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695" windowWidth="19095" windowHeight="11790" tabRatio="879" activeTab="6"/>
  </bookViews>
  <sheets>
    <sheet name="Zero" sheetId="42" r:id="rId1"/>
    <sheet name="Phone" sheetId="18" r:id="rId2"/>
    <sheet name="DB Basis" sheetId="39" r:id="rId3"/>
    <sheet name="Isin" sheetId="41" r:id="rId4"/>
    <sheet name="Prez Med" sheetId="38" r:id="rId5"/>
    <sheet name="Matrix" sheetId="28" r:id="rId6"/>
    <sheet name="Bonds" sheetId="1" r:id="rId7"/>
    <sheet name="CCT" sheetId="44" r:id="rId8"/>
    <sheet name="Query FinDB" sheetId="43" r:id="rId9"/>
  </sheets>
  <functionGroups builtInGroupCount="17"/>
  <externalReferences>
    <externalReference r:id="rId10"/>
    <externalReference r:id="rId11"/>
    <externalReference r:id="rId12"/>
    <externalReference r:id="rId13"/>
  </externalReferences>
  <definedNames>
    <definedName name="_xlnm._FilterDatabase" localSheetId="6" hidden="1">Bonds!$D$7:$AK$7</definedName>
    <definedName name="_xlnm._FilterDatabase" localSheetId="5" hidden="1">Matrix!$C$9:$C$10</definedName>
    <definedName name="AllMatrix">Matrix!$M$22:$AP$47</definedName>
    <definedName name="Book">'Query FinDB'!$C$2</definedName>
    <definedName name="BookList" localSheetId="7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RR">Bonds!$ET$11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FinDB'!$I$5:$I$349</definedName>
    <definedName name="ISIN_Output">Bonds!$E$11:$E$355</definedName>
    <definedName name="IsinTemp">'Query FinDB'!$F$5:$F$347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FinDB'!$J$5:$U$350</definedName>
    <definedName name="Settle" localSheetId="7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7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AN12" i="1" l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11" i="1"/>
  <c r="B41" i="44" l="1"/>
  <c r="AS5" i="1"/>
  <c r="AS4" i="1"/>
  <c r="G41" i="44"/>
  <c r="F41" i="44"/>
  <c r="J41" i="44"/>
  <c r="I41" i="44"/>
  <c r="AS6" i="1"/>
  <c r="D41" i="44"/>
  <c r="H41" i="44" l="1"/>
  <c r="B40" i="44"/>
  <c r="I40" i="44"/>
  <c r="J40" i="44"/>
  <c r="F40" i="44"/>
  <c r="D40" i="44"/>
  <c r="G40" i="44"/>
  <c r="H40" i="44" l="1"/>
  <c r="B39" i="44"/>
  <c r="D39" i="44"/>
  <c r="I39" i="44"/>
  <c r="G39" i="44"/>
  <c r="F39" i="44"/>
  <c r="J39" i="44"/>
  <c r="H39" i="44" l="1"/>
  <c r="B38" i="44"/>
  <c r="J38" i="44"/>
  <c r="I38" i="44"/>
  <c r="F38" i="44"/>
  <c r="D38" i="44"/>
  <c r="G38" i="44"/>
  <c r="H38" i="44" l="1"/>
  <c r="B37" i="44"/>
  <c r="G37" i="44"/>
  <c r="F37" i="44"/>
  <c r="D37" i="44"/>
  <c r="I37" i="44"/>
  <c r="J37" i="44"/>
  <c r="H37" i="44" l="1"/>
  <c r="B36" i="44"/>
  <c r="G36" i="44"/>
  <c r="F36" i="44"/>
  <c r="D36" i="44"/>
  <c r="I36" i="44"/>
  <c r="J36" i="44"/>
  <c r="H36" i="44" l="1"/>
  <c r="B35" i="44"/>
  <c r="G35" i="44"/>
  <c r="D35" i="44"/>
  <c r="J35" i="44"/>
  <c r="F35" i="44"/>
  <c r="I35" i="44"/>
  <c r="H35" i="44" l="1"/>
  <c r="B34" i="44"/>
  <c r="I34" i="44"/>
  <c r="D34" i="44"/>
  <c r="G34" i="44"/>
  <c r="J34" i="44"/>
  <c r="F34" i="44"/>
  <c r="H34" i="44" l="1"/>
  <c r="B33" i="44"/>
  <c r="D33" i="44"/>
  <c r="G33" i="44"/>
  <c r="I33" i="44"/>
  <c r="F33" i="44"/>
  <c r="J33" i="44"/>
  <c r="H33" i="44" l="1"/>
  <c r="B32" i="44"/>
  <c r="F32" i="44"/>
  <c r="D32" i="44"/>
  <c r="G32" i="44"/>
  <c r="I32" i="44"/>
  <c r="J32" i="44"/>
  <c r="H32" i="44" l="1"/>
  <c r="B31" i="44"/>
  <c r="F31" i="44"/>
  <c r="J31" i="44"/>
  <c r="G31" i="44"/>
  <c r="I31" i="44"/>
  <c r="D31" i="44"/>
  <c r="H31" i="44" l="1"/>
  <c r="B30" i="44"/>
  <c r="D30" i="44"/>
  <c r="I30" i="44"/>
  <c r="J30" i="44"/>
  <c r="F30" i="44"/>
  <c r="G30" i="44"/>
  <c r="H30" i="44" l="1"/>
  <c r="B29" i="44"/>
  <c r="D29" i="44"/>
  <c r="G29" i="44"/>
  <c r="I29" i="44"/>
  <c r="F29" i="44"/>
  <c r="J29" i="44"/>
  <c r="H29" i="44" l="1"/>
  <c r="B28" i="44"/>
  <c r="I28" i="44"/>
  <c r="D28" i="44"/>
  <c r="G28" i="44"/>
  <c r="F28" i="44"/>
  <c r="J28" i="44"/>
  <c r="H28" i="44" l="1"/>
  <c r="B27" i="44"/>
  <c r="J27" i="44"/>
  <c r="G27" i="44"/>
  <c r="I27" i="44"/>
  <c r="F27" i="44"/>
  <c r="D27" i="44"/>
  <c r="H27" i="44" l="1"/>
  <c r="B26" i="44"/>
  <c r="J26" i="44"/>
  <c r="G26" i="44"/>
  <c r="D26" i="44"/>
  <c r="I26" i="44"/>
  <c r="F26" i="44"/>
  <c r="H26" i="44" l="1"/>
  <c r="B25" i="44"/>
  <c r="F25" i="44"/>
  <c r="J25" i="44"/>
  <c r="D25" i="44"/>
  <c r="G25" i="44"/>
  <c r="I25" i="44"/>
  <c r="H25" i="44" l="1"/>
  <c r="B24" i="44"/>
  <c r="X15" i="44"/>
  <c r="W15" i="44"/>
  <c r="J24" i="44"/>
  <c r="F24" i="44"/>
  <c r="G24" i="44"/>
  <c r="I24" i="44"/>
  <c r="D24" i="44"/>
  <c r="H24" i="44" l="1"/>
  <c r="B15" i="44"/>
  <c r="W14" i="44"/>
  <c r="N15" i="44"/>
  <c r="X14" i="44"/>
  <c r="M15" i="44"/>
  <c r="Y15" i="44"/>
  <c r="E15" i="44"/>
  <c r="J15" i="44"/>
  <c r="K15" i="44"/>
  <c r="D15" i="44"/>
  <c r="I15" i="44"/>
  <c r="G15" i="44"/>
  <c r="F15" i="44"/>
  <c r="Z15" i="44"/>
  <c r="H15" i="44" l="1"/>
  <c r="Q15" i="44"/>
  <c r="M14" i="44"/>
  <c r="N14" i="44"/>
  <c r="S15" i="44" l="1"/>
  <c r="T15" i="44" s="1"/>
  <c r="R15" i="44"/>
  <c r="U15" i="44" s="1"/>
  <c r="V15" i="44" s="1"/>
  <c r="O15" i="44" l="1"/>
  <c r="P15" i="44" s="1"/>
  <c r="B14" i="44"/>
  <c r="X13" i="44"/>
  <c r="W13" i="44"/>
  <c r="Z14" i="44"/>
  <c r="G14" i="44"/>
  <c r="F14" i="44"/>
  <c r="J14" i="44"/>
  <c r="I14" i="44"/>
  <c r="D14" i="44"/>
  <c r="Y14" i="44"/>
  <c r="E14" i="44"/>
  <c r="K14" i="44"/>
  <c r="H14" i="44" l="1"/>
  <c r="Q14" i="44"/>
  <c r="M13" i="44"/>
  <c r="N13" i="44"/>
  <c r="S14" i="44" l="1"/>
  <c r="T14" i="44" s="1"/>
  <c r="R14" i="44"/>
  <c r="U14" i="44" s="1"/>
  <c r="V14" i="44" s="1"/>
  <c r="O14" i="44" l="1"/>
  <c r="P14" i="44" s="1"/>
  <c r="B13" i="44"/>
  <c r="W12" i="44"/>
  <c r="X12" i="44"/>
  <c r="K13" i="44"/>
  <c r="E13" i="44"/>
  <c r="I13" i="44"/>
  <c r="F13" i="44"/>
  <c r="J13" i="44"/>
  <c r="Z13" i="44"/>
  <c r="Y13" i="44"/>
  <c r="G13" i="44"/>
  <c r="D13" i="44"/>
  <c r="H13" i="44" l="1"/>
  <c r="Q13" i="44"/>
  <c r="M12" i="44"/>
  <c r="N12" i="44"/>
  <c r="S13" i="44" l="1"/>
  <c r="T13" i="44" s="1"/>
  <c r="R13" i="44"/>
  <c r="U13" i="44" s="1"/>
  <c r="V13" i="44" s="1"/>
  <c r="O13" i="44" l="1"/>
  <c r="P13" i="44" s="1"/>
  <c r="B12" i="44"/>
  <c r="W11" i="44"/>
  <c r="X11" i="44"/>
  <c r="E12" i="44"/>
  <c r="G12" i="44"/>
  <c r="Y12" i="44"/>
  <c r="K12" i="44"/>
  <c r="J12" i="44"/>
  <c r="Z12" i="44"/>
  <c r="F12" i="44"/>
  <c r="I12" i="44"/>
  <c r="D12" i="44"/>
  <c r="H12" i="44" l="1"/>
  <c r="Q12" i="44"/>
  <c r="N11" i="44"/>
  <c r="M11" i="44"/>
  <c r="R12" i="44" l="1"/>
  <c r="U12" i="44" s="1"/>
  <c r="V12" i="44" s="1"/>
  <c r="S12" i="44"/>
  <c r="T12" i="44" s="1"/>
  <c r="B11" i="44"/>
  <c r="X10" i="44"/>
  <c r="W10" i="44"/>
  <c r="Y11" i="44"/>
  <c r="I11" i="44"/>
  <c r="F11" i="44"/>
  <c r="D11" i="44"/>
  <c r="J11" i="44"/>
  <c r="G11" i="44"/>
  <c r="K11" i="44"/>
  <c r="E11" i="44"/>
  <c r="Z11" i="44"/>
  <c r="O12" i="44" l="1"/>
  <c r="P12" i="44" s="1"/>
  <c r="H11" i="44"/>
  <c r="Q11" i="44"/>
  <c r="N10" i="44"/>
  <c r="M10" i="44"/>
  <c r="S11" i="44" l="1"/>
  <c r="T11" i="44" s="1"/>
  <c r="R11" i="44"/>
  <c r="U11" i="44" s="1"/>
  <c r="V11" i="44" s="1"/>
  <c r="O11" i="44" l="1"/>
  <c r="P11" i="44" s="1"/>
  <c r="B10" i="44"/>
  <c r="W9" i="44"/>
  <c r="X9" i="44"/>
  <c r="D10" i="44"/>
  <c r="K10" i="44"/>
  <c r="G10" i="44"/>
  <c r="F10" i="44"/>
  <c r="I10" i="44"/>
  <c r="Z10" i="44"/>
  <c r="Y10" i="44"/>
  <c r="E10" i="44"/>
  <c r="J10" i="44"/>
  <c r="H10" i="44" l="1"/>
  <c r="Q10" i="44"/>
  <c r="M9" i="44"/>
  <c r="N9" i="44"/>
  <c r="S10" i="44" l="1"/>
  <c r="T10" i="44" s="1"/>
  <c r="R10" i="44"/>
  <c r="U10" i="44" s="1"/>
  <c r="V10" i="44" s="1"/>
  <c r="O10" i="44" l="1"/>
  <c r="P10" i="44" s="1"/>
  <c r="B9" i="44"/>
  <c r="W8" i="44"/>
  <c r="X8" i="44"/>
  <c r="I9" i="44"/>
  <c r="Y9" i="44"/>
  <c r="J9" i="44"/>
  <c r="F9" i="44"/>
  <c r="D9" i="44"/>
  <c r="Z9" i="44"/>
  <c r="E9" i="44"/>
  <c r="G9" i="44"/>
  <c r="K9" i="44"/>
  <c r="H9" i="44" l="1"/>
  <c r="Q9" i="44"/>
  <c r="N8" i="44"/>
  <c r="M8" i="44"/>
  <c r="S9" i="44" l="1"/>
  <c r="T9" i="44" s="1"/>
  <c r="R9" i="44"/>
  <c r="U9" i="44" s="1"/>
  <c r="V9" i="44" s="1"/>
  <c r="O9" i="44" l="1"/>
  <c r="P9" i="44" s="1"/>
  <c r="B8" i="44"/>
  <c r="X7" i="44"/>
  <c r="W7" i="44"/>
  <c r="Z8" i="44"/>
  <c r="G8" i="44"/>
  <c r="D8" i="44"/>
  <c r="E8" i="44"/>
  <c r="F8" i="44"/>
  <c r="Y8" i="44"/>
  <c r="J8" i="44"/>
  <c r="K8" i="44"/>
  <c r="I8" i="44"/>
  <c r="H8" i="44" l="1"/>
  <c r="Q8" i="44"/>
  <c r="M7" i="44"/>
  <c r="N7" i="44"/>
  <c r="S8" i="44" l="1"/>
  <c r="T8" i="44" s="1"/>
  <c r="R8" i="44"/>
  <c r="U8" i="44" s="1"/>
  <c r="V8" i="44" s="1"/>
  <c r="B7" i="44"/>
  <c r="X6" i="44"/>
  <c r="W6" i="44"/>
  <c r="I7" i="44"/>
  <c r="J7" i="44"/>
  <c r="Y7" i="44"/>
  <c r="F7" i="44"/>
  <c r="K7" i="44"/>
  <c r="E7" i="44"/>
  <c r="Z7" i="44"/>
  <c r="G7" i="44"/>
  <c r="D7" i="44"/>
  <c r="O8" i="44" l="1"/>
  <c r="P8" i="44" s="1"/>
  <c r="H7" i="44"/>
  <c r="Q7" i="44"/>
  <c r="N6" i="44"/>
  <c r="M6" i="44"/>
  <c r="R7" i="44" l="1"/>
  <c r="U7" i="44" s="1"/>
  <c r="V7" i="44" s="1"/>
  <c r="S7" i="44"/>
  <c r="T7" i="44" s="1"/>
  <c r="B6" i="44"/>
  <c r="I6" i="44"/>
  <c r="J6" i="44"/>
  <c r="G6" i="44"/>
  <c r="Z1" i="44"/>
  <c r="F6" i="44"/>
  <c r="Z6" i="44"/>
  <c r="D6" i="44"/>
  <c r="AA1" i="44"/>
  <c r="E6" i="44"/>
  <c r="Y6" i="44"/>
  <c r="K6" i="44"/>
  <c r="O7" i="44" l="1"/>
  <c r="P7" i="44" s="1"/>
  <c r="AA15" i="44"/>
  <c r="AB15" i="44"/>
  <c r="L15" i="44" s="1"/>
  <c r="AB14" i="44"/>
  <c r="L14" i="44" s="1"/>
  <c r="AA14" i="44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B8" i="44"/>
  <c r="L8" i="44" s="1"/>
  <c r="AA8" i="44"/>
  <c r="AA7" i="44"/>
  <c r="AB7" i="44"/>
  <c r="L7" i="44" s="1"/>
  <c r="H6" i="44"/>
  <c r="AB6" i="44"/>
  <c r="AA6" i="44"/>
  <c r="Q6" i="44"/>
  <c r="L6" i="44" l="1"/>
  <c r="R6" i="44"/>
  <c r="U6" i="44" s="1"/>
  <c r="V6" i="44" s="1"/>
  <c r="S6" i="44"/>
  <c r="T6" i="44" s="1"/>
  <c r="G4" i="38"/>
  <c r="L9" i="38"/>
  <c r="O6" i="44" l="1"/>
  <c r="P6" i="44" s="1"/>
  <c r="G243" i="43"/>
  <c r="G244" i="43"/>
  <c r="G245" i="43"/>
  <c r="G246" i="43"/>
  <c r="G247" i="43"/>
  <c r="G248" i="43"/>
  <c r="G249" i="43"/>
  <c r="G250" i="43"/>
  <c r="G251" i="43"/>
  <c r="G252" i="43"/>
  <c r="G253" i="43"/>
  <c r="G254" i="43"/>
  <c r="G255" i="43"/>
  <c r="G256" i="43"/>
  <c r="G257" i="43"/>
  <c r="G258" i="43"/>
  <c r="G259" i="43"/>
  <c r="G260" i="43"/>
  <c r="G261" i="43"/>
  <c r="G262" i="43"/>
  <c r="G263" i="43"/>
  <c r="G264" i="43"/>
  <c r="G265" i="43"/>
  <c r="G266" i="43"/>
  <c r="G267" i="43"/>
  <c r="G268" i="43"/>
  <c r="G269" i="43"/>
  <c r="G270" i="43"/>
  <c r="G271" i="43"/>
  <c r="G272" i="43"/>
  <c r="G273" i="43"/>
  <c r="G274" i="43"/>
  <c r="G275" i="43"/>
  <c r="G276" i="43"/>
  <c r="G277" i="43"/>
  <c r="G278" i="43"/>
  <c r="G279" i="43"/>
  <c r="G280" i="43"/>
  <c r="G281" i="43"/>
  <c r="G282" i="43"/>
  <c r="G283" i="43"/>
  <c r="G284" i="43"/>
  <c r="G285" i="43"/>
  <c r="G286" i="43"/>
  <c r="G287" i="43"/>
  <c r="G288" i="43"/>
  <c r="G289" i="43"/>
  <c r="G290" i="43"/>
  <c r="G291" i="43"/>
  <c r="G292" i="43"/>
  <c r="G293" i="43"/>
  <c r="G294" i="43"/>
  <c r="G295" i="43"/>
  <c r="G296" i="43"/>
  <c r="G297" i="43"/>
  <c r="G298" i="43"/>
  <c r="G299" i="43"/>
  <c r="G300" i="43"/>
  <c r="G301" i="43"/>
  <c r="G302" i="43"/>
  <c r="G303" i="43"/>
  <c r="G304" i="43"/>
  <c r="G305" i="43"/>
  <c r="G306" i="43"/>
  <c r="G307" i="43"/>
  <c r="G308" i="43"/>
  <c r="G309" i="43"/>
  <c r="G310" i="43"/>
  <c r="G311" i="43"/>
  <c r="G312" i="43"/>
  <c r="G313" i="43"/>
  <c r="G314" i="43"/>
  <c r="G315" i="43"/>
  <c r="G316" i="43"/>
  <c r="G317" i="43"/>
  <c r="G318" i="43"/>
  <c r="G319" i="43"/>
  <c r="G320" i="43"/>
  <c r="G321" i="43"/>
  <c r="G322" i="43"/>
  <c r="G323" i="43"/>
  <c r="G324" i="43"/>
  <c r="G325" i="43"/>
  <c r="G326" i="43"/>
  <c r="G327" i="43"/>
  <c r="G328" i="43"/>
  <c r="G329" i="43"/>
  <c r="G330" i="43"/>
  <c r="G331" i="43"/>
  <c r="G332" i="43"/>
  <c r="G333" i="43"/>
  <c r="G334" i="43"/>
  <c r="G335" i="43"/>
  <c r="G336" i="43"/>
  <c r="G337" i="43"/>
  <c r="G338" i="43"/>
  <c r="G339" i="43"/>
  <c r="G340" i="43"/>
  <c r="G341" i="43"/>
  <c r="G342" i="43"/>
  <c r="G343" i="43"/>
  <c r="G344" i="43"/>
  <c r="G345" i="43"/>
  <c r="G346" i="43"/>
  <c r="G347" i="43"/>
  <c r="G240" i="43"/>
  <c r="G241" i="43"/>
  <c r="G242" i="43"/>
  <c r="AU327" i="1" l="1"/>
  <c r="AR327" i="1"/>
  <c r="AS327" i="1" s="1"/>
  <c r="AM327" i="1"/>
  <c r="AU326" i="1"/>
  <c r="AR326" i="1"/>
  <c r="AM326" i="1"/>
  <c r="AU325" i="1"/>
  <c r="AR325" i="1"/>
  <c r="AM325" i="1"/>
  <c r="AU324" i="1"/>
  <c r="AR324" i="1"/>
  <c r="AM324" i="1"/>
  <c r="AU323" i="1"/>
  <c r="AR323" i="1"/>
  <c r="AM323" i="1"/>
  <c r="AU322" i="1"/>
  <c r="AR322" i="1"/>
  <c r="AM322" i="1"/>
  <c r="AU321" i="1"/>
  <c r="AR321" i="1"/>
  <c r="AM321" i="1"/>
  <c r="AU320" i="1"/>
  <c r="AR320" i="1"/>
  <c r="AM320" i="1"/>
  <c r="AU319" i="1"/>
  <c r="AR319" i="1"/>
  <c r="AM319" i="1"/>
  <c r="AU318" i="1"/>
  <c r="AR318" i="1"/>
  <c r="AM318" i="1"/>
  <c r="AU317" i="1"/>
  <c r="AR317" i="1"/>
  <c r="AM317" i="1"/>
  <c r="AU316" i="1"/>
  <c r="AR316" i="1"/>
  <c r="AM316" i="1"/>
  <c r="AU315" i="1"/>
  <c r="AR315" i="1"/>
  <c r="AM315" i="1"/>
  <c r="AU314" i="1"/>
  <c r="AR314" i="1"/>
  <c r="AM314" i="1"/>
  <c r="AU313" i="1"/>
  <c r="AR313" i="1"/>
  <c r="AM313" i="1"/>
  <c r="AU312" i="1"/>
  <c r="AR312" i="1"/>
  <c r="AM312" i="1"/>
  <c r="AU311" i="1"/>
  <c r="AM311" i="1"/>
  <c r="AU310" i="1"/>
  <c r="AH310" i="1"/>
  <c r="X310" i="1"/>
  <c r="T310" i="1"/>
  <c r="S310" i="1"/>
  <c r="U310" i="1" l="1"/>
  <c r="AO310" i="1" l="1"/>
  <c r="W310" i="1"/>
  <c r="AU309" i="1"/>
  <c r="AM310" i="1" l="1"/>
  <c r="AL310" i="1"/>
  <c r="AH309" i="1"/>
  <c r="X309" i="1"/>
  <c r="T309" i="1"/>
  <c r="S309" i="1"/>
  <c r="U309" i="1" l="1"/>
  <c r="AO309" i="1" l="1"/>
  <c r="W309" i="1"/>
  <c r="AU308" i="1"/>
  <c r="AL309" i="1" l="1"/>
  <c r="AM309" i="1"/>
  <c r="AH308" i="1"/>
  <c r="X308" i="1"/>
  <c r="T308" i="1"/>
  <c r="S308" i="1"/>
  <c r="U308" i="1" l="1"/>
  <c r="AO308" i="1" l="1"/>
  <c r="W308" i="1"/>
  <c r="AU307" i="1"/>
  <c r="AM308" i="1" l="1"/>
  <c r="AL308" i="1"/>
  <c r="AH307" i="1"/>
  <c r="X307" i="1"/>
  <c r="S307" i="1"/>
  <c r="T307" i="1"/>
  <c r="U307" i="1" l="1"/>
  <c r="AO307" i="1" l="1"/>
  <c r="W307" i="1"/>
  <c r="AU306" i="1"/>
  <c r="AM307" i="1" l="1"/>
  <c r="AL307" i="1"/>
  <c r="AH306" i="1"/>
  <c r="X306" i="1"/>
  <c r="T306" i="1"/>
  <c r="S306" i="1"/>
  <c r="U306" i="1" l="1"/>
  <c r="AO306" i="1" l="1"/>
  <c r="W306" i="1"/>
  <c r="AU305" i="1"/>
  <c r="AL306" i="1" l="1"/>
  <c r="AM306" i="1"/>
  <c r="AH305" i="1"/>
  <c r="X305" i="1"/>
  <c r="T305" i="1"/>
  <c r="S305" i="1"/>
  <c r="U305" i="1" l="1"/>
  <c r="AO305" i="1" l="1"/>
  <c r="W305" i="1"/>
  <c r="AU304" i="1"/>
  <c r="AM305" i="1" l="1"/>
  <c r="AL305" i="1"/>
  <c r="AH304" i="1"/>
  <c r="X304" i="1"/>
  <c r="S304" i="1"/>
  <c r="T304" i="1"/>
  <c r="U304" i="1" l="1"/>
  <c r="AO304" i="1" l="1"/>
  <c r="W304" i="1"/>
  <c r="AU303" i="1"/>
  <c r="AM304" i="1" l="1"/>
  <c r="AL304" i="1"/>
  <c r="AH303" i="1"/>
  <c r="X303" i="1"/>
  <c r="S303" i="1"/>
  <c r="T303" i="1"/>
  <c r="U303" i="1" l="1"/>
  <c r="AO303" i="1" l="1"/>
  <c r="W303" i="1"/>
  <c r="AU302" i="1"/>
  <c r="AL303" i="1" l="1"/>
  <c r="AM303" i="1"/>
  <c r="AH302" i="1"/>
  <c r="X302" i="1"/>
  <c r="T302" i="1"/>
  <c r="S302" i="1"/>
  <c r="U302" i="1" l="1"/>
  <c r="AO302" i="1" l="1"/>
  <c r="W302" i="1"/>
  <c r="AU301" i="1"/>
  <c r="AL302" i="1" l="1"/>
  <c r="AM302" i="1"/>
  <c r="AH301" i="1"/>
  <c r="X301" i="1"/>
  <c r="T301" i="1"/>
  <c r="S301" i="1"/>
  <c r="U301" i="1" l="1"/>
  <c r="AO301" i="1" l="1"/>
  <c r="W301" i="1"/>
  <c r="AU300" i="1"/>
  <c r="AM301" i="1" l="1"/>
  <c r="AL301" i="1"/>
  <c r="AH300" i="1"/>
  <c r="X300" i="1"/>
  <c r="T300" i="1"/>
  <c r="S300" i="1"/>
  <c r="U300" i="1" l="1"/>
  <c r="AO300" i="1" l="1"/>
  <c r="W300" i="1"/>
  <c r="AU299" i="1"/>
  <c r="AM300" i="1" l="1"/>
  <c r="AL300" i="1"/>
  <c r="AH299" i="1"/>
  <c r="X299" i="1"/>
  <c r="T299" i="1"/>
  <c r="S299" i="1"/>
  <c r="U299" i="1" l="1"/>
  <c r="AO299" i="1" l="1"/>
  <c r="W299" i="1"/>
  <c r="AU298" i="1"/>
  <c r="AL299" i="1" l="1"/>
  <c r="AM299" i="1"/>
  <c r="AH298" i="1"/>
  <c r="X298" i="1"/>
  <c r="T298" i="1"/>
  <c r="S298" i="1"/>
  <c r="U298" i="1" l="1"/>
  <c r="AO298" i="1" l="1"/>
  <c r="W298" i="1"/>
  <c r="AU297" i="1"/>
  <c r="AL298" i="1" l="1"/>
  <c r="AM298" i="1"/>
  <c r="AH297" i="1"/>
  <c r="X297" i="1"/>
  <c r="T297" i="1"/>
  <c r="S297" i="1"/>
  <c r="U297" i="1" l="1"/>
  <c r="AO297" i="1" l="1"/>
  <c r="W297" i="1"/>
  <c r="AU296" i="1"/>
  <c r="AM297" i="1" l="1"/>
  <c r="AL297" i="1"/>
  <c r="AH296" i="1"/>
  <c r="X296" i="1"/>
  <c r="S296" i="1"/>
  <c r="T296" i="1"/>
  <c r="U296" i="1" l="1"/>
  <c r="AO296" i="1" l="1"/>
  <c r="W296" i="1"/>
  <c r="AU295" i="1"/>
  <c r="AM296" i="1" l="1"/>
  <c r="AL296" i="1"/>
  <c r="AH295" i="1"/>
  <c r="X295" i="1"/>
  <c r="S295" i="1"/>
  <c r="T295" i="1"/>
  <c r="U295" i="1" l="1"/>
  <c r="AO295" i="1" l="1"/>
  <c r="W295" i="1"/>
  <c r="AU294" i="1"/>
  <c r="AM295" i="1" l="1"/>
  <c r="AL295" i="1"/>
  <c r="AH294" i="1"/>
  <c r="X294" i="1"/>
  <c r="T294" i="1"/>
  <c r="S294" i="1"/>
  <c r="U294" i="1" l="1"/>
  <c r="AO294" i="1" l="1"/>
  <c r="W294" i="1"/>
  <c r="AU293" i="1"/>
  <c r="AM294" i="1" l="1"/>
  <c r="AL294" i="1"/>
  <c r="AH293" i="1"/>
  <c r="X293" i="1"/>
  <c r="T293" i="1"/>
  <c r="S293" i="1"/>
  <c r="U293" i="1" l="1"/>
  <c r="AO293" i="1" l="1"/>
  <c r="W293" i="1"/>
  <c r="AU292" i="1"/>
  <c r="AM293" i="1" l="1"/>
  <c r="AL293" i="1"/>
  <c r="AH292" i="1"/>
  <c r="X292" i="1"/>
  <c r="S292" i="1"/>
  <c r="T292" i="1"/>
  <c r="U292" i="1" l="1"/>
  <c r="AO292" i="1" l="1"/>
  <c r="W292" i="1"/>
  <c r="AU291" i="1"/>
  <c r="AM292" i="1" l="1"/>
  <c r="AL292" i="1"/>
  <c r="AH291" i="1"/>
  <c r="X291" i="1"/>
  <c r="S291" i="1"/>
  <c r="T291" i="1"/>
  <c r="U291" i="1" l="1"/>
  <c r="AO291" i="1" l="1"/>
  <c r="W291" i="1"/>
  <c r="AU290" i="1"/>
  <c r="AM291" i="1" l="1"/>
  <c r="AL291" i="1"/>
  <c r="AH290" i="1"/>
  <c r="X290" i="1"/>
  <c r="T290" i="1"/>
  <c r="S290" i="1"/>
  <c r="U290" i="1" l="1"/>
  <c r="AO290" i="1" l="1"/>
  <c r="W290" i="1"/>
  <c r="AU289" i="1"/>
  <c r="AM290" i="1" l="1"/>
  <c r="AL290" i="1"/>
  <c r="AH289" i="1"/>
  <c r="X289" i="1"/>
  <c r="T289" i="1"/>
  <c r="S289" i="1"/>
  <c r="U289" i="1" l="1"/>
  <c r="AO289" i="1" l="1"/>
  <c r="W289" i="1"/>
  <c r="AU288" i="1"/>
  <c r="AM289" i="1" l="1"/>
  <c r="AL289" i="1"/>
  <c r="AH288" i="1"/>
  <c r="X288" i="1"/>
  <c r="T288" i="1"/>
  <c r="S288" i="1"/>
  <c r="U288" i="1" l="1"/>
  <c r="AO288" i="1" l="1"/>
  <c r="W288" i="1"/>
  <c r="AU287" i="1"/>
  <c r="AM288" i="1" l="1"/>
  <c r="AL288" i="1"/>
  <c r="AH287" i="1"/>
  <c r="X287" i="1"/>
  <c r="S287" i="1"/>
  <c r="T287" i="1"/>
  <c r="U287" i="1" l="1"/>
  <c r="AO287" i="1" l="1"/>
  <c r="W287" i="1"/>
  <c r="AU286" i="1"/>
  <c r="AM287" i="1" l="1"/>
  <c r="AL287" i="1"/>
  <c r="AH286" i="1"/>
  <c r="X286" i="1"/>
  <c r="T286" i="1"/>
  <c r="S286" i="1"/>
  <c r="U286" i="1" l="1"/>
  <c r="AO286" i="1" l="1"/>
  <c r="W286" i="1"/>
  <c r="AU285" i="1"/>
  <c r="AM286" i="1" l="1"/>
  <c r="AL286" i="1"/>
  <c r="AH285" i="1"/>
  <c r="X285" i="1"/>
  <c r="S285" i="1"/>
  <c r="T285" i="1"/>
  <c r="U285" i="1" l="1"/>
  <c r="AO285" i="1" l="1"/>
  <c r="W285" i="1"/>
  <c r="AU284" i="1"/>
  <c r="AL285" i="1" l="1"/>
  <c r="AM285" i="1"/>
  <c r="AH284" i="1"/>
  <c r="X284" i="1"/>
  <c r="S284" i="1"/>
  <c r="T284" i="1"/>
  <c r="U284" i="1" l="1"/>
  <c r="AO284" i="1" l="1"/>
  <c r="W284" i="1"/>
  <c r="AU283" i="1"/>
  <c r="AM284" i="1" l="1"/>
  <c r="AL284" i="1"/>
  <c r="AH283" i="1"/>
  <c r="X283" i="1"/>
  <c r="S283" i="1"/>
  <c r="T283" i="1"/>
  <c r="U283" i="1" l="1"/>
  <c r="AO283" i="1" l="1"/>
  <c r="W283" i="1"/>
  <c r="AU282" i="1"/>
  <c r="AL283" i="1" l="1"/>
  <c r="AM283" i="1"/>
  <c r="AH282" i="1"/>
  <c r="X282" i="1"/>
  <c r="T282" i="1"/>
  <c r="S282" i="1"/>
  <c r="U282" i="1" l="1"/>
  <c r="AO282" i="1" l="1"/>
  <c r="W282" i="1"/>
  <c r="AU281" i="1"/>
  <c r="AL282" i="1" l="1"/>
  <c r="AM282" i="1"/>
  <c r="AH281" i="1"/>
  <c r="X281" i="1"/>
  <c r="S281" i="1"/>
  <c r="T281" i="1"/>
  <c r="U281" i="1" l="1"/>
  <c r="AO281" i="1" l="1"/>
  <c r="W281" i="1"/>
  <c r="AU280" i="1"/>
  <c r="AL281" i="1" l="1"/>
  <c r="AM281" i="1"/>
  <c r="AH280" i="1"/>
  <c r="X280" i="1"/>
  <c r="S280" i="1"/>
  <c r="T280" i="1"/>
  <c r="U280" i="1" l="1"/>
  <c r="AO280" i="1" l="1"/>
  <c r="W280" i="1"/>
  <c r="AU279" i="1"/>
  <c r="AM280" i="1" l="1"/>
  <c r="AL280" i="1"/>
  <c r="AH279" i="1"/>
  <c r="X279" i="1"/>
  <c r="T279" i="1"/>
  <c r="S279" i="1"/>
  <c r="U279" i="1" l="1"/>
  <c r="AO279" i="1" l="1"/>
  <c r="W279" i="1"/>
  <c r="AU278" i="1"/>
  <c r="AL279" i="1" l="1"/>
  <c r="AM279" i="1"/>
  <c r="AH278" i="1"/>
  <c r="X278" i="1"/>
  <c r="T278" i="1"/>
  <c r="S278" i="1"/>
  <c r="U278" i="1" l="1"/>
  <c r="AO278" i="1" l="1"/>
  <c r="W278" i="1"/>
  <c r="AU277" i="1"/>
  <c r="AL278" i="1" l="1"/>
  <c r="AM278" i="1"/>
  <c r="AH277" i="1"/>
  <c r="X277" i="1"/>
  <c r="S277" i="1"/>
  <c r="T277" i="1"/>
  <c r="U277" i="1" l="1"/>
  <c r="AO277" i="1" l="1"/>
  <c r="W277" i="1"/>
  <c r="AU276" i="1"/>
  <c r="AL277" i="1" l="1"/>
  <c r="AM277" i="1"/>
  <c r="AH276" i="1"/>
  <c r="X276" i="1"/>
  <c r="S276" i="1"/>
  <c r="T276" i="1"/>
  <c r="U276" i="1" l="1"/>
  <c r="AO276" i="1" l="1"/>
  <c r="W276" i="1"/>
  <c r="AU275" i="1"/>
  <c r="AL276" i="1" l="1"/>
  <c r="AM276" i="1"/>
  <c r="AH275" i="1"/>
  <c r="X275" i="1"/>
  <c r="T275" i="1"/>
  <c r="S275" i="1"/>
  <c r="U275" i="1" l="1"/>
  <c r="AO275" i="1" l="1"/>
  <c r="W275" i="1"/>
  <c r="AU274" i="1"/>
  <c r="AL275" i="1" l="1"/>
  <c r="AM275" i="1"/>
  <c r="AH274" i="1"/>
  <c r="X274" i="1"/>
  <c r="S274" i="1"/>
  <c r="T274" i="1"/>
  <c r="U274" i="1" l="1"/>
  <c r="AO274" i="1" l="1"/>
  <c r="W274" i="1"/>
  <c r="AU273" i="1"/>
  <c r="AM274" i="1" l="1"/>
  <c r="AL274" i="1"/>
  <c r="AH273" i="1"/>
  <c r="X273" i="1"/>
  <c r="T273" i="1"/>
  <c r="S273" i="1"/>
  <c r="U273" i="1" l="1"/>
  <c r="AO273" i="1" l="1"/>
  <c r="W273" i="1"/>
  <c r="AU272" i="1"/>
  <c r="AM273" i="1" l="1"/>
  <c r="AL273" i="1"/>
  <c r="AH272" i="1"/>
  <c r="X272" i="1"/>
  <c r="S272" i="1"/>
  <c r="T272" i="1"/>
  <c r="U272" i="1" l="1"/>
  <c r="AO272" i="1" l="1"/>
  <c r="W272" i="1"/>
  <c r="AU271" i="1"/>
  <c r="AL272" i="1" l="1"/>
  <c r="AM272" i="1"/>
  <c r="AH271" i="1"/>
  <c r="X271" i="1"/>
  <c r="S271" i="1"/>
  <c r="T271" i="1"/>
  <c r="U271" i="1" l="1"/>
  <c r="AO271" i="1" l="1"/>
  <c r="W271" i="1"/>
  <c r="AU270" i="1"/>
  <c r="AL271" i="1" l="1"/>
  <c r="AM271" i="1"/>
  <c r="AH270" i="1"/>
  <c r="X270" i="1"/>
  <c r="T270" i="1"/>
  <c r="S270" i="1"/>
  <c r="U270" i="1" l="1"/>
  <c r="AO270" i="1" l="1"/>
  <c r="W270" i="1"/>
  <c r="AU269" i="1"/>
  <c r="AL270" i="1" l="1"/>
  <c r="AM270" i="1"/>
  <c r="AH269" i="1"/>
  <c r="X269" i="1"/>
  <c r="S269" i="1"/>
  <c r="T269" i="1"/>
  <c r="U269" i="1" l="1"/>
  <c r="AO269" i="1" l="1"/>
  <c r="W269" i="1"/>
  <c r="AU268" i="1"/>
  <c r="AL269" i="1" l="1"/>
  <c r="AM269" i="1"/>
  <c r="AH268" i="1"/>
  <c r="X268" i="1"/>
  <c r="T268" i="1"/>
  <c r="S268" i="1"/>
  <c r="U268" i="1" l="1"/>
  <c r="AO268" i="1" l="1"/>
  <c r="W268" i="1"/>
  <c r="AU267" i="1"/>
  <c r="AL268" i="1" l="1"/>
  <c r="AM268" i="1"/>
  <c r="AH267" i="1"/>
  <c r="X267" i="1"/>
  <c r="T267" i="1"/>
  <c r="S267" i="1"/>
  <c r="U267" i="1" l="1"/>
  <c r="AO267" i="1" l="1"/>
  <c r="W267" i="1"/>
  <c r="AU266" i="1"/>
  <c r="AM267" i="1" l="1"/>
  <c r="AL267" i="1"/>
  <c r="AH266" i="1"/>
  <c r="X266" i="1"/>
  <c r="T266" i="1"/>
  <c r="S266" i="1"/>
  <c r="U266" i="1" l="1"/>
  <c r="AO266" i="1" l="1"/>
  <c r="W266" i="1"/>
  <c r="AU265" i="1"/>
  <c r="AM266" i="1" l="1"/>
  <c r="AL266" i="1"/>
  <c r="AH265" i="1"/>
  <c r="X265" i="1"/>
  <c r="S265" i="1"/>
  <c r="T265" i="1"/>
  <c r="U265" i="1" l="1"/>
  <c r="AO265" i="1" l="1"/>
  <c r="W265" i="1"/>
  <c r="AU264" i="1"/>
  <c r="AM265" i="1" l="1"/>
  <c r="AL265" i="1"/>
  <c r="AH264" i="1"/>
  <c r="X264" i="1"/>
  <c r="T264" i="1"/>
  <c r="S264" i="1"/>
  <c r="U264" i="1" l="1"/>
  <c r="AO264" i="1" l="1"/>
  <c r="W264" i="1"/>
  <c r="AU263" i="1"/>
  <c r="AM264" i="1" l="1"/>
  <c r="AL264" i="1"/>
  <c r="AH263" i="1"/>
  <c r="X263" i="1"/>
  <c r="S263" i="1"/>
  <c r="T263" i="1"/>
  <c r="U263" i="1" l="1"/>
  <c r="AO263" i="1" l="1"/>
  <c r="W263" i="1"/>
  <c r="AU262" i="1"/>
  <c r="AM263" i="1" l="1"/>
  <c r="AL263" i="1"/>
  <c r="AH262" i="1"/>
  <c r="X262" i="1"/>
  <c r="T262" i="1"/>
  <c r="S262" i="1"/>
  <c r="U262" i="1" l="1"/>
  <c r="AO262" i="1" l="1"/>
  <c r="W262" i="1"/>
  <c r="AU261" i="1"/>
  <c r="AM262" i="1" l="1"/>
  <c r="AL262" i="1"/>
  <c r="AH261" i="1"/>
  <c r="X261" i="1"/>
  <c r="T261" i="1"/>
  <c r="S261" i="1"/>
  <c r="U261" i="1" l="1"/>
  <c r="AO261" i="1" l="1"/>
  <c r="W261" i="1"/>
  <c r="AU260" i="1"/>
  <c r="AM261" i="1" l="1"/>
  <c r="AL261" i="1"/>
  <c r="AH260" i="1"/>
  <c r="X260" i="1"/>
  <c r="S260" i="1"/>
  <c r="T260" i="1"/>
  <c r="U260" i="1" l="1"/>
  <c r="AO260" i="1" l="1"/>
  <c r="W260" i="1"/>
  <c r="AU259" i="1"/>
  <c r="AM260" i="1" l="1"/>
  <c r="AL260" i="1"/>
  <c r="AH259" i="1"/>
  <c r="X259" i="1"/>
  <c r="S259" i="1"/>
  <c r="T259" i="1"/>
  <c r="U259" i="1" l="1"/>
  <c r="AO259" i="1" l="1"/>
  <c r="W259" i="1"/>
  <c r="AU258" i="1"/>
  <c r="AL259" i="1" l="1"/>
  <c r="AM259" i="1"/>
  <c r="AH258" i="1"/>
  <c r="X258" i="1"/>
  <c r="S258" i="1"/>
  <c r="T258" i="1"/>
  <c r="U258" i="1" l="1"/>
  <c r="AO258" i="1" l="1"/>
  <c r="W258" i="1"/>
  <c r="AU257" i="1"/>
  <c r="AL258" i="1" l="1"/>
  <c r="AM258" i="1"/>
  <c r="AH257" i="1"/>
  <c r="X257" i="1"/>
  <c r="S257" i="1"/>
  <c r="T257" i="1"/>
  <c r="U257" i="1" l="1"/>
  <c r="AO257" i="1" l="1"/>
  <c r="W257" i="1"/>
  <c r="AU256" i="1"/>
  <c r="AL257" i="1" l="1"/>
  <c r="AM257" i="1"/>
  <c r="AH256" i="1"/>
  <c r="X256" i="1"/>
  <c r="S256" i="1"/>
  <c r="T256" i="1"/>
  <c r="U256" i="1" l="1"/>
  <c r="AO256" i="1" l="1"/>
  <c r="W256" i="1"/>
  <c r="AU255" i="1"/>
  <c r="AL256" i="1" l="1"/>
  <c r="AM256" i="1"/>
  <c r="AH255" i="1"/>
  <c r="X255" i="1"/>
  <c r="S255" i="1"/>
  <c r="T255" i="1"/>
  <c r="U255" i="1" l="1"/>
  <c r="AO255" i="1" l="1"/>
  <c r="W255" i="1"/>
  <c r="AU254" i="1"/>
  <c r="AM255" i="1" l="1"/>
  <c r="AL255" i="1"/>
  <c r="AH254" i="1"/>
  <c r="X254" i="1"/>
  <c r="S254" i="1"/>
  <c r="T254" i="1"/>
  <c r="U254" i="1" l="1"/>
  <c r="AO254" i="1" l="1"/>
  <c r="W254" i="1"/>
  <c r="AU253" i="1"/>
  <c r="AM254" i="1" l="1"/>
  <c r="AL254" i="1"/>
  <c r="AH253" i="1"/>
  <c r="X253" i="1"/>
  <c r="S253" i="1"/>
  <c r="T253" i="1"/>
  <c r="U253" i="1" l="1"/>
  <c r="AO253" i="1" l="1"/>
  <c r="W253" i="1"/>
  <c r="AU252" i="1"/>
  <c r="AL253" i="1" l="1"/>
  <c r="AM253" i="1"/>
  <c r="AH252" i="1"/>
  <c r="X252" i="1"/>
  <c r="T252" i="1"/>
  <c r="S252" i="1"/>
  <c r="U252" i="1" l="1"/>
  <c r="AO252" i="1" l="1"/>
  <c r="W252" i="1"/>
  <c r="AU251" i="1"/>
  <c r="AL252" i="1" l="1"/>
  <c r="AM252" i="1"/>
  <c r="AH251" i="1"/>
  <c r="X251" i="1"/>
  <c r="S251" i="1"/>
  <c r="T251" i="1"/>
  <c r="U251" i="1" l="1"/>
  <c r="AO251" i="1" l="1"/>
  <c r="W251" i="1"/>
  <c r="AU250" i="1"/>
  <c r="AL251" i="1" l="1"/>
  <c r="AM251" i="1"/>
  <c r="AH250" i="1"/>
  <c r="X250" i="1"/>
  <c r="S250" i="1"/>
  <c r="T250" i="1"/>
  <c r="U250" i="1" l="1"/>
  <c r="AO250" i="1" l="1"/>
  <c r="W250" i="1"/>
  <c r="AU249" i="1"/>
  <c r="AL250" i="1" l="1"/>
  <c r="AM250" i="1"/>
  <c r="AH249" i="1"/>
  <c r="X249" i="1"/>
  <c r="T249" i="1"/>
  <c r="S249" i="1"/>
  <c r="U249" i="1" l="1"/>
  <c r="AO249" i="1" l="1"/>
  <c r="W249" i="1"/>
  <c r="AU248" i="1"/>
  <c r="AM249" i="1" l="1"/>
  <c r="AL249" i="1"/>
  <c r="AH248" i="1"/>
  <c r="X248" i="1"/>
  <c r="S248" i="1"/>
  <c r="T248" i="1"/>
  <c r="U248" i="1" l="1"/>
  <c r="AO248" i="1" l="1"/>
  <c r="W248" i="1"/>
  <c r="AU247" i="1"/>
  <c r="AL248" i="1" l="1"/>
  <c r="AM248" i="1"/>
  <c r="AH247" i="1"/>
  <c r="X247" i="1"/>
  <c r="T247" i="1"/>
  <c r="S247" i="1"/>
  <c r="U247" i="1" l="1"/>
  <c r="AO247" i="1" l="1"/>
  <c r="W247" i="1"/>
  <c r="AU246" i="1"/>
  <c r="AL247" i="1" l="1"/>
  <c r="AM247" i="1"/>
  <c r="AH246" i="1"/>
  <c r="X246" i="1"/>
  <c r="S246" i="1"/>
  <c r="T246" i="1"/>
  <c r="U246" i="1" l="1"/>
  <c r="W246" i="1" l="1"/>
  <c r="AU245" i="1"/>
  <c r="AH245" i="1"/>
  <c r="X245" i="1"/>
  <c r="T245" i="1"/>
  <c r="S245" i="1"/>
  <c r="U245" i="1" l="1"/>
  <c r="W245" i="1" l="1"/>
  <c r="AU244" i="1"/>
  <c r="AH244" i="1"/>
  <c r="X244" i="1"/>
  <c r="S244" i="1"/>
  <c r="T244" i="1"/>
  <c r="U244" i="1" l="1"/>
  <c r="W244" i="1" l="1"/>
  <c r="AU243" i="1"/>
  <c r="AH243" i="1"/>
  <c r="X243" i="1"/>
  <c r="S243" i="1"/>
  <c r="T243" i="1"/>
  <c r="U243" i="1" l="1"/>
  <c r="W243" i="1" l="1"/>
  <c r="AU242" i="1"/>
  <c r="AH242" i="1"/>
  <c r="X242" i="1"/>
  <c r="T242" i="1"/>
  <c r="S242" i="1"/>
  <c r="U242" i="1" l="1"/>
  <c r="W242" i="1" l="1"/>
  <c r="AU241" i="1"/>
  <c r="AH241" i="1" l="1"/>
  <c r="X241" i="1"/>
  <c r="T241" i="1"/>
  <c r="S241" i="1"/>
  <c r="U241" i="1" l="1"/>
  <c r="W241" i="1" l="1"/>
  <c r="AU240" i="1"/>
  <c r="AH240" i="1"/>
  <c r="X240" i="1"/>
  <c r="T240" i="1"/>
  <c r="S240" i="1"/>
  <c r="U240" i="1" l="1"/>
  <c r="W240" i="1" l="1"/>
  <c r="AU239" i="1"/>
  <c r="AH239" i="1"/>
  <c r="X239" i="1"/>
  <c r="S239" i="1"/>
  <c r="T239" i="1"/>
  <c r="U239" i="1" l="1"/>
  <c r="W239" i="1" l="1"/>
  <c r="AU238" i="1"/>
  <c r="AH238" i="1"/>
  <c r="X238" i="1"/>
  <c r="S238" i="1"/>
  <c r="T238" i="1"/>
  <c r="U238" i="1" l="1"/>
  <c r="W238" i="1" l="1"/>
  <c r="AU237" i="1"/>
  <c r="AH237" i="1"/>
  <c r="X237" i="1"/>
  <c r="T237" i="1"/>
  <c r="S237" i="1"/>
  <c r="U237" i="1" l="1"/>
  <c r="W237" i="1" l="1"/>
  <c r="AU236" i="1"/>
  <c r="AH236" i="1"/>
  <c r="X236" i="1"/>
  <c r="T236" i="1"/>
  <c r="S236" i="1"/>
  <c r="U236" i="1" l="1"/>
  <c r="W236" i="1" l="1"/>
  <c r="AU235" i="1"/>
  <c r="AH235" i="1"/>
  <c r="X235" i="1"/>
  <c r="S235" i="1"/>
  <c r="T235" i="1"/>
  <c r="U235" i="1" l="1"/>
  <c r="W235" i="1" l="1"/>
  <c r="AU234" i="1"/>
  <c r="AH234" i="1"/>
  <c r="X234" i="1"/>
  <c r="T234" i="1"/>
  <c r="S234" i="1"/>
  <c r="U234" i="1" l="1"/>
  <c r="W234" i="1" l="1"/>
  <c r="AU233" i="1"/>
  <c r="AH233" i="1"/>
  <c r="X233" i="1"/>
  <c r="T233" i="1"/>
  <c r="S233" i="1"/>
  <c r="U233" i="1" l="1"/>
  <c r="W233" i="1" l="1"/>
  <c r="AU232" i="1"/>
  <c r="AH232" i="1"/>
  <c r="X232" i="1"/>
  <c r="T232" i="1"/>
  <c r="S232" i="1"/>
  <c r="U232" i="1" l="1"/>
  <c r="W232" i="1" l="1"/>
  <c r="AU231" i="1"/>
  <c r="AH231" i="1"/>
  <c r="X231" i="1"/>
  <c r="S231" i="1"/>
  <c r="T231" i="1"/>
  <c r="U231" i="1" l="1"/>
  <c r="W231" i="1" l="1"/>
  <c r="AU230" i="1"/>
  <c r="AH230" i="1"/>
  <c r="X230" i="1"/>
  <c r="S230" i="1"/>
  <c r="T230" i="1"/>
  <c r="U230" i="1" l="1"/>
  <c r="W230" i="1" l="1"/>
  <c r="AU229" i="1"/>
  <c r="AH229" i="1"/>
  <c r="X229" i="1"/>
  <c r="T229" i="1"/>
  <c r="S229" i="1"/>
  <c r="U229" i="1" l="1"/>
  <c r="W229" i="1" l="1"/>
  <c r="AU228" i="1"/>
  <c r="AH228" i="1" l="1"/>
  <c r="X228" i="1"/>
  <c r="S228" i="1"/>
  <c r="T228" i="1"/>
  <c r="U228" i="1" l="1"/>
  <c r="W228" i="1" l="1"/>
  <c r="AU227" i="1"/>
  <c r="AH227" i="1"/>
  <c r="X227" i="1"/>
  <c r="S227" i="1"/>
  <c r="T227" i="1"/>
  <c r="U227" i="1" l="1"/>
  <c r="W227" i="1" l="1"/>
  <c r="AU226" i="1"/>
  <c r="AH226" i="1"/>
  <c r="X226" i="1"/>
  <c r="T226" i="1"/>
  <c r="S226" i="1"/>
  <c r="U226" i="1" l="1"/>
  <c r="W226" i="1" l="1"/>
  <c r="AU225" i="1"/>
  <c r="AH225" i="1"/>
  <c r="X225" i="1"/>
  <c r="T225" i="1"/>
  <c r="S225" i="1"/>
  <c r="U225" i="1" l="1"/>
  <c r="W225" i="1" l="1"/>
  <c r="AU224" i="1"/>
  <c r="AH224" i="1"/>
  <c r="X224" i="1"/>
  <c r="S224" i="1"/>
  <c r="T224" i="1"/>
  <c r="U224" i="1" l="1"/>
  <c r="W224" i="1" l="1"/>
  <c r="AU223" i="1"/>
  <c r="AH223" i="1"/>
  <c r="X223" i="1"/>
  <c r="S223" i="1"/>
  <c r="T223" i="1"/>
  <c r="U223" i="1" l="1"/>
  <c r="W223" i="1" l="1"/>
  <c r="AU222" i="1"/>
  <c r="AH222" i="1"/>
  <c r="X222" i="1"/>
  <c r="S222" i="1"/>
  <c r="T222" i="1"/>
  <c r="U222" i="1" l="1"/>
  <c r="W222" i="1" l="1"/>
  <c r="AU221" i="1"/>
  <c r="AH221" i="1"/>
  <c r="X221" i="1"/>
  <c r="S221" i="1"/>
  <c r="T221" i="1"/>
  <c r="U221" i="1" l="1"/>
  <c r="W221" i="1" l="1"/>
  <c r="AU220" i="1"/>
  <c r="AH220" i="1"/>
  <c r="X220" i="1"/>
  <c r="S220" i="1"/>
  <c r="T220" i="1"/>
  <c r="U220" i="1" l="1"/>
  <c r="W220" i="1" l="1"/>
  <c r="AU219" i="1"/>
  <c r="AH219" i="1"/>
  <c r="X219" i="1"/>
  <c r="S219" i="1"/>
  <c r="T219" i="1"/>
  <c r="U219" i="1" l="1"/>
  <c r="W219" i="1" l="1"/>
  <c r="AU218" i="1"/>
  <c r="AH218" i="1" l="1"/>
  <c r="X218" i="1"/>
  <c r="T218" i="1"/>
  <c r="S218" i="1"/>
  <c r="U218" i="1" l="1"/>
  <c r="W218" i="1" l="1"/>
  <c r="AU217" i="1"/>
  <c r="AH217" i="1"/>
  <c r="X217" i="1"/>
  <c r="S217" i="1"/>
  <c r="T217" i="1"/>
  <c r="U217" i="1" l="1"/>
  <c r="W217" i="1" l="1"/>
  <c r="AU216" i="1"/>
  <c r="AH216" i="1"/>
  <c r="X216" i="1"/>
  <c r="T216" i="1"/>
  <c r="S216" i="1"/>
  <c r="U216" i="1" l="1"/>
  <c r="W216" i="1" l="1"/>
  <c r="AU215" i="1"/>
  <c r="AH215" i="1"/>
  <c r="X215" i="1"/>
  <c r="S215" i="1"/>
  <c r="T215" i="1"/>
  <c r="U215" i="1" l="1"/>
  <c r="W215" i="1" l="1"/>
  <c r="AU214" i="1"/>
  <c r="AH214" i="1" l="1"/>
  <c r="X214" i="1"/>
  <c r="S214" i="1"/>
  <c r="T214" i="1"/>
  <c r="U214" i="1" l="1"/>
  <c r="W214" i="1" l="1"/>
  <c r="AU213" i="1"/>
  <c r="AH213" i="1"/>
  <c r="X213" i="1"/>
  <c r="S213" i="1"/>
  <c r="T213" i="1"/>
  <c r="U213" i="1" l="1"/>
  <c r="W213" i="1" l="1"/>
  <c r="AU212" i="1"/>
  <c r="AH212" i="1"/>
  <c r="X212" i="1"/>
  <c r="T212" i="1"/>
  <c r="S212" i="1"/>
  <c r="U212" i="1" l="1"/>
  <c r="W212" i="1" l="1"/>
  <c r="AU211" i="1"/>
  <c r="AH211" i="1"/>
  <c r="X211" i="1"/>
  <c r="T211" i="1"/>
  <c r="S211" i="1"/>
  <c r="U211" i="1" l="1"/>
  <c r="W211" i="1" l="1"/>
  <c r="AU210" i="1"/>
  <c r="AH210" i="1" l="1"/>
  <c r="X210" i="1"/>
  <c r="T210" i="1"/>
  <c r="S210" i="1"/>
  <c r="U210" i="1" l="1"/>
  <c r="W210" i="1" l="1"/>
  <c r="AU209" i="1"/>
  <c r="AH209" i="1"/>
  <c r="X209" i="1"/>
  <c r="T209" i="1"/>
  <c r="S209" i="1"/>
  <c r="U209" i="1" l="1"/>
  <c r="W209" i="1" l="1"/>
  <c r="AU208" i="1"/>
  <c r="AH208" i="1"/>
  <c r="X208" i="1"/>
  <c r="T208" i="1"/>
  <c r="S208" i="1"/>
  <c r="U208" i="1" l="1"/>
  <c r="W208" i="1" l="1"/>
  <c r="AU207" i="1"/>
  <c r="AH207" i="1" l="1"/>
  <c r="X207" i="1"/>
  <c r="S207" i="1"/>
  <c r="T207" i="1"/>
  <c r="U207" i="1" l="1"/>
  <c r="W207" i="1" l="1"/>
  <c r="AU206" i="1"/>
  <c r="AH206" i="1"/>
  <c r="X206" i="1"/>
  <c r="S206" i="1"/>
  <c r="T206" i="1"/>
  <c r="U206" i="1" l="1"/>
  <c r="W206" i="1" l="1"/>
  <c r="AU205" i="1"/>
  <c r="AH205" i="1"/>
  <c r="X205" i="1"/>
  <c r="S205" i="1"/>
  <c r="T205" i="1"/>
  <c r="U205" i="1" l="1"/>
  <c r="W205" i="1" l="1"/>
  <c r="AU204" i="1"/>
  <c r="AH204" i="1"/>
  <c r="X204" i="1"/>
  <c r="T204" i="1"/>
  <c r="S204" i="1"/>
  <c r="U204" i="1" l="1"/>
  <c r="W204" i="1" l="1"/>
  <c r="AU203" i="1"/>
  <c r="AH203" i="1"/>
  <c r="X203" i="1"/>
  <c r="S203" i="1"/>
  <c r="T203" i="1"/>
  <c r="U203" i="1" l="1"/>
  <c r="W203" i="1" l="1"/>
  <c r="AU202" i="1"/>
  <c r="AH202" i="1"/>
  <c r="X202" i="1"/>
  <c r="S202" i="1"/>
  <c r="T202" i="1"/>
  <c r="U202" i="1" l="1"/>
  <c r="W202" i="1" l="1"/>
  <c r="AU201" i="1"/>
  <c r="AH201" i="1"/>
  <c r="X201" i="1"/>
  <c r="T201" i="1"/>
  <c r="S201" i="1"/>
  <c r="U201" i="1" l="1"/>
  <c r="W201" i="1" l="1"/>
  <c r="AU200" i="1"/>
  <c r="AH200" i="1"/>
  <c r="X200" i="1"/>
  <c r="S200" i="1"/>
  <c r="T200" i="1"/>
  <c r="U200" i="1" l="1"/>
  <c r="W200" i="1" l="1"/>
  <c r="AU199" i="1"/>
  <c r="AH199" i="1"/>
  <c r="X199" i="1"/>
  <c r="S199" i="1"/>
  <c r="T199" i="1"/>
  <c r="U199" i="1" l="1"/>
  <c r="W199" i="1" l="1"/>
  <c r="AU198" i="1"/>
  <c r="AH198" i="1"/>
  <c r="X198" i="1"/>
  <c r="T198" i="1"/>
  <c r="S198" i="1"/>
  <c r="U198" i="1" l="1"/>
  <c r="W198" i="1" l="1"/>
  <c r="AU197" i="1"/>
  <c r="AH197" i="1" l="1"/>
  <c r="X197" i="1"/>
  <c r="S197" i="1"/>
  <c r="T197" i="1"/>
  <c r="U197" i="1" l="1"/>
  <c r="W197" i="1" l="1"/>
  <c r="AU196" i="1"/>
  <c r="AH196" i="1"/>
  <c r="X196" i="1"/>
  <c r="T196" i="1"/>
  <c r="S196" i="1"/>
  <c r="U196" i="1" l="1"/>
  <c r="W196" i="1" l="1"/>
  <c r="AU195" i="1"/>
  <c r="AH195" i="1"/>
  <c r="X195" i="1"/>
  <c r="S195" i="1"/>
  <c r="T195" i="1"/>
  <c r="U195" i="1" l="1"/>
  <c r="W195" i="1" l="1"/>
  <c r="AU194" i="1"/>
  <c r="AH194" i="1"/>
  <c r="X194" i="1"/>
  <c r="T194" i="1"/>
  <c r="S194" i="1"/>
  <c r="U194" i="1" l="1"/>
  <c r="W194" i="1" l="1"/>
  <c r="AU193" i="1"/>
  <c r="AH193" i="1"/>
  <c r="X193" i="1"/>
  <c r="T193" i="1"/>
  <c r="S193" i="1"/>
  <c r="U193" i="1" l="1"/>
  <c r="W193" i="1" l="1"/>
  <c r="AU192" i="1"/>
  <c r="AH192" i="1"/>
  <c r="X192" i="1"/>
  <c r="T192" i="1"/>
  <c r="S192" i="1"/>
  <c r="U192" i="1" l="1"/>
  <c r="W192" i="1" l="1"/>
  <c r="AU191" i="1"/>
  <c r="AH191" i="1"/>
  <c r="X191" i="1"/>
  <c r="S191" i="1"/>
  <c r="T191" i="1"/>
  <c r="U191" i="1" l="1"/>
  <c r="W191" i="1" l="1"/>
  <c r="AU190" i="1"/>
  <c r="AH190" i="1" l="1"/>
  <c r="X190" i="1"/>
  <c r="S190" i="1"/>
  <c r="T190" i="1"/>
  <c r="U190" i="1" l="1"/>
  <c r="W190" i="1" l="1"/>
  <c r="AU189" i="1"/>
  <c r="AH189" i="1" l="1"/>
  <c r="X189" i="1"/>
  <c r="S189" i="1"/>
  <c r="T189" i="1"/>
  <c r="U189" i="1" l="1"/>
  <c r="W189" i="1" l="1"/>
  <c r="AU188" i="1"/>
  <c r="AM189" i="1" l="1"/>
  <c r="AH188" i="1"/>
  <c r="X188" i="1"/>
  <c r="S188" i="1"/>
  <c r="T188" i="1"/>
  <c r="U188" i="1" l="1"/>
  <c r="W188" i="1" l="1"/>
  <c r="AU187" i="1"/>
  <c r="AM188" i="1" l="1"/>
  <c r="AH187" i="1"/>
  <c r="X187" i="1"/>
  <c r="T187" i="1"/>
  <c r="S187" i="1"/>
  <c r="U187" i="1" l="1"/>
  <c r="W187" i="1" l="1"/>
  <c r="AU186" i="1"/>
  <c r="AM187" i="1" l="1"/>
  <c r="AH186" i="1"/>
  <c r="X186" i="1"/>
  <c r="T186" i="1"/>
  <c r="S186" i="1"/>
  <c r="U186" i="1" l="1"/>
  <c r="W186" i="1" l="1"/>
  <c r="AU185" i="1"/>
  <c r="AH185" i="1"/>
  <c r="X185" i="1"/>
  <c r="S185" i="1"/>
  <c r="T185" i="1"/>
  <c r="U185" i="1" l="1"/>
  <c r="W185" i="1" l="1"/>
  <c r="AU184" i="1"/>
  <c r="AH184" i="1"/>
  <c r="X184" i="1"/>
  <c r="T184" i="1"/>
  <c r="S184" i="1"/>
  <c r="U184" i="1" l="1"/>
  <c r="W184" i="1" l="1"/>
  <c r="AU183" i="1"/>
  <c r="AH183" i="1"/>
  <c r="X183" i="1"/>
  <c r="T183" i="1"/>
  <c r="S183" i="1"/>
  <c r="U183" i="1" l="1"/>
  <c r="W183" i="1" l="1"/>
  <c r="AU182" i="1"/>
  <c r="AH182" i="1"/>
  <c r="X182" i="1"/>
  <c r="T182" i="1"/>
  <c r="S182" i="1"/>
  <c r="U182" i="1" l="1"/>
  <c r="W182" i="1" l="1"/>
  <c r="AU181" i="1"/>
  <c r="AH181" i="1"/>
  <c r="X181" i="1"/>
  <c r="T181" i="1"/>
  <c r="S181" i="1"/>
  <c r="U181" i="1" l="1"/>
  <c r="W181" i="1" l="1"/>
  <c r="AU180" i="1"/>
  <c r="AH180" i="1"/>
  <c r="X180" i="1"/>
  <c r="T180" i="1"/>
  <c r="S180" i="1"/>
  <c r="U180" i="1" l="1"/>
  <c r="W180" i="1" l="1"/>
  <c r="AU179" i="1"/>
  <c r="AH179" i="1"/>
  <c r="X179" i="1"/>
  <c r="T179" i="1"/>
  <c r="S179" i="1"/>
  <c r="U179" i="1" l="1"/>
  <c r="W179" i="1" l="1"/>
  <c r="AU178" i="1"/>
  <c r="AH178" i="1"/>
  <c r="X178" i="1"/>
  <c r="S178" i="1"/>
  <c r="T178" i="1"/>
  <c r="U178" i="1" l="1"/>
  <c r="W178" i="1" l="1"/>
  <c r="AU177" i="1"/>
  <c r="AH177" i="1"/>
  <c r="X177" i="1"/>
  <c r="T177" i="1"/>
  <c r="S177" i="1"/>
  <c r="U177" i="1" l="1"/>
  <c r="W177" i="1" l="1"/>
  <c r="AU176" i="1"/>
  <c r="AH176" i="1"/>
  <c r="X176" i="1"/>
  <c r="S176" i="1"/>
  <c r="T176" i="1"/>
  <c r="U176" i="1" l="1"/>
  <c r="W176" i="1" l="1"/>
  <c r="AU175" i="1"/>
  <c r="AH175" i="1"/>
  <c r="X175" i="1"/>
  <c r="T175" i="1"/>
  <c r="S175" i="1"/>
  <c r="U175" i="1" l="1"/>
  <c r="W175" i="1" l="1"/>
  <c r="AU174" i="1"/>
  <c r="AH174" i="1"/>
  <c r="X174" i="1"/>
  <c r="T174" i="1"/>
  <c r="S174" i="1"/>
  <c r="U174" i="1" l="1"/>
  <c r="W174" i="1" l="1"/>
  <c r="AU173" i="1"/>
  <c r="AH173" i="1"/>
  <c r="X173" i="1"/>
  <c r="T173" i="1"/>
  <c r="S173" i="1"/>
  <c r="U173" i="1" l="1"/>
  <c r="W173" i="1" l="1"/>
  <c r="AU172" i="1"/>
  <c r="AH172" i="1"/>
  <c r="X172" i="1"/>
  <c r="T172" i="1"/>
  <c r="S172" i="1"/>
  <c r="U172" i="1" l="1"/>
  <c r="W172" i="1" l="1"/>
  <c r="AU171" i="1"/>
  <c r="AH171" i="1"/>
  <c r="X171" i="1"/>
  <c r="S171" i="1"/>
  <c r="T171" i="1"/>
  <c r="U171" i="1" l="1"/>
  <c r="W171" i="1" l="1"/>
  <c r="AU170" i="1"/>
  <c r="AH170" i="1"/>
  <c r="X170" i="1"/>
  <c r="T170" i="1"/>
  <c r="S170" i="1"/>
  <c r="U170" i="1" l="1"/>
  <c r="W170" i="1" l="1"/>
  <c r="AU169" i="1"/>
  <c r="AH169" i="1"/>
  <c r="X169" i="1"/>
  <c r="T169" i="1"/>
  <c r="S169" i="1"/>
  <c r="U169" i="1" l="1"/>
  <c r="W169" i="1" l="1"/>
  <c r="AU168" i="1"/>
  <c r="AH168" i="1"/>
  <c r="X168" i="1"/>
  <c r="S168" i="1"/>
  <c r="T168" i="1"/>
  <c r="U168" i="1" l="1"/>
  <c r="W168" i="1" l="1"/>
  <c r="AU167" i="1"/>
  <c r="AH167" i="1"/>
  <c r="X167" i="1"/>
  <c r="T167" i="1"/>
  <c r="S167" i="1"/>
  <c r="U167" i="1" l="1"/>
  <c r="W167" i="1" l="1"/>
  <c r="AU166" i="1"/>
  <c r="AH166" i="1"/>
  <c r="X166" i="1"/>
  <c r="T166" i="1"/>
  <c r="S166" i="1"/>
  <c r="U166" i="1" l="1"/>
  <c r="W166" i="1" l="1"/>
  <c r="AU165" i="1"/>
  <c r="AH165" i="1"/>
  <c r="X165" i="1"/>
  <c r="T165" i="1"/>
  <c r="S165" i="1"/>
  <c r="U165" i="1" l="1"/>
  <c r="W165" i="1" l="1"/>
  <c r="AU164" i="1"/>
  <c r="AH164" i="1"/>
  <c r="X164" i="1"/>
  <c r="S164" i="1"/>
  <c r="T164" i="1"/>
  <c r="U164" i="1" l="1"/>
  <c r="W164" i="1" l="1"/>
  <c r="AU163" i="1"/>
  <c r="AH163" i="1"/>
  <c r="X163" i="1"/>
  <c r="T163" i="1"/>
  <c r="S163" i="1"/>
  <c r="U163" i="1" l="1"/>
  <c r="W163" i="1" l="1"/>
  <c r="AU162" i="1"/>
  <c r="AH162" i="1"/>
  <c r="X162" i="1"/>
  <c r="T162" i="1"/>
  <c r="S162" i="1"/>
  <c r="U162" i="1" l="1"/>
  <c r="W162" i="1" l="1"/>
  <c r="AU161" i="1"/>
  <c r="AH161" i="1"/>
  <c r="X161" i="1"/>
  <c r="S161" i="1"/>
  <c r="T161" i="1"/>
  <c r="U161" i="1" l="1"/>
  <c r="W161" i="1" l="1"/>
  <c r="AU160" i="1"/>
  <c r="AH160" i="1"/>
  <c r="X160" i="1"/>
  <c r="T160" i="1"/>
  <c r="S160" i="1"/>
  <c r="U160" i="1" l="1"/>
  <c r="W160" i="1" l="1"/>
  <c r="AU159" i="1"/>
  <c r="AH159" i="1"/>
  <c r="X159" i="1"/>
  <c r="S159" i="1"/>
  <c r="T159" i="1"/>
  <c r="U159" i="1" l="1"/>
  <c r="W159" i="1" l="1"/>
  <c r="AU158" i="1"/>
  <c r="AH158" i="1"/>
  <c r="X158" i="1"/>
  <c r="T158" i="1"/>
  <c r="S158" i="1"/>
  <c r="U158" i="1" l="1"/>
  <c r="W158" i="1" l="1"/>
  <c r="AU157" i="1"/>
  <c r="AH157" i="1"/>
  <c r="X157" i="1"/>
  <c r="T157" i="1"/>
  <c r="S157" i="1"/>
  <c r="U157" i="1" l="1"/>
  <c r="W157" i="1" l="1"/>
  <c r="AU156" i="1"/>
  <c r="AH156" i="1"/>
  <c r="X156" i="1"/>
  <c r="T156" i="1"/>
  <c r="S156" i="1"/>
  <c r="U156" i="1" l="1"/>
  <c r="W156" i="1" l="1"/>
  <c r="AU155" i="1"/>
  <c r="AH155" i="1"/>
  <c r="X155" i="1"/>
  <c r="T155" i="1"/>
  <c r="S155" i="1"/>
  <c r="U155" i="1" l="1"/>
  <c r="W155" i="1" l="1"/>
  <c r="AU154" i="1"/>
  <c r="AH154" i="1"/>
  <c r="X154" i="1"/>
  <c r="T154" i="1"/>
  <c r="S154" i="1"/>
  <c r="U154" i="1" l="1"/>
  <c r="W154" i="1" l="1"/>
  <c r="AU153" i="1"/>
  <c r="AH153" i="1"/>
  <c r="X153" i="1"/>
  <c r="S153" i="1"/>
  <c r="T153" i="1"/>
  <c r="U153" i="1" l="1"/>
  <c r="W153" i="1" l="1"/>
  <c r="AU152" i="1"/>
  <c r="AH152" i="1"/>
  <c r="X152" i="1"/>
  <c r="S152" i="1"/>
  <c r="T152" i="1"/>
  <c r="U152" i="1" l="1"/>
  <c r="W152" i="1" l="1"/>
  <c r="AU151" i="1"/>
  <c r="AH151" i="1"/>
  <c r="X151" i="1"/>
  <c r="S151" i="1"/>
  <c r="T151" i="1"/>
  <c r="U151" i="1" l="1"/>
  <c r="W151" i="1" l="1"/>
  <c r="AU150" i="1"/>
  <c r="AH150" i="1"/>
  <c r="X150" i="1"/>
  <c r="S150" i="1"/>
  <c r="T150" i="1"/>
  <c r="U150" i="1" l="1"/>
  <c r="W150" i="1" l="1"/>
  <c r="AU149" i="1"/>
  <c r="AH149" i="1"/>
  <c r="X149" i="1"/>
  <c r="T149" i="1"/>
  <c r="S149" i="1"/>
  <c r="U149" i="1" l="1"/>
  <c r="W149" i="1" l="1"/>
  <c r="AU148" i="1"/>
  <c r="AH148" i="1"/>
  <c r="X148" i="1"/>
  <c r="S148" i="1"/>
  <c r="T148" i="1"/>
  <c r="U148" i="1" l="1"/>
  <c r="W148" i="1" l="1"/>
  <c r="AU147" i="1"/>
  <c r="AH147" i="1"/>
  <c r="X147" i="1"/>
  <c r="S147" i="1"/>
  <c r="T147" i="1"/>
  <c r="U147" i="1" l="1"/>
  <c r="W147" i="1" l="1"/>
  <c r="AU146" i="1"/>
  <c r="AH146" i="1"/>
  <c r="X146" i="1"/>
  <c r="T146" i="1"/>
  <c r="S146" i="1"/>
  <c r="U146" i="1" l="1"/>
  <c r="W146" i="1" l="1"/>
  <c r="AU145" i="1"/>
  <c r="AH145" i="1"/>
  <c r="X145" i="1"/>
  <c r="S145" i="1"/>
  <c r="T145" i="1"/>
  <c r="U145" i="1" l="1"/>
  <c r="W145" i="1" l="1"/>
  <c r="AU144" i="1"/>
  <c r="AH144" i="1"/>
  <c r="X144" i="1"/>
  <c r="S144" i="1"/>
  <c r="T144" i="1"/>
  <c r="U144" i="1" l="1"/>
  <c r="W144" i="1" l="1"/>
  <c r="AU143" i="1"/>
  <c r="AH143" i="1"/>
  <c r="X143" i="1"/>
  <c r="T143" i="1"/>
  <c r="S143" i="1"/>
  <c r="U143" i="1" l="1"/>
  <c r="W143" i="1" l="1"/>
  <c r="AU142" i="1"/>
  <c r="AH142" i="1"/>
  <c r="X142" i="1"/>
  <c r="S142" i="1"/>
  <c r="T142" i="1"/>
  <c r="U142" i="1" l="1"/>
  <c r="W142" i="1" l="1"/>
  <c r="AU141" i="1"/>
  <c r="AH141" i="1"/>
  <c r="X141" i="1"/>
  <c r="T141" i="1"/>
  <c r="S141" i="1"/>
  <c r="U141" i="1" l="1"/>
  <c r="W141" i="1" l="1"/>
  <c r="AU140" i="1"/>
  <c r="AH140" i="1"/>
  <c r="X140" i="1"/>
  <c r="S140" i="1"/>
  <c r="T140" i="1"/>
  <c r="U140" i="1" l="1"/>
  <c r="W140" i="1" l="1"/>
  <c r="AU139" i="1"/>
  <c r="AH139" i="1"/>
  <c r="X139" i="1"/>
  <c r="T139" i="1"/>
  <c r="S139" i="1"/>
  <c r="U139" i="1" l="1"/>
  <c r="W139" i="1" l="1"/>
  <c r="AU138" i="1"/>
  <c r="AH138" i="1"/>
  <c r="X138" i="1"/>
  <c r="T138" i="1"/>
  <c r="S138" i="1"/>
  <c r="U138" i="1" l="1"/>
  <c r="W138" i="1" l="1"/>
  <c r="AU137" i="1"/>
  <c r="AH137" i="1"/>
  <c r="X137" i="1"/>
  <c r="S137" i="1"/>
  <c r="T137" i="1"/>
  <c r="U137" i="1" l="1"/>
  <c r="W137" i="1" l="1"/>
  <c r="AU136" i="1"/>
  <c r="AH136" i="1"/>
  <c r="X136" i="1"/>
  <c r="T136" i="1"/>
  <c r="S136" i="1"/>
  <c r="U136" i="1" l="1"/>
  <c r="W136" i="1" l="1"/>
  <c r="AU135" i="1"/>
  <c r="AH135" i="1"/>
  <c r="X135" i="1"/>
  <c r="T135" i="1"/>
  <c r="S135" i="1"/>
  <c r="U135" i="1" l="1"/>
  <c r="W135" i="1" l="1"/>
  <c r="AU134" i="1"/>
  <c r="AH134" i="1"/>
  <c r="X134" i="1"/>
  <c r="T134" i="1"/>
  <c r="S134" i="1"/>
  <c r="U134" i="1" l="1"/>
  <c r="W134" i="1" l="1"/>
  <c r="AU133" i="1"/>
  <c r="AH133" i="1"/>
  <c r="X133" i="1"/>
  <c r="S133" i="1"/>
  <c r="T133" i="1"/>
  <c r="U133" i="1" l="1"/>
  <c r="W133" i="1" l="1"/>
  <c r="AU132" i="1"/>
  <c r="AH132" i="1" l="1"/>
  <c r="X132" i="1"/>
  <c r="T132" i="1"/>
  <c r="S132" i="1"/>
  <c r="U132" i="1" l="1"/>
  <c r="W132" i="1" l="1"/>
  <c r="AU131" i="1"/>
  <c r="AH131" i="1" l="1"/>
  <c r="X131" i="1"/>
  <c r="S131" i="1"/>
  <c r="T131" i="1"/>
  <c r="U131" i="1" l="1"/>
  <c r="W131" i="1" l="1"/>
  <c r="AU130" i="1"/>
  <c r="AM131" i="1" l="1"/>
  <c r="AH130" i="1"/>
  <c r="X130" i="1"/>
  <c r="T130" i="1"/>
  <c r="S130" i="1"/>
  <c r="U130" i="1" l="1"/>
  <c r="W130" i="1" l="1"/>
  <c r="AU129" i="1"/>
  <c r="AM130" i="1" l="1"/>
  <c r="AH129" i="1"/>
  <c r="X129" i="1"/>
  <c r="S129" i="1"/>
  <c r="T129" i="1"/>
  <c r="U129" i="1" l="1"/>
  <c r="W129" i="1" l="1"/>
  <c r="AU128" i="1"/>
  <c r="AM129" i="1" l="1"/>
  <c r="AH128" i="1"/>
  <c r="X128" i="1"/>
  <c r="S128" i="1"/>
  <c r="T128" i="1"/>
  <c r="U128" i="1" l="1"/>
  <c r="W128" i="1" l="1"/>
  <c r="AU127" i="1"/>
  <c r="AM128" i="1" l="1"/>
  <c r="AH127" i="1"/>
  <c r="X127" i="1"/>
  <c r="T127" i="1"/>
  <c r="S127" i="1"/>
  <c r="U127" i="1" l="1"/>
  <c r="W127" i="1" l="1"/>
  <c r="AU126" i="1"/>
  <c r="AM127" i="1" l="1"/>
  <c r="AH126" i="1"/>
  <c r="X126" i="1"/>
  <c r="T126" i="1"/>
  <c r="S126" i="1"/>
  <c r="U126" i="1" l="1"/>
  <c r="W126" i="1" l="1"/>
  <c r="AU125" i="1"/>
  <c r="AM126" i="1" l="1"/>
  <c r="AH125" i="1"/>
  <c r="X125" i="1"/>
  <c r="S125" i="1"/>
  <c r="T125" i="1"/>
  <c r="U125" i="1" l="1"/>
  <c r="W125" i="1" l="1"/>
  <c r="AU124" i="1"/>
  <c r="AM125" i="1" l="1"/>
  <c r="AH124" i="1"/>
  <c r="X124" i="1"/>
  <c r="T124" i="1"/>
  <c r="S124" i="1"/>
  <c r="U124" i="1" l="1"/>
  <c r="W124" i="1" l="1"/>
  <c r="AU123" i="1"/>
  <c r="AM124" i="1" l="1"/>
  <c r="AH123" i="1"/>
  <c r="X123" i="1"/>
  <c r="S123" i="1"/>
  <c r="T123" i="1"/>
  <c r="U123" i="1" l="1"/>
  <c r="W123" i="1" l="1"/>
  <c r="AU122" i="1"/>
  <c r="AM123" i="1" l="1"/>
  <c r="AH122" i="1"/>
  <c r="X122" i="1"/>
  <c r="S122" i="1"/>
  <c r="T122" i="1"/>
  <c r="U122" i="1" l="1"/>
  <c r="W122" i="1" l="1"/>
  <c r="AU121" i="1"/>
  <c r="AM122" i="1" l="1"/>
  <c r="AH121" i="1"/>
  <c r="X121" i="1"/>
  <c r="S121" i="1"/>
  <c r="T121" i="1"/>
  <c r="U121" i="1" l="1"/>
  <c r="W121" i="1" l="1"/>
  <c r="AU120" i="1"/>
  <c r="AM121" i="1" l="1"/>
  <c r="AH120" i="1"/>
  <c r="X120" i="1"/>
  <c r="S120" i="1"/>
  <c r="T120" i="1"/>
  <c r="U120" i="1" l="1"/>
  <c r="W120" i="1" l="1"/>
  <c r="AU119" i="1"/>
  <c r="AM120" i="1" l="1"/>
  <c r="AH119" i="1"/>
  <c r="X119" i="1"/>
  <c r="T119" i="1"/>
  <c r="S119" i="1"/>
  <c r="U119" i="1" l="1"/>
  <c r="W119" i="1" l="1"/>
  <c r="AU118" i="1"/>
  <c r="AM119" i="1" l="1"/>
  <c r="AH118" i="1"/>
  <c r="X118" i="1"/>
  <c r="S118" i="1"/>
  <c r="T118" i="1"/>
  <c r="U118" i="1" l="1"/>
  <c r="W118" i="1" l="1"/>
  <c r="AU117" i="1"/>
  <c r="AM118" i="1" l="1"/>
  <c r="AH117" i="1"/>
  <c r="X117" i="1"/>
  <c r="T117" i="1"/>
  <c r="S117" i="1"/>
  <c r="U117" i="1" l="1"/>
  <c r="W117" i="1" l="1"/>
  <c r="AU116" i="1"/>
  <c r="AM117" i="1" l="1"/>
  <c r="AH116" i="1"/>
  <c r="X116" i="1"/>
  <c r="T116" i="1"/>
  <c r="S116" i="1"/>
  <c r="U116" i="1" l="1"/>
  <c r="W116" i="1" l="1"/>
  <c r="AU115" i="1"/>
  <c r="AM116" i="1" l="1"/>
  <c r="AH115" i="1"/>
  <c r="X115" i="1"/>
  <c r="S115" i="1"/>
  <c r="T115" i="1"/>
  <c r="U115" i="1" l="1"/>
  <c r="W115" i="1" l="1"/>
  <c r="AU114" i="1"/>
  <c r="AM115" i="1" l="1"/>
  <c r="AH114" i="1"/>
  <c r="X114" i="1"/>
  <c r="S114" i="1"/>
  <c r="T114" i="1"/>
  <c r="U114" i="1" l="1"/>
  <c r="W114" i="1" l="1"/>
  <c r="AU113" i="1"/>
  <c r="AM114" i="1" l="1"/>
  <c r="AH113" i="1"/>
  <c r="X113" i="1"/>
  <c r="S113" i="1"/>
  <c r="T113" i="1"/>
  <c r="U113" i="1" l="1"/>
  <c r="W113" i="1" l="1"/>
  <c r="AU112" i="1"/>
  <c r="AM113" i="1" l="1"/>
  <c r="AH112" i="1"/>
  <c r="X112" i="1"/>
  <c r="T112" i="1"/>
  <c r="S112" i="1"/>
  <c r="U112" i="1" l="1"/>
  <c r="W112" i="1" l="1"/>
  <c r="AU111" i="1"/>
  <c r="AM112" i="1" l="1"/>
  <c r="AH111" i="1"/>
  <c r="X111" i="1"/>
  <c r="T111" i="1"/>
  <c r="S111" i="1"/>
  <c r="U111" i="1" l="1"/>
  <c r="W111" i="1" l="1"/>
  <c r="AU110" i="1"/>
  <c r="AM111" i="1" l="1"/>
  <c r="AH110" i="1"/>
  <c r="X110" i="1"/>
  <c r="S110" i="1"/>
  <c r="T110" i="1"/>
  <c r="U110" i="1" l="1"/>
  <c r="W110" i="1" l="1"/>
  <c r="AU109" i="1"/>
  <c r="AM110" i="1" l="1"/>
  <c r="AH109" i="1"/>
  <c r="X109" i="1"/>
  <c r="S109" i="1"/>
  <c r="T109" i="1"/>
  <c r="U109" i="1" l="1"/>
  <c r="W109" i="1" l="1"/>
  <c r="AU108" i="1"/>
  <c r="AM109" i="1" l="1"/>
  <c r="AH108" i="1"/>
  <c r="X108" i="1"/>
  <c r="T108" i="1"/>
  <c r="S108" i="1"/>
  <c r="U108" i="1" l="1"/>
  <c r="W108" i="1" l="1"/>
  <c r="AU107" i="1"/>
  <c r="AM108" i="1" l="1"/>
  <c r="AH107" i="1"/>
  <c r="X107" i="1"/>
  <c r="T107" i="1"/>
  <c r="S107" i="1"/>
  <c r="U107" i="1" l="1"/>
  <c r="W107" i="1" l="1"/>
  <c r="AU106" i="1"/>
  <c r="AM107" i="1" l="1"/>
  <c r="AH106" i="1"/>
  <c r="X106" i="1"/>
  <c r="S106" i="1"/>
  <c r="T106" i="1"/>
  <c r="U106" i="1" l="1"/>
  <c r="W106" i="1" l="1"/>
  <c r="AU105" i="1"/>
  <c r="AM106" i="1" l="1"/>
  <c r="AH105" i="1"/>
  <c r="X105" i="1"/>
  <c r="T105" i="1"/>
  <c r="S105" i="1"/>
  <c r="U105" i="1" l="1"/>
  <c r="W105" i="1" l="1"/>
  <c r="AU104" i="1"/>
  <c r="AM105" i="1" l="1"/>
  <c r="AH104" i="1"/>
  <c r="X104" i="1"/>
  <c r="T104" i="1"/>
  <c r="S104" i="1"/>
  <c r="U104" i="1" l="1"/>
  <c r="W104" i="1" l="1"/>
  <c r="AU103" i="1"/>
  <c r="AM104" i="1" l="1"/>
  <c r="AH103" i="1"/>
  <c r="X103" i="1"/>
  <c r="S103" i="1"/>
  <c r="T103" i="1"/>
  <c r="U103" i="1" l="1"/>
  <c r="W103" i="1" l="1"/>
  <c r="AU102" i="1"/>
  <c r="AM103" i="1" l="1"/>
  <c r="AH102" i="1"/>
  <c r="X102" i="1"/>
  <c r="T102" i="1"/>
  <c r="S102" i="1"/>
  <c r="U102" i="1" l="1"/>
  <c r="W102" i="1" l="1"/>
  <c r="AU101" i="1"/>
  <c r="AM102" i="1" l="1"/>
  <c r="AH101" i="1"/>
  <c r="X101" i="1"/>
  <c r="T101" i="1"/>
  <c r="S101" i="1"/>
  <c r="U101" i="1" l="1"/>
  <c r="W101" i="1" l="1"/>
  <c r="AU100" i="1"/>
  <c r="AM101" i="1" l="1"/>
  <c r="AH100" i="1"/>
  <c r="X100" i="1"/>
  <c r="S100" i="1"/>
  <c r="T100" i="1"/>
  <c r="U100" i="1" l="1"/>
  <c r="W100" i="1" l="1"/>
  <c r="AU99" i="1"/>
  <c r="AM100" i="1" l="1"/>
  <c r="AH99" i="1"/>
  <c r="X99" i="1"/>
  <c r="T99" i="1"/>
  <c r="S99" i="1"/>
  <c r="U99" i="1" l="1"/>
  <c r="W99" i="1" l="1"/>
  <c r="AU98" i="1"/>
  <c r="AM99" i="1" l="1"/>
  <c r="AH98" i="1"/>
  <c r="X98" i="1"/>
  <c r="S98" i="1"/>
  <c r="T98" i="1"/>
  <c r="U98" i="1" l="1"/>
  <c r="W98" i="1" l="1"/>
  <c r="AU97" i="1"/>
  <c r="AM98" i="1" l="1"/>
  <c r="AH97" i="1"/>
  <c r="X97" i="1"/>
  <c r="S97" i="1"/>
  <c r="T97" i="1"/>
  <c r="U97" i="1" l="1"/>
  <c r="W97" i="1" l="1"/>
  <c r="AU96" i="1"/>
  <c r="AM97" i="1" l="1"/>
  <c r="AH96" i="1"/>
  <c r="X96" i="1"/>
  <c r="T96" i="1"/>
  <c r="S96" i="1"/>
  <c r="U96" i="1" l="1"/>
  <c r="W96" i="1" l="1"/>
  <c r="AU95" i="1"/>
  <c r="AM96" i="1" l="1"/>
  <c r="AH95" i="1"/>
  <c r="X95" i="1"/>
  <c r="T95" i="1"/>
  <c r="S95" i="1"/>
  <c r="U95" i="1" l="1"/>
  <c r="W95" i="1" l="1"/>
  <c r="AU94" i="1"/>
  <c r="AM95" i="1" l="1"/>
  <c r="AH94" i="1"/>
  <c r="X94" i="1"/>
  <c r="S94" i="1"/>
  <c r="T94" i="1"/>
  <c r="U94" i="1" l="1"/>
  <c r="W94" i="1" l="1"/>
  <c r="AU93" i="1"/>
  <c r="AM94" i="1" l="1"/>
  <c r="AH93" i="1"/>
  <c r="X93" i="1"/>
  <c r="S93" i="1"/>
  <c r="T93" i="1"/>
  <c r="U93" i="1" l="1"/>
  <c r="W93" i="1" l="1"/>
  <c r="AU92" i="1"/>
  <c r="AM93" i="1" l="1"/>
  <c r="AH92" i="1"/>
  <c r="X92" i="1"/>
  <c r="S92" i="1"/>
  <c r="T92" i="1"/>
  <c r="U92" i="1" l="1"/>
  <c r="W92" i="1" l="1"/>
  <c r="AU91" i="1"/>
  <c r="AM92" i="1" l="1"/>
  <c r="AH91" i="1"/>
  <c r="X91" i="1"/>
  <c r="T91" i="1"/>
  <c r="S91" i="1"/>
  <c r="U91" i="1" l="1"/>
  <c r="W91" i="1" l="1"/>
  <c r="AU90" i="1"/>
  <c r="AM91" i="1" l="1"/>
  <c r="AH90" i="1"/>
  <c r="X90" i="1"/>
  <c r="S90" i="1"/>
  <c r="T90" i="1"/>
  <c r="U90" i="1" l="1"/>
  <c r="W90" i="1" l="1"/>
  <c r="AU89" i="1"/>
  <c r="AH89" i="1"/>
  <c r="X89" i="1"/>
  <c r="T89" i="1"/>
  <c r="S89" i="1"/>
  <c r="U89" i="1" l="1"/>
  <c r="W89" i="1" l="1"/>
  <c r="AU88" i="1"/>
  <c r="AH88" i="1"/>
  <c r="X88" i="1"/>
  <c r="T88" i="1"/>
  <c r="S88" i="1"/>
  <c r="U88" i="1" l="1"/>
  <c r="W88" i="1" l="1"/>
  <c r="AU87" i="1"/>
  <c r="AH87" i="1"/>
  <c r="X87" i="1"/>
  <c r="S87" i="1"/>
  <c r="T87" i="1"/>
  <c r="U87" i="1" l="1"/>
  <c r="W87" i="1" l="1"/>
  <c r="AU86" i="1"/>
  <c r="AH86" i="1"/>
  <c r="X86" i="1"/>
  <c r="T86" i="1"/>
  <c r="S86" i="1"/>
  <c r="U86" i="1" l="1"/>
  <c r="W86" i="1" l="1"/>
  <c r="AU85" i="1"/>
  <c r="AH85" i="1"/>
  <c r="X85" i="1"/>
  <c r="S85" i="1"/>
  <c r="T85" i="1"/>
  <c r="U85" i="1" l="1"/>
  <c r="W85" i="1" l="1"/>
  <c r="AU84" i="1"/>
  <c r="AH84" i="1"/>
  <c r="X84" i="1"/>
  <c r="S84" i="1"/>
  <c r="T84" i="1"/>
  <c r="U84" i="1" l="1"/>
  <c r="W84" i="1" l="1"/>
  <c r="AU83" i="1"/>
  <c r="AH83" i="1"/>
  <c r="X83" i="1"/>
  <c r="S83" i="1"/>
  <c r="T83" i="1"/>
  <c r="U83" i="1" l="1"/>
  <c r="W83" i="1" l="1"/>
  <c r="AU82" i="1"/>
  <c r="AH82" i="1"/>
  <c r="X82" i="1"/>
  <c r="T82" i="1"/>
  <c r="S82" i="1"/>
  <c r="U82" i="1" l="1"/>
  <c r="W82" i="1" l="1"/>
  <c r="AU81" i="1"/>
  <c r="AH81" i="1"/>
  <c r="X81" i="1"/>
  <c r="T81" i="1"/>
  <c r="S81" i="1"/>
  <c r="U81" i="1" l="1"/>
  <c r="W81" i="1" l="1"/>
  <c r="AU80" i="1"/>
  <c r="AH80" i="1"/>
  <c r="X80" i="1"/>
  <c r="T80" i="1"/>
  <c r="S80" i="1"/>
  <c r="U80" i="1" l="1"/>
  <c r="W80" i="1" l="1"/>
  <c r="AU79" i="1"/>
  <c r="AH79" i="1"/>
  <c r="X79" i="1"/>
  <c r="T79" i="1"/>
  <c r="S79" i="1"/>
  <c r="U79" i="1" l="1"/>
  <c r="W79" i="1" l="1"/>
  <c r="AU78" i="1"/>
  <c r="AH78" i="1"/>
  <c r="X78" i="1"/>
  <c r="S78" i="1"/>
  <c r="T78" i="1"/>
  <c r="U78" i="1" l="1"/>
  <c r="W78" i="1" l="1"/>
  <c r="AU77" i="1"/>
  <c r="AH77" i="1"/>
  <c r="X77" i="1"/>
  <c r="S77" i="1"/>
  <c r="T77" i="1"/>
  <c r="U77" i="1" l="1"/>
  <c r="W77" i="1" l="1"/>
  <c r="AU76" i="1"/>
  <c r="AH76" i="1"/>
  <c r="X76" i="1"/>
  <c r="T76" i="1"/>
  <c r="S76" i="1"/>
  <c r="U76" i="1" l="1"/>
  <c r="W76" i="1" l="1"/>
  <c r="AU75" i="1"/>
  <c r="AH75" i="1"/>
  <c r="X75" i="1"/>
  <c r="S75" i="1"/>
  <c r="T75" i="1"/>
  <c r="U75" i="1" l="1"/>
  <c r="W75" i="1" l="1"/>
  <c r="AU74" i="1"/>
  <c r="AH74" i="1"/>
  <c r="X74" i="1"/>
  <c r="T74" i="1"/>
  <c r="S74" i="1"/>
  <c r="U74" i="1" l="1"/>
  <c r="W74" i="1" l="1"/>
  <c r="AU73" i="1"/>
  <c r="AH73" i="1"/>
  <c r="X73" i="1"/>
  <c r="T73" i="1"/>
  <c r="S73" i="1"/>
  <c r="U73" i="1" l="1"/>
  <c r="W73" i="1" l="1"/>
  <c r="AU72" i="1"/>
  <c r="AH72" i="1"/>
  <c r="X72" i="1"/>
  <c r="S72" i="1"/>
  <c r="T72" i="1"/>
  <c r="U72" i="1" l="1"/>
  <c r="W72" i="1" l="1"/>
  <c r="AU71" i="1"/>
  <c r="AH71" i="1"/>
  <c r="X71" i="1"/>
  <c r="T71" i="1"/>
  <c r="S71" i="1"/>
  <c r="U71" i="1" l="1"/>
  <c r="W71" i="1" l="1"/>
  <c r="AU70" i="1"/>
  <c r="AH70" i="1"/>
  <c r="X70" i="1"/>
  <c r="S70" i="1"/>
  <c r="T70" i="1"/>
  <c r="U70" i="1" l="1"/>
  <c r="W70" i="1" l="1"/>
  <c r="AU69" i="1"/>
  <c r="AH69" i="1"/>
  <c r="X69" i="1"/>
  <c r="S69" i="1"/>
  <c r="T69" i="1"/>
  <c r="U69" i="1" l="1"/>
  <c r="W69" i="1" l="1"/>
  <c r="AU68" i="1"/>
  <c r="AH68" i="1"/>
  <c r="X68" i="1"/>
  <c r="S68" i="1"/>
  <c r="T68" i="1"/>
  <c r="U68" i="1" l="1"/>
  <c r="W68" i="1" l="1"/>
  <c r="AU67" i="1"/>
  <c r="AH67" i="1"/>
  <c r="X67" i="1"/>
  <c r="T67" i="1"/>
  <c r="S67" i="1"/>
  <c r="U67" i="1" l="1"/>
  <c r="W67" i="1" l="1"/>
  <c r="AU66" i="1"/>
  <c r="AH66" i="1"/>
  <c r="X66" i="1"/>
  <c r="T66" i="1"/>
  <c r="S66" i="1"/>
  <c r="U66" i="1" l="1"/>
  <c r="W66" i="1" s="1"/>
  <c r="AU65" i="1" l="1"/>
  <c r="AH65" i="1"/>
  <c r="X65" i="1"/>
  <c r="S65" i="1"/>
  <c r="T65" i="1"/>
  <c r="U65" i="1" l="1"/>
  <c r="W65" i="1" l="1"/>
  <c r="AU64" i="1"/>
  <c r="AH64" i="1"/>
  <c r="X64" i="1"/>
  <c r="S64" i="1"/>
  <c r="T64" i="1"/>
  <c r="U64" i="1" l="1"/>
  <c r="W64" i="1" l="1"/>
  <c r="AU63" i="1"/>
  <c r="AH63" i="1"/>
  <c r="X63" i="1"/>
  <c r="S63" i="1"/>
  <c r="T63" i="1"/>
  <c r="U63" i="1" l="1"/>
  <c r="W63" i="1" l="1"/>
  <c r="AU62" i="1"/>
  <c r="AH62" i="1"/>
  <c r="X62" i="1"/>
  <c r="S62" i="1"/>
  <c r="T62" i="1"/>
  <c r="U62" i="1" l="1"/>
  <c r="W62" i="1" l="1"/>
  <c r="AU61" i="1"/>
  <c r="AH61" i="1" l="1"/>
  <c r="X61" i="1"/>
  <c r="S61" i="1"/>
  <c r="T61" i="1"/>
  <c r="U61" i="1" l="1"/>
  <c r="W61" i="1" l="1"/>
  <c r="AU60" i="1"/>
  <c r="AH60" i="1"/>
  <c r="X60" i="1"/>
  <c r="T60" i="1"/>
  <c r="S60" i="1"/>
  <c r="U60" i="1" l="1"/>
  <c r="W60" i="1" l="1"/>
  <c r="AU59" i="1"/>
  <c r="AH59" i="1"/>
  <c r="X59" i="1"/>
  <c r="S59" i="1"/>
  <c r="T59" i="1"/>
  <c r="U59" i="1" l="1"/>
  <c r="W59" i="1" l="1"/>
  <c r="AU58" i="1"/>
  <c r="AH58" i="1"/>
  <c r="X58" i="1"/>
  <c r="S58" i="1"/>
  <c r="T58" i="1"/>
  <c r="U58" i="1" l="1"/>
  <c r="W58" i="1" l="1"/>
  <c r="AU57" i="1"/>
  <c r="AH57" i="1"/>
  <c r="X57" i="1"/>
  <c r="S57" i="1"/>
  <c r="T57" i="1"/>
  <c r="U57" i="1" l="1"/>
  <c r="W57" i="1" l="1"/>
  <c r="AU56" i="1"/>
  <c r="AH56" i="1"/>
  <c r="X56" i="1"/>
  <c r="S56" i="1"/>
  <c r="T56" i="1"/>
  <c r="U56" i="1" l="1"/>
  <c r="W56" i="1" l="1"/>
  <c r="AU55" i="1"/>
  <c r="AH55" i="1"/>
  <c r="X55" i="1"/>
  <c r="T55" i="1"/>
  <c r="S55" i="1"/>
  <c r="U55" i="1" l="1"/>
  <c r="W55" i="1" l="1"/>
  <c r="AU54" i="1"/>
  <c r="AH54" i="1"/>
  <c r="X54" i="1"/>
  <c r="S54" i="1"/>
  <c r="T54" i="1"/>
  <c r="U54" i="1" l="1"/>
  <c r="W54" i="1" l="1"/>
  <c r="AU53" i="1"/>
  <c r="AH53" i="1" l="1"/>
  <c r="X53" i="1"/>
  <c r="T53" i="1"/>
  <c r="S53" i="1"/>
  <c r="U53" i="1" l="1"/>
  <c r="W53" i="1" l="1"/>
  <c r="AU52" i="1"/>
  <c r="AH52" i="1"/>
  <c r="X52" i="1"/>
  <c r="S52" i="1"/>
  <c r="T52" i="1"/>
  <c r="U52" i="1" l="1"/>
  <c r="W52" i="1" l="1"/>
  <c r="AU51" i="1"/>
  <c r="AH51" i="1"/>
  <c r="X51" i="1"/>
  <c r="S51" i="1"/>
  <c r="T51" i="1"/>
  <c r="U51" i="1" l="1"/>
  <c r="W51" i="1" l="1"/>
  <c r="AU50" i="1"/>
  <c r="AH50" i="1"/>
  <c r="X50" i="1"/>
  <c r="T50" i="1"/>
  <c r="S50" i="1"/>
  <c r="U50" i="1" l="1"/>
  <c r="W50" i="1" l="1"/>
  <c r="AU49" i="1"/>
  <c r="AH49" i="1" l="1"/>
  <c r="X49" i="1"/>
  <c r="S49" i="1"/>
  <c r="T49" i="1"/>
  <c r="U49" i="1" l="1"/>
  <c r="W49" i="1" l="1"/>
  <c r="AU48" i="1"/>
  <c r="AH48" i="1"/>
  <c r="X48" i="1"/>
  <c r="S48" i="1"/>
  <c r="T48" i="1"/>
  <c r="U48" i="1" l="1"/>
  <c r="W48" i="1" l="1"/>
  <c r="AU47" i="1"/>
  <c r="AH47" i="1"/>
  <c r="X47" i="1"/>
  <c r="T47" i="1"/>
  <c r="S47" i="1"/>
  <c r="U47" i="1" l="1"/>
  <c r="W47" i="1" l="1"/>
  <c r="AU46" i="1"/>
  <c r="AH46" i="1"/>
  <c r="X46" i="1"/>
  <c r="S46" i="1"/>
  <c r="T46" i="1"/>
  <c r="U46" i="1" l="1"/>
  <c r="W46" i="1" l="1"/>
  <c r="AU45" i="1"/>
  <c r="AH45" i="1"/>
  <c r="X45" i="1"/>
  <c r="S45" i="1"/>
  <c r="T45" i="1"/>
  <c r="U45" i="1" l="1"/>
  <c r="W45" i="1" l="1"/>
  <c r="AU44" i="1"/>
  <c r="AH44" i="1"/>
  <c r="X44" i="1"/>
  <c r="T44" i="1"/>
  <c r="S44" i="1"/>
  <c r="U44" i="1" l="1"/>
  <c r="W44" i="1" l="1"/>
  <c r="AU43" i="1"/>
  <c r="AH43" i="1"/>
  <c r="X43" i="1"/>
  <c r="T43" i="1"/>
  <c r="S43" i="1"/>
  <c r="U43" i="1" l="1"/>
  <c r="W43" i="1" l="1"/>
  <c r="AU42" i="1"/>
  <c r="AH42" i="1"/>
  <c r="X42" i="1"/>
  <c r="T42" i="1"/>
  <c r="S42" i="1"/>
  <c r="U42" i="1" l="1"/>
  <c r="W42" i="1" l="1"/>
  <c r="AU41" i="1"/>
  <c r="AH41" i="1"/>
  <c r="X41" i="1"/>
  <c r="T41" i="1"/>
  <c r="S41" i="1"/>
  <c r="U41" i="1" l="1"/>
  <c r="W41" i="1" l="1"/>
  <c r="AU40" i="1"/>
  <c r="AH40" i="1"/>
  <c r="X40" i="1"/>
  <c r="T40" i="1"/>
  <c r="S40" i="1"/>
  <c r="U40" i="1" l="1"/>
  <c r="W40" i="1" l="1"/>
  <c r="AU39" i="1"/>
  <c r="AH39" i="1"/>
  <c r="X39" i="1"/>
  <c r="T39" i="1"/>
  <c r="S39" i="1"/>
  <c r="U39" i="1" l="1"/>
  <c r="W39" i="1" l="1"/>
  <c r="AU38" i="1"/>
  <c r="AH38" i="1"/>
  <c r="X38" i="1"/>
  <c r="S38" i="1"/>
  <c r="T38" i="1"/>
  <c r="U38" i="1" l="1"/>
  <c r="W38" i="1" l="1"/>
  <c r="AU37" i="1"/>
  <c r="AH37" i="1"/>
  <c r="X37" i="1"/>
  <c r="T37" i="1"/>
  <c r="S37" i="1"/>
  <c r="U37" i="1" l="1"/>
  <c r="W37" i="1" l="1"/>
  <c r="AU36" i="1"/>
  <c r="AH36" i="1"/>
  <c r="X36" i="1"/>
  <c r="S36" i="1"/>
  <c r="T36" i="1"/>
  <c r="U36" i="1" l="1"/>
  <c r="W36" i="1" l="1"/>
  <c r="AU35" i="1"/>
  <c r="AH35" i="1" l="1"/>
  <c r="X35" i="1"/>
  <c r="T35" i="1"/>
  <c r="S35" i="1"/>
  <c r="U35" i="1" l="1"/>
  <c r="W35" i="1" l="1"/>
  <c r="AU34" i="1"/>
  <c r="AH34" i="1"/>
  <c r="X34" i="1"/>
  <c r="T34" i="1"/>
  <c r="S34" i="1"/>
  <c r="U34" i="1" l="1"/>
  <c r="W34" i="1" l="1"/>
  <c r="AU33" i="1"/>
  <c r="AH33" i="1"/>
  <c r="X33" i="1"/>
  <c r="S33" i="1"/>
  <c r="T33" i="1"/>
  <c r="U33" i="1" l="1"/>
  <c r="W33" i="1" l="1"/>
  <c r="AU32" i="1"/>
  <c r="AH32" i="1"/>
  <c r="X32" i="1"/>
  <c r="T32" i="1"/>
  <c r="S32" i="1"/>
  <c r="U32" i="1" l="1"/>
  <c r="W32" i="1" l="1"/>
  <c r="AU31" i="1"/>
  <c r="AH31" i="1"/>
  <c r="X31" i="1"/>
  <c r="T31" i="1"/>
  <c r="S31" i="1"/>
  <c r="U31" i="1" l="1"/>
  <c r="W31" i="1" l="1"/>
  <c r="AU30" i="1"/>
  <c r="AH30" i="1"/>
  <c r="X30" i="1"/>
  <c r="T30" i="1"/>
  <c r="S30" i="1"/>
  <c r="U30" i="1" l="1"/>
  <c r="W30" i="1" l="1"/>
  <c r="AU29" i="1"/>
  <c r="AH29" i="1"/>
  <c r="X29" i="1"/>
  <c r="S29" i="1"/>
  <c r="T29" i="1"/>
  <c r="U29" i="1" l="1"/>
  <c r="W29" i="1" l="1"/>
  <c r="AU28" i="1"/>
  <c r="AH28" i="1" l="1"/>
  <c r="X28" i="1"/>
  <c r="T28" i="1"/>
  <c r="S28" i="1"/>
  <c r="U28" i="1" l="1"/>
  <c r="W28" i="1" l="1"/>
  <c r="AU27" i="1"/>
  <c r="AH27" i="1"/>
  <c r="X27" i="1"/>
  <c r="T27" i="1"/>
  <c r="S27" i="1"/>
  <c r="U27" i="1" l="1"/>
  <c r="W27" i="1" l="1"/>
  <c r="AU26" i="1"/>
  <c r="AH26" i="1"/>
  <c r="X26" i="1"/>
  <c r="T26" i="1"/>
  <c r="S26" i="1"/>
  <c r="U26" i="1" l="1"/>
  <c r="W26" i="1" l="1"/>
  <c r="AU25" i="1"/>
  <c r="AH25" i="1"/>
  <c r="X25" i="1"/>
  <c r="S25" i="1"/>
  <c r="T25" i="1"/>
  <c r="U25" i="1" l="1"/>
  <c r="W25" i="1" l="1"/>
  <c r="AU24" i="1"/>
  <c r="AH24" i="1" l="1"/>
  <c r="X24" i="1"/>
  <c r="S24" i="1"/>
  <c r="T24" i="1"/>
  <c r="U24" i="1" l="1"/>
  <c r="W24" i="1" l="1"/>
  <c r="AU23" i="1"/>
  <c r="AH23" i="1"/>
  <c r="X23" i="1"/>
  <c r="T23" i="1"/>
  <c r="S23" i="1"/>
  <c r="U23" i="1" l="1"/>
  <c r="W23" i="1" l="1"/>
  <c r="AU22" i="1"/>
  <c r="AH22" i="1"/>
  <c r="X22" i="1"/>
  <c r="T22" i="1"/>
  <c r="S22" i="1"/>
  <c r="U22" i="1" l="1"/>
  <c r="W22" i="1" l="1"/>
  <c r="AU21" i="1"/>
  <c r="AH21" i="1"/>
  <c r="X21" i="1"/>
  <c r="T21" i="1"/>
  <c r="S21" i="1"/>
  <c r="U21" i="1" l="1"/>
  <c r="W21" i="1" l="1"/>
  <c r="AU20" i="1"/>
  <c r="AH20" i="1" l="1"/>
  <c r="X20" i="1"/>
  <c r="S20" i="1"/>
  <c r="T20" i="1"/>
  <c r="U20" i="1" l="1"/>
  <c r="W20" i="1" l="1"/>
  <c r="AU19" i="1"/>
  <c r="AH19" i="1"/>
  <c r="X19" i="1"/>
  <c r="S19" i="1"/>
  <c r="T19" i="1"/>
  <c r="U19" i="1" l="1"/>
  <c r="W19" i="1" l="1"/>
  <c r="AU18" i="1"/>
  <c r="AH18" i="1"/>
  <c r="X18" i="1"/>
  <c r="S18" i="1"/>
  <c r="T18" i="1"/>
  <c r="U18" i="1" l="1"/>
  <c r="W18" i="1" l="1"/>
  <c r="AU17" i="1"/>
  <c r="AH17" i="1"/>
  <c r="X17" i="1"/>
  <c r="S17" i="1"/>
  <c r="T17" i="1"/>
  <c r="U17" i="1" l="1"/>
  <c r="W17" i="1" l="1"/>
  <c r="AU16" i="1"/>
  <c r="AH16" i="1"/>
  <c r="X16" i="1"/>
  <c r="S16" i="1"/>
  <c r="T16" i="1"/>
  <c r="U16" i="1" l="1"/>
  <c r="W16" i="1" l="1"/>
  <c r="AU15" i="1"/>
  <c r="AH15" i="1" l="1"/>
  <c r="X15" i="1"/>
  <c r="T15" i="1"/>
  <c r="S15" i="1"/>
  <c r="U15" i="1" l="1"/>
  <c r="W15" i="1" l="1"/>
  <c r="AU14" i="1"/>
  <c r="AH14" i="1"/>
  <c r="X14" i="1"/>
  <c r="S14" i="1"/>
  <c r="T14" i="1"/>
  <c r="U14" i="1" l="1"/>
  <c r="W14" i="1" l="1"/>
  <c r="AU13" i="1"/>
  <c r="AH13" i="1"/>
  <c r="X13" i="1"/>
  <c r="T13" i="1"/>
  <c r="S13" i="1"/>
  <c r="U13" i="1" l="1"/>
  <c r="W13" i="1" l="1"/>
  <c r="AU12" i="1"/>
  <c r="AH12" i="1"/>
  <c r="X12" i="1"/>
  <c r="T12" i="1"/>
  <c r="S12" i="1"/>
  <c r="U12" i="1" l="1"/>
  <c r="W12" i="1" l="1"/>
  <c r="BE11" i="1" l="1"/>
  <c r="AU11" i="1"/>
  <c r="AH11" i="1"/>
  <c r="X11" i="1"/>
  <c r="BE12" i="1"/>
  <c r="S11" i="1"/>
  <c r="T11" i="1"/>
  <c r="U11" i="1" l="1"/>
  <c r="BE13" i="1"/>
  <c r="AM62" i="1" l="1"/>
  <c r="AM54" i="1"/>
  <c r="AM50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1" i="1"/>
  <c r="AM60" i="1"/>
  <c r="AM59" i="1"/>
  <c r="AM58" i="1"/>
  <c r="AM57" i="1"/>
  <c r="AM56" i="1"/>
  <c r="AM55" i="1"/>
  <c r="AM53" i="1"/>
  <c r="AM52" i="1"/>
  <c r="AM51" i="1"/>
  <c r="AM49" i="1"/>
  <c r="AM48" i="1"/>
  <c r="AM47" i="1"/>
  <c r="AM46" i="1"/>
  <c r="AM45" i="1"/>
  <c r="AM44" i="1"/>
  <c r="AM43" i="1"/>
  <c r="AM42" i="1"/>
  <c r="AM41" i="1"/>
  <c r="AT6" i="1"/>
  <c r="W11" i="1"/>
  <c r="BE14" i="1"/>
  <c r="AL6" i="1"/>
  <c r="AD6" i="1"/>
  <c r="AK6" i="1"/>
  <c r="AM242" i="1" l="1"/>
  <c r="AM229" i="1"/>
  <c r="AM246" i="1"/>
  <c r="AM245" i="1"/>
  <c r="AM244" i="1"/>
  <c r="AM243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8" i="1"/>
  <c r="AM227" i="1"/>
  <c r="AM226" i="1"/>
  <c r="AM225" i="1"/>
  <c r="AM224" i="1"/>
  <c r="AM223" i="1"/>
  <c r="AM222" i="1"/>
  <c r="AM221" i="1"/>
  <c r="AT5" i="1"/>
  <c r="BE15" i="1"/>
  <c r="D5" i="1"/>
  <c r="AK5" i="1"/>
  <c r="AL5" i="1"/>
  <c r="AD5" i="1"/>
  <c r="AM11" i="1" l="1"/>
  <c r="AM36" i="1"/>
  <c r="AM29" i="1"/>
  <c r="AM25" i="1"/>
  <c r="AM21" i="1"/>
  <c r="AM16" i="1"/>
  <c r="AM12" i="1"/>
  <c r="AM40" i="1"/>
  <c r="AM39" i="1"/>
  <c r="AM38" i="1"/>
  <c r="AM37" i="1"/>
  <c r="AM35" i="1"/>
  <c r="AM34" i="1"/>
  <c r="AM33" i="1"/>
  <c r="AM32" i="1"/>
  <c r="AM31" i="1"/>
  <c r="AM30" i="1"/>
  <c r="AM28" i="1"/>
  <c r="AM27" i="1"/>
  <c r="AM26" i="1"/>
  <c r="AM24" i="1"/>
  <c r="AM23" i="1"/>
  <c r="AM22" i="1"/>
  <c r="AM20" i="1"/>
  <c r="AM19" i="1"/>
  <c r="AM18" i="1"/>
  <c r="AM17" i="1"/>
  <c r="AM15" i="1"/>
  <c r="AM14" i="1"/>
  <c r="AM13" i="1"/>
  <c r="AT4" i="1"/>
  <c r="D4" i="1"/>
  <c r="AL246" i="1"/>
  <c r="AO246" i="1"/>
  <c r="AL189" i="1"/>
  <c r="AO189" i="1"/>
  <c r="AL245" i="1"/>
  <c r="AO245" i="1"/>
  <c r="BE16" i="1"/>
  <c r="BE17" i="1" s="1"/>
  <c r="D73" i="1"/>
  <c r="D231" i="1"/>
  <c r="D137" i="1"/>
  <c r="D43" i="1"/>
  <c r="D233" i="1"/>
  <c r="D174" i="1"/>
  <c r="D47" i="1"/>
  <c r="D110" i="1"/>
  <c r="D40" i="1"/>
  <c r="D293" i="1"/>
  <c r="D142" i="1"/>
  <c r="D176" i="1"/>
  <c r="D26" i="1"/>
  <c r="D218" i="1"/>
  <c r="D99" i="1"/>
  <c r="D66" i="1"/>
  <c r="D226" i="1"/>
  <c r="D119" i="1"/>
  <c r="D306" i="1"/>
  <c r="D261" i="1"/>
  <c r="D55" i="1"/>
  <c r="D106" i="1"/>
  <c r="D178" i="1"/>
  <c r="D75" i="1"/>
  <c r="D247" i="1"/>
  <c r="D221" i="1"/>
  <c r="D136" i="1"/>
  <c r="D301" i="1"/>
  <c r="D282" i="1"/>
  <c r="D84" i="1"/>
  <c r="D287" i="1"/>
  <c r="D276" i="1"/>
  <c r="D234" i="1"/>
  <c r="D125" i="1"/>
  <c r="D307" i="1"/>
  <c r="D244" i="1"/>
  <c r="D131" i="1"/>
  <c r="D214" i="1"/>
  <c r="D103" i="1"/>
  <c r="D196" i="1"/>
  <c r="D168" i="1"/>
  <c r="D257" i="1"/>
  <c r="D76" i="1"/>
  <c r="D156" i="1"/>
  <c r="D12" i="1"/>
  <c r="D252" i="1"/>
  <c r="D288" i="1"/>
  <c r="D65" i="1"/>
  <c r="D116" i="1"/>
  <c r="D126" i="1"/>
  <c r="D272" i="1"/>
  <c r="D203" i="1"/>
  <c r="D11" i="1"/>
  <c r="D117" i="1"/>
  <c r="D303" i="1"/>
  <c r="D240" i="1"/>
  <c r="D138" i="1"/>
  <c r="D194" i="1"/>
  <c r="D206" i="1"/>
  <c r="D184" i="1"/>
  <c r="D297" i="1"/>
  <c r="D158" i="1"/>
  <c r="D189" i="1"/>
  <c r="D36" i="1"/>
  <c r="D263" i="1"/>
  <c r="D58" i="1"/>
  <c r="D15" i="1"/>
  <c r="D298" i="1"/>
  <c r="D187" i="1"/>
  <c r="D190" i="1"/>
  <c r="D62" i="1"/>
  <c r="D135" i="1"/>
  <c r="D183" i="1"/>
  <c r="D191" i="1"/>
  <c r="D310" i="1"/>
  <c r="D151" i="1"/>
  <c r="D308" i="1"/>
  <c r="D305" i="1"/>
  <c r="D296" i="1"/>
  <c r="D19" i="1"/>
  <c r="D132" i="1"/>
  <c r="D109" i="1"/>
  <c r="D45" i="1"/>
  <c r="D217" i="1"/>
  <c r="D157" i="1"/>
  <c r="D230" i="1"/>
  <c r="D111" i="1"/>
  <c r="D80" i="1"/>
  <c r="D50" i="1"/>
  <c r="D91" i="1"/>
  <c r="D127" i="1"/>
  <c r="D239" i="1"/>
  <c r="D227" i="1"/>
  <c r="D23" i="1"/>
  <c r="D31" i="1"/>
  <c r="D147" i="1"/>
  <c r="D100" i="1"/>
  <c r="D200" i="1"/>
  <c r="D170" i="1"/>
  <c r="D250" i="1"/>
  <c r="D95" i="1"/>
  <c r="D88" i="1"/>
  <c r="D195" i="1"/>
  <c r="D201" i="1"/>
  <c r="D204" i="1"/>
  <c r="D148" i="1"/>
  <c r="D286" i="1"/>
  <c r="D77" i="1"/>
  <c r="D114" i="1"/>
  <c r="D269" i="1"/>
  <c r="D225" i="1"/>
  <c r="D83" i="1"/>
  <c r="D283" i="1"/>
  <c r="D150" i="1"/>
  <c r="D295" i="1"/>
  <c r="D173" i="1"/>
  <c r="D59" i="1"/>
  <c r="D122" i="1"/>
  <c r="D144" i="1"/>
  <c r="D118" i="1"/>
  <c r="D53" i="1"/>
  <c r="D35" i="1"/>
  <c r="D256" i="1"/>
  <c r="D32" i="1"/>
  <c r="D220" i="1"/>
  <c r="D145" i="1"/>
  <c r="D93" i="1"/>
  <c r="D266" i="1"/>
  <c r="D219" i="1"/>
  <c r="D38" i="1"/>
  <c r="D107" i="1"/>
  <c r="D46" i="1"/>
  <c r="D300" i="1"/>
  <c r="D49" i="1"/>
  <c r="D104" i="1"/>
  <c r="D48" i="1"/>
  <c r="D171" i="1"/>
  <c r="D41" i="1"/>
  <c r="D139" i="1"/>
  <c r="D102" i="1"/>
  <c r="D273" i="1"/>
  <c r="D71" i="1"/>
  <c r="D210" i="1"/>
  <c r="D294" i="1"/>
  <c r="D267" i="1"/>
  <c r="D254" i="1"/>
  <c r="D113" i="1"/>
  <c r="D264" i="1"/>
  <c r="D280" i="1"/>
  <c r="D284" i="1"/>
  <c r="D121" i="1"/>
  <c r="D68" i="1"/>
  <c r="D285" i="1"/>
  <c r="D81" i="1"/>
  <c r="D291" i="1"/>
  <c r="D208" i="1"/>
  <c r="D188" i="1"/>
  <c r="D199" i="1"/>
  <c r="D215" i="1"/>
  <c r="D271" i="1"/>
  <c r="D108" i="1"/>
  <c r="D236" i="1"/>
  <c r="D235" i="1"/>
  <c r="D97" i="1"/>
  <c r="D13" i="1"/>
  <c r="D87" i="1"/>
  <c r="D249" i="1"/>
  <c r="D30" i="1"/>
  <c r="D175" i="1"/>
  <c r="D207" i="1"/>
  <c r="D25" i="1"/>
  <c r="D21" i="1"/>
  <c r="D64" i="1"/>
  <c r="D74" i="1"/>
  <c r="D143" i="1"/>
  <c r="D260" i="1"/>
  <c r="D193" i="1"/>
  <c r="D90" i="1"/>
  <c r="D248" i="1"/>
  <c r="D141" i="1"/>
  <c r="D205" i="1"/>
  <c r="D216" i="1"/>
  <c r="D289" i="1"/>
  <c r="D251" i="1"/>
  <c r="D78" i="1"/>
  <c r="D92" i="1"/>
  <c r="D185" i="1"/>
  <c r="D169" i="1"/>
  <c r="D179" i="1"/>
  <c r="D177" i="1"/>
  <c r="D39" i="1"/>
  <c r="D37" i="1"/>
  <c r="D165" i="1"/>
  <c r="D223" i="1"/>
  <c r="D281" i="1"/>
  <c r="D302" i="1"/>
  <c r="D212" i="1"/>
  <c r="D24" i="1"/>
  <c r="D198" i="1"/>
  <c r="D20" i="1"/>
  <c r="D222" i="1"/>
  <c r="D309" i="1"/>
  <c r="D238" i="1"/>
  <c r="D163" i="1"/>
  <c r="D159" i="1"/>
  <c r="D60" i="1"/>
  <c r="D278" i="1"/>
  <c r="D120" i="1"/>
  <c r="D224" i="1"/>
  <c r="D63" i="1"/>
  <c r="D17" i="1"/>
  <c r="D197" i="1"/>
  <c r="D28" i="1"/>
  <c r="D262" i="1"/>
  <c r="D42" i="1"/>
  <c r="D180" i="1"/>
  <c r="D229" i="1"/>
  <c r="D279" i="1"/>
  <c r="D202" i="1"/>
  <c r="D228" i="1"/>
  <c r="D166" i="1"/>
  <c r="D164" i="1"/>
  <c r="D209" i="1"/>
  <c r="D152" i="1"/>
  <c r="D153" i="1"/>
  <c r="D82" i="1"/>
  <c r="D172" i="1"/>
  <c r="D245" i="1"/>
  <c r="D277" i="1"/>
  <c r="D167" i="1"/>
  <c r="D85" i="1"/>
  <c r="D89" i="1"/>
  <c r="D274" i="1"/>
  <c r="D33" i="1"/>
  <c r="D124" i="1"/>
  <c r="D22" i="1"/>
  <c r="D246" i="1"/>
  <c r="D146" i="1"/>
  <c r="D101" i="1"/>
  <c r="D61" i="1"/>
  <c r="D181" i="1"/>
  <c r="D258" i="1"/>
  <c r="D130" i="1"/>
  <c r="D140" i="1"/>
  <c r="D69" i="1"/>
  <c r="D211" i="1"/>
  <c r="D86" i="1"/>
  <c r="D182" i="1"/>
  <c r="D292" i="1"/>
  <c r="D186" i="1"/>
  <c r="D123" i="1"/>
  <c r="D94" i="1"/>
  <c r="D161" i="1"/>
  <c r="D232" i="1"/>
  <c r="D98" i="1"/>
  <c r="D265" i="1"/>
  <c r="D213" i="1"/>
  <c r="D290" i="1"/>
  <c r="D112" i="1"/>
  <c r="D57" i="1"/>
  <c r="D29" i="1"/>
  <c r="D27" i="1"/>
  <c r="D115" i="1"/>
  <c r="D162" i="1"/>
  <c r="D155" i="1"/>
  <c r="D79" i="1"/>
  <c r="D304" i="1"/>
  <c r="D96" i="1"/>
  <c r="D105" i="1"/>
  <c r="D270" i="1"/>
  <c r="D192" i="1"/>
  <c r="D51" i="1"/>
  <c r="D259" i="1"/>
  <c r="D133" i="1"/>
  <c r="D14" i="1"/>
  <c r="D67" i="1"/>
  <c r="D70" i="1"/>
  <c r="D44" i="1"/>
  <c r="D299" i="1"/>
  <c r="D34" i="1"/>
  <c r="D18" i="1"/>
  <c r="D253" i="1"/>
  <c r="D237" i="1"/>
  <c r="D72" i="1"/>
  <c r="D255" i="1"/>
  <c r="D134" i="1"/>
  <c r="D154" i="1"/>
  <c r="D128" i="1"/>
  <c r="D160" i="1"/>
  <c r="D56" i="1"/>
  <c r="D268" i="1"/>
  <c r="D149" i="1"/>
  <c r="D275" i="1"/>
  <c r="D52" i="1"/>
  <c r="D241" i="1"/>
  <c r="D16" i="1"/>
  <c r="D243" i="1"/>
  <c r="D242" i="1"/>
  <c r="D54" i="1"/>
  <c r="D129" i="1"/>
  <c r="AL73" i="1"/>
  <c r="AO73" i="1"/>
  <c r="AO231" i="1"/>
  <c r="AL231" i="1"/>
  <c r="AO137" i="1"/>
  <c r="AL137" i="1"/>
  <c r="AO43" i="1"/>
  <c r="AL43" i="1"/>
  <c r="AO233" i="1"/>
  <c r="AL233" i="1"/>
  <c r="AO174" i="1"/>
  <c r="AL174" i="1"/>
  <c r="AL47" i="1"/>
  <c r="AO47" i="1"/>
  <c r="AO110" i="1"/>
  <c r="AL110" i="1"/>
  <c r="AL40" i="1"/>
  <c r="AO40" i="1"/>
  <c r="AO142" i="1"/>
  <c r="AL142" i="1"/>
  <c r="AO176" i="1"/>
  <c r="AL176" i="1"/>
  <c r="AL26" i="1"/>
  <c r="AO26" i="1"/>
  <c r="AO218" i="1"/>
  <c r="AL218" i="1"/>
  <c r="AL99" i="1"/>
  <c r="AO99" i="1"/>
  <c r="AL66" i="1"/>
  <c r="AO66" i="1"/>
  <c r="AL226" i="1"/>
  <c r="AO226" i="1"/>
  <c r="AL119" i="1"/>
  <c r="AO119" i="1"/>
  <c r="AL55" i="1"/>
  <c r="AO55" i="1"/>
  <c r="AL106" i="1"/>
  <c r="AO106" i="1"/>
  <c r="AL178" i="1"/>
  <c r="AO178" i="1"/>
  <c r="AL75" i="1"/>
  <c r="AO75" i="1"/>
  <c r="AO221" i="1"/>
  <c r="AL221" i="1"/>
  <c r="AO136" i="1"/>
  <c r="AL136" i="1"/>
  <c r="AO84" i="1"/>
  <c r="AL84" i="1"/>
  <c r="AO234" i="1"/>
  <c r="AL234" i="1"/>
  <c r="AL125" i="1"/>
  <c r="AO125" i="1"/>
  <c r="AO244" i="1"/>
  <c r="AL244" i="1"/>
  <c r="AO131" i="1"/>
  <c r="AL131" i="1"/>
  <c r="AL214" i="1"/>
  <c r="AO214" i="1"/>
  <c r="AL103" i="1"/>
  <c r="AO103" i="1"/>
  <c r="AL196" i="1"/>
  <c r="AO196" i="1"/>
  <c r="AL168" i="1"/>
  <c r="AO168" i="1"/>
  <c r="AO76" i="1"/>
  <c r="AL76" i="1"/>
  <c r="AL156" i="1"/>
  <c r="AO156" i="1"/>
  <c r="AO12" i="1"/>
  <c r="AL12" i="1"/>
  <c r="AL65" i="1"/>
  <c r="AO65" i="1"/>
  <c r="AL116" i="1"/>
  <c r="AO116" i="1"/>
  <c r="AL126" i="1"/>
  <c r="AO126" i="1"/>
  <c r="AO203" i="1"/>
  <c r="AL203" i="1"/>
  <c r="AL11" i="1"/>
  <c r="AO11" i="1"/>
  <c r="AL117" i="1"/>
  <c r="AO117" i="1"/>
  <c r="AL240" i="1"/>
  <c r="AO240" i="1"/>
  <c r="AO138" i="1"/>
  <c r="AL138" i="1"/>
  <c r="AO194" i="1"/>
  <c r="AL194" i="1"/>
  <c r="AL206" i="1"/>
  <c r="AO206" i="1"/>
  <c r="AO184" i="1"/>
  <c r="AL184" i="1"/>
  <c r="AL158" i="1"/>
  <c r="AO158" i="1"/>
  <c r="AO36" i="1"/>
  <c r="AL36" i="1"/>
  <c r="AO58" i="1"/>
  <c r="AL58" i="1"/>
  <c r="AL15" i="1"/>
  <c r="AO15" i="1"/>
  <c r="AL187" i="1"/>
  <c r="AO187" i="1"/>
  <c r="AL190" i="1"/>
  <c r="AO190" i="1"/>
  <c r="AL62" i="1"/>
  <c r="AO62" i="1"/>
  <c r="AL135" i="1"/>
  <c r="AO135" i="1"/>
  <c r="AL183" i="1"/>
  <c r="AO183" i="1"/>
  <c r="AL191" i="1"/>
  <c r="AO191" i="1"/>
  <c r="AL151" i="1"/>
  <c r="AO151" i="1"/>
  <c r="AO19" i="1"/>
  <c r="AL19" i="1"/>
  <c r="AL132" i="1"/>
  <c r="AO132" i="1"/>
  <c r="AO109" i="1"/>
  <c r="AL109" i="1"/>
  <c r="AO45" i="1"/>
  <c r="AL45" i="1"/>
  <c r="AL217" i="1"/>
  <c r="AO217" i="1"/>
  <c r="AO157" i="1"/>
  <c r="AL157" i="1"/>
  <c r="AL230" i="1"/>
  <c r="AO230" i="1"/>
  <c r="AL111" i="1"/>
  <c r="AO111" i="1"/>
  <c r="AO80" i="1"/>
  <c r="AL80" i="1"/>
  <c r="AO50" i="1"/>
  <c r="AL50" i="1"/>
  <c r="AL91" i="1"/>
  <c r="AO91" i="1"/>
  <c r="AO127" i="1"/>
  <c r="AL127" i="1"/>
  <c r="AL239" i="1"/>
  <c r="AO239" i="1"/>
  <c r="AO227" i="1"/>
  <c r="AL227" i="1"/>
  <c r="AO23" i="1"/>
  <c r="AL23" i="1"/>
  <c r="AO31" i="1"/>
  <c r="AL31" i="1"/>
  <c r="AL147" i="1"/>
  <c r="AO147" i="1"/>
  <c r="AL100" i="1"/>
  <c r="AO100" i="1"/>
  <c r="AL200" i="1"/>
  <c r="AO200" i="1"/>
  <c r="AL170" i="1"/>
  <c r="AO170" i="1"/>
  <c r="AO95" i="1"/>
  <c r="AL95" i="1"/>
  <c r="AO88" i="1"/>
  <c r="AL88" i="1"/>
  <c r="AO195" i="1"/>
  <c r="AL195" i="1"/>
  <c r="AO201" i="1"/>
  <c r="AL201" i="1"/>
  <c r="AL204" i="1"/>
  <c r="AO204" i="1"/>
  <c r="AL148" i="1"/>
  <c r="AO148" i="1"/>
  <c r="AO77" i="1"/>
  <c r="AL77" i="1"/>
  <c r="AL114" i="1"/>
  <c r="AO114" i="1"/>
  <c r="AL225" i="1"/>
  <c r="AO225" i="1"/>
  <c r="AL83" i="1"/>
  <c r="AO83" i="1"/>
  <c r="AO150" i="1"/>
  <c r="AL150" i="1"/>
  <c r="AL173" i="1"/>
  <c r="AO173" i="1"/>
  <c r="AL59" i="1"/>
  <c r="AO59" i="1"/>
  <c r="AO122" i="1"/>
  <c r="AL122" i="1"/>
  <c r="AO144" i="1"/>
  <c r="AL144" i="1"/>
  <c r="AL118" i="1"/>
  <c r="AO118" i="1"/>
  <c r="AL53" i="1"/>
  <c r="AO53" i="1"/>
  <c r="AL35" i="1"/>
  <c r="AO35" i="1"/>
  <c r="AO32" i="1"/>
  <c r="AL32" i="1"/>
  <c r="AL220" i="1"/>
  <c r="AO220" i="1"/>
  <c r="AL145" i="1"/>
  <c r="AO145" i="1"/>
  <c r="AO93" i="1"/>
  <c r="AL93" i="1"/>
  <c r="AO219" i="1"/>
  <c r="AL219" i="1"/>
  <c r="AL38" i="1"/>
  <c r="AO38" i="1"/>
  <c r="AO107" i="1"/>
  <c r="AL107" i="1"/>
  <c r="AL46" i="1"/>
  <c r="AO46" i="1"/>
  <c r="AO49" i="1"/>
  <c r="AL49" i="1"/>
  <c r="AO104" i="1"/>
  <c r="AL104" i="1"/>
  <c r="AL48" i="1"/>
  <c r="AO48" i="1"/>
  <c r="AL171" i="1"/>
  <c r="AO171" i="1"/>
  <c r="AL41" i="1"/>
  <c r="AO41" i="1"/>
  <c r="AL139" i="1"/>
  <c r="AO139" i="1"/>
  <c r="AL102" i="1"/>
  <c r="AO102" i="1"/>
  <c r="AL71" i="1"/>
  <c r="AO71" i="1"/>
  <c r="AO210" i="1"/>
  <c r="AL210" i="1"/>
  <c r="AO113" i="1"/>
  <c r="AL113" i="1"/>
  <c r="AO121" i="1"/>
  <c r="AL121" i="1"/>
  <c r="AL68" i="1"/>
  <c r="AO68" i="1"/>
  <c r="AO81" i="1"/>
  <c r="AL81" i="1"/>
  <c r="AL208" i="1"/>
  <c r="AO208" i="1"/>
  <c r="AL188" i="1"/>
  <c r="AO188" i="1"/>
  <c r="AL199" i="1"/>
  <c r="AO199" i="1"/>
  <c r="AO215" i="1"/>
  <c r="AL215" i="1"/>
  <c r="AL108" i="1"/>
  <c r="AO108" i="1"/>
  <c r="AO236" i="1"/>
  <c r="AL236" i="1"/>
  <c r="AO235" i="1"/>
  <c r="AL235" i="1"/>
  <c r="AL97" i="1"/>
  <c r="AO97" i="1"/>
  <c r="AL13" i="1"/>
  <c r="AO13" i="1"/>
  <c r="AL87" i="1"/>
  <c r="AO87" i="1"/>
  <c r="AO30" i="1"/>
  <c r="AL30" i="1"/>
  <c r="AO175" i="1"/>
  <c r="AL175" i="1"/>
  <c r="AL207" i="1"/>
  <c r="AO207" i="1"/>
  <c r="AO25" i="1"/>
  <c r="AL25" i="1"/>
  <c r="AL21" i="1"/>
  <c r="AO21" i="1"/>
  <c r="AL64" i="1"/>
  <c r="AO64" i="1"/>
  <c r="AO74" i="1"/>
  <c r="AL74" i="1"/>
  <c r="AO143" i="1"/>
  <c r="AL143" i="1"/>
  <c r="AL193" i="1"/>
  <c r="AO193" i="1"/>
  <c r="AL90" i="1"/>
  <c r="AO90" i="1"/>
  <c r="AO141" i="1"/>
  <c r="AL141" i="1"/>
  <c r="AL205" i="1"/>
  <c r="AO205" i="1"/>
  <c r="AL216" i="1"/>
  <c r="AO216" i="1"/>
  <c r="AO78" i="1"/>
  <c r="AL78" i="1"/>
  <c r="AO92" i="1"/>
  <c r="AL92" i="1"/>
  <c r="AO185" i="1"/>
  <c r="AL185" i="1"/>
  <c r="AO169" i="1"/>
  <c r="AL169" i="1"/>
  <c r="AO179" i="1"/>
  <c r="AL179" i="1"/>
  <c r="AL177" i="1"/>
  <c r="AO177" i="1"/>
  <c r="AO39" i="1"/>
  <c r="AL39" i="1"/>
  <c r="AL37" i="1"/>
  <c r="AO37" i="1"/>
  <c r="AL165" i="1"/>
  <c r="AO165" i="1"/>
  <c r="AL223" i="1"/>
  <c r="AO223" i="1"/>
  <c r="AL212" i="1"/>
  <c r="AO212" i="1"/>
  <c r="AO24" i="1"/>
  <c r="AL24" i="1"/>
  <c r="AO198" i="1"/>
  <c r="AL198" i="1"/>
  <c r="AO20" i="1"/>
  <c r="AL20" i="1"/>
  <c r="AL222" i="1"/>
  <c r="AO222" i="1"/>
  <c r="AL238" i="1"/>
  <c r="AO238" i="1"/>
  <c r="AL163" i="1"/>
  <c r="AO163" i="1"/>
  <c r="AL159" i="1"/>
  <c r="AO159" i="1"/>
  <c r="AL60" i="1"/>
  <c r="AO60" i="1"/>
  <c r="AL120" i="1"/>
  <c r="AO120" i="1"/>
  <c r="AL224" i="1"/>
  <c r="AO224" i="1"/>
  <c r="AO63" i="1"/>
  <c r="AL63" i="1"/>
  <c r="AO17" i="1"/>
  <c r="AL17" i="1"/>
  <c r="AL197" i="1"/>
  <c r="AO197" i="1"/>
  <c r="AO28" i="1"/>
  <c r="AL28" i="1"/>
  <c r="AL42" i="1"/>
  <c r="AO42" i="1"/>
  <c r="AL180" i="1"/>
  <c r="AO180" i="1"/>
  <c r="AL229" i="1"/>
  <c r="AO229" i="1"/>
  <c r="AO202" i="1"/>
  <c r="AL202" i="1"/>
  <c r="AO228" i="1"/>
  <c r="AL228" i="1"/>
  <c r="AL166" i="1"/>
  <c r="AO166" i="1"/>
  <c r="AO164" i="1"/>
  <c r="AL164" i="1"/>
  <c r="AL209" i="1"/>
  <c r="AO209" i="1"/>
  <c r="AL152" i="1"/>
  <c r="AO152" i="1"/>
  <c r="AL153" i="1"/>
  <c r="AO153" i="1"/>
  <c r="AL82" i="1"/>
  <c r="AO82" i="1"/>
  <c r="AL172" i="1"/>
  <c r="AO172" i="1"/>
  <c r="AL167" i="1"/>
  <c r="AO167" i="1"/>
  <c r="AL85" i="1"/>
  <c r="AO85" i="1"/>
  <c r="AO89" i="1"/>
  <c r="AL89" i="1"/>
  <c r="AL33" i="1"/>
  <c r="AO33" i="1"/>
  <c r="AL124" i="1"/>
  <c r="AO124" i="1"/>
  <c r="AO22" i="1"/>
  <c r="AL22" i="1"/>
  <c r="AO146" i="1"/>
  <c r="AL146" i="1"/>
  <c r="AO101" i="1"/>
  <c r="AL101" i="1"/>
  <c r="AL61" i="1"/>
  <c r="AO61" i="1"/>
  <c r="AO181" i="1"/>
  <c r="AL181" i="1"/>
  <c r="AO130" i="1"/>
  <c r="AL130" i="1"/>
  <c r="AL140" i="1"/>
  <c r="AO140" i="1"/>
  <c r="AO69" i="1"/>
  <c r="AL69" i="1"/>
  <c r="AO211" i="1"/>
  <c r="AL211" i="1"/>
  <c r="AL86" i="1"/>
  <c r="AO86" i="1"/>
  <c r="AO182" i="1"/>
  <c r="AL182" i="1"/>
  <c r="AO186" i="1"/>
  <c r="AL186" i="1"/>
  <c r="AL123" i="1"/>
  <c r="AO123" i="1"/>
  <c r="AO94" i="1"/>
  <c r="AL94" i="1"/>
  <c r="AO161" i="1"/>
  <c r="AL161" i="1"/>
  <c r="AL232" i="1"/>
  <c r="AO232" i="1"/>
  <c r="AL98" i="1"/>
  <c r="AO98" i="1"/>
  <c r="AL213" i="1"/>
  <c r="AO213" i="1"/>
  <c r="AL112" i="1"/>
  <c r="AO112" i="1"/>
  <c r="AO57" i="1"/>
  <c r="AL57" i="1"/>
  <c r="AO29" i="1"/>
  <c r="AL29" i="1"/>
  <c r="AL27" i="1"/>
  <c r="AO27" i="1"/>
  <c r="AO115" i="1"/>
  <c r="AL115" i="1"/>
  <c r="AL162" i="1"/>
  <c r="AO162" i="1"/>
  <c r="AL155" i="1"/>
  <c r="AO155" i="1"/>
  <c r="AO79" i="1"/>
  <c r="AL79" i="1"/>
  <c r="AL96" i="1"/>
  <c r="AO96" i="1"/>
  <c r="AL105" i="1"/>
  <c r="AO105" i="1"/>
  <c r="AL192" i="1"/>
  <c r="AO192" i="1"/>
  <c r="AO51" i="1"/>
  <c r="AL51" i="1"/>
  <c r="AO133" i="1"/>
  <c r="AL133" i="1"/>
  <c r="AO14" i="1"/>
  <c r="AL14" i="1"/>
  <c r="AO67" i="1"/>
  <c r="AL67" i="1"/>
  <c r="AL70" i="1"/>
  <c r="AO70" i="1"/>
  <c r="AL44" i="1"/>
  <c r="AO44" i="1"/>
  <c r="AO34" i="1"/>
  <c r="AL34" i="1"/>
  <c r="AL18" i="1"/>
  <c r="AO18" i="1"/>
  <c r="AL237" i="1"/>
  <c r="AO237" i="1"/>
  <c r="AO72" i="1"/>
  <c r="AL72" i="1"/>
  <c r="AO134" i="1"/>
  <c r="AL134" i="1"/>
  <c r="AO154" i="1"/>
  <c r="AL154" i="1"/>
  <c r="AL128" i="1"/>
  <c r="AO128" i="1"/>
  <c r="AO160" i="1"/>
  <c r="AL160" i="1"/>
  <c r="AO56" i="1"/>
  <c r="AL56" i="1"/>
  <c r="AL149" i="1"/>
  <c r="AO149" i="1"/>
  <c r="AO52" i="1"/>
  <c r="AL52" i="1"/>
  <c r="AL241" i="1"/>
  <c r="AO241" i="1"/>
  <c r="AL16" i="1"/>
  <c r="AO16" i="1"/>
  <c r="AL243" i="1"/>
  <c r="AO243" i="1"/>
  <c r="AO242" i="1"/>
  <c r="AL242" i="1"/>
  <c r="AL54" i="1"/>
  <c r="AO54" i="1"/>
  <c r="AO129" i="1"/>
  <c r="AL129" i="1"/>
  <c r="AO9" i="1" l="1"/>
  <c r="BE18" i="1"/>
  <c r="AK157" i="1"/>
  <c r="AD241" i="1"/>
  <c r="AK118" i="1"/>
  <c r="AD244" i="1"/>
  <c r="AK114" i="1"/>
  <c r="AK140" i="1"/>
  <c r="AD150" i="1"/>
  <c r="AD229" i="1"/>
  <c r="AD103" i="1"/>
  <c r="AK201" i="1"/>
  <c r="AD159" i="1"/>
  <c r="AK215" i="1"/>
  <c r="AK164" i="1"/>
  <c r="AD113" i="1"/>
  <c r="AD44" i="1"/>
  <c r="AK38" i="1"/>
  <c r="AD151" i="1"/>
  <c r="AD230" i="1"/>
  <c r="AK206" i="1"/>
  <c r="AK272" i="1"/>
  <c r="AK298" i="1"/>
  <c r="AK15" i="1"/>
  <c r="AK257" i="1"/>
  <c r="AK190" i="1"/>
  <c r="AD302" i="1"/>
  <c r="AD218" i="1"/>
  <c r="AD123" i="1"/>
  <c r="AD129" i="1"/>
  <c r="AK284" i="1"/>
  <c r="AK85" i="1"/>
  <c r="AK68" i="1"/>
  <c r="AK115" i="1"/>
  <c r="AK252" i="1"/>
  <c r="AK224" i="1"/>
  <c r="AD86" i="1"/>
  <c r="AD300" i="1"/>
  <c r="AD204" i="1"/>
  <c r="AD261" i="1"/>
  <c r="AD90" i="1"/>
  <c r="AD70" i="1"/>
  <c r="AD109" i="1"/>
  <c r="AD79" i="1"/>
  <c r="AD57" i="1"/>
  <c r="AD115" i="1"/>
  <c r="AK160" i="1"/>
  <c r="AK230" i="1"/>
  <c r="AD283" i="1"/>
  <c r="AK254" i="1"/>
  <c r="AD69" i="1"/>
  <c r="AD47" i="1"/>
  <c r="AD144" i="1"/>
  <c r="AD281" i="1"/>
  <c r="AD45" i="1"/>
  <c r="AK89" i="1"/>
  <c r="AD83" i="1"/>
  <c r="AK4" i="1"/>
  <c r="AD48" i="1"/>
  <c r="AK279" i="1"/>
  <c r="AD76" i="1"/>
  <c r="AD11" i="1"/>
  <c r="AK265" i="1"/>
  <c r="AD212" i="1"/>
  <c r="AK58" i="1"/>
  <c r="AK103" i="1"/>
  <c r="AD98" i="1"/>
  <c r="AD219" i="1"/>
  <c r="AD52" i="1"/>
  <c r="AK229" i="1"/>
  <c r="AK16" i="1"/>
  <c r="AD288" i="1"/>
  <c r="AD269" i="1"/>
  <c r="AK44" i="1"/>
  <c r="AK153" i="1"/>
  <c r="AD71" i="1"/>
  <c r="AD273" i="1"/>
  <c r="AK134" i="1"/>
  <c r="AD188" i="1"/>
  <c r="AD167" i="1"/>
  <c r="AD85" i="1"/>
  <c r="AK251" i="1"/>
  <c r="AK276" i="1"/>
  <c r="AK199" i="1"/>
  <c r="AK49" i="1"/>
  <c r="AD233" i="1"/>
  <c r="AD110" i="1"/>
  <c r="AK177" i="1"/>
  <c r="AD80" i="1"/>
  <c r="AD21" i="1"/>
  <c r="AK225" i="1"/>
  <c r="AK180" i="1"/>
  <c r="AK116" i="1"/>
  <c r="AD131" i="1"/>
  <c r="AK260" i="1"/>
  <c r="AD215" i="1"/>
  <c r="AK64" i="1"/>
  <c r="AD170" i="1"/>
  <c r="AD97" i="1"/>
  <c r="AK24" i="1"/>
  <c r="AD114" i="1"/>
  <c r="AK61" i="1"/>
  <c r="AD287" i="1"/>
  <c r="AK96" i="1"/>
  <c r="AK305" i="1"/>
  <c r="AD102" i="1"/>
  <c r="AK186" i="1"/>
  <c r="AD166" i="1"/>
  <c r="AD77" i="1"/>
  <c r="AD174" i="1"/>
  <c r="AD104" i="1"/>
  <c r="AD12" i="1"/>
  <c r="AK277" i="1"/>
  <c r="AK297" i="1"/>
  <c r="AK181" i="1"/>
  <c r="AD122" i="1"/>
  <c r="AK248" i="1"/>
  <c r="AK129" i="1"/>
  <c r="AD284" i="1"/>
  <c r="AD223" i="1"/>
  <c r="AD194" i="1"/>
  <c r="AD37" i="1"/>
  <c r="AD181" i="1"/>
  <c r="AK156" i="1"/>
  <c r="AK154" i="1"/>
  <c r="AK74" i="1"/>
  <c r="AK282" i="1"/>
  <c r="AD163" i="1"/>
  <c r="AK98" i="1"/>
  <c r="AD211" i="1"/>
  <c r="AK141" i="1"/>
  <c r="AK104" i="1"/>
  <c r="AD105" i="1"/>
  <c r="AD240" i="1"/>
  <c r="AK60" i="1"/>
  <c r="AD143" i="1"/>
  <c r="AD136" i="1"/>
  <c r="AD89" i="1"/>
  <c r="AD65" i="1"/>
  <c r="AK57" i="1"/>
  <c r="AK285" i="1"/>
  <c r="AD168" i="1"/>
  <c r="AD214" i="1"/>
  <c r="AK241" i="1"/>
  <c r="AK126" i="1"/>
  <c r="AK309" i="1"/>
  <c r="AD135" i="1"/>
  <c r="AD29" i="1"/>
  <c r="AK63" i="1"/>
  <c r="AD185" i="1"/>
  <c r="AD213" i="1"/>
  <c r="AK65" i="1"/>
  <c r="AD263" i="1"/>
  <c r="AD16" i="1"/>
  <c r="AD95" i="1"/>
  <c r="AK78" i="1"/>
  <c r="AD258" i="1"/>
  <c r="AK255" i="1"/>
  <c r="AD157" i="1"/>
  <c r="AK168" i="1"/>
  <c r="AK204" i="1"/>
  <c r="AK93" i="1"/>
  <c r="AK81" i="1"/>
  <c r="AK37" i="1"/>
  <c r="AK34" i="1"/>
  <c r="AD310" i="1"/>
  <c r="AK13" i="1"/>
  <c r="AK214" i="1"/>
  <c r="AK303" i="1"/>
  <c r="AK200" i="1"/>
  <c r="AK152" i="1"/>
  <c r="AK253" i="1"/>
  <c r="AK171" i="1"/>
  <c r="AK223" i="1"/>
  <c r="AK179" i="1"/>
  <c r="AK148" i="1"/>
  <c r="AK221" i="1"/>
  <c r="AK36" i="1"/>
  <c r="AK195" i="1"/>
  <c r="AD252" i="1"/>
  <c r="AK236" i="1"/>
  <c r="AK169" i="1"/>
  <c r="AK72" i="1"/>
  <c r="AK263" i="1"/>
  <c r="AK275" i="1"/>
  <c r="AD127" i="1"/>
  <c r="AK232" i="1"/>
  <c r="AD66" i="1"/>
  <c r="AD265" i="1"/>
  <c r="AD63" i="1"/>
  <c r="AK18" i="1"/>
  <c r="AK249" i="1"/>
  <c r="AK43" i="1"/>
  <c r="AD40" i="1"/>
  <c r="AD266" i="1"/>
  <c r="AK83" i="1"/>
  <c r="AK242" i="1"/>
  <c r="AK213" i="1"/>
  <c r="AK295" i="1"/>
  <c r="AK127" i="1"/>
  <c r="AK42" i="1"/>
  <c r="AD139" i="1"/>
  <c r="AD30" i="1"/>
  <c r="AD292" i="1"/>
  <c r="AK47" i="1"/>
  <c r="AK239" i="1"/>
  <c r="AK99" i="1"/>
  <c r="AK237" i="1"/>
  <c r="AK300" i="1"/>
  <c r="AD224" i="1"/>
  <c r="AD179" i="1"/>
  <c r="AK172" i="1"/>
  <c r="AK222" i="1"/>
  <c r="AD84" i="1"/>
  <c r="AD202" i="1"/>
  <c r="AK62" i="1"/>
  <c r="AK82" i="1"/>
  <c r="AD196" i="1"/>
  <c r="AK54" i="1"/>
  <c r="AD285" i="1"/>
  <c r="AK79" i="1"/>
  <c r="AD249" i="1"/>
  <c r="AD298" i="1"/>
  <c r="AK30" i="1"/>
  <c r="AK108" i="1"/>
  <c r="AK80" i="1"/>
  <c r="AD58" i="1"/>
  <c r="AD112" i="1"/>
  <c r="AK166" i="1"/>
  <c r="AD301" i="1"/>
  <c r="AD81" i="1"/>
  <c r="AD154" i="1"/>
  <c r="AK278" i="1"/>
  <c r="AK228" i="1"/>
  <c r="AK289" i="1"/>
  <c r="AD46" i="1"/>
  <c r="AD96" i="1"/>
  <c r="AK112" i="1"/>
  <c r="AD165" i="1"/>
  <c r="AK94" i="1"/>
  <c r="AD61" i="1"/>
  <c r="AK86" i="1"/>
  <c r="AK196" i="1"/>
  <c r="AK216" i="1"/>
  <c r="AD278" i="1"/>
  <c r="AK28" i="1"/>
  <c r="AK95" i="1"/>
  <c r="AD82" i="1"/>
  <c r="AD137" i="1"/>
  <c r="AK293" i="1"/>
  <c r="AD14" i="1"/>
  <c r="AK144" i="1"/>
  <c r="AK20" i="1"/>
  <c r="AK107" i="1"/>
  <c r="AK26" i="1"/>
  <c r="AD78" i="1"/>
  <c r="AD31" i="1"/>
  <c r="AD39" i="1"/>
  <c r="AK67" i="1"/>
  <c r="AK175" i="1"/>
  <c r="AD192" i="1"/>
  <c r="AD172" i="1"/>
  <c r="AK256" i="1"/>
  <c r="AK262" i="1"/>
  <c r="AD228" i="1"/>
  <c r="AD27" i="1"/>
  <c r="AK184" i="1"/>
  <c r="AK17" i="1"/>
  <c r="AD68" i="1"/>
  <c r="AK178" i="1"/>
  <c r="AD234" i="1"/>
  <c r="AD55" i="1"/>
  <c r="AD160" i="1"/>
  <c r="AD26" i="1"/>
  <c r="AD53" i="1"/>
  <c r="AD199" i="1"/>
  <c r="AD22" i="1"/>
  <c r="AD42" i="1"/>
  <c r="AD161" i="1"/>
  <c r="AK77" i="1"/>
  <c r="AK259" i="1"/>
  <c r="AK165" i="1"/>
  <c r="AD101" i="1"/>
  <c r="AD267" i="1"/>
  <c r="AD56" i="1"/>
  <c r="AK161" i="1"/>
  <c r="AD75" i="1"/>
  <c r="AK286" i="1"/>
  <c r="AD276" i="1"/>
  <c r="AD227" i="1"/>
  <c r="AD297" i="1"/>
  <c r="AK97" i="1"/>
  <c r="AD280" i="1"/>
  <c r="AD130" i="1"/>
  <c r="AD282" i="1"/>
  <c r="AD250" i="1"/>
  <c r="AK111" i="1"/>
  <c r="AD232" i="1"/>
  <c r="AD148" i="1"/>
  <c r="AK40" i="1"/>
  <c r="AK267" i="1"/>
  <c r="AD270" i="1"/>
  <c r="AK238" i="1"/>
  <c r="AK198" i="1"/>
  <c r="AK120" i="1"/>
  <c r="AK163" i="1"/>
  <c r="AK270" i="1"/>
  <c r="AD256" i="1"/>
  <c r="AK71" i="1"/>
  <c r="AK22" i="1"/>
  <c r="AD235" i="1"/>
  <c r="AK45" i="1"/>
  <c r="AK11" i="1"/>
  <c r="AK149" i="1"/>
  <c r="AK183" i="1"/>
  <c r="AD142" i="1"/>
  <c r="AK50" i="1"/>
  <c r="AD197" i="1"/>
  <c r="AD34" i="1"/>
  <c r="AD171" i="1"/>
  <c r="AD237" i="1"/>
  <c r="AK32" i="1"/>
  <c r="AD295" i="1"/>
  <c r="AK51" i="1"/>
  <c r="AK128" i="1"/>
  <c r="AD238" i="1"/>
  <c r="AK14" i="1"/>
  <c r="AD145" i="1"/>
  <c r="AK12" i="1"/>
  <c r="AD272" i="1"/>
  <c r="AD183" i="1"/>
  <c r="AD242" i="1"/>
  <c r="AD247" i="1"/>
  <c r="AK109" i="1"/>
  <c r="AK220" i="1"/>
  <c r="AK123" i="1"/>
  <c r="AK55" i="1"/>
  <c r="AD132" i="1"/>
  <c r="AK211" i="1"/>
  <c r="AD116" i="1"/>
  <c r="AD17" i="1"/>
  <c r="AK217" i="1"/>
  <c r="AK66" i="1"/>
  <c r="AK106" i="1"/>
  <c r="AD225" i="1"/>
  <c r="AK29" i="1"/>
  <c r="AK210" i="1"/>
  <c r="AK158" i="1"/>
  <c r="AK231" i="1"/>
  <c r="AK281" i="1"/>
  <c r="AK159" i="1"/>
  <c r="AK52" i="1"/>
  <c r="AD296" i="1"/>
  <c r="AK274" i="1"/>
  <c r="AD208" i="1"/>
  <c r="AD19" i="1"/>
  <c r="AD128" i="1"/>
  <c r="AD138" i="1"/>
  <c r="AD147" i="1"/>
  <c r="AD162" i="1"/>
  <c r="AD246" i="1"/>
  <c r="AK294" i="1"/>
  <c r="AK219" i="1"/>
  <c r="AD164" i="1"/>
  <c r="AD91" i="1"/>
  <c r="AD221" i="1"/>
  <c r="AD226" i="1"/>
  <c r="AK192" i="1"/>
  <c r="AK91" i="1"/>
  <c r="AD60" i="1"/>
  <c r="AD140" i="1"/>
  <c r="AK250" i="1"/>
  <c r="AD155" i="1"/>
  <c r="AK130" i="1"/>
  <c r="AK142" i="1"/>
  <c r="AD99" i="1"/>
  <c r="AD231" i="1"/>
  <c r="AK307" i="1"/>
  <c r="AK121" i="1"/>
  <c r="AK76" i="1"/>
  <c r="AD271" i="1"/>
  <c r="AD290" i="1"/>
  <c r="AK145" i="1"/>
  <c r="AD64" i="1"/>
  <c r="AK193" i="1"/>
  <c r="AD187" i="1"/>
  <c r="AK269" i="1"/>
  <c r="AD149" i="1"/>
  <c r="AK101" i="1"/>
  <c r="AK268" i="1"/>
  <c r="AD251" i="1"/>
  <c r="AK226" i="1"/>
  <c r="AK39" i="1"/>
  <c r="AD304" i="1"/>
  <c r="AD236" i="1"/>
  <c r="AD293" i="1"/>
  <c r="AK174" i="1"/>
  <c r="AD306" i="1"/>
  <c r="AK25" i="1"/>
  <c r="AK110" i="1"/>
  <c r="AD67" i="1"/>
  <c r="AD120" i="1"/>
  <c r="AK88" i="1"/>
  <c r="AK273" i="1"/>
  <c r="AD119" i="1"/>
  <c r="AD308" i="1"/>
  <c r="AK189" i="1"/>
  <c r="AK182" i="1"/>
  <c r="AK261" i="1"/>
  <c r="AD245" i="1"/>
  <c r="AK170" i="1"/>
  <c r="AK69" i="1"/>
  <c r="AD88" i="1"/>
  <c r="AK247" i="1"/>
  <c r="AK150" i="1"/>
  <c r="AD13" i="1"/>
  <c r="AK280" i="1"/>
  <c r="AD268" i="1"/>
  <c r="AD146" i="1"/>
  <c r="AK203" i="1"/>
  <c r="AD41" i="1"/>
  <c r="AD207" i="1"/>
  <c r="AK100" i="1"/>
  <c r="AD201" i="1"/>
  <c r="AK283" i="1"/>
  <c r="AK124" i="1"/>
  <c r="AD275" i="1"/>
  <c r="AD299" i="1"/>
  <c r="AD257" i="1"/>
  <c r="AK246" i="1"/>
  <c r="AK122" i="1"/>
  <c r="AD260" i="1"/>
  <c r="AK33" i="1"/>
  <c r="AD121" i="1"/>
  <c r="AK197" i="1"/>
  <c r="AK292" i="1"/>
  <c r="AD33" i="1"/>
  <c r="AK133" i="1"/>
  <c r="AD220" i="1"/>
  <c r="AK138" i="1"/>
  <c r="AK125" i="1"/>
  <c r="AD193" i="1"/>
  <c r="AD153" i="1"/>
  <c r="AD217" i="1"/>
  <c r="AK302" i="1"/>
  <c r="AD205" i="1"/>
  <c r="AK287" i="1"/>
  <c r="AD206" i="1"/>
  <c r="AK299" i="1"/>
  <c r="AD4" i="1"/>
  <c r="AK218" i="1"/>
  <c r="AK191" i="1"/>
  <c r="AK296" i="1"/>
  <c r="AD23" i="1"/>
  <c r="AK117" i="1"/>
  <c r="AK135" i="1"/>
  <c r="AD107" i="1"/>
  <c r="AK48" i="1"/>
  <c r="AD156" i="1"/>
  <c r="AD184" i="1"/>
  <c r="AD25" i="1"/>
  <c r="AD210" i="1"/>
  <c r="AK209" i="1"/>
  <c r="AD51" i="1"/>
  <c r="AK73" i="1"/>
  <c r="AD186" i="1"/>
  <c r="AK258" i="1"/>
  <c r="AL4" i="1"/>
  <c r="AK27" i="1"/>
  <c r="AK59" i="1"/>
  <c r="AD248" i="1"/>
  <c r="AD111" i="1"/>
  <c r="AD177" i="1"/>
  <c r="AK188" i="1"/>
  <c r="AD59" i="1"/>
  <c r="AK194" i="1"/>
  <c r="AK46" i="1"/>
  <c r="AK207" i="1"/>
  <c r="AK288" i="1"/>
  <c r="AD62" i="1"/>
  <c r="AD277" i="1"/>
  <c r="AD191" i="1"/>
  <c r="AD43" i="1"/>
  <c r="AD198" i="1"/>
  <c r="AK173" i="1"/>
  <c r="AD307" i="1"/>
  <c r="AD182" i="1"/>
  <c r="AK301" i="1"/>
  <c r="AD50" i="1"/>
  <c r="AK290" i="1"/>
  <c r="AD36" i="1"/>
  <c r="AK131" i="1"/>
  <c r="AK151" i="1"/>
  <c r="AK243" i="1"/>
  <c r="AK162" i="1"/>
  <c r="AK205" i="1"/>
  <c r="AD24" i="1"/>
  <c r="AD195" i="1"/>
  <c r="AD222" i="1"/>
  <c r="AK176" i="1"/>
  <c r="AK56" i="1"/>
  <c r="AD134" i="1"/>
  <c r="AD118" i="1"/>
  <c r="AK202" i="1"/>
  <c r="AD200" i="1"/>
  <c r="AK271" i="1"/>
  <c r="AD216" i="1"/>
  <c r="AD20" i="1"/>
  <c r="AD169" i="1"/>
  <c r="AK146" i="1"/>
  <c r="AD106" i="1"/>
  <c r="AD253" i="1"/>
  <c r="AD100" i="1"/>
  <c r="AD175" i="1"/>
  <c r="AK291" i="1"/>
  <c r="AK185" i="1"/>
  <c r="AK119" i="1"/>
  <c r="AD178" i="1"/>
  <c r="AD108" i="1"/>
  <c r="AK187" i="1"/>
  <c r="AD259" i="1"/>
  <c r="AK132" i="1"/>
  <c r="AK70" i="1"/>
  <c r="AD15" i="1"/>
  <c r="AK310" i="1"/>
  <c r="AD18" i="1"/>
  <c r="AD279" i="1"/>
  <c r="AK266" i="1"/>
  <c r="AD309" i="1"/>
  <c r="AD49" i="1"/>
  <c r="AK53" i="1"/>
  <c r="AK92" i="1"/>
  <c r="AD203" i="1"/>
  <c r="AK31" i="1"/>
  <c r="AK19" i="1"/>
  <c r="AD73" i="1"/>
  <c r="AD291" i="1"/>
  <c r="AK35" i="1"/>
  <c r="AD158" i="1"/>
  <c r="AD28" i="1"/>
  <c r="AK234" i="1"/>
  <c r="AK155" i="1"/>
  <c r="AD152" i="1"/>
  <c r="AK208" i="1"/>
  <c r="AK23" i="1"/>
  <c r="AK235" i="1"/>
  <c r="AK84" i="1"/>
  <c r="AK102" i="1"/>
  <c r="AK113" i="1"/>
  <c r="AD209" i="1"/>
  <c r="AD274" i="1"/>
  <c r="AD124" i="1"/>
  <c r="AD243" i="1"/>
  <c r="AK136" i="1"/>
  <c r="AD176" i="1"/>
  <c r="AD180" i="1"/>
  <c r="AD255" i="1"/>
  <c r="AK227" i="1"/>
  <c r="AD125" i="1"/>
  <c r="AD286" i="1"/>
  <c r="AK105" i="1"/>
  <c r="AD92" i="1"/>
  <c r="AD87" i="1"/>
  <c r="AK143" i="1"/>
  <c r="AK147" i="1"/>
  <c r="AD126" i="1"/>
  <c r="AD189" i="1"/>
  <c r="AK137" i="1"/>
  <c r="AK212" i="1"/>
  <c r="AD239" i="1"/>
  <c r="AD38" i="1"/>
  <c r="AK308" i="1"/>
  <c r="AK21" i="1"/>
  <c r="AK167" i="1"/>
  <c r="AD72" i="1"/>
  <c r="AD35" i="1"/>
  <c r="AK233" i="1"/>
  <c r="AD254" i="1"/>
  <c r="AK139" i="1"/>
  <c r="AD94" i="1"/>
  <c r="AD141" i="1"/>
  <c r="AK41" i="1"/>
  <c r="AD133" i="1"/>
  <c r="AD305" i="1"/>
  <c r="AD264" i="1"/>
  <c r="AK244" i="1"/>
  <c r="AK240" i="1"/>
  <c r="AK87" i="1"/>
  <c r="AK90" i="1"/>
  <c r="AD303" i="1"/>
  <c r="AD190" i="1"/>
  <c r="AK304" i="1"/>
  <c r="AK264" i="1"/>
  <c r="AD173" i="1"/>
  <c r="AD289" i="1"/>
  <c r="AD294" i="1"/>
  <c r="AD117" i="1"/>
  <c r="AD74" i="1"/>
  <c r="AD262" i="1"/>
  <c r="AD54" i="1"/>
  <c r="AD93" i="1"/>
  <c r="AD32" i="1"/>
  <c r="AK245" i="1"/>
  <c r="AK75" i="1"/>
  <c r="AK306" i="1"/>
  <c r="BB35" i="1"/>
  <c r="BH11" i="1" a="1"/>
  <c r="BB76" i="1"/>
  <c r="BB26" i="1"/>
  <c r="BB36" i="1"/>
  <c r="BB50" i="1"/>
  <c r="BB45" i="1"/>
  <c r="BB43" i="1"/>
  <c r="BB16" i="1"/>
  <c r="BB70" i="1"/>
  <c r="BB31" i="1"/>
  <c r="BB40" i="1"/>
  <c r="BB51" i="1"/>
  <c r="BB86" i="1"/>
  <c r="BB30" i="1"/>
  <c r="BB49" i="1"/>
  <c r="BB87" i="1"/>
  <c r="BB18" i="1"/>
  <c r="BB15" i="1"/>
  <c r="BB74" i="1"/>
  <c r="BB62" i="1"/>
  <c r="BB32" i="1"/>
  <c r="BB82" i="1"/>
  <c r="BB75" i="1"/>
  <c r="BB84" i="1"/>
  <c r="BB73" i="1"/>
  <c r="BB22" i="1"/>
  <c r="BB55" i="1"/>
  <c r="AU9" i="1"/>
  <c r="BB21" i="1"/>
  <c r="BB56" i="1"/>
  <c r="BB37" i="1"/>
  <c r="BB34" i="1"/>
  <c r="BB46" i="1"/>
  <c r="BB72" i="1"/>
  <c r="BB80" i="1"/>
  <c r="BB59" i="1"/>
  <c r="BB71" i="1"/>
  <c r="BB12" i="1"/>
  <c r="BB14" i="1"/>
  <c r="BB27" i="1"/>
  <c r="BB11" i="1"/>
  <c r="BB24" i="1"/>
  <c r="BB47" i="1"/>
  <c r="BB23" i="1"/>
  <c r="BB53" i="1"/>
  <c r="BB41" i="1"/>
  <c r="BB20" i="1"/>
  <c r="BB58" i="1"/>
  <c r="BB29" i="1"/>
  <c r="BB52" i="1"/>
  <c r="BB66" i="1"/>
  <c r="BB78" i="1"/>
  <c r="BB88" i="1"/>
  <c r="BB83" i="1"/>
  <c r="BB85" i="1"/>
  <c r="BB79" i="1"/>
  <c r="BB25" i="1"/>
  <c r="BB39" i="1"/>
  <c r="BB33" i="1"/>
  <c r="BB19" i="1"/>
  <c r="BB77" i="1"/>
  <c r="BB48" i="1"/>
  <c r="BB13" i="1"/>
  <c r="BB57" i="1"/>
  <c r="BB67" i="1"/>
  <c r="BB63" i="1"/>
  <c r="BB64" i="1"/>
  <c r="BB42" i="1"/>
  <c r="BB54" i="1"/>
  <c r="BB60" i="1"/>
  <c r="BB44" i="1"/>
  <c r="BB38" i="1"/>
  <c r="BB28" i="1"/>
  <c r="BB61" i="1"/>
  <c r="BB81" i="1"/>
  <c r="BB17" i="1"/>
  <c r="BB68" i="1"/>
  <c r="BB65" i="1"/>
  <c r="BB69" i="1"/>
  <c r="AQ32" i="1" l="1"/>
  <c r="AT32" i="1"/>
  <c r="AP32" i="1"/>
  <c r="AT93" i="1"/>
  <c r="AQ93" i="1"/>
  <c r="AP93" i="1"/>
  <c r="AQ54" i="1"/>
  <c r="AT54" i="1"/>
  <c r="AP54" i="1"/>
  <c r="AP262" i="1"/>
  <c r="AT262" i="1"/>
  <c r="AQ262" i="1"/>
  <c r="AT74" i="1"/>
  <c r="AQ74" i="1"/>
  <c r="AP74" i="1"/>
  <c r="AT117" i="1"/>
  <c r="AQ117" i="1"/>
  <c r="AP117" i="1"/>
  <c r="AQ294" i="1"/>
  <c r="AP294" i="1"/>
  <c r="AT294" i="1"/>
  <c r="AP289" i="1"/>
  <c r="AQ289" i="1"/>
  <c r="AT289" i="1"/>
  <c r="AT173" i="1"/>
  <c r="AQ173" i="1"/>
  <c r="AP173" i="1"/>
  <c r="AT190" i="1"/>
  <c r="AP190" i="1"/>
  <c r="AQ190" i="1"/>
  <c r="AT303" i="1"/>
  <c r="AP303" i="1"/>
  <c r="AQ303" i="1"/>
  <c r="AT264" i="1"/>
  <c r="AP264" i="1"/>
  <c r="AQ264" i="1"/>
  <c r="AQ305" i="1"/>
  <c r="AP305" i="1"/>
  <c r="AT305" i="1"/>
  <c r="AT133" i="1"/>
  <c r="AQ133" i="1"/>
  <c r="AP133" i="1"/>
  <c r="AT141" i="1"/>
  <c r="AP141" i="1"/>
  <c r="AQ141" i="1"/>
  <c r="AT94" i="1"/>
  <c r="AQ94" i="1"/>
  <c r="AP94" i="1"/>
  <c r="AQ254" i="1"/>
  <c r="AP254" i="1"/>
  <c r="AT254" i="1"/>
  <c r="AT35" i="1"/>
  <c r="AP35" i="1"/>
  <c r="AQ35" i="1"/>
  <c r="E8" i="1"/>
  <c r="AT72" i="1"/>
  <c r="AQ72" i="1"/>
  <c r="AP72" i="1"/>
  <c r="AT38" i="1"/>
  <c r="AQ38" i="1"/>
  <c r="AP38" i="1"/>
  <c r="AQ239" i="1"/>
  <c r="AT239" i="1"/>
  <c r="AP239" i="1"/>
  <c r="AQ189" i="1"/>
  <c r="AT189" i="1"/>
  <c r="AP189" i="1"/>
  <c r="AQ126" i="1"/>
  <c r="AP126" i="1"/>
  <c r="AT126" i="1"/>
  <c r="AD9" i="1"/>
  <c r="AT87" i="1"/>
  <c r="AP87" i="1"/>
  <c r="AQ87" i="1"/>
  <c r="AP92" i="1"/>
  <c r="AT92" i="1"/>
  <c r="AQ92" i="1"/>
  <c r="AT286" i="1"/>
  <c r="AP286" i="1"/>
  <c r="AQ286" i="1"/>
  <c r="AT125" i="1"/>
  <c r="AQ125" i="1"/>
  <c r="AP125" i="1"/>
  <c r="AQ255" i="1"/>
  <c r="AP255" i="1"/>
  <c r="AT255" i="1"/>
  <c r="AQ180" i="1"/>
  <c r="AT180" i="1"/>
  <c r="AP180" i="1"/>
  <c r="AT176" i="1"/>
  <c r="AQ176" i="1"/>
  <c r="AP176" i="1"/>
  <c r="AT243" i="1"/>
  <c r="AQ243" i="1"/>
  <c r="AP243" i="1"/>
  <c r="AP124" i="1"/>
  <c r="AT124" i="1"/>
  <c r="AQ124" i="1"/>
  <c r="AT274" i="1"/>
  <c r="AQ274" i="1"/>
  <c r="AP274" i="1"/>
  <c r="AQ209" i="1"/>
  <c r="AP209" i="1"/>
  <c r="AT209" i="1"/>
  <c r="AT152" i="1"/>
  <c r="AQ152" i="1"/>
  <c r="AP152" i="1"/>
  <c r="AK8" i="1"/>
  <c r="AT28" i="1"/>
  <c r="AP28" i="1"/>
  <c r="AQ28" i="1"/>
  <c r="AQ158" i="1"/>
  <c r="AP158" i="1"/>
  <c r="AT158" i="1"/>
  <c r="AT291" i="1"/>
  <c r="AQ291" i="1"/>
  <c r="AP291" i="1"/>
  <c r="D8" i="1"/>
  <c r="AT73" i="1"/>
  <c r="AP73" i="1"/>
  <c r="AQ73" i="1"/>
  <c r="AQ203" i="1"/>
  <c r="AT203" i="1"/>
  <c r="AP203" i="1"/>
  <c r="E4" i="1"/>
  <c r="AT49" i="1"/>
  <c r="AP49" i="1"/>
  <c r="AQ49" i="1"/>
  <c r="AT309" i="1"/>
  <c r="AQ309" i="1"/>
  <c r="AP309" i="1"/>
  <c r="AQ279" i="1"/>
  <c r="AP279" i="1"/>
  <c r="AT279" i="1"/>
  <c r="AT18" i="1"/>
  <c r="AP18" i="1"/>
  <c r="AQ18" i="1"/>
  <c r="AQ15" i="1"/>
  <c r="AT15" i="1"/>
  <c r="AP15" i="1"/>
  <c r="AT259" i="1"/>
  <c r="AQ259" i="1"/>
  <c r="AP259" i="1"/>
  <c r="AQ108" i="1"/>
  <c r="AT108" i="1"/>
  <c r="AP108" i="1"/>
  <c r="AT178" i="1"/>
  <c r="AP178" i="1"/>
  <c r="AQ178" i="1"/>
  <c r="AT175" i="1"/>
  <c r="AQ175" i="1"/>
  <c r="AP175" i="1"/>
  <c r="AT100" i="1"/>
  <c r="AQ100" i="1"/>
  <c r="AP100" i="1"/>
  <c r="AT253" i="1"/>
  <c r="AQ253" i="1"/>
  <c r="AP253" i="1"/>
  <c r="AR254" i="1" s="1"/>
  <c r="AQ106" i="1"/>
  <c r="AT106" i="1"/>
  <c r="AP106" i="1"/>
  <c r="AP169" i="1"/>
  <c r="AQ169" i="1"/>
  <c r="AT169" i="1"/>
  <c r="AP20" i="1"/>
  <c r="AT20" i="1"/>
  <c r="AQ20" i="1"/>
  <c r="AT216" i="1"/>
  <c r="AQ216" i="1"/>
  <c r="AP216" i="1"/>
  <c r="AQ200" i="1"/>
  <c r="AP200" i="1"/>
  <c r="AT200" i="1"/>
  <c r="AT118" i="1"/>
  <c r="AP118" i="1"/>
  <c r="AQ118" i="1"/>
  <c r="AQ134" i="1"/>
  <c r="AP134" i="1"/>
  <c r="AT134" i="1"/>
  <c r="AT222" i="1"/>
  <c r="AP222" i="1"/>
  <c r="AQ222" i="1"/>
  <c r="AT195" i="1"/>
  <c r="AQ195" i="1"/>
  <c r="AP195" i="1"/>
  <c r="AT24" i="1"/>
  <c r="AQ24" i="1"/>
  <c r="AP24" i="1"/>
  <c r="AQ36" i="1"/>
  <c r="AT36" i="1"/>
  <c r="AP36" i="1"/>
  <c r="E6" i="1"/>
  <c r="AP50" i="1"/>
  <c r="AQ50" i="1"/>
  <c r="AT50" i="1"/>
  <c r="AQ182" i="1"/>
  <c r="AP182" i="1"/>
  <c r="AT182" i="1"/>
  <c r="AT307" i="1"/>
  <c r="AQ307" i="1"/>
  <c r="AP307" i="1"/>
  <c r="AQ198" i="1"/>
  <c r="AP198" i="1"/>
  <c r="AT198" i="1"/>
  <c r="G8" i="1"/>
  <c r="AT43" i="1"/>
  <c r="AQ43" i="1"/>
  <c r="AP43" i="1"/>
  <c r="AP191" i="1"/>
  <c r="AT191" i="1"/>
  <c r="AQ191" i="1"/>
  <c r="AQ277" i="1"/>
  <c r="AP277" i="1"/>
  <c r="AT277" i="1"/>
  <c r="F9" i="1"/>
  <c r="E9" i="1"/>
  <c r="AQ62" i="1"/>
  <c r="AP62" i="1"/>
  <c r="AT62" i="1"/>
  <c r="AT59" i="1"/>
  <c r="AP59" i="1"/>
  <c r="AQ59" i="1"/>
  <c r="AP177" i="1"/>
  <c r="AQ177" i="1"/>
  <c r="AT177" i="1"/>
  <c r="AT111" i="1"/>
  <c r="AQ111" i="1"/>
  <c r="AP111" i="1"/>
  <c r="AT248" i="1"/>
  <c r="AQ248" i="1"/>
  <c r="AP248" i="1"/>
  <c r="AS3" i="1"/>
  <c r="AT3" i="1" s="1"/>
  <c r="AQ186" i="1"/>
  <c r="AP186" i="1"/>
  <c r="AT186" i="1"/>
  <c r="AQ51" i="1"/>
  <c r="AP51" i="1"/>
  <c r="AT51" i="1"/>
  <c r="AQ210" i="1"/>
  <c r="AP210" i="1"/>
  <c r="AT210" i="1"/>
  <c r="AT25" i="1"/>
  <c r="AQ25" i="1"/>
  <c r="AP25" i="1"/>
  <c r="AT184" i="1"/>
  <c r="AQ184" i="1"/>
  <c r="AP184" i="1"/>
  <c r="AQ156" i="1"/>
  <c r="AT156" i="1"/>
  <c r="AP156" i="1"/>
  <c r="AT107" i="1"/>
  <c r="AQ107" i="1"/>
  <c r="AP107" i="1"/>
  <c r="AQ23" i="1"/>
  <c r="AP23" i="1"/>
  <c r="AT23" i="1"/>
  <c r="AS1" i="1"/>
  <c r="AM133" i="1" s="1"/>
  <c r="AQ206" i="1"/>
  <c r="AP206" i="1"/>
  <c r="AT206" i="1"/>
  <c r="AT205" i="1"/>
  <c r="AQ205" i="1"/>
  <c r="AP205" i="1"/>
  <c r="AQ217" i="1"/>
  <c r="AP217" i="1"/>
  <c r="AT217" i="1"/>
  <c r="AP153" i="1"/>
  <c r="AQ153" i="1"/>
  <c r="AT153" i="1"/>
  <c r="AP193" i="1"/>
  <c r="AQ193" i="1"/>
  <c r="AT193" i="1"/>
  <c r="AT220" i="1"/>
  <c r="AQ220" i="1"/>
  <c r="AP220" i="1"/>
  <c r="AQ33" i="1"/>
  <c r="AP33" i="1"/>
  <c r="AT33" i="1"/>
  <c r="AP121" i="1"/>
  <c r="AQ121" i="1"/>
  <c r="AT121" i="1"/>
  <c r="AT260" i="1"/>
  <c r="AQ260" i="1"/>
  <c r="AP260" i="1"/>
  <c r="AP257" i="1"/>
  <c r="AQ257" i="1"/>
  <c r="AT257" i="1"/>
  <c r="AT299" i="1"/>
  <c r="AQ299" i="1"/>
  <c r="AP299" i="1"/>
  <c r="AQ275" i="1"/>
  <c r="AP275" i="1"/>
  <c r="AT275" i="1"/>
  <c r="AT201" i="1"/>
  <c r="AP201" i="1"/>
  <c r="AQ201" i="1"/>
  <c r="AQ207" i="1"/>
  <c r="AP207" i="1"/>
  <c r="AT207" i="1"/>
  <c r="AP41" i="1"/>
  <c r="AT41" i="1"/>
  <c r="AQ41" i="1"/>
  <c r="AT146" i="1"/>
  <c r="AP146" i="1"/>
  <c r="AQ146" i="1"/>
  <c r="AT268" i="1"/>
  <c r="AP268" i="1"/>
  <c r="AQ268" i="1"/>
  <c r="AQ13" i="1"/>
  <c r="AP13" i="1"/>
  <c r="AT13" i="1"/>
  <c r="AT88" i="1"/>
  <c r="AQ88" i="1"/>
  <c r="AP88" i="1"/>
  <c r="AQ245" i="1"/>
  <c r="AT245" i="1"/>
  <c r="AP245" i="1"/>
  <c r="AT308" i="1"/>
  <c r="AP308" i="1"/>
  <c r="AR309" i="1" s="1"/>
  <c r="AQ308" i="1"/>
  <c r="AT119" i="1"/>
  <c r="AQ119" i="1"/>
  <c r="AP119" i="1"/>
  <c r="AQ120" i="1"/>
  <c r="AP120" i="1"/>
  <c r="AT120" i="1"/>
  <c r="AN4" i="1"/>
  <c r="AP4" i="1" s="1"/>
  <c r="AT67" i="1"/>
  <c r="AQ67" i="1"/>
  <c r="AP67" i="1"/>
  <c r="AT306" i="1"/>
  <c r="AQ306" i="1"/>
  <c r="AP306" i="1"/>
  <c r="AR307" i="1" s="1"/>
  <c r="AT293" i="1"/>
  <c r="AQ293" i="1"/>
  <c r="AP293" i="1"/>
  <c r="AQ236" i="1"/>
  <c r="AT236" i="1"/>
  <c r="AP236" i="1"/>
  <c r="AP304" i="1"/>
  <c r="AQ304" i="1"/>
  <c r="AT304" i="1"/>
  <c r="AQ251" i="1"/>
  <c r="AP251" i="1"/>
  <c r="AT251" i="1"/>
  <c r="AT149" i="1"/>
  <c r="AQ149" i="1"/>
  <c r="AP149" i="1"/>
  <c r="AT187" i="1"/>
  <c r="AQ187" i="1"/>
  <c r="AP187" i="1"/>
  <c r="AN3" i="1"/>
  <c r="AP3" i="1" s="1"/>
  <c r="AT64" i="1"/>
  <c r="AP64" i="1"/>
  <c r="AQ64" i="1"/>
  <c r="AT290" i="1"/>
  <c r="AQ290" i="1"/>
  <c r="AP290" i="1"/>
  <c r="AR290" i="1" s="1"/>
  <c r="AQ271" i="1"/>
  <c r="AP271" i="1"/>
  <c r="AT271" i="1"/>
  <c r="AT231" i="1"/>
  <c r="AQ231" i="1"/>
  <c r="AP231" i="1"/>
  <c r="AT99" i="1"/>
  <c r="AQ99" i="1"/>
  <c r="AP99" i="1"/>
  <c r="AT155" i="1"/>
  <c r="AP155" i="1"/>
  <c r="AQ155" i="1"/>
  <c r="AT140" i="1"/>
  <c r="AQ140" i="1"/>
  <c r="AP140" i="1"/>
  <c r="AQ60" i="1"/>
  <c r="AP60" i="1"/>
  <c r="AT60" i="1"/>
  <c r="AP226" i="1"/>
  <c r="AT226" i="1"/>
  <c r="AQ226" i="1"/>
  <c r="AQ221" i="1"/>
  <c r="AP221" i="1"/>
  <c r="AT221" i="1"/>
  <c r="AT91" i="1"/>
  <c r="AQ91" i="1"/>
  <c r="AP91" i="1"/>
  <c r="AP164" i="1"/>
  <c r="AT164" i="1"/>
  <c r="AQ164" i="1"/>
  <c r="AQ246" i="1"/>
  <c r="AP246" i="1"/>
  <c r="AR246" i="1" s="1"/>
  <c r="AT246" i="1"/>
  <c r="AT162" i="1"/>
  <c r="AQ162" i="1"/>
  <c r="AP162" i="1"/>
  <c r="AT147" i="1"/>
  <c r="AQ147" i="1"/>
  <c r="AP147" i="1"/>
  <c r="AT138" i="1"/>
  <c r="AQ138" i="1"/>
  <c r="AP138" i="1"/>
  <c r="AT128" i="1"/>
  <c r="AP128" i="1"/>
  <c r="AQ128" i="1"/>
  <c r="AP19" i="1"/>
  <c r="AT19" i="1"/>
  <c r="AQ19" i="1"/>
  <c r="AT208" i="1"/>
  <c r="AP208" i="1"/>
  <c r="AQ208" i="1"/>
  <c r="AT296" i="1"/>
  <c r="AQ296" i="1"/>
  <c r="AP296" i="1"/>
  <c r="AT225" i="1"/>
  <c r="AP225" i="1"/>
  <c r="AQ225" i="1"/>
  <c r="AT17" i="1"/>
  <c r="AQ17" i="1"/>
  <c r="AP17" i="1"/>
  <c r="AP116" i="1"/>
  <c r="AT116" i="1"/>
  <c r="AQ116" i="1"/>
  <c r="AP132" i="1"/>
  <c r="AT132" i="1"/>
  <c r="AQ132" i="1"/>
  <c r="AT247" i="1"/>
  <c r="AQ247" i="1"/>
  <c r="AP247" i="1"/>
  <c r="AT242" i="1"/>
  <c r="AQ242" i="1"/>
  <c r="AP242" i="1"/>
  <c r="AT183" i="1"/>
  <c r="AQ183" i="1"/>
  <c r="AP183" i="1"/>
  <c r="AQ272" i="1"/>
  <c r="AP272" i="1"/>
  <c r="AT272" i="1"/>
  <c r="AP145" i="1"/>
  <c r="AQ145" i="1"/>
  <c r="AT145" i="1"/>
  <c r="AQ238" i="1"/>
  <c r="AP238" i="1"/>
  <c r="AT238" i="1"/>
  <c r="AT295" i="1"/>
  <c r="AQ295" i="1"/>
  <c r="AP295" i="1"/>
  <c r="AQ237" i="1"/>
  <c r="AP237" i="1"/>
  <c r="AT237" i="1"/>
  <c r="AQ171" i="1"/>
  <c r="AP171" i="1"/>
  <c r="AT171" i="1"/>
  <c r="AT34" i="1"/>
  <c r="AP34" i="1"/>
  <c r="AQ34" i="1"/>
  <c r="AT197" i="1"/>
  <c r="AQ197" i="1"/>
  <c r="AP197" i="1"/>
  <c r="AQ142" i="1"/>
  <c r="AP142" i="1"/>
  <c r="AT142" i="1"/>
  <c r="AT235" i="1"/>
  <c r="AQ235" i="1"/>
  <c r="AP235" i="1"/>
  <c r="AQ256" i="1"/>
  <c r="AT256" i="1"/>
  <c r="AP256" i="1"/>
  <c r="AQ270" i="1"/>
  <c r="AP270" i="1"/>
  <c r="AT270" i="1"/>
  <c r="AP148" i="1"/>
  <c r="AT148" i="1"/>
  <c r="AQ148" i="1"/>
  <c r="AQ232" i="1"/>
  <c r="AP232" i="1"/>
  <c r="AT232" i="1"/>
  <c r="AP250" i="1"/>
  <c r="AT250" i="1"/>
  <c r="AQ250" i="1"/>
  <c r="AQ282" i="1"/>
  <c r="AP282" i="1"/>
  <c r="AT282" i="1"/>
  <c r="AQ130" i="1"/>
  <c r="AP130" i="1"/>
  <c r="AT130" i="1"/>
  <c r="AT280" i="1"/>
  <c r="AQ280" i="1"/>
  <c r="AP280" i="1"/>
  <c r="AP297" i="1"/>
  <c r="AQ297" i="1"/>
  <c r="AT297" i="1"/>
  <c r="AT227" i="1"/>
  <c r="AQ227" i="1"/>
  <c r="AP227" i="1"/>
  <c r="AT276" i="1"/>
  <c r="AQ276" i="1"/>
  <c r="AP276" i="1"/>
  <c r="AQ75" i="1"/>
  <c r="AP75" i="1"/>
  <c r="AT75" i="1"/>
  <c r="AQ56" i="1"/>
  <c r="AT56" i="1"/>
  <c r="AP56" i="1"/>
  <c r="AT267" i="1"/>
  <c r="AQ267" i="1"/>
  <c r="AP267" i="1"/>
  <c r="AT101" i="1"/>
  <c r="AQ101" i="1"/>
  <c r="AP101" i="1"/>
  <c r="AP161" i="1"/>
  <c r="AQ161" i="1"/>
  <c r="AT161" i="1"/>
  <c r="AT42" i="1"/>
  <c r="AQ42" i="1"/>
  <c r="AP42" i="1"/>
  <c r="AT22" i="1"/>
  <c r="AP22" i="1"/>
  <c r="AQ22" i="1"/>
  <c r="AT199" i="1"/>
  <c r="AQ199" i="1"/>
  <c r="AP199" i="1"/>
  <c r="AN6" i="1"/>
  <c r="AP6" i="1" s="1"/>
  <c r="AT53" i="1"/>
  <c r="AQ53" i="1"/>
  <c r="AP53" i="1"/>
  <c r="AP26" i="1"/>
  <c r="AT26" i="1"/>
  <c r="AQ26" i="1"/>
  <c r="AT160" i="1"/>
  <c r="AQ160" i="1"/>
  <c r="AP160" i="1"/>
  <c r="AQ55" i="1"/>
  <c r="AP55" i="1"/>
  <c r="AT55" i="1"/>
  <c r="AQ234" i="1"/>
  <c r="AP234" i="1"/>
  <c r="AT234" i="1"/>
  <c r="AT68" i="1"/>
  <c r="AP68" i="1"/>
  <c r="AQ68" i="1"/>
  <c r="AQ27" i="1"/>
  <c r="AT27" i="1"/>
  <c r="AP27" i="1"/>
  <c r="AT228" i="1"/>
  <c r="AQ228" i="1"/>
  <c r="AP228" i="1"/>
  <c r="AP172" i="1"/>
  <c r="AT172" i="1"/>
  <c r="AQ172" i="1"/>
  <c r="AQ192" i="1"/>
  <c r="AP192" i="1"/>
  <c r="AT192" i="1"/>
  <c r="AQ39" i="1"/>
  <c r="AP39" i="1"/>
  <c r="AT39" i="1"/>
  <c r="AT31" i="1"/>
  <c r="AQ31" i="1"/>
  <c r="AP31" i="1"/>
  <c r="AT78" i="1"/>
  <c r="AP78" i="1"/>
  <c r="AQ78" i="1"/>
  <c r="AT14" i="1"/>
  <c r="AQ14" i="1"/>
  <c r="AP14" i="1"/>
  <c r="AQ137" i="1"/>
  <c r="AP137" i="1"/>
  <c r="AT137" i="1"/>
  <c r="V9" i="1"/>
  <c r="AQ82" i="1"/>
  <c r="AT82" i="1"/>
  <c r="AP82" i="1"/>
  <c r="AP278" i="1"/>
  <c r="AT278" i="1"/>
  <c r="AQ278" i="1"/>
  <c r="F8" i="1"/>
  <c r="AQ61" i="1"/>
  <c r="AT61" i="1"/>
  <c r="AP61" i="1"/>
  <c r="AT165" i="1"/>
  <c r="AQ165" i="1"/>
  <c r="AP165" i="1"/>
  <c r="AT96" i="1"/>
  <c r="AQ96" i="1"/>
  <c r="AP96" i="1"/>
  <c r="AP46" i="1"/>
  <c r="AQ46" i="1"/>
  <c r="AT46" i="1"/>
  <c r="AT154" i="1"/>
  <c r="AP154" i="1"/>
  <c r="AQ154" i="1"/>
  <c r="AQ81" i="1"/>
  <c r="AT81" i="1"/>
  <c r="AP81" i="1"/>
  <c r="AQ301" i="1"/>
  <c r="AP301" i="1"/>
  <c r="AT301" i="1"/>
  <c r="AT112" i="1"/>
  <c r="AQ112" i="1"/>
  <c r="AP112" i="1"/>
  <c r="AN2" i="1"/>
  <c r="AP2" i="1" s="1"/>
  <c r="AN7" i="1"/>
  <c r="AP7" i="1" s="1"/>
  <c r="AP58" i="1"/>
  <c r="AT58" i="1"/>
  <c r="AQ58" i="1"/>
  <c r="AT298" i="1"/>
  <c r="AQ298" i="1"/>
  <c r="AP298" i="1"/>
  <c r="AP249" i="1"/>
  <c r="AR249" i="1" s="1"/>
  <c r="AQ249" i="1"/>
  <c r="AT249" i="1"/>
  <c r="AT285" i="1"/>
  <c r="AQ285" i="1"/>
  <c r="AP285" i="1"/>
  <c r="AQ196" i="1"/>
  <c r="AT196" i="1"/>
  <c r="AP196" i="1"/>
  <c r="AT202" i="1"/>
  <c r="AQ202" i="1"/>
  <c r="AP202" i="1"/>
  <c r="AT84" i="1"/>
  <c r="AQ84" i="1"/>
  <c r="AP84" i="1"/>
  <c r="AQ179" i="1"/>
  <c r="AT179" i="1"/>
  <c r="AP179" i="1"/>
  <c r="AP224" i="1"/>
  <c r="AT224" i="1"/>
  <c r="AQ224" i="1"/>
  <c r="AT292" i="1"/>
  <c r="AP292" i="1"/>
  <c r="AR292" i="1" s="1"/>
  <c r="AQ292" i="1"/>
  <c r="AT30" i="1"/>
  <c r="AQ30" i="1"/>
  <c r="AP30" i="1"/>
  <c r="AQ139" i="1"/>
  <c r="AT139" i="1"/>
  <c r="AP139" i="1"/>
  <c r="AT266" i="1"/>
  <c r="AQ266" i="1"/>
  <c r="AP266" i="1"/>
  <c r="AR267" i="1" s="1"/>
  <c r="AQ40" i="1"/>
  <c r="AT40" i="1"/>
  <c r="AP40" i="1"/>
  <c r="AP63" i="1"/>
  <c r="AQ63" i="1"/>
  <c r="AT63" i="1"/>
  <c r="AQ265" i="1"/>
  <c r="AT265" i="1"/>
  <c r="AP265" i="1"/>
  <c r="AQ66" i="1"/>
  <c r="AT66" i="1"/>
  <c r="AP66" i="1"/>
  <c r="AT127" i="1"/>
  <c r="AQ127" i="1"/>
  <c r="AP127" i="1"/>
  <c r="AQ252" i="1"/>
  <c r="AT252" i="1"/>
  <c r="AP252" i="1"/>
  <c r="AP310" i="1"/>
  <c r="AR311" i="1" s="1"/>
  <c r="AQ310" i="1"/>
  <c r="AT310" i="1"/>
  <c r="AQ157" i="1"/>
  <c r="AP157" i="1"/>
  <c r="AT157" i="1"/>
  <c r="AP258" i="1"/>
  <c r="AT258" i="1"/>
  <c r="AQ258" i="1"/>
  <c r="AT95" i="1"/>
  <c r="AQ95" i="1"/>
  <c r="AP95" i="1"/>
  <c r="AT16" i="1"/>
  <c r="AQ16" i="1"/>
  <c r="AP16" i="1"/>
  <c r="AQ263" i="1"/>
  <c r="AP263" i="1"/>
  <c r="AT263" i="1"/>
  <c r="AT213" i="1"/>
  <c r="AQ213" i="1"/>
  <c r="AP213" i="1"/>
  <c r="AP185" i="1"/>
  <c r="AQ185" i="1"/>
  <c r="AT185" i="1"/>
  <c r="AP29" i="1"/>
  <c r="AQ29" i="1"/>
  <c r="AT29" i="1"/>
  <c r="AT135" i="1"/>
  <c r="AQ135" i="1"/>
  <c r="AP135" i="1"/>
  <c r="AT214" i="1"/>
  <c r="AP214" i="1"/>
  <c r="AQ214" i="1"/>
  <c r="AT168" i="1"/>
  <c r="AQ168" i="1"/>
  <c r="AP168" i="1"/>
  <c r="AQ65" i="1"/>
  <c r="AP65" i="1"/>
  <c r="AT65" i="1"/>
  <c r="AT89" i="1"/>
  <c r="AQ89" i="1"/>
  <c r="AP89" i="1"/>
  <c r="AT136" i="1"/>
  <c r="AQ136" i="1"/>
  <c r="AP136" i="1"/>
  <c r="AT143" i="1"/>
  <c r="AQ143" i="1"/>
  <c r="AP143" i="1"/>
  <c r="AQ240" i="1"/>
  <c r="AP240" i="1"/>
  <c r="AT240" i="1"/>
  <c r="AQ105" i="1"/>
  <c r="AT105" i="1"/>
  <c r="AP105" i="1"/>
  <c r="AT211" i="1"/>
  <c r="AQ211" i="1"/>
  <c r="AP211" i="1"/>
  <c r="AQ163" i="1"/>
  <c r="AT163" i="1"/>
  <c r="AP163" i="1"/>
  <c r="AT181" i="1"/>
  <c r="AP181" i="1"/>
  <c r="AQ181" i="1"/>
  <c r="AP37" i="1"/>
  <c r="AT37" i="1"/>
  <c r="AQ37" i="1"/>
  <c r="AQ194" i="1"/>
  <c r="AT194" i="1"/>
  <c r="AP194" i="1"/>
  <c r="AT223" i="1"/>
  <c r="AQ223" i="1"/>
  <c r="AP223" i="1"/>
  <c r="AT284" i="1"/>
  <c r="AP284" i="1"/>
  <c r="AQ284" i="1"/>
  <c r="AT122" i="1"/>
  <c r="AQ122" i="1"/>
  <c r="AP122" i="1"/>
  <c r="AT12" i="1"/>
  <c r="AP12" i="1"/>
  <c r="AQ12" i="1"/>
  <c r="AT104" i="1"/>
  <c r="AQ104" i="1"/>
  <c r="AP104" i="1"/>
  <c r="AP174" i="1"/>
  <c r="AQ174" i="1"/>
  <c r="AT174" i="1"/>
  <c r="G6" i="1"/>
  <c r="AT77" i="1"/>
  <c r="AP77" i="1"/>
  <c r="AQ77" i="1"/>
  <c r="AQ166" i="1"/>
  <c r="AP166" i="1"/>
  <c r="AT166" i="1"/>
  <c r="AQ102" i="1"/>
  <c r="AP102" i="1"/>
  <c r="AT102" i="1"/>
  <c r="AQ287" i="1"/>
  <c r="AP287" i="1"/>
  <c r="AT287" i="1"/>
  <c r="AT114" i="1"/>
  <c r="AQ114" i="1"/>
  <c r="AP114" i="1"/>
  <c r="AP97" i="1"/>
  <c r="AQ97" i="1"/>
  <c r="AT97" i="1"/>
  <c r="AQ170" i="1"/>
  <c r="AP170" i="1"/>
  <c r="AT170" i="1"/>
  <c r="AQ215" i="1"/>
  <c r="AT215" i="1"/>
  <c r="AP215" i="1"/>
  <c r="AT131" i="1"/>
  <c r="AQ131" i="1"/>
  <c r="AP131" i="1"/>
  <c r="AT21" i="1"/>
  <c r="AP21" i="1"/>
  <c r="AQ21" i="1"/>
  <c r="AQ80" i="1"/>
  <c r="AT80" i="1"/>
  <c r="AP80" i="1"/>
  <c r="AQ110" i="1"/>
  <c r="AP110" i="1"/>
  <c r="AT110" i="1"/>
  <c r="AP233" i="1"/>
  <c r="AT233" i="1"/>
  <c r="AQ233" i="1"/>
  <c r="AT85" i="1"/>
  <c r="AQ85" i="1"/>
  <c r="AP85" i="1"/>
  <c r="AT167" i="1"/>
  <c r="AQ167" i="1"/>
  <c r="AP167" i="1"/>
  <c r="AP188" i="1"/>
  <c r="AR189" i="1" s="1"/>
  <c r="AT188" i="1"/>
  <c r="AQ188" i="1"/>
  <c r="AP273" i="1"/>
  <c r="AQ273" i="1"/>
  <c r="AT273" i="1"/>
  <c r="D9" i="1"/>
  <c r="T8" i="1"/>
  <c r="S8" i="1"/>
  <c r="U8" i="1"/>
  <c r="AP71" i="1"/>
  <c r="AT71" i="1"/>
  <c r="AQ71" i="1"/>
  <c r="AT269" i="1"/>
  <c r="AQ269" i="1"/>
  <c r="AP269" i="1"/>
  <c r="AT288" i="1"/>
  <c r="AQ288" i="1"/>
  <c r="AP288" i="1"/>
  <c r="AP52" i="1"/>
  <c r="AT52" i="1"/>
  <c r="AQ52" i="1"/>
  <c r="AP219" i="1"/>
  <c r="AQ219" i="1"/>
  <c r="AT219" i="1"/>
  <c r="AT98" i="1"/>
  <c r="AQ98" i="1"/>
  <c r="AP98" i="1"/>
  <c r="AP212" i="1"/>
  <c r="AT212" i="1"/>
  <c r="AQ212" i="1"/>
  <c r="AP11" i="1"/>
  <c r="AT11" i="1"/>
  <c r="AQ76" i="1"/>
  <c r="AP76" i="1"/>
  <c r="AT76" i="1"/>
  <c r="E5" i="1"/>
  <c r="E3" i="1"/>
  <c r="E2" i="1"/>
  <c r="E1" i="1"/>
  <c r="AT48" i="1"/>
  <c r="AQ48" i="1"/>
  <c r="AP48" i="1"/>
  <c r="AS2" i="1"/>
  <c r="AT2" i="1" s="1"/>
  <c r="W9" i="1"/>
  <c r="AQ83" i="1"/>
  <c r="AT83" i="1"/>
  <c r="AP83" i="1"/>
  <c r="V8" i="1"/>
  <c r="Q8" i="1"/>
  <c r="H8" i="1"/>
  <c r="AP45" i="1"/>
  <c r="AN5" i="1"/>
  <c r="AP5" i="1" s="1"/>
  <c r="AT45" i="1"/>
  <c r="AQ45" i="1"/>
  <c r="AP281" i="1"/>
  <c r="AQ281" i="1"/>
  <c r="AT281" i="1"/>
  <c r="AQ144" i="1"/>
  <c r="AP144" i="1"/>
  <c r="AT144" i="1"/>
  <c r="AT47" i="1"/>
  <c r="AQ47" i="1"/>
  <c r="AP47" i="1"/>
  <c r="AQ69" i="1"/>
  <c r="AP69" i="1"/>
  <c r="AT69" i="1"/>
  <c r="AT283" i="1"/>
  <c r="AP283" i="1"/>
  <c r="AQ283" i="1"/>
  <c r="AT115" i="1"/>
  <c r="AQ115" i="1"/>
  <c r="AP115" i="1"/>
  <c r="AT57" i="1"/>
  <c r="AQ57" i="1"/>
  <c r="AP57" i="1"/>
  <c r="AQ79" i="1"/>
  <c r="AT79" i="1"/>
  <c r="AP79" i="1"/>
  <c r="AT109" i="1"/>
  <c r="AQ109" i="1"/>
  <c r="AP109" i="1"/>
  <c r="AQ70" i="1"/>
  <c r="AT70" i="1"/>
  <c r="AP70" i="1"/>
  <c r="AT90" i="1"/>
  <c r="AQ90" i="1"/>
  <c r="AP90" i="1"/>
  <c r="AT261" i="1"/>
  <c r="AQ261" i="1"/>
  <c r="AP261" i="1"/>
  <c r="AP204" i="1"/>
  <c r="AT204" i="1"/>
  <c r="AQ204" i="1"/>
  <c r="AT300" i="1"/>
  <c r="AP300" i="1"/>
  <c r="AR300" i="1" s="1"/>
  <c r="AQ300" i="1"/>
  <c r="AT86" i="1"/>
  <c r="AQ86" i="1"/>
  <c r="AP86" i="1"/>
  <c r="AQ129" i="1"/>
  <c r="AT129" i="1"/>
  <c r="AP129" i="1"/>
  <c r="AT123" i="1"/>
  <c r="AP123" i="1"/>
  <c r="AQ123" i="1"/>
  <c r="AT218" i="1"/>
  <c r="AQ218" i="1"/>
  <c r="AP218" i="1"/>
  <c r="AQ302" i="1"/>
  <c r="AP302" i="1"/>
  <c r="AR302" i="1" s="1"/>
  <c r="AT302" i="1"/>
  <c r="AP230" i="1"/>
  <c r="AT230" i="1"/>
  <c r="AQ230" i="1"/>
  <c r="AQ151" i="1"/>
  <c r="AT151" i="1"/>
  <c r="AP151" i="1"/>
  <c r="AT44" i="1"/>
  <c r="AP44" i="1"/>
  <c r="AQ44" i="1"/>
  <c r="AQ113" i="1"/>
  <c r="AP113" i="1"/>
  <c r="AT113" i="1"/>
  <c r="AQ159" i="1"/>
  <c r="AP159" i="1"/>
  <c r="AT159" i="1"/>
  <c r="AT103" i="1"/>
  <c r="AQ103" i="1"/>
  <c r="AP103" i="1"/>
  <c r="AT229" i="1"/>
  <c r="AQ229" i="1"/>
  <c r="AP229" i="1"/>
  <c r="AQ150" i="1"/>
  <c r="AP150" i="1"/>
  <c r="AT150" i="1"/>
  <c r="AT244" i="1"/>
  <c r="AP244" i="1"/>
  <c r="AQ244" i="1"/>
  <c r="AP241" i="1"/>
  <c r="AQ241" i="1"/>
  <c r="AT241" i="1"/>
  <c r="AM132" i="1"/>
  <c r="AM219" i="1"/>
  <c r="AM206" i="1"/>
  <c r="BH84" i="1"/>
  <c r="BH76" i="1"/>
  <c r="BH68" i="1"/>
  <c r="BH60" i="1"/>
  <c r="BH52" i="1"/>
  <c r="BH44" i="1"/>
  <c r="BH36" i="1"/>
  <c r="BH28" i="1"/>
  <c r="BH20" i="1"/>
  <c r="BH12" i="1"/>
  <c r="BH85" i="1"/>
  <c r="BH83" i="1"/>
  <c r="BH75" i="1"/>
  <c r="BH67" i="1"/>
  <c r="BH59" i="1"/>
  <c r="BH51" i="1"/>
  <c r="BH43" i="1"/>
  <c r="BH35" i="1"/>
  <c r="BH27" i="1"/>
  <c r="BH19" i="1"/>
  <c r="BH11" i="1"/>
  <c r="BH53" i="1"/>
  <c r="BH82" i="1"/>
  <c r="BH74" i="1"/>
  <c r="BH66" i="1"/>
  <c r="BH58" i="1"/>
  <c r="BH50" i="1"/>
  <c r="BH42" i="1"/>
  <c r="BH34" i="1"/>
  <c r="BH26" i="1"/>
  <c r="BH18" i="1"/>
  <c r="BH77" i="1"/>
  <c r="BH45" i="1"/>
  <c r="BH21" i="1"/>
  <c r="BH81" i="1"/>
  <c r="BH73" i="1"/>
  <c r="BH65" i="1"/>
  <c r="BH57" i="1"/>
  <c r="BH49" i="1"/>
  <c r="BH41" i="1"/>
  <c r="BH33" i="1"/>
  <c r="BH25" i="1"/>
  <c r="BH17" i="1"/>
  <c r="BH61" i="1"/>
  <c r="BH88" i="1"/>
  <c r="BH80" i="1"/>
  <c r="BH72" i="1"/>
  <c r="BH64" i="1"/>
  <c r="BH56" i="1"/>
  <c r="BH48" i="1"/>
  <c r="BH40" i="1"/>
  <c r="BH32" i="1"/>
  <c r="BH24" i="1"/>
  <c r="BH16" i="1"/>
  <c r="BH87" i="1"/>
  <c r="BH79" i="1"/>
  <c r="BH71" i="1"/>
  <c r="BH63" i="1"/>
  <c r="BH55" i="1"/>
  <c r="BH47" i="1"/>
  <c r="BH39" i="1"/>
  <c r="BH31" i="1"/>
  <c r="BH23" i="1"/>
  <c r="BH15" i="1"/>
  <c r="BH86" i="1"/>
  <c r="BH78" i="1"/>
  <c r="BH70" i="1"/>
  <c r="BH62" i="1"/>
  <c r="BH54" i="1"/>
  <c r="BH46" i="1"/>
  <c r="BH38" i="1"/>
  <c r="BH30" i="1"/>
  <c r="BH22" i="1"/>
  <c r="BH14" i="1"/>
  <c r="BH69" i="1"/>
  <c r="BH37" i="1"/>
  <c r="BH29" i="1"/>
  <c r="BH13" i="1"/>
  <c r="AM186" i="1"/>
  <c r="AM185" i="1"/>
  <c r="AM213" i="1"/>
  <c r="AM217" i="1"/>
  <c r="AM209" i="1"/>
  <c r="AM220" i="1"/>
  <c r="AR268" i="1"/>
  <c r="AR284" i="1"/>
  <c r="AM196" i="1"/>
  <c r="AR263" i="1"/>
  <c r="AR257" i="1"/>
  <c r="AR262" i="1"/>
  <c r="AR273" i="1"/>
  <c r="AR310" i="1"/>
  <c r="AR264" i="1"/>
  <c r="BE19" i="1"/>
  <c r="G22" i="43"/>
  <c r="G29" i="43"/>
  <c r="G23" i="43"/>
  <c r="AR308" i="1" l="1"/>
  <c r="AR274" i="1"/>
  <c r="AR285" i="1"/>
  <c r="AR224" i="1"/>
  <c r="AR153" i="1"/>
  <c r="AM204" i="1"/>
  <c r="AM136" i="1"/>
  <c r="AM153" i="1"/>
  <c r="AR68" i="1"/>
  <c r="AM191" i="1"/>
  <c r="AR135" i="1"/>
  <c r="AR117" i="1"/>
  <c r="AM192" i="1"/>
  <c r="AM169" i="1"/>
  <c r="AM197" i="1"/>
  <c r="AT1" i="1"/>
  <c r="AM203" i="1"/>
  <c r="AM200" i="1"/>
  <c r="AM205" i="1"/>
  <c r="AM142" i="1"/>
  <c r="AM193" i="1"/>
  <c r="AM134" i="1"/>
  <c r="AM190" i="1"/>
  <c r="AM146" i="1"/>
  <c r="AM151" i="1"/>
  <c r="AM141" i="1"/>
  <c r="AM143" i="1"/>
  <c r="AM152" i="1"/>
  <c r="AM147" i="1"/>
  <c r="AM145" i="1"/>
  <c r="AM195" i="1"/>
  <c r="AM198" i="1"/>
  <c r="AM139" i="1"/>
  <c r="AM137" i="1"/>
  <c r="AM150" i="1"/>
  <c r="AM194" i="1"/>
  <c r="AM154" i="1"/>
  <c r="AM148" i="1"/>
  <c r="AM149" i="1"/>
  <c r="AM144" i="1"/>
  <c r="AM138" i="1"/>
  <c r="AM201" i="1"/>
  <c r="AM199" i="1"/>
  <c r="AM135" i="1"/>
  <c r="AM202" i="1"/>
  <c r="AM140" i="1"/>
  <c r="AR133" i="1"/>
  <c r="AR15" i="1"/>
  <c r="AR20" i="1"/>
  <c r="AR218" i="1"/>
  <c r="AM207" i="1"/>
  <c r="AR113" i="1"/>
  <c r="AM210" i="1"/>
  <c r="AM212" i="1"/>
  <c r="AM165" i="1"/>
  <c r="AM162" i="1"/>
  <c r="AR134" i="1"/>
  <c r="AM216" i="1"/>
  <c r="AM218" i="1"/>
  <c r="AM155" i="1"/>
  <c r="AR122" i="1"/>
  <c r="AR192" i="1"/>
  <c r="AM164" i="1"/>
  <c r="AM158" i="1"/>
  <c r="AM161" i="1"/>
  <c r="AM170" i="1"/>
  <c r="AM168" i="1"/>
  <c r="AM208" i="1"/>
  <c r="AR123" i="1"/>
  <c r="AR171" i="1"/>
  <c r="AR196" i="1"/>
  <c r="AR195" i="1"/>
  <c r="AR155" i="1"/>
  <c r="AR162" i="1"/>
  <c r="AR160" i="1"/>
  <c r="AR25" i="1"/>
  <c r="AR34" i="1"/>
  <c r="AM160" i="1"/>
  <c r="AM211" i="1"/>
  <c r="AM157" i="1"/>
  <c r="AM163" i="1"/>
  <c r="AM159" i="1"/>
  <c r="AR76" i="1"/>
  <c r="AR101" i="1"/>
  <c r="AR83" i="1"/>
  <c r="AR198" i="1"/>
  <c r="AR77" i="1"/>
  <c r="AR21" i="1"/>
  <c r="AR22" i="1"/>
  <c r="AR24" i="1"/>
  <c r="AR241" i="1"/>
  <c r="AR157" i="1"/>
  <c r="AR92" i="1"/>
  <c r="AR80" i="1"/>
  <c r="AR108" i="1"/>
  <c r="AR156" i="1"/>
  <c r="AR90" i="1"/>
  <c r="AR186" i="1"/>
  <c r="AR187" i="1"/>
  <c r="AM167" i="1"/>
  <c r="AM215" i="1"/>
  <c r="AM156" i="1"/>
  <c r="AM214" i="1"/>
  <c r="AM166" i="1"/>
  <c r="AR215" i="1"/>
  <c r="AR229" i="1"/>
  <c r="AR216" i="1"/>
  <c r="AR128" i="1"/>
  <c r="AR169" i="1"/>
  <c r="AR174" i="1"/>
  <c r="AR129" i="1"/>
  <c r="AR164" i="1"/>
  <c r="AR65" i="1"/>
  <c r="AR173" i="1"/>
  <c r="AR172" i="1"/>
  <c r="AR109" i="1"/>
  <c r="AR208" i="1"/>
  <c r="AR45" i="1"/>
  <c r="AR62" i="1"/>
  <c r="AR130" i="1"/>
  <c r="AR32" i="1"/>
  <c r="AR33" i="1"/>
  <c r="AR148" i="1"/>
  <c r="AR131" i="1"/>
  <c r="AR225" i="1"/>
  <c r="AR217" i="1"/>
  <c r="AR167" i="1"/>
  <c r="AR150" i="1"/>
  <c r="AR89" i="1"/>
  <c r="AR154" i="1"/>
  <c r="AR152" i="1"/>
  <c r="AR212" i="1"/>
  <c r="AR178" i="1"/>
  <c r="AR214" i="1"/>
  <c r="AR140" i="1"/>
  <c r="AR144" i="1"/>
  <c r="AR111" i="1"/>
  <c r="AR30" i="1"/>
  <c r="AR233" i="1"/>
  <c r="AR35" i="1"/>
  <c r="AR58" i="1"/>
  <c r="AR87" i="1"/>
  <c r="AR143" i="1"/>
  <c r="AR180" i="1"/>
  <c r="AR210" i="1"/>
  <c r="AR181" i="1"/>
  <c r="AR27" i="1"/>
  <c r="AR170" i="1"/>
  <c r="AR55" i="1"/>
  <c r="AR54" i="1"/>
  <c r="AR88" i="1"/>
  <c r="AR71" i="1"/>
  <c r="AR40" i="1"/>
  <c r="AR42" i="1"/>
  <c r="AR72" i="1"/>
  <c r="AR227" i="1"/>
  <c r="AR39" i="1"/>
  <c r="AR207" i="1"/>
  <c r="AR63" i="1"/>
  <c r="AR86" i="1"/>
  <c r="AR244" i="1"/>
  <c r="AR125" i="1"/>
  <c r="AR231" i="1"/>
  <c r="AR197" i="1"/>
  <c r="AR203" i="1"/>
  <c r="AR73" i="1"/>
  <c r="AR67" i="1"/>
  <c r="AR64" i="1"/>
  <c r="AR201" i="1"/>
  <c r="AR38" i="1"/>
  <c r="AR230" i="1"/>
  <c r="AR237" i="1"/>
  <c r="AR220" i="1"/>
  <c r="AR221" i="1"/>
  <c r="H4" i="1"/>
  <c r="AR116" i="1"/>
  <c r="AR85" i="1"/>
  <c r="AR51" i="1"/>
  <c r="AR149" i="1"/>
  <c r="AR104" i="1"/>
  <c r="AR70" i="1"/>
  <c r="AR115" i="1"/>
  <c r="AR16" i="1"/>
  <c r="AR258" i="1"/>
  <c r="AR266" i="1"/>
  <c r="AQ6" i="1"/>
  <c r="AR81" i="1"/>
  <c r="AR46" i="1"/>
  <c r="AR200" i="1"/>
  <c r="AR276" i="1"/>
  <c r="AR297" i="1"/>
  <c r="AR283" i="1"/>
  <c r="AR139" i="1"/>
  <c r="AR271" i="1"/>
  <c r="AQ4" i="1"/>
  <c r="AR251" i="1"/>
  <c r="AR294" i="1"/>
  <c r="AR146" i="1"/>
  <c r="AR43" i="1"/>
  <c r="AR175" i="1"/>
  <c r="AR19" i="1"/>
  <c r="AR240" i="1"/>
  <c r="AR94" i="1"/>
  <c r="AR303" i="1"/>
  <c r="AR105" i="1"/>
  <c r="AR97" i="1"/>
  <c r="AR78" i="1"/>
  <c r="AR235" i="1"/>
  <c r="AR61" i="1"/>
  <c r="AR99" i="1"/>
  <c r="AR202" i="1"/>
  <c r="AR205" i="1"/>
  <c r="AR23" i="1"/>
  <c r="AR184" i="1"/>
  <c r="AR248" i="1"/>
  <c r="AR177" i="1"/>
  <c r="AR37" i="1"/>
  <c r="AR119" i="1"/>
  <c r="AR50" i="1"/>
  <c r="AR286" i="1"/>
  <c r="AR75" i="1"/>
  <c r="AR204" i="1"/>
  <c r="AR159" i="1"/>
  <c r="AR232" i="1"/>
  <c r="AR306" i="1"/>
  <c r="AR66" i="1"/>
  <c r="AR84" i="1"/>
  <c r="AR236" i="1"/>
  <c r="AR250" i="1"/>
  <c r="AR26" i="1"/>
  <c r="AR141" i="1"/>
  <c r="AR161" i="1"/>
  <c r="AR282" i="1"/>
  <c r="AR49" i="1"/>
  <c r="AR17" i="1"/>
  <c r="AM176" i="1"/>
  <c r="AR226" i="1"/>
  <c r="V2" i="1"/>
  <c r="AR206" i="1"/>
  <c r="F5" i="1"/>
  <c r="W8" i="1"/>
  <c r="AR259" i="1"/>
  <c r="AR118" i="1"/>
  <c r="AR287" i="1"/>
  <c r="AR166" i="1"/>
  <c r="AR304" i="1"/>
  <c r="AR260" i="1"/>
  <c r="AR179" i="1"/>
  <c r="AR53" i="1"/>
  <c r="AR163" i="1"/>
  <c r="AR142" i="1"/>
  <c r="AM174" i="1"/>
  <c r="AR238" i="1"/>
  <c r="W4" i="1"/>
  <c r="AR165" i="1"/>
  <c r="AR188" i="1"/>
  <c r="AM171" i="1"/>
  <c r="AM177" i="1"/>
  <c r="AM180" i="1"/>
  <c r="AR47" i="1"/>
  <c r="AR281" i="1"/>
  <c r="F6" i="1"/>
  <c r="AR270" i="1"/>
  <c r="AR136" i="1"/>
  <c r="AR213" i="1"/>
  <c r="AR298" i="1"/>
  <c r="AR112" i="1"/>
  <c r="AR56" i="1"/>
  <c r="AR242" i="1"/>
  <c r="AR132" i="1"/>
  <c r="AR247" i="1"/>
  <c r="AR14" i="1"/>
  <c r="AR193" i="1"/>
  <c r="AR28" i="1"/>
  <c r="AR305" i="1"/>
  <c r="AR289" i="1"/>
  <c r="AR93" i="1"/>
  <c r="AR124" i="1"/>
  <c r="AR151" i="1"/>
  <c r="AR219" i="1"/>
  <c r="AR96" i="1"/>
  <c r="AR137" i="1"/>
  <c r="AR228" i="1"/>
  <c r="AR295" i="1"/>
  <c r="AR145" i="1"/>
  <c r="AR147" i="1"/>
  <c r="AR120" i="1"/>
  <c r="AR245" i="1"/>
  <c r="AR59" i="1"/>
  <c r="AR277" i="1"/>
  <c r="AR182" i="1"/>
  <c r="AR222" i="1"/>
  <c r="AR279" i="1"/>
  <c r="AR291" i="1"/>
  <c r="AR275" i="1"/>
  <c r="AR256" i="1"/>
  <c r="AR126" i="1"/>
  <c r="AR36" i="1"/>
  <c r="AR191" i="1"/>
  <c r="AM175" i="1"/>
  <c r="AR102" i="1"/>
  <c r="F4" i="1"/>
  <c r="Q6" i="1"/>
  <c r="AR265" i="1"/>
  <c r="AR100" i="1"/>
  <c r="AR41" i="1"/>
  <c r="AM173" i="1"/>
  <c r="Q4" i="1"/>
  <c r="AR209" i="1"/>
  <c r="AM181" i="1"/>
  <c r="G3" i="1"/>
  <c r="S5" i="1"/>
  <c r="G4" i="1"/>
  <c r="H6" i="1"/>
  <c r="AR44" i="1"/>
  <c r="AR293" i="1"/>
  <c r="AR106" i="1"/>
  <c r="AM172" i="1"/>
  <c r="AM179" i="1"/>
  <c r="AM183" i="1"/>
  <c r="AR110" i="1"/>
  <c r="S4" i="1"/>
  <c r="AR199" i="1"/>
  <c r="AM184" i="1"/>
  <c r="AR252" i="1"/>
  <c r="AR185" i="1"/>
  <c r="AM182" i="1"/>
  <c r="AM178" i="1"/>
  <c r="AR261" i="1"/>
  <c r="AR288" i="1"/>
  <c r="AR158" i="1"/>
  <c r="F3" i="1"/>
  <c r="T3" i="1"/>
  <c r="U2" i="1"/>
  <c r="H1" i="1"/>
  <c r="Q5" i="1"/>
  <c r="W5" i="1"/>
  <c r="U6" i="1"/>
  <c r="AR243" i="1"/>
  <c r="AR107" i="1"/>
  <c r="AR18" i="1"/>
  <c r="AR52" i="1"/>
  <c r="AR82" i="1"/>
  <c r="AR176" i="1"/>
  <c r="AR255" i="1"/>
  <c r="H3" i="1"/>
  <c r="G5" i="1"/>
  <c r="AR299" i="1"/>
  <c r="AR69" i="1"/>
  <c r="U1" i="1"/>
  <c r="Q2" i="1"/>
  <c r="V1" i="1"/>
  <c r="T4" i="1"/>
  <c r="H5" i="1"/>
  <c r="S6" i="1"/>
  <c r="AR211" i="1"/>
  <c r="AR79" i="1"/>
  <c r="AR301" i="1"/>
  <c r="AR138" i="1"/>
  <c r="AR239" i="1"/>
  <c r="AR183" i="1"/>
  <c r="AR95" i="1"/>
  <c r="AR29" i="1"/>
  <c r="AR60" i="1"/>
  <c r="AR253" i="1"/>
  <c r="F2" i="1"/>
  <c r="AR91" i="1"/>
  <c r="AR190" i="1"/>
  <c r="H2" i="1"/>
  <c r="W1" i="1"/>
  <c r="T1" i="1"/>
  <c r="T5" i="1"/>
  <c r="W6" i="1"/>
  <c r="AR272" i="1"/>
  <c r="AR296" i="1"/>
  <c r="AR278" i="1"/>
  <c r="AR31" i="1"/>
  <c r="AR74" i="1"/>
  <c r="AR234" i="1"/>
  <c r="W2" i="1"/>
  <c r="V6" i="1"/>
  <c r="AR269" i="1"/>
  <c r="S3" i="1"/>
  <c r="S2" i="1"/>
  <c r="G1" i="1"/>
  <c r="G2" i="1"/>
  <c r="V5" i="1"/>
  <c r="T6" i="1"/>
  <c r="AR57" i="1"/>
  <c r="AR280" i="1"/>
  <c r="AR127" i="1"/>
  <c r="AR121" i="1"/>
  <c r="AR194" i="1"/>
  <c r="S1" i="1"/>
  <c r="AR168" i="1"/>
  <c r="F1" i="1"/>
  <c r="Q1" i="1"/>
  <c r="W3" i="1"/>
  <c r="T2" i="1"/>
  <c r="Q3" i="1"/>
  <c r="U5" i="1"/>
  <c r="AR114" i="1"/>
  <c r="AR48" i="1"/>
  <c r="AR98" i="1"/>
  <c r="AR103" i="1"/>
  <c r="AR12" i="1"/>
  <c r="AR223" i="1"/>
  <c r="AR13" i="1"/>
  <c r="BF4" i="42" a="1"/>
  <c r="BF5" i="42" s="1"/>
  <c r="BE20" i="1"/>
  <c r="BG76" i="42" l="1"/>
  <c r="BG68" i="42"/>
  <c r="BG64" i="42"/>
  <c r="BG56" i="42"/>
  <c r="BG52" i="42"/>
  <c r="BG48" i="42"/>
  <c r="BG44" i="42"/>
  <c r="BG40" i="42"/>
  <c r="BG36" i="42"/>
  <c r="BG32" i="42"/>
  <c r="BG24" i="42"/>
  <c r="BG20" i="42"/>
  <c r="BG16" i="42"/>
  <c r="BG12" i="42"/>
  <c r="BG4" i="42"/>
  <c r="BF80" i="42"/>
  <c r="BF76" i="42"/>
  <c r="BF72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79" i="42"/>
  <c r="BG75" i="42"/>
  <c r="BG71" i="42"/>
  <c r="BG67" i="42"/>
  <c r="BG63" i="42"/>
  <c r="BG59" i="42"/>
  <c r="BG55" i="42"/>
  <c r="BG51" i="42"/>
  <c r="BG47" i="42"/>
  <c r="BG43" i="42"/>
  <c r="BG39" i="42"/>
  <c r="BG35" i="42"/>
  <c r="BG31" i="42"/>
  <c r="BG27" i="42"/>
  <c r="BG23" i="42"/>
  <c r="BG19" i="42"/>
  <c r="BG15" i="42"/>
  <c r="BG11" i="42"/>
  <c r="BG7" i="42"/>
  <c r="BF79" i="42"/>
  <c r="BF75" i="42"/>
  <c r="BF71" i="42"/>
  <c r="BF67" i="42"/>
  <c r="BF63" i="42"/>
  <c r="BF59" i="42"/>
  <c r="BF55" i="42"/>
  <c r="BF51" i="42"/>
  <c r="BF47" i="42"/>
  <c r="BF43" i="42"/>
  <c r="BF39" i="42"/>
  <c r="BF35" i="42"/>
  <c r="BF31" i="42"/>
  <c r="BF27" i="42"/>
  <c r="BF23" i="42"/>
  <c r="BF19" i="42"/>
  <c r="BF15" i="42"/>
  <c r="BF11" i="42"/>
  <c r="BF7" i="42"/>
  <c r="BG72" i="42"/>
  <c r="BG28" i="42"/>
  <c r="BG74" i="42"/>
  <c r="BG66" i="42"/>
  <c r="BG62" i="42"/>
  <c r="BG54" i="42"/>
  <c r="BG46" i="42"/>
  <c r="BG38" i="42"/>
  <c r="BG30" i="42"/>
  <c r="BG22" i="42"/>
  <c r="BG10" i="42"/>
  <c r="BF70" i="42"/>
  <c r="BF50" i="42"/>
  <c r="BF42" i="42"/>
  <c r="BF34" i="42"/>
  <c r="BF22" i="42"/>
  <c r="BF6" i="42"/>
  <c r="BG77" i="42"/>
  <c r="BG73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G80" i="42"/>
  <c r="BG60" i="42"/>
  <c r="BG8" i="42"/>
  <c r="BG78" i="42"/>
  <c r="BG70" i="42"/>
  <c r="BG58" i="42"/>
  <c r="BG50" i="42"/>
  <c r="BG42" i="42"/>
  <c r="BG34" i="42"/>
  <c r="BG26" i="42"/>
  <c r="BG18" i="42"/>
  <c r="BG14" i="42"/>
  <c r="BG6" i="42"/>
  <c r="BF78" i="42"/>
  <c r="BF74" i="42"/>
  <c r="BF66" i="42"/>
  <c r="BF62" i="42"/>
  <c r="BF58" i="42"/>
  <c r="BF54" i="42"/>
  <c r="BF46" i="42"/>
  <c r="BF38" i="42"/>
  <c r="BF30" i="42"/>
  <c r="BF26" i="42"/>
  <c r="BF18" i="42"/>
  <c r="BF14" i="42"/>
  <c r="BF10" i="42"/>
  <c r="BF77" i="42"/>
  <c r="BF73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BE21" i="1"/>
  <c r="G6" i="38" l="1"/>
  <c r="J55" i="43" a="1"/>
  <c r="U55" i="43"/>
  <c r="G56" i="43"/>
  <c r="BE22" i="1"/>
  <c r="BE23" i="1" s="1"/>
  <c r="M55" i="43" l="1"/>
  <c r="O55" i="43"/>
  <c r="N55" i="43"/>
  <c r="Q55" i="43"/>
  <c r="J55" i="43"/>
  <c r="R55" i="43"/>
  <c r="K55" i="43"/>
  <c r="S55" i="43"/>
  <c r="L55" i="43"/>
  <c r="T55" i="43"/>
  <c r="P55" i="43"/>
  <c r="J245" i="43" a="1"/>
  <c r="J244" i="43" a="1"/>
  <c r="U244" i="43"/>
  <c r="U245" i="43"/>
  <c r="BE24" i="1"/>
  <c r="M245" i="43" l="1"/>
  <c r="T245" i="43"/>
  <c r="Q245" i="43"/>
  <c r="L245" i="43"/>
  <c r="P245" i="43"/>
  <c r="S245" i="43"/>
  <c r="K245" i="43"/>
  <c r="O245" i="43"/>
  <c r="R245" i="43"/>
  <c r="J245" i="43"/>
  <c r="N245" i="43"/>
  <c r="J244" i="43"/>
  <c r="Q244" i="43"/>
  <c r="O244" i="43"/>
  <c r="S244" i="43"/>
  <c r="K244" i="43"/>
  <c r="N244" i="43"/>
  <c r="M244" i="43"/>
  <c r="R244" i="43"/>
  <c r="P244" i="43"/>
  <c r="T244" i="43"/>
  <c r="L244" i="43"/>
  <c r="J350" i="43" a="1"/>
  <c r="U349" i="43"/>
  <c r="U350" i="43"/>
  <c r="BE25" i="1"/>
  <c r="T350" i="43" l="1"/>
  <c r="L350" i="43"/>
  <c r="R350" i="43"/>
  <c r="O350" i="43"/>
  <c r="M350" i="43"/>
  <c r="S350" i="43"/>
  <c r="K350" i="43"/>
  <c r="J350" i="43"/>
  <c r="P350" i="43"/>
  <c r="N350" i="43"/>
  <c r="Q350" i="43"/>
  <c r="J349" i="43" a="1"/>
  <c r="BE26" i="1"/>
  <c r="O349" i="43" l="1"/>
  <c r="M349" i="43"/>
  <c r="S349" i="43"/>
  <c r="Q349" i="43"/>
  <c r="N349" i="43"/>
  <c r="T349" i="43"/>
  <c r="R349" i="43"/>
  <c r="P349" i="43"/>
  <c r="L349" i="43"/>
  <c r="K349" i="43"/>
  <c r="J349" i="43"/>
  <c r="U348" i="43"/>
  <c r="J348" i="43" a="1"/>
  <c r="BE27" i="1"/>
  <c r="T348" i="43" l="1"/>
  <c r="L348" i="43"/>
  <c r="S348" i="43"/>
  <c r="K348" i="43"/>
  <c r="R348" i="43"/>
  <c r="J348" i="43"/>
  <c r="Q348" i="43"/>
  <c r="P348" i="43"/>
  <c r="O348" i="43"/>
  <c r="N348" i="43"/>
  <c r="M348" i="43"/>
  <c r="J347" i="43" a="1"/>
  <c r="U347" i="43"/>
  <c r="BE28" i="1"/>
  <c r="C46" i="41"/>
  <c r="T347" i="43" l="1"/>
  <c r="L347" i="43"/>
  <c r="S347" i="43"/>
  <c r="K347" i="43"/>
  <c r="R347" i="43"/>
  <c r="J347" i="43"/>
  <c r="Q347" i="43"/>
  <c r="P347" i="43"/>
  <c r="O347" i="43"/>
  <c r="N347" i="43"/>
  <c r="M347" i="43"/>
  <c r="J346" i="43" a="1"/>
  <c r="U346" i="43"/>
  <c r="BE29" i="1"/>
  <c r="T346" i="43" l="1"/>
  <c r="L346" i="43"/>
  <c r="S346" i="43"/>
  <c r="K346" i="43"/>
  <c r="R346" i="43"/>
  <c r="J346" i="43"/>
  <c r="Q346" i="43"/>
  <c r="P346" i="43"/>
  <c r="N346" i="43"/>
  <c r="M346" i="43"/>
  <c r="O346" i="43"/>
  <c r="J345" i="43" a="1"/>
  <c r="U345" i="43"/>
  <c r="BE30" i="1"/>
  <c r="BE31" i="1"/>
  <c r="T345" i="43" l="1"/>
  <c r="L345" i="43"/>
  <c r="S345" i="43"/>
  <c r="K345" i="43"/>
  <c r="R345" i="43"/>
  <c r="J345" i="43"/>
  <c r="Q345" i="43"/>
  <c r="P345" i="43"/>
  <c r="O345" i="43"/>
  <c r="N345" i="43"/>
  <c r="M345" i="43"/>
  <c r="U344" i="43"/>
  <c r="J344" i="43" a="1"/>
  <c r="BE32" i="1"/>
  <c r="T344" i="43" l="1"/>
  <c r="L344" i="43"/>
  <c r="S344" i="43"/>
  <c r="K344" i="43"/>
  <c r="R344" i="43"/>
  <c r="J344" i="43"/>
  <c r="Q344" i="43"/>
  <c r="P344" i="43"/>
  <c r="O344" i="43"/>
  <c r="N344" i="43"/>
  <c r="M344" i="43"/>
  <c r="U343" i="43"/>
  <c r="J343" i="43" a="1"/>
  <c r="BE33" i="1"/>
  <c r="T343" i="43" l="1"/>
  <c r="L343" i="43"/>
  <c r="Q343" i="43"/>
  <c r="M343" i="43"/>
  <c r="S343" i="43"/>
  <c r="K343" i="43"/>
  <c r="R343" i="43"/>
  <c r="J343" i="43"/>
  <c r="P343" i="43"/>
  <c r="O343" i="43"/>
  <c r="N343" i="43"/>
  <c r="U342" i="43"/>
  <c r="J342" i="43" a="1"/>
  <c r="BE34" i="1"/>
  <c r="T342" i="43" l="1"/>
  <c r="L342" i="43"/>
  <c r="R342" i="43"/>
  <c r="O342" i="43"/>
  <c r="S342" i="43"/>
  <c r="K342" i="43"/>
  <c r="J342" i="43"/>
  <c r="Q342" i="43"/>
  <c r="P342" i="43"/>
  <c r="N342" i="43"/>
  <c r="M342" i="43"/>
  <c r="U341" i="43"/>
  <c r="J341" i="43" a="1"/>
  <c r="BE35" i="1"/>
  <c r="T341" i="43" l="1"/>
  <c r="L341" i="43"/>
  <c r="S341" i="43"/>
  <c r="K341" i="43"/>
  <c r="R341" i="43"/>
  <c r="J341" i="43"/>
  <c r="Q341" i="43"/>
  <c r="P341" i="43"/>
  <c r="O341" i="43"/>
  <c r="N341" i="43"/>
  <c r="M341" i="43"/>
  <c r="J340" i="43" a="1"/>
  <c r="U340" i="43"/>
  <c r="BE36" i="1"/>
  <c r="T340" i="43" l="1"/>
  <c r="L340" i="43"/>
  <c r="S340" i="43"/>
  <c r="K340" i="43"/>
  <c r="R340" i="43"/>
  <c r="J340" i="43"/>
  <c r="Q340" i="43"/>
  <c r="P340" i="43"/>
  <c r="O340" i="43"/>
  <c r="N340" i="43"/>
  <c r="M340" i="43"/>
  <c r="U339" i="43"/>
  <c r="J339" i="43" a="1"/>
  <c r="BE37" i="1"/>
  <c r="BE38" i="1"/>
  <c r="T339" i="43" l="1"/>
  <c r="L339" i="43"/>
  <c r="S339" i="43"/>
  <c r="K339" i="43"/>
  <c r="R339" i="43"/>
  <c r="J339" i="43"/>
  <c r="Q339" i="43"/>
  <c r="P339" i="43"/>
  <c r="O339" i="43"/>
  <c r="N339" i="43"/>
  <c r="M339" i="43"/>
  <c r="U338" i="43"/>
  <c r="J338" i="43" a="1"/>
  <c r="BE39" i="1"/>
  <c r="T338" i="43" l="1"/>
  <c r="L338" i="43"/>
  <c r="S338" i="43"/>
  <c r="K338" i="43"/>
  <c r="R338" i="43"/>
  <c r="J338" i="43"/>
  <c r="Q338" i="43"/>
  <c r="P338" i="43"/>
  <c r="O338" i="43"/>
  <c r="N338" i="43"/>
  <c r="M338" i="43"/>
  <c r="J337" i="43" a="1"/>
  <c r="U337" i="43"/>
  <c r="BE40" i="1"/>
  <c r="T337" i="43" l="1"/>
  <c r="L337" i="43"/>
  <c r="S337" i="43"/>
  <c r="K337" i="43"/>
  <c r="R337" i="43"/>
  <c r="J337" i="43"/>
  <c r="Q337" i="43"/>
  <c r="P337" i="43"/>
  <c r="O337" i="43"/>
  <c r="N337" i="43"/>
  <c r="M337" i="43"/>
  <c r="J336" i="43" a="1"/>
  <c r="U336" i="43"/>
  <c r="BE41" i="1"/>
  <c r="T336" i="43" l="1"/>
  <c r="L336" i="43"/>
  <c r="K336" i="43"/>
  <c r="R336" i="43"/>
  <c r="J336" i="43"/>
  <c r="Q336" i="43"/>
  <c r="O336" i="43"/>
  <c r="M336" i="43"/>
  <c r="S336" i="43"/>
  <c r="P336" i="43"/>
  <c r="N336" i="43"/>
  <c r="U335" i="43"/>
  <c r="J335" i="43" a="1"/>
  <c r="BE42" i="1"/>
  <c r="T335" i="43" l="1"/>
  <c r="L335" i="43"/>
  <c r="S335" i="43"/>
  <c r="K335" i="43"/>
  <c r="R335" i="43"/>
  <c r="J335" i="43"/>
  <c r="Q335" i="43"/>
  <c r="P335" i="43"/>
  <c r="O335" i="43"/>
  <c r="N335" i="43"/>
  <c r="M335" i="43"/>
  <c r="J334" i="43" a="1"/>
  <c r="U334" i="43"/>
  <c r="BE43" i="1"/>
  <c r="T334" i="43" l="1"/>
  <c r="L334" i="43"/>
  <c r="S334" i="43"/>
  <c r="K334" i="43"/>
  <c r="R334" i="43"/>
  <c r="J334" i="43"/>
  <c r="Q334" i="43"/>
  <c r="P334" i="43"/>
  <c r="O334" i="43"/>
  <c r="N334" i="43"/>
  <c r="M334" i="43"/>
  <c r="J333" i="43" a="1"/>
  <c r="U333" i="43"/>
  <c r="BE44" i="1"/>
  <c r="T333" i="43" l="1"/>
  <c r="L333" i="43"/>
  <c r="S333" i="43"/>
  <c r="K333" i="43"/>
  <c r="R333" i="43"/>
  <c r="J333" i="43"/>
  <c r="Q333" i="43"/>
  <c r="P333" i="43"/>
  <c r="O333" i="43"/>
  <c r="N333" i="43"/>
  <c r="M333" i="43"/>
  <c r="U332" i="43"/>
  <c r="J332" i="43" a="1"/>
  <c r="BE45" i="1"/>
  <c r="T332" i="43" l="1"/>
  <c r="L332" i="43"/>
  <c r="S332" i="43"/>
  <c r="K332" i="43"/>
  <c r="R332" i="43"/>
  <c r="J332" i="43"/>
  <c r="Q332" i="43"/>
  <c r="P332" i="43"/>
  <c r="O332" i="43"/>
  <c r="N332" i="43"/>
  <c r="M332" i="43"/>
  <c r="U331" i="43"/>
  <c r="J331" i="43" a="1"/>
  <c r="BE46" i="1"/>
  <c r="BE47" i="1"/>
  <c r="T331" i="43" l="1"/>
  <c r="L331" i="43"/>
  <c r="S331" i="43"/>
  <c r="K331" i="43"/>
  <c r="R331" i="43"/>
  <c r="J331" i="43"/>
  <c r="Q331" i="43"/>
  <c r="P331" i="43"/>
  <c r="O331" i="43"/>
  <c r="N331" i="43"/>
  <c r="M331" i="43"/>
  <c r="J330" i="43" a="1"/>
  <c r="U330" i="43"/>
  <c r="BE48" i="1"/>
  <c r="T330" i="43" l="1"/>
  <c r="L330" i="43"/>
  <c r="S330" i="43"/>
  <c r="K330" i="43"/>
  <c r="R330" i="43"/>
  <c r="J330" i="43"/>
  <c r="Q330" i="43"/>
  <c r="P330" i="43"/>
  <c r="O330" i="43"/>
  <c r="N330" i="43"/>
  <c r="M330" i="43"/>
  <c r="J329" i="43" a="1"/>
  <c r="U329" i="43"/>
  <c r="BE49" i="1"/>
  <c r="T329" i="43" l="1"/>
  <c r="L329" i="43"/>
  <c r="S329" i="43"/>
  <c r="K329" i="43"/>
  <c r="R329" i="43"/>
  <c r="J329" i="43"/>
  <c r="Q329" i="43"/>
  <c r="P329" i="43"/>
  <c r="O329" i="43"/>
  <c r="N329" i="43"/>
  <c r="M329" i="43"/>
  <c r="J328" i="43" a="1"/>
  <c r="U328" i="43"/>
  <c r="BE50" i="1"/>
  <c r="T328" i="43" l="1"/>
  <c r="L328" i="43"/>
  <c r="S328" i="43"/>
  <c r="K328" i="43"/>
  <c r="R328" i="43"/>
  <c r="J328" i="43"/>
  <c r="Q328" i="43"/>
  <c r="P328" i="43"/>
  <c r="O328" i="43"/>
  <c r="N328" i="43"/>
  <c r="M328" i="43"/>
  <c r="J327" i="43" a="1"/>
  <c r="U327" i="43"/>
  <c r="BE51" i="1"/>
  <c r="T327" i="43" l="1"/>
  <c r="L327" i="43"/>
  <c r="S327" i="43"/>
  <c r="K327" i="43"/>
  <c r="R327" i="43"/>
  <c r="J327" i="43"/>
  <c r="Q327" i="43"/>
  <c r="P327" i="43"/>
  <c r="O327" i="43"/>
  <c r="N327" i="43"/>
  <c r="M327" i="43"/>
  <c r="J326" i="43" a="1"/>
  <c r="U326" i="43"/>
  <c r="BE52" i="1"/>
  <c r="T326" i="43" l="1"/>
  <c r="L326" i="43"/>
  <c r="S326" i="43"/>
  <c r="K326" i="43"/>
  <c r="R326" i="43"/>
  <c r="J326" i="43"/>
  <c r="Q326" i="43"/>
  <c r="P326" i="43"/>
  <c r="O326" i="43"/>
  <c r="N326" i="43"/>
  <c r="M326" i="43"/>
  <c r="J325" i="43" a="1"/>
  <c r="U325" i="43"/>
  <c r="BE53" i="1"/>
  <c r="T325" i="43" l="1"/>
  <c r="L325" i="43"/>
  <c r="S325" i="43"/>
  <c r="K325" i="43"/>
  <c r="R325" i="43"/>
  <c r="J325" i="43"/>
  <c r="Q325" i="43"/>
  <c r="P325" i="43"/>
  <c r="O325" i="43"/>
  <c r="N325" i="43"/>
  <c r="M325" i="43"/>
  <c r="U324" i="43"/>
  <c r="J324" i="43" a="1"/>
  <c r="BE54" i="1"/>
  <c r="T324" i="43" l="1"/>
  <c r="L324" i="43"/>
  <c r="S324" i="43"/>
  <c r="K324" i="43"/>
  <c r="R324" i="43"/>
  <c r="J324" i="43"/>
  <c r="Q324" i="43"/>
  <c r="P324" i="43"/>
  <c r="O324" i="43"/>
  <c r="N324" i="43"/>
  <c r="M324" i="43"/>
  <c r="J323" i="43" a="1"/>
  <c r="U323" i="43"/>
  <c r="BE55" i="1"/>
  <c r="BE56" i="1"/>
  <c r="T323" i="43" l="1"/>
  <c r="L323" i="43"/>
  <c r="S323" i="43"/>
  <c r="K323" i="43"/>
  <c r="R323" i="43"/>
  <c r="J323" i="43"/>
  <c r="Q323" i="43"/>
  <c r="P323" i="43"/>
  <c r="O323" i="43"/>
  <c r="N323" i="43"/>
  <c r="M323" i="43"/>
  <c r="J322" i="43" a="1"/>
  <c r="U322" i="43"/>
  <c r="BE57" i="1"/>
  <c r="T322" i="43" l="1"/>
  <c r="L322" i="43"/>
  <c r="S322" i="43"/>
  <c r="K322" i="43"/>
  <c r="R322" i="43"/>
  <c r="J322" i="43"/>
  <c r="Q322" i="43"/>
  <c r="P322" i="43"/>
  <c r="O322" i="43"/>
  <c r="N322" i="43"/>
  <c r="M322" i="43"/>
  <c r="J321" i="43" a="1"/>
  <c r="U321" i="43"/>
  <c r="BE58" i="1"/>
  <c r="T321" i="43" l="1"/>
  <c r="L321" i="43"/>
  <c r="S321" i="43"/>
  <c r="K321" i="43"/>
  <c r="R321" i="43"/>
  <c r="J321" i="43"/>
  <c r="Q321" i="43"/>
  <c r="P321" i="43"/>
  <c r="O321" i="43"/>
  <c r="N321" i="43"/>
  <c r="M321" i="43"/>
  <c r="J320" i="43" a="1"/>
  <c r="U320" i="43"/>
  <c r="BE59" i="1"/>
  <c r="T320" i="43" l="1"/>
  <c r="L320" i="43"/>
  <c r="S320" i="43"/>
  <c r="K320" i="43"/>
  <c r="R320" i="43"/>
  <c r="J320" i="43"/>
  <c r="Q320" i="43"/>
  <c r="P320" i="43"/>
  <c r="O320" i="43"/>
  <c r="N320" i="43"/>
  <c r="M320" i="43"/>
  <c r="U319" i="43"/>
  <c r="J319" i="43" a="1"/>
  <c r="BE60" i="1"/>
  <c r="T319" i="43" l="1"/>
  <c r="L319" i="43"/>
  <c r="S319" i="43"/>
  <c r="K319" i="43"/>
  <c r="R319" i="43"/>
  <c r="J319" i="43"/>
  <c r="Q319" i="43"/>
  <c r="P319" i="43"/>
  <c r="O319" i="43"/>
  <c r="N319" i="43"/>
  <c r="M319" i="43"/>
  <c r="J318" i="43" a="1"/>
  <c r="U318" i="43"/>
  <c r="BE61" i="1"/>
  <c r="T318" i="43" l="1"/>
  <c r="L318" i="43"/>
  <c r="S318" i="43"/>
  <c r="K318" i="43"/>
  <c r="R318" i="43"/>
  <c r="J318" i="43"/>
  <c r="Q318" i="43"/>
  <c r="P318" i="43"/>
  <c r="O318" i="43"/>
  <c r="N318" i="43"/>
  <c r="M318" i="43"/>
  <c r="J317" i="43" a="1"/>
  <c r="U317" i="43"/>
  <c r="BE62" i="1"/>
  <c r="T317" i="43" l="1"/>
  <c r="L317" i="43"/>
  <c r="S317" i="43"/>
  <c r="K317" i="43"/>
  <c r="R317" i="43"/>
  <c r="J317" i="43"/>
  <c r="Q317" i="43"/>
  <c r="P317" i="43"/>
  <c r="O317" i="43"/>
  <c r="N317" i="43"/>
  <c r="M317" i="43"/>
  <c r="J316" i="43" a="1"/>
  <c r="U316" i="43"/>
  <c r="BE63" i="1"/>
  <c r="T316" i="43" l="1"/>
  <c r="L316" i="43"/>
  <c r="S316" i="43"/>
  <c r="K316" i="43"/>
  <c r="R316" i="43"/>
  <c r="J316" i="43"/>
  <c r="Q316" i="43"/>
  <c r="P316" i="43"/>
  <c r="O316" i="43"/>
  <c r="N316" i="43"/>
  <c r="M316" i="43"/>
  <c r="U315" i="43"/>
  <c r="J315" i="43" a="1"/>
  <c r="BE64" i="1"/>
  <c r="T315" i="43" l="1"/>
  <c r="L315" i="43"/>
  <c r="S315" i="43"/>
  <c r="K315" i="43"/>
  <c r="R315" i="43"/>
  <c r="J315" i="43"/>
  <c r="Q315" i="43"/>
  <c r="P315" i="43"/>
  <c r="O315" i="43"/>
  <c r="N315" i="43"/>
  <c r="M315" i="43"/>
  <c r="U314" i="43"/>
  <c r="J314" i="43" a="1"/>
  <c r="BE65" i="1"/>
  <c r="T314" i="43" l="1"/>
  <c r="L314" i="43"/>
  <c r="S314" i="43"/>
  <c r="K314" i="43"/>
  <c r="R314" i="43"/>
  <c r="J314" i="43"/>
  <c r="Q314" i="43"/>
  <c r="P314" i="43"/>
  <c r="O314" i="43"/>
  <c r="N314" i="43"/>
  <c r="M314" i="43"/>
  <c r="U313" i="43"/>
  <c r="J313" i="43" a="1"/>
  <c r="BE66" i="1"/>
  <c r="T313" i="43" l="1"/>
  <c r="L313" i="43"/>
  <c r="S313" i="43"/>
  <c r="K313" i="43"/>
  <c r="R313" i="43"/>
  <c r="J313" i="43"/>
  <c r="Q313" i="43"/>
  <c r="P313" i="43"/>
  <c r="O313" i="43"/>
  <c r="N313" i="43"/>
  <c r="M313" i="43"/>
  <c r="J312" i="43" a="1"/>
  <c r="U312" i="43"/>
  <c r="BE67" i="1"/>
  <c r="T312" i="43" l="1"/>
  <c r="L312" i="43"/>
  <c r="S312" i="43"/>
  <c r="K312" i="43"/>
  <c r="R312" i="43"/>
  <c r="J312" i="43"/>
  <c r="Q312" i="43"/>
  <c r="P312" i="43"/>
  <c r="O312" i="43"/>
  <c r="N312" i="43"/>
  <c r="M312" i="43"/>
  <c r="U311" i="43"/>
  <c r="J311" i="43" a="1"/>
  <c r="BE68" i="1"/>
  <c r="T311" i="43" l="1"/>
  <c r="L311" i="43"/>
  <c r="S311" i="43"/>
  <c r="K311" i="43"/>
  <c r="R311" i="43"/>
  <c r="J311" i="43"/>
  <c r="Q311" i="43"/>
  <c r="P311" i="43"/>
  <c r="O311" i="43"/>
  <c r="N311" i="43"/>
  <c r="M311" i="43"/>
  <c r="J310" i="43" a="1"/>
  <c r="U310" i="43"/>
  <c r="BE69" i="1"/>
  <c r="T310" i="43" l="1"/>
  <c r="L310" i="43"/>
  <c r="S310" i="43"/>
  <c r="K310" i="43"/>
  <c r="R310" i="43"/>
  <c r="J310" i="43"/>
  <c r="Q310" i="43"/>
  <c r="P310" i="43"/>
  <c r="O310" i="43"/>
  <c r="N310" i="43"/>
  <c r="M310" i="43"/>
  <c r="J309" i="43" a="1"/>
  <c r="U309" i="43"/>
  <c r="BE70" i="1"/>
  <c r="T309" i="43" l="1"/>
  <c r="L309" i="43"/>
  <c r="S309" i="43"/>
  <c r="K309" i="43"/>
  <c r="R309" i="43"/>
  <c r="J309" i="43"/>
  <c r="Q309" i="43"/>
  <c r="P309" i="43"/>
  <c r="O309" i="43"/>
  <c r="N309" i="43"/>
  <c r="M309" i="43"/>
  <c r="J308" i="43" a="1"/>
  <c r="U308" i="43"/>
  <c r="BE71" i="1"/>
  <c r="T308" i="43" l="1"/>
  <c r="L308" i="43"/>
  <c r="S308" i="43"/>
  <c r="K308" i="43"/>
  <c r="R308" i="43"/>
  <c r="J308" i="43"/>
  <c r="Q308" i="43"/>
  <c r="P308" i="43"/>
  <c r="O308" i="43"/>
  <c r="N308" i="43"/>
  <c r="M308" i="43"/>
  <c r="J307" i="43" a="1"/>
  <c r="U307" i="43"/>
  <c r="BE72" i="1"/>
  <c r="T307" i="43" l="1"/>
  <c r="L307" i="43"/>
  <c r="S307" i="43"/>
  <c r="K307" i="43"/>
  <c r="R307" i="43"/>
  <c r="J307" i="43"/>
  <c r="Q307" i="43"/>
  <c r="P307" i="43"/>
  <c r="O307" i="43"/>
  <c r="N307" i="43"/>
  <c r="M307" i="43"/>
  <c r="U306" i="43"/>
  <c r="J306" i="43" a="1"/>
  <c r="BE73" i="1"/>
  <c r="T306" i="43" l="1"/>
  <c r="L306" i="43"/>
  <c r="S306" i="43"/>
  <c r="K306" i="43"/>
  <c r="R306" i="43"/>
  <c r="J306" i="43"/>
  <c r="Q306" i="43"/>
  <c r="P306" i="43"/>
  <c r="O306" i="43"/>
  <c r="N306" i="43"/>
  <c r="M306" i="43"/>
  <c r="J305" i="43" a="1"/>
  <c r="U305" i="43"/>
  <c r="BE74" i="1"/>
  <c r="T305" i="43" l="1"/>
  <c r="L305" i="43"/>
  <c r="S305" i="43"/>
  <c r="K305" i="43"/>
  <c r="R305" i="43"/>
  <c r="J305" i="43"/>
  <c r="Q305" i="43"/>
  <c r="P305" i="43"/>
  <c r="O305" i="43"/>
  <c r="N305" i="43"/>
  <c r="M305" i="43"/>
  <c r="J304" i="43" a="1"/>
  <c r="U304" i="43"/>
  <c r="BE75" i="1"/>
  <c r="T304" i="43" l="1"/>
  <c r="L304" i="43"/>
  <c r="S304" i="43"/>
  <c r="K304" i="43"/>
  <c r="R304" i="43"/>
  <c r="J304" i="43"/>
  <c r="Q304" i="43"/>
  <c r="P304" i="43"/>
  <c r="O304" i="43"/>
  <c r="N304" i="43"/>
  <c r="M304" i="43"/>
  <c r="U303" i="43"/>
  <c r="J303" i="43" a="1"/>
  <c r="BE76" i="1"/>
  <c r="T303" i="43" l="1"/>
  <c r="L303" i="43"/>
  <c r="S303" i="43"/>
  <c r="K303" i="43"/>
  <c r="R303" i="43"/>
  <c r="J303" i="43"/>
  <c r="Q303" i="43"/>
  <c r="P303" i="43"/>
  <c r="O303" i="43"/>
  <c r="N303" i="43"/>
  <c r="M303" i="43"/>
  <c r="J302" i="43" a="1"/>
  <c r="U302" i="43"/>
  <c r="BE77" i="1"/>
  <c r="T302" i="43" l="1"/>
  <c r="L302" i="43"/>
  <c r="K302" i="43"/>
  <c r="J302" i="43"/>
  <c r="Q302" i="43"/>
  <c r="O302" i="43"/>
  <c r="M302" i="43"/>
  <c r="S302" i="43"/>
  <c r="R302" i="43"/>
  <c r="P302" i="43"/>
  <c r="N302" i="43"/>
  <c r="U301" i="43"/>
  <c r="J301" i="43" a="1"/>
  <c r="BE78" i="1"/>
  <c r="T301" i="43" l="1"/>
  <c r="L301" i="43"/>
  <c r="K301" i="43"/>
  <c r="R301" i="43"/>
  <c r="J301" i="43"/>
  <c r="Q301" i="43"/>
  <c r="O301" i="43"/>
  <c r="N301" i="43"/>
  <c r="S301" i="43"/>
  <c r="P301" i="43"/>
  <c r="M301" i="43"/>
  <c r="J300" i="43" a="1"/>
  <c r="U300" i="43"/>
  <c r="BE79" i="1"/>
  <c r="T300" i="43" l="1"/>
  <c r="L300" i="43"/>
  <c r="R300" i="43"/>
  <c r="Q300" i="43"/>
  <c r="O300" i="43"/>
  <c r="N300" i="43"/>
  <c r="M300" i="43"/>
  <c r="S300" i="43"/>
  <c r="K300" i="43"/>
  <c r="J300" i="43"/>
  <c r="P300" i="43"/>
  <c r="U299" i="43"/>
  <c r="J299" i="43" a="1"/>
  <c r="BE80" i="1"/>
  <c r="T299" i="43" l="1"/>
  <c r="L299" i="43"/>
  <c r="K299" i="43"/>
  <c r="R299" i="43"/>
  <c r="J299" i="43"/>
  <c r="Q299" i="43"/>
  <c r="P299" i="43"/>
  <c r="N299" i="43"/>
  <c r="S299" i="43"/>
  <c r="O299" i="43"/>
  <c r="M299" i="43"/>
  <c r="J298" i="43" a="1"/>
  <c r="U298" i="43"/>
  <c r="BE81" i="1"/>
  <c r="T298" i="43" l="1"/>
  <c r="L298" i="43"/>
  <c r="K298" i="43"/>
  <c r="R298" i="43"/>
  <c r="J298" i="43"/>
  <c r="Q298" i="43"/>
  <c r="P298" i="43"/>
  <c r="O298" i="43"/>
  <c r="M298" i="43"/>
  <c r="S298" i="43"/>
  <c r="N298" i="43"/>
  <c r="U297" i="43"/>
  <c r="J297" i="43" a="1"/>
  <c r="BE82" i="1"/>
  <c r="T297" i="43" l="1"/>
  <c r="L297" i="43"/>
  <c r="S297" i="43"/>
  <c r="R297" i="43"/>
  <c r="J297" i="43"/>
  <c r="Q297" i="43"/>
  <c r="O297" i="43"/>
  <c r="N297" i="43"/>
  <c r="M297" i="43"/>
  <c r="K297" i="43"/>
  <c r="P297" i="43"/>
  <c r="J296" i="43" a="1"/>
  <c r="U296" i="43"/>
  <c r="BE83" i="1"/>
  <c r="T296" i="43" l="1"/>
  <c r="L296" i="43"/>
  <c r="S296" i="43"/>
  <c r="K296" i="43"/>
  <c r="R296" i="43"/>
  <c r="J296" i="43"/>
  <c r="Q296" i="43"/>
  <c r="P296" i="43"/>
  <c r="O296" i="43"/>
  <c r="N296" i="43"/>
  <c r="M296" i="43"/>
  <c r="J295" i="43" a="1"/>
  <c r="U295" i="43"/>
  <c r="BE84" i="1"/>
  <c r="T295" i="43" l="1"/>
  <c r="L295" i="43"/>
  <c r="S295" i="43"/>
  <c r="K295" i="43"/>
  <c r="R295" i="43"/>
  <c r="J295" i="43"/>
  <c r="Q295" i="43"/>
  <c r="P295" i="43"/>
  <c r="O295" i="43"/>
  <c r="N295" i="43"/>
  <c r="M295" i="43"/>
  <c r="U294" i="43"/>
  <c r="J294" i="43" a="1"/>
  <c r="BE85" i="1"/>
  <c r="T294" i="43" l="1"/>
  <c r="L294" i="43"/>
  <c r="R294" i="43"/>
  <c r="P294" i="43"/>
  <c r="N294" i="43"/>
  <c r="S294" i="43"/>
  <c r="K294" i="43"/>
  <c r="J294" i="43"/>
  <c r="Q294" i="43"/>
  <c r="O294" i="43"/>
  <c r="M294" i="43"/>
  <c r="U293" i="43"/>
  <c r="J293" i="43" a="1"/>
  <c r="BE86" i="1"/>
  <c r="T293" i="43" l="1"/>
  <c r="L293" i="43"/>
  <c r="S293" i="43"/>
  <c r="K293" i="43"/>
  <c r="R293" i="43"/>
  <c r="J293" i="43"/>
  <c r="Q293" i="43"/>
  <c r="P293" i="43"/>
  <c r="O293" i="43"/>
  <c r="N293" i="43"/>
  <c r="M293" i="43"/>
  <c r="J292" i="43" a="1"/>
  <c r="U292" i="43"/>
  <c r="BE87" i="1"/>
  <c r="T292" i="43" l="1"/>
  <c r="L292" i="43"/>
  <c r="S292" i="43"/>
  <c r="K292" i="43"/>
  <c r="R292" i="43"/>
  <c r="J292" i="43"/>
  <c r="Q292" i="43"/>
  <c r="P292" i="43"/>
  <c r="O292" i="43"/>
  <c r="N292" i="43"/>
  <c r="M292" i="43"/>
  <c r="J291" i="43" a="1"/>
  <c r="U291" i="43"/>
  <c r="BE88" i="1"/>
  <c r="T291" i="43" l="1"/>
  <c r="L291" i="43"/>
  <c r="S291" i="43"/>
  <c r="K291" i="43"/>
  <c r="R291" i="43"/>
  <c r="J291" i="43"/>
  <c r="Q291" i="43"/>
  <c r="P291" i="43"/>
  <c r="O291" i="43"/>
  <c r="N291" i="43"/>
  <c r="M291" i="43"/>
  <c r="J290" i="43" a="1"/>
  <c r="U290" i="43"/>
  <c r="BE89" i="1"/>
  <c r="T290" i="43" l="1"/>
  <c r="L290" i="43"/>
  <c r="S290" i="43"/>
  <c r="K290" i="43"/>
  <c r="R290" i="43"/>
  <c r="J290" i="43"/>
  <c r="Q290" i="43"/>
  <c r="P290" i="43"/>
  <c r="O290" i="43"/>
  <c r="N290" i="43"/>
  <c r="M290" i="43"/>
  <c r="J289" i="43" a="1"/>
  <c r="U289" i="43"/>
  <c r="BE90" i="1"/>
  <c r="T289" i="43" l="1"/>
  <c r="L289" i="43"/>
  <c r="S289" i="43"/>
  <c r="K289" i="43"/>
  <c r="R289" i="43"/>
  <c r="J289" i="43"/>
  <c r="Q289" i="43"/>
  <c r="P289" i="43"/>
  <c r="O289" i="43"/>
  <c r="N289" i="43"/>
  <c r="M289" i="43"/>
  <c r="J288" i="43" a="1"/>
  <c r="U288" i="43"/>
  <c r="BE91" i="1"/>
  <c r="T288" i="43" l="1"/>
  <c r="L288" i="43"/>
  <c r="S288" i="43"/>
  <c r="K288" i="43"/>
  <c r="R288" i="43"/>
  <c r="J288" i="43"/>
  <c r="Q288" i="43"/>
  <c r="P288" i="43"/>
  <c r="O288" i="43"/>
  <c r="N288" i="43"/>
  <c r="M288" i="43"/>
  <c r="U287" i="43"/>
  <c r="J287" i="43" a="1"/>
  <c r="BE92" i="1"/>
  <c r="T287" i="43" l="1"/>
  <c r="L287" i="43"/>
  <c r="S287" i="43"/>
  <c r="K287" i="43"/>
  <c r="R287" i="43"/>
  <c r="J287" i="43"/>
  <c r="Q287" i="43"/>
  <c r="P287" i="43"/>
  <c r="O287" i="43"/>
  <c r="N287" i="43"/>
  <c r="M287" i="43"/>
  <c r="U286" i="43"/>
  <c r="J286" i="43" a="1"/>
  <c r="BE93" i="1"/>
  <c r="T286" i="43" l="1"/>
  <c r="L286" i="43"/>
  <c r="S286" i="43"/>
  <c r="K286" i="43"/>
  <c r="R286" i="43"/>
  <c r="J286" i="43"/>
  <c r="Q286" i="43"/>
  <c r="P286" i="43"/>
  <c r="O286" i="43"/>
  <c r="N286" i="43"/>
  <c r="M286" i="43"/>
  <c r="J285" i="43" a="1"/>
  <c r="U285" i="43"/>
  <c r="BE94" i="1"/>
  <c r="T285" i="43" l="1"/>
  <c r="L285" i="43"/>
  <c r="S285" i="43"/>
  <c r="K285" i="43"/>
  <c r="R285" i="43"/>
  <c r="J285" i="43"/>
  <c r="Q285" i="43"/>
  <c r="P285" i="43"/>
  <c r="O285" i="43"/>
  <c r="N285" i="43"/>
  <c r="M285" i="43"/>
  <c r="U284" i="43"/>
  <c r="J284" i="43" a="1"/>
  <c r="BE95" i="1"/>
  <c r="T284" i="43" l="1"/>
  <c r="L284" i="43"/>
  <c r="S284" i="43"/>
  <c r="K284" i="43"/>
  <c r="R284" i="43"/>
  <c r="J284" i="43"/>
  <c r="Q284" i="43"/>
  <c r="P284" i="43"/>
  <c r="O284" i="43"/>
  <c r="N284" i="43"/>
  <c r="M284" i="43"/>
  <c r="U283" i="43"/>
  <c r="J283" i="43" a="1"/>
  <c r="BE96" i="1"/>
  <c r="T283" i="43" l="1"/>
  <c r="L283" i="43"/>
  <c r="S283" i="43"/>
  <c r="K283" i="43"/>
  <c r="R283" i="43"/>
  <c r="J283" i="43"/>
  <c r="Q283" i="43"/>
  <c r="P283" i="43"/>
  <c r="O283" i="43"/>
  <c r="N283" i="43"/>
  <c r="M283" i="43"/>
  <c r="J282" i="43" a="1"/>
  <c r="U282" i="43"/>
  <c r="BE97" i="1"/>
  <c r="T282" i="43" l="1"/>
  <c r="L282" i="43"/>
  <c r="S282" i="43"/>
  <c r="K282" i="43"/>
  <c r="R282" i="43"/>
  <c r="J282" i="43"/>
  <c r="Q282" i="43"/>
  <c r="P282" i="43"/>
  <c r="O282" i="43"/>
  <c r="N282" i="43"/>
  <c r="M282" i="43"/>
  <c r="J281" i="43" a="1"/>
  <c r="U281" i="43"/>
  <c r="BE98" i="1"/>
  <c r="T281" i="43" l="1"/>
  <c r="L281" i="43"/>
  <c r="S281" i="43"/>
  <c r="K281" i="43"/>
  <c r="R281" i="43"/>
  <c r="J281" i="43"/>
  <c r="Q281" i="43"/>
  <c r="P281" i="43"/>
  <c r="O281" i="43"/>
  <c r="N281" i="43"/>
  <c r="M281" i="43"/>
  <c r="U280" i="43"/>
  <c r="J280" i="43" a="1"/>
  <c r="BE99" i="1"/>
  <c r="T280" i="43" l="1"/>
  <c r="L280" i="43"/>
  <c r="S280" i="43"/>
  <c r="K280" i="43"/>
  <c r="R280" i="43"/>
  <c r="J280" i="43"/>
  <c r="Q280" i="43"/>
  <c r="P280" i="43"/>
  <c r="O280" i="43"/>
  <c r="N280" i="43"/>
  <c r="M280" i="43"/>
  <c r="U279" i="43"/>
  <c r="J279" i="43" a="1"/>
  <c r="BE100" i="1"/>
  <c r="T279" i="43" l="1"/>
  <c r="L279" i="43"/>
  <c r="S279" i="43"/>
  <c r="K279" i="43"/>
  <c r="R279" i="43"/>
  <c r="J279" i="43"/>
  <c r="Q279" i="43"/>
  <c r="P279" i="43"/>
  <c r="O279" i="43"/>
  <c r="N279" i="43"/>
  <c r="M279" i="43"/>
  <c r="J278" i="43" a="1"/>
  <c r="U278" i="43"/>
  <c r="BE101" i="1"/>
  <c r="T278" i="43" l="1"/>
  <c r="L278" i="43"/>
  <c r="S278" i="43"/>
  <c r="K278" i="43"/>
  <c r="R278" i="43"/>
  <c r="J278" i="43"/>
  <c r="Q278" i="43"/>
  <c r="P278" i="43"/>
  <c r="O278" i="43"/>
  <c r="N278" i="43"/>
  <c r="M278" i="43"/>
  <c r="U277" i="43"/>
  <c r="J277" i="43" a="1"/>
  <c r="BE102" i="1"/>
  <c r="T277" i="43" l="1"/>
  <c r="L277" i="43"/>
  <c r="S277" i="43"/>
  <c r="K277" i="43"/>
  <c r="R277" i="43"/>
  <c r="J277" i="43"/>
  <c r="Q277" i="43"/>
  <c r="P277" i="43"/>
  <c r="O277" i="43"/>
  <c r="N277" i="43"/>
  <c r="M277" i="43"/>
  <c r="U276" i="43"/>
  <c r="J276" i="43" a="1"/>
  <c r="BE103" i="1"/>
  <c r="T276" i="43" l="1"/>
  <c r="L276" i="43"/>
  <c r="S276" i="43"/>
  <c r="K276" i="43"/>
  <c r="R276" i="43"/>
  <c r="J276" i="43"/>
  <c r="Q276" i="43"/>
  <c r="P276" i="43"/>
  <c r="O276" i="43"/>
  <c r="N276" i="43"/>
  <c r="M276" i="43"/>
  <c r="U275" i="43"/>
  <c r="J275" i="43" a="1"/>
  <c r="BE104" i="1"/>
  <c r="T275" i="43" l="1"/>
  <c r="L275" i="43"/>
  <c r="S275" i="43"/>
  <c r="K275" i="43"/>
  <c r="R275" i="43"/>
  <c r="J275" i="43"/>
  <c r="Q275" i="43"/>
  <c r="P275" i="43"/>
  <c r="O275" i="43"/>
  <c r="N275" i="43"/>
  <c r="M275" i="43"/>
  <c r="J274" i="43" a="1"/>
  <c r="U274" i="43"/>
  <c r="BE105" i="1"/>
  <c r="T274" i="43" l="1"/>
  <c r="L274" i="43"/>
  <c r="S274" i="43"/>
  <c r="K274" i="43"/>
  <c r="R274" i="43"/>
  <c r="J274" i="43"/>
  <c r="Q274" i="43"/>
  <c r="P274" i="43"/>
  <c r="O274" i="43"/>
  <c r="N274" i="43"/>
  <c r="M274" i="43"/>
  <c r="U273" i="43"/>
  <c r="J273" i="43" a="1"/>
  <c r="BE106" i="1"/>
  <c r="T273" i="43" l="1"/>
  <c r="L273" i="43"/>
  <c r="S273" i="43"/>
  <c r="K273" i="43"/>
  <c r="R273" i="43"/>
  <c r="J273" i="43"/>
  <c r="Q273" i="43"/>
  <c r="P273" i="43"/>
  <c r="O273" i="43"/>
  <c r="N273" i="43"/>
  <c r="M273" i="43"/>
  <c r="U272" i="43"/>
  <c r="J272" i="43" a="1"/>
  <c r="BE107" i="1"/>
  <c r="T272" i="43" l="1"/>
  <c r="L272" i="43"/>
  <c r="S272" i="43"/>
  <c r="K272" i="43"/>
  <c r="R272" i="43"/>
  <c r="J272" i="43"/>
  <c r="Q272" i="43"/>
  <c r="P272" i="43"/>
  <c r="O272" i="43"/>
  <c r="N272" i="43"/>
  <c r="M272" i="43"/>
  <c r="J271" i="43" a="1"/>
  <c r="U271" i="43"/>
  <c r="BE108" i="1"/>
  <c r="T271" i="43" l="1"/>
  <c r="L271" i="43"/>
  <c r="S271" i="43"/>
  <c r="K271" i="43"/>
  <c r="R271" i="43"/>
  <c r="J271" i="43"/>
  <c r="Q271" i="43"/>
  <c r="P271" i="43"/>
  <c r="O271" i="43"/>
  <c r="N271" i="43"/>
  <c r="M271" i="43"/>
  <c r="U270" i="43"/>
  <c r="J270" i="43" a="1"/>
  <c r="BE109" i="1"/>
  <c r="T270" i="43" l="1"/>
  <c r="L270" i="43"/>
  <c r="S270" i="43"/>
  <c r="K270" i="43"/>
  <c r="R270" i="43"/>
  <c r="J270" i="43"/>
  <c r="Q270" i="43"/>
  <c r="P270" i="43"/>
  <c r="O270" i="43"/>
  <c r="N270" i="43"/>
  <c r="M270" i="43"/>
  <c r="U269" i="43"/>
  <c r="J269" i="43" a="1"/>
  <c r="BE110" i="1"/>
  <c r="T269" i="43" l="1"/>
  <c r="L269" i="43"/>
  <c r="S269" i="43"/>
  <c r="K269" i="43"/>
  <c r="R269" i="43"/>
  <c r="J269" i="43"/>
  <c r="Q269" i="43"/>
  <c r="P269" i="43"/>
  <c r="O269" i="43"/>
  <c r="N269" i="43"/>
  <c r="M269" i="43"/>
  <c r="U268" i="43"/>
  <c r="J268" i="43" a="1"/>
  <c r="BE111" i="1"/>
  <c r="T268" i="43" l="1"/>
  <c r="L268" i="43"/>
  <c r="S268" i="43"/>
  <c r="K268" i="43"/>
  <c r="R268" i="43"/>
  <c r="J268" i="43"/>
  <c r="Q268" i="43"/>
  <c r="P268" i="43"/>
  <c r="O268" i="43"/>
  <c r="M268" i="43"/>
  <c r="N268" i="43"/>
  <c r="U267" i="43"/>
  <c r="J267" i="43" a="1"/>
  <c r="BE112" i="1"/>
  <c r="T267" i="43" l="1"/>
  <c r="L267" i="43"/>
  <c r="S267" i="43"/>
  <c r="K267" i="43"/>
  <c r="R267" i="43"/>
  <c r="J267" i="43"/>
  <c r="Q267" i="43"/>
  <c r="P267" i="43"/>
  <c r="O267" i="43"/>
  <c r="N267" i="43"/>
  <c r="M267" i="43"/>
  <c r="U266" i="43"/>
  <c r="J266" i="43" a="1"/>
  <c r="BE113" i="1"/>
  <c r="T266" i="43" l="1"/>
  <c r="L266" i="43"/>
  <c r="S266" i="43"/>
  <c r="K266" i="43"/>
  <c r="R266" i="43"/>
  <c r="J266" i="43"/>
  <c r="Q266" i="43"/>
  <c r="P266" i="43"/>
  <c r="O266" i="43"/>
  <c r="N266" i="43"/>
  <c r="M266" i="43"/>
  <c r="U265" i="43"/>
  <c r="J265" i="43" a="1"/>
  <c r="BE114" i="1"/>
  <c r="T265" i="43" l="1"/>
  <c r="L265" i="43"/>
  <c r="S265" i="43"/>
  <c r="K265" i="43"/>
  <c r="R265" i="43"/>
  <c r="J265" i="43"/>
  <c r="Q265" i="43"/>
  <c r="P265" i="43"/>
  <c r="O265" i="43"/>
  <c r="N265" i="43"/>
  <c r="M265" i="43"/>
  <c r="J264" i="43" a="1"/>
  <c r="U264" i="43"/>
  <c r="BE115" i="1"/>
  <c r="T264" i="43" l="1"/>
  <c r="L264" i="43"/>
  <c r="S264" i="43"/>
  <c r="K264" i="43"/>
  <c r="R264" i="43"/>
  <c r="J264" i="43"/>
  <c r="Q264" i="43"/>
  <c r="P264" i="43"/>
  <c r="O264" i="43"/>
  <c r="N264" i="43"/>
  <c r="M264" i="43"/>
  <c r="J263" i="43" a="1"/>
  <c r="U263" i="43"/>
  <c r="BE116" i="1"/>
  <c r="T263" i="43" l="1"/>
  <c r="L263" i="43"/>
  <c r="S263" i="43"/>
  <c r="K263" i="43"/>
  <c r="R263" i="43"/>
  <c r="J263" i="43"/>
  <c r="Q263" i="43"/>
  <c r="P263" i="43"/>
  <c r="O263" i="43"/>
  <c r="N263" i="43"/>
  <c r="M263" i="43"/>
  <c r="U262" i="43"/>
  <c r="J262" i="43" a="1"/>
  <c r="BE117" i="1"/>
  <c r="T262" i="43" l="1"/>
  <c r="L262" i="43"/>
  <c r="S262" i="43"/>
  <c r="K262" i="43"/>
  <c r="R262" i="43"/>
  <c r="J262" i="43"/>
  <c r="Q262" i="43"/>
  <c r="P262" i="43"/>
  <c r="O262" i="43"/>
  <c r="N262" i="43"/>
  <c r="M262" i="43"/>
  <c r="U261" i="43"/>
  <c r="J261" i="43" a="1"/>
  <c r="BE118" i="1"/>
  <c r="T261" i="43" l="1"/>
  <c r="L261" i="43"/>
  <c r="S261" i="43"/>
  <c r="K261" i="43"/>
  <c r="R261" i="43"/>
  <c r="J261" i="43"/>
  <c r="Q261" i="43"/>
  <c r="P261" i="43"/>
  <c r="O261" i="43"/>
  <c r="N261" i="43"/>
  <c r="M261" i="43"/>
  <c r="U260" i="43"/>
  <c r="J260" i="43" a="1"/>
  <c r="BE119" i="1"/>
  <c r="T260" i="43" l="1"/>
  <c r="L260" i="43"/>
  <c r="S260" i="43"/>
  <c r="K260" i="43"/>
  <c r="R260" i="43"/>
  <c r="J260" i="43"/>
  <c r="Q260" i="43"/>
  <c r="P260" i="43"/>
  <c r="O260" i="43"/>
  <c r="N260" i="43"/>
  <c r="M260" i="43"/>
  <c r="U259" i="43"/>
  <c r="J259" i="43" a="1"/>
  <c r="BE120" i="1"/>
  <c r="T259" i="43" l="1"/>
  <c r="L259" i="43"/>
  <c r="S259" i="43"/>
  <c r="K259" i="43"/>
  <c r="R259" i="43"/>
  <c r="J259" i="43"/>
  <c r="Q259" i="43"/>
  <c r="P259" i="43"/>
  <c r="O259" i="43"/>
  <c r="N259" i="43"/>
  <c r="M259" i="43"/>
  <c r="J258" i="43" a="1"/>
  <c r="U258" i="43"/>
  <c r="BE121" i="1"/>
  <c r="T258" i="43" l="1"/>
  <c r="L258" i="43"/>
  <c r="M258" i="43"/>
  <c r="S258" i="43"/>
  <c r="K258" i="43"/>
  <c r="R258" i="43"/>
  <c r="J258" i="43"/>
  <c r="Q258" i="43"/>
  <c r="P258" i="43"/>
  <c r="O258" i="43"/>
  <c r="N258" i="43"/>
  <c r="U257" i="43"/>
  <c r="J257" i="43" a="1"/>
  <c r="BE122" i="1"/>
  <c r="T257" i="43" l="1"/>
  <c r="L257" i="43"/>
  <c r="S257" i="43"/>
  <c r="R257" i="43"/>
  <c r="J257" i="43"/>
  <c r="Q257" i="43"/>
  <c r="P257" i="43"/>
  <c r="N257" i="43"/>
  <c r="M257" i="43"/>
  <c r="K257" i="43"/>
  <c r="O257" i="43"/>
  <c r="J256" i="43" a="1"/>
  <c r="U256" i="43"/>
  <c r="BE123" i="1"/>
  <c r="T256" i="43" l="1"/>
  <c r="L256" i="43"/>
  <c r="J256" i="43"/>
  <c r="O256" i="43"/>
  <c r="S256" i="43"/>
  <c r="K256" i="43"/>
  <c r="Q256" i="43"/>
  <c r="P256" i="43"/>
  <c r="M256" i="43"/>
  <c r="R256" i="43"/>
  <c r="N256" i="43"/>
  <c r="U255" i="43"/>
  <c r="J255" i="43" a="1"/>
  <c r="BE124" i="1"/>
  <c r="T255" i="43" l="1"/>
  <c r="L255" i="43"/>
  <c r="S255" i="43"/>
  <c r="K255" i="43"/>
  <c r="R255" i="43"/>
  <c r="J255" i="43"/>
  <c r="Q255" i="43"/>
  <c r="P255" i="43"/>
  <c r="O255" i="43"/>
  <c r="N255" i="43"/>
  <c r="M255" i="43"/>
  <c r="U254" i="43"/>
  <c r="J254" i="43" a="1"/>
  <c r="BE125" i="1"/>
  <c r="T254" i="43" l="1"/>
  <c r="L254" i="43"/>
  <c r="S254" i="43"/>
  <c r="K254" i="43"/>
  <c r="R254" i="43"/>
  <c r="J254" i="43"/>
  <c r="Q254" i="43"/>
  <c r="P254" i="43"/>
  <c r="O254" i="43"/>
  <c r="N254" i="43"/>
  <c r="M254" i="43"/>
  <c r="U253" i="43"/>
  <c r="J253" i="43" a="1"/>
  <c r="BE126" i="1"/>
  <c r="T253" i="43" l="1"/>
  <c r="L253" i="43"/>
  <c r="S253" i="43"/>
  <c r="K253" i="43"/>
  <c r="R253" i="43"/>
  <c r="J253" i="43"/>
  <c r="Q253" i="43"/>
  <c r="P253" i="43"/>
  <c r="O253" i="43"/>
  <c r="N253" i="43"/>
  <c r="M253" i="43"/>
  <c r="J252" i="43" a="1"/>
  <c r="U252" i="43"/>
  <c r="BE127" i="1"/>
  <c r="T252" i="43" l="1"/>
  <c r="L252" i="43"/>
  <c r="S252" i="43"/>
  <c r="K252" i="43"/>
  <c r="R252" i="43"/>
  <c r="J252" i="43"/>
  <c r="Q252" i="43"/>
  <c r="P252" i="43"/>
  <c r="O252" i="43"/>
  <c r="N252" i="43"/>
  <c r="M252" i="43"/>
  <c r="U251" i="43"/>
  <c r="J251" i="43" a="1"/>
  <c r="BE128" i="1"/>
  <c r="T251" i="43" l="1"/>
  <c r="L251" i="43"/>
  <c r="S251" i="43"/>
  <c r="K251" i="43"/>
  <c r="R251" i="43"/>
  <c r="J251" i="43"/>
  <c r="Q251" i="43"/>
  <c r="P251" i="43"/>
  <c r="O251" i="43"/>
  <c r="N251" i="43"/>
  <c r="M251" i="43"/>
  <c r="U250" i="43"/>
  <c r="J250" i="43" a="1"/>
  <c r="BE129" i="1"/>
  <c r="T250" i="43" l="1"/>
  <c r="L250" i="43"/>
  <c r="S250" i="43"/>
  <c r="K250" i="43"/>
  <c r="R250" i="43"/>
  <c r="J250" i="43"/>
  <c r="Q250" i="43"/>
  <c r="P250" i="43"/>
  <c r="O250" i="43"/>
  <c r="N250" i="43"/>
  <c r="M250" i="43"/>
  <c r="J249" i="43" a="1"/>
  <c r="U249" i="43"/>
  <c r="BE130" i="1"/>
  <c r="T249" i="43" l="1"/>
  <c r="L249" i="43"/>
  <c r="R249" i="43"/>
  <c r="Q249" i="43"/>
  <c r="P249" i="43"/>
  <c r="O249" i="43"/>
  <c r="N249" i="43"/>
  <c r="S249" i="43"/>
  <c r="K249" i="43"/>
  <c r="J249" i="43"/>
  <c r="M249" i="43"/>
  <c r="J248" i="43" a="1"/>
  <c r="U248" i="43"/>
  <c r="BE131" i="1"/>
  <c r="T248" i="43" l="1"/>
  <c r="L248" i="43"/>
  <c r="J248" i="43"/>
  <c r="P248" i="43"/>
  <c r="S248" i="43"/>
  <c r="K248" i="43"/>
  <c r="Q248" i="43"/>
  <c r="N248" i="43"/>
  <c r="M248" i="43"/>
  <c r="R248" i="43"/>
  <c r="O248" i="43"/>
  <c r="U247" i="43"/>
  <c r="J247" i="43" a="1"/>
  <c r="BE132" i="1"/>
  <c r="T247" i="43" l="1"/>
  <c r="L247" i="43"/>
  <c r="K247" i="43"/>
  <c r="R247" i="43"/>
  <c r="Q247" i="43"/>
  <c r="N247" i="43"/>
  <c r="S247" i="43"/>
  <c r="J247" i="43"/>
  <c r="P247" i="43"/>
  <c r="O247" i="43"/>
  <c r="M247" i="43"/>
  <c r="J246" i="43" a="1"/>
  <c r="U246" i="43"/>
  <c r="BE133" i="1"/>
  <c r="T246" i="43" l="1"/>
  <c r="L246" i="43"/>
  <c r="S246" i="43"/>
  <c r="K246" i="43"/>
  <c r="R246" i="43"/>
  <c r="J246" i="43"/>
  <c r="Q246" i="43"/>
  <c r="P246" i="43"/>
  <c r="O246" i="43"/>
  <c r="N246" i="43"/>
  <c r="M246" i="43"/>
  <c r="U243" i="43"/>
  <c r="J243" i="43" a="1"/>
  <c r="U242" i="43"/>
  <c r="BE134" i="1"/>
  <c r="O243" i="43" l="1"/>
  <c r="S243" i="43"/>
  <c r="P243" i="43"/>
  <c r="N243" i="43"/>
  <c r="L243" i="43"/>
  <c r="J243" i="43"/>
  <c r="Q243" i="43"/>
  <c r="M243" i="43"/>
  <c r="T243" i="43"/>
  <c r="K243" i="43"/>
  <c r="R243" i="43"/>
  <c r="G239" i="43"/>
  <c r="J242" i="43" a="1"/>
  <c r="U241" i="43"/>
  <c r="BE135" i="1"/>
  <c r="O242" i="43" l="1"/>
  <c r="S242" i="43"/>
  <c r="R242" i="43"/>
  <c r="J242" i="43"/>
  <c r="Q242" i="43"/>
  <c r="P242" i="43"/>
  <c r="N242" i="43"/>
  <c r="M242" i="43"/>
  <c r="T242" i="43"/>
  <c r="L242" i="43"/>
  <c r="K242" i="43"/>
  <c r="J241" i="43" a="1"/>
  <c r="U240" i="43"/>
  <c r="BE136" i="1"/>
  <c r="G238" i="43"/>
  <c r="O241" i="43" l="1"/>
  <c r="N241" i="43"/>
  <c r="M241" i="43"/>
  <c r="T241" i="43"/>
  <c r="L241" i="43"/>
  <c r="S241" i="43"/>
  <c r="K241" i="43"/>
  <c r="R241" i="43"/>
  <c r="J241" i="43"/>
  <c r="Q241" i="43"/>
  <c r="P241" i="43"/>
  <c r="J240" i="43" a="1"/>
  <c r="U239" i="43"/>
  <c r="BE137" i="1"/>
  <c r="G237" i="43"/>
  <c r="O240" i="43" l="1"/>
  <c r="T240" i="43"/>
  <c r="J240" i="43"/>
  <c r="Q240" i="43"/>
  <c r="N240" i="43"/>
  <c r="M240" i="43"/>
  <c r="L240" i="43"/>
  <c r="S240" i="43"/>
  <c r="K240" i="43"/>
  <c r="R240" i="43"/>
  <c r="P240" i="43"/>
  <c r="U238" i="43"/>
  <c r="J239" i="43" a="1"/>
  <c r="BE138" i="1"/>
  <c r="G236" i="43"/>
  <c r="O239" i="43" l="1"/>
  <c r="N239" i="43"/>
  <c r="M239" i="43"/>
  <c r="T239" i="43"/>
  <c r="L239" i="43"/>
  <c r="S239" i="43"/>
  <c r="K239" i="43"/>
  <c r="R239" i="43"/>
  <c r="J239" i="43"/>
  <c r="Q239" i="43"/>
  <c r="P239" i="43"/>
  <c r="J238" i="43" a="1"/>
  <c r="U237" i="43"/>
  <c r="G235" i="43"/>
  <c r="BE139" i="1"/>
  <c r="O238" i="43" l="1"/>
  <c r="M238" i="43"/>
  <c r="L238" i="43"/>
  <c r="S238" i="43"/>
  <c r="R238" i="43"/>
  <c r="Q238" i="43"/>
  <c r="P238" i="43"/>
  <c r="N238" i="43"/>
  <c r="T238" i="43"/>
  <c r="K238" i="43"/>
  <c r="J238" i="43"/>
  <c r="J237" i="43" a="1"/>
  <c r="U236" i="43"/>
  <c r="G234" i="43"/>
  <c r="BE140" i="1"/>
  <c r="O237" i="43" l="1"/>
  <c r="N237" i="43"/>
  <c r="M237" i="43"/>
  <c r="T237" i="43"/>
  <c r="S237" i="43"/>
  <c r="K237" i="43"/>
  <c r="R237" i="43"/>
  <c r="J237" i="43"/>
  <c r="Q237" i="43"/>
  <c r="P237" i="43"/>
  <c r="L237" i="43"/>
  <c r="J236" i="43" a="1"/>
  <c r="U235" i="43"/>
  <c r="BE141" i="1"/>
  <c r="G233" i="43"/>
  <c r="O236" i="43" l="1"/>
  <c r="N236" i="43"/>
  <c r="M236" i="43"/>
  <c r="T236" i="43"/>
  <c r="L236" i="43"/>
  <c r="S236" i="43"/>
  <c r="K236" i="43"/>
  <c r="R236" i="43"/>
  <c r="J236" i="43"/>
  <c r="Q236" i="43"/>
  <c r="P236" i="43"/>
  <c r="J235" i="43" a="1"/>
  <c r="U234" i="43"/>
  <c r="BE142" i="1"/>
  <c r="G232" i="43"/>
  <c r="O235" i="43" l="1"/>
  <c r="N235" i="43"/>
  <c r="M235" i="43"/>
  <c r="T235" i="43"/>
  <c r="L235" i="43"/>
  <c r="S235" i="43"/>
  <c r="K235" i="43"/>
  <c r="R235" i="43"/>
  <c r="J235" i="43"/>
  <c r="Q235" i="43"/>
  <c r="P235" i="43"/>
  <c r="J234" i="43" a="1"/>
  <c r="U233" i="43"/>
  <c r="BE143" i="1"/>
  <c r="G231" i="43"/>
  <c r="O234" i="43" l="1"/>
  <c r="T234" i="43"/>
  <c r="K234" i="43"/>
  <c r="R234" i="43"/>
  <c r="N234" i="43"/>
  <c r="S234" i="43"/>
  <c r="P234" i="43"/>
  <c r="M234" i="43"/>
  <c r="L234" i="43"/>
  <c r="J234" i="43"/>
  <c r="Q234" i="43"/>
  <c r="J233" i="43" a="1"/>
  <c r="U232" i="43"/>
  <c r="G230" i="43"/>
  <c r="BE144" i="1"/>
  <c r="O233" i="43" l="1"/>
  <c r="M233" i="43"/>
  <c r="L233" i="43"/>
  <c r="K233" i="43"/>
  <c r="R233" i="43"/>
  <c r="J233" i="43"/>
  <c r="Q233" i="43"/>
  <c r="P233" i="43"/>
  <c r="N233" i="43"/>
  <c r="T233" i="43"/>
  <c r="S233" i="43"/>
  <c r="U231" i="43"/>
  <c r="J232" i="43" a="1"/>
  <c r="BE145" i="1"/>
  <c r="G229" i="43"/>
  <c r="O232" i="43" l="1"/>
  <c r="T232" i="43"/>
  <c r="K232" i="43"/>
  <c r="J232" i="43"/>
  <c r="P232" i="43"/>
  <c r="N232" i="43"/>
  <c r="M232" i="43"/>
  <c r="S232" i="43"/>
  <c r="R232" i="43"/>
  <c r="L232" i="43"/>
  <c r="Q232" i="43"/>
  <c r="U230" i="43"/>
  <c r="J231" i="43" a="1"/>
  <c r="BE146" i="1"/>
  <c r="G228" i="43"/>
  <c r="O231" i="43" l="1"/>
  <c r="M231" i="43"/>
  <c r="T231" i="43"/>
  <c r="S231" i="43"/>
  <c r="Q231" i="43"/>
  <c r="N231" i="43"/>
  <c r="L231" i="43"/>
  <c r="K231" i="43"/>
  <c r="R231" i="43"/>
  <c r="J231" i="43"/>
  <c r="P231" i="43"/>
  <c r="U229" i="43"/>
  <c r="J230" i="43" a="1"/>
  <c r="BE147" i="1"/>
  <c r="G227" i="43"/>
  <c r="O230" i="43" l="1"/>
  <c r="L230" i="43"/>
  <c r="R230" i="43"/>
  <c r="N230" i="43"/>
  <c r="S230" i="43"/>
  <c r="M230" i="43"/>
  <c r="T230" i="43"/>
  <c r="K230" i="43"/>
  <c r="J230" i="43"/>
  <c r="Q230" i="43"/>
  <c r="P230" i="43"/>
  <c r="U228" i="43"/>
  <c r="J229" i="43" a="1"/>
  <c r="G226" i="43"/>
  <c r="BE148" i="1"/>
  <c r="O229" i="43" l="1"/>
  <c r="M229" i="43"/>
  <c r="N229" i="43"/>
  <c r="T229" i="43"/>
  <c r="L229" i="43"/>
  <c r="S229" i="43"/>
  <c r="K229" i="43"/>
  <c r="R229" i="43"/>
  <c r="J229" i="43"/>
  <c r="Q229" i="43"/>
  <c r="P229" i="43"/>
  <c r="U227" i="43"/>
  <c r="J228" i="43" a="1"/>
  <c r="BE149" i="1"/>
  <c r="G225" i="43"/>
  <c r="O228" i="43" l="1"/>
  <c r="N228" i="43"/>
  <c r="T228" i="43"/>
  <c r="L228" i="43"/>
  <c r="S228" i="43"/>
  <c r="K228" i="43"/>
  <c r="R228" i="43"/>
  <c r="J228" i="43"/>
  <c r="Q228" i="43"/>
  <c r="P228" i="43"/>
  <c r="M228" i="43"/>
  <c r="U226" i="43"/>
  <c r="J227" i="43" a="1"/>
  <c r="BE150" i="1"/>
  <c r="G224" i="43"/>
  <c r="N227" i="43" l="1"/>
  <c r="L227" i="43"/>
  <c r="K227" i="43"/>
  <c r="J227" i="43"/>
  <c r="P227" i="43"/>
  <c r="M227" i="43"/>
  <c r="T227" i="43"/>
  <c r="S227" i="43"/>
  <c r="R227" i="43"/>
  <c r="Q227" i="43"/>
  <c r="O227" i="43"/>
  <c r="U225" i="43"/>
  <c r="J226" i="43" a="1"/>
  <c r="G223" i="43"/>
  <c r="BE151" i="1"/>
  <c r="O226" i="43" l="1"/>
  <c r="M226" i="43"/>
  <c r="S226" i="43"/>
  <c r="P226" i="43"/>
  <c r="N226" i="43"/>
  <c r="L226" i="43"/>
  <c r="K226" i="43"/>
  <c r="R226" i="43"/>
  <c r="T226" i="43"/>
  <c r="J226" i="43"/>
  <c r="Q226" i="43"/>
  <c r="U224" i="43"/>
  <c r="J225" i="43" a="1"/>
  <c r="G222" i="43"/>
  <c r="BE152" i="1"/>
  <c r="O225" i="43" l="1"/>
  <c r="N225" i="43"/>
  <c r="M225" i="43"/>
  <c r="T225" i="43"/>
  <c r="L225" i="43"/>
  <c r="S225" i="43"/>
  <c r="K225" i="43"/>
  <c r="R225" i="43"/>
  <c r="J225" i="43"/>
  <c r="Q225" i="43"/>
  <c r="P225" i="43"/>
  <c r="J224" i="43" a="1"/>
  <c r="U223" i="43"/>
  <c r="G221" i="43"/>
  <c r="BE153" i="1"/>
  <c r="O224" i="43" l="1"/>
  <c r="M224" i="43"/>
  <c r="T224" i="43"/>
  <c r="L224" i="43"/>
  <c r="S224" i="43"/>
  <c r="R224" i="43"/>
  <c r="J224" i="43"/>
  <c r="Q224" i="43"/>
  <c r="P224" i="43"/>
  <c r="N224" i="43"/>
  <c r="K224" i="43"/>
  <c r="J223" i="43" a="1"/>
  <c r="U222" i="43"/>
  <c r="G220" i="43"/>
  <c r="BE154" i="1"/>
  <c r="O223" i="43" l="1"/>
  <c r="M223" i="43"/>
  <c r="T223" i="43"/>
  <c r="L223" i="43"/>
  <c r="S223" i="43"/>
  <c r="K223" i="43"/>
  <c r="R223" i="43"/>
  <c r="J223" i="43"/>
  <c r="Q223" i="43"/>
  <c r="P223" i="43"/>
  <c r="N223" i="43"/>
  <c r="J222" i="43" a="1"/>
  <c r="U221" i="43"/>
  <c r="BE155" i="1"/>
  <c r="G219" i="43"/>
  <c r="O222" i="43" l="1"/>
  <c r="L222" i="43"/>
  <c r="S222" i="43"/>
  <c r="J222" i="43"/>
  <c r="N222" i="43"/>
  <c r="M222" i="43"/>
  <c r="T222" i="43"/>
  <c r="K222" i="43"/>
  <c r="R222" i="43"/>
  <c r="Q222" i="43"/>
  <c r="P222" i="43"/>
  <c r="J221" i="43" a="1"/>
  <c r="U220" i="43"/>
  <c r="BE156" i="1"/>
  <c r="G218" i="43"/>
  <c r="O221" i="43" l="1"/>
  <c r="N221" i="43"/>
  <c r="M221" i="43"/>
  <c r="T221" i="43"/>
  <c r="L221" i="43"/>
  <c r="S221" i="43"/>
  <c r="K221" i="43"/>
  <c r="J221" i="43"/>
  <c r="Q221" i="43"/>
  <c r="P221" i="43"/>
  <c r="R221" i="43"/>
  <c r="J220" i="43" a="1"/>
  <c r="U219" i="43"/>
  <c r="G217" i="43"/>
  <c r="BE157" i="1"/>
  <c r="O220" i="43" l="1"/>
  <c r="N220" i="43"/>
  <c r="M220" i="43"/>
  <c r="T220" i="43"/>
  <c r="L220" i="43"/>
  <c r="S220" i="43"/>
  <c r="K220" i="43"/>
  <c r="R220" i="43"/>
  <c r="J220" i="43"/>
  <c r="Q220" i="43"/>
  <c r="P220" i="43"/>
  <c r="J219" i="43" a="1"/>
  <c r="U218" i="43"/>
  <c r="BE158" i="1"/>
  <c r="G216" i="43"/>
  <c r="O219" i="43" l="1"/>
  <c r="N219" i="43"/>
  <c r="M219" i="43"/>
  <c r="T219" i="43"/>
  <c r="L219" i="43"/>
  <c r="S219" i="43"/>
  <c r="K219" i="43"/>
  <c r="R219" i="43"/>
  <c r="J219" i="43"/>
  <c r="Q219" i="43"/>
  <c r="P219" i="43"/>
  <c r="U217" i="43"/>
  <c r="J218" i="43" a="1"/>
  <c r="BE159" i="1"/>
  <c r="G215" i="43"/>
  <c r="O218" i="43" l="1"/>
  <c r="M218" i="43"/>
  <c r="S218" i="43"/>
  <c r="J218" i="43"/>
  <c r="N218" i="43"/>
  <c r="T218" i="43"/>
  <c r="L218" i="43"/>
  <c r="K218" i="43"/>
  <c r="R218" i="43"/>
  <c r="Q218" i="43"/>
  <c r="P218" i="43"/>
  <c r="J217" i="43" a="1"/>
  <c r="U216" i="43"/>
  <c r="G214" i="43"/>
  <c r="BE160" i="1"/>
  <c r="O217" i="43" l="1"/>
  <c r="N217" i="43"/>
  <c r="M217" i="43"/>
  <c r="T217" i="43"/>
  <c r="L217" i="43"/>
  <c r="S217" i="43"/>
  <c r="K217" i="43"/>
  <c r="R217" i="43"/>
  <c r="J217" i="43"/>
  <c r="Q217" i="43"/>
  <c r="P217" i="43"/>
  <c r="J216" i="43" a="1"/>
  <c r="U215" i="43"/>
  <c r="BE161" i="1"/>
  <c r="G213" i="43"/>
  <c r="O216" i="43" l="1"/>
  <c r="M216" i="43"/>
  <c r="L216" i="43"/>
  <c r="K216" i="43"/>
  <c r="P216" i="43"/>
  <c r="N216" i="43"/>
  <c r="T216" i="43"/>
  <c r="S216" i="43"/>
  <c r="R216" i="43"/>
  <c r="Q216" i="43"/>
  <c r="J216" i="43"/>
  <c r="U214" i="43"/>
  <c r="J215" i="43" a="1"/>
  <c r="BE162" i="1"/>
  <c r="G212" i="43"/>
  <c r="O215" i="43" l="1"/>
  <c r="M215" i="43"/>
  <c r="L215" i="43"/>
  <c r="S215" i="43"/>
  <c r="J215" i="43"/>
  <c r="P215" i="43"/>
  <c r="N215" i="43"/>
  <c r="T215" i="43"/>
  <c r="K215" i="43"/>
  <c r="R215" i="43"/>
  <c r="Q215" i="43"/>
  <c r="U213" i="43"/>
  <c r="J214" i="43" a="1"/>
  <c r="BE163" i="1"/>
  <c r="G211" i="43"/>
  <c r="O214" i="43" l="1"/>
  <c r="N214" i="43"/>
  <c r="M214" i="43"/>
  <c r="T214" i="43"/>
  <c r="L214" i="43"/>
  <c r="S214" i="43"/>
  <c r="K214" i="43"/>
  <c r="R214" i="43"/>
  <c r="J214" i="43"/>
  <c r="Q214" i="43"/>
  <c r="P214" i="43"/>
  <c r="U212" i="43"/>
  <c r="J213" i="43" a="1"/>
  <c r="BE164" i="1"/>
  <c r="G210" i="43"/>
  <c r="O213" i="43" l="1"/>
  <c r="N213" i="43"/>
  <c r="M213" i="43"/>
  <c r="T213" i="43"/>
  <c r="L213" i="43"/>
  <c r="S213" i="43"/>
  <c r="K213" i="43"/>
  <c r="R213" i="43"/>
  <c r="J213" i="43"/>
  <c r="Q213" i="43"/>
  <c r="P213" i="43"/>
  <c r="U211" i="43"/>
  <c r="J212" i="43" a="1"/>
  <c r="G209" i="43"/>
  <c r="BE165" i="1"/>
  <c r="O212" i="43" l="1"/>
  <c r="M212" i="43"/>
  <c r="T212" i="43"/>
  <c r="L212" i="43"/>
  <c r="S212" i="43"/>
  <c r="K212" i="43"/>
  <c r="R212" i="43"/>
  <c r="J212" i="43"/>
  <c r="Q212" i="43"/>
  <c r="N212" i="43"/>
  <c r="P212" i="43"/>
  <c r="U210" i="43"/>
  <c r="J211" i="43" a="1"/>
  <c r="BE166" i="1"/>
  <c r="G208" i="43"/>
  <c r="O211" i="43" l="1"/>
  <c r="M211" i="43"/>
  <c r="T211" i="43"/>
  <c r="K211" i="43"/>
  <c r="R211" i="43"/>
  <c r="Q211" i="43"/>
  <c r="P211" i="43"/>
  <c r="N211" i="43"/>
  <c r="L211" i="43"/>
  <c r="S211" i="43"/>
  <c r="J211" i="43"/>
  <c r="U209" i="43"/>
  <c r="J210" i="43" a="1"/>
  <c r="BE167" i="1"/>
  <c r="G207" i="43"/>
  <c r="O210" i="43" l="1"/>
  <c r="N210" i="43"/>
  <c r="M210" i="43"/>
  <c r="T210" i="43"/>
  <c r="L210" i="43"/>
  <c r="K210" i="43"/>
  <c r="R210" i="43"/>
  <c r="J210" i="43"/>
  <c r="Q210" i="43"/>
  <c r="P210" i="43"/>
  <c r="S210" i="43"/>
  <c r="J209" i="43" a="1"/>
  <c r="U208" i="43"/>
  <c r="BE168" i="1"/>
  <c r="G206" i="43"/>
  <c r="O209" i="43" l="1"/>
  <c r="M209" i="43"/>
  <c r="T209" i="43"/>
  <c r="K209" i="43"/>
  <c r="R209" i="43"/>
  <c r="Q209" i="43"/>
  <c r="P209" i="43"/>
  <c r="N209" i="43"/>
  <c r="L209" i="43"/>
  <c r="S209" i="43"/>
  <c r="J209" i="43"/>
  <c r="U207" i="43"/>
  <c r="J208" i="43" a="1"/>
  <c r="BE169" i="1"/>
  <c r="G205" i="43"/>
  <c r="O208" i="43" l="1"/>
  <c r="M208" i="43"/>
  <c r="R208" i="43"/>
  <c r="P208" i="43"/>
  <c r="N208" i="43"/>
  <c r="T208" i="43"/>
  <c r="S208" i="43"/>
  <c r="K208" i="43"/>
  <c r="J208" i="43"/>
  <c r="Q208" i="43"/>
  <c r="L208" i="43"/>
  <c r="J207" i="43" a="1"/>
  <c r="U206" i="43"/>
  <c r="G204" i="43"/>
  <c r="BE170" i="1"/>
  <c r="O207" i="43" l="1"/>
  <c r="N207" i="43"/>
  <c r="M207" i="43"/>
  <c r="T207" i="43"/>
  <c r="L207" i="43"/>
  <c r="S207" i="43"/>
  <c r="K207" i="43"/>
  <c r="R207" i="43"/>
  <c r="J207" i="43"/>
  <c r="Q207" i="43"/>
  <c r="P207" i="43"/>
  <c r="J206" i="43" a="1"/>
  <c r="U205" i="43"/>
  <c r="BE171" i="1"/>
  <c r="G203" i="43"/>
  <c r="N206" i="43" l="1"/>
  <c r="M206" i="43"/>
  <c r="J206" i="43"/>
  <c r="Q206" i="43"/>
  <c r="P206" i="43"/>
  <c r="O206" i="43"/>
  <c r="T206" i="43"/>
  <c r="L206" i="43"/>
  <c r="S206" i="43"/>
  <c r="K206" i="43"/>
  <c r="R206" i="43"/>
  <c r="U204" i="43"/>
  <c r="J205" i="43" a="1"/>
  <c r="G202" i="43"/>
  <c r="BE172" i="1"/>
  <c r="O205" i="43" l="1"/>
  <c r="N205" i="43"/>
  <c r="M205" i="43"/>
  <c r="T205" i="43"/>
  <c r="L205" i="43"/>
  <c r="S205" i="43"/>
  <c r="K205" i="43"/>
  <c r="R205" i="43"/>
  <c r="J205" i="43"/>
  <c r="Q205" i="43"/>
  <c r="P205" i="43"/>
  <c r="U203" i="43"/>
  <c r="J204" i="43" a="1"/>
  <c r="BE173" i="1"/>
  <c r="G201" i="43"/>
  <c r="O204" i="43" l="1"/>
  <c r="M204" i="43"/>
  <c r="T204" i="43"/>
  <c r="L204" i="43"/>
  <c r="S204" i="43"/>
  <c r="R204" i="43"/>
  <c r="Q204" i="43"/>
  <c r="N204" i="43"/>
  <c r="J204" i="43"/>
  <c r="P204" i="43"/>
  <c r="K204" i="43"/>
  <c r="U202" i="43"/>
  <c r="J203" i="43" a="1"/>
  <c r="G200" i="43"/>
  <c r="BE174" i="1"/>
  <c r="T203" i="43" l="1"/>
  <c r="L203" i="43"/>
  <c r="R203" i="43"/>
  <c r="O203" i="43"/>
  <c r="N203" i="43"/>
  <c r="S203" i="43"/>
  <c r="K203" i="43"/>
  <c r="J203" i="43"/>
  <c r="Q203" i="43"/>
  <c r="P203" i="43"/>
  <c r="M203" i="43"/>
  <c r="U201" i="43"/>
  <c r="J202" i="43" a="1"/>
  <c r="BE175" i="1"/>
  <c r="G199" i="43"/>
  <c r="O202" i="43" l="1"/>
  <c r="T202" i="43"/>
  <c r="K202" i="43"/>
  <c r="J202" i="43"/>
  <c r="N202" i="43"/>
  <c r="P202" i="43"/>
  <c r="M202" i="43"/>
  <c r="L202" i="43"/>
  <c r="S202" i="43"/>
  <c r="R202" i="43"/>
  <c r="Q202" i="43"/>
  <c r="J201" i="43" a="1"/>
  <c r="U200" i="43"/>
  <c r="BE176" i="1"/>
  <c r="G198" i="43"/>
  <c r="O201" i="43" l="1"/>
  <c r="N201" i="43"/>
  <c r="K201" i="43"/>
  <c r="R201" i="43"/>
  <c r="Q201" i="43"/>
  <c r="P201" i="43"/>
  <c r="M201" i="43"/>
  <c r="T201" i="43"/>
  <c r="S201" i="43"/>
  <c r="J201" i="43"/>
  <c r="L201" i="43"/>
  <c r="U199" i="43"/>
  <c r="J200" i="43" a="1"/>
  <c r="G197" i="43"/>
  <c r="BE177" i="1"/>
  <c r="N200" i="43" l="1"/>
  <c r="M200" i="43"/>
  <c r="T200" i="43"/>
  <c r="L200" i="43"/>
  <c r="S200" i="43"/>
  <c r="K200" i="43"/>
  <c r="R200" i="43"/>
  <c r="J200" i="43"/>
  <c r="Q200" i="43"/>
  <c r="P200" i="43"/>
  <c r="O200" i="43"/>
  <c r="J199" i="43" a="1"/>
  <c r="U198" i="43"/>
  <c r="BE178" i="1"/>
  <c r="G196" i="43"/>
  <c r="N199" i="43" l="1"/>
  <c r="M199" i="43"/>
  <c r="T199" i="43"/>
  <c r="L199" i="43"/>
  <c r="S199" i="43"/>
  <c r="K199" i="43"/>
  <c r="R199" i="43"/>
  <c r="J199" i="43"/>
  <c r="Q199" i="43"/>
  <c r="P199" i="43"/>
  <c r="O199" i="43"/>
  <c r="J198" i="43" a="1"/>
  <c r="U197" i="43"/>
  <c r="BE179" i="1"/>
  <c r="G195" i="43"/>
  <c r="O198" i="43" l="1"/>
  <c r="M198" i="43"/>
  <c r="L198" i="43"/>
  <c r="S198" i="43"/>
  <c r="J198" i="43"/>
  <c r="Q198" i="43"/>
  <c r="P198" i="43"/>
  <c r="N198" i="43"/>
  <c r="T198" i="43"/>
  <c r="K198" i="43"/>
  <c r="R198" i="43"/>
  <c r="U196" i="43"/>
  <c r="J197" i="43" a="1"/>
  <c r="BE180" i="1"/>
  <c r="G194" i="43"/>
  <c r="O197" i="43" l="1"/>
  <c r="N197" i="43"/>
  <c r="M197" i="43"/>
  <c r="T197" i="43"/>
  <c r="L197" i="43"/>
  <c r="S197" i="43"/>
  <c r="K197" i="43"/>
  <c r="R197" i="43"/>
  <c r="J197" i="43"/>
  <c r="Q197" i="43"/>
  <c r="P197" i="43"/>
  <c r="J196" i="43" a="1"/>
  <c r="U195" i="43"/>
  <c r="BE181" i="1"/>
  <c r="G193" i="43"/>
  <c r="O196" i="43" l="1"/>
  <c r="N196" i="43"/>
  <c r="M196" i="43"/>
  <c r="T196" i="43"/>
  <c r="L196" i="43"/>
  <c r="S196" i="43"/>
  <c r="K196" i="43"/>
  <c r="R196" i="43"/>
  <c r="J196" i="43"/>
  <c r="Q196" i="43"/>
  <c r="P196" i="43"/>
  <c r="U194" i="43"/>
  <c r="J195" i="43" a="1"/>
  <c r="G192" i="43"/>
  <c r="BE182" i="1"/>
  <c r="O195" i="43" l="1"/>
  <c r="N195" i="43"/>
  <c r="M195" i="43"/>
  <c r="T195" i="43"/>
  <c r="L195" i="43"/>
  <c r="K195" i="43"/>
  <c r="R195" i="43"/>
  <c r="J195" i="43"/>
  <c r="Q195" i="43"/>
  <c r="P195" i="43"/>
  <c r="S195" i="43"/>
  <c r="J194" i="43" a="1"/>
  <c r="U193" i="43"/>
  <c r="BE183" i="1"/>
  <c r="G191" i="43"/>
  <c r="O194" i="43" l="1"/>
  <c r="M194" i="43"/>
  <c r="T194" i="43"/>
  <c r="K194" i="43"/>
  <c r="R194" i="43"/>
  <c r="J194" i="43"/>
  <c r="N194" i="43"/>
  <c r="L194" i="43"/>
  <c r="S194" i="43"/>
  <c r="Q194" i="43"/>
  <c r="P194" i="43"/>
  <c r="U192" i="43"/>
  <c r="J193" i="43" a="1"/>
  <c r="BE184" i="1"/>
  <c r="G190" i="43"/>
  <c r="O193" i="43" l="1"/>
  <c r="N193" i="43"/>
  <c r="M193" i="43"/>
  <c r="L193" i="43"/>
  <c r="S193" i="43"/>
  <c r="K193" i="43"/>
  <c r="R193" i="43"/>
  <c r="J193" i="43"/>
  <c r="Q193" i="43"/>
  <c r="P193" i="43"/>
  <c r="T193" i="43"/>
  <c r="J192" i="43" a="1"/>
  <c r="U191" i="43"/>
  <c r="G189" i="43"/>
  <c r="BE185" i="1"/>
  <c r="O192" i="43" l="1"/>
  <c r="N192" i="43"/>
  <c r="M192" i="43"/>
  <c r="T192" i="43"/>
  <c r="L192" i="43"/>
  <c r="S192" i="43"/>
  <c r="K192" i="43"/>
  <c r="R192" i="43"/>
  <c r="J192" i="43"/>
  <c r="Q192" i="43"/>
  <c r="P192" i="43"/>
  <c r="U190" i="43"/>
  <c r="J191" i="43" a="1"/>
  <c r="G188" i="43"/>
  <c r="BE186" i="1"/>
  <c r="O191" i="43" l="1"/>
  <c r="M191" i="43"/>
  <c r="T191" i="43"/>
  <c r="L191" i="43"/>
  <c r="S191" i="43"/>
  <c r="J191" i="43"/>
  <c r="Q191" i="43"/>
  <c r="P191" i="43"/>
  <c r="N191" i="43"/>
  <c r="K191" i="43"/>
  <c r="R191" i="43"/>
  <c r="U189" i="43"/>
  <c r="J190" i="43" a="1"/>
  <c r="BE187" i="1"/>
  <c r="G187" i="43"/>
  <c r="O190" i="43" l="1"/>
  <c r="N190" i="43"/>
  <c r="M190" i="43"/>
  <c r="T190" i="43"/>
  <c r="L190" i="43"/>
  <c r="S190" i="43"/>
  <c r="K190" i="43"/>
  <c r="R190" i="43"/>
  <c r="J190" i="43"/>
  <c r="Q190" i="43"/>
  <c r="P190" i="43"/>
  <c r="U188" i="43"/>
  <c r="J189" i="43" a="1"/>
  <c r="BE188" i="1"/>
  <c r="G186" i="43"/>
  <c r="O189" i="43" l="1"/>
  <c r="M189" i="43"/>
  <c r="L189" i="43"/>
  <c r="S189" i="43"/>
  <c r="J189" i="43"/>
  <c r="Q189" i="43"/>
  <c r="P189" i="43"/>
  <c r="N189" i="43"/>
  <c r="T189" i="43"/>
  <c r="K189" i="43"/>
  <c r="R189" i="43"/>
  <c r="U187" i="43"/>
  <c r="J188" i="43" a="1"/>
  <c r="BE189" i="1"/>
  <c r="G185" i="43"/>
  <c r="N188" i="43" l="1"/>
  <c r="K188" i="43"/>
  <c r="R188" i="43"/>
  <c r="O188" i="43"/>
  <c r="M188" i="43"/>
  <c r="T188" i="43"/>
  <c r="L188" i="43"/>
  <c r="S188" i="43"/>
  <c r="Q188" i="43"/>
  <c r="P188" i="43"/>
  <c r="J188" i="43"/>
  <c r="U186" i="43"/>
  <c r="J187" i="43" a="1"/>
  <c r="G184" i="43"/>
  <c r="BE190" i="1"/>
  <c r="N187" i="43" l="1"/>
  <c r="M187" i="43"/>
  <c r="T187" i="43"/>
  <c r="L187" i="43"/>
  <c r="S187" i="43"/>
  <c r="K187" i="43"/>
  <c r="R187" i="43"/>
  <c r="J187" i="43"/>
  <c r="Q187" i="43"/>
  <c r="P187" i="43"/>
  <c r="O187" i="43"/>
  <c r="U185" i="43"/>
  <c r="J186" i="43" a="1"/>
  <c r="BE191" i="1"/>
  <c r="N186" i="43" l="1"/>
  <c r="K186" i="43"/>
  <c r="R186" i="43"/>
  <c r="M186" i="43"/>
  <c r="Q186" i="43"/>
  <c r="T186" i="43"/>
  <c r="L186" i="43"/>
  <c r="S186" i="43"/>
  <c r="J186" i="43"/>
  <c r="P186" i="43"/>
  <c r="O186" i="43"/>
  <c r="J185" i="43" a="1"/>
  <c r="U184" i="43"/>
  <c r="G183" i="43"/>
  <c r="BE192" i="1"/>
  <c r="O185" i="43" l="1"/>
  <c r="T185" i="43"/>
  <c r="L185" i="43"/>
  <c r="S185" i="43"/>
  <c r="R185" i="43"/>
  <c r="J185" i="43"/>
  <c r="P185" i="43"/>
  <c r="N185" i="43"/>
  <c r="K185" i="43"/>
  <c r="M185" i="43"/>
  <c r="Q185" i="43"/>
  <c r="U183" i="43"/>
  <c r="J184" i="43" a="1"/>
  <c r="BE193" i="1"/>
  <c r="G182" i="43"/>
  <c r="N184" i="43" l="1"/>
  <c r="T184" i="43"/>
  <c r="L184" i="43"/>
  <c r="S184" i="43"/>
  <c r="K184" i="43"/>
  <c r="R184" i="43"/>
  <c r="J184" i="43"/>
  <c r="Q184" i="43"/>
  <c r="P184" i="43"/>
  <c r="O184" i="43"/>
  <c r="M184" i="43"/>
  <c r="U182" i="43"/>
  <c r="J183" i="43" a="1"/>
  <c r="BE194" i="1"/>
  <c r="G181" i="43"/>
  <c r="O183" i="43" l="1"/>
  <c r="N183" i="43"/>
  <c r="T183" i="43"/>
  <c r="R183" i="43"/>
  <c r="J183" i="43"/>
  <c r="P183" i="43"/>
  <c r="M183" i="43"/>
  <c r="L183" i="43"/>
  <c r="S183" i="43"/>
  <c r="K183" i="43"/>
  <c r="Q183" i="43"/>
  <c r="J182" i="43" a="1"/>
  <c r="U181" i="43"/>
  <c r="G180" i="43"/>
  <c r="BE195" i="1"/>
  <c r="O182" i="43" l="1"/>
  <c r="T182" i="43"/>
  <c r="L182" i="43"/>
  <c r="K182" i="43"/>
  <c r="R182" i="43"/>
  <c r="N182" i="43"/>
  <c r="M182" i="43"/>
  <c r="S182" i="43"/>
  <c r="J182" i="43"/>
  <c r="Q182" i="43"/>
  <c r="P182" i="43"/>
  <c r="J181" i="43" a="1"/>
  <c r="U180" i="43"/>
  <c r="G179" i="43"/>
  <c r="BE196" i="1"/>
  <c r="N181" i="43" l="1"/>
  <c r="M181" i="43"/>
  <c r="T181" i="43"/>
  <c r="L181" i="43"/>
  <c r="S181" i="43"/>
  <c r="K181" i="43"/>
  <c r="R181" i="43"/>
  <c r="J181" i="43"/>
  <c r="Q181" i="43"/>
  <c r="P181" i="43"/>
  <c r="O181" i="43"/>
  <c r="J180" i="43" a="1"/>
  <c r="U179" i="43"/>
  <c r="BE197" i="1"/>
  <c r="G178" i="43"/>
  <c r="N180" i="43" l="1"/>
  <c r="M180" i="43"/>
  <c r="L180" i="43"/>
  <c r="S180" i="43"/>
  <c r="R180" i="43"/>
  <c r="Q180" i="43"/>
  <c r="P180" i="43"/>
  <c r="O180" i="43"/>
  <c r="T180" i="43"/>
  <c r="J180" i="43"/>
  <c r="K180" i="43"/>
  <c r="J179" i="43" a="1"/>
  <c r="U178" i="43"/>
  <c r="G177" i="43"/>
  <c r="BE198" i="1"/>
  <c r="N179" i="43" l="1"/>
  <c r="M179" i="43"/>
  <c r="T179" i="43"/>
  <c r="L179" i="43"/>
  <c r="S179" i="43"/>
  <c r="K179" i="43"/>
  <c r="R179" i="43"/>
  <c r="J179" i="43"/>
  <c r="Q179" i="43"/>
  <c r="P179" i="43"/>
  <c r="O179" i="43"/>
  <c r="J178" i="43" a="1"/>
  <c r="U177" i="43"/>
  <c r="G176" i="43"/>
  <c r="BE199" i="1"/>
  <c r="O178" i="43" l="1"/>
  <c r="N178" i="43"/>
  <c r="M178" i="43"/>
  <c r="L178" i="43"/>
  <c r="S178" i="43"/>
  <c r="K178" i="43"/>
  <c r="R178" i="43"/>
  <c r="J178" i="43"/>
  <c r="Q178" i="43"/>
  <c r="P178" i="43"/>
  <c r="T178" i="43"/>
  <c r="U176" i="43"/>
  <c r="J177" i="43" a="1"/>
  <c r="BE200" i="1"/>
  <c r="G175" i="43"/>
  <c r="N177" i="43" l="1"/>
  <c r="M177" i="43"/>
  <c r="T177" i="43"/>
  <c r="L177" i="43"/>
  <c r="S177" i="43"/>
  <c r="K177" i="43"/>
  <c r="R177" i="43"/>
  <c r="J177" i="43"/>
  <c r="P177" i="43"/>
  <c r="Q177" i="43"/>
  <c r="O177" i="43"/>
  <c r="J176" i="43" a="1"/>
  <c r="U175" i="43"/>
  <c r="G174" i="43"/>
  <c r="BE201" i="1"/>
  <c r="O176" i="43" l="1"/>
  <c r="M176" i="43"/>
  <c r="T176" i="43"/>
  <c r="K176" i="43"/>
  <c r="J176" i="43"/>
  <c r="Q176" i="43"/>
  <c r="P176" i="43"/>
  <c r="N176" i="43"/>
  <c r="L176" i="43"/>
  <c r="S176" i="43"/>
  <c r="R176" i="43"/>
  <c r="U174" i="43"/>
  <c r="J175" i="43" a="1"/>
  <c r="BE202" i="1"/>
  <c r="G173" i="43"/>
  <c r="O175" i="43" l="1"/>
  <c r="M175" i="43"/>
  <c r="T175" i="43"/>
  <c r="L175" i="43"/>
  <c r="S175" i="43"/>
  <c r="K175" i="43"/>
  <c r="R175" i="43"/>
  <c r="J175" i="43"/>
  <c r="Q175" i="43"/>
  <c r="P175" i="43"/>
  <c r="N175" i="43"/>
  <c r="J174" i="43" a="1"/>
  <c r="U173" i="43"/>
  <c r="G172" i="43"/>
  <c r="BE203" i="1"/>
  <c r="O174" i="43" l="1"/>
  <c r="M174" i="43"/>
  <c r="T174" i="43"/>
  <c r="S174" i="43"/>
  <c r="R174" i="43"/>
  <c r="P174" i="43"/>
  <c r="N174" i="43"/>
  <c r="L174" i="43"/>
  <c r="K174" i="43"/>
  <c r="J174" i="43"/>
  <c r="Q174" i="43"/>
  <c r="U172" i="43"/>
  <c r="J173" i="43" a="1"/>
  <c r="G171" i="43"/>
  <c r="BE204" i="1"/>
  <c r="O173" i="43" l="1"/>
  <c r="N173" i="43"/>
  <c r="M173" i="43"/>
  <c r="T173" i="43"/>
  <c r="L173" i="43"/>
  <c r="S173" i="43"/>
  <c r="K173" i="43"/>
  <c r="R173" i="43"/>
  <c r="J173" i="43"/>
  <c r="Q173" i="43"/>
  <c r="P173" i="43"/>
  <c r="U171" i="43"/>
  <c r="J172" i="43" a="1"/>
  <c r="G170" i="43"/>
  <c r="BE205" i="1"/>
  <c r="O172" i="43" l="1"/>
  <c r="M172" i="43"/>
  <c r="T172" i="43"/>
  <c r="L172" i="43"/>
  <c r="S172" i="43"/>
  <c r="R172" i="43"/>
  <c r="N172" i="43"/>
  <c r="K172" i="43"/>
  <c r="J172" i="43"/>
  <c r="Q172" i="43"/>
  <c r="P172" i="43"/>
  <c r="J171" i="43" a="1"/>
  <c r="U170" i="43"/>
  <c r="G169" i="43"/>
  <c r="BE206" i="1"/>
  <c r="O171" i="43" l="1"/>
  <c r="M171" i="43"/>
  <c r="K171" i="43"/>
  <c r="R171" i="43"/>
  <c r="N171" i="43"/>
  <c r="T171" i="43"/>
  <c r="L171" i="43"/>
  <c r="S171" i="43"/>
  <c r="J171" i="43"/>
  <c r="Q171" i="43"/>
  <c r="P171" i="43"/>
  <c r="U169" i="43"/>
  <c r="J170" i="43" a="1"/>
  <c r="G168" i="43"/>
  <c r="BE207" i="1"/>
  <c r="O170" i="43" l="1"/>
  <c r="L170" i="43"/>
  <c r="S170" i="43"/>
  <c r="J170" i="43"/>
  <c r="N170" i="43"/>
  <c r="T170" i="43"/>
  <c r="R170" i="43"/>
  <c r="P170" i="43"/>
  <c r="M170" i="43"/>
  <c r="K170" i="43"/>
  <c r="Q170" i="43"/>
  <c r="J169" i="43" a="1"/>
  <c r="U168" i="43"/>
  <c r="BE208" i="1"/>
  <c r="G167" i="43"/>
  <c r="N169" i="43" l="1"/>
  <c r="M169" i="43"/>
  <c r="T169" i="43"/>
  <c r="L169" i="43"/>
  <c r="S169" i="43"/>
  <c r="K169" i="43"/>
  <c r="R169" i="43"/>
  <c r="J169" i="43"/>
  <c r="Q169" i="43"/>
  <c r="P169" i="43"/>
  <c r="O169" i="43"/>
  <c r="U167" i="43"/>
  <c r="J168" i="43" a="1"/>
  <c r="G166" i="43"/>
  <c r="BE209" i="1"/>
  <c r="O168" i="43" l="1"/>
  <c r="N168" i="43"/>
  <c r="M168" i="43"/>
  <c r="L168" i="43"/>
  <c r="S168" i="43"/>
  <c r="K168" i="43"/>
  <c r="R168" i="43"/>
  <c r="J168" i="43"/>
  <c r="Q168" i="43"/>
  <c r="T168" i="43"/>
  <c r="P168" i="43"/>
  <c r="U166" i="43"/>
  <c r="J167" i="43" a="1"/>
  <c r="BE210" i="1"/>
  <c r="G165" i="43"/>
  <c r="N167" i="43" l="1"/>
  <c r="M167" i="43"/>
  <c r="T167" i="43"/>
  <c r="L167" i="43"/>
  <c r="S167" i="43"/>
  <c r="K167" i="43"/>
  <c r="R167" i="43"/>
  <c r="Q167" i="43"/>
  <c r="P167" i="43"/>
  <c r="O167" i="43"/>
  <c r="J167" i="43"/>
  <c r="U165" i="43"/>
  <c r="J166" i="43" a="1"/>
  <c r="G164" i="43"/>
  <c r="BE211" i="1"/>
  <c r="T166" i="43" l="1"/>
  <c r="L166" i="43"/>
  <c r="R166" i="43"/>
  <c r="Q166" i="43"/>
  <c r="P166" i="43"/>
  <c r="O166" i="43"/>
  <c r="M166" i="43"/>
  <c r="S166" i="43"/>
  <c r="K166" i="43"/>
  <c r="J166" i="43"/>
  <c r="N166" i="43"/>
  <c r="J165" i="43" a="1"/>
  <c r="U164" i="43"/>
  <c r="G163" i="43"/>
  <c r="BE212" i="1"/>
  <c r="O165" i="43" l="1"/>
  <c r="M165" i="43"/>
  <c r="T165" i="43"/>
  <c r="L165" i="43"/>
  <c r="S165" i="43"/>
  <c r="R165" i="43"/>
  <c r="Q165" i="43"/>
  <c r="P165" i="43"/>
  <c r="N165" i="43"/>
  <c r="K165" i="43"/>
  <c r="J165" i="43"/>
  <c r="U163" i="43"/>
  <c r="J164" i="43" a="1"/>
  <c r="G162" i="43"/>
  <c r="BE213" i="1"/>
  <c r="O164" i="43" l="1"/>
  <c r="M164" i="43"/>
  <c r="T164" i="43"/>
  <c r="L164" i="43"/>
  <c r="S164" i="43"/>
  <c r="K164" i="43"/>
  <c r="R164" i="43"/>
  <c r="J164" i="43"/>
  <c r="Q164" i="43"/>
  <c r="P164" i="43"/>
  <c r="N164" i="43"/>
  <c r="U162" i="43"/>
  <c r="J163" i="43" a="1"/>
  <c r="BE214" i="1"/>
  <c r="G161" i="43"/>
  <c r="O163" i="43" l="1"/>
  <c r="L163" i="43"/>
  <c r="J163" i="43"/>
  <c r="Q163" i="43"/>
  <c r="N163" i="43"/>
  <c r="M163" i="43"/>
  <c r="T163" i="43"/>
  <c r="R163" i="43"/>
  <c r="P163" i="43"/>
  <c r="S163" i="43"/>
  <c r="K163" i="43"/>
  <c r="U161" i="43"/>
  <c r="J162" i="43" a="1"/>
  <c r="BE215" i="1"/>
  <c r="G160" i="43"/>
  <c r="O162" i="43" l="1"/>
  <c r="S162" i="43"/>
  <c r="J162" i="43"/>
  <c r="N162" i="43"/>
  <c r="T162" i="43"/>
  <c r="K162" i="43"/>
  <c r="Q162" i="43"/>
  <c r="M162" i="43"/>
  <c r="L162" i="43"/>
  <c r="R162" i="43"/>
  <c r="P162" i="43"/>
  <c r="U160" i="43"/>
  <c r="J161" i="43" a="1"/>
  <c r="BE216" i="1"/>
  <c r="G159" i="43"/>
  <c r="O161" i="43" l="1"/>
  <c r="N161" i="43"/>
  <c r="M161" i="43"/>
  <c r="T161" i="43"/>
  <c r="L161" i="43"/>
  <c r="R161" i="43"/>
  <c r="J161" i="43"/>
  <c r="Q161" i="43"/>
  <c r="P161" i="43"/>
  <c r="K161" i="43"/>
  <c r="S161" i="43"/>
  <c r="U159" i="43"/>
  <c r="J160" i="43" a="1"/>
  <c r="BE217" i="1"/>
  <c r="G158" i="43"/>
  <c r="O160" i="43" l="1"/>
  <c r="T160" i="43"/>
  <c r="J160" i="43"/>
  <c r="P160" i="43"/>
  <c r="N160" i="43"/>
  <c r="L160" i="43"/>
  <c r="S160" i="43"/>
  <c r="Q160" i="43"/>
  <c r="M160" i="43"/>
  <c r="K160" i="43"/>
  <c r="R160" i="43"/>
  <c r="U158" i="43"/>
  <c r="J159" i="43" a="1"/>
  <c r="BE218" i="1"/>
  <c r="G157" i="43"/>
  <c r="O159" i="43" l="1"/>
  <c r="N159" i="43"/>
  <c r="M159" i="43"/>
  <c r="T159" i="43"/>
  <c r="L159" i="43"/>
  <c r="S159" i="43"/>
  <c r="K159" i="43"/>
  <c r="R159" i="43"/>
  <c r="J159" i="43"/>
  <c r="Q159" i="43"/>
  <c r="P159" i="43"/>
  <c r="J158" i="43" a="1"/>
  <c r="U157" i="43"/>
  <c r="BE219" i="1"/>
  <c r="G156" i="43"/>
  <c r="O158" i="43" l="1"/>
  <c r="T158" i="43"/>
  <c r="L158" i="43"/>
  <c r="K158" i="43"/>
  <c r="R158" i="43"/>
  <c r="J158" i="43"/>
  <c r="P158" i="43"/>
  <c r="N158" i="43"/>
  <c r="M158" i="43"/>
  <c r="S158" i="43"/>
  <c r="Q158" i="43"/>
  <c r="J157" i="43" a="1"/>
  <c r="U156" i="43"/>
  <c r="BE220" i="1"/>
  <c r="G155" i="43"/>
  <c r="O157" i="43" l="1"/>
  <c r="M157" i="43"/>
  <c r="T157" i="43"/>
  <c r="L157" i="43"/>
  <c r="S157" i="43"/>
  <c r="R157" i="43"/>
  <c r="Q157" i="43"/>
  <c r="P157" i="43"/>
  <c r="N157" i="43"/>
  <c r="K157" i="43"/>
  <c r="J157" i="43"/>
  <c r="U155" i="43"/>
  <c r="J156" i="43" a="1"/>
  <c r="G154" i="43"/>
  <c r="BE221" i="1"/>
  <c r="O156" i="43" l="1"/>
  <c r="T156" i="43"/>
  <c r="L156" i="43"/>
  <c r="J156" i="43"/>
  <c r="N156" i="43"/>
  <c r="S156" i="43"/>
  <c r="M156" i="43"/>
  <c r="K156" i="43"/>
  <c r="R156" i="43"/>
  <c r="P156" i="43"/>
  <c r="Q156" i="43"/>
  <c r="U154" i="43"/>
  <c r="J155" i="43" a="1"/>
  <c r="BE222" i="1"/>
  <c r="G153" i="43"/>
  <c r="O155" i="43" l="1"/>
  <c r="M155" i="43"/>
  <c r="L155" i="43"/>
  <c r="S155" i="43"/>
  <c r="K155" i="43"/>
  <c r="N155" i="43"/>
  <c r="T155" i="43"/>
  <c r="J155" i="43"/>
  <c r="Q155" i="43"/>
  <c r="P155" i="43"/>
  <c r="R155" i="43"/>
  <c r="U153" i="43"/>
  <c r="J154" i="43" a="1"/>
  <c r="G152" i="43"/>
  <c r="BE223" i="1"/>
  <c r="O154" i="43" l="1"/>
  <c r="N154" i="43"/>
  <c r="M154" i="43"/>
  <c r="T154" i="43"/>
  <c r="L154" i="43"/>
  <c r="S154" i="43"/>
  <c r="K154" i="43"/>
  <c r="R154" i="43"/>
  <c r="J154" i="43"/>
  <c r="Q154" i="43"/>
  <c r="P154" i="43"/>
  <c r="U152" i="43"/>
  <c r="J153" i="43" a="1"/>
  <c r="BE224" i="1"/>
  <c r="G151" i="43"/>
  <c r="O153" i="43" l="1"/>
  <c r="N153" i="43"/>
  <c r="M153" i="43"/>
  <c r="T153" i="43"/>
  <c r="L153" i="43"/>
  <c r="K153" i="43"/>
  <c r="R153" i="43"/>
  <c r="J153" i="43"/>
  <c r="Q153" i="43"/>
  <c r="P153" i="43"/>
  <c r="S153" i="43"/>
  <c r="J152" i="43" a="1"/>
  <c r="U151" i="43"/>
  <c r="G150" i="43"/>
  <c r="BE225" i="1"/>
  <c r="O152" i="43" l="1"/>
  <c r="M152" i="43"/>
  <c r="L152" i="43"/>
  <c r="S152" i="43"/>
  <c r="K152" i="43"/>
  <c r="J152" i="43"/>
  <c r="Q152" i="43"/>
  <c r="N152" i="43"/>
  <c r="T152" i="43"/>
  <c r="R152" i="43"/>
  <c r="P152" i="43"/>
  <c r="U150" i="43"/>
  <c r="J151" i="43" a="1"/>
  <c r="BE226" i="1"/>
  <c r="G149" i="43"/>
  <c r="N151" i="43" l="1"/>
  <c r="M151" i="43"/>
  <c r="R151" i="43"/>
  <c r="T151" i="43"/>
  <c r="L151" i="43"/>
  <c r="S151" i="43"/>
  <c r="K151" i="43"/>
  <c r="J151" i="43"/>
  <c r="Q151" i="43"/>
  <c r="P151" i="43"/>
  <c r="O151" i="43"/>
  <c r="U149" i="43"/>
  <c r="J150" i="43" a="1"/>
  <c r="BE227" i="1"/>
  <c r="G148" i="43"/>
  <c r="O150" i="43" l="1"/>
  <c r="M150" i="43"/>
  <c r="T150" i="43"/>
  <c r="L150" i="43"/>
  <c r="K150" i="43"/>
  <c r="J150" i="43"/>
  <c r="Q150" i="43"/>
  <c r="N150" i="43"/>
  <c r="S150" i="43"/>
  <c r="R150" i="43"/>
  <c r="P150" i="43"/>
  <c r="U148" i="43"/>
  <c r="J149" i="43" a="1"/>
  <c r="BE228" i="1"/>
  <c r="G147" i="43"/>
  <c r="O149" i="43" l="1"/>
  <c r="M149" i="43"/>
  <c r="T149" i="43"/>
  <c r="L149" i="43"/>
  <c r="S149" i="43"/>
  <c r="K149" i="43"/>
  <c r="R149" i="43"/>
  <c r="Q149" i="43"/>
  <c r="P149" i="43"/>
  <c r="N149" i="43"/>
  <c r="J149" i="43"/>
  <c r="J148" i="43" a="1"/>
  <c r="U147" i="43"/>
  <c r="G146" i="43"/>
  <c r="BE229" i="1"/>
  <c r="O148" i="43" l="1"/>
  <c r="N148" i="43"/>
  <c r="M148" i="43"/>
  <c r="T148" i="43"/>
  <c r="L148" i="43"/>
  <c r="S148" i="43"/>
  <c r="K148" i="43"/>
  <c r="R148" i="43"/>
  <c r="J148" i="43"/>
  <c r="Q148" i="43"/>
  <c r="P148" i="43"/>
  <c r="J147" i="43" a="1"/>
  <c r="U146" i="43"/>
  <c r="G145" i="43"/>
  <c r="BE230" i="1"/>
  <c r="O147" i="43" l="1"/>
  <c r="M147" i="43"/>
  <c r="T147" i="43"/>
  <c r="K147" i="43"/>
  <c r="R147" i="43"/>
  <c r="Q147" i="43"/>
  <c r="N147" i="43"/>
  <c r="L147" i="43"/>
  <c r="S147" i="43"/>
  <c r="J147" i="43"/>
  <c r="P147" i="43"/>
  <c r="J146" i="43" a="1"/>
  <c r="U145" i="43"/>
  <c r="BE231" i="1"/>
  <c r="G144" i="43"/>
  <c r="O146" i="43" l="1"/>
  <c r="M146" i="43"/>
  <c r="T146" i="43"/>
  <c r="L146" i="43"/>
  <c r="S146" i="43"/>
  <c r="R146" i="43"/>
  <c r="P146" i="43"/>
  <c r="N146" i="43"/>
  <c r="K146" i="43"/>
  <c r="J146" i="43"/>
  <c r="Q146" i="43"/>
  <c r="J145" i="43" a="1"/>
  <c r="U144" i="43"/>
  <c r="BE232" i="1"/>
  <c r="G143" i="43"/>
  <c r="T145" i="43" l="1"/>
  <c r="L145" i="43"/>
  <c r="S145" i="43"/>
  <c r="K145" i="43"/>
  <c r="R145" i="43"/>
  <c r="J145" i="43"/>
  <c r="Q145" i="43"/>
  <c r="P145" i="43"/>
  <c r="O145" i="43"/>
  <c r="N145" i="43"/>
  <c r="M145" i="43"/>
  <c r="U143" i="43"/>
  <c r="J144" i="43" a="1"/>
  <c r="BE233" i="1"/>
  <c r="G142" i="43"/>
  <c r="O144" i="43" l="1"/>
  <c r="T144" i="43"/>
  <c r="K144" i="43"/>
  <c r="R144" i="43"/>
  <c r="P144" i="43"/>
  <c r="N144" i="43"/>
  <c r="M144" i="43"/>
  <c r="L144" i="43"/>
  <c r="S144" i="43"/>
  <c r="J144" i="43"/>
  <c r="Q144" i="43"/>
  <c r="U142" i="43"/>
  <c r="J143" i="43" a="1"/>
  <c r="BE234" i="1"/>
  <c r="G141" i="43"/>
  <c r="O143" i="43" l="1"/>
  <c r="T143" i="43"/>
  <c r="S143" i="43"/>
  <c r="R143" i="43"/>
  <c r="J143" i="43"/>
  <c r="N143" i="43"/>
  <c r="L143" i="43"/>
  <c r="K143" i="43"/>
  <c r="Q143" i="43"/>
  <c r="P143" i="43"/>
  <c r="M143" i="43"/>
  <c r="U141" i="43"/>
  <c r="J142" i="43" a="1"/>
  <c r="G140" i="43"/>
  <c r="BE235" i="1"/>
  <c r="O142" i="43" l="1"/>
  <c r="M142" i="43"/>
  <c r="T142" i="43"/>
  <c r="L142" i="43"/>
  <c r="S142" i="43"/>
  <c r="R142" i="43"/>
  <c r="Q142" i="43"/>
  <c r="P142" i="43"/>
  <c r="N142" i="43"/>
  <c r="K142" i="43"/>
  <c r="J142" i="43"/>
  <c r="J141" i="43" a="1"/>
  <c r="U140" i="43"/>
  <c r="G139" i="43"/>
  <c r="BE236" i="1"/>
  <c r="O141" i="43" l="1"/>
  <c r="N141" i="43"/>
  <c r="M141" i="43"/>
  <c r="J141" i="43"/>
  <c r="Q141" i="43"/>
  <c r="P141" i="43"/>
  <c r="T141" i="43"/>
  <c r="L141" i="43"/>
  <c r="S141" i="43"/>
  <c r="K141" i="43"/>
  <c r="R141" i="43"/>
  <c r="J140" i="43" a="1"/>
  <c r="U139" i="43"/>
  <c r="G138" i="43"/>
  <c r="BE237" i="1"/>
  <c r="O140" i="43" l="1"/>
  <c r="L140" i="43"/>
  <c r="S140" i="43"/>
  <c r="P140" i="43"/>
  <c r="N140" i="43"/>
  <c r="M140" i="43"/>
  <c r="K140" i="43"/>
  <c r="J140" i="43"/>
  <c r="Q140" i="43"/>
  <c r="T140" i="43"/>
  <c r="R140" i="43"/>
  <c r="U138" i="43"/>
  <c r="J139" i="43" a="1"/>
  <c r="BE238" i="1"/>
  <c r="G137" i="43"/>
  <c r="O139" i="43" l="1"/>
  <c r="L139" i="43"/>
  <c r="S139" i="43"/>
  <c r="R139" i="43"/>
  <c r="P139" i="43"/>
  <c r="N139" i="43"/>
  <c r="M139" i="43"/>
  <c r="T139" i="43"/>
  <c r="K139" i="43"/>
  <c r="J139" i="43"/>
  <c r="Q139" i="43"/>
  <c r="J138" i="43" a="1"/>
  <c r="U137" i="43"/>
  <c r="G136" i="43"/>
  <c r="BE239" i="1"/>
  <c r="O138" i="43" l="1"/>
  <c r="N138" i="43"/>
  <c r="M138" i="43"/>
  <c r="T138" i="43"/>
  <c r="L138" i="43"/>
  <c r="S138" i="43"/>
  <c r="K138" i="43"/>
  <c r="R138" i="43"/>
  <c r="J138" i="43"/>
  <c r="Q138" i="43"/>
  <c r="P138" i="43"/>
  <c r="J137" i="43" a="1"/>
  <c r="U136" i="43"/>
  <c r="BE240" i="1"/>
  <c r="G135" i="43"/>
  <c r="N137" i="43" l="1"/>
  <c r="M137" i="43"/>
  <c r="L137" i="43"/>
  <c r="S137" i="43"/>
  <c r="K137" i="43"/>
  <c r="R137" i="43"/>
  <c r="J137" i="43"/>
  <c r="Q137" i="43"/>
  <c r="O137" i="43"/>
  <c r="T137" i="43"/>
  <c r="P137" i="43"/>
  <c r="U135" i="43"/>
  <c r="J136" i="43" a="1"/>
  <c r="BE241" i="1"/>
  <c r="G134" i="43"/>
  <c r="O136" i="43" l="1"/>
  <c r="T136" i="43"/>
  <c r="K136" i="43"/>
  <c r="J136" i="43"/>
  <c r="N136" i="43"/>
  <c r="S136" i="43"/>
  <c r="R136" i="43"/>
  <c r="M136" i="43"/>
  <c r="L136" i="43"/>
  <c r="Q136" i="43"/>
  <c r="P136" i="43"/>
  <c r="J135" i="43" a="1"/>
  <c r="U134" i="43"/>
  <c r="G133" i="43"/>
  <c r="BE242" i="1"/>
  <c r="O135" i="43" l="1"/>
  <c r="N135" i="43"/>
  <c r="M135" i="43"/>
  <c r="T135" i="43"/>
  <c r="L135" i="43"/>
  <c r="S135" i="43"/>
  <c r="K135" i="43"/>
  <c r="R135" i="43"/>
  <c r="J135" i="43"/>
  <c r="Q135" i="43"/>
  <c r="P135" i="43"/>
  <c r="U133" i="43"/>
  <c r="J134" i="43" a="1"/>
  <c r="BE243" i="1"/>
  <c r="G132" i="43"/>
  <c r="O134" i="43" l="1"/>
  <c r="M134" i="43"/>
  <c r="N134" i="43"/>
  <c r="Q134" i="43"/>
  <c r="T134" i="43"/>
  <c r="L134" i="43"/>
  <c r="S134" i="43"/>
  <c r="K134" i="43"/>
  <c r="R134" i="43"/>
  <c r="J134" i="43"/>
  <c r="P134" i="43"/>
  <c r="U132" i="43"/>
  <c r="J133" i="43" a="1"/>
  <c r="BE244" i="1"/>
  <c r="G131" i="43"/>
  <c r="O133" i="43" l="1"/>
  <c r="M133" i="43"/>
  <c r="T133" i="43"/>
  <c r="K133" i="43"/>
  <c r="R133" i="43"/>
  <c r="J133" i="43"/>
  <c r="N133" i="43"/>
  <c r="L133" i="43"/>
  <c r="S133" i="43"/>
  <c r="Q133" i="43"/>
  <c r="P133" i="43"/>
  <c r="U131" i="43"/>
  <c r="J132" i="43" a="1"/>
  <c r="G130" i="43"/>
  <c r="BE245" i="1"/>
  <c r="N132" i="43" l="1"/>
  <c r="M132" i="43"/>
  <c r="T132" i="43"/>
  <c r="L132" i="43"/>
  <c r="S132" i="43"/>
  <c r="K132" i="43"/>
  <c r="R132" i="43"/>
  <c r="J132" i="43"/>
  <c r="Q132" i="43"/>
  <c r="P132" i="43"/>
  <c r="O132" i="43"/>
  <c r="U130" i="43"/>
  <c r="J131" i="43" a="1"/>
  <c r="BE246" i="1"/>
  <c r="G129" i="43"/>
  <c r="N131" i="43" l="1"/>
  <c r="M131" i="43"/>
  <c r="L131" i="43"/>
  <c r="S131" i="43"/>
  <c r="K131" i="43"/>
  <c r="R131" i="43"/>
  <c r="J131" i="43"/>
  <c r="P131" i="43"/>
  <c r="O131" i="43"/>
  <c r="T131" i="43"/>
  <c r="Q131" i="43"/>
  <c r="J130" i="43" a="1"/>
  <c r="U129" i="43"/>
  <c r="BE247" i="1"/>
  <c r="G128" i="43"/>
  <c r="O130" i="43" l="1"/>
  <c r="M130" i="43"/>
  <c r="T130" i="43"/>
  <c r="L130" i="43"/>
  <c r="S130" i="43"/>
  <c r="K130" i="43"/>
  <c r="R130" i="43"/>
  <c r="J130" i="43"/>
  <c r="Q130" i="43"/>
  <c r="N130" i="43"/>
  <c r="P130" i="43"/>
  <c r="U128" i="43"/>
  <c r="J129" i="43" a="1"/>
  <c r="BE248" i="1"/>
  <c r="G127" i="43"/>
  <c r="O129" i="43" l="1"/>
  <c r="M129" i="43"/>
  <c r="T129" i="43"/>
  <c r="L129" i="43"/>
  <c r="S129" i="43"/>
  <c r="K129" i="43"/>
  <c r="J129" i="43"/>
  <c r="N129" i="43"/>
  <c r="R129" i="43"/>
  <c r="Q129" i="43"/>
  <c r="P129" i="43"/>
  <c r="J128" i="43" a="1"/>
  <c r="U127" i="43"/>
  <c r="BE249" i="1"/>
  <c r="G126" i="43"/>
  <c r="O128" i="43" l="1"/>
  <c r="M128" i="43"/>
  <c r="T128" i="43"/>
  <c r="K128" i="43"/>
  <c r="J128" i="43"/>
  <c r="N128" i="43"/>
  <c r="L128" i="43"/>
  <c r="S128" i="43"/>
  <c r="R128" i="43"/>
  <c r="Q128" i="43"/>
  <c r="P128" i="43"/>
  <c r="U126" i="43"/>
  <c r="J127" i="43" a="1"/>
  <c r="BE250" i="1"/>
  <c r="O127" i="43" l="1"/>
  <c r="M127" i="43"/>
  <c r="L127" i="43"/>
  <c r="S127" i="43"/>
  <c r="J127" i="43"/>
  <c r="Q127" i="43"/>
  <c r="P127" i="43"/>
  <c r="N127" i="43"/>
  <c r="T127" i="43"/>
  <c r="K127" i="43"/>
  <c r="R127" i="43"/>
  <c r="J126" i="43" a="1"/>
  <c r="U125" i="43"/>
  <c r="BE251" i="1"/>
  <c r="O126" i="43" l="1"/>
  <c r="M126" i="43"/>
  <c r="T126" i="43"/>
  <c r="L126" i="43"/>
  <c r="S126" i="43"/>
  <c r="K126" i="43"/>
  <c r="J126" i="43"/>
  <c r="Q126" i="43"/>
  <c r="P126" i="43"/>
  <c r="N126" i="43"/>
  <c r="R126" i="43"/>
  <c r="U124" i="43"/>
  <c r="J125" i="43" a="1"/>
  <c r="BE252" i="1"/>
  <c r="G125" i="43"/>
  <c r="O125" i="43" l="1"/>
  <c r="N125" i="43"/>
  <c r="M125" i="43"/>
  <c r="T125" i="43"/>
  <c r="L125" i="43"/>
  <c r="S125" i="43"/>
  <c r="K125" i="43"/>
  <c r="R125" i="43"/>
  <c r="J125" i="43"/>
  <c r="Q125" i="43"/>
  <c r="P125" i="43"/>
  <c r="U123" i="43"/>
  <c r="J124" i="43" a="1"/>
  <c r="G124" i="43"/>
  <c r="BE253" i="1"/>
  <c r="O124" i="43" l="1"/>
  <c r="L124" i="43"/>
  <c r="S124" i="43"/>
  <c r="J124" i="43"/>
  <c r="Q124" i="43"/>
  <c r="P124" i="43"/>
  <c r="N124" i="43"/>
  <c r="M124" i="43"/>
  <c r="T124" i="43"/>
  <c r="K124" i="43"/>
  <c r="R124" i="43"/>
  <c r="J123" i="43" a="1"/>
  <c r="U122" i="43"/>
  <c r="BE254" i="1"/>
  <c r="G123" i="43"/>
  <c r="O123" i="43" l="1"/>
  <c r="T123" i="43"/>
  <c r="S123" i="43"/>
  <c r="N123" i="43"/>
  <c r="M123" i="43"/>
  <c r="L123" i="43"/>
  <c r="K123" i="43"/>
  <c r="R123" i="43"/>
  <c r="J123" i="43"/>
  <c r="Q123" i="43"/>
  <c r="P123" i="43"/>
  <c r="J122" i="43" a="1"/>
  <c r="U121" i="43"/>
  <c r="G122" i="43"/>
  <c r="BE255" i="1"/>
  <c r="T122" i="43" l="1"/>
  <c r="L122" i="43"/>
  <c r="S122" i="43"/>
  <c r="K122" i="43"/>
  <c r="R122" i="43"/>
  <c r="J122" i="43"/>
  <c r="Q122" i="43"/>
  <c r="P122" i="43"/>
  <c r="O122" i="43"/>
  <c r="N122" i="43"/>
  <c r="M122" i="43"/>
  <c r="J121" i="43" a="1"/>
  <c r="U120" i="43"/>
  <c r="BE256" i="1"/>
  <c r="G121" i="43"/>
  <c r="M121" i="43" l="1"/>
  <c r="T121" i="43"/>
  <c r="L121" i="43"/>
  <c r="S121" i="43"/>
  <c r="K121" i="43"/>
  <c r="R121" i="43"/>
  <c r="J121" i="43"/>
  <c r="Q121" i="43"/>
  <c r="P121" i="43"/>
  <c r="O121" i="43"/>
  <c r="N121" i="43"/>
  <c r="U119" i="43"/>
  <c r="J120" i="43" a="1"/>
  <c r="G120" i="43"/>
  <c r="BE257" i="1"/>
  <c r="O120" i="43" l="1"/>
  <c r="N120" i="43"/>
  <c r="M120" i="43"/>
  <c r="L120" i="43"/>
  <c r="S120" i="43"/>
  <c r="K120" i="43"/>
  <c r="R120" i="43"/>
  <c r="J120" i="43"/>
  <c r="Q120" i="43"/>
  <c r="P120" i="43"/>
  <c r="T120" i="43"/>
  <c r="J119" i="43" a="1"/>
  <c r="U118" i="43"/>
  <c r="BE258" i="1"/>
  <c r="G119" i="43"/>
  <c r="O119" i="43" l="1"/>
  <c r="N119" i="43"/>
  <c r="M119" i="43"/>
  <c r="T119" i="43"/>
  <c r="L119" i="43"/>
  <c r="S119" i="43"/>
  <c r="K119" i="43"/>
  <c r="R119" i="43"/>
  <c r="J119" i="43"/>
  <c r="Q119" i="43"/>
  <c r="P119" i="43"/>
  <c r="U117" i="43"/>
  <c r="J118" i="43" a="1"/>
  <c r="BE259" i="1"/>
  <c r="G118" i="43"/>
  <c r="N118" i="43" l="1"/>
  <c r="M118" i="43"/>
  <c r="T118" i="43"/>
  <c r="L118" i="43"/>
  <c r="R118" i="43"/>
  <c r="Q118" i="43"/>
  <c r="P118" i="43"/>
  <c r="S118" i="43"/>
  <c r="K118" i="43"/>
  <c r="J118" i="43"/>
  <c r="O118" i="43"/>
  <c r="U116" i="43"/>
  <c r="J117" i="43" a="1"/>
  <c r="BE260" i="1"/>
  <c r="G117" i="43"/>
  <c r="O117" i="43" l="1"/>
  <c r="N117" i="43"/>
  <c r="M117" i="43"/>
  <c r="T117" i="43"/>
  <c r="L117" i="43"/>
  <c r="K117" i="43"/>
  <c r="R117" i="43"/>
  <c r="J117" i="43"/>
  <c r="Q117" i="43"/>
  <c r="P117" i="43"/>
  <c r="S117" i="43"/>
  <c r="J116" i="43" a="1"/>
  <c r="U115" i="43"/>
  <c r="BE261" i="1"/>
  <c r="G116" i="43"/>
  <c r="O116" i="43" l="1"/>
  <c r="T116" i="43"/>
  <c r="K116" i="43"/>
  <c r="J116" i="43"/>
  <c r="N116" i="43"/>
  <c r="M116" i="43"/>
  <c r="L116" i="43"/>
  <c r="S116" i="43"/>
  <c r="R116" i="43"/>
  <c r="Q116" i="43"/>
  <c r="P116" i="43"/>
  <c r="U114" i="43"/>
  <c r="J115" i="43" a="1"/>
  <c r="BE262" i="1"/>
  <c r="G115" i="43"/>
  <c r="O115" i="43" l="1"/>
  <c r="M115" i="43"/>
  <c r="T115" i="43"/>
  <c r="L115" i="43"/>
  <c r="K115" i="43"/>
  <c r="J115" i="43"/>
  <c r="Q115" i="43"/>
  <c r="N115" i="43"/>
  <c r="S115" i="43"/>
  <c r="R115" i="43"/>
  <c r="P115" i="43"/>
  <c r="J114" i="43" a="1"/>
  <c r="U113" i="43"/>
  <c r="BE263" i="1"/>
  <c r="G114" i="43"/>
  <c r="O114" i="43" l="1"/>
  <c r="M114" i="43"/>
  <c r="T114" i="43"/>
  <c r="L114" i="43"/>
  <c r="S114" i="43"/>
  <c r="K114" i="43"/>
  <c r="R114" i="43"/>
  <c r="J114" i="43"/>
  <c r="Q114" i="43"/>
  <c r="N114" i="43"/>
  <c r="P114" i="43"/>
  <c r="U112" i="43"/>
  <c r="J113" i="43" a="1"/>
  <c r="BE264" i="1"/>
  <c r="G113" i="43"/>
  <c r="O113" i="43" l="1"/>
  <c r="L113" i="43"/>
  <c r="S113" i="43"/>
  <c r="J113" i="43"/>
  <c r="Q113" i="43"/>
  <c r="N113" i="43"/>
  <c r="M113" i="43"/>
  <c r="T113" i="43"/>
  <c r="K113" i="43"/>
  <c r="R113" i="43"/>
  <c r="P113" i="43"/>
  <c r="U111" i="43"/>
  <c r="J112" i="43" a="1"/>
  <c r="BE265" i="1"/>
  <c r="G112" i="43"/>
  <c r="N112" i="43" l="1"/>
  <c r="M112" i="43"/>
  <c r="L112" i="43"/>
  <c r="S112" i="43"/>
  <c r="K112" i="43"/>
  <c r="R112" i="43"/>
  <c r="J112" i="43"/>
  <c r="Q112" i="43"/>
  <c r="O112" i="43"/>
  <c r="T112" i="43"/>
  <c r="P112" i="43"/>
  <c r="U110" i="43"/>
  <c r="J111" i="43" a="1"/>
  <c r="G111" i="43"/>
  <c r="BE266" i="1"/>
  <c r="O111" i="43" l="1"/>
  <c r="M111" i="43"/>
  <c r="T111" i="43"/>
  <c r="L111" i="43"/>
  <c r="K111" i="43"/>
  <c r="R111" i="43"/>
  <c r="Q111" i="43"/>
  <c r="N111" i="43"/>
  <c r="S111" i="43"/>
  <c r="J111" i="43"/>
  <c r="P111" i="43"/>
  <c r="J110" i="43" a="1"/>
  <c r="U109" i="43"/>
  <c r="BE267" i="1"/>
  <c r="G110" i="43"/>
  <c r="O110" i="43" l="1"/>
  <c r="M110" i="43"/>
  <c r="L110" i="43"/>
  <c r="S110" i="43"/>
  <c r="J110" i="43"/>
  <c r="Q110" i="43"/>
  <c r="P110" i="43"/>
  <c r="N110" i="43"/>
  <c r="T110" i="43"/>
  <c r="K110" i="43"/>
  <c r="R110" i="43"/>
  <c r="J109" i="43" a="1"/>
  <c r="U108" i="43"/>
  <c r="BE268" i="1"/>
  <c r="G109" i="43"/>
  <c r="T109" i="43" l="1"/>
  <c r="L109" i="43"/>
  <c r="J109" i="43"/>
  <c r="Q109" i="43"/>
  <c r="P109" i="43"/>
  <c r="N109" i="43"/>
  <c r="S109" i="43"/>
  <c r="K109" i="43"/>
  <c r="R109" i="43"/>
  <c r="O109" i="43"/>
  <c r="M109" i="43"/>
  <c r="U107" i="43"/>
  <c r="J108" i="43" a="1"/>
  <c r="G108" i="43"/>
  <c r="BE269" i="1"/>
  <c r="O108" i="43" l="1"/>
  <c r="L108" i="43"/>
  <c r="K108" i="43"/>
  <c r="J108" i="43"/>
  <c r="P108" i="43"/>
  <c r="N108" i="43"/>
  <c r="T108" i="43"/>
  <c r="S108" i="43"/>
  <c r="R108" i="43"/>
  <c r="M108" i="43"/>
  <c r="Q108" i="43"/>
  <c r="J107" i="43" a="1"/>
  <c r="U106" i="43"/>
  <c r="BE270" i="1"/>
  <c r="G107" i="43"/>
  <c r="O107" i="43" l="1"/>
  <c r="N107" i="43"/>
  <c r="M107" i="43"/>
  <c r="T107" i="43"/>
  <c r="L107" i="43"/>
  <c r="S107" i="43"/>
  <c r="K107" i="43"/>
  <c r="R107" i="43"/>
  <c r="J107" i="43"/>
  <c r="Q107" i="43"/>
  <c r="P107" i="43"/>
  <c r="U105" i="43"/>
  <c r="J106" i="43" a="1"/>
  <c r="BE271" i="1"/>
  <c r="G106" i="43"/>
  <c r="T106" i="43" l="1"/>
  <c r="L106" i="43"/>
  <c r="S106" i="43"/>
  <c r="K106" i="43"/>
  <c r="R106" i="43"/>
  <c r="J106" i="43"/>
  <c r="Q106" i="43"/>
  <c r="P106" i="43"/>
  <c r="O106" i="43"/>
  <c r="N106" i="43"/>
  <c r="M106" i="43"/>
  <c r="J105" i="43" a="1"/>
  <c r="U104" i="43"/>
  <c r="BE272" i="1"/>
  <c r="G105" i="43"/>
  <c r="O105" i="43" l="1"/>
  <c r="T105" i="43"/>
  <c r="S105" i="43"/>
  <c r="Q105" i="43"/>
  <c r="P105" i="43"/>
  <c r="N105" i="43"/>
  <c r="M105" i="43"/>
  <c r="L105" i="43"/>
  <c r="K105" i="43"/>
  <c r="J105" i="43"/>
  <c r="R105" i="43"/>
  <c r="U103" i="43"/>
  <c r="J104" i="43" a="1"/>
  <c r="G104" i="43"/>
  <c r="BE273" i="1"/>
  <c r="O104" i="43" l="1"/>
  <c r="M104" i="43"/>
  <c r="N104" i="43"/>
  <c r="T104" i="43"/>
  <c r="L104" i="43"/>
  <c r="J104" i="43"/>
  <c r="S104" i="43"/>
  <c r="K104" i="43"/>
  <c r="R104" i="43"/>
  <c r="Q104" i="43"/>
  <c r="P104" i="43"/>
  <c r="U102" i="43"/>
  <c r="J103" i="43" a="1"/>
  <c r="BE274" i="1"/>
  <c r="G103" i="43"/>
  <c r="O103" i="43" l="1"/>
  <c r="L103" i="43"/>
  <c r="S103" i="43"/>
  <c r="R103" i="43"/>
  <c r="Q103" i="43"/>
  <c r="P103" i="43"/>
  <c r="N103" i="43"/>
  <c r="M103" i="43"/>
  <c r="T103" i="43"/>
  <c r="K103" i="43"/>
  <c r="J103" i="43"/>
  <c r="U101" i="43"/>
  <c r="J102" i="43" a="1"/>
  <c r="G102" i="43"/>
  <c r="BE275" i="1"/>
  <c r="O102" i="43" l="1"/>
  <c r="L102" i="43"/>
  <c r="S102" i="43"/>
  <c r="K102" i="43"/>
  <c r="N102" i="43"/>
  <c r="M102" i="43"/>
  <c r="T102" i="43"/>
  <c r="R102" i="43"/>
  <c r="Q102" i="43"/>
  <c r="P102" i="43"/>
  <c r="J102" i="43"/>
  <c r="J101" i="43" a="1"/>
  <c r="U100" i="43"/>
  <c r="BE276" i="1"/>
  <c r="G101" i="43"/>
  <c r="O101" i="43" l="1"/>
  <c r="L101" i="43"/>
  <c r="S101" i="43"/>
  <c r="R101" i="43"/>
  <c r="P101" i="43"/>
  <c r="N101" i="43"/>
  <c r="M101" i="43"/>
  <c r="T101" i="43"/>
  <c r="K101" i="43"/>
  <c r="Q101" i="43"/>
  <c r="J101" i="43"/>
  <c r="U99" i="43"/>
  <c r="J100" i="43" a="1"/>
  <c r="BE277" i="1"/>
  <c r="G100" i="43"/>
  <c r="N100" i="43" l="1"/>
  <c r="M100" i="43"/>
  <c r="T100" i="43"/>
  <c r="L100" i="43"/>
  <c r="R100" i="43"/>
  <c r="Q100" i="43"/>
  <c r="S100" i="43"/>
  <c r="K100" i="43"/>
  <c r="J100" i="43"/>
  <c r="P100" i="43"/>
  <c r="O100" i="43"/>
  <c r="U98" i="43"/>
  <c r="J99" i="43" a="1"/>
  <c r="BE278" i="1"/>
  <c r="G99" i="43"/>
  <c r="O99" i="43" l="1"/>
  <c r="T99" i="43"/>
  <c r="K99" i="43"/>
  <c r="J99" i="43"/>
  <c r="Q99" i="43"/>
  <c r="N99" i="43"/>
  <c r="M99" i="43"/>
  <c r="L99" i="43"/>
  <c r="S99" i="43"/>
  <c r="R99" i="43"/>
  <c r="P99" i="43"/>
  <c r="U97" i="43"/>
  <c r="J98" i="43" a="1"/>
  <c r="BE279" i="1"/>
  <c r="G98" i="43"/>
  <c r="O98" i="43" l="1"/>
  <c r="M98" i="43"/>
  <c r="T98" i="43"/>
  <c r="L98" i="43"/>
  <c r="K98" i="43"/>
  <c r="J98" i="43"/>
  <c r="N98" i="43"/>
  <c r="R98" i="43"/>
  <c r="Q98" i="43"/>
  <c r="P98" i="43"/>
  <c r="S98" i="43"/>
  <c r="U96" i="43"/>
  <c r="J97" i="43" a="1"/>
  <c r="G97" i="43"/>
  <c r="BE280" i="1"/>
  <c r="O97" i="43" l="1"/>
  <c r="M97" i="43"/>
  <c r="T97" i="43"/>
  <c r="L97" i="43"/>
  <c r="S97" i="43"/>
  <c r="K97" i="43"/>
  <c r="R97" i="43"/>
  <c r="J97" i="43"/>
  <c r="Q97" i="43"/>
  <c r="P97" i="43"/>
  <c r="N97" i="43"/>
  <c r="U95" i="43"/>
  <c r="J96" i="43" a="1"/>
  <c r="BE281" i="1"/>
  <c r="G96" i="43"/>
  <c r="O96" i="43" l="1"/>
  <c r="S96" i="43"/>
  <c r="R96" i="43"/>
  <c r="N96" i="43"/>
  <c r="T96" i="43"/>
  <c r="L96" i="43"/>
  <c r="K96" i="43"/>
  <c r="J96" i="43"/>
  <c r="Q96" i="43"/>
  <c r="P96" i="43"/>
  <c r="M96" i="43"/>
  <c r="J95" i="43" a="1"/>
  <c r="U94" i="43"/>
  <c r="BE282" i="1"/>
  <c r="G95" i="43"/>
  <c r="O95" i="43" l="1"/>
  <c r="N95" i="43"/>
  <c r="M95" i="43"/>
  <c r="P95" i="43"/>
  <c r="T95" i="43"/>
  <c r="L95" i="43"/>
  <c r="S95" i="43"/>
  <c r="K95" i="43"/>
  <c r="R95" i="43"/>
  <c r="J95" i="43"/>
  <c r="Q95" i="43"/>
  <c r="J94" i="43" a="1"/>
  <c r="U93" i="43"/>
  <c r="G94" i="43"/>
  <c r="BE283" i="1"/>
  <c r="O94" i="43" l="1"/>
  <c r="N94" i="43"/>
  <c r="T94" i="43"/>
  <c r="L94" i="43"/>
  <c r="S94" i="43"/>
  <c r="K94" i="43"/>
  <c r="R94" i="43"/>
  <c r="J94" i="43"/>
  <c r="Q94" i="43"/>
  <c r="M94" i="43"/>
  <c r="P94" i="43"/>
  <c r="J93" i="43" a="1"/>
  <c r="U92" i="43"/>
  <c r="BE284" i="1"/>
  <c r="G93" i="43"/>
  <c r="O93" i="43" l="1"/>
  <c r="N93" i="43"/>
  <c r="M93" i="43"/>
  <c r="T93" i="43"/>
  <c r="L93" i="43"/>
  <c r="S93" i="43"/>
  <c r="K93" i="43"/>
  <c r="R93" i="43"/>
  <c r="J93" i="43"/>
  <c r="Q93" i="43"/>
  <c r="P93" i="43"/>
  <c r="U91" i="43"/>
  <c r="J92" i="43" a="1"/>
  <c r="G92" i="43"/>
  <c r="BE285" i="1"/>
  <c r="O92" i="43" l="1"/>
  <c r="T92" i="43"/>
  <c r="S92" i="43"/>
  <c r="J92" i="43"/>
  <c r="N92" i="43"/>
  <c r="M92" i="43"/>
  <c r="L92" i="43"/>
  <c r="K92" i="43"/>
  <c r="R92" i="43"/>
  <c r="Q92" i="43"/>
  <c r="P92" i="43"/>
  <c r="U90" i="43"/>
  <c r="J91" i="43" a="1"/>
  <c r="G91" i="43"/>
  <c r="BE286" i="1"/>
  <c r="O91" i="43" l="1"/>
  <c r="M91" i="43"/>
  <c r="L91" i="43"/>
  <c r="S91" i="43"/>
  <c r="R91" i="43"/>
  <c r="Q91" i="43"/>
  <c r="N91" i="43"/>
  <c r="K91" i="43"/>
  <c r="J91" i="43"/>
  <c r="P91" i="43"/>
  <c r="T91" i="43"/>
  <c r="U89" i="43"/>
  <c r="J90" i="43" a="1"/>
  <c r="G90" i="43"/>
  <c r="BE287" i="1"/>
  <c r="O90" i="43" l="1"/>
  <c r="N90" i="43"/>
  <c r="M90" i="43"/>
  <c r="T90" i="43"/>
  <c r="L90" i="43"/>
  <c r="S90" i="43"/>
  <c r="K90" i="43"/>
  <c r="R90" i="43"/>
  <c r="J90" i="43"/>
  <c r="Q90" i="43"/>
  <c r="P90" i="43"/>
  <c r="J89" i="43" a="1"/>
  <c r="U88" i="43"/>
  <c r="G89" i="43"/>
  <c r="BE288" i="1"/>
  <c r="O89" i="43" l="1"/>
  <c r="M89" i="43"/>
  <c r="J89" i="43"/>
  <c r="Q89" i="43"/>
  <c r="N89" i="43"/>
  <c r="T89" i="43"/>
  <c r="S89" i="43"/>
  <c r="K89" i="43"/>
  <c r="R89" i="43"/>
  <c r="P89" i="43"/>
  <c r="L89" i="43"/>
  <c r="U87" i="43"/>
  <c r="J88" i="43" a="1"/>
  <c r="BE289" i="1"/>
  <c r="G88" i="43"/>
  <c r="T88" i="43" l="1"/>
  <c r="L88" i="43"/>
  <c r="S88" i="43"/>
  <c r="K88" i="43"/>
  <c r="R88" i="43"/>
  <c r="J88" i="43"/>
  <c r="Q88" i="43"/>
  <c r="P88" i="43"/>
  <c r="O88" i="43"/>
  <c r="N88" i="43"/>
  <c r="M88" i="43"/>
  <c r="J87" i="43" a="1"/>
  <c r="U86" i="43"/>
  <c r="BE290" i="1"/>
  <c r="G87" i="43"/>
  <c r="O87" i="43" l="1"/>
  <c r="N87" i="43"/>
  <c r="M87" i="43"/>
  <c r="L87" i="43"/>
  <c r="S87" i="43"/>
  <c r="K87" i="43"/>
  <c r="R87" i="43"/>
  <c r="J87" i="43"/>
  <c r="Q87" i="43"/>
  <c r="P87" i="43"/>
  <c r="T87" i="43"/>
  <c r="U85" i="43"/>
  <c r="J86" i="43" a="1"/>
  <c r="BE291" i="1"/>
  <c r="G86" i="43"/>
  <c r="O86" i="43" l="1"/>
  <c r="K86" i="43"/>
  <c r="Q86" i="43"/>
  <c r="N86" i="43"/>
  <c r="M86" i="43"/>
  <c r="L86" i="43"/>
  <c r="S86" i="43"/>
  <c r="J86" i="43"/>
  <c r="T86" i="43"/>
  <c r="R86" i="43"/>
  <c r="P86" i="43"/>
  <c r="J85" i="43" a="1"/>
  <c r="U84" i="43"/>
  <c r="BE292" i="1"/>
  <c r="G85" i="43"/>
  <c r="O85" i="43" l="1"/>
  <c r="N85" i="43"/>
  <c r="M85" i="43"/>
  <c r="T85" i="43"/>
  <c r="L85" i="43"/>
  <c r="S85" i="43"/>
  <c r="K85" i="43"/>
  <c r="R85" i="43"/>
  <c r="J85" i="43"/>
  <c r="Q85" i="43"/>
  <c r="P85" i="43"/>
  <c r="J84" i="43" a="1"/>
  <c r="U83" i="43"/>
  <c r="BE293" i="1"/>
  <c r="G84" i="43"/>
  <c r="O84" i="43" l="1"/>
  <c r="N84" i="43"/>
  <c r="M84" i="43"/>
  <c r="T84" i="43"/>
  <c r="L84" i="43"/>
  <c r="S84" i="43"/>
  <c r="K84" i="43"/>
  <c r="R84" i="43"/>
  <c r="J84" i="43"/>
  <c r="Q84" i="43"/>
  <c r="P84" i="43"/>
  <c r="U82" i="43"/>
  <c r="J83" i="43" a="1"/>
  <c r="BE294" i="1"/>
  <c r="O83" i="43" l="1"/>
  <c r="M83" i="43"/>
  <c r="K83" i="43"/>
  <c r="R83" i="43"/>
  <c r="N83" i="43"/>
  <c r="L83" i="43"/>
  <c r="S83" i="43"/>
  <c r="J83" i="43"/>
  <c r="Q83" i="43"/>
  <c r="P83" i="43"/>
  <c r="T83" i="43"/>
  <c r="J82" i="43" a="1"/>
  <c r="U81" i="43"/>
  <c r="G83" i="43"/>
  <c r="BE295" i="1"/>
  <c r="O82" i="43" l="1"/>
  <c r="N82" i="43"/>
  <c r="M82" i="43"/>
  <c r="T82" i="43"/>
  <c r="L82" i="43"/>
  <c r="S82" i="43"/>
  <c r="K82" i="43"/>
  <c r="R82" i="43"/>
  <c r="J82" i="43"/>
  <c r="Q82" i="43"/>
  <c r="P82" i="43"/>
  <c r="J81" i="43" a="1"/>
  <c r="U80" i="43"/>
  <c r="G82" i="43"/>
  <c r="BE296" i="1"/>
  <c r="O81" i="43" l="1"/>
  <c r="L81" i="43"/>
  <c r="S81" i="43"/>
  <c r="R81" i="43"/>
  <c r="Q81" i="43"/>
  <c r="P81" i="43"/>
  <c r="N81" i="43"/>
  <c r="M81" i="43"/>
  <c r="T81" i="43"/>
  <c r="K81" i="43"/>
  <c r="J81" i="43"/>
  <c r="J80" i="43" a="1"/>
  <c r="U79" i="43"/>
  <c r="G81" i="43"/>
  <c r="BE297" i="1"/>
  <c r="O80" i="43" l="1"/>
  <c r="K80" i="43"/>
  <c r="R80" i="43"/>
  <c r="P80" i="43"/>
  <c r="N80" i="43"/>
  <c r="M80" i="43"/>
  <c r="T80" i="43"/>
  <c r="L80" i="43"/>
  <c r="S80" i="43"/>
  <c r="J80" i="43"/>
  <c r="Q80" i="43"/>
  <c r="J79" i="43" a="1"/>
  <c r="U78" i="43"/>
  <c r="BE298" i="1"/>
  <c r="G80" i="43"/>
  <c r="O79" i="43" l="1"/>
  <c r="N79" i="43"/>
  <c r="M79" i="43"/>
  <c r="T79" i="43"/>
  <c r="L79" i="43"/>
  <c r="K79" i="43"/>
  <c r="R79" i="43"/>
  <c r="J79" i="43"/>
  <c r="Q79" i="43"/>
  <c r="P79" i="43"/>
  <c r="S79" i="43"/>
  <c r="U77" i="43"/>
  <c r="J78" i="43" a="1"/>
  <c r="G79" i="43"/>
  <c r="BE299" i="1"/>
  <c r="O78" i="43" l="1"/>
  <c r="N78" i="43"/>
  <c r="M78" i="43"/>
  <c r="T78" i="43"/>
  <c r="L78" i="43"/>
  <c r="S78" i="43"/>
  <c r="K78" i="43"/>
  <c r="R78" i="43"/>
  <c r="J78" i="43"/>
  <c r="Q78" i="43"/>
  <c r="P78" i="43"/>
  <c r="U76" i="43"/>
  <c r="J77" i="43" a="1"/>
  <c r="G78" i="43"/>
  <c r="BE300" i="1"/>
  <c r="O77" i="43" l="1"/>
  <c r="N77" i="43"/>
  <c r="M77" i="43"/>
  <c r="S77" i="43"/>
  <c r="K77" i="43"/>
  <c r="Q77" i="43"/>
  <c r="P77" i="43"/>
  <c r="T77" i="43"/>
  <c r="L77" i="43"/>
  <c r="R77" i="43"/>
  <c r="J77" i="43"/>
  <c r="J76" i="43" a="1"/>
  <c r="U75" i="43"/>
  <c r="BE301" i="1"/>
  <c r="G77" i="43"/>
  <c r="S76" i="43" l="1"/>
  <c r="K76" i="43"/>
  <c r="R76" i="43"/>
  <c r="J76" i="43"/>
  <c r="Q76" i="43"/>
  <c r="P76" i="43"/>
  <c r="O76" i="43"/>
  <c r="N76" i="43"/>
  <c r="M76" i="43"/>
  <c r="T76" i="43"/>
  <c r="L76" i="43"/>
  <c r="J75" i="43" a="1"/>
  <c r="U74" i="43"/>
  <c r="G76" i="43"/>
  <c r="BE302" i="1"/>
  <c r="O75" i="43" l="1"/>
  <c r="N75" i="43"/>
  <c r="M75" i="43"/>
  <c r="R75" i="43"/>
  <c r="J75" i="43"/>
  <c r="Q75" i="43"/>
  <c r="T75" i="43"/>
  <c r="L75" i="43"/>
  <c r="S75" i="43"/>
  <c r="K75" i="43"/>
  <c r="P75" i="43"/>
  <c r="J74" i="43" a="1"/>
  <c r="U73" i="43"/>
  <c r="G75" i="43"/>
  <c r="BE303" i="1"/>
  <c r="N74" i="43" l="1"/>
  <c r="M74" i="43"/>
  <c r="T74" i="43"/>
  <c r="L74" i="43"/>
  <c r="P74" i="43"/>
  <c r="S74" i="43"/>
  <c r="K74" i="43"/>
  <c r="R74" i="43"/>
  <c r="J74" i="43"/>
  <c r="Q74" i="43"/>
  <c r="O74" i="43"/>
  <c r="U72" i="43"/>
  <c r="J73" i="43" a="1"/>
  <c r="G74" i="43"/>
  <c r="BE304" i="1"/>
  <c r="O73" i="43" l="1"/>
  <c r="M73" i="43"/>
  <c r="L73" i="43"/>
  <c r="S73" i="43"/>
  <c r="J73" i="43"/>
  <c r="Q73" i="43"/>
  <c r="P73" i="43"/>
  <c r="N73" i="43"/>
  <c r="T73" i="43"/>
  <c r="K73" i="43"/>
  <c r="R73" i="43"/>
  <c r="U71" i="43"/>
  <c r="J72" i="43" a="1"/>
  <c r="BE305" i="1"/>
  <c r="G73" i="43"/>
  <c r="O72" i="43" l="1"/>
  <c r="M72" i="43"/>
  <c r="T72" i="43"/>
  <c r="S72" i="43"/>
  <c r="J72" i="43"/>
  <c r="Q72" i="43"/>
  <c r="P72" i="43"/>
  <c r="N72" i="43"/>
  <c r="L72" i="43"/>
  <c r="K72" i="43"/>
  <c r="R72" i="43"/>
  <c r="J71" i="43" a="1"/>
  <c r="U70" i="43"/>
  <c r="G72" i="43"/>
  <c r="BE306" i="1"/>
  <c r="O71" i="43" l="1"/>
  <c r="M71" i="43"/>
  <c r="T71" i="43"/>
  <c r="S71" i="43"/>
  <c r="R71" i="43"/>
  <c r="Q71" i="43"/>
  <c r="P71" i="43"/>
  <c r="N71" i="43"/>
  <c r="L71" i="43"/>
  <c r="K71" i="43"/>
  <c r="J71" i="43"/>
  <c r="U69" i="43"/>
  <c r="J70" i="43" a="1"/>
  <c r="BE307" i="1"/>
  <c r="G71" i="43"/>
  <c r="O70" i="43" l="1"/>
  <c r="T70" i="43"/>
  <c r="Q70" i="43"/>
  <c r="N70" i="43"/>
  <c r="S70" i="43"/>
  <c r="M70" i="43"/>
  <c r="L70" i="43"/>
  <c r="K70" i="43"/>
  <c r="R70" i="43"/>
  <c r="J70" i="43"/>
  <c r="P70" i="43"/>
  <c r="U68" i="43"/>
  <c r="J69" i="43" a="1"/>
  <c r="BE308" i="1"/>
  <c r="G70" i="43"/>
  <c r="O69" i="43" l="1"/>
  <c r="L69" i="43"/>
  <c r="S69" i="43"/>
  <c r="R69" i="43"/>
  <c r="Q69" i="43"/>
  <c r="P69" i="43"/>
  <c r="N69" i="43"/>
  <c r="M69" i="43"/>
  <c r="T69" i="43"/>
  <c r="K69" i="43"/>
  <c r="J69" i="43"/>
  <c r="J68" i="43" a="1"/>
  <c r="U67" i="43"/>
  <c r="BE309" i="1"/>
  <c r="G69" i="43"/>
  <c r="O68" i="43" l="1"/>
  <c r="M68" i="43"/>
  <c r="T68" i="43"/>
  <c r="S68" i="43"/>
  <c r="J68" i="43"/>
  <c r="P68" i="43"/>
  <c r="N68" i="43"/>
  <c r="L68" i="43"/>
  <c r="R68" i="43"/>
  <c r="Q68" i="43"/>
  <c r="K68" i="43"/>
  <c r="J67" i="43" a="1"/>
  <c r="U66" i="43"/>
  <c r="G68" i="43"/>
  <c r="BE310" i="1"/>
  <c r="O67" i="43" l="1"/>
  <c r="N67" i="43"/>
  <c r="T67" i="43"/>
  <c r="L67" i="43"/>
  <c r="S67" i="43"/>
  <c r="K67" i="43"/>
  <c r="R67" i="43"/>
  <c r="J67" i="43"/>
  <c r="M67" i="43"/>
  <c r="Q67" i="43"/>
  <c r="P67" i="43"/>
  <c r="U65" i="43"/>
  <c r="J66" i="43" a="1"/>
  <c r="G67" i="43"/>
  <c r="BE311" i="1"/>
  <c r="O66" i="43" l="1"/>
  <c r="T66" i="43"/>
  <c r="K66" i="43"/>
  <c r="R66" i="43"/>
  <c r="J66" i="43"/>
  <c r="Q66" i="43"/>
  <c r="P66" i="43"/>
  <c r="N66" i="43"/>
  <c r="L66" i="43"/>
  <c r="S66" i="43"/>
  <c r="M66" i="43"/>
  <c r="U64" i="43"/>
  <c r="J65" i="43" a="1"/>
  <c r="G66" i="43"/>
  <c r="BE312" i="1"/>
  <c r="O65" i="43" l="1"/>
  <c r="M65" i="43"/>
  <c r="T65" i="43"/>
  <c r="J65" i="43"/>
  <c r="Q65" i="43"/>
  <c r="N65" i="43"/>
  <c r="L65" i="43"/>
  <c r="S65" i="43"/>
  <c r="K65" i="43"/>
  <c r="R65" i="43"/>
  <c r="P65" i="43"/>
  <c r="U63" i="43"/>
  <c r="J64" i="43" a="1"/>
  <c r="BE313" i="1"/>
  <c r="G65" i="43"/>
  <c r="O64" i="43" l="1"/>
  <c r="N64" i="43"/>
  <c r="M64" i="43"/>
  <c r="T64" i="43"/>
  <c r="L64" i="43"/>
  <c r="S64" i="43"/>
  <c r="K64" i="43"/>
  <c r="R64" i="43"/>
  <c r="J64" i="43"/>
  <c r="P64" i="43"/>
  <c r="Q64" i="43"/>
  <c r="U62" i="43"/>
  <c r="J63" i="43" a="1"/>
  <c r="BE314" i="1"/>
  <c r="G64" i="43"/>
  <c r="O63" i="43" l="1"/>
  <c r="N63" i="43"/>
  <c r="L63" i="43"/>
  <c r="J63" i="43"/>
  <c r="Q63" i="43"/>
  <c r="P63" i="43"/>
  <c r="M63" i="43"/>
  <c r="T63" i="43"/>
  <c r="S63" i="43"/>
  <c r="K63" i="43"/>
  <c r="R63" i="43"/>
  <c r="U61" i="43"/>
  <c r="J62" i="43" a="1"/>
  <c r="G63" i="43"/>
  <c r="BE315" i="1"/>
  <c r="N62" i="43" l="1"/>
  <c r="M62" i="43"/>
  <c r="T62" i="43"/>
  <c r="L62" i="43"/>
  <c r="S62" i="43"/>
  <c r="K62" i="43"/>
  <c r="R62" i="43"/>
  <c r="J62" i="43"/>
  <c r="Q62" i="43"/>
  <c r="P62" i="43"/>
  <c r="O62" i="43"/>
  <c r="J61" i="43" a="1"/>
  <c r="U60" i="43"/>
  <c r="BE316" i="1"/>
  <c r="G62" i="43"/>
  <c r="N61" i="43" l="1"/>
  <c r="T61" i="43"/>
  <c r="S61" i="43"/>
  <c r="R61" i="43"/>
  <c r="Q61" i="43"/>
  <c r="M61" i="43"/>
  <c r="L61" i="43"/>
  <c r="K61" i="43"/>
  <c r="J61" i="43"/>
  <c r="P61" i="43"/>
  <c r="O61" i="43"/>
  <c r="J60" i="43" a="1"/>
  <c r="U59" i="43"/>
  <c r="G61" i="43"/>
  <c r="BE317" i="1"/>
  <c r="N60" i="43" l="1"/>
  <c r="M60" i="43"/>
  <c r="T60" i="43"/>
  <c r="L60" i="43"/>
  <c r="S60" i="43"/>
  <c r="K60" i="43"/>
  <c r="R60" i="43"/>
  <c r="J60" i="43"/>
  <c r="Q60" i="43"/>
  <c r="P60" i="43"/>
  <c r="O60" i="43"/>
  <c r="U58" i="43"/>
  <c r="J59" i="43" a="1"/>
  <c r="BE318" i="1"/>
  <c r="G60" i="43"/>
  <c r="O59" i="43" l="1"/>
  <c r="L59" i="43"/>
  <c r="S59" i="43"/>
  <c r="J59" i="43"/>
  <c r="P59" i="43"/>
  <c r="N59" i="43"/>
  <c r="M59" i="43"/>
  <c r="T59" i="43"/>
  <c r="K59" i="43"/>
  <c r="R59" i="43"/>
  <c r="Q59" i="43"/>
  <c r="U57" i="43"/>
  <c r="J58" i="43" a="1"/>
  <c r="BE319" i="1"/>
  <c r="G59" i="43"/>
  <c r="O58" i="43" l="1"/>
  <c r="Q58" i="43"/>
  <c r="N58" i="43"/>
  <c r="M58" i="43"/>
  <c r="K58" i="43"/>
  <c r="J58" i="43"/>
  <c r="P58" i="43"/>
  <c r="T58" i="43"/>
  <c r="L58" i="43"/>
  <c r="S58" i="43"/>
  <c r="R58" i="43"/>
  <c r="J57" i="43" a="1"/>
  <c r="U56" i="43"/>
  <c r="BE320" i="1"/>
  <c r="G58" i="43"/>
  <c r="O57" i="43" l="1"/>
  <c r="T57" i="43"/>
  <c r="S57" i="43"/>
  <c r="K57" i="43"/>
  <c r="R57" i="43"/>
  <c r="J57" i="43"/>
  <c r="Q57" i="43"/>
  <c r="P57" i="43"/>
  <c r="N57" i="43"/>
  <c r="M57" i="43"/>
  <c r="L57" i="43"/>
  <c r="U54" i="43"/>
  <c r="J56" i="43" a="1"/>
  <c r="G57" i="43"/>
  <c r="BE321" i="1"/>
  <c r="O56" i="43" l="1"/>
  <c r="M56" i="43"/>
  <c r="L56" i="43"/>
  <c r="K56" i="43"/>
  <c r="Q56" i="43"/>
  <c r="N56" i="43"/>
  <c r="S56" i="43"/>
  <c r="R56" i="43"/>
  <c r="T56" i="43"/>
  <c r="J56" i="43"/>
  <c r="P56" i="43"/>
  <c r="U53" i="43"/>
  <c r="J54" i="43" a="1"/>
  <c r="BE322" i="1"/>
  <c r="G55" i="43"/>
  <c r="O54" i="43" l="1"/>
  <c r="L54" i="43"/>
  <c r="K54" i="43"/>
  <c r="R54" i="43"/>
  <c r="J54" i="43"/>
  <c r="N54" i="43"/>
  <c r="M54" i="43"/>
  <c r="T54" i="43"/>
  <c r="S54" i="43"/>
  <c r="Q54" i="43"/>
  <c r="P54" i="43"/>
  <c r="U52" i="43"/>
  <c r="J53" i="43" a="1"/>
  <c r="BE323" i="1"/>
  <c r="G54" i="43"/>
  <c r="O53" i="43" l="1"/>
  <c r="M53" i="43"/>
  <c r="T53" i="43"/>
  <c r="L53" i="43"/>
  <c r="S53" i="43"/>
  <c r="K53" i="43"/>
  <c r="R53" i="43"/>
  <c r="J53" i="43"/>
  <c r="N53" i="43"/>
  <c r="Q53" i="43"/>
  <c r="P53" i="43"/>
  <c r="U51" i="43"/>
  <c r="J52" i="43" a="1"/>
  <c r="G53" i="43"/>
  <c r="BE324" i="1"/>
  <c r="O52" i="43" l="1"/>
  <c r="M52" i="43"/>
  <c r="T52" i="43"/>
  <c r="S52" i="43"/>
  <c r="R52" i="43"/>
  <c r="P52" i="43"/>
  <c r="N52" i="43"/>
  <c r="L52" i="43"/>
  <c r="K52" i="43"/>
  <c r="J52" i="43"/>
  <c r="Q52" i="43"/>
  <c r="J51" i="43" a="1"/>
  <c r="U50" i="43"/>
  <c r="BE325" i="1"/>
  <c r="G52" i="43"/>
  <c r="O51" i="43" l="1"/>
  <c r="T51" i="43"/>
  <c r="S51" i="43"/>
  <c r="R51" i="43"/>
  <c r="P51" i="43"/>
  <c r="N51" i="43"/>
  <c r="L51" i="43"/>
  <c r="K51" i="43"/>
  <c r="Q51" i="43"/>
  <c r="M51" i="43"/>
  <c r="J51" i="43"/>
  <c r="U49" i="43"/>
  <c r="J50" i="43" a="1"/>
  <c r="G51" i="43"/>
  <c r="BE326" i="1"/>
  <c r="O50" i="43" l="1"/>
  <c r="M50" i="43"/>
  <c r="S50" i="43"/>
  <c r="J50" i="43"/>
  <c r="Q50" i="43"/>
  <c r="P50" i="43"/>
  <c r="N50" i="43"/>
  <c r="L50" i="43"/>
  <c r="K50" i="43"/>
  <c r="R50" i="43"/>
  <c r="T50" i="43"/>
  <c r="U48" i="43"/>
  <c r="J49" i="43" a="1"/>
  <c r="BE327" i="1"/>
  <c r="G50" i="43"/>
  <c r="O49" i="43" l="1"/>
  <c r="T49" i="43"/>
  <c r="S49" i="43"/>
  <c r="P49" i="43"/>
  <c r="N49" i="43"/>
  <c r="M49" i="43"/>
  <c r="L49" i="43"/>
  <c r="K49" i="43"/>
  <c r="R49" i="43"/>
  <c r="J49" i="43"/>
  <c r="Q49" i="43"/>
  <c r="J48" i="43" a="1"/>
  <c r="U47" i="43"/>
  <c r="G49" i="43"/>
  <c r="BE328" i="1"/>
  <c r="T48" i="43" l="1"/>
  <c r="L48" i="43"/>
  <c r="S48" i="43"/>
  <c r="K48" i="43"/>
  <c r="R48" i="43"/>
  <c r="J48" i="43"/>
  <c r="Q48" i="43"/>
  <c r="P48" i="43"/>
  <c r="O48" i="43"/>
  <c r="N48" i="43"/>
  <c r="M48" i="43"/>
  <c r="U46" i="43"/>
  <c r="J47" i="43" a="1"/>
  <c r="BE329" i="1"/>
  <c r="G48" i="43"/>
  <c r="O47" i="43" l="1"/>
  <c r="N47" i="43"/>
  <c r="M47" i="43"/>
  <c r="T47" i="43"/>
  <c r="L47" i="43"/>
  <c r="S47" i="43"/>
  <c r="K47" i="43"/>
  <c r="R47" i="43"/>
  <c r="J47" i="43"/>
  <c r="Q47" i="43"/>
  <c r="P47" i="43"/>
  <c r="J46" i="43" a="1"/>
  <c r="U45" i="43"/>
  <c r="BE330" i="1"/>
  <c r="G47" i="43"/>
  <c r="O46" i="43" l="1"/>
  <c r="M46" i="43"/>
  <c r="T46" i="43"/>
  <c r="S46" i="43"/>
  <c r="P46" i="43"/>
  <c r="N46" i="43"/>
  <c r="L46" i="43"/>
  <c r="K46" i="43"/>
  <c r="J46" i="43"/>
  <c r="Q46" i="43"/>
  <c r="R46" i="43"/>
  <c r="J45" i="43" a="1"/>
  <c r="U44" i="43"/>
  <c r="BE331" i="1"/>
  <c r="G46" i="43"/>
  <c r="O45" i="43" l="1"/>
  <c r="N45" i="43"/>
  <c r="M45" i="43"/>
  <c r="T45" i="43"/>
  <c r="L45" i="43"/>
  <c r="S45" i="43"/>
  <c r="K45" i="43"/>
  <c r="R45" i="43"/>
  <c r="J45" i="43"/>
  <c r="Q45" i="43"/>
  <c r="P45" i="43"/>
  <c r="U43" i="43"/>
  <c r="J44" i="43" a="1"/>
  <c r="G45" i="43"/>
  <c r="BE332" i="1"/>
  <c r="O44" i="43" l="1"/>
  <c r="S44" i="43"/>
  <c r="R44" i="43"/>
  <c r="P44" i="43"/>
  <c r="N44" i="43"/>
  <c r="T44" i="43"/>
  <c r="L44" i="43"/>
  <c r="K44" i="43"/>
  <c r="Q44" i="43"/>
  <c r="M44" i="43"/>
  <c r="J44" i="43"/>
  <c r="U42" i="43"/>
  <c r="J43" i="43" a="1"/>
  <c r="G44" i="43"/>
  <c r="BE333" i="1"/>
  <c r="O43" i="43" l="1"/>
  <c r="M43" i="43"/>
  <c r="L43" i="43"/>
  <c r="S43" i="43"/>
  <c r="K43" i="43"/>
  <c r="J43" i="43"/>
  <c r="Q43" i="43"/>
  <c r="N43" i="43"/>
  <c r="T43" i="43"/>
  <c r="R43" i="43"/>
  <c r="P43" i="43"/>
  <c r="U41" i="43"/>
  <c r="J42" i="43" a="1"/>
  <c r="G43" i="43"/>
  <c r="BE334" i="1"/>
  <c r="T42" i="43" l="1"/>
  <c r="L42" i="43"/>
  <c r="S42" i="43"/>
  <c r="K42" i="43"/>
  <c r="R42" i="43"/>
  <c r="J42" i="43"/>
  <c r="Q42" i="43"/>
  <c r="P42" i="43"/>
  <c r="O42" i="43"/>
  <c r="N42" i="43"/>
  <c r="M42" i="43"/>
  <c r="J41" i="43" a="1"/>
  <c r="U40" i="43"/>
  <c r="G42" i="43"/>
  <c r="BE335" i="1"/>
  <c r="O41" i="43" l="1"/>
  <c r="L41" i="43"/>
  <c r="S41" i="43"/>
  <c r="R41" i="43"/>
  <c r="P41" i="43"/>
  <c r="N41" i="43"/>
  <c r="M41" i="43"/>
  <c r="T41" i="43"/>
  <c r="J41" i="43"/>
  <c r="Q41" i="43"/>
  <c r="K41" i="43"/>
  <c r="J40" i="43" a="1"/>
  <c r="U39" i="43"/>
  <c r="BE336" i="1"/>
  <c r="G41" i="43"/>
  <c r="O40" i="43" l="1"/>
  <c r="L40" i="43"/>
  <c r="K40" i="43"/>
  <c r="J40" i="43"/>
  <c r="Q40" i="43"/>
  <c r="P40" i="43"/>
  <c r="N40" i="43"/>
  <c r="M40" i="43"/>
  <c r="T40" i="43"/>
  <c r="S40" i="43"/>
  <c r="R40" i="43"/>
  <c r="J39" i="43" a="1"/>
  <c r="U38" i="43"/>
  <c r="G40" i="43"/>
  <c r="BE337" i="1"/>
  <c r="O39" i="43" l="1"/>
  <c r="N39" i="43"/>
  <c r="M39" i="43"/>
  <c r="T39" i="43"/>
  <c r="L39" i="43"/>
  <c r="S39" i="43"/>
  <c r="K39" i="43"/>
  <c r="J39" i="43"/>
  <c r="Q39" i="43"/>
  <c r="P39" i="43"/>
  <c r="R39" i="43"/>
  <c r="J38" i="43" a="1"/>
  <c r="U37" i="43"/>
  <c r="BE338" i="1"/>
  <c r="G39" i="43"/>
  <c r="O38" i="43" l="1"/>
  <c r="N38" i="43"/>
  <c r="M38" i="43"/>
  <c r="T38" i="43"/>
  <c r="L38" i="43"/>
  <c r="S38" i="43"/>
  <c r="K38" i="43"/>
  <c r="R38" i="43"/>
  <c r="J38" i="43"/>
  <c r="Q38" i="43"/>
  <c r="P38" i="43"/>
  <c r="U36" i="43"/>
  <c r="J37" i="43" a="1"/>
  <c r="G38" i="43"/>
  <c r="BE339" i="1"/>
  <c r="O37" i="43" l="1"/>
  <c r="N37" i="43"/>
  <c r="M37" i="43"/>
  <c r="T37" i="43"/>
  <c r="S37" i="43"/>
  <c r="K37" i="43"/>
  <c r="R37" i="43"/>
  <c r="J37" i="43"/>
  <c r="Q37" i="43"/>
  <c r="P37" i="43"/>
  <c r="L37" i="43"/>
  <c r="J36" i="43" a="1"/>
  <c r="U35" i="43"/>
  <c r="G37" i="43"/>
  <c r="BE340" i="1"/>
  <c r="O36" i="43" l="1"/>
  <c r="N36" i="43"/>
  <c r="M36" i="43"/>
  <c r="T36" i="43"/>
  <c r="L36" i="43"/>
  <c r="S36" i="43"/>
  <c r="R36" i="43"/>
  <c r="J36" i="43"/>
  <c r="Q36" i="43"/>
  <c r="P36" i="43"/>
  <c r="K36" i="43"/>
  <c r="J35" i="43" a="1"/>
  <c r="U34" i="43"/>
  <c r="BE341" i="1"/>
  <c r="G36" i="43"/>
  <c r="O35" i="43" l="1"/>
  <c r="M35" i="43"/>
  <c r="L35" i="43"/>
  <c r="S35" i="43"/>
  <c r="R35" i="43"/>
  <c r="N35" i="43"/>
  <c r="T35" i="43"/>
  <c r="K35" i="43"/>
  <c r="J35" i="43"/>
  <c r="P35" i="43"/>
  <c r="Q35" i="43"/>
  <c r="U33" i="43"/>
  <c r="J34" i="43" a="1"/>
  <c r="G35" i="43"/>
  <c r="BE342" i="1"/>
  <c r="O34" i="43" l="1"/>
  <c r="M34" i="43"/>
  <c r="T34" i="43"/>
  <c r="L34" i="43"/>
  <c r="S34" i="43"/>
  <c r="K34" i="43"/>
  <c r="R34" i="43"/>
  <c r="J34" i="43"/>
  <c r="Q34" i="43"/>
  <c r="N34" i="43"/>
  <c r="P34" i="43"/>
  <c r="U32" i="43"/>
  <c r="J33" i="43" a="1"/>
  <c r="BE343" i="1"/>
  <c r="G34" i="43"/>
  <c r="O33" i="43" l="1"/>
  <c r="T33" i="43"/>
  <c r="L33" i="43"/>
  <c r="S33" i="43"/>
  <c r="K33" i="43"/>
  <c r="Q33" i="43"/>
  <c r="N33" i="43"/>
  <c r="J33" i="43"/>
  <c r="M33" i="43"/>
  <c r="R33" i="43"/>
  <c r="P33" i="43"/>
  <c r="U31" i="43"/>
  <c r="J32" i="43" a="1"/>
  <c r="G33" i="43"/>
  <c r="BE344" i="1"/>
  <c r="O32" i="43" l="1"/>
  <c r="N32" i="43"/>
  <c r="M32" i="43"/>
  <c r="T32" i="43"/>
  <c r="L32" i="43"/>
  <c r="S32" i="43"/>
  <c r="K32" i="43"/>
  <c r="R32" i="43"/>
  <c r="J32" i="43"/>
  <c r="Q32" i="43"/>
  <c r="P32" i="43"/>
  <c r="U30" i="43"/>
  <c r="J31" i="43" a="1"/>
  <c r="BE345" i="1"/>
  <c r="G32" i="43"/>
  <c r="N31" i="43" l="1"/>
  <c r="M31" i="43"/>
  <c r="T31" i="43"/>
  <c r="L31" i="43"/>
  <c r="S31" i="43"/>
  <c r="K31" i="43"/>
  <c r="R31" i="43"/>
  <c r="J31" i="43"/>
  <c r="Q31" i="43"/>
  <c r="P31" i="43"/>
  <c r="O31" i="43"/>
  <c r="J30" i="43" a="1"/>
  <c r="U29" i="43"/>
  <c r="G31" i="43"/>
  <c r="BE346" i="1"/>
  <c r="O30" i="43" l="1"/>
  <c r="N30" i="43"/>
  <c r="M30" i="43"/>
  <c r="T30" i="43"/>
  <c r="L30" i="43"/>
  <c r="S30" i="43"/>
  <c r="K30" i="43"/>
  <c r="R30" i="43"/>
  <c r="J30" i="43"/>
  <c r="P30" i="43"/>
  <c r="Q30" i="43"/>
  <c r="J29" i="43" a="1"/>
  <c r="U28" i="43"/>
  <c r="BE347" i="1"/>
  <c r="G30" i="43"/>
  <c r="O29" i="43" l="1"/>
  <c r="N29" i="43"/>
  <c r="M29" i="43"/>
  <c r="K29" i="43"/>
  <c r="R29" i="43"/>
  <c r="J29" i="43"/>
  <c r="T29" i="43"/>
  <c r="L29" i="43"/>
  <c r="S29" i="43"/>
  <c r="Q29" i="43"/>
  <c r="P29" i="43"/>
  <c r="J28" i="43" a="1"/>
  <c r="U27" i="43"/>
  <c r="BE348" i="1"/>
  <c r="G28" i="43"/>
  <c r="S28" i="43" l="1"/>
  <c r="K28" i="43"/>
  <c r="R28" i="43"/>
  <c r="J28" i="43"/>
  <c r="Q28" i="43"/>
  <c r="P28" i="43"/>
  <c r="O28" i="43"/>
  <c r="N28" i="43"/>
  <c r="M28" i="43"/>
  <c r="T28" i="43"/>
  <c r="L28" i="43"/>
  <c r="U26" i="43"/>
  <c r="J27" i="43" a="1"/>
  <c r="BE349" i="1"/>
  <c r="G27" i="43"/>
  <c r="T27" i="43" l="1"/>
  <c r="L27" i="43"/>
  <c r="S27" i="43"/>
  <c r="K27" i="43"/>
  <c r="R27" i="43"/>
  <c r="J27" i="43"/>
  <c r="Q27" i="43"/>
  <c r="P27" i="43"/>
  <c r="O27" i="43"/>
  <c r="N27" i="43"/>
  <c r="M27" i="43"/>
  <c r="U25" i="43"/>
  <c r="J26" i="43" a="1"/>
  <c r="BE350" i="1"/>
  <c r="G26" i="43"/>
  <c r="O26" i="43" l="1"/>
  <c r="T26" i="43"/>
  <c r="P26" i="43"/>
  <c r="N26" i="43"/>
  <c r="L26" i="43"/>
  <c r="K26" i="43"/>
  <c r="R26" i="43"/>
  <c r="J26" i="43"/>
  <c r="Q26" i="43"/>
  <c r="M26" i="43"/>
  <c r="S26" i="43"/>
  <c r="U24" i="43"/>
  <c r="J25" i="43" a="1"/>
  <c r="BE351" i="1"/>
  <c r="G25" i="43"/>
  <c r="O25" i="43" l="1"/>
  <c r="N25" i="43"/>
  <c r="M25" i="43"/>
  <c r="T25" i="43"/>
  <c r="L25" i="43"/>
  <c r="S25" i="43"/>
  <c r="K25" i="43"/>
  <c r="R25" i="43"/>
  <c r="J25" i="43"/>
  <c r="Q25" i="43"/>
  <c r="P25" i="43"/>
  <c r="J24" i="43" a="1"/>
  <c r="U23" i="43"/>
  <c r="BE352" i="1"/>
  <c r="G24" i="43"/>
  <c r="O24" i="43" l="1"/>
  <c r="T24" i="43"/>
  <c r="K24" i="43"/>
  <c r="J24" i="43"/>
  <c r="N24" i="43"/>
  <c r="L24" i="43"/>
  <c r="S24" i="43"/>
  <c r="R24" i="43"/>
  <c r="P24" i="43"/>
  <c r="M24" i="43"/>
  <c r="Q24" i="43"/>
  <c r="U22" i="43"/>
  <c r="J23" i="43" a="1"/>
  <c r="BE353" i="1"/>
  <c r="O23" i="43" l="1"/>
  <c r="T23" i="43"/>
  <c r="R23" i="43"/>
  <c r="Q23" i="43"/>
  <c r="N23" i="43"/>
  <c r="L23" i="43"/>
  <c r="K23" i="43"/>
  <c r="M23" i="43"/>
  <c r="S23" i="43"/>
  <c r="J23" i="43"/>
  <c r="P23" i="43"/>
  <c r="J22" i="43" a="1"/>
  <c r="U21" i="43"/>
  <c r="BE354" i="1"/>
  <c r="G21" i="43"/>
  <c r="O22" i="43" l="1"/>
  <c r="N22" i="43"/>
  <c r="M22" i="43"/>
  <c r="T22" i="43"/>
  <c r="L22" i="43"/>
  <c r="S22" i="43"/>
  <c r="K22" i="43"/>
  <c r="R22" i="43"/>
  <c r="J22" i="43"/>
  <c r="Q22" i="43"/>
  <c r="P22" i="43"/>
  <c r="U20" i="43"/>
  <c r="J21" i="43" a="1"/>
  <c r="G20" i="43"/>
  <c r="BE355" i="1"/>
  <c r="O21" i="43" l="1"/>
  <c r="N21" i="43"/>
  <c r="M21" i="43"/>
  <c r="T21" i="43"/>
  <c r="L21" i="43"/>
  <c r="K21" i="43"/>
  <c r="R21" i="43"/>
  <c r="J21" i="43"/>
  <c r="Q21" i="43"/>
  <c r="P21" i="43"/>
  <c r="S21" i="43"/>
  <c r="J20" i="43" a="1"/>
  <c r="U19" i="43"/>
  <c r="G19" i="43"/>
  <c r="BE356" i="1"/>
  <c r="O20" i="43" l="1"/>
  <c r="M20" i="43"/>
  <c r="T20" i="43"/>
  <c r="L20" i="43"/>
  <c r="S20" i="43"/>
  <c r="K20" i="43"/>
  <c r="R20" i="43"/>
  <c r="J20" i="43"/>
  <c r="Q20" i="43"/>
  <c r="N20" i="43"/>
  <c r="P20" i="43"/>
  <c r="J19" i="43" a="1"/>
  <c r="U18" i="43"/>
  <c r="G18" i="43"/>
  <c r="BE357" i="1"/>
  <c r="O19" i="43" l="1"/>
  <c r="M19" i="43"/>
  <c r="K19" i="43"/>
  <c r="R19" i="43"/>
  <c r="N19" i="43"/>
  <c r="T19" i="43"/>
  <c r="S19" i="43"/>
  <c r="J19" i="43"/>
  <c r="Q19" i="43"/>
  <c r="P19" i="43"/>
  <c r="L19" i="43"/>
  <c r="J18" i="43" a="1"/>
  <c r="U17" i="43"/>
  <c r="BE358" i="1"/>
  <c r="G17" i="43"/>
  <c r="N18" i="43" l="1"/>
  <c r="M18" i="43"/>
  <c r="T18" i="43"/>
  <c r="L18" i="43"/>
  <c r="S18" i="43"/>
  <c r="R18" i="43"/>
  <c r="J18" i="43"/>
  <c r="Q18" i="43"/>
  <c r="O18" i="43"/>
  <c r="K18" i="43"/>
  <c r="P18" i="43"/>
  <c r="J17" i="43" a="1"/>
  <c r="U16" i="43"/>
  <c r="G16" i="43"/>
  <c r="BE359" i="1"/>
  <c r="O17" i="43" l="1"/>
  <c r="M17" i="43"/>
  <c r="T17" i="43"/>
  <c r="L17" i="43"/>
  <c r="S17" i="43"/>
  <c r="K17" i="43"/>
  <c r="R17" i="43"/>
  <c r="Q17" i="43"/>
  <c r="P17" i="43"/>
  <c r="N17" i="43"/>
  <c r="J17" i="43"/>
  <c r="J16" i="43" a="1"/>
  <c r="U15" i="43"/>
  <c r="BE360" i="1"/>
  <c r="G15" i="43"/>
  <c r="O16" i="43" l="1"/>
  <c r="N16" i="43"/>
  <c r="M16" i="43"/>
  <c r="S16" i="43"/>
  <c r="J16" i="43"/>
  <c r="T16" i="43"/>
  <c r="L16" i="43"/>
  <c r="K16" i="43"/>
  <c r="R16" i="43"/>
  <c r="Q16" i="43"/>
  <c r="P16" i="43"/>
  <c r="J15" i="43" a="1"/>
  <c r="U14" i="43"/>
  <c r="BE361" i="1"/>
  <c r="G14" i="43"/>
  <c r="O15" i="43" l="1"/>
  <c r="T15" i="43"/>
  <c r="K15" i="43"/>
  <c r="R15" i="43"/>
  <c r="N15" i="43"/>
  <c r="M15" i="43"/>
  <c r="L15" i="43"/>
  <c r="S15" i="43"/>
  <c r="J15" i="43"/>
  <c r="Q15" i="43"/>
  <c r="P15" i="43"/>
  <c r="U13" i="43"/>
  <c r="J14" i="43" a="1"/>
  <c r="BE362" i="1"/>
  <c r="G13" i="43"/>
  <c r="O14" i="43" l="1"/>
  <c r="L14" i="43"/>
  <c r="K14" i="43"/>
  <c r="J14" i="43"/>
  <c r="Q14" i="43"/>
  <c r="P14" i="43"/>
  <c r="N14" i="43"/>
  <c r="S14" i="43"/>
  <c r="M14" i="43"/>
  <c r="R14" i="43"/>
  <c r="T14" i="43"/>
  <c r="J13" i="43" a="1"/>
  <c r="U12" i="43"/>
  <c r="BE363" i="1"/>
  <c r="G12" i="43"/>
  <c r="N13" i="43" l="1"/>
  <c r="S13" i="43"/>
  <c r="J13" i="43"/>
  <c r="P13" i="43"/>
  <c r="O13" i="43"/>
  <c r="M13" i="43"/>
  <c r="R13" i="43"/>
  <c r="T13" i="43"/>
  <c r="L13" i="43"/>
  <c r="K13" i="43"/>
  <c r="Q13" i="43"/>
  <c r="U11" i="43"/>
  <c r="J12" i="43" a="1"/>
  <c r="BE364" i="1"/>
  <c r="G11" i="43"/>
  <c r="N12" i="43" l="1"/>
  <c r="M12" i="43"/>
  <c r="O12" i="43"/>
  <c r="T12" i="43"/>
  <c r="L12" i="43"/>
  <c r="K12" i="43"/>
  <c r="R12" i="43"/>
  <c r="J12" i="43"/>
  <c r="Q12" i="43"/>
  <c r="P12" i="43"/>
  <c r="S12" i="43"/>
  <c r="J11" i="43" a="1"/>
  <c r="U10" i="43"/>
  <c r="BE365" i="1"/>
  <c r="G10" i="43"/>
  <c r="M11" i="43" l="1"/>
  <c r="L11" i="43"/>
  <c r="S11" i="43"/>
  <c r="K11" i="43"/>
  <c r="R11" i="43"/>
  <c r="J11" i="43"/>
  <c r="Q11" i="43"/>
  <c r="P11" i="43"/>
  <c r="O11" i="43"/>
  <c r="N11" i="43"/>
  <c r="T11" i="43"/>
  <c r="J10" i="43" a="1"/>
  <c r="U9" i="43"/>
  <c r="G9" i="43"/>
  <c r="BE366" i="1"/>
  <c r="T10" i="43" l="1"/>
  <c r="L10" i="43"/>
  <c r="R10" i="43"/>
  <c r="O10" i="43"/>
  <c r="N10" i="43"/>
  <c r="S10" i="43"/>
  <c r="K10" i="43"/>
  <c r="J10" i="43"/>
  <c r="Q10" i="43"/>
  <c r="P10" i="43"/>
  <c r="M10" i="43"/>
  <c r="U8" i="43"/>
  <c r="J9" i="43" a="1"/>
  <c r="G8" i="43"/>
  <c r="BE367" i="1"/>
  <c r="N9" i="43" l="1"/>
  <c r="T9" i="43"/>
  <c r="L9" i="43"/>
  <c r="R9" i="43"/>
  <c r="P9" i="43"/>
  <c r="M9" i="43"/>
  <c r="S9" i="43"/>
  <c r="K9" i="43"/>
  <c r="J9" i="43"/>
  <c r="Q9" i="43"/>
  <c r="O9" i="43"/>
  <c r="U7" i="43"/>
  <c r="J8" i="43" a="1"/>
  <c r="BE368" i="1"/>
  <c r="G7" i="43"/>
  <c r="O8" i="43" l="1"/>
  <c r="N8" i="43"/>
  <c r="M8" i="43"/>
  <c r="L8" i="43"/>
  <c r="S8" i="43"/>
  <c r="K8" i="43"/>
  <c r="R8" i="43"/>
  <c r="J8" i="43"/>
  <c r="Q8" i="43"/>
  <c r="P8" i="43"/>
  <c r="T8" i="43"/>
  <c r="U6" i="43"/>
  <c r="J7" i="43" a="1"/>
  <c r="G6" i="43"/>
  <c r="BE369" i="1"/>
  <c r="O7" i="43" l="1"/>
  <c r="M7" i="43"/>
  <c r="T7" i="43"/>
  <c r="L7" i="43"/>
  <c r="K7" i="43"/>
  <c r="J7" i="43"/>
  <c r="Q7" i="43"/>
  <c r="N7" i="43"/>
  <c r="S7" i="43"/>
  <c r="R7" i="43"/>
  <c r="P7" i="43"/>
  <c r="U5" i="43"/>
  <c r="J6" i="43" a="1"/>
  <c r="BE370" i="1"/>
  <c r="G5" i="43"/>
  <c r="N6" i="43" l="1"/>
  <c r="M6" i="43"/>
  <c r="P6" i="43"/>
  <c r="O6" i="43"/>
  <c r="T6" i="43"/>
  <c r="L6" i="43"/>
  <c r="S6" i="43"/>
  <c r="R6" i="43"/>
  <c r="J6" i="43"/>
  <c r="Q6" i="43"/>
  <c r="K6" i="43"/>
  <c r="J5" i="43" a="1"/>
  <c r="BE371" i="1"/>
  <c r="S5" i="43" l="1"/>
  <c r="K5" i="43"/>
  <c r="R5" i="43"/>
  <c r="J5" i="43"/>
  <c r="Q5" i="43"/>
  <c r="P5" i="43"/>
  <c r="O5" i="43"/>
  <c r="N5" i="43"/>
  <c r="M5" i="43"/>
  <c r="T5" i="43"/>
  <c r="L5" i="43"/>
  <c r="E45" i="28"/>
  <c r="BE372" i="1"/>
  <c r="E46" i="28"/>
  <c r="E47" i="28"/>
  <c r="B24" i="28" l="1"/>
  <c r="E31" i="28"/>
  <c r="E33" i="28"/>
  <c r="E41" i="28"/>
  <c r="E35" i="28"/>
  <c r="BE373" i="1"/>
  <c r="E36" i="28"/>
  <c r="E40" i="28"/>
  <c r="E27" i="28"/>
  <c r="E32" i="28"/>
  <c r="E37" i="28"/>
  <c r="E43" i="28"/>
  <c r="E44" i="28"/>
  <c r="E29" i="28"/>
  <c r="E38" i="28"/>
  <c r="E24" i="28"/>
  <c r="E34" i="28"/>
  <c r="E23" i="28"/>
  <c r="E25" i="28"/>
  <c r="E28" i="28"/>
  <c r="E39" i="28"/>
  <c r="E30" i="28"/>
  <c r="E26" i="28"/>
  <c r="E42" i="28"/>
  <c r="B25" i="28" l="1"/>
  <c r="H21" i="28"/>
  <c r="E21" i="28"/>
  <c r="BE374" i="1"/>
  <c r="H46" i="28" l="1"/>
  <c r="H47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J25" i="28" s="1"/>
  <c r="H24" i="28"/>
  <c r="J24" i="28" s="1"/>
  <c r="H23" i="28"/>
  <c r="J23" i="28" s="1"/>
  <c r="B26" i="28"/>
  <c r="E20" i="28"/>
  <c r="D20" i="28"/>
  <c r="J2" i="28"/>
  <c r="AG2" i="28" s="1"/>
  <c r="I2" i="28"/>
  <c r="X2" i="28" s="1"/>
  <c r="H2" i="28"/>
  <c r="O2" i="28" s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K48" i="38"/>
  <c r="I46" i="38"/>
  <c r="J46" i="38" s="1"/>
  <c r="I45" i="38"/>
  <c r="J45" i="38" s="1"/>
  <c r="I44" i="38"/>
  <c r="J44" i="38" s="1"/>
  <c r="M43" i="38"/>
  <c r="I43" i="38"/>
  <c r="J43" i="38" s="1"/>
  <c r="I42" i="38"/>
  <c r="J42" i="38" s="1"/>
  <c r="I41" i="38"/>
  <c r="J41" i="38" s="1"/>
  <c r="L27" i="38"/>
  <c r="M27" i="38" s="1"/>
  <c r="K27" i="38"/>
  <c r="B27" i="38"/>
  <c r="D27" i="38" s="1"/>
  <c r="L25" i="38"/>
  <c r="K25" i="38"/>
  <c r="D25" i="38"/>
  <c r="D24" i="38"/>
  <c r="L23" i="38"/>
  <c r="K23" i="38"/>
  <c r="D23" i="38"/>
  <c r="D22" i="38"/>
  <c r="K17" i="38"/>
  <c r="H17" i="38"/>
  <c r="I6" i="38" s="1"/>
  <c r="J6" i="38" s="1"/>
  <c r="G17" i="38"/>
  <c r="I4" i="38" s="1"/>
  <c r="L4" i="38" s="1"/>
  <c r="L15" i="38"/>
  <c r="B12" i="38"/>
  <c r="D12" i="38" s="1"/>
  <c r="K11" i="38"/>
  <c r="D10" i="38"/>
  <c r="D9" i="38"/>
  <c r="D8" i="38"/>
  <c r="D7" i="38"/>
  <c r="BE375" i="1"/>
  <c r="C42" i="41"/>
  <c r="C23" i="41"/>
  <c r="L32" i="41"/>
  <c r="I33" i="41"/>
  <c r="C32" i="41"/>
  <c r="C71" i="41"/>
  <c r="I12" i="41"/>
  <c r="I47" i="41"/>
  <c r="L30" i="41"/>
  <c r="L17" i="41"/>
  <c r="C16" i="41"/>
  <c r="C27" i="41"/>
  <c r="L21" i="41"/>
  <c r="F9" i="41"/>
  <c r="C6" i="41"/>
  <c r="C51" i="41"/>
  <c r="C68" i="41"/>
  <c r="L34" i="41"/>
  <c r="L13" i="41"/>
  <c r="C52" i="41"/>
  <c r="L23" i="41"/>
  <c r="C44" i="41"/>
  <c r="L8" i="41"/>
  <c r="C20" i="41"/>
  <c r="I30" i="41"/>
  <c r="C70" i="41"/>
  <c r="F22" i="41"/>
  <c r="C62" i="41"/>
  <c r="I51" i="41"/>
  <c r="F6" i="41"/>
  <c r="C41" i="41"/>
  <c r="C18" i="41"/>
  <c r="F36" i="41"/>
  <c r="C37" i="41"/>
  <c r="C69" i="41"/>
  <c r="L39" i="41"/>
  <c r="L36" i="41"/>
  <c r="C35" i="41"/>
  <c r="L5" i="41"/>
  <c r="I43" i="41"/>
  <c r="F46" i="41"/>
  <c r="C54" i="41"/>
  <c r="L22" i="41"/>
  <c r="C36" i="41"/>
  <c r="I44" i="41"/>
  <c r="L19" i="41"/>
  <c r="C49" i="41"/>
  <c r="I22" i="41"/>
  <c r="F5" i="41"/>
  <c r="L9" i="41"/>
  <c r="L41" i="41"/>
  <c r="F15" i="41"/>
  <c r="C67" i="41"/>
  <c r="C43" i="41"/>
  <c r="L25" i="41"/>
  <c r="I45" i="41"/>
  <c r="L18" i="41"/>
  <c r="F14" i="41"/>
  <c r="L26" i="41"/>
  <c r="C5" i="41"/>
  <c r="L16" i="41"/>
  <c r="C25" i="41"/>
  <c r="L47" i="41"/>
  <c r="F18" i="41"/>
  <c r="I25" i="41"/>
  <c r="L11" i="41"/>
  <c r="F19" i="41"/>
  <c r="F28" i="41"/>
  <c r="L15" i="41"/>
  <c r="I11" i="41"/>
  <c r="C56" i="41"/>
  <c r="F20" i="41"/>
  <c r="C30" i="41"/>
  <c r="L40" i="41"/>
  <c r="I29" i="41"/>
  <c r="C64" i="41"/>
  <c r="F37" i="41"/>
  <c r="I28" i="41"/>
  <c r="L6" i="41"/>
  <c r="F31" i="41"/>
  <c r="C12" i="41"/>
  <c r="C22" i="41"/>
  <c r="F4" i="41"/>
  <c r="L10" i="41"/>
  <c r="C15" i="41"/>
  <c r="I31" i="41"/>
  <c r="I6" i="41"/>
  <c r="C7" i="41"/>
  <c r="F23" i="41"/>
  <c r="I14" i="41"/>
  <c r="I35" i="41"/>
  <c r="F24" i="41"/>
  <c r="F27" i="41"/>
  <c r="F25" i="41"/>
  <c r="C14" i="41"/>
  <c r="I17" i="41"/>
  <c r="I5" i="41"/>
  <c r="F13" i="41"/>
  <c r="I53" i="41"/>
  <c r="F3" i="41"/>
  <c r="L31" i="41"/>
  <c r="C10" i="41"/>
  <c r="F16" i="41"/>
  <c r="C66" i="41"/>
  <c r="I24" i="41"/>
  <c r="C63" i="41"/>
  <c r="C60" i="41"/>
  <c r="I34" i="41"/>
  <c r="L28" i="41"/>
  <c r="I16" i="41"/>
  <c r="C65" i="41"/>
  <c r="L3" i="41"/>
  <c r="F49" i="41"/>
  <c r="I15" i="41"/>
  <c r="C19" i="41"/>
  <c r="L42" i="41"/>
  <c r="I46" i="41"/>
  <c r="I32" i="41"/>
  <c r="C17" i="41"/>
  <c r="C59" i="41"/>
  <c r="F7" i="41"/>
  <c r="C13" i="41"/>
  <c r="I3" i="41"/>
  <c r="I36" i="41"/>
  <c r="F35" i="41"/>
  <c r="C48" i="41"/>
  <c r="I21" i="41"/>
  <c r="L29" i="41"/>
  <c r="I26" i="41"/>
  <c r="L33" i="41"/>
  <c r="C57" i="41"/>
  <c r="I9" i="41"/>
  <c r="L14" i="41"/>
  <c r="C40" i="41"/>
  <c r="C28" i="41"/>
  <c r="L43" i="41"/>
  <c r="C38" i="41"/>
  <c r="L37" i="41"/>
  <c r="F38" i="41"/>
  <c r="F21" i="41"/>
  <c r="F11" i="41"/>
  <c r="I4" i="41"/>
  <c r="I52" i="41"/>
  <c r="F40" i="41"/>
  <c r="C33" i="41"/>
  <c r="I39" i="41"/>
  <c r="C29" i="41"/>
  <c r="F42" i="41"/>
  <c r="I49" i="41"/>
  <c r="I10" i="41"/>
  <c r="F26" i="41"/>
  <c r="C4" i="41"/>
  <c r="C26" i="41"/>
  <c r="L24" i="41"/>
  <c r="L12" i="41"/>
  <c r="C45" i="41"/>
  <c r="C53" i="41"/>
  <c r="I27" i="41"/>
  <c r="C31" i="41"/>
  <c r="C61" i="41"/>
  <c r="F44" i="41"/>
  <c r="F48" i="41"/>
  <c r="F30" i="41"/>
  <c r="I19" i="41"/>
  <c r="F33" i="41"/>
  <c r="I50" i="41"/>
  <c r="I40" i="41"/>
  <c r="I42" i="41"/>
  <c r="F45" i="41"/>
  <c r="C55" i="41"/>
  <c r="L27" i="41"/>
  <c r="I13" i="41"/>
  <c r="I23" i="41"/>
  <c r="I7" i="41"/>
  <c r="F17" i="41"/>
  <c r="I8" i="41"/>
  <c r="L4" i="41"/>
  <c r="I38" i="41"/>
  <c r="F10" i="41"/>
  <c r="C24" i="41"/>
  <c r="F39" i="41"/>
  <c r="I20" i="41"/>
  <c r="L44" i="41"/>
  <c r="C8" i="41"/>
  <c r="C58" i="41"/>
  <c r="C3" i="41"/>
  <c r="I18" i="41"/>
  <c r="L46" i="41"/>
  <c r="L7" i="41"/>
  <c r="L35" i="41"/>
  <c r="F32" i="41"/>
  <c r="L20" i="41"/>
  <c r="F34" i="41"/>
  <c r="L38" i="41"/>
  <c r="F12" i="41"/>
  <c r="C9" i="41"/>
  <c r="L45" i="41"/>
  <c r="I48" i="41"/>
  <c r="I41" i="41"/>
  <c r="F47" i="41"/>
  <c r="C50" i="41"/>
  <c r="F8" i="41"/>
  <c r="F29" i="41"/>
  <c r="C21" i="41"/>
  <c r="F43" i="41"/>
  <c r="F41" i="41"/>
  <c r="C11" i="41"/>
  <c r="I37" i="41"/>
  <c r="C39" i="41"/>
  <c r="C47" i="41"/>
  <c r="C34" i="41"/>
  <c r="V2" i="28" l="1"/>
  <c r="L10" i="38"/>
  <c r="Y2" i="28"/>
  <c r="AE2" i="28"/>
  <c r="L6" i="38"/>
  <c r="L16" i="38" s="1"/>
  <c r="L17" i="38" s="1"/>
  <c r="M23" i="38"/>
  <c r="S2" i="28"/>
  <c r="J48" i="38"/>
  <c r="P2" i="28"/>
  <c r="Q2" i="28"/>
  <c r="AA2" i="28"/>
  <c r="AB2" i="28"/>
  <c r="K2" i="28"/>
  <c r="T2" i="28"/>
  <c r="AC2" i="28"/>
  <c r="L2" i="28"/>
  <c r="U2" i="28"/>
  <c r="AD2" i="28"/>
  <c r="G20" i="28"/>
  <c r="B27" i="28"/>
  <c r="J26" i="28"/>
  <c r="J4" i="38"/>
  <c r="N2" i="28"/>
  <c r="W2" i="28"/>
  <c r="AF2" i="28"/>
  <c r="M2" i="28"/>
  <c r="K280" i="39"/>
  <c r="L280" i="39" s="1"/>
  <c r="I280" i="39"/>
  <c r="J280" i="39" s="1"/>
  <c r="K279" i="39"/>
  <c r="L279" i="39" s="1"/>
  <c r="I279" i="39"/>
  <c r="J279" i="39" s="1"/>
  <c r="K278" i="39"/>
  <c r="L278" i="39" s="1"/>
  <c r="I278" i="39"/>
  <c r="J278" i="39" s="1"/>
  <c r="K277" i="39"/>
  <c r="L277" i="39" s="1"/>
  <c r="I277" i="39"/>
  <c r="J277" i="39" s="1"/>
  <c r="K276" i="39"/>
  <c r="L276" i="39" s="1"/>
  <c r="I276" i="39"/>
  <c r="J276" i="39" s="1"/>
  <c r="K275" i="39"/>
  <c r="L275" i="39" s="1"/>
  <c r="I275" i="39"/>
  <c r="J275" i="39" s="1"/>
  <c r="K274" i="39"/>
  <c r="L274" i="39" s="1"/>
  <c r="I274" i="39"/>
  <c r="J274" i="39" s="1"/>
  <c r="K273" i="39"/>
  <c r="L273" i="39" s="1"/>
  <c r="I273" i="39"/>
  <c r="J273" i="39" s="1"/>
  <c r="K272" i="39"/>
  <c r="L272" i="39" s="1"/>
  <c r="I272" i="39"/>
  <c r="J272" i="39" s="1"/>
  <c r="K271" i="39"/>
  <c r="L271" i="39" s="1"/>
  <c r="I271" i="39"/>
  <c r="J271" i="39" s="1"/>
  <c r="K270" i="39"/>
  <c r="L270" i="39" s="1"/>
  <c r="I270" i="39"/>
  <c r="J270" i="39" s="1"/>
  <c r="K269" i="39"/>
  <c r="L269" i="39" s="1"/>
  <c r="I269" i="39"/>
  <c r="J269" i="39" s="1"/>
  <c r="K268" i="39"/>
  <c r="L268" i="39" s="1"/>
  <c r="I268" i="39"/>
  <c r="J268" i="39" s="1"/>
  <c r="K267" i="39"/>
  <c r="L267" i="39" s="1"/>
  <c r="I267" i="39"/>
  <c r="J267" i="39" s="1"/>
  <c r="K266" i="39"/>
  <c r="L266" i="39" s="1"/>
  <c r="I266" i="39"/>
  <c r="J266" i="39" s="1"/>
  <c r="K265" i="39"/>
  <c r="L265" i="39" s="1"/>
  <c r="I265" i="39"/>
  <c r="J265" i="39" s="1"/>
  <c r="K264" i="39"/>
  <c r="L264" i="39" s="1"/>
  <c r="I264" i="39"/>
  <c r="J264" i="39" s="1"/>
  <c r="K263" i="39"/>
  <c r="L263" i="39" s="1"/>
  <c r="I263" i="39"/>
  <c r="J263" i="39" s="1"/>
  <c r="K262" i="39"/>
  <c r="L262" i="39" s="1"/>
  <c r="I262" i="39"/>
  <c r="J262" i="39" s="1"/>
  <c r="K261" i="39"/>
  <c r="L261" i="39" s="1"/>
  <c r="I261" i="39"/>
  <c r="J261" i="39" s="1"/>
  <c r="K260" i="39"/>
  <c r="L260" i="39" s="1"/>
  <c r="I260" i="39"/>
  <c r="J260" i="39" s="1"/>
  <c r="K259" i="39"/>
  <c r="L259" i="39" s="1"/>
  <c r="I259" i="39"/>
  <c r="J259" i="39" s="1"/>
  <c r="K258" i="39"/>
  <c r="L258" i="39" s="1"/>
  <c r="I258" i="39"/>
  <c r="J258" i="39" s="1"/>
  <c r="K257" i="39"/>
  <c r="L257" i="39" s="1"/>
  <c r="I257" i="39"/>
  <c r="J257" i="39" s="1"/>
  <c r="K256" i="39"/>
  <c r="L256" i="39" s="1"/>
  <c r="I256" i="39"/>
  <c r="J256" i="39" s="1"/>
  <c r="K255" i="39"/>
  <c r="L255" i="39" s="1"/>
  <c r="I255" i="39"/>
  <c r="J255" i="39" s="1"/>
  <c r="K254" i="39"/>
  <c r="L254" i="39" s="1"/>
  <c r="I254" i="39"/>
  <c r="J254" i="39" s="1"/>
  <c r="K253" i="39"/>
  <c r="L253" i="39" s="1"/>
  <c r="I253" i="39"/>
  <c r="J253" i="39" s="1"/>
  <c r="K252" i="39"/>
  <c r="L252" i="39" s="1"/>
  <c r="I252" i="39"/>
  <c r="J252" i="39" s="1"/>
  <c r="K251" i="39"/>
  <c r="L251" i="39" s="1"/>
  <c r="I251" i="39"/>
  <c r="J251" i="39" s="1"/>
  <c r="K250" i="39"/>
  <c r="L250" i="39" s="1"/>
  <c r="I250" i="39"/>
  <c r="J250" i="39" s="1"/>
  <c r="K249" i="39"/>
  <c r="L249" i="39" s="1"/>
  <c r="I249" i="39"/>
  <c r="J249" i="39" s="1"/>
  <c r="K248" i="39"/>
  <c r="L248" i="39" s="1"/>
  <c r="I248" i="39"/>
  <c r="J248" i="39" s="1"/>
  <c r="K247" i="39"/>
  <c r="L247" i="39" s="1"/>
  <c r="I247" i="39"/>
  <c r="J247" i="39" s="1"/>
  <c r="K246" i="39"/>
  <c r="L246" i="39" s="1"/>
  <c r="I246" i="39"/>
  <c r="J246" i="39" s="1"/>
  <c r="K245" i="39"/>
  <c r="L245" i="39" s="1"/>
  <c r="I245" i="39"/>
  <c r="J245" i="39" s="1"/>
  <c r="K244" i="39"/>
  <c r="L244" i="39" s="1"/>
  <c r="I244" i="39"/>
  <c r="J244" i="39" s="1"/>
  <c r="K243" i="39"/>
  <c r="L243" i="39" s="1"/>
  <c r="I243" i="39"/>
  <c r="J243" i="39" s="1"/>
  <c r="K242" i="39"/>
  <c r="L242" i="39" s="1"/>
  <c r="I242" i="39"/>
  <c r="J242" i="39" s="1"/>
  <c r="K241" i="39"/>
  <c r="L241" i="39" s="1"/>
  <c r="I241" i="39"/>
  <c r="J241" i="39" s="1"/>
  <c r="K240" i="39"/>
  <c r="L240" i="39" s="1"/>
  <c r="I240" i="39"/>
  <c r="J240" i="39" s="1"/>
  <c r="K239" i="39"/>
  <c r="L239" i="39" s="1"/>
  <c r="I239" i="39"/>
  <c r="J239" i="39" s="1"/>
  <c r="K238" i="39"/>
  <c r="L238" i="39" s="1"/>
  <c r="I238" i="39"/>
  <c r="J238" i="39" s="1"/>
  <c r="K237" i="39"/>
  <c r="L237" i="39" s="1"/>
  <c r="I237" i="39"/>
  <c r="J237" i="39" s="1"/>
  <c r="K236" i="39"/>
  <c r="L236" i="39" s="1"/>
  <c r="I236" i="39"/>
  <c r="J236" i="39" s="1"/>
  <c r="K235" i="39"/>
  <c r="L235" i="39" s="1"/>
  <c r="I235" i="39"/>
  <c r="J235" i="39" s="1"/>
  <c r="K234" i="39"/>
  <c r="L234" i="39" s="1"/>
  <c r="I234" i="39"/>
  <c r="J234" i="39" s="1"/>
  <c r="K233" i="39"/>
  <c r="L233" i="39" s="1"/>
  <c r="I233" i="39"/>
  <c r="J233" i="39" s="1"/>
  <c r="K232" i="39"/>
  <c r="L232" i="39" s="1"/>
  <c r="I232" i="39"/>
  <c r="J232" i="39" s="1"/>
  <c r="K231" i="39"/>
  <c r="L231" i="39" s="1"/>
  <c r="I231" i="39"/>
  <c r="J231" i="39" s="1"/>
  <c r="K230" i="39"/>
  <c r="L230" i="39" s="1"/>
  <c r="I230" i="39"/>
  <c r="J230" i="39" s="1"/>
  <c r="K229" i="39"/>
  <c r="L229" i="39" s="1"/>
  <c r="I229" i="39"/>
  <c r="J229" i="39" s="1"/>
  <c r="K228" i="39"/>
  <c r="L228" i="39" s="1"/>
  <c r="I228" i="39"/>
  <c r="J228" i="39" s="1"/>
  <c r="K227" i="39"/>
  <c r="L227" i="39" s="1"/>
  <c r="I227" i="39"/>
  <c r="J227" i="39" s="1"/>
  <c r="K226" i="39"/>
  <c r="L226" i="39" s="1"/>
  <c r="I226" i="39"/>
  <c r="J226" i="39" s="1"/>
  <c r="K225" i="39"/>
  <c r="L225" i="39" s="1"/>
  <c r="I225" i="39"/>
  <c r="J225" i="39" s="1"/>
  <c r="K224" i="39"/>
  <c r="L224" i="39" s="1"/>
  <c r="I224" i="39"/>
  <c r="J224" i="39" s="1"/>
  <c r="K223" i="39"/>
  <c r="L223" i="39" s="1"/>
  <c r="K222" i="39"/>
  <c r="L222" i="39" s="1"/>
  <c r="I222" i="39"/>
  <c r="J222" i="39" s="1"/>
  <c r="K221" i="39"/>
  <c r="L221" i="39" s="1"/>
  <c r="I221" i="39"/>
  <c r="J221" i="39" s="1"/>
  <c r="K220" i="39"/>
  <c r="L220" i="39" s="1"/>
  <c r="I220" i="39"/>
  <c r="J220" i="39" s="1"/>
  <c r="K219" i="39"/>
  <c r="L219" i="39" s="1"/>
  <c r="I219" i="39"/>
  <c r="J219" i="39" s="1"/>
  <c r="K218" i="39"/>
  <c r="L218" i="39" s="1"/>
  <c r="I218" i="39"/>
  <c r="J218" i="39" s="1"/>
  <c r="K217" i="39"/>
  <c r="L217" i="39" s="1"/>
  <c r="I217" i="39"/>
  <c r="J217" i="39" s="1"/>
  <c r="K216" i="39"/>
  <c r="L216" i="39" s="1"/>
  <c r="I216" i="39"/>
  <c r="J216" i="39" s="1"/>
  <c r="K215" i="39"/>
  <c r="L215" i="39" s="1"/>
  <c r="I215" i="39"/>
  <c r="J215" i="39" s="1"/>
  <c r="K214" i="39"/>
  <c r="L214" i="39" s="1"/>
  <c r="I214" i="39"/>
  <c r="J214" i="39" s="1"/>
  <c r="K213" i="39"/>
  <c r="L213" i="39" s="1"/>
  <c r="I213" i="39"/>
  <c r="J213" i="39" s="1"/>
  <c r="K212" i="39"/>
  <c r="L212" i="39" s="1"/>
  <c r="I212" i="39"/>
  <c r="J212" i="39" s="1"/>
  <c r="K211" i="39"/>
  <c r="L211" i="39" s="1"/>
  <c r="I211" i="39"/>
  <c r="J211" i="39" s="1"/>
  <c r="K210" i="39"/>
  <c r="L210" i="39" s="1"/>
  <c r="I210" i="39"/>
  <c r="J210" i="39" s="1"/>
  <c r="K209" i="39"/>
  <c r="L209" i="39" s="1"/>
  <c r="I209" i="39"/>
  <c r="J209" i="39" s="1"/>
  <c r="K208" i="39"/>
  <c r="L208" i="39" s="1"/>
  <c r="I208" i="39"/>
  <c r="J208" i="39" s="1"/>
  <c r="K207" i="39"/>
  <c r="L207" i="39" s="1"/>
  <c r="I207" i="39"/>
  <c r="J207" i="39" s="1"/>
  <c r="K206" i="39"/>
  <c r="L206" i="39" s="1"/>
  <c r="I206" i="39"/>
  <c r="J206" i="39" s="1"/>
  <c r="K205" i="39"/>
  <c r="L205" i="39" s="1"/>
  <c r="I205" i="39"/>
  <c r="J205" i="39" s="1"/>
  <c r="K204" i="39"/>
  <c r="L204" i="39" s="1"/>
  <c r="I204" i="39"/>
  <c r="J204" i="39" s="1"/>
  <c r="K203" i="39"/>
  <c r="L203" i="39" s="1"/>
  <c r="I203" i="39"/>
  <c r="J203" i="39" s="1"/>
  <c r="K202" i="39"/>
  <c r="L202" i="39" s="1"/>
  <c r="I202" i="39"/>
  <c r="J202" i="39" s="1"/>
  <c r="K201" i="39"/>
  <c r="L201" i="39" s="1"/>
  <c r="I201" i="39"/>
  <c r="J201" i="39" s="1"/>
  <c r="K200" i="39"/>
  <c r="L200" i="39" s="1"/>
  <c r="I200" i="39"/>
  <c r="J200" i="39" s="1"/>
  <c r="K199" i="39"/>
  <c r="L199" i="39" s="1"/>
  <c r="I199" i="39"/>
  <c r="J199" i="39" s="1"/>
  <c r="K198" i="39"/>
  <c r="L198" i="39" s="1"/>
  <c r="I198" i="39"/>
  <c r="J198" i="39" s="1"/>
  <c r="K197" i="39"/>
  <c r="L197" i="39" s="1"/>
  <c r="I197" i="39"/>
  <c r="J197" i="39" s="1"/>
  <c r="K196" i="39"/>
  <c r="L196" i="39" s="1"/>
  <c r="I196" i="39"/>
  <c r="J196" i="39" s="1"/>
  <c r="K195" i="39"/>
  <c r="L195" i="39" s="1"/>
  <c r="I195" i="39"/>
  <c r="J195" i="39" s="1"/>
  <c r="K194" i="39"/>
  <c r="L194" i="39" s="1"/>
  <c r="I194" i="39"/>
  <c r="J194" i="39" s="1"/>
  <c r="K193" i="39"/>
  <c r="L193" i="39" s="1"/>
  <c r="I193" i="39"/>
  <c r="J193" i="39" s="1"/>
  <c r="K192" i="39"/>
  <c r="L192" i="39" s="1"/>
  <c r="I192" i="39"/>
  <c r="J192" i="39" s="1"/>
  <c r="K191" i="39"/>
  <c r="L191" i="39" s="1"/>
  <c r="I191" i="39"/>
  <c r="J191" i="39" s="1"/>
  <c r="K190" i="39"/>
  <c r="L190" i="39" s="1"/>
  <c r="I190" i="39"/>
  <c r="J190" i="39" s="1"/>
  <c r="K189" i="39"/>
  <c r="L189" i="39" s="1"/>
  <c r="I189" i="39"/>
  <c r="J189" i="39" s="1"/>
  <c r="K188" i="39"/>
  <c r="L188" i="39" s="1"/>
  <c r="I188" i="39"/>
  <c r="J188" i="39" s="1"/>
  <c r="K187" i="39"/>
  <c r="L187" i="39" s="1"/>
  <c r="I187" i="39"/>
  <c r="J187" i="39" s="1"/>
  <c r="K186" i="39"/>
  <c r="L186" i="39" s="1"/>
  <c r="I186" i="39"/>
  <c r="J186" i="39" s="1"/>
  <c r="K185" i="39"/>
  <c r="L185" i="39" s="1"/>
  <c r="I185" i="39"/>
  <c r="J185" i="39" s="1"/>
  <c r="K184" i="39"/>
  <c r="L184" i="39" s="1"/>
  <c r="I184" i="39"/>
  <c r="J184" i="39" s="1"/>
  <c r="K183" i="39"/>
  <c r="L183" i="39" s="1"/>
  <c r="I183" i="39"/>
  <c r="J183" i="39" s="1"/>
  <c r="K182" i="39"/>
  <c r="L182" i="39" s="1"/>
  <c r="I182" i="39"/>
  <c r="J182" i="39" s="1"/>
  <c r="K181" i="39"/>
  <c r="L181" i="39" s="1"/>
  <c r="I181" i="39"/>
  <c r="J181" i="39" s="1"/>
  <c r="K180" i="39"/>
  <c r="L180" i="39" s="1"/>
  <c r="I180" i="39"/>
  <c r="J180" i="39" s="1"/>
  <c r="K179" i="39"/>
  <c r="L179" i="39" s="1"/>
  <c r="I179" i="39"/>
  <c r="J179" i="39" s="1"/>
  <c r="K178" i="39"/>
  <c r="L178" i="39" s="1"/>
  <c r="I178" i="39"/>
  <c r="J178" i="39" s="1"/>
  <c r="K177" i="39"/>
  <c r="L177" i="39" s="1"/>
  <c r="I177" i="39"/>
  <c r="J177" i="39" s="1"/>
  <c r="K176" i="39"/>
  <c r="L176" i="39" s="1"/>
  <c r="I176" i="39"/>
  <c r="J176" i="39" s="1"/>
  <c r="K175" i="39"/>
  <c r="L175" i="39" s="1"/>
  <c r="I175" i="39"/>
  <c r="J175" i="39" s="1"/>
  <c r="K174" i="39"/>
  <c r="L174" i="39" s="1"/>
  <c r="I174" i="39"/>
  <c r="J174" i="39" s="1"/>
  <c r="K173" i="39"/>
  <c r="L173" i="39" s="1"/>
  <c r="I173" i="39"/>
  <c r="J173" i="39" s="1"/>
  <c r="K172" i="39"/>
  <c r="L172" i="39" s="1"/>
  <c r="I172" i="39"/>
  <c r="J172" i="39" s="1"/>
  <c r="K171" i="39"/>
  <c r="L171" i="39" s="1"/>
  <c r="I171" i="39"/>
  <c r="J171" i="39" s="1"/>
  <c r="K170" i="39"/>
  <c r="L170" i="39" s="1"/>
  <c r="I170" i="39"/>
  <c r="J170" i="39" s="1"/>
  <c r="K169" i="39"/>
  <c r="L169" i="39" s="1"/>
  <c r="I169" i="39"/>
  <c r="J169" i="39" s="1"/>
  <c r="K168" i="39"/>
  <c r="L168" i="39" s="1"/>
  <c r="I168" i="39"/>
  <c r="J168" i="39" s="1"/>
  <c r="K167" i="39"/>
  <c r="L167" i="39" s="1"/>
  <c r="I167" i="39"/>
  <c r="J167" i="39" s="1"/>
  <c r="K166" i="39"/>
  <c r="L166" i="39" s="1"/>
  <c r="I166" i="39"/>
  <c r="J166" i="39" s="1"/>
  <c r="K165" i="39"/>
  <c r="L165" i="39" s="1"/>
  <c r="I165" i="39"/>
  <c r="J165" i="39" s="1"/>
  <c r="K164" i="39"/>
  <c r="L164" i="39" s="1"/>
  <c r="I164" i="39"/>
  <c r="J164" i="39" s="1"/>
  <c r="K163" i="39"/>
  <c r="L163" i="39" s="1"/>
  <c r="I163" i="39"/>
  <c r="J163" i="39" s="1"/>
  <c r="K162" i="39"/>
  <c r="L162" i="39" s="1"/>
  <c r="I162" i="39"/>
  <c r="J162" i="39" s="1"/>
  <c r="K161" i="39"/>
  <c r="L161" i="39" s="1"/>
  <c r="I161" i="39"/>
  <c r="J161" i="39" s="1"/>
  <c r="K160" i="39"/>
  <c r="L160" i="39" s="1"/>
  <c r="I160" i="39"/>
  <c r="J160" i="39" s="1"/>
  <c r="K159" i="39"/>
  <c r="L159" i="39" s="1"/>
  <c r="I159" i="39"/>
  <c r="J159" i="39" s="1"/>
  <c r="K158" i="39"/>
  <c r="L158" i="39" s="1"/>
  <c r="I158" i="39"/>
  <c r="J158" i="39" s="1"/>
  <c r="K157" i="39"/>
  <c r="L157" i="39" s="1"/>
  <c r="I157" i="39"/>
  <c r="J157" i="39" s="1"/>
  <c r="K156" i="39"/>
  <c r="L156" i="39" s="1"/>
  <c r="I156" i="39"/>
  <c r="J156" i="39" s="1"/>
  <c r="K155" i="39"/>
  <c r="L155" i="39" s="1"/>
  <c r="I155" i="39"/>
  <c r="J155" i="39" s="1"/>
  <c r="K154" i="39"/>
  <c r="L154" i="39" s="1"/>
  <c r="I154" i="39"/>
  <c r="J154" i="39" s="1"/>
  <c r="K153" i="39"/>
  <c r="L153" i="39" s="1"/>
  <c r="I153" i="39"/>
  <c r="J153" i="39" s="1"/>
  <c r="K152" i="39"/>
  <c r="L152" i="39" s="1"/>
  <c r="I152" i="39"/>
  <c r="J152" i="39" s="1"/>
  <c r="K151" i="39"/>
  <c r="L151" i="39" s="1"/>
  <c r="I151" i="39"/>
  <c r="J151" i="39" s="1"/>
  <c r="K150" i="39"/>
  <c r="L150" i="39" s="1"/>
  <c r="I150" i="39"/>
  <c r="J150" i="39" s="1"/>
  <c r="K149" i="39"/>
  <c r="L149" i="39" s="1"/>
  <c r="I149" i="39"/>
  <c r="J149" i="39" s="1"/>
  <c r="K148" i="39"/>
  <c r="L148" i="39" s="1"/>
  <c r="I148" i="39"/>
  <c r="J148" i="39" s="1"/>
  <c r="K147" i="39"/>
  <c r="L147" i="39" s="1"/>
  <c r="I147" i="39"/>
  <c r="J147" i="39" s="1"/>
  <c r="K146" i="39"/>
  <c r="L146" i="39" s="1"/>
  <c r="I146" i="39"/>
  <c r="J146" i="39" s="1"/>
  <c r="K145" i="39"/>
  <c r="L145" i="39" s="1"/>
  <c r="I145" i="39"/>
  <c r="J145" i="39" s="1"/>
  <c r="K144" i="39"/>
  <c r="L144" i="39" s="1"/>
  <c r="I144" i="39"/>
  <c r="J144" i="39" s="1"/>
  <c r="K143" i="39"/>
  <c r="L143" i="39" s="1"/>
  <c r="I143" i="39"/>
  <c r="J143" i="39" s="1"/>
  <c r="K142" i="39"/>
  <c r="L142" i="39" s="1"/>
  <c r="I142" i="39"/>
  <c r="J142" i="39" s="1"/>
  <c r="K141" i="39"/>
  <c r="L141" i="39" s="1"/>
  <c r="I141" i="39"/>
  <c r="J141" i="39" s="1"/>
  <c r="K140" i="39"/>
  <c r="L140" i="39" s="1"/>
  <c r="I140" i="39"/>
  <c r="J140" i="39" s="1"/>
  <c r="K139" i="39"/>
  <c r="L139" i="39" s="1"/>
  <c r="I139" i="39"/>
  <c r="J139" i="39" s="1"/>
  <c r="K138" i="39"/>
  <c r="L138" i="39" s="1"/>
  <c r="I138" i="39"/>
  <c r="J138" i="39" s="1"/>
  <c r="K137" i="39"/>
  <c r="L137" i="39" s="1"/>
  <c r="I137" i="39"/>
  <c r="J137" i="39" s="1"/>
  <c r="K136" i="39"/>
  <c r="L136" i="39" s="1"/>
  <c r="I136" i="39"/>
  <c r="J136" i="39" s="1"/>
  <c r="K135" i="39"/>
  <c r="L135" i="39" s="1"/>
  <c r="I135" i="39"/>
  <c r="J135" i="39" s="1"/>
  <c r="K134" i="39"/>
  <c r="L134" i="39" s="1"/>
  <c r="I134" i="39"/>
  <c r="J134" i="39" s="1"/>
  <c r="K133" i="39"/>
  <c r="L133" i="39" s="1"/>
  <c r="I133" i="39"/>
  <c r="J133" i="39" s="1"/>
  <c r="K132" i="39"/>
  <c r="L132" i="39" s="1"/>
  <c r="I132" i="39"/>
  <c r="J132" i="39" s="1"/>
  <c r="K131" i="39"/>
  <c r="L131" i="39" s="1"/>
  <c r="I131" i="39"/>
  <c r="J131" i="39" s="1"/>
  <c r="K130" i="39"/>
  <c r="L130" i="39" s="1"/>
  <c r="I130" i="39"/>
  <c r="J130" i="39" s="1"/>
  <c r="K129" i="39"/>
  <c r="L129" i="39" s="1"/>
  <c r="I129" i="39"/>
  <c r="J129" i="39" s="1"/>
  <c r="K128" i="39"/>
  <c r="L128" i="39" s="1"/>
  <c r="I128" i="39"/>
  <c r="J128" i="39" s="1"/>
  <c r="K127" i="39"/>
  <c r="L127" i="39" s="1"/>
  <c r="I127" i="39"/>
  <c r="J127" i="39" s="1"/>
  <c r="K126" i="39"/>
  <c r="L126" i="39" s="1"/>
  <c r="I126" i="39"/>
  <c r="J126" i="39" s="1"/>
  <c r="K125" i="39"/>
  <c r="L125" i="39" s="1"/>
  <c r="I125" i="39"/>
  <c r="J125" i="39" s="1"/>
  <c r="K124" i="39"/>
  <c r="L124" i="39" s="1"/>
  <c r="I124" i="39"/>
  <c r="J124" i="39" s="1"/>
  <c r="K123" i="39"/>
  <c r="L123" i="39" s="1"/>
  <c r="I123" i="39"/>
  <c r="J123" i="39" s="1"/>
  <c r="K122" i="39"/>
  <c r="L122" i="39" s="1"/>
  <c r="I122" i="39"/>
  <c r="J122" i="39" s="1"/>
  <c r="K121" i="39"/>
  <c r="L121" i="39" s="1"/>
  <c r="I121" i="39"/>
  <c r="J121" i="39" s="1"/>
  <c r="K120" i="39"/>
  <c r="L120" i="39" s="1"/>
  <c r="I120" i="39"/>
  <c r="J120" i="39" s="1"/>
  <c r="K119" i="39"/>
  <c r="L119" i="39" s="1"/>
  <c r="I119" i="39"/>
  <c r="J119" i="39" s="1"/>
  <c r="K118" i="39"/>
  <c r="L118" i="39" s="1"/>
  <c r="I118" i="39"/>
  <c r="J118" i="39" s="1"/>
  <c r="K117" i="39"/>
  <c r="L117" i="39" s="1"/>
  <c r="I117" i="39"/>
  <c r="J117" i="39" s="1"/>
  <c r="K116" i="39"/>
  <c r="L116" i="39" s="1"/>
  <c r="I116" i="39"/>
  <c r="J116" i="39" s="1"/>
  <c r="K115" i="39"/>
  <c r="L115" i="39" s="1"/>
  <c r="I115" i="39"/>
  <c r="J115" i="39" s="1"/>
  <c r="K114" i="39"/>
  <c r="L114" i="39" s="1"/>
  <c r="I114" i="39"/>
  <c r="J114" i="39" s="1"/>
  <c r="K113" i="39"/>
  <c r="L113" i="39" s="1"/>
  <c r="I113" i="39"/>
  <c r="J113" i="39" s="1"/>
  <c r="K112" i="39"/>
  <c r="L112" i="39" s="1"/>
  <c r="I112" i="39"/>
  <c r="J112" i="39" s="1"/>
  <c r="K111" i="39"/>
  <c r="L111" i="39" s="1"/>
  <c r="I111" i="39"/>
  <c r="J111" i="39" s="1"/>
  <c r="K110" i="39"/>
  <c r="L110" i="39" s="1"/>
  <c r="I110" i="39"/>
  <c r="J110" i="39" s="1"/>
  <c r="K109" i="39"/>
  <c r="L109" i="39" s="1"/>
  <c r="I109" i="39"/>
  <c r="J109" i="39" s="1"/>
  <c r="K108" i="39"/>
  <c r="L108" i="39" s="1"/>
  <c r="I108" i="39"/>
  <c r="J108" i="39" s="1"/>
  <c r="K107" i="39"/>
  <c r="L107" i="39" s="1"/>
  <c r="I107" i="39"/>
  <c r="J107" i="39" s="1"/>
  <c r="K106" i="39"/>
  <c r="L106" i="39" s="1"/>
  <c r="I106" i="39"/>
  <c r="J106" i="39" s="1"/>
  <c r="K105" i="39"/>
  <c r="L105" i="39" s="1"/>
  <c r="I105" i="39"/>
  <c r="J105" i="39" s="1"/>
  <c r="K104" i="39"/>
  <c r="L104" i="39" s="1"/>
  <c r="I104" i="39"/>
  <c r="J104" i="39" s="1"/>
  <c r="K103" i="39"/>
  <c r="L103" i="39" s="1"/>
  <c r="I103" i="39"/>
  <c r="J103" i="39" s="1"/>
  <c r="K102" i="39"/>
  <c r="L102" i="39" s="1"/>
  <c r="I102" i="39"/>
  <c r="J102" i="39" s="1"/>
  <c r="K101" i="39"/>
  <c r="L101" i="39" s="1"/>
  <c r="I101" i="39"/>
  <c r="J101" i="39" s="1"/>
  <c r="K100" i="39"/>
  <c r="L100" i="39" s="1"/>
  <c r="I100" i="39"/>
  <c r="J100" i="39" s="1"/>
  <c r="K99" i="39"/>
  <c r="L99" i="39" s="1"/>
  <c r="I99" i="39"/>
  <c r="J99" i="39" s="1"/>
  <c r="K98" i="39"/>
  <c r="L98" i="39" s="1"/>
  <c r="I98" i="39"/>
  <c r="J98" i="39" s="1"/>
  <c r="K97" i="39"/>
  <c r="L97" i="39" s="1"/>
  <c r="I97" i="39"/>
  <c r="J97" i="39" s="1"/>
  <c r="K96" i="39"/>
  <c r="L96" i="39" s="1"/>
  <c r="I96" i="39"/>
  <c r="J96" i="39" s="1"/>
  <c r="K95" i="39"/>
  <c r="L95" i="39" s="1"/>
  <c r="I95" i="39"/>
  <c r="J95" i="39" s="1"/>
  <c r="K94" i="39"/>
  <c r="L94" i="39" s="1"/>
  <c r="I94" i="39"/>
  <c r="J94" i="39" s="1"/>
  <c r="K93" i="39"/>
  <c r="L93" i="39" s="1"/>
  <c r="I93" i="39"/>
  <c r="J93" i="39" s="1"/>
  <c r="K92" i="39"/>
  <c r="L92" i="39" s="1"/>
  <c r="I92" i="39"/>
  <c r="J92" i="39" s="1"/>
  <c r="K91" i="39"/>
  <c r="L91" i="39" s="1"/>
  <c r="I91" i="39"/>
  <c r="J91" i="39" s="1"/>
  <c r="K90" i="39"/>
  <c r="L90" i="39" s="1"/>
  <c r="I90" i="39"/>
  <c r="J90" i="39" s="1"/>
  <c r="K89" i="39"/>
  <c r="L89" i="39" s="1"/>
  <c r="I89" i="39"/>
  <c r="J89" i="39" s="1"/>
  <c r="K88" i="39"/>
  <c r="L88" i="39" s="1"/>
  <c r="I88" i="39"/>
  <c r="J88" i="39" s="1"/>
  <c r="K87" i="39"/>
  <c r="L87" i="39" s="1"/>
  <c r="I87" i="39"/>
  <c r="J87" i="39" s="1"/>
  <c r="K86" i="39"/>
  <c r="L86" i="39" s="1"/>
  <c r="I86" i="39"/>
  <c r="J86" i="39" s="1"/>
  <c r="K85" i="39"/>
  <c r="L85" i="39" s="1"/>
  <c r="I85" i="39"/>
  <c r="J85" i="39" s="1"/>
  <c r="K84" i="39"/>
  <c r="L84" i="39" s="1"/>
  <c r="I84" i="39"/>
  <c r="J84" i="39" s="1"/>
  <c r="K83" i="39"/>
  <c r="L83" i="39" s="1"/>
  <c r="I83" i="39"/>
  <c r="J83" i="39" s="1"/>
  <c r="K82" i="39"/>
  <c r="L82" i="39" s="1"/>
  <c r="I82" i="39"/>
  <c r="J82" i="39" s="1"/>
  <c r="K81" i="39"/>
  <c r="L81" i="39" s="1"/>
  <c r="I81" i="39"/>
  <c r="J81" i="39" s="1"/>
  <c r="K80" i="39"/>
  <c r="L80" i="39" s="1"/>
  <c r="I80" i="39"/>
  <c r="J80" i="39" s="1"/>
  <c r="K79" i="39"/>
  <c r="L79" i="39" s="1"/>
  <c r="I79" i="39"/>
  <c r="J79" i="39" s="1"/>
  <c r="K78" i="39"/>
  <c r="L78" i="39" s="1"/>
  <c r="I78" i="39"/>
  <c r="J78" i="39" s="1"/>
  <c r="K77" i="39"/>
  <c r="L77" i="39" s="1"/>
  <c r="I77" i="39"/>
  <c r="J77" i="39" s="1"/>
  <c r="K76" i="39"/>
  <c r="L76" i="39" s="1"/>
  <c r="I76" i="39"/>
  <c r="J76" i="39" s="1"/>
  <c r="K75" i="39"/>
  <c r="L75" i="39" s="1"/>
  <c r="I75" i="39"/>
  <c r="J75" i="39" s="1"/>
  <c r="K74" i="39"/>
  <c r="L74" i="39" s="1"/>
  <c r="I74" i="39"/>
  <c r="J74" i="39" s="1"/>
  <c r="K73" i="39"/>
  <c r="L73" i="39" s="1"/>
  <c r="I73" i="39"/>
  <c r="J73" i="39" s="1"/>
  <c r="K72" i="39"/>
  <c r="L72" i="39" s="1"/>
  <c r="I72" i="39"/>
  <c r="J72" i="39" s="1"/>
  <c r="K71" i="39"/>
  <c r="L71" i="39" s="1"/>
  <c r="I71" i="39"/>
  <c r="J71" i="39" s="1"/>
  <c r="K70" i="39"/>
  <c r="L70" i="39" s="1"/>
  <c r="I70" i="39"/>
  <c r="J70" i="39" s="1"/>
  <c r="K69" i="39"/>
  <c r="L69" i="39" s="1"/>
  <c r="I69" i="39"/>
  <c r="J69" i="39" s="1"/>
  <c r="K68" i="39"/>
  <c r="L68" i="39" s="1"/>
  <c r="I68" i="39"/>
  <c r="J68" i="39" s="1"/>
  <c r="K67" i="39"/>
  <c r="L67" i="39" s="1"/>
  <c r="I67" i="39"/>
  <c r="J67" i="39" s="1"/>
  <c r="K66" i="39"/>
  <c r="L66" i="39" s="1"/>
  <c r="I66" i="39"/>
  <c r="J66" i="39" s="1"/>
  <c r="K65" i="39"/>
  <c r="L65" i="39" s="1"/>
  <c r="I65" i="39"/>
  <c r="J65" i="39" s="1"/>
  <c r="K64" i="39"/>
  <c r="L64" i="39" s="1"/>
  <c r="I64" i="39"/>
  <c r="J64" i="39" s="1"/>
  <c r="K63" i="39"/>
  <c r="L63" i="39" s="1"/>
  <c r="I63" i="39"/>
  <c r="J63" i="39" s="1"/>
  <c r="K62" i="39"/>
  <c r="L62" i="39" s="1"/>
  <c r="I62" i="39"/>
  <c r="J62" i="39" s="1"/>
  <c r="K61" i="39"/>
  <c r="L61" i="39" s="1"/>
  <c r="I61" i="39"/>
  <c r="J61" i="39" s="1"/>
  <c r="K60" i="39"/>
  <c r="L60" i="39" s="1"/>
  <c r="I60" i="39"/>
  <c r="J60" i="39" s="1"/>
  <c r="K59" i="39"/>
  <c r="L59" i="39" s="1"/>
  <c r="I59" i="39"/>
  <c r="J59" i="39" s="1"/>
  <c r="K58" i="39"/>
  <c r="L58" i="39" s="1"/>
  <c r="I58" i="39"/>
  <c r="J58" i="39" s="1"/>
  <c r="K57" i="39"/>
  <c r="L57" i="39" s="1"/>
  <c r="I57" i="39"/>
  <c r="J57" i="39" s="1"/>
  <c r="K56" i="39"/>
  <c r="L56" i="39" s="1"/>
  <c r="I56" i="39"/>
  <c r="J56" i="39" s="1"/>
  <c r="K55" i="39"/>
  <c r="L55" i="39" s="1"/>
  <c r="I55" i="39"/>
  <c r="J55" i="39" s="1"/>
  <c r="K54" i="39"/>
  <c r="L54" i="39" s="1"/>
  <c r="I54" i="39"/>
  <c r="J54" i="39" s="1"/>
  <c r="K53" i="39"/>
  <c r="L53" i="39" s="1"/>
  <c r="I53" i="39"/>
  <c r="J53" i="39" s="1"/>
  <c r="K52" i="39"/>
  <c r="L52" i="39" s="1"/>
  <c r="I52" i="39"/>
  <c r="J52" i="39" s="1"/>
  <c r="K51" i="39"/>
  <c r="L51" i="39" s="1"/>
  <c r="I51" i="39"/>
  <c r="J51" i="39" s="1"/>
  <c r="K50" i="39"/>
  <c r="L50" i="39" s="1"/>
  <c r="I50" i="39"/>
  <c r="J50" i="39" s="1"/>
  <c r="K49" i="39"/>
  <c r="L49" i="39" s="1"/>
  <c r="I49" i="39"/>
  <c r="J49" i="39" s="1"/>
  <c r="K48" i="39"/>
  <c r="L48" i="39" s="1"/>
  <c r="I48" i="39"/>
  <c r="J48" i="39" s="1"/>
  <c r="K47" i="39"/>
  <c r="L47" i="39" s="1"/>
  <c r="I47" i="39"/>
  <c r="J47" i="39" s="1"/>
  <c r="K46" i="39"/>
  <c r="L46" i="39" s="1"/>
  <c r="I46" i="39"/>
  <c r="J46" i="39" s="1"/>
  <c r="K45" i="39"/>
  <c r="L45" i="39" s="1"/>
  <c r="I45" i="39"/>
  <c r="J45" i="39" s="1"/>
  <c r="K44" i="39"/>
  <c r="L44" i="39" s="1"/>
  <c r="I44" i="39"/>
  <c r="J44" i="39" s="1"/>
  <c r="K43" i="39"/>
  <c r="L43" i="39" s="1"/>
  <c r="I43" i="39"/>
  <c r="J43" i="39" s="1"/>
  <c r="K42" i="39"/>
  <c r="L42" i="39" s="1"/>
  <c r="I42" i="39"/>
  <c r="J42" i="39" s="1"/>
  <c r="K41" i="39"/>
  <c r="L41" i="39" s="1"/>
  <c r="I41" i="39"/>
  <c r="J41" i="39" s="1"/>
  <c r="K40" i="39"/>
  <c r="L40" i="39" s="1"/>
  <c r="I40" i="39"/>
  <c r="J40" i="39" s="1"/>
  <c r="K39" i="39"/>
  <c r="L39" i="39" s="1"/>
  <c r="I39" i="39"/>
  <c r="J39" i="39" s="1"/>
  <c r="K38" i="39"/>
  <c r="L38" i="39" s="1"/>
  <c r="I38" i="39"/>
  <c r="J38" i="39" s="1"/>
  <c r="K37" i="39"/>
  <c r="L37" i="39" s="1"/>
  <c r="I37" i="39"/>
  <c r="J37" i="39" s="1"/>
  <c r="K36" i="39"/>
  <c r="L36" i="39" s="1"/>
  <c r="I36" i="39"/>
  <c r="J36" i="39" s="1"/>
  <c r="K35" i="39"/>
  <c r="L35" i="39" s="1"/>
  <c r="I35" i="39"/>
  <c r="J35" i="39" s="1"/>
  <c r="K34" i="39"/>
  <c r="L34" i="39" s="1"/>
  <c r="I34" i="39"/>
  <c r="J34" i="39" s="1"/>
  <c r="K33" i="39"/>
  <c r="L33" i="39" s="1"/>
  <c r="I33" i="39"/>
  <c r="J33" i="39" s="1"/>
  <c r="K32" i="39"/>
  <c r="L32" i="39" s="1"/>
  <c r="I32" i="39"/>
  <c r="J32" i="39" s="1"/>
  <c r="K31" i="39"/>
  <c r="L31" i="39" s="1"/>
  <c r="I31" i="39"/>
  <c r="J31" i="39" s="1"/>
  <c r="K30" i="39"/>
  <c r="L30" i="39" s="1"/>
  <c r="I30" i="39"/>
  <c r="J30" i="39" s="1"/>
  <c r="K29" i="39"/>
  <c r="L29" i="39" s="1"/>
  <c r="I29" i="39"/>
  <c r="J29" i="39" s="1"/>
  <c r="K28" i="39"/>
  <c r="L28" i="39" s="1"/>
  <c r="I28" i="39"/>
  <c r="J28" i="39" s="1"/>
  <c r="K27" i="39"/>
  <c r="L27" i="39" s="1"/>
  <c r="I27" i="39"/>
  <c r="J27" i="39" s="1"/>
  <c r="K26" i="39"/>
  <c r="L26" i="39" s="1"/>
  <c r="I26" i="39"/>
  <c r="J26" i="39" s="1"/>
  <c r="K25" i="39"/>
  <c r="L25" i="39" s="1"/>
  <c r="I25" i="39"/>
  <c r="J25" i="39" s="1"/>
  <c r="K24" i="39"/>
  <c r="L24" i="39" s="1"/>
  <c r="I24" i="39"/>
  <c r="J24" i="39" s="1"/>
  <c r="K23" i="39"/>
  <c r="L23" i="39" s="1"/>
  <c r="I23" i="39"/>
  <c r="J23" i="39" s="1"/>
  <c r="K22" i="39"/>
  <c r="L22" i="39" s="1"/>
  <c r="I22" i="39"/>
  <c r="J22" i="39" s="1"/>
  <c r="K21" i="39"/>
  <c r="L21" i="39" s="1"/>
  <c r="I21" i="39"/>
  <c r="J21" i="39" s="1"/>
  <c r="K20" i="39"/>
  <c r="L20" i="39" s="1"/>
  <c r="I20" i="39"/>
  <c r="J20" i="39" s="1"/>
  <c r="K19" i="39"/>
  <c r="L19" i="39" s="1"/>
  <c r="I19" i="39"/>
  <c r="J19" i="39" s="1"/>
  <c r="K18" i="39"/>
  <c r="L18" i="39" s="1"/>
  <c r="I18" i="39"/>
  <c r="J18" i="39" s="1"/>
  <c r="K17" i="39"/>
  <c r="L17" i="39" s="1"/>
  <c r="I17" i="39"/>
  <c r="J17" i="39" s="1"/>
  <c r="K16" i="39"/>
  <c r="L16" i="39" s="1"/>
  <c r="I16" i="39"/>
  <c r="J16" i="39" s="1"/>
  <c r="K15" i="39"/>
  <c r="L15" i="39" s="1"/>
  <c r="I15" i="39"/>
  <c r="J15" i="39" s="1"/>
  <c r="K14" i="39"/>
  <c r="L14" i="39" s="1"/>
  <c r="I14" i="39"/>
  <c r="J14" i="39" s="1"/>
  <c r="K13" i="39"/>
  <c r="L13" i="39" s="1"/>
  <c r="I13" i="39"/>
  <c r="J13" i="39" s="1"/>
  <c r="K12" i="39"/>
  <c r="L12" i="39" s="1"/>
  <c r="I12" i="39"/>
  <c r="J12" i="39" s="1"/>
  <c r="K11" i="39"/>
  <c r="L11" i="39" s="1"/>
  <c r="I11" i="39"/>
  <c r="J11" i="39" s="1"/>
  <c r="K10" i="39"/>
  <c r="L10" i="39" s="1"/>
  <c r="I10" i="39"/>
  <c r="J10" i="39" s="1"/>
  <c r="K9" i="39"/>
  <c r="L9" i="39" s="1"/>
  <c r="I9" i="39"/>
  <c r="J9" i="39" s="1"/>
  <c r="K8" i="39"/>
  <c r="L8" i="39" s="1"/>
  <c r="I8" i="39"/>
  <c r="J8" i="39" s="1"/>
  <c r="K7" i="39"/>
  <c r="L7" i="39" s="1"/>
  <c r="I7" i="39"/>
  <c r="J7" i="39" s="1"/>
  <c r="K6" i="39"/>
  <c r="L6" i="39" s="1"/>
  <c r="I6" i="39"/>
  <c r="J6" i="39" s="1"/>
  <c r="K5" i="39"/>
  <c r="L5" i="39" s="1"/>
  <c r="I5" i="39"/>
  <c r="J5" i="39" s="1"/>
  <c r="K4" i="39"/>
  <c r="L4" i="39" s="1"/>
  <c r="I4" i="39"/>
  <c r="J4" i="39" s="1"/>
  <c r="K3" i="39"/>
  <c r="L3" i="39" s="1"/>
  <c r="I3" i="39"/>
  <c r="J3" i="39" s="1"/>
  <c r="BE376" i="1"/>
  <c r="Z84" i="42"/>
  <c r="Z83" i="42"/>
  <c r="Z81" i="42"/>
  <c r="Z82" i="42"/>
  <c r="Y84" i="42"/>
  <c r="Y81" i="42"/>
  <c r="Y82" i="42"/>
  <c r="Y83" i="42"/>
  <c r="K10" i="28" l="1"/>
  <c r="K19" i="38"/>
  <c r="N5" i="38"/>
  <c r="B28" i="28"/>
  <c r="J27" i="28"/>
  <c r="K13" i="38"/>
  <c r="L11" i="38"/>
  <c r="K11" i="28"/>
  <c r="BE377" i="1"/>
  <c r="Z80" i="42"/>
  <c r="Y80" i="42"/>
  <c r="N13" i="38" l="1"/>
  <c r="M25" i="38"/>
  <c r="M28" i="38" s="1"/>
  <c r="B29" i="28"/>
  <c r="J28" i="28"/>
  <c r="I80" i="42"/>
  <c r="L80" i="42" s="1"/>
  <c r="F80" i="42"/>
  <c r="BE378" i="1"/>
  <c r="Z79" i="42"/>
  <c r="Y79" i="42"/>
  <c r="B30" i="28" l="1"/>
  <c r="J29" i="28"/>
  <c r="I79" i="42"/>
  <c r="L79" i="42" s="1"/>
  <c r="F79" i="42"/>
  <c r="BE379" i="1"/>
  <c r="Y78" i="42"/>
  <c r="Z78" i="42"/>
  <c r="B31" i="28" l="1"/>
  <c r="J30" i="28"/>
  <c r="I78" i="42"/>
  <c r="L78" i="42" s="1"/>
  <c r="F78" i="42"/>
  <c r="BE380" i="1"/>
  <c r="Z77" i="42"/>
  <c r="Y77" i="42"/>
  <c r="B32" i="28" l="1"/>
  <c r="J31" i="28"/>
  <c r="I77" i="42"/>
  <c r="L77" i="42" s="1"/>
  <c r="F77" i="42"/>
  <c r="C77" i="42"/>
  <c r="BE381" i="1"/>
  <c r="Y76" i="42"/>
  <c r="Z76" i="42"/>
  <c r="J32" i="28" l="1"/>
  <c r="B33" i="28"/>
  <c r="I76" i="42"/>
  <c r="L76" i="42" s="1"/>
  <c r="F76" i="42"/>
  <c r="BE382" i="1"/>
  <c r="Y75" i="42"/>
  <c r="Z75" i="42"/>
  <c r="B34" i="28" l="1"/>
  <c r="J33" i="28"/>
  <c r="I75" i="42"/>
  <c r="L75" i="42" s="1"/>
  <c r="F75" i="42"/>
  <c r="BE383" i="1"/>
  <c r="Z74" i="42"/>
  <c r="Y74" i="42"/>
  <c r="B35" i="28" l="1"/>
  <c r="J34" i="28"/>
  <c r="I74" i="42"/>
  <c r="L74" i="42" s="1"/>
  <c r="F74" i="42"/>
  <c r="BE384" i="1"/>
  <c r="Z73" i="42"/>
  <c r="Y73" i="42"/>
  <c r="B36" i="28" l="1"/>
  <c r="J35" i="28"/>
  <c r="I73" i="42"/>
  <c r="L73" i="42" s="1"/>
  <c r="F73" i="42"/>
  <c r="BE385" i="1"/>
  <c r="Y72" i="42"/>
  <c r="Z72" i="42"/>
  <c r="B37" i="28" l="1"/>
  <c r="J36" i="28"/>
  <c r="I72" i="42"/>
  <c r="L72" i="42" s="1"/>
  <c r="F72" i="42"/>
  <c r="B72" i="42"/>
  <c r="BE386" i="1"/>
  <c r="Z71" i="42"/>
  <c r="Y71" i="42"/>
  <c r="B38" i="28" l="1"/>
  <c r="J37" i="28"/>
  <c r="I71" i="42"/>
  <c r="L71" i="42" s="1"/>
  <c r="F71" i="42"/>
  <c r="B71" i="42"/>
  <c r="BE387" i="1"/>
  <c r="Z70" i="42"/>
  <c r="Y70" i="42"/>
  <c r="J38" i="28" l="1"/>
  <c r="B39" i="28"/>
  <c r="I70" i="42"/>
  <c r="L70" i="42" s="1"/>
  <c r="F70" i="42"/>
  <c r="B70" i="42"/>
  <c r="BE388" i="1"/>
  <c r="Z69" i="42"/>
  <c r="Y69" i="42"/>
  <c r="B40" i="28" l="1"/>
  <c r="J39" i="28"/>
  <c r="I69" i="42"/>
  <c r="L69" i="42" s="1"/>
  <c r="F69" i="42"/>
  <c r="B69" i="42"/>
  <c r="BE389" i="1"/>
  <c r="Y68" i="42"/>
  <c r="Z68" i="42"/>
  <c r="B41" i="28" l="1"/>
  <c r="J40" i="28"/>
  <c r="I68" i="42"/>
  <c r="L68" i="42" s="1"/>
  <c r="F68" i="42"/>
  <c r="B68" i="42"/>
  <c r="BE390" i="1"/>
  <c r="Y67" i="42"/>
  <c r="Z67" i="42"/>
  <c r="B42" i="28" l="1"/>
  <c r="J41" i="28"/>
  <c r="I67" i="42"/>
  <c r="L67" i="42" s="1"/>
  <c r="F67" i="42"/>
  <c r="C67" i="42"/>
  <c r="B67" i="42"/>
  <c r="BE391" i="1"/>
  <c r="BK66" i="42"/>
  <c r="BJ66" i="42"/>
  <c r="B43" i="28" l="1"/>
  <c r="J42" i="28"/>
  <c r="BE392" i="1"/>
  <c r="Z66" i="42"/>
  <c r="Y66" i="42"/>
  <c r="B44" i="28" l="1"/>
  <c r="J43" i="28"/>
  <c r="I66" i="42"/>
  <c r="L66" i="42" s="1"/>
  <c r="F66" i="42"/>
  <c r="C66" i="42"/>
  <c r="B66" i="42"/>
  <c r="BE393" i="1"/>
  <c r="BJ65" i="42"/>
  <c r="BK65" i="42"/>
  <c r="J44" i="28" l="1"/>
  <c r="B45" i="28"/>
  <c r="BE394" i="1"/>
  <c r="Z65" i="42"/>
  <c r="Y65" i="42"/>
  <c r="B46" i="28" l="1"/>
  <c r="J45" i="28"/>
  <c r="I65" i="42"/>
  <c r="L65" i="42" s="1"/>
  <c r="F65" i="42"/>
  <c r="C65" i="42"/>
  <c r="BE395" i="1"/>
  <c r="BK64" i="42"/>
  <c r="BJ64" i="42"/>
  <c r="B47" i="28" l="1"/>
  <c r="J47" i="28" s="1"/>
  <c r="J46" i="28"/>
  <c r="AT64" i="42"/>
  <c r="AW64" i="42" s="1"/>
  <c r="AQ64" i="42"/>
  <c r="AR64" i="42" s="1"/>
  <c r="I64" i="42"/>
  <c r="L64" i="42" s="1"/>
  <c r="F64" i="42"/>
  <c r="C64" i="42"/>
  <c r="B64" i="42"/>
  <c r="AT63" i="42"/>
  <c r="AW63" i="42" s="1"/>
  <c r="AQ63" i="42"/>
  <c r="AR63" i="42" s="1"/>
  <c r="I63" i="42"/>
  <c r="L63" i="42" s="1"/>
  <c r="F63" i="42"/>
  <c r="B63" i="42"/>
  <c r="AT62" i="42"/>
  <c r="AW62" i="42" s="1"/>
  <c r="AQ62" i="42"/>
  <c r="AR62" i="42" s="1"/>
  <c r="I62" i="42"/>
  <c r="L62" i="42" s="1"/>
  <c r="F62" i="42"/>
  <c r="C62" i="42"/>
  <c r="AQ61" i="42"/>
  <c r="AR61" i="42" s="1"/>
  <c r="I61" i="42"/>
  <c r="L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F40" i="42"/>
  <c r="BE396" i="1"/>
  <c r="Z55" i="42"/>
  <c r="BJ58" i="42"/>
  <c r="BK60" i="42"/>
  <c r="BJ57" i="42"/>
  <c r="Y54" i="42"/>
  <c r="BK50" i="42"/>
  <c r="Y50" i="42"/>
  <c r="Z52" i="42"/>
  <c r="BJ54" i="42"/>
  <c r="Y60" i="42"/>
  <c r="Z47" i="42"/>
  <c r="BJ44" i="42"/>
  <c r="Z48" i="42"/>
  <c r="Z61" i="42"/>
  <c r="BK56" i="42"/>
  <c r="BJ46" i="42"/>
  <c r="BJ51" i="42"/>
  <c r="BJ41" i="42"/>
  <c r="BJ43" i="42"/>
  <c r="BJ63" i="42"/>
  <c r="Y62" i="42"/>
  <c r="BJ47" i="42"/>
  <c r="BK52" i="42"/>
  <c r="Z64" i="42"/>
  <c r="Z63" i="42"/>
  <c r="Z49" i="42"/>
  <c r="BJ40" i="42"/>
  <c r="Z59" i="42"/>
  <c r="Y52" i="42"/>
  <c r="Z58" i="42"/>
  <c r="BJ52" i="42"/>
  <c r="BJ50" i="42"/>
  <c r="BJ42" i="42"/>
  <c r="BJ62" i="42"/>
  <c r="BJ49" i="42"/>
  <c r="Z62" i="42"/>
  <c r="Y46" i="42"/>
  <c r="BJ48" i="42"/>
  <c r="BK47" i="42"/>
  <c r="Z46" i="42"/>
  <c r="BK57" i="42"/>
  <c r="Y57" i="42"/>
  <c r="BK53" i="42"/>
  <c r="Y47" i="42"/>
  <c r="Y51" i="42"/>
  <c r="Y45" i="42"/>
  <c r="Y61" i="42"/>
  <c r="Z51" i="42"/>
  <c r="Z43" i="42"/>
  <c r="Z57" i="42"/>
  <c r="Y56" i="42"/>
  <c r="BJ61" i="42"/>
  <c r="BK59" i="42"/>
  <c r="Y44" i="42"/>
  <c r="Y49" i="42"/>
  <c r="BK54" i="42"/>
  <c r="BK46" i="42"/>
  <c r="BK49" i="42"/>
  <c r="BK44" i="42"/>
  <c r="BK42" i="42"/>
  <c r="Y48" i="42"/>
  <c r="BK61" i="42"/>
  <c r="Y58" i="42"/>
  <c r="BJ45" i="42"/>
  <c r="Z54" i="42"/>
  <c r="BK51" i="42"/>
  <c r="BJ55" i="42"/>
  <c r="Y55" i="42"/>
  <c r="BJ39" i="42"/>
  <c r="BJ60" i="42"/>
  <c r="BJ53" i="42"/>
  <c r="Y43" i="42"/>
  <c r="BK48" i="42"/>
  <c r="Y63" i="42"/>
  <c r="BK41" i="42"/>
  <c r="Z50" i="42"/>
  <c r="Z45" i="42"/>
  <c r="BK55" i="42"/>
  <c r="Z56" i="42"/>
  <c r="Y59" i="42"/>
  <c r="BJ56" i="42"/>
  <c r="Z60" i="42"/>
  <c r="Z44" i="42"/>
  <c r="BK43" i="42"/>
  <c r="BK63" i="42"/>
  <c r="BK62" i="42"/>
  <c r="BK40" i="42"/>
  <c r="BK45" i="42"/>
  <c r="Y53" i="42"/>
  <c r="Y64" i="42"/>
  <c r="BK58" i="42"/>
  <c r="BK39" i="42"/>
  <c r="BJ59" i="42"/>
  <c r="Z53" i="42"/>
  <c r="I40" i="42" l="1"/>
  <c r="L40" i="42" s="1"/>
  <c r="I42" i="42"/>
  <c r="L42" i="42" s="1"/>
  <c r="I43" i="42"/>
  <c r="L43" i="42" s="1"/>
  <c r="I45" i="42"/>
  <c r="L45" i="42" s="1"/>
  <c r="I46" i="42"/>
  <c r="L46" i="42" s="1"/>
  <c r="I48" i="42"/>
  <c r="L48" i="42" s="1"/>
  <c r="I49" i="42"/>
  <c r="L49" i="42" s="1"/>
  <c r="AT57" i="42"/>
  <c r="AW57" i="42" s="1"/>
  <c r="I51" i="42"/>
  <c r="L51" i="42" s="1"/>
  <c r="I52" i="42"/>
  <c r="L52" i="42" s="1"/>
  <c r="I53" i="42"/>
  <c r="L53" i="42" s="1"/>
  <c r="AT58" i="42"/>
  <c r="AW58" i="42" s="1"/>
  <c r="I41" i="42"/>
  <c r="L41" i="42" s="1"/>
  <c r="I44" i="42"/>
  <c r="L44" i="42" s="1"/>
  <c r="I47" i="42"/>
  <c r="L47" i="42" s="1"/>
  <c r="I50" i="42"/>
  <c r="L50" i="42" s="1"/>
  <c r="I59" i="42"/>
  <c r="L59" i="42" s="1"/>
  <c r="AT59" i="42"/>
  <c r="AW59" i="42" s="1"/>
  <c r="I60" i="42"/>
  <c r="L60" i="42" s="1"/>
  <c r="I54" i="42"/>
  <c r="L54" i="42" s="1"/>
  <c r="AT41" i="42"/>
  <c r="AW41" i="42" s="1"/>
  <c r="AT44" i="42"/>
  <c r="AW44" i="42" s="1"/>
  <c r="AT46" i="42"/>
  <c r="AW46" i="42" s="1"/>
  <c r="AT49" i="42"/>
  <c r="AW49" i="42" s="1"/>
  <c r="AT51" i="42"/>
  <c r="AW51" i="42" s="1"/>
  <c r="AT61" i="42"/>
  <c r="AW61" i="42" s="1"/>
  <c r="AT53" i="42"/>
  <c r="AW53" i="42" s="1"/>
  <c r="AT54" i="42"/>
  <c r="AW54" i="42" s="1"/>
  <c r="AT55" i="42"/>
  <c r="AW55" i="42" s="1"/>
  <c r="I56" i="42"/>
  <c r="L56" i="42" s="1"/>
  <c r="AT43" i="42"/>
  <c r="AW43" i="42" s="1"/>
  <c r="AT47" i="42"/>
  <c r="AW47" i="42" s="1"/>
  <c r="AT50" i="42"/>
  <c r="AW50" i="42" s="1"/>
  <c r="I57" i="42"/>
  <c r="L57" i="42" s="1"/>
  <c r="AT60" i="42"/>
  <c r="AW60" i="42" s="1"/>
  <c r="AT40" i="42"/>
  <c r="AW40" i="42" s="1"/>
  <c r="AT42" i="42"/>
  <c r="AW42" i="42" s="1"/>
  <c r="AT45" i="42"/>
  <c r="AW45" i="42" s="1"/>
  <c r="AT48" i="42"/>
  <c r="AW48" i="42" s="1"/>
  <c r="AT52" i="42"/>
  <c r="AW52" i="42" s="1"/>
  <c r="I55" i="42"/>
  <c r="L55" i="42" s="1"/>
  <c r="AT56" i="42"/>
  <c r="AW56" i="42" s="1"/>
  <c r="I58" i="42"/>
  <c r="L58" i="42" s="1"/>
  <c r="M42" i="42"/>
  <c r="N41" i="42"/>
  <c r="AT39" i="42"/>
  <c r="AW39" i="42" s="1"/>
  <c r="AQ39" i="42"/>
  <c r="AR39" i="42" s="1"/>
  <c r="BE397" i="1"/>
  <c r="M43" i="42" l="1"/>
  <c r="N42" i="42"/>
  <c r="N39" i="42"/>
  <c r="I39" i="42"/>
  <c r="L39" i="42" s="1"/>
  <c r="F39" i="42"/>
  <c r="BE398" i="1"/>
  <c r="BK38" i="42"/>
  <c r="BJ38" i="42"/>
  <c r="M44" i="42" l="1"/>
  <c r="N43" i="42"/>
  <c r="AT38" i="42"/>
  <c r="AW38" i="42" s="1"/>
  <c r="AQ38" i="42"/>
  <c r="AR38" i="42" s="1"/>
  <c r="BE399" i="1"/>
  <c r="M45" i="42" l="1"/>
  <c r="N44" i="42"/>
  <c r="S38" i="42" a="1"/>
  <c r="S38" i="42" s="1"/>
  <c r="BE400" i="1"/>
  <c r="BJ37" i="42"/>
  <c r="BK37" i="42"/>
  <c r="C80" i="42" l="1"/>
  <c r="O39" i="42"/>
  <c r="M46" i="42"/>
  <c r="N45" i="42"/>
  <c r="AT37" i="42"/>
  <c r="AW37" i="42" s="1"/>
  <c r="AQ37" i="42"/>
  <c r="AR37" i="42" s="1"/>
  <c r="BE401" i="1"/>
  <c r="M47" i="42" l="1"/>
  <c r="N46" i="42"/>
  <c r="O40" i="42"/>
  <c r="BE402" i="1"/>
  <c r="BJ36" i="42"/>
  <c r="BK36" i="42"/>
  <c r="O41" i="42" l="1"/>
  <c r="M48" i="42"/>
  <c r="N47" i="42"/>
  <c r="AT36" i="42"/>
  <c r="AW36" i="42" s="1"/>
  <c r="AQ36" i="42"/>
  <c r="AR36" i="42" s="1"/>
  <c r="BE403" i="1"/>
  <c r="M49" i="42" l="1"/>
  <c r="N48" i="42"/>
  <c r="O42" i="42"/>
  <c r="BE404" i="1"/>
  <c r="O43" i="42" l="1"/>
  <c r="M50" i="42"/>
  <c r="N49" i="42"/>
  <c r="BE405" i="1"/>
  <c r="BJ35" i="42"/>
  <c r="BK35" i="42"/>
  <c r="M51" i="42" l="1"/>
  <c r="N50" i="42"/>
  <c r="O44" i="42"/>
  <c r="AT35" i="42"/>
  <c r="AW35" i="42" s="1"/>
  <c r="AQ35" i="42"/>
  <c r="AR35" i="42" s="1"/>
  <c r="BE406" i="1"/>
  <c r="O45" i="42" l="1"/>
  <c r="M52" i="42"/>
  <c r="N51" i="42"/>
  <c r="BE407" i="1"/>
  <c r="O46" i="42" l="1"/>
  <c r="M53" i="42"/>
  <c r="N52" i="42"/>
  <c r="BE408" i="1"/>
  <c r="BK34" i="42"/>
  <c r="BJ34" i="42"/>
  <c r="M54" i="42" l="1"/>
  <c r="N53" i="42"/>
  <c r="O47" i="42"/>
  <c r="AT34" i="42"/>
  <c r="AW34" i="42" s="1"/>
  <c r="AQ34" i="42"/>
  <c r="AR34" i="42" s="1"/>
  <c r="BE409" i="1"/>
  <c r="O48" i="42" l="1"/>
  <c r="M55" i="42"/>
  <c r="N54" i="42"/>
  <c r="BE410" i="1"/>
  <c r="O49" i="42" l="1"/>
  <c r="M56" i="42"/>
  <c r="N55" i="42"/>
  <c r="BE411" i="1"/>
  <c r="BK33" i="42"/>
  <c r="BJ33" i="42"/>
  <c r="O50" i="42" l="1"/>
  <c r="M57" i="42"/>
  <c r="N56" i="42"/>
  <c r="AT33" i="42"/>
  <c r="AW33" i="42" s="1"/>
  <c r="AQ33" i="42"/>
  <c r="AR33" i="42" s="1"/>
  <c r="BE412" i="1"/>
  <c r="O51" i="42" l="1"/>
  <c r="M58" i="42"/>
  <c r="N57" i="42"/>
  <c r="BE413" i="1"/>
  <c r="O52" i="42" l="1"/>
  <c r="M59" i="42"/>
  <c r="N58" i="42"/>
  <c r="BE414" i="1"/>
  <c r="BK32" i="42"/>
  <c r="BJ32" i="42"/>
  <c r="O53" i="42" l="1"/>
  <c r="M60" i="42"/>
  <c r="N59" i="42"/>
  <c r="AT32" i="42"/>
  <c r="AW32" i="42" s="1"/>
  <c r="AQ32" i="42"/>
  <c r="AR32" i="42" s="1"/>
  <c r="BE415" i="1"/>
  <c r="M61" i="42" l="1"/>
  <c r="N60" i="42"/>
  <c r="O54" i="42"/>
  <c r="BE416" i="1"/>
  <c r="BK31" i="42"/>
  <c r="BJ31" i="42"/>
  <c r="O55" i="42" l="1"/>
  <c r="M62" i="42"/>
  <c r="N61" i="42"/>
  <c r="AT31" i="42"/>
  <c r="AW31" i="42" s="1"/>
  <c r="AQ31" i="42"/>
  <c r="AR31" i="42" s="1"/>
  <c r="BE417" i="1"/>
  <c r="M63" i="42" l="1"/>
  <c r="N62" i="42"/>
  <c r="O56" i="42"/>
  <c r="BE418" i="1"/>
  <c r="BJ30" i="42"/>
  <c r="BK30" i="42"/>
  <c r="M64" i="42" l="1"/>
  <c r="N63" i="42"/>
  <c r="O57" i="42"/>
  <c r="AT30" i="42"/>
  <c r="AW30" i="42" s="1"/>
  <c r="AQ30" i="42"/>
  <c r="AR30" i="42" s="1"/>
  <c r="BE419" i="1"/>
  <c r="M65" i="42" l="1"/>
  <c r="N64" i="42"/>
  <c r="O58" i="42"/>
  <c r="BE420" i="1"/>
  <c r="O59" i="42" l="1"/>
  <c r="M66" i="42"/>
  <c r="N65" i="42"/>
  <c r="BE421" i="1"/>
  <c r="BJ29" i="42"/>
  <c r="BK29" i="42"/>
  <c r="M67" i="42" l="1"/>
  <c r="N66" i="42"/>
  <c r="O60" i="42"/>
  <c r="AT29" i="42"/>
  <c r="AW29" i="42" s="1"/>
  <c r="AQ29" i="42"/>
  <c r="AR29" i="42" s="1"/>
  <c r="BE422" i="1"/>
  <c r="O61" i="42" l="1"/>
  <c r="M68" i="42"/>
  <c r="N67" i="42"/>
  <c r="BE423" i="1"/>
  <c r="BJ28" i="42"/>
  <c r="BK28" i="42"/>
  <c r="M69" i="42" l="1"/>
  <c r="N68" i="42"/>
  <c r="O62" i="42"/>
  <c r="AT28" i="42"/>
  <c r="AW28" i="42" s="1"/>
  <c r="AQ28" i="42"/>
  <c r="AR28" i="42" s="1"/>
  <c r="BE424" i="1"/>
  <c r="O63" i="42" l="1"/>
  <c r="M70" i="42"/>
  <c r="N69" i="42"/>
  <c r="BE425" i="1"/>
  <c r="BK27" i="42"/>
  <c r="BJ27" i="42"/>
  <c r="M71" i="42" l="1"/>
  <c r="N70" i="42"/>
  <c r="O64" i="42"/>
  <c r="AT27" i="42"/>
  <c r="AW27" i="42" s="1"/>
  <c r="AQ27" i="42"/>
  <c r="AR27" i="42" s="1"/>
  <c r="M27" i="42"/>
  <c r="M28" i="42" s="1"/>
  <c r="M29" i="42" s="1"/>
  <c r="M30" i="42" s="1"/>
  <c r="M31" i="42" s="1"/>
  <c r="BE426" i="1"/>
  <c r="O65" i="42" l="1"/>
  <c r="M32" i="42"/>
  <c r="N31" i="42"/>
  <c r="M72" i="42"/>
  <c r="N71" i="42"/>
  <c r="BE427" i="1"/>
  <c r="C27" i="42"/>
  <c r="BJ26" i="42"/>
  <c r="BK26" i="42"/>
  <c r="M73" i="42" l="1"/>
  <c r="N72" i="42"/>
  <c r="M33" i="42"/>
  <c r="M34" i="42" s="1"/>
  <c r="M35" i="42" s="1"/>
  <c r="M36" i="42" s="1"/>
  <c r="N32" i="42"/>
  <c r="O66" i="42"/>
  <c r="AT26" i="42"/>
  <c r="AW26" i="42" s="1"/>
  <c r="AQ26" i="42"/>
  <c r="AR26" i="42" s="1"/>
  <c r="BE428" i="1"/>
  <c r="Z26" i="42"/>
  <c r="Y26" i="42"/>
  <c r="C52" i="42" l="1"/>
  <c r="C75" i="42" s="1"/>
  <c r="M74" i="42"/>
  <c r="N73" i="42"/>
  <c r="O67" i="42"/>
  <c r="BE429" i="1"/>
  <c r="H26" i="42"/>
  <c r="O68" i="42" l="1"/>
  <c r="M75" i="42"/>
  <c r="N74" i="42"/>
  <c r="BE430" i="1"/>
  <c r="G26" i="42"/>
  <c r="H27" i="42"/>
  <c r="F26" i="42"/>
  <c r="X30" i="42"/>
  <c r="BJ25" i="42"/>
  <c r="BK25" i="42"/>
  <c r="M76" i="42" l="1"/>
  <c r="N75" i="42"/>
  <c r="O69" i="42"/>
  <c r="AT25" i="42"/>
  <c r="AW25" i="42" s="1"/>
  <c r="AQ25" i="42"/>
  <c r="AR25" i="42" s="1"/>
  <c r="BE431" i="1"/>
  <c r="F27" i="42"/>
  <c r="H28" i="42"/>
  <c r="X31" i="42"/>
  <c r="G27" i="42"/>
  <c r="Y31" i="42"/>
  <c r="AA30" i="42"/>
  <c r="AB30" i="42"/>
  <c r="BK24" i="42"/>
  <c r="AB31" i="42"/>
  <c r="Y30" i="42"/>
  <c r="Z31" i="42"/>
  <c r="AA31" i="42"/>
  <c r="Z30" i="42"/>
  <c r="BJ24" i="42"/>
  <c r="I27" i="42" l="1"/>
  <c r="K27" i="42"/>
  <c r="K26" i="42"/>
  <c r="I26" i="42"/>
  <c r="O70" i="42"/>
  <c r="M77" i="42"/>
  <c r="N76" i="42"/>
  <c r="AT24" i="42"/>
  <c r="AW24" i="42" s="1"/>
  <c r="AQ24" i="42"/>
  <c r="AR24" i="42" s="1"/>
  <c r="BE432" i="1"/>
  <c r="G28" i="42"/>
  <c r="H29" i="42"/>
  <c r="X32" i="42"/>
  <c r="F28" i="42"/>
  <c r="AA32" i="42"/>
  <c r="Y32" i="42"/>
  <c r="BK23" i="42"/>
  <c r="Z32" i="42"/>
  <c r="AB32" i="42"/>
  <c r="BJ23" i="42"/>
  <c r="L27" i="42" l="1"/>
  <c r="L26" i="42"/>
  <c r="K28" i="42"/>
  <c r="I28" i="42"/>
  <c r="M78" i="42"/>
  <c r="N77" i="42"/>
  <c r="O71" i="42"/>
  <c r="AT23" i="42"/>
  <c r="AW23" i="42" s="1"/>
  <c r="AQ23" i="42"/>
  <c r="AR23" i="42" s="1"/>
  <c r="BE433" i="1"/>
  <c r="F29" i="42"/>
  <c r="X33" i="42"/>
  <c r="G29" i="42"/>
  <c r="H30" i="42"/>
  <c r="Y33" i="42"/>
  <c r="AB33" i="42"/>
  <c r="AA33" i="42"/>
  <c r="Z33" i="42"/>
  <c r="Y23" i="42"/>
  <c r="I29" i="42" l="1"/>
  <c r="K29" i="42"/>
  <c r="L28" i="42"/>
  <c r="E27" i="42"/>
  <c r="E26" i="42"/>
  <c r="E30" i="42"/>
  <c r="E29" i="42"/>
  <c r="E28" i="42"/>
  <c r="O72" i="42"/>
  <c r="M79" i="42"/>
  <c r="N78" i="42"/>
  <c r="I23" i="42"/>
  <c r="L23" i="42" s="1"/>
  <c r="C76" i="42" s="1"/>
  <c r="BE434" i="1"/>
  <c r="G30" i="42"/>
  <c r="F30" i="42"/>
  <c r="H31" i="42"/>
  <c r="X34" i="42"/>
  <c r="AA34" i="42"/>
  <c r="BJ22" i="42"/>
  <c r="Y34" i="42"/>
  <c r="AB34" i="42"/>
  <c r="BK22" i="42"/>
  <c r="Z34" i="42"/>
  <c r="L29" i="42" l="1"/>
  <c r="I30" i="42"/>
  <c r="K30" i="42"/>
  <c r="E34" i="42"/>
  <c r="N34" i="42" s="1"/>
  <c r="N28" i="42"/>
  <c r="E33" i="42"/>
  <c r="N33" i="42" s="1"/>
  <c r="N27" i="42"/>
  <c r="O73" i="42"/>
  <c r="E35" i="42"/>
  <c r="N35" i="42" s="1"/>
  <c r="N29" i="42"/>
  <c r="E36" i="42"/>
  <c r="N36" i="42" s="1"/>
  <c r="N30" i="42"/>
  <c r="M80" i="42"/>
  <c r="N80" i="42" s="1"/>
  <c r="N79" i="42"/>
  <c r="N26" i="42"/>
  <c r="AT22" i="42"/>
  <c r="AW22" i="42" s="1"/>
  <c r="AQ22" i="42"/>
  <c r="AR22" i="42" s="1"/>
  <c r="BE435" i="1"/>
  <c r="G31" i="42"/>
  <c r="X35" i="42"/>
  <c r="H32" i="42"/>
  <c r="H33" i="42" s="1"/>
  <c r="F31" i="42"/>
  <c r="F32" i="42"/>
  <c r="AB35" i="42"/>
  <c r="Z35" i="42"/>
  <c r="Y22" i="42"/>
  <c r="Y35" i="42"/>
  <c r="AA35" i="42"/>
  <c r="Z22" i="42"/>
  <c r="H34" i="42"/>
  <c r="X37" i="42"/>
  <c r="F33" i="42"/>
  <c r="G33" i="42"/>
  <c r="G34" i="42"/>
  <c r="H35" i="42"/>
  <c r="F34" i="42"/>
  <c r="X38" i="42"/>
  <c r="Z37" i="42"/>
  <c r="AB37" i="42"/>
  <c r="AA37" i="42"/>
  <c r="Y37" i="42"/>
  <c r="G35" i="42"/>
  <c r="H36" i="42"/>
  <c r="X39" i="42"/>
  <c r="F35" i="42"/>
  <c r="Y38" i="42"/>
  <c r="Z38" i="42"/>
  <c r="AB38" i="42"/>
  <c r="AA38" i="42"/>
  <c r="F36" i="42"/>
  <c r="G36" i="42"/>
  <c r="X40" i="42"/>
  <c r="AA39" i="42"/>
  <c r="Y39" i="42"/>
  <c r="Z39" i="42"/>
  <c r="AB39" i="42"/>
  <c r="Z40" i="42"/>
  <c r="AB40" i="42"/>
  <c r="AA40" i="42"/>
  <c r="Y40" i="42"/>
  <c r="I31" i="42" l="1"/>
  <c r="K31" i="42"/>
  <c r="L30" i="42"/>
  <c r="K36" i="42"/>
  <c r="I36" i="42"/>
  <c r="I35" i="42"/>
  <c r="K35" i="42"/>
  <c r="I34" i="42"/>
  <c r="K34" i="42"/>
  <c r="I33" i="42"/>
  <c r="K33" i="42"/>
  <c r="P64" i="42"/>
  <c r="R64" i="42" s="1"/>
  <c r="P72" i="42"/>
  <c r="R72" i="42" s="1"/>
  <c r="P68" i="42"/>
  <c r="R68" i="42" s="1"/>
  <c r="P39" i="42"/>
  <c r="P40" i="42"/>
  <c r="P42" i="42"/>
  <c r="P41" i="42"/>
  <c r="P43" i="42"/>
  <c r="P45" i="42"/>
  <c r="P44" i="42"/>
  <c r="P46" i="42"/>
  <c r="P47" i="42"/>
  <c r="P48" i="42"/>
  <c r="P50" i="42"/>
  <c r="P53" i="42"/>
  <c r="P49" i="42"/>
  <c r="P54" i="42"/>
  <c r="P51" i="42"/>
  <c r="P52" i="42"/>
  <c r="P56" i="42"/>
  <c r="P58" i="42"/>
  <c r="P55" i="42"/>
  <c r="P57" i="42"/>
  <c r="P59" i="42"/>
  <c r="P60" i="42"/>
  <c r="P61" i="42"/>
  <c r="P63" i="42"/>
  <c r="P65" i="42"/>
  <c r="P62" i="42"/>
  <c r="P67" i="42"/>
  <c r="O74" i="42"/>
  <c r="P73" i="42"/>
  <c r="P69" i="42"/>
  <c r="P71" i="42"/>
  <c r="P66" i="42"/>
  <c r="S25" i="42" a="1"/>
  <c r="S25" i="42" s="1"/>
  <c r="P70" i="42"/>
  <c r="I22" i="42"/>
  <c r="L22" i="42" s="1"/>
  <c r="C63" i="42" s="1"/>
  <c r="F22" i="42"/>
  <c r="BE436" i="1"/>
  <c r="G32" i="42"/>
  <c r="X36" i="42"/>
  <c r="BK21" i="42"/>
  <c r="Z36" i="42"/>
  <c r="Y36" i="42"/>
  <c r="AA36" i="42"/>
  <c r="AB36" i="42"/>
  <c r="BJ21" i="42"/>
  <c r="L31" i="42" l="1"/>
  <c r="I32" i="42"/>
  <c r="K32" i="42"/>
  <c r="L36" i="42"/>
  <c r="L33" i="42"/>
  <c r="L35" i="42"/>
  <c r="L34" i="42"/>
  <c r="S68" i="42"/>
  <c r="S64" i="42"/>
  <c r="S72" i="42"/>
  <c r="S50" i="42"/>
  <c r="R50" i="42"/>
  <c r="S47" i="42"/>
  <c r="R47" i="42"/>
  <c r="S73" i="42"/>
  <c r="R73" i="42"/>
  <c r="S61" i="42"/>
  <c r="R61" i="42"/>
  <c r="R51" i="42"/>
  <c r="S51" i="42"/>
  <c r="S44" i="42"/>
  <c r="R44" i="42"/>
  <c r="R71" i="42"/>
  <c r="S71" i="42"/>
  <c r="S65" i="42"/>
  <c r="R65" i="42"/>
  <c r="R39" i="42"/>
  <c r="S39" i="42"/>
  <c r="S52" i="42"/>
  <c r="R52" i="42"/>
  <c r="C79" i="42"/>
  <c r="O26" i="42"/>
  <c r="O75" i="42"/>
  <c r="P74" i="42"/>
  <c r="S45" i="42"/>
  <c r="R45" i="42"/>
  <c r="S59" i="42"/>
  <c r="R59" i="42"/>
  <c r="S49" i="42"/>
  <c r="R49" i="42"/>
  <c r="S43" i="42"/>
  <c r="R43" i="42"/>
  <c r="S55" i="42"/>
  <c r="R55" i="42"/>
  <c r="S56" i="42"/>
  <c r="R56" i="42"/>
  <c r="R70" i="42"/>
  <c r="S70" i="42"/>
  <c r="S63" i="42"/>
  <c r="R63" i="42"/>
  <c r="R46" i="42"/>
  <c r="S46" i="42"/>
  <c r="S60" i="42"/>
  <c r="R60" i="42"/>
  <c r="R54" i="42"/>
  <c r="S54" i="42"/>
  <c r="R66" i="42"/>
  <c r="S66" i="42"/>
  <c r="S57" i="42"/>
  <c r="R57" i="42"/>
  <c r="S53" i="42"/>
  <c r="R53" i="42"/>
  <c r="R41" i="42"/>
  <c r="S41" i="42"/>
  <c r="S67" i="42"/>
  <c r="R67" i="42"/>
  <c r="R42" i="42"/>
  <c r="S42" i="42"/>
  <c r="R69" i="42"/>
  <c r="S69" i="42"/>
  <c r="R62" i="42"/>
  <c r="S62" i="42"/>
  <c r="S58" i="42"/>
  <c r="R58" i="42"/>
  <c r="S48" i="42"/>
  <c r="R48" i="42"/>
  <c r="S40" i="42"/>
  <c r="R40" i="42"/>
  <c r="AT21" i="42"/>
  <c r="AW21" i="42" s="1"/>
  <c r="AQ21" i="42"/>
  <c r="AR21" i="42" s="1"/>
  <c r="BE437" i="1"/>
  <c r="BK20" i="42"/>
  <c r="BJ20" i="42"/>
  <c r="L32" i="42" l="1"/>
  <c r="O76" i="42"/>
  <c r="P75" i="42"/>
  <c r="S74" i="42"/>
  <c r="R74" i="42"/>
  <c r="O27" i="42"/>
  <c r="P26" i="42"/>
  <c r="AT20" i="42"/>
  <c r="AW20" i="42" s="1"/>
  <c r="AQ20" i="42"/>
  <c r="AR20" i="42" s="1"/>
  <c r="BE438" i="1"/>
  <c r="BJ19" i="42"/>
  <c r="BK19" i="42"/>
  <c r="O77" i="42" l="1"/>
  <c r="P76" i="42"/>
  <c r="R26" i="42"/>
  <c r="C40" i="42" s="1"/>
  <c r="S26" i="42"/>
  <c r="O28" i="42"/>
  <c r="P27" i="42"/>
  <c r="S75" i="42"/>
  <c r="R75" i="42"/>
  <c r="AT19" i="42"/>
  <c r="AW19" i="42" s="1"/>
  <c r="AQ19" i="42"/>
  <c r="AR19" i="42" s="1"/>
  <c r="BE439" i="1"/>
  <c r="Y19" i="42"/>
  <c r="Z19" i="42"/>
  <c r="O78" i="42" l="1"/>
  <c r="P77" i="42"/>
  <c r="O29" i="42"/>
  <c r="P28" i="42"/>
  <c r="R27" i="42"/>
  <c r="S27" i="42"/>
  <c r="S76" i="42"/>
  <c r="R76" i="42"/>
  <c r="N19" i="42"/>
  <c r="I19" i="42"/>
  <c r="L19" i="42" s="1"/>
  <c r="F19" i="42"/>
  <c r="BE440" i="1"/>
  <c r="BK18" i="42"/>
  <c r="BJ18" i="42"/>
  <c r="O30" i="42" l="1"/>
  <c r="P29" i="42"/>
  <c r="O79" i="42"/>
  <c r="P78" i="42"/>
  <c r="S28" i="42"/>
  <c r="R28" i="42"/>
  <c r="R77" i="42"/>
  <c r="S77" i="42"/>
  <c r="AT18" i="42"/>
  <c r="AW18" i="42" s="1"/>
  <c r="AQ18" i="42"/>
  <c r="AR18" i="42" s="1"/>
  <c r="BE441" i="1"/>
  <c r="Y18" i="42"/>
  <c r="Z18" i="42"/>
  <c r="O31" i="42" l="1"/>
  <c r="P30" i="42"/>
  <c r="S78" i="42"/>
  <c r="R78" i="42"/>
  <c r="O80" i="42"/>
  <c r="P80" i="42" s="1"/>
  <c r="P79" i="42"/>
  <c r="S29" i="42"/>
  <c r="R29" i="42"/>
  <c r="N18" i="42"/>
  <c r="I18" i="42"/>
  <c r="L18" i="42" s="1"/>
  <c r="F18" i="42"/>
  <c r="BE442" i="1"/>
  <c r="BK17" i="42"/>
  <c r="BJ17" i="42"/>
  <c r="O32" i="42" l="1"/>
  <c r="P31" i="42"/>
  <c r="R80" i="42"/>
  <c r="S80" i="42"/>
  <c r="S79" i="42"/>
  <c r="R79" i="42"/>
  <c r="S30" i="42"/>
  <c r="R30" i="42"/>
  <c r="AT17" i="42"/>
  <c r="AW17" i="42" s="1"/>
  <c r="AQ17" i="42"/>
  <c r="AR17" i="42" s="1"/>
  <c r="BE443" i="1"/>
  <c r="Z17" i="42"/>
  <c r="Y17" i="42"/>
  <c r="O33" i="42" l="1"/>
  <c r="P32" i="42"/>
  <c r="R31" i="42"/>
  <c r="S31" i="42"/>
  <c r="I17" i="42"/>
  <c r="L17" i="42" s="1"/>
  <c r="F17" i="42"/>
  <c r="BE444" i="1"/>
  <c r="BJ16" i="42"/>
  <c r="BK16" i="42"/>
  <c r="O34" i="42" l="1"/>
  <c r="P33" i="42"/>
  <c r="R32" i="42"/>
  <c r="S32" i="42"/>
  <c r="AT16" i="42"/>
  <c r="AW16" i="42" s="1"/>
  <c r="AQ16" i="42"/>
  <c r="AR16" i="42" s="1"/>
  <c r="BE445" i="1"/>
  <c r="Y16" i="42"/>
  <c r="Z16" i="42"/>
  <c r="O35" i="42" l="1"/>
  <c r="P34" i="42"/>
  <c r="S33" i="42"/>
  <c r="R33" i="42"/>
  <c r="I16" i="42"/>
  <c r="L16" i="42" s="1"/>
  <c r="F16" i="42"/>
  <c r="BE446" i="1"/>
  <c r="BJ15" i="42"/>
  <c r="BK15" i="42"/>
  <c r="O36" i="42" l="1"/>
  <c r="P36" i="42" s="1"/>
  <c r="P35" i="42"/>
  <c r="R34" i="42"/>
  <c r="S34" i="42"/>
  <c r="AT15" i="42"/>
  <c r="AW15" i="42" s="1"/>
  <c r="AQ15" i="42"/>
  <c r="AR15" i="42" s="1"/>
  <c r="BE447" i="1"/>
  <c r="Z15" i="42"/>
  <c r="Y15" i="42"/>
  <c r="S35" i="42" l="1"/>
  <c r="R35" i="42"/>
  <c r="S36" i="42"/>
  <c r="R36" i="42"/>
  <c r="I15" i="42"/>
  <c r="L15" i="42" s="1"/>
  <c r="F15" i="42"/>
  <c r="AT14" i="42"/>
  <c r="AW14" i="42" s="1"/>
  <c r="AQ14" i="42"/>
  <c r="AR14" i="42" s="1"/>
  <c r="F14" i="42"/>
  <c r="AT13" i="42"/>
  <c r="AW13" i="42" s="1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BE448" i="1"/>
  <c r="Z8" i="42"/>
  <c r="BJ12" i="42"/>
  <c r="Z14" i="42"/>
  <c r="Y11" i="42"/>
  <c r="Z10" i="42"/>
  <c r="Y14" i="42"/>
  <c r="BJ9" i="42"/>
  <c r="BJ14" i="42"/>
  <c r="Z6" i="42"/>
  <c r="BK5" i="42"/>
  <c r="Y8" i="42"/>
  <c r="BJ11" i="42"/>
  <c r="BJ8" i="42"/>
  <c r="Y13" i="42"/>
  <c r="Z13" i="42"/>
  <c r="BK8" i="42"/>
  <c r="Y6" i="42"/>
  <c r="BJ4" i="42"/>
  <c r="BK10" i="42"/>
  <c r="BK14" i="42"/>
  <c r="Y9" i="42"/>
  <c r="BK11" i="42"/>
  <c r="Z9" i="42"/>
  <c r="BJ10" i="42"/>
  <c r="BJ13" i="42"/>
  <c r="Z11" i="42"/>
  <c r="BJ5" i="42"/>
  <c r="BK12" i="42"/>
  <c r="Z4" i="42"/>
  <c r="Y10" i="42"/>
  <c r="BK4" i="42"/>
  <c r="Y4" i="42"/>
  <c r="Y7" i="42"/>
  <c r="Z5" i="42"/>
  <c r="BK13" i="42"/>
  <c r="Z7" i="42"/>
  <c r="Y5" i="42"/>
  <c r="Z12" i="42"/>
  <c r="Y12" i="42"/>
  <c r="BK9" i="42"/>
  <c r="I10" i="42" l="1"/>
  <c r="L10" i="42" s="1"/>
  <c r="I12" i="42"/>
  <c r="L12" i="42" s="1"/>
  <c r="I6" i="42"/>
  <c r="L6" i="42" s="1"/>
  <c r="AT4" i="42"/>
  <c r="AW4" i="42" s="1"/>
  <c r="AT5" i="42"/>
  <c r="AW5" i="42" s="1"/>
  <c r="AT11" i="42"/>
  <c r="AW11" i="42" s="1"/>
  <c r="AT12" i="42"/>
  <c r="AW12" i="42" s="1"/>
  <c r="I8" i="42"/>
  <c r="L8" i="42" s="1"/>
  <c r="I11" i="42"/>
  <c r="L11" i="42" s="1"/>
  <c r="I7" i="42"/>
  <c r="L7" i="42" s="1"/>
  <c r="I9" i="42"/>
  <c r="L9" i="42" s="1"/>
  <c r="I13" i="42"/>
  <c r="L13" i="42" s="1"/>
  <c r="I5" i="42"/>
  <c r="L5" i="42" s="1"/>
  <c r="I14" i="42"/>
  <c r="L14" i="42" s="1"/>
  <c r="AT6" i="42"/>
  <c r="AW6" i="42" s="1"/>
  <c r="AT7" i="42"/>
  <c r="AW7" i="42" s="1"/>
  <c r="AT8" i="42"/>
  <c r="AW8" i="42" s="1"/>
  <c r="AT9" i="42"/>
  <c r="AW9" i="42" s="1"/>
  <c r="AT10" i="42"/>
  <c r="AW10" i="42" s="1"/>
  <c r="AX6" i="42"/>
  <c r="AY5" i="42"/>
  <c r="AY4" i="42"/>
  <c r="BE449" i="1"/>
  <c r="AX7" i="42" l="1"/>
  <c r="AY6" i="42"/>
  <c r="M4" i="42"/>
  <c r="M5" i="42" s="1"/>
  <c r="I4" i="42"/>
  <c r="L4" i="42" s="1"/>
  <c r="F4" i="42"/>
  <c r="BE450" i="1"/>
  <c r="BK3" i="42"/>
  <c r="BJ3" i="42"/>
  <c r="N4" i="42" l="1"/>
  <c r="M6" i="42"/>
  <c r="N5" i="42"/>
  <c r="AX8" i="42"/>
  <c r="AY7" i="42"/>
  <c r="AY3" i="42"/>
  <c r="AT3" i="42"/>
  <c r="AW3" i="42" s="1"/>
  <c r="AQ3" i="42"/>
  <c r="AR3" i="42" s="1"/>
  <c r="BE451" i="1"/>
  <c r="Y3" i="42"/>
  <c r="Z3" i="42"/>
  <c r="M7" i="42" l="1"/>
  <c r="N6" i="42"/>
  <c r="AX9" i="42"/>
  <c r="AY8" i="42"/>
  <c r="N3" i="42"/>
  <c r="I3" i="42"/>
  <c r="L3" i="42" s="1"/>
  <c r="F3" i="42"/>
  <c r="BD2" i="42" a="1"/>
  <c r="BD2" i="42" s="1"/>
  <c r="S2" i="42" a="1"/>
  <c r="S2" i="42" s="1"/>
  <c r="BE452" i="1"/>
  <c r="AN11" i="42" l="1"/>
  <c r="AZ3" i="42"/>
  <c r="C78" i="42"/>
  <c r="AX10" i="42"/>
  <c r="AY9" i="42"/>
  <c r="O3" i="42"/>
  <c r="M8" i="42"/>
  <c r="N7" i="42"/>
  <c r="BE453" i="1"/>
  <c r="M9" i="42" l="1"/>
  <c r="N8" i="42"/>
  <c r="O4" i="42"/>
  <c r="AZ4" i="42"/>
  <c r="AX11" i="42"/>
  <c r="AY10" i="42"/>
  <c r="BE454" i="1"/>
  <c r="AZ5" i="42" l="1"/>
  <c r="O5" i="42"/>
  <c r="AX12" i="42"/>
  <c r="AY11" i="42"/>
  <c r="M10" i="42"/>
  <c r="N9" i="42"/>
  <c r="BE455" i="1"/>
  <c r="O6" i="42" l="1"/>
  <c r="AX13" i="42"/>
  <c r="AY12" i="42"/>
  <c r="M11" i="42"/>
  <c r="N10" i="42"/>
  <c r="AZ6" i="42"/>
  <c r="BE456" i="1"/>
  <c r="AX14" i="42" l="1"/>
  <c r="AY13" i="42"/>
  <c r="AZ7" i="42"/>
  <c r="M12" i="42"/>
  <c r="N11" i="42"/>
  <c r="O7" i="42"/>
  <c r="BE457" i="1"/>
  <c r="M13" i="42" l="1"/>
  <c r="N12" i="42"/>
  <c r="AZ8" i="42"/>
  <c r="O8" i="42"/>
  <c r="AX15" i="42"/>
  <c r="AY14" i="42"/>
  <c r="BE458" i="1"/>
  <c r="AX16" i="42" l="1"/>
  <c r="AY15" i="42"/>
  <c r="AZ9" i="42"/>
  <c r="O9" i="42"/>
  <c r="M14" i="42"/>
  <c r="N13" i="42"/>
  <c r="BE459" i="1"/>
  <c r="O10" i="42" l="1"/>
  <c r="AX17" i="42"/>
  <c r="AY16" i="42"/>
  <c r="M15" i="42"/>
  <c r="N14" i="42"/>
  <c r="AZ10" i="42"/>
  <c r="BE460" i="1"/>
  <c r="AZ11" i="42" l="1"/>
  <c r="M16" i="42"/>
  <c r="N15" i="42"/>
  <c r="O11" i="42"/>
  <c r="AX18" i="42"/>
  <c r="AY17" i="42"/>
  <c r="BE461" i="1"/>
  <c r="O12" i="42" l="1"/>
  <c r="AX19" i="42"/>
  <c r="AY18" i="42"/>
  <c r="M17" i="42"/>
  <c r="N16" i="42"/>
  <c r="AZ12" i="42"/>
  <c r="BE462" i="1"/>
  <c r="AZ13" i="42" l="1"/>
  <c r="M18" i="42"/>
  <c r="M19" i="42" s="1"/>
  <c r="N17" i="42"/>
  <c r="P12" i="42" s="1"/>
  <c r="Q12" i="42" s="1"/>
  <c r="P6" i="42"/>
  <c r="AX20" i="42"/>
  <c r="AY19" i="42"/>
  <c r="P8" i="42"/>
  <c r="O13" i="42"/>
  <c r="BE463" i="1"/>
  <c r="P10" i="42" l="1"/>
  <c r="S10" i="42" s="1"/>
  <c r="S6" i="42"/>
  <c r="R6" i="42"/>
  <c r="Q6" i="42"/>
  <c r="P3" i="42"/>
  <c r="P4" i="42"/>
  <c r="P5" i="42"/>
  <c r="P9" i="42"/>
  <c r="P7" i="42"/>
  <c r="S12" i="42"/>
  <c r="R12" i="42"/>
  <c r="P11" i="42"/>
  <c r="AX21" i="42"/>
  <c r="AY20" i="42"/>
  <c r="R8" i="42"/>
  <c r="S8" i="42"/>
  <c r="Q8" i="42"/>
  <c r="O14" i="42"/>
  <c r="P13" i="42"/>
  <c r="Q13" i="42" s="1"/>
  <c r="AZ14" i="42"/>
  <c r="BE464" i="1"/>
  <c r="Q10" i="42" l="1"/>
  <c r="R10" i="42"/>
  <c r="S9" i="42"/>
  <c r="R9" i="42"/>
  <c r="Q9" i="42"/>
  <c r="S5" i="42"/>
  <c r="R5" i="42"/>
  <c r="Q5" i="42"/>
  <c r="S4" i="42"/>
  <c r="R4" i="42"/>
  <c r="Q4" i="42"/>
  <c r="O15" i="42"/>
  <c r="P14" i="42"/>
  <c r="AX22" i="42"/>
  <c r="AY21" i="42"/>
  <c r="S11" i="42"/>
  <c r="R11" i="42"/>
  <c r="Q11" i="42"/>
  <c r="S7" i="42"/>
  <c r="R7" i="42"/>
  <c r="Q7" i="42"/>
  <c r="S13" i="42"/>
  <c r="R13" i="42"/>
  <c r="S3" i="42"/>
  <c r="R3" i="42"/>
  <c r="Q3" i="42"/>
  <c r="AZ15" i="42"/>
  <c r="BE465" i="1"/>
  <c r="AX23" i="42" l="1"/>
  <c r="AY22" i="42"/>
  <c r="S14" i="42"/>
  <c r="R14" i="42"/>
  <c r="Q14" i="42"/>
  <c r="AZ16" i="42"/>
  <c r="O16" i="42"/>
  <c r="P15" i="42"/>
  <c r="Q15" i="42" s="1"/>
  <c r="BE466" i="1"/>
  <c r="S15" i="42" l="1"/>
  <c r="R15" i="42"/>
  <c r="AX24" i="42"/>
  <c r="AY23" i="42"/>
  <c r="O17" i="42"/>
  <c r="P16" i="42"/>
  <c r="Q16" i="42" s="1"/>
  <c r="AZ17" i="42"/>
  <c r="BE467" i="1"/>
  <c r="AZ18" i="42" l="1"/>
  <c r="AX25" i="42"/>
  <c r="AY24" i="42"/>
  <c r="R16" i="42"/>
  <c r="S16" i="42"/>
  <c r="O18" i="42"/>
  <c r="P17" i="42"/>
  <c r="Q17" i="42" s="1"/>
  <c r="BE468" i="1"/>
  <c r="AX26" i="42" l="1"/>
  <c r="AY25" i="42"/>
  <c r="O19" i="42"/>
  <c r="Q18" i="42"/>
  <c r="P18" i="42"/>
  <c r="R17" i="42"/>
  <c r="S17" i="42"/>
  <c r="AZ19" i="42"/>
  <c r="BE469" i="1"/>
  <c r="U4" i="42" a="1"/>
  <c r="U19" i="42" l="1"/>
  <c r="V9" i="42"/>
  <c r="V15" i="42"/>
  <c r="V48" i="42"/>
  <c r="V77" i="42"/>
  <c r="U44" i="42"/>
  <c r="V55" i="42"/>
  <c r="U60" i="42"/>
  <c r="U40" i="42"/>
  <c r="U61" i="42"/>
  <c r="V34" i="42"/>
  <c r="U30" i="42"/>
  <c r="U48" i="42"/>
  <c r="U69" i="42"/>
  <c r="V66" i="42"/>
  <c r="U41" i="42"/>
  <c r="U7" i="42"/>
  <c r="U74" i="42"/>
  <c r="U79" i="42"/>
  <c r="V44" i="42"/>
  <c r="V73" i="42"/>
  <c r="U47" i="42"/>
  <c r="V19" i="42"/>
  <c r="U22" i="42"/>
  <c r="V24" i="42"/>
  <c r="V75" i="42"/>
  <c r="V72" i="42"/>
  <c r="U67" i="42"/>
  <c r="V17" i="42"/>
  <c r="V59" i="42"/>
  <c r="U39" i="42"/>
  <c r="V51" i="42"/>
  <c r="U52" i="42"/>
  <c r="V29" i="42"/>
  <c r="V46" i="42"/>
  <c r="V32" i="42"/>
  <c r="U63" i="42"/>
  <c r="U25" i="42"/>
  <c r="V56" i="42"/>
  <c r="U17" i="42"/>
  <c r="U76" i="42"/>
  <c r="V57" i="42"/>
  <c r="V4" i="42"/>
  <c r="V35" i="42"/>
  <c r="V12" i="42"/>
  <c r="V41" i="42"/>
  <c r="U10" i="42"/>
  <c r="V80" i="42"/>
  <c r="V7" i="42"/>
  <c r="V27" i="42"/>
  <c r="U62" i="42"/>
  <c r="V8" i="42"/>
  <c r="U72" i="42"/>
  <c r="U27" i="42"/>
  <c r="V47" i="42"/>
  <c r="V50" i="42"/>
  <c r="U80" i="42"/>
  <c r="V11" i="42"/>
  <c r="V10" i="42"/>
  <c r="U73" i="42"/>
  <c r="U24" i="42"/>
  <c r="U28" i="42"/>
  <c r="U20" i="42"/>
  <c r="V25" i="42"/>
  <c r="V62" i="42"/>
  <c r="V76" i="42"/>
  <c r="U54" i="42"/>
  <c r="U56" i="42"/>
  <c r="V49" i="42"/>
  <c r="V28" i="42"/>
  <c r="V61" i="42"/>
  <c r="V40" i="42"/>
  <c r="U75" i="42"/>
  <c r="U18" i="42"/>
  <c r="U36" i="42"/>
  <c r="U57" i="42"/>
  <c r="V30" i="42"/>
  <c r="V67" i="42"/>
  <c r="V36" i="42"/>
  <c r="V18" i="42"/>
  <c r="V52" i="42"/>
  <c r="V14" i="42"/>
  <c r="V54" i="42"/>
  <c r="U42" i="42"/>
  <c r="V60" i="42"/>
  <c r="V58" i="42"/>
  <c r="V71" i="42"/>
  <c r="V78" i="42"/>
  <c r="V68" i="42"/>
  <c r="U49" i="42"/>
  <c r="U23" i="42"/>
  <c r="U64" i="42"/>
  <c r="V42" i="42"/>
  <c r="U71" i="42"/>
  <c r="V16" i="42"/>
  <c r="V45" i="42"/>
  <c r="U12" i="42"/>
  <c r="V53" i="42"/>
  <c r="U31" i="42"/>
  <c r="U8" i="42"/>
  <c r="U58" i="42"/>
  <c r="V38" i="42"/>
  <c r="U16" i="42"/>
  <c r="U66" i="42"/>
  <c r="U9" i="42"/>
  <c r="U70" i="42"/>
  <c r="U46" i="42"/>
  <c r="U78" i="42"/>
  <c r="U4" i="42"/>
  <c r="V20" i="42"/>
  <c r="V33" i="42"/>
  <c r="V26" i="42"/>
  <c r="U21" i="42"/>
  <c r="U50" i="42"/>
  <c r="U68" i="42"/>
  <c r="V70" i="42"/>
  <c r="V23" i="42"/>
  <c r="U33" i="42"/>
  <c r="U45" i="42"/>
  <c r="V69" i="42"/>
  <c r="V22" i="42"/>
  <c r="V31" i="42"/>
  <c r="U65" i="42"/>
  <c r="U51" i="42"/>
  <c r="V74" i="42"/>
  <c r="V79" i="42"/>
  <c r="V64" i="42"/>
  <c r="U6" i="42"/>
  <c r="U13" i="42"/>
  <c r="V5" i="42"/>
  <c r="U77" i="42"/>
  <c r="U32" i="42"/>
  <c r="U53" i="42"/>
  <c r="V6" i="42"/>
  <c r="U43" i="42"/>
  <c r="V13" i="42"/>
  <c r="V39" i="42"/>
  <c r="U55" i="42"/>
  <c r="V65" i="42"/>
  <c r="U14" i="42"/>
  <c r="V43" i="42"/>
  <c r="U26" i="42"/>
  <c r="V21" i="42"/>
  <c r="V37" i="42"/>
  <c r="U5" i="42"/>
  <c r="U34" i="42"/>
  <c r="U11" i="42"/>
  <c r="U38" i="42"/>
  <c r="V63" i="42"/>
  <c r="U35" i="42"/>
  <c r="U59" i="42"/>
  <c r="U29" i="42"/>
  <c r="U37" i="42"/>
  <c r="U15" i="42"/>
  <c r="AX27" i="42"/>
  <c r="AY26" i="42"/>
  <c r="AZ20" i="42"/>
  <c r="S18" i="42"/>
  <c r="R18" i="42"/>
  <c r="Q19" i="42"/>
  <c r="P19" i="42"/>
  <c r="BE470" i="1"/>
  <c r="AZ21" i="42" l="1"/>
  <c r="R19" i="42"/>
  <c r="S19" i="42"/>
  <c r="AX28" i="42"/>
  <c r="AY27" i="42"/>
  <c r="BE471" i="1"/>
  <c r="AX29" i="42" l="1"/>
  <c r="AY28" i="42"/>
  <c r="AZ22" i="42"/>
  <c r="BE472" i="1"/>
  <c r="AZ23" i="42" l="1"/>
  <c r="AX30" i="42"/>
  <c r="AY29" i="42"/>
  <c r="BE473" i="1"/>
  <c r="AZ24" i="42" l="1"/>
  <c r="AX31" i="42"/>
  <c r="AY30" i="42"/>
  <c r="BE474" i="1"/>
  <c r="AX32" i="42" l="1"/>
  <c r="AY31" i="42"/>
  <c r="AZ25" i="42"/>
  <c r="BE475" i="1"/>
  <c r="AZ26" i="42" l="1"/>
  <c r="AX33" i="42"/>
  <c r="AY32" i="42"/>
  <c r="BE476" i="1"/>
  <c r="AX34" i="42" l="1"/>
  <c r="AY33" i="42"/>
  <c r="AZ27" i="42"/>
  <c r="BE477" i="1"/>
  <c r="AZ28" i="42" l="1"/>
  <c r="AX35" i="42"/>
  <c r="AY34" i="42"/>
  <c r="BE478" i="1"/>
  <c r="AX36" i="42" l="1"/>
  <c r="AY35" i="42"/>
  <c r="AZ29" i="42"/>
  <c r="BE479" i="1"/>
  <c r="AX37" i="42" l="1"/>
  <c r="AY36" i="42"/>
  <c r="AZ30" i="42"/>
  <c r="BE480" i="1"/>
  <c r="AX38" i="42" l="1"/>
  <c r="AY37" i="42"/>
  <c r="AZ31" i="42"/>
  <c r="BE481" i="1"/>
  <c r="AZ32" i="42" l="1"/>
  <c r="AX39" i="42"/>
  <c r="AY38" i="42"/>
  <c r="BE482" i="1"/>
  <c r="AX40" i="42" l="1"/>
  <c r="AY39" i="42"/>
  <c r="AZ33" i="42"/>
  <c r="BE483" i="1"/>
  <c r="AZ34" i="42" l="1"/>
  <c r="AX41" i="42"/>
  <c r="AY40" i="42"/>
  <c r="BE484" i="1"/>
  <c r="AZ35" i="42" l="1"/>
  <c r="AX42" i="42"/>
  <c r="AY41" i="42"/>
  <c r="BE485" i="1"/>
  <c r="AX43" i="42" l="1"/>
  <c r="AY42" i="42"/>
  <c r="AZ36" i="42"/>
  <c r="BE486" i="1"/>
  <c r="AZ37" i="42" l="1"/>
  <c r="AX44" i="42"/>
  <c r="AY43" i="42"/>
  <c r="BE487" i="1"/>
  <c r="AX45" i="42" l="1"/>
  <c r="AY44" i="42"/>
  <c r="AZ38" i="42"/>
  <c r="BE488" i="1"/>
  <c r="AZ39" i="42" l="1"/>
  <c r="AX46" i="42"/>
  <c r="AY45" i="42"/>
  <c r="BE489" i="1"/>
  <c r="AX47" i="42" l="1"/>
  <c r="AY46" i="42"/>
  <c r="AZ40" i="42"/>
  <c r="BE490" i="1"/>
  <c r="AZ41" i="42" l="1"/>
  <c r="AX48" i="42"/>
  <c r="AY47" i="42"/>
  <c r="BE491" i="1"/>
  <c r="AX49" i="42" l="1"/>
  <c r="AY48" i="42"/>
  <c r="AZ42" i="42"/>
  <c r="BE492" i="1"/>
  <c r="AZ43" i="42" l="1"/>
  <c r="AX50" i="42"/>
  <c r="AY49" i="42"/>
  <c r="BE493" i="1"/>
  <c r="AX51" i="42" l="1"/>
  <c r="AY50" i="42"/>
  <c r="AZ44" i="42"/>
  <c r="BE494" i="1"/>
  <c r="AX52" i="42" l="1"/>
  <c r="AY51" i="42"/>
  <c r="AZ45" i="42"/>
  <c r="BE495" i="1"/>
  <c r="AZ46" i="42" l="1"/>
  <c r="AX53" i="42"/>
  <c r="AY52" i="42"/>
  <c r="BE496" i="1"/>
  <c r="AX54" i="42" l="1"/>
  <c r="AY53" i="42"/>
  <c r="AZ47" i="42"/>
  <c r="BE497" i="1"/>
  <c r="AZ48" i="42" l="1"/>
  <c r="AX55" i="42"/>
  <c r="AY54" i="42"/>
  <c r="BE498" i="1"/>
  <c r="AX56" i="42" l="1"/>
  <c r="AY55" i="42"/>
  <c r="AZ49" i="42"/>
  <c r="BE499" i="1"/>
  <c r="AZ50" i="42" l="1"/>
  <c r="AX57" i="42"/>
  <c r="AY56" i="42"/>
  <c r="BE500" i="1"/>
  <c r="AX58" i="42" l="1"/>
  <c r="AY57" i="42"/>
  <c r="AZ51" i="42"/>
  <c r="BE501" i="1"/>
  <c r="AZ52" i="42" l="1"/>
  <c r="AX59" i="42"/>
  <c r="AY58" i="42"/>
  <c r="BE502" i="1"/>
  <c r="AX60" i="42" l="1"/>
  <c r="AY59" i="42"/>
  <c r="AZ53" i="42"/>
  <c r="BE503" i="1"/>
  <c r="AZ54" i="42" l="1"/>
  <c r="AX61" i="42"/>
  <c r="AY60" i="42"/>
  <c r="BE504" i="1"/>
  <c r="AX62" i="42" l="1"/>
  <c r="AY61" i="42"/>
  <c r="AZ55" i="42"/>
  <c r="BE505" i="1"/>
  <c r="AZ56" i="42" l="1"/>
  <c r="AX63" i="42"/>
  <c r="AY62" i="42"/>
  <c r="BE506" i="1"/>
  <c r="AX64" i="42" l="1"/>
  <c r="AY64" i="42" s="1"/>
  <c r="AY63" i="42"/>
  <c r="AZ57" i="42"/>
  <c r="BE507" i="1"/>
  <c r="BA50" i="42" l="1"/>
  <c r="BC50" i="42" s="1"/>
  <c r="BA56" i="42"/>
  <c r="BD56" i="42" s="1"/>
  <c r="AZ58" i="42"/>
  <c r="BA57" i="42"/>
  <c r="BB57" i="42" s="1"/>
  <c r="BA54" i="42"/>
  <c r="BA51" i="42"/>
  <c r="BA53" i="42"/>
  <c r="BA3" i="42"/>
  <c r="BA4" i="42"/>
  <c r="BA5" i="42"/>
  <c r="BA6" i="42"/>
  <c r="BA7" i="42"/>
  <c r="BA9" i="42"/>
  <c r="BA8" i="42"/>
  <c r="BA10" i="42"/>
  <c r="BA14" i="42"/>
  <c r="BA11" i="42"/>
  <c r="BA13" i="42"/>
  <c r="BA12" i="42"/>
  <c r="BA16" i="42"/>
  <c r="BA15" i="42"/>
  <c r="BA17" i="42"/>
  <c r="BA19" i="42"/>
  <c r="BA18" i="42"/>
  <c r="BA21" i="42"/>
  <c r="BA20" i="42"/>
  <c r="BA23" i="42"/>
  <c r="BA22" i="42"/>
  <c r="BA24" i="42"/>
  <c r="BA25" i="42"/>
  <c r="BA27" i="42"/>
  <c r="BA26" i="42"/>
  <c r="BA28" i="42"/>
  <c r="BA29" i="42"/>
  <c r="BA31" i="42"/>
  <c r="BA30" i="42"/>
  <c r="BA33" i="42"/>
  <c r="BA32" i="42"/>
  <c r="BA34" i="42"/>
  <c r="BA37" i="42"/>
  <c r="BA36" i="42"/>
  <c r="BA35" i="42"/>
  <c r="BA40" i="42"/>
  <c r="BA38" i="42"/>
  <c r="BA39" i="42"/>
  <c r="BA42" i="42"/>
  <c r="BA41" i="42"/>
  <c r="BA44" i="42"/>
  <c r="BA43" i="42"/>
  <c r="BA45" i="42"/>
  <c r="BA46" i="42"/>
  <c r="BA48" i="42"/>
  <c r="BA47" i="42"/>
  <c r="BA55" i="42"/>
  <c r="BA49" i="42"/>
  <c r="BA52" i="42"/>
  <c r="BE508" i="1"/>
  <c r="BB50" i="42" l="1"/>
  <c r="BD50" i="42"/>
  <c r="BB56" i="42"/>
  <c r="BC56" i="42"/>
  <c r="BD41" i="42"/>
  <c r="BC41" i="42"/>
  <c r="BB41" i="42"/>
  <c r="BC19" i="42"/>
  <c r="BD19" i="42"/>
  <c r="BB19" i="42"/>
  <c r="BD55" i="42"/>
  <c r="BC55" i="42"/>
  <c r="BB55" i="42"/>
  <c r="BD32" i="42"/>
  <c r="BC32" i="42"/>
  <c r="BB32" i="42"/>
  <c r="BC46" i="42"/>
  <c r="BD46" i="42"/>
  <c r="BB46" i="42"/>
  <c r="BD31" i="42"/>
  <c r="BC31" i="42"/>
  <c r="BB31" i="42"/>
  <c r="BD6" i="42"/>
  <c r="BC6" i="42"/>
  <c r="BB6" i="42"/>
  <c r="BD35" i="42"/>
  <c r="BC35" i="42"/>
  <c r="BB35" i="42"/>
  <c r="BD20" i="42"/>
  <c r="BC20" i="42"/>
  <c r="BB20" i="42"/>
  <c r="BC13" i="42"/>
  <c r="BD13" i="42"/>
  <c r="BB13" i="42"/>
  <c r="BD43" i="42"/>
  <c r="BC43" i="42"/>
  <c r="BB43" i="42"/>
  <c r="BC28" i="42"/>
  <c r="BD28" i="42"/>
  <c r="BB28" i="42"/>
  <c r="BD21" i="42"/>
  <c r="BC21" i="42"/>
  <c r="BB21" i="42"/>
  <c r="BD11" i="42"/>
  <c r="BC11" i="42"/>
  <c r="BB11" i="42"/>
  <c r="BC4" i="42"/>
  <c r="BD4" i="42"/>
  <c r="BB4" i="42"/>
  <c r="BD27" i="42"/>
  <c r="BC27" i="42"/>
  <c r="BB27" i="42"/>
  <c r="BD53" i="42"/>
  <c r="BC53" i="42"/>
  <c r="BB53" i="42"/>
  <c r="BD17" i="42"/>
  <c r="BC17" i="42"/>
  <c r="BB17" i="42"/>
  <c r="BD40" i="42"/>
  <c r="BC40" i="42"/>
  <c r="BB40" i="42"/>
  <c r="BD23" i="42"/>
  <c r="BC23" i="42"/>
  <c r="BB23" i="42"/>
  <c r="BC12" i="42"/>
  <c r="BD12" i="42"/>
  <c r="BB12" i="42"/>
  <c r="BD45" i="42"/>
  <c r="BC45" i="42"/>
  <c r="BB45" i="42"/>
  <c r="BD29" i="42"/>
  <c r="BC29" i="42"/>
  <c r="BB29" i="42"/>
  <c r="BD5" i="42"/>
  <c r="BC5" i="42"/>
  <c r="BB5" i="42"/>
  <c r="AZ59" i="42"/>
  <c r="BA58" i="42"/>
  <c r="BB58" i="42" s="1"/>
  <c r="BC36" i="42"/>
  <c r="BD36" i="42"/>
  <c r="BB36" i="42"/>
  <c r="BD52" i="42"/>
  <c r="BC52" i="42"/>
  <c r="BB52" i="42"/>
  <c r="BD44" i="42"/>
  <c r="BC44" i="42"/>
  <c r="BB44" i="42"/>
  <c r="BD37" i="42"/>
  <c r="BC37" i="42"/>
  <c r="BB37" i="42"/>
  <c r="BC26" i="42"/>
  <c r="BD26" i="42"/>
  <c r="BB26" i="42"/>
  <c r="BC18" i="42"/>
  <c r="BD18" i="42"/>
  <c r="BB18" i="42"/>
  <c r="BD14" i="42"/>
  <c r="BC14" i="42"/>
  <c r="BB14" i="42"/>
  <c r="BD3" i="42"/>
  <c r="BC3" i="42"/>
  <c r="BB3" i="42"/>
  <c r="BD34" i="42"/>
  <c r="BC34" i="42"/>
  <c r="BB34" i="42"/>
  <c r="BD42" i="42"/>
  <c r="BC42" i="42"/>
  <c r="BB42" i="42"/>
  <c r="BC8" i="42"/>
  <c r="BD8" i="42"/>
  <c r="BB8" i="42"/>
  <c r="BD47" i="42"/>
  <c r="BC47" i="42"/>
  <c r="BB47" i="42"/>
  <c r="BD39" i="42"/>
  <c r="BC39" i="42"/>
  <c r="BB39" i="42"/>
  <c r="BD33" i="42"/>
  <c r="BC33" i="42"/>
  <c r="BB33" i="42"/>
  <c r="BC24" i="42"/>
  <c r="BD24" i="42"/>
  <c r="BB24" i="42"/>
  <c r="BC15" i="42"/>
  <c r="BD15" i="42"/>
  <c r="BB15" i="42"/>
  <c r="BD9" i="42"/>
  <c r="BC9" i="42"/>
  <c r="BB9" i="42"/>
  <c r="BC54" i="42"/>
  <c r="BD54" i="42"/>
  <c r="BB54" i="42"/>
  <c r="BD49" i="42"/>
  <c r="BC49" i="42"/>
  <c r="BB49" i="42"/>
  <c r="BD10" i="42"/>
  <c r="BC10" i="42"/>
  <c r="BB10" i="42"/>
  <c r="BD25" i="42"/>
  <c r="BC25" i="42"/>
  <c r="BB25" i="42"/>
  <c r="BD51" i="42"/>
  <c r="BC51" i="42"/>
  <c r="BB51" i="42"/>
  <c r="BD48" i="42"/>
  <c r="BC48" i="42"/>
  <c r="BB48" i="42"/>
  <c r="BC38" i="42"/>
  <c r="BD38" i="42"/>
  <c r="BB38" i="42"/>
  <c r="BD30" i="42"/>
  <c r="BC30" i="42"/>
  <c r="BB30" i="42"/>
  <c r="BC22" i="42"/>
  <c r="BD22" i="42"/>
  <c r="BB22" i="42"/>
  <c r="BD16" i="42"/>
  <c r="BC16" i="42"/>
  <c r="BB16" i="42"/>
  <c r="BD7" i="42"/>
  <c r="BC7" i="42"/>
  <c r="BB7" i="42"/>
  <c r="BC57" i="42"/>
  <c r="BD57" i="42"/>
  <c r="BE509" i="1"/>
  <c r="BD58" i="42" l="1"/>
  <c r="BC58" i="42"/>
  <c r="AZ60" i="42"/>
  <c r="BA59" i="42"/>
  <c r="BE510" i="1"/>
  <c r="BD59" i="42" l="1"/>
  <c r="BC59" i="42"/>
  <c r="BB59" i="42"/>
  <c r="AZ61" i="42"/>
  <c r="BA60" i="42"/>
  <c r="BB60" i="42" s="1"/>
  <c r="BE511" i="1"/>
  <c r="BD60" i="42" l="1"/>
  <c r="BC60" i="42"/>
  <c r="AZ62" i="42"/>
  <c r="BA61" i="42"/>
  <c r="BE512" i="1"/>
  <c r="BD61" i="42" l="1"/>
  <c r="BC61" i="42"/>
  <c r="BB61" i="42"/>
  <c r="AZ63" i="42"/>
  <c r="BA62" i="42"/>
  <c r="BE513" i="1"/>
  <c r="BD62" i="42" l="1"/>
  <c r="BC62" i="42"/>
  <c r="AZ64" i="42"/>
  <c r="BA63" i="42"/>
  <c r="BB63" i="42" s="1"/>
  <c r="BB62" i="42"/>
  <c r="BE514" i="1"/>
  <c r="BD63" i="42" l="1"/>
  <c r="BC63" i="42"/>
  <c r="BA64" i="42"/>
  <c r="BE515" i="1"/>
  <c r="BC64" i="42" l="1"/>
  <c r="BD64" i="42"/>
  <c r="BB64" i="42"/>
  <c r="BE516" i="1"/>
  <c r="AV27" i="1" l="1"/>
  <c r="AV43" i="1"/>
  <c r="AV59" i="1"/>
  <c r="AV75" i="1"/>
  <c r="AV50" i="1"/>
  <c r="AV20" i="1"/>
  <c r="AV52" i="1"/>
  <c r="AV68" i="1"/>
  <c r="AV26" i="1"/>
  <c r="AV42" i="1"/>
  <c r="AV58" i="1"/>
  <c r="AV74" i="1"/>
  <c r="AV12" i="1"/>
  <c r="AV28" i="1"/>
  <c r="AV44" i="1"/>
  <c r="AV60" i="1"/>
  <c r="AV76" i="1"/>
  <c r="AV16" i="1"/>
  <c r="AV32" i="1"/>
  <c r="AV48" i="1"/>
  <c r="AV64" i="1"/>
  <c r="AV80" i="1"/>
  <c r="AV18" i="1"/>
  <c r="AV34" i="1"/>
  <c r="AV82" i="1"/>
  <c r="AV19" i="1"/>
  <c r="AV35" i="1"/>
  <c r="AV51" i="1"/>
  <c r="AV67" i="1"/>
  <c r="AV83" i="1"/>
  <c r="AV66" i="1"/>
  <c r="AV36" i="1"/>
  <c r="AV84" i="1"/>
  <c r="AV24" i="1"/>
  <c r="AV40" i="1"/>
  <c r="AV56" i="1"/>
  <c r="AV72" i="1"/>
  <c r="AV88" i="1"/>
  <c r="AV11" i="1"/>
  <c r="AV13" i="1"/>
  <c r="AV21" i="1"/>
  <c r="AV29" i="1"/>
  <c r="AV37" i="1"/>
  <c r="AV45" i="1"/>
  <c r="AV53" i="1"/>
  <c r="AV61" i="1"/>
  <c r="AV69" i="1"/>
  <c r="AV77" i="1"/>
  <c r="AV85" i="1"/>
  <c r="AV14" i="1"/>
  <c r="AV22" i="1"/>
  <c r="AV30" i="1"/>
  <c r="AV38" i="1"/>
  <c r="AV46" i="1"/>
  <c r="AV54" i="1"/>
  <c r="AV62" i="1"/>
  <c r="AV70" i="1"/>
  <c r="AV78" i="1"/>
  <c r="AV86" i="1"/>
  <c r="AV15" i="1"/>
  <c r="AV23" i="1"/>
  <c r="AV31" i="1"/>
  <c r="AV39" i="1"/>
  <c r="AV47" i="1"/>
  <c r="AV55" i="1"/>
  <c r="AV63" i="1"/>
  <c r="AV71" i="1"/>
  <c r="AV79" i="1"/>
  <c r="AV87" i="1"/>
  <c r="AV17" i="1"/>
  <c r="AV25" i="1"/>
  <c r="AV33" i="1"/>
  <c r="AV41" i="1"/>
  <c r="AV49" i="1"/>
  <c r="AV57" i="1"/>
  <c r="AV65" i="1"/>
  <c r="AV73" i="1"/>
  <c r="AV81" i="1"/>
  <c r="BE517" i="1"/>
  <c r="BE518" i="1" s="1"/>
  <c r="BE519" i="1"/>
  <c r="BE520" i="1"/>
  <c r="BE521" i="1"/>
  <c r="BE522" i="1"/>
  <c r="BE523" i="1"/>
  <c r="BE524" i="1"/>
  <c r="BE525" i="1" l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F11" i="1" s="1" a="1"/>
  <c r="BF28" i="1" l="1"/>
  <c r="BF39" i="1"/>
  <c r="BF339" i="1"/>
  <c r="BF386" i="1"/>
  <c r="BF568" i="1"/>
  <c r="BF355" i="1"/>
  <c r="BF135" i="1"/>
  <c r="BF11" i="1"/>
  <c r="BF257" i="1"/>
  <c r="BF139" i="1"/>
  <c r="BF230" i="1"/>
  <c r="BF443" i="1"/>
  <c r="BF185" i="1"/>
  <c r="BF581" i="1"/>
  <c r="BF208" i="1"/>
  <c r="BF36" i="1"/>
  <c r="BF116" i="1"/>
  <c r="BF488" i="1"/>
  <c r="BF325" i="1"/>
  <c r="BF439" i="1"/>
  <c r="BF383" i="1"/>
  <c r="BF589" i="1"/>
  <c r="BF429" i="1"/>
  <c r="BF359" i="1"/>
  <c r="BF569" i="1"/>
  <c r="BF553" i="1"/>
  <c r="BF54" i="1"/>
  <c r="BF319" i="1"/>
  <c r="BF104" i="1"/>
  <c r="BF373" i="1"/>
  <c r="BF167" i="1"/>
  <c r="BF18" i="1"/>
  <c r="BF496" i="1"/>
  <c r="BF172" i="1"/>
  <c r="BF435" i="1"/>
  <c r="BF334" i="1"/>
  <c r="BF165" i="1"/>
  <c r="BF526" i="1"/>
  <c r="BF580" i="1"/>
  <c r="BF80" i="1"/>
  <c r="BF81" i="1"/>
  <c r="BF403" i="1"/>
  <c r="BF84" i="1"/>
  <c r="BF457" i="1"/>
  <c r="BF13" i="1"/>
  <c r="BF314" i="1"/>
  <c r="BF412" i="1"/>
  <c r="BF188" i="1"/>
  <c r="BF490" i="1"/>
  <c r="BF134" i="1"/>
  <c r="BF14" i="1"/>
  <c r="BF281" i="1"/>
  <c r="BF535" i="1"/>
  <c r="BF163" i="1"/>
  <c r="BF459" i="1"/>
  <c r="BF202" i="1"/>
  <c r="BF356" i="1"/>
  <c r="BF231" i="1"/>
  <c r="BF538" i="1"/>
  <c r="BF109" i="1"/>
  <c r="BF216" i="1"/>
  <c r="BF310" i="1"/>
  <c r="BF513" i="1"/>
  <c r="BF335" i="1"/>
  <c r="BF224" i="1"/>
  <c r="BF451" i="1"/>
  <c r="BF570" i="1"/>
  <c r="BF96" i="1"/>
  <c r="BF351" i="1"/>
  <c r="BF521" i="1"/>
  <c r="BF222" i="1"/>
  <c r="BF113" i="1"/>
  <c r="BF232" i="1"/>
  <c r="BF522" i="1"/>
  <c r="BF180" i="1"/>
  <c r="BF472" i="1"/>
  <c r="BF173" i="1"/>
  <c r="BF86" i="1"/>
  <c r="BF151" i="1"/>
  <c r="BF266" i="1"/>
  <c r="BF392" i="1"/>
  <c r="BF74" i="1"/>
  <c r="BF374" i="1"/>
  <c r="BF115" i="1"/>
  <c r="BF269" i="1"/>
  <c r="BF549" i="1"/>
  <c r="BF540" i="1"/>
  <c r="BF31" i="1"/>
  <c r="BF531" i="1"/>
  <c r="BF98" i="1"/>
  <c r="BF375" i="1"/>
  <c r="BF492" i="1"/>
  <c r="BF223" i="1"/>
  <c r="BF376" i="1"/>
  <c r="BF576" i="1"/>
  <c r="BF184" i="1"/>
  <c r="BF489" i="1"/>
  <c r="BF414" i="1"/>
  <c r="BF313" i="1"/>
  <c r="BF263" i="1"/>
  <c r="BF37" i="1"/>
  <c r="BF510" i="1"/>
  <c r="BF400" i="1"/>
  <c r="BF397" i="1"/>
  <c r="BF35" i="1"/>
  <c r="BF297" i="1"/>
  <c r="BF112" i="1"/>
  <c r="BF572" i="1"/>
  <c r="BF407" i="1"/>
  <c r="BF261" i="1"/>
  <c r="BF245" i="1"/>
  <c r="BF548" i="1"/>
  <c r="BF555" i="1"/>
  <c r="BF191" i="1"/>
  <c r="BF280" i="1"/>
  <c r="BF79" i="1"/>
  <c r="BF308" i="1"/>
  <c r="BF574" i="1"/>
  <c r="BF241" i="1"/>
  <c r="BF336" i="1"/>
  <c r="BF301" i="1"/>
  <c r="BF546" i="1"/>
  <c r="BF189" i="1"/>
  <c r="BF293" i="1"/>
  <c r="BF344" i="1"/>
  <c r="BF44" i="1"/>
  <c r="BF363" i="1"/>
  <c r="BF447" i="1"/>
  <c r="BF328" i="1"/>
  <c r="BF520" i="1"/>
  <c r="BF306" i="1"/>
  <c r="BF461" i="1"/>
  <c r="BF502" i="1"/>
  <c r="BF394" i="1"/>
  <c r="BF588" i="1"/>
  <c r="BF153" i="1"/>
  <c r="BF12" i="1"/>
  <c r="BF195" i="1"/>
  <c r="BF471" i="1"/>
  <c r="BF539" i="1"/>
  <c r="BF480" i="1"/>
  <c r="BF326" i="1"/>
  <c r="BF220" i="1"/>
  <c r="BF20" i="1"/>
  <c r="BF228" i="1"/>
  <c r="BF544" i="1"/>
  <c r="BF49" i="1"/>
  <c r="BF92" i="1"/>
  <c r="BF416" i="1"/>
  <c r="BF27" i="1"/>
  <c r="BF272" i="1"/>
  <c r="BF248" i="1"/>
  <c r="BF519" i="1"/>
  <c r="BF274" i="1"/>
  <c r="BF460" i="1"/>
  <c r="BF284" i="1"/>
  <c r="BF436" i="1"/>
  <c r="BF26" i="1"/>
  <c r="BF498" i="1"/>
  <c r="BF239" i="1"/>
  <c r="BF448" i="1"/>
  <c r="BF296" i="1"/>
  <c r="BF597" i="1"/>
  <c r="BF342" i="1"/>
  <c r="BF543" i="1"/>
  <c r="BF253" i="1"/>
  <c r="BF174" i="1"/>
  <c r="BF23" i="1"/>
  <c r="BF558" i="1"/>
  <c r="BF120" i="1"/>
  <c r="BF573" i="1"/>
  <c r="BF93" i="1"/>
  <c r="BF125" i="1"/>
  <c r="BF470" i="1"/>
  <c r="BF382" i="1"/>
  <c r="BF332" i="1"/>
  <c r="BF529" i="1"/>
  <c r="BF159" i="1"/>
  <c r="BF561" i="1"/>
  <c r="BF547" i="1"/>
  <c r="BF393" i="1"/>
  <c r="BF127" i="1"/>
  <c r="BF415" i="1"/>
  <c r="BF516" i="1"/>
  <c r="BF509" i="1"/>
  <c r="BF361" i="1"/>
  <c r="BF551" i="1"/>
  <c r="BF366" i="1"/>
  <c r="BF275" i="1"/>
  <c r="BF197" i="1"/>
  <c r="BF506" i="1"/>
  <c r="BF380" i="1"/>
  <c r="BF145" i="1"/>
  <c r="BF404" i="1"/>
  <c r="BF503" i="1"/>
  <c r="BF514" i="1"/>
  <c r="BF287" i="1"/>
  <c r="BF103" i="1"/>
  <c r="BF61" i="1"/>
  <c r="BF209" i="1"/>
  <c r="BF110" i="1"/>
  <c r="BF494" i="1"/>
  <c r="BF199" i="1"/>
  <c r="BF117" i="1"/>
  <c r="BF118" i="1"/>
  <c r="BF129" i="1"/>
  <c r="BF456" i="1"/>
  <c r="BF43" i="1"/>
  <c r="BF491" i="1"/>
  <c r="BF537" i="1"/>
  <c r="BF445" i="1"/>
  <c r="BF207" i="1"/>
  <c r="BF515" i="1"/>
  <c r="BF246" i="1"/>
  <c r="BF465" i="1"/>
  <c r="BF582" i="1"/>
  <c r="BF352" i="1"/>
  <c r="BF178" i="1"/>
  <c r="BF418" i="1"/>
  <c r="BF219" i="1"/>
  <c r="BF285" i="1"/>
  <c r="BF408" i="1"/>
  <c r="BF194" i="1"/>
  <c r="BF50" i="1"/>
  <c r="BF405" i="1"/>
  <c r="BF65" i="1"/>
  <c r="BF469" i="1"/>
  <c r="BF221" i="1"/>
  <c r="BF99" i="1"/>
  <c r="BF327" i="1"/>
  <c r="BF501" i="1"/>
  <c r="BF158" i="1"/>
  <c r="BF62" i="1"/>
  <c r="BF90" i="1"/>
  <c r="BF562" i="1"/>
  <c r="BF215" i="1"/>
  <c r="BF387" i="1"/>
  <c r="BF431" i="1"/>
  <c r="BF362" i="1"/>
  <c r="BF454" i="1"/>
  <c r="BF533" i="1"/>
  <c r="BF166" i="1"/>
  <c r="BF505" i="1"/>
  <c r="BF468" i="1"/>
  <c r="BF499" i="1"/>
  <c r="BF150" i="1"/>
  <c r="BF251" i="1"/>
  <c r="BF128" i="1"/>
  <c r="BF255" i="1"/>
  <c r="BF401" i="1"/>
  <c r="BF88" i="1"/>
  <c r="BF114" i="1"/>
  <c r="BF309" i="1"/>
  <c r="BF289" i="1"/>
  <c r="BF396" i="1"/>
  <c r="BF389" i="1"/>
  <c r="BF73" i="1"/>
  <c r="BF341" i="1"/>
  <c r="BF343" i="1"/>
  <c r="BF225" i="1"/>
  <c r="BF357" i="1"/>
  <c r="BF512" i="1"/>
  <c r="BF346" i="1"/>
  <c r="BF236" i="1"/>
  <c r="BF76" i="1"/>
  <c r="BF596" i="1"/>
  <c r="BF377" i="1"/>
  <c r="BF577" i="1"/>
  <c r="BF16" i="1"/>
  <c r="BF260" i="1"/>
  <c r="BF242" i="1"/>
  <c r="BF30" i="1"/>
  <c r="BF317" i="1"/>
  <c r="BF119" i="1"/>
  <c r="BF410" i="1"/>
  <c r="BF85" i="1"/>
  <c r="BF57" i="1"/>
  <c r="BF315" i="1"/>
  <c r="BF384" i="1"/>
  <c r="BF123" i="1"/>
  <c r="BF411" i="1"/>
  <c r="BF365" i="1"/>
  <c r="BF322" i="1"/>
  <c r="BF348" i="1"/>
  <c r="BF278" i="1"/>
  <c r="BF508" i="1"/>
  <c r="BF379" i="1"/>
  <c r="BF421" i="1"/>
  <c r="BF592" i="1"/>
  <c r="BF170" i="1"/>
  <c r="BF69" i="1"/>
  <c r="BF371" i="1"/>
  <c r="BF149" i="1"/>
  <c r="BF21" i="1"/>
  <c r="BF307" i="1"/>
  <c r="BF161" i="1"/>
  <c r="BF534" i="1"/>
  <c r="BF453" i="1"/>
  <c r="BF479" i="1"/>
  <c r="BF484" i="1"/>
  <c r="BF523" i="1"/>
  <c r="BF183" i="1"/>
  <c r="BF186" i="1"/>
  <c r="BF288" i="1"/>
  <c r="BF476" i="1"/>
  <c r="BF140" i="1"/>
  <c r="BF500" i="1"/>
  <c r="BF38" i="1"/>
  <c r="BF536" i="1"/>
  <c r="BF193" i="1"/>
  <c r="BF252" i="1"/>
  <c r="BF370" i="1"/>
  <c r="BF554" i="1"/>
  <c r="BF175" i="1"/>
  <c r="BF155" i="1"/>
  <c r="BF72" i="1"/>
  <c r="BF259" i="1"/>
  <c r="BF433" i="1"/>
  <c r="BF58" i="1"/>
  <c r="BF378" i="1"/>
  <c r="BF268" i="1"/>
  <c r="BF218" i="1"/>
  <c r="BF406" i="1"/>
  <c r="BF19" i="1"/>
  <c r="BF337" i="1"/>
  <c r="BF590" i="1"/>
  <c r="BF279" i="1"/>
  <c r="BF428" i="1"/>
  <c r="BF420" i="1"/>
  <c r="BF179" i="1"/>
  <c r="BF507" i="1"/>
  <c r="BF331" i="1"/>
  <c r="BF15" i="1"/>
  <c r="BF409" i="1"/>
  <c r="BF528" i="1"/>
  <c r="BF206" i="1"/>
  <c r="BF358" i="1"/>
  <c r="BF200" i="1"/>
  <c r="BF83" i="1"/>
  <c r="BF264" i="1"/>
  <c r="BF101" i="1"/>
  <c r="BF40" i="1"/>
  <c r="BF434" i="1"/>
  <c r="BF303" i="1"/>
  <c r="BF169" i="1"/>
  <c r="BF71" i="1"/>
  <c r="BF524" i="1"/>
  <c r="BF545" i="1"/>
  <c r="BF565" i="1"/>
  <c r="BF466" i="1"/>
  <c r="BF464" i="1"/>
  <c r="BF478" i="1"/>
  <c r="BF137" i="1"/>
  <c r="BF353" i="1"/>
  <c r="BF63" i="1"/>
  <c r="BF559" i="1"/>
  <c r="BF530" i="1"/>
  <c r="BF584" i="1"/>
  <c r="BF78" i="1"/>
  <c r="BF349" i="1"/>
  <c r="BF60" i="1"/>
  <c r="BF162" i="1"/>
  <c r="BF481" i="1"/>
  <c r="BF211" i="1"/>
  <c r="BF300" i="1"/>
  <c r="BF146" i="1"/>
  <c r="BF295" i="1"/>
  <c r="BF97" i="1"/>
  <c r="BF87" i="1"/>
  <c r="BF270" i="1"/>
  <c r="BF45" i="1"/>
  <c r="BF41" i="1"/>
  <c r="BF91" i="1"/>
  <c r="BF147" i="1"/>
  <c r="BF305" i="1"/>
  <c r="BF399" i="1"/>
  <c r="BF25" i="1"/>
  <c r="BF182" i="1"/>
  <c r="BF304" i="1"/>
  <c r="BF329" i="1"/>
  <c r="BF126" i="1"/>
  <c r="BF517" i="1"/>
  <c r="BF229" i="1"/>
  <c r="BF398" i="1"/>
  <c r="BF458" i="1"/>
  <c r="BF256" i="1"/>
  <c r="BF75" i="1"/>
  <c r="BF156" i="1"/>
  <c r="BF417" i="1"/>
  <c r="BF550" i="1"/>
  <c r="BF298" i="1"/>
  <c r="BF77" i="1"/>
  <c r="BF402" i="1"/>
  <c r="BF250" i="1"/>
  <c r="BF227" i="1"/>
  <c r="BF34" i="1"/>
  <c r="BF237" i="1"/>
  <c r="BF168" i="1"/>
  <c r="BF29" i="1"/>
  <c r="BF566" i="1"/>
  <c r="BF527" i="1"/>
  <c r="BF486" i="1"/>
  <c r="BF578" i="1"/>
  <c r="BF442" i="1"/>
  <c r="BF267" i="1"/>
  <c r="BF52" i="1"/>
  <c r="BF247" i="1"/>
  <c r="BF196" i="1"/>
  <c r="BF423" i="1"/>
  <c r="BF425" i="1"/>
  <c r="BF591" i="1"/>
  <c r="BF430" i="1"/>
  <c r="BF311" i="1"/>
  <c r="BF372" i="1"/>
  <c r="BF108" i="1"/>
  <c r="BF42" i="1"/>
  <c r="BF474" i="1"/>
  <c r="BF595" i="1"/>
  <c r="BF347" i="1"/>
  <c r="BF598" i="1"/>
  <c r="BF203" i="1"/>
  <c r="BF450" i="1"/>
  <c r="BF226" i="1"/>
  <c r="BF542" i="1"/>
  <c r="BF124" i="1"/>
  <c r="BF47" i="1"/>
  <c r="BF485" i="1"/>
  <c r="BF190" i="1"/>
  <c r="BF217" i="1"/>
  <c r="BF525" i="1"/>
  <c r="BF235" i="1"/>
  <c r="BF32" i="1"/>
  <c r="BF273" i="1"/>
  <c r="BF483" i="1"/>
  <c r="BF238" i="1"/>
  <c r="BF449" i="1"/>
  <c r="BF467" i="1"/>
  <c r="BF444" i="1"/>
  <c r="BF152" i="1"/>
  <c r="BF333" i="1"/>
  <c r="BF56" i="1"/>
  <c r="BF575" i="1"/>
  <c r="BF212" i="1"/>
  <c r="BF244" i="1"/>
  <c r="BF48" i="1"/>
  <c r="BF446" i="1"/>
  <c r="BF82" i="1"/>
  <c r="BF320" i="1"/>
  <c r="BF593" i="1"/>
  <c r="BF291" i="1"/>
  <c r="BF283" i="1"/>
  <c r="BF181" i="1"/>
  <c r="BF495" i="1"/>
  <c r="BF302" i="1"/>
  <c r="BF477" i="1"/>
  <c r="BF367" i="1"/>
  <c r="BF497" i="1"/>
  <c r="BF571" i="1"/>
  <c r="BF292" i="1"/>
  <c r="BF338" i="1"/>
  <c r="BF143" i="1"/>
  <c r="BF318" i="1"/>
  <c r="BF262" i="1"/>
  <c r="BF493" i="1"/>
  <c r="BF258" i="1"/>
  <c r="BF214" i="1"/>
  <c r="BF46" i="1"/>
  <c r="BF64" i="1"/>
  <c r="BF441" i="1"/>
  <c r="BF564" i="1"/>
  <c r="BF563" i="1"/>
  <c r="BF198" i="1"/>
  <c r="BF321" i="1"/>
  <c r="BF599" i="1"/>
  <c r="BF438" i="1"/>
  <c r="BF70" i="1"/>
  <c r="BF33" i="1"/>
  <c r="BF164" i="1"/>
  <c r="BF138" i="1"/>
  <c r="BF89" i="1"/>
  <c r="BF583" i="1"/>
  <c r="BF24" i="1"/>
  <c r="BF142" i="1"/>
  <c r="BF579" i="1"/>
  <c r="BF240" i="1"/>
  <c r="BF234" i="1"/>
  <c r="BF121" i="1"/>
  <c r="BF106" i="1"/>
  <c r="BF130" i="1"/>
  <c r="BF282" i="1"/>
  <c r="BF136" i="1"/>
  <c r="BF388" i="1"/>
  <c r="BF111" i="1"/>
  <c r="BF364" i="1"/>
  <c r="BF413" i="1"/>
  <c r="BF560" i="1"/>
  <c r="BF422" i="1"/>
  <c r="BF385" i="1"/>
  <c r="BF390" i="1"/>
  <c r="BF154" i="1"/>
  <c r="BF395" i="1"/>
  <c r="BF177" i="1"/>
  <c r="BF452" i="1"/>
  <c r="BF455" i="1"/>
  <c r="BF132" i="1"/>
  <c r="BF233" i="1"/>
  <c r="BF204" i="1"/>
  <c r="BF192" i="1"/>
  <c r="BF437" i="1"/>
  <c r="BF504" i="1"/>
  <c r="BF557" i="1"/>
  <c r="BF511" i="1"/>
  <c r="BF391" i="1"/>
  <c r="BF368" i="1"/>
  <c r="BF323" i="1"/>
  <c r="BF567" i="1"/>
  <c r="BF249" i="1"/>
  <c r="BF424" i="1"/>
  <c r="BF556" i="1"/>
  <c r="BF594" i="1"/>
  <c r="BF55" i="1"/>
  <c r="BF587" i="1"/>
  <c r="BF100" i="1"/>
  <c r="BF473" i="1"/>
  <c r="BF585" i="1"/>
  <c r="BF68" i="1"/>
  <c r="BF532" i="1"/>
  <c r="BF350" i="1"/>
  <c r="BF122" i="1"/>
  <c r="BF381" i="1"/>
  <c r="BF426" i="1"/>
  <c r="BF105" i="1"/>
  <c r="BF94" i="1"/>
  <c r="BF276" i="1"/>
  <c r="BF133" i="1"/>
  <c r="BF95" i="1"/>
  <c r="BF369" i="1"/>
  <c r="BF586" i="1"/>
  <c r="BF160" i="1"/>
  <c r="BF552" i="1"/>
  <c r="BF316" i="1"/>
  <c r="BF107" i="1"/>
  <c r="BF345" i="1"/>
  <c r="BF187" i="1"/>
  <c r="BF265" i="1"/>
  <c r="BF463" i="1"/>
  <c r="BF330" i="1"/>
  <c r="BF286" i="1"/>
  <c r="BF271" i="1"/>
  <c r="BF51" i="1"/>
  <c r="BF144" i="1"/>
  <c r="BF290" i="1"/>
  <c r="BF360" i="1"/>
  <c r="BF440" i="1"/>
  <c r="BF482" i="1"/>
  <c r="BF59" i="1"/>
  <c r="BF66" i="1"/>
  <c r="BF294" i="1"/>
  <c r="BF176" i="1"/>
  <c r="BF541" i="1"/>
  <c r="BF277" i="1"/>
  <c r="BF462" i="1"/>
  <c r="BF201" i="1"/>
  <c r="BF210" i="1"/>
  <c r="BF427" i="1"/>
  <c r="BF67" i="1"/>
  <c r="BF22" i="1"/>
  <c r="BF17" i="1"/>
  <c r="BF324" i="1"/>
  <c r="BF419" i="1"/>
  <c r="BF254" i="1"/>
  <c r="BF340" i="1"/>
  <c r="BF141" i="1"/>
  <c r="BF213" i="1"/>
  <c r="BF299" i="1"/>
  <c r="BF53" i="1"/>
  <c r="BF102" i="1"/>
  <c r="BF487" i="1"/>
  <c r="BF475" i="1"/>
  <c r="BF312" i="1"/>
  <c r="BF205" i="1"/>
  <c r="BF432" i="1"/>
  <c r="BF243" i="1"/>
  <c r="BF157" i="1"/>
  <c r="BF354" i="1"/>
  <c r="BF518" i="1"/>
  <c r="BF171" i="1"/>
  <c r="BF148" i="1"/>
  <c r="BF131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sz val="9"/>
            <color indexed="81"/>
            <rFont val="Tahoma"/>
            <family val="2"/>
          </rPr>
          <t xml:space="preserve">New 7Y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  <comment ref="W8" authorId="0">
      <text>
        <r>
          <rPr>
            <sz val="9"/>
            <color indexed="81"/>
            <rFont val="Tahoma"/>
            <family val="2"/>
          </rPr>
          <t xml:space="preserve">4-9 asw </t>
        </r>
        <r>
          <rPr>
            <b/>
            <i/>
            <sz val="8"/>
            <color indexed="81"/>
            <rFont val="Tahoma"/>
            <family val="2"/>
          </rPr>
          <t>48bp</t>
        </r>
        <r>
          <rPr>
            <sz val="9"/>
            <color indexed="81"/>
            <rFont val="Tahoma"/>
            <family val="2"/>
          </rPr>
          <t xml:space="preserve">
btp spread at 1.12, sw 64</t>
        </r>
      </text>
    </comment>
  </commentList>
</comments>
</file>

<file path=xl/sharedStrings.xml><?xml version="1.0" encoding="utf-8"?>
<sst xmlns="http://schemas.openxmlformats.org/spreadsheetml/2006/main" count="9801" uniqueCount="1888">
  <si>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</si>
  <si>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</si>
  <si>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</si>
  <si>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</si>
  <si>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</si>
  <si>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</si>
  <si>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</si>
  <si>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</si>
  <si>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</si>
  <si>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</si>
  <si>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</si>
  <si>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</si>
  <si>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</si>
  <si>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</si>
  <si>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</si>
  <si>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</si>
  <si>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</si>
  <si>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</si>
  <si>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</si>
  <si>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</si>
  <si>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</si>
  <si>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</si>
  <si>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</si>
  <si>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</si>
  <si>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</si>
  <si>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s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</si>
  <si>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</si>
  <si>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</si>
  <si>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</si>
  <si>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</si>
  <si>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</si>
  <si>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</si>
  <si>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</si>
  <si>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</si>
  <si>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</si>
  <si>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</si>
  <si>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</si>
  <si>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</si>
  <si>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</si>
  <si>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</si>
  <si>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</si>
  <si>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</si>
  <si>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</si>
  <si>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</si>
  <si>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</si>
  <si>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</si>
  <si>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</si>
  <si>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</si>
  <si>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</si>
  <si>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</si>
  <si>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</si>
  <si>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</si>
  <si>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</si>
  <si>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</si>
  <si>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</si>
  <si>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</si>
  <si>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</si>
  <si>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</si>
  <si>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</si>
  <si>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</si>
  <si>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</si>
  <si>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</si>
  <si>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</si>
  <si>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</si>
  <si>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</si>
  <si>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</si>
  <si>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</si>
  <si>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</si>
  <si>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</si>
  <si>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</si>
  <si>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</si>
  <si>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</si>
  <si>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</si>
  <si>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</si>
  <si>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</si>
  <si>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</si>
  <si>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</si>
  <si>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</si>
  <si>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</si>
  <si>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</si>
  <si>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</si>
  <si>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</si>
  <si>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</si>
  <si>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</si>
  <si>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</si>
  <si>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</si>
  <si>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</si>
  <si>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</si>
  <si>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</si>
  <si>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</si>
  <si>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</si>
  <si>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</si>
  <si>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</si>
  <si>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</si>
  <si>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</si>
  <si>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</si>
  <si>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</si>
  <si>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</si>
  <si>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</si>
  <si>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</si>
  <si>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</si>
  <si>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</si>
  <si>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</si>
  <si>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</si>
  <si>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</si>
  <si>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</si>
  <si>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</si>
  <si>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</si>
  <si>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</si>
  <si>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</si>
  <si>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</si>
  <si>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</si>
  <si>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</si>
  <si>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</si>
  <si>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</si>
  <si>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</si>
  <si>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</si>
  <si>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</si>
  <si>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</si>
  <si>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</si>
  <si>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</si>
  <si>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</si>
  <si>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</si>
  <si>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</si>
  <si>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</si>
  <si>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</si>
  <si>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</si>
  <si>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</si>
  <si>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</si>
  <si>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</si>
  <si>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</si>
  <si>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</si>
  <si>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</si>
  <si>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</si>
  <si>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</si>
  <si>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</si>
  <si>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</si>
  <si>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</si>
  <si>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</si>
  <si>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</si>
  <si>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</si>
  <si>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</si>
  <si>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</si>
  <si>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</si>
  <si>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</si>
  <si>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</si>
  <si>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</si>
  <si>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</si>
  <si>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</si>
  <si>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</si>
  <si>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</si>
  <si>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</si>
  <si>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</si>
  <si>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</si>
  <si>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</si>
  <si>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</si>
  <si>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</si>
  <si>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</si>
  <si>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</si>
  <si>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</si>
  <si>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</si>
  <si>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</si>
  <si>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</si>
  <si>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</si>
  <si>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</si>
  <si>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</si>
  <si>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</si>
  <si>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</si>
  <si>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</si>
  <si>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</si>
  <si>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</si>
  <si>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</si>
  <si>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</si>
  <si>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</si>
  <si>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</si>
  <si>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</si>
  <si>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</si>
  <si>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</si>
  <si>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</si>
  <si>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</si>
  <si>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</si>
  <si>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</si>
  <si>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</si>
  <si>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</si>
  <si>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</si>
  <si>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</si>
  <si>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</si>
  <si>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</si>
  <si>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</si>
  <si>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</si>
  <si>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</si>
  <si>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</si>
  <si>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</si>
  <si>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</si>
  <si>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</si>
  <si>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</si>
  <si>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</si>
  <si>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</si>
  <si>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</si>
  <si>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</si>
  <si>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</si>
  <si>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</si>
  <si>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</si>
  <si>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</si>
  <si>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</si>
  <si>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</si>
  <si>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</si>
  <si>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</si>
  <si>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</si>
  <si>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</si>
  <si>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</si>
  <si>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</si>
  <si>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</si>
  <si>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</si>
  <si>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</si>
  <si>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</si>
  <si>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</si>
  <si>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</si>
  <si>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</si>
  <si>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</si>
  <si>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</si>
  <si>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</si>
  <si>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</si>
  <si>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</si>
  <si>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</si>
  <si>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</si>
  <si>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</si>
  <si>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</si>
  <si>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</si>
  <si>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</si>
  <si>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</si>
  <si>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</si>
  <si>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</si>
  <si>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</si>
  <si>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</si>
  <si>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</si>
  <si>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</si>
  <si>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</si>
  <si>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</si>
  <si>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</si>
  <si>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</si>
  <si>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</si>
  <si>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</si>
  <si>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</si>
  <si>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</si>
  <si>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</si>
  <si>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</si>
  <si>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</si>
  <si>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</si>
  <si>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</si>
  <si>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</si>
  <si>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</si>
  <si>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</si>
  <si>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</si>
  <si>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</si>
  <si>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</si>
  <si>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</si>
  <si>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</si>
  <si>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</si>
  <si>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</si>
  <si>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</si>
  <si>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</si>
  <si>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</si>
  <si>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</si>
  <si>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</si>
  <si>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</si>
  <si>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</si>
  <si>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</si>
  <si>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</si>
  <si>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</si>
  <si>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</si>
  <si>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</si>
  <si>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</si>
  <si>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</si>
  <si>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</si>
  <si>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</si>
  <si>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</si>
  <si>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</si>
  <si>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</si>
  <si>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</si>
  <si>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</si>
  <si>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</si>
  <si>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</si>
  <si>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</si>
  <si>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</si>
  <si>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</si>
  <si>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</si>
  <si>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</si>
  <si>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</si>
  <si>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</si>
  <si>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</si>
  <si>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</si>
  <si>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</si>
  <si>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</si>
  <si>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</si>
  <si>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</si>
  <si>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</si>
  <si>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</si>
  <si>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</si>
  <si>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</si>
  <si>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</si>
  <si>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</si>
  <si>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</si>
  <si>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</si>
  <si>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</si>
  <si>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</si>
  <si>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</si>
  <si>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</si>
  <si>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</si>
  <si>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</si>
  <si>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</si>
  <si>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</si>
  <si>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</si>
  <si>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</si>
  <si>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</si>
  <si>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</si>
  <si>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</si>
  <si>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</si>
  <si>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</si>
  <si>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</si>
  <si>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</si>
  <si>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</si>
  <si>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</si>
  <si>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</si>
  <si>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</si>
  <si>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</si>
  <si>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</si>
  <si>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</si>
  <si>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</si>
  <si>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</si>
  <si>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</si>
  <si>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</si>
  <si>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</si>
  <si>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</si>
  <si>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</si>
  <si>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</si>
  <si>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</si>
  <si>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</si>
  <si>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</si>
  <si>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</si>
  <si>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</si>
  <si>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</si>
  <si>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</si>
  <si>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</si>
  <si>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</si>
  <si>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</si>
  <si>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</si>
  <si>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</si>
  <si>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</si>
  <si>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</si>
  <si>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</si>
  <si>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</si>
  <si>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</si>
  <si>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</si>
  <si>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</si>
  <si>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</si>
  <si>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</si>
  <si>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</si>
  <si>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</si>
  <si>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</si>
  <si>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</si>
  <si>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</si>
  <si>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</si>
  <si>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</si>
  <si>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</si>
  <si>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</si>
  <si>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</si>
  <si>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</si>
  <si>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</si>
  <si>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</si>
  <si>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</si>
  <si>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</si>
  <si>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</si>
  <si>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</si>
  <si>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</si>
  <si>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</si>
  <si>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</si>
  <si>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</si>
  <si>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</si>
  <si>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</si>
  <si>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</si>
  <si>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>OLO74_JN25_0.800</t>
  </si>
  <si>
    <t>BE0000334434</t>
  </si>
  <si>
    <t>OLO75_JN31_1.000</t>
  </si>
  <si>
    <t>BE0000335449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</si>
  <si>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</si>
  <si>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</si>
  <si>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</si>
  <si>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</si>
  <si>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</si>
  <si>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</si>
  <si>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>Fin_AP31_0.750</t>
  </si>
  <si>
    <t>FI4000148630</t>
  </si>
  <si>
    <t>FR0012634558</t>
  </si>
  <si>
    <t>Oat_MY20_0.000</t>
  </si>
  <si>
    <t>FR0012557957</t>
  </si>
  <si>
    <t>Oat_MY25_0.500</t>
  </si>
  <si>
    <t>FR0012517027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</si>
  <si>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</si>
  <si>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</si>
  <si>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</si>
  <si>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</si>
  <si>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</si>
  <si>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</si>
  <si>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</si>
  <si>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</si>
  <si>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</si>
  <si>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</si>
  <si>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</si>
  <si>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</si>
  <si>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</si>
  <si>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</si>
  <si>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</si>
  <si>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</si>
  <si>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</si>
  <si>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</si>
  <si>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</si>
  <si>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</si>
  <si>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</si>
  <si>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</si>
  <si>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</si>
  <si>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</si>
  <si>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</si>
  <si>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</si>
  <si>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</si>
  <si>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</si>
  <si>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</si>
  <si>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</si>
  <si>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</si>
  <si>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</si>
  <si>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</si>
  <si>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</si>
  <si>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</si>
  <si>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</si>
  <si>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</si>
  <si>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</si>
  <si>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</si>
  <si>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</si>
  <si>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</si>
  <si>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</si>
  <si>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</si>
  <si>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</si>
  <si>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</si>
  <si>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</si>
  <si>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</si>
  <si>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</si>
  <si>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</si>
  <si>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</si>
  <si>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</si>
  <si>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</si>
  <si>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</si>
  <si>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</si>
  <si>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</si>
  <si>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</si>
  <si>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</si>
  <si>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</si>
  <si>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</si>
  <si>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</si>
  <si>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</si>
  <si>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</si>
  <si>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</si>
  <si>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</si>
  <si>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</si>
  <si>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</si>
  <si>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</si>
  <si>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</si>
  <si>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</si>
  <si>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</si>
  <si>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</si>
  <si>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</si>
  <si>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</si>
  <si>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</si>
  <si>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</si>
  <si>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</si>
  <si>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</si>
  <si>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</si>
  <si>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</si>
  <si>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</si>
  <si>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</si>
  <si>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</si>
  <si>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</si>
  <si>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</si>
  <si>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</si>
  <si>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</si>
  <si>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</si>
  <si>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</si>
  <si>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</si>
  <si>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</si>
  <si>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</si>
  <si>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</si>
  <si>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</si>
  <si>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</si>
  <si>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</si>
  <si>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</si>
  <si>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</si>
  <si>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</si>
  <si>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</si>
  <si>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</si>
  <si>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</si>
  <si>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</si>
  <si>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</si>
  <si>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</si>
  <si>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</si>
  <si>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</si>
  <si>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</si>
  <si>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</si>
  <si>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</si>
  <si>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</si>
  <si>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</si>
  <si>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</si>
  <si>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</si>
  <si>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</si>
  <si>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</si>
  <si>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</si>
  <si>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</si>
  <si>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</si>
  <si>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</si>
  <si>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</si>
  <si>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</si>
  <si>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</si>
  <si>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</si>
  <si>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</si>
  <si>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</si>
  <si>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</si>
  <si>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</si>
  <si>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</si>
  <si>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</si>
  <si>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</si>
  <si>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</si>
  <si>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</si>
  <si>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</si>
  <si>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</si>
  <si>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</si>
  <si>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</si>
  <si>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</si>
  <si>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</si>
  <si>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</si>
  <si>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</si>
  <si>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</si>
  <si>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</si>
  <si>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</si>
  <si>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</si>
  <si>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</si>
  <si>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</si>
  <si>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</si>
  <si>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</si>
  <si>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</si>
  <si>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</si>
  <si>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</si>
  <si>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</si>
  <si>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</si>
  <si>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</si>
  <si>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</si>
  <si>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</si>
  <si>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</si>
  <si>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</si>
  <si>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</si>
  <si>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</si>
  <si>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</si>
  <si>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</si>
  <si>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</si>
  <si>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</si>
  <si>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</si>
  <si>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</si>
  <si>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</si>
  <si>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</si>
  <si>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</si>
  <si>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</si>
  <si>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</si>
  <si>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</si>
  <si>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</si>
  <si>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</si>
  <si>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</si>
  <si>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</si>
  <si>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</si>
  <si>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</si>
  <si>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</si>
  <si>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</si>
  <si>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</si>
  <si>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</si>
  <si>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</si>
  <si>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</si>
  <si>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</si>
  <si>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</si>
  <si>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</si>
  <si>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</si>
  <si>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</si>
  <si>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</si>
  <si>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</si>
  <si>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</si>
  <si>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</si>
  <si>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</si>
  <si>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</si>
  <si>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</si>
  <si>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</si>
  <si>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</si>
  <si>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</si>
  <si>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</si>
  <si>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</si>
  <si>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</si>
  <si>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</si>
  <si>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</si>
  <si>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</si>
  <si>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</si>
  <si>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</si>
  <si>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</si>
  <si>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</si>
  <si>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</si>
  <si>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</si>
  <si>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</si>
  <si>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</si>
  <si>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</si>
  <si>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</si>
  <si>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</si>
  <si>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</si>
  <si>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</si>
  <si>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</si>
  <si>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</si>
  <si>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</si>
  <si>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</si>
  <si>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</si>
  <si>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</si>
  <si>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</si>
  <si>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</si>
  <si>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</si>
  <si>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</si>
  <si>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</si>
  <si>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</si>
  <si>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</si>
  <si>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</si>
  <si>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</si>
  <si>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</si>
  <si>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</si>
  <si>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</si>
  <si>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</si>
  <si>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</si>
  <si>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</si>
  <si>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</si>
  <si>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</si>
  <si>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</si>
  <si>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</si>
  <si>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</si>
  <si>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</si>
  <si>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</si>
  <si>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</si>
  <si>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</si>
  <si>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</si>
  <si>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</si>
  <si>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</si>
  <si>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</si>
  <si>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</si>
  <si>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</si>
  <si>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</si>
  <si>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</si>
  <si>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</si>
  <si>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</si>
  <si>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</si>
  <si>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</si>
  <si>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</si>
  <si>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</si>
  <si>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</si>
  <si>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</si>
  <si>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</si>
  <si>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</si>
  <si>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</si>
  <si>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</si>
  <si>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</si>
  <si>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</si>
  <si>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</si>
  <si>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</si>
  <si>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</si>
  <si>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</si>
  <si>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</si>
  <si>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</si>
  <si>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</si>
  <si>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</si>
  <si>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</si>
  <si>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</si>
  <si>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</si>
  <si>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</si>
  <si>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</si>
  <si>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</si>
  <si>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</si>
  <si>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</si>
  <si>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</si>
  <si>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</si>
  <si>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</si>
  <si>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</si>
  <si>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</si>
  <si>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</si>
  <si>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</si>
  <si>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</si>
  <si>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</si>
  <si>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</si>
  <si>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</si>
  <si>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</si>
  <si>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</si>
  <si>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</si>
  <si>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</si>
  <si>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</si>
  <si>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</si>
  <si>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</si>
  <si>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</si>
  <si>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</si>
  <si>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</si>
  <si>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</si>
  <si>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</si>
  <si>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</si>
  <si>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</si>
  <si>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</si>
  <si>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</si>
  <si>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</si>
  <si>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</si>
  <si>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</si>
  <si>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</si>
  <si>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</si>
  <si>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</si>
  <si>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</si>
  <si>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</si>
  <si>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</si>
  <si>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</si>
  <si>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</si>
  <si>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</si>
  <si>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</si>
  <si>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</si>
  <si>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</si>
  <si>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</si>
  <si>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</si>
  <si>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</si>
  <si>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</si>
  <si>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</si>
  <si>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</si>
  <si>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</si>
  <si>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</si>
  <si>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</si>
  <si>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</si>
  <si>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</si>
  <si>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</si>
  <si>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</si>
  <si>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</si>
  <si>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</si>
  <si>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</si>
  <si>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</si>
  <si>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</si>
  <si>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</si>
  <si>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</si>
  <si>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</si>
  <si>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</si>
  <si>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</si>
  <si>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</si>
  <si>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</si>
  <si>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</si>
  <si>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</si>
  <si>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</si>
  <si>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</si>
  <si>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</si>
  <si>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</si>
  <si>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</si>
  <si>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</si>
  <si>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</si>
  <si>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</si>
  <si>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</si>
  <si>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</si>
  <si>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</si>
  <si>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</si>
  <si>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</si>
  <si>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</si>
  <si>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</si>
  <si>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</si>
  <si>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</si>
  <si>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</si>
  <si>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</si>
  <si>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</si>
  <si>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</si>
  <si>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</si>
  <si>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</si>
  <si>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</si>
  <si>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</si>
  <si>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</si>
  <si>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</si>
  <si>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</si>
  <si>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</si>
  <si>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</si>
  <si>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</si>
  <si>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</si>
  <si>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</si>
  <si>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</si>
  <si>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</si>
  <si>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</si>
  <si>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</si>
  <si>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</si>
  <si>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</si>
  <si>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</si>
  <si>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</si>
  <si>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</si>
  <si>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</si>
  <si>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</si>
  <si>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</si>
  <si>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</si>
  <si>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</si>
  <si>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</si>
  <si>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</si>
  <si>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</si>
  <si>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</si>
  <si>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</si>
  <si>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</si>
  <si>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</si>
  <si>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</si>
  <si>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</si>
  <si>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</si>
  <si>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</si>
  <si>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</si>
  <si>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</si>
  <si>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</si>
  <si>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</si>
  <si>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</si>
  <si>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</si>
  <si>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</si>
  <si>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</si>
  <si>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</si>
  <si>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</si>
  <si>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</si>
  <si>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</si>
  <si>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</si>
  <si>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</si>
  <si>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</si>
  <si>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</si>
  <si>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</si>
  <si>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</si>
  <si>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</si>
  <si>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</si>
  <si>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</si>
  <si>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</si>
  <si>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</si>
  <si>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</si>
  <si>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</si>
  <si>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</si>
  <si>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</si>
  <si>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</si>
  <si>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</si>
  <si>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</si>
  <si>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</si>
  <si>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</si>
  <si>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</si>
  <si>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</si>
  <si>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</si>
  <si>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</si>
  <si>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</si>
  <si>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</si>
  <si>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</si>
  <si>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</si>
  <si>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</si>
  <si>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</si>
  <si>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</si>
  <si>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</si>
  <si>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</si>
  <si>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</si>
  <si>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</si>
  <si>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</si>
  <si>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</si>
  <si>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</si>
  <si>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</si>
  <si>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</si>
  <si>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</si>
  <si>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</si>
  <si>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</si>
  <si>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</si>
  <si>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</si>
  <si>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</si>
  <si>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</si>
  <si>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</si>
  <si>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</si>
  <si>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</si>
  <si>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</si>
  <si>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</si>
  <si>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</si>
  <si>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</si>
  <si>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</si>
  <si>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</si>
  <si>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</si>
  <si>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</si>
  <si>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</si>
  <si>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</si>
  <si>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</si>
  <si>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</si>
  <si>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</si>
  <si>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</si>
  <si>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</si>
  <si>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</si>
  <si>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</si>
  <si>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</si>
  <si>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</si>
  <si>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</si>
  <si>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</si>
  <si>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</si>
  <si>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</si>
  <si>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</si>
  <si>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</si>
  <si>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</si>
  <si>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</si>
  <si>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</si>
  <si>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</si>
  <si>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</si>
  <si>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</si>
  <si>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</si>
  <si>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</si>
  <si>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</si>
  <si>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</si>
  <si>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</si>
  <si>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</si>
  <si>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</si>
  <si>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</si>
  <si>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</si>
  <si>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</si>
  <si>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</si>
  <si>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</si>
  <si>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</si>
  <si>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</si>
  <si>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</si>
  <si>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</si>
  <si>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</si>
  <si>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</si>
  <si>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</si>
  <si>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</si>
  <si>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</si>
  <si>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</si>
  <si>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</si>
  <si>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</si>
  <si>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</si>
  <si>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</si>
  <si>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</si>
  <si>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</si>
  <si>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</si>
  <si>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</si>
  <si>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</si>
  <si>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</si>
  <si>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</si>
  <si>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</si>
  <si>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</si>
  <si>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</si>
  <si>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</si>
  <si>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</si>
  <si>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</si>
  <si>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</si>
  <si>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</si>
  <si>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</si>
  <si>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</si>
  <si>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</si>
  <si>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</si>
  <si>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</si>
  <si>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</si>
  <si>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</si>
  <si>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</si>
  <si>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</si>
  <si>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</si>
  <si>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</si>
  <si>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</si>
  <si>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</si>
  <si>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</si>
  <si>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</si>
  <si>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</si>
  <si>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</si>
  <si>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</si>
  <si>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</si>
  <si>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</si>
  <si>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</si>
  <si>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</si>
  <si>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</si>
  <si>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</si>
  <si>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</si>
  <si>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</si>
  <si>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</si>
  <si>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</si>
  <si>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</si>
  <si>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</si>
  <si>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</si>
  <si>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</si>
  <si>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</si>
  <si>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</si>
  <si>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</si>
  <si>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</si>
  <si>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</si>
  <si>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</si>
  <si>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</si>
  <si>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</si>
  <si>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</si>
  <si>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</si>
  <si>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</si>
  <si>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</si>
  <si>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</si>
  <si>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</si>
  <si>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</si>
  <si>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</si>
  <si>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</si>
  <si>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</si>
  <si>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</si>
  <si>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</si>
  <si>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</si>
  <si>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</si>
  <si>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</si>
  <si>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</si>
  <si>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</si>
  <si>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</si>
  <si>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</si>
  <si>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</si>
  <si>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</si>
  <si>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</si>
  <si>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</si>
  <si>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</si>
  <si>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</si>
  <si>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</si>
  <si>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</si>
  <si>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</si>
  <si>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</si>
  <si>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</si>
  <si>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</si>
  <si>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</si>
  <si>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</si>
  <si>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</si>
  <si>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</si>
  <si>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</si>
  <si>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</si>
  <si>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</si>
  <si>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</si>
  <si>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</si>
  <si>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</si>
  <si>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</si>
  <si>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</si>
  <si>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</si>
  <si>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</si>
  <si>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</si>
  <si>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</si>
  <si>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</si>
  <si>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</si>
  <si>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</si>
  <si>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</si>
  <si>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</si>
  <si>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</si>
  <si>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</si>
  <si>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</si>
  <si>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</si>
  <si>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</si>
  <si>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</si>
  <si>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</si>
  <si>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</si>
  <si>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</si>
  <si>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</si>
  <si>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</si>
  <si>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</si>
  <si>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</si>
  <si>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</si>
  <si>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</si>
  <si>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</si>
  <si>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</si>
  <si>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</si>
  <si>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</si>
  <si>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</si>
  <si>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</si>
  <si>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</si>
  <si>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</si>
  <si>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</si>
  <si>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</si>
  <si>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</si>
  <si>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</si>
  <si>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</si>
  <si>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</si>
  <si>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</si>
  <si>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</si>
  <si>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</si>
  <si>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</si>
  <si>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</si>
  <si>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</si>
  <si>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</si>
  <si>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</si>
  <si>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</si>
  <si>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</si>
  <si>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</si>
  <si>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</si>
  <si>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</si>
  <si>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</si>
  <si>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</si>
  <si>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</si>
  <si>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</si>
  <si>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</si>
  <si>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</si>
  <si>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</si>
  <si>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</si>
  <si>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</si>
  <si>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</si>
  <si>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</si>
  <si>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</si>
  <si>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</si>
  <si>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</si>
  <si>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</si>
  <si>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</si>
  <si>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</si>
  <si>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</si>
  <si>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</si>
  <si>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</si>
  <si>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</si>
  <si>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</si>
  <si>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</si>
  <si>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</si>
  <si>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</si>
  <si>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</si>
  <si>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</si>
  <si>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</si>
  <si>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</si>
  <si>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</si>
  <si>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</si>
  <si>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</si>
  <si>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</si>
  <si>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</si>
  <si>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</si>
  <si>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</si>
  <si>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</si>
  <si>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</si>
  <si>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</si>
  <si>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</si>
  <si>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</si>
  <si>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</si>
  <si>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</si>
  <si>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</si>
  <si>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</si>
  <si>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</si>
  <si>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</si>
  <si>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</si>
  <si>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</si>
  <si>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</si>
  <si>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</si>
  <si>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</si>
  <si>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</si>
  <si>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</si>
  <si>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</si>
  <si>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</si>
  <si>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</si>
  <si>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</si>
  <si>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</si>
  <si>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</si>
  <si>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</si>
  <si>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</si>
  <si>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</si>
  <si>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</si>
  <si>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</si>
  <si>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</si>
  <si>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</si>
  <si>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</si>
  <si>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</si>
  <si>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</si>
  <si>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</si>
  <si>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</si>
  <si>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</si>
  <si>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</si>
  <si>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</si>
  <si>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</si>
  <si>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</si>
  <si>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</si>
  <si>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</si>
  <si>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</si>
  <si>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</si>
  <si>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</si>
  <si>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</si>
  <si>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</si>
  <si>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</si>
  <si>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</si>
  <si>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</si>
  <si>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</si>
  <si>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</si>
  <si>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</si>
  <si>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</si>
  <si>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</si>
  <si>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</si>
  <si>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</si>
  <si>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</si>
  <si>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</si>
  <si>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</si>
  <si>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</si>
  <si>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</si>
  <si>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</si>
  <si>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</si>
  <si>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</si>
  <si>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</si>
  <si>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</si>
  <si>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</si>
  <si>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</si>
  <si>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</si>
  <si>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</si>
  <si>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</si>
  <si>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</si>
  <si>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</si>
  <si>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</si>
  <si>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</si>
  <si>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</si>
  <si>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</si>
  <si>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</si>
  <si>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</si>
  <si>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</si>
  <si>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</si>
  <si>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</si>
  <si>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</si>
  <si>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</si>
  <si>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</si>
  <si>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</si>
  <si>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</si>
  <si>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</si>
  <si>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</si>
  <si>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</si>
  <si>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</si>
  <si>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</si>
  <si>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</si>
  <si>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</si>
  <si>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</si>
  <si>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</si>
  <si>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</si>
  <si>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</si>
  <si>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</si>
  <si>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</si>
  <si>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</si>
  <si>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</si>
  <si>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</si>
  <si>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</si>
  <si>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</si>
  <si>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</si>
  <si>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</si>
  <si>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</si>
  <si>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</si>
  <si>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</si>
  <si>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</si>
  <si>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</si>
  <si>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</si>
  <si>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</si>
  <si>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</si>
  <si>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</si>
  <si>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</si>
  <si>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</si>
  <si>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</si>
  <si>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</si>
  <si>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</si>
  <si>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</si>
  <si>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</si>
  <si>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</si>
  <si>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</si>
  <si>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</si>
  <si>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</si>
  <si>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</si>
  <si>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</si>
  <si>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</si>
  <si>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</si>
  <si>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</si>
  <si>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</si>
  <si>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</si>
  <si>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</si>
  <si>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</si>
  <si>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</si>
  <si>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</si>
  <si>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</si>
  <si>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</si>
  <si>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</si>
  <si>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</si>
  <si>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</si>
  <si>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</si>
  <si>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</si>
  <si>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</si>
  <si>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</si>
  <si>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</si>
  <si>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</si>
  <si>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</si>
  <si>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</si>
  <si>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</si>
  <si>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</si>
  <si>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</si>
  <si>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</si>
  <si>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</si>
  <si>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</si>
  <si>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</si>
  <si>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</si>
  <si>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</si>
  <si>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</si>
  <si>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</si>
  <si>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</si>
  <si>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</si>
  <si>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</si>
  <si>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</si>
  <si>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</si>
  <si>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</si>
  <si>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</si>
  <si>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</si>
  <si>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</si>
  <si>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</si>
  <si>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</si>
  <si>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</si>
  <si>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</si>
  <si>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</si>
  <si>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</si>
  <si>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</si>
  <si>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</si>
  <si>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</si>
  <si>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</si>
  <si>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</si>
  <si>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</si>
  <si>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</si>
  <si>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</si>
  <si>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</si>
  <si>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</si>
  <si>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</si>
  <si>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</si>
  <si>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</si>
  <si>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</si>
  <si>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</si>
  <si>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</si>
  <si>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</si>
  <si>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</si>
  <si>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</si>
  <si>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</si>
  <si>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</si>
  <si>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</si>
  <si>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</si>
  <si>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</si>
  <si>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</si>
  <si>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</si>
  <si>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</si>
  <si>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</si>
  <si>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</si>
  <si>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</si>
  <si>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</si>
  <si>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</si>
  <si>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</si>
  <si>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</si>
  <si>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</si>
  <si>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</si>
  <si>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</si>
  <si>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</si>
  <si>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</si>
  <si>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</si>
  <si>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</si>
  <si>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</si>
  <si>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</si>
  <si>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</si>
  <si>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</si>
  <si>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</si>
  <si>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</si>
  <si>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</si>
  <si>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</si>
  <si>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</si>
  <si>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</si>
  <si>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</si>
  <si>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</si>
  <si>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</si>
  <si>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</si>
  <si>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</si>
  <si>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</si>
  <si>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</si>
  <si>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</si>
  <si>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</si>
  <si>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</si>
  <si>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</si>
  <si>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</si>
  <si>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</si>
  <si>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</si>
  <si>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</si>
  <si>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</si>
  <si>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</si>
  <si>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</si>
  <si>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</si>
  <si>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</si>
  <si>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</si>
  <si>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</si>
  <si>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</si>
  <si>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</si>
  <si>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</si>
  <si>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</si>
  <si>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</si>
  <si>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</si>
  <si>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</si>
  <si>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</si>
  <si>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</si>
  <si>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</si>
  <si>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</si>
  <si>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</si>
  <si>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</si>
  <si>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</si>
  <si>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</si>
  <si>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</si>
  <si>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</si>
  <si>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</si>
  <si>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</si>
  <si>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</si>
  <si>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</si>
  <si>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</si>
  <si>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</si>
  <si>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</si>
  <si>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</si>
  <si>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</si>
  <si>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</si>
  <si>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</si>
  <si>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</si>
  <si>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</si>
  <si>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</si>
  <si>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</si>
  <si>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</si>
  <si>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</si>
  <si>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</si>
  <si>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</si>
  <si>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</si>
  <si>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</si>
  <si>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</si>
  <si>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</si>
  <si>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</si>
  <si>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</si>
  <si>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</si>
  <si>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</si>
  <si>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</si>
  <si>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</si>
  <si>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</si>
  <si>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</si>
  <si>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</si>
  <si>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</si>
  <si>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</si>
  <si>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</si>
  <si>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</si>
  <si>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</si>
  <si>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</si>
  <si>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</si>
  <si>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</si>
  <si>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</si>
  <si>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</si>
  <si>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</si>
  <si>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</si>
  <si>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</si>
  <si>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</si>
  <si>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</si>
  <si>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</si>
  <si>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</si>
  <si>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</si>
  <si>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</si>
  <si>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</si>
  <si>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</si>
  <si>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</si>
  <si>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</si>
  <si>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</si>
  <si>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</si>
  <si>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</si>
  <si>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</si>
  <si>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</si>
  <si>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</si>
  <si>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</si>
  <si>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</si>
  <si>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</si>
  <si>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</si>
  <si>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</si>
  <si>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</si>
  <si>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</si>
  <si>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</si>
  <si>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</si>
  <si>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</si>
  <si>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</si>
  <si>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</si>
  <si>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</si>
  <si>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</si>
  <si>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</si>
  <si>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</si>
  <si>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</si>
  <si>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</si>
  <si>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</si>
  <si>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</si>
  <si>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</si>
  <si>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</si>
  <si>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>Aus_SE22_0.000_EMTN</t>
  </si>
  <si>
    <t>Aus_SE17_2.100_EMTN</t>
  </si>
  <si>
    <t>AT0000A1XML2</t>
  </si>
  <si>
    <t>Bun_DE19S_0.000</t>
  </si>
  <si>
    <t>Bun_AG48_1.250</t>
  </si>
  <si>
    <t>Fin_SE27_0.500</t>
  </si>
  <si>
    <t>FI4000278551</t>
  </si>
  <si>
    <t>Oat_MR23_0.000</t>
  </si>
  <si>
    <t>Oat_MY28_0.750</t>
  </si>
  <si>
    <t>BTPS_OC20_0.200</t>
  </si>
  <si>
    <t xml:space="preserve">BTPS_AG22_0.900                         </t>
  </si>
  <si>
    <t>BTPS_NV24_1.450</t>
  </si>
  <si>
    <t>BTPS_MR48_3.450</t>
  </si>
  <si>
    <t xml:space="preserve">Dsl_JA24_0.000                          </t>
  </si>
  <si>
    <t>NL0012650469</t>
  </si>
  <si>
    <t>AT0000A1XM92</t>
  </si>
  <si>
    <t>IT0000366721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</si>
  <si>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</si>
  <si>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</si>
  <si>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</si>
  <si>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</si>
  <si>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</si>
  <si>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</si>
  <si>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</si>
  <si>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</si>
  <si>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</si>
  <si>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</si>
  <si>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</si>
  <si>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</si>
  <si>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</si>
  <si>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</si>
  <si>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</si>
  <si>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</si>
  <si>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</si>
  <si>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</si>
  <si>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Calcolare CF </t>
  </si>
  <si>
    <t>Selezionare titolo, funzione YA su bbg, settlement data scadenza future, yield al 6%, il prezzo corrispondente è il CF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</si>
  <si>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</si>
  <si>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</si>
  <si>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</si>
  <si>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</si>
  <si>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</si>
  <si>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</si>
  <si>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</si>
  <si>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scommessa spa/ita fine giugno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</si>
  <si>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</si>
  <si>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</si>
  <si>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</si>
  <si>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</si>
  <si>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</si>
  <si>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</si>
  <si>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</si>
  <si>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</si>
  <si>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</si>
  <si>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</si>
  <si>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</si>
  <si>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</si>
  <si>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</si>
  <si>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</si>
  <si>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</si>
  <si>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</si>
  <si>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</si>
  <si>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</si>
  <si>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</si>
  <si>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</si>
  <si>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</si>
  <si>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</si>
  <si>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</si>
  <si>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</si>
  <si>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</si>
  <si>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</si>
  <si>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</si>
  <si>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</si>
  <si>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</si>
  <si>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</si>
  <si>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</si>
  <si>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</si>
  <si>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</si>
  <si>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</si>
  <si>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</si>
  <si>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</si>
  <si>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</si>
  <si>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</si>
  <si>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</si>
  <si>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#ERROR: Invalid ISIN</t>
  </si>
  <si>
    <t>FR0010870956=</t>
  </si>
  <si>
    <t>EI1823166</t>
  </si>
  <si>
    <t>isin</t>
  </si>
  <si>
    <t>Aus_FE28_0.750_EMTN</t>
  </si>
  <si>
    <t>AT0000A1ZGE4</t>
  </si>
  <si>
    <t>BELGIUM</t>
  </si>
  <si>
    <t>OLO85_JN28_0.800</t>
  </si>
  <si>
    <t>BE0000345547</t>
  </si>
  <si>
    <t>GERMANY</t>
  </si>
  <si>
    <t>Bun_MR20S_0.000</t>
  </si>
  <si>
    <t>FINLAND</t>
  </si>
  <si>
    <t>Fin_AP34_1.125</t>
  </si>
  <si>
    <t>FI4000306758</t>
  </si>
  <si>
    <t>FRANCE</t>
  </si>
  <si>
    <t>Oat_FE21_0.000</t>
  </si>
  <si>
    <t>Oat_MY34_1.250</t>
  </si>
  <si>
    <t>BTPS_FE28_2.000</t>
  </si>
  <si>
    <t>BTPS_SE38_2.950</t>
  </si>
  <si>
    <t>NETHERLANDS</t>
  </si>
  <si>
    <t>IT0005327306</t>
  </si>
  <si>
    <t>IT532730=TT</t>
  </si>
  <si>
    <t>AR6895379</t>
  </si>
  <si>
    <t>Haidar</t>
  </si>
  <si>
    <t>TRIGGER</t>
  </si>
  <si>
    <t>RIC</t>
  </si>
  <si>
    <t>flagZC</t>
  </si>
  <si>
    <t>IT0005329336</t>
  </si>
  <si>
    <t>IT532933=TT</t>
  </si>
  <si>
    <t>AR8677924</t>
  </si>
  <si>
    <t>masa</t>
  </si>
  <si>
    <t>IT0005330961</t>
  </si>
  <si>
    <t>IT533096=TT</t>
  </si>
  <si>
    <t>AS1597283</t>
  </si>
  <si>
    <r>
      <rPr>
        <b/>
        <sz val="10"/>
        <color rgb="FFFF0000"/>
        <rFont val="Arial"/>
        <family val="2"/>
      </rPr>
      <t>Short</t>
    </r>
    <r>
      <rPr>
        <b/>
        <sz val="10"/>
        <rFont val="Arial"/>
        <family val="2"/>
      </rPr>
      <t xml:space="preserve"> BTP (</t>
    </r>
    <r>
      <rPr>
        <b/>
        <i/>
        <u/>
        <sz val="10"/>
        <color rgb="FFFF0000"/>
        <rFont val="Arial"/>
        <family val="2"/>
      </rPr>
      <t xml:space="preserve"> Incasso</t>
    </r>
    <r>
      <rPr>
        <b/>
        <sz val="10"/>
        <rFont val="Arial"/>
        <family val="2"/>
      </rPr>
      <t>) =&gt; Corto Swap</t>
    </r>
  </si>
  <si>
    <r>
      <rPr>
        <b/>
        <sz val="10"/>
        <color rgb="FFFF0000"/>
        <rFont val="Arial"/>
        <family val="2"/>
      </rPr>
      <t>Long</t>
    </r>
    <r>
      <rPr>
        <b/>
        <sz val="10"/>
        <rFont val="Arial"/>
        <family val="2"/>
      </rPr>
      <t xml:space="preserve"> BTP </t>
    </r>
    <r>
      <rPr>
        <b/>
        <i/>
        <u/>
        <sz val="10"/>
        <color rgb="FFFF0000"/>
        <rFont val="Arial"/>
        <family val="2"/>
      </rPr>
      <t>(Pago</t>
    </r>
    <r>
      <rPr>
        <b/>
        <sz val="10"/>
        <rFont val="Arial"/>
        <family val="2"/>
      </rPr>
      <t>) =&gt; Long Swap</t>
    </r>
  </si>
  <si>
    <t>IT0005331878</t>
  </si>
  <si>
    <t>2 rest, 10 puri</t>
  </si>
  <si>
    <t>matteo paga 3, riceve 9, scadenza 31/12</t>
  </si>
  <si>
    <t>alpi</t>
  </si>
  <si>
    <t>pedro</t>
  </si>
  <si>
    <t>BTP  15-Oct-23  0.65</t>
  </si>
  <si>
    <t>BTP10Y</t>
  </si>
  <si>
    <t>fideuram</t>
  </si>
  <si>
    <t>vita</t>
  </si>
  <si>
    <t xml:space="preserve">Aus_OC18_1.150/Eux_Scz_Sep_18           </t>
  </si>
  <si>
    <t xml:space="preserve">Aus_MR19_4.350/Eux_Scz_Sep_18           </t>
  </si>
  <si>
    <t xml:space="preserve">Aus_JN19_1.950/Eux_Scz_Sep_18           </t>
  </si>
  <si>
    <t xml:space="preserve">Aus_OC19_0.250/Eux_Scz_Sep_18           </t>
  </si>
  <si>
    <t xml:space="preserve">Aus_JL20_3.900/Eux_Scz_Sep_18           </t>
  </si>
  <si>
    <t xml:space="preserve">Aus_SE21_3.500/Eux_Bob_Sep_18           </t>
  </si>
  <si>
    <t xml:space="preserve">Aus_AP22_3.650/Eux_Bob_Sep_18           </t>
  </si>
  <si>
    <t xml:space="preserve">Aus_SE22_0.000_EMTN/Eux_Bob_Sep_18      </t>
  </si>
  <si>
    <t xml:space="preserve">Aus_NV22_3.400/Eux_Bob_Sep_18           </t>
  </si>
  <si>
    <t xml:space="preserve">Aus_JL23_0.000_REGS/Eux_Bob_Sep_18      </t>
  </si>
  <si>
    <t xml:space="preserve">Aus_OC23_1.750/Eux_Bob_Sep_18           </t>
  </si>
  <si>
    <t xml:space="preserve">Aus_OC24_1.650/Eux_Bob_Sep_18           </t>
  </si>
  <si>
    <t xml:space="preserve">Aus_OC25_1.200/Eux_Bun_Sep_18           </t>
  </si>
  <si>
    <t xml:space="preserve">Aus_MR26_4.850/Eux_Bun_Sep_18           </t>
  </si>
  <si>
    <t xml:space="preserve">Aus_OC26_0.750/Eux_Bun_Sep_18           </t>
  </si>
  <si>
    <t xml:space="preserve">Aus_AP27_0.500/Eux_Bun_Sep_18           </t>
  </si>
  <si>
    <t xml:space="preserve">Aus_JL27_6.25/Eux_Bun_Sep_18            </t>
  </si>
  <si>
    <t xml:space="preserve">Aus_FE28_0.750_EMTN/Eux_Bun_Sep_18      </t>
  </si>
  <si>
    <t xml:space="preserve">Aus_MY34_2.400/Eux_Bun_Sep_18           </t>
  </si>
  <si>
    <t xml:space="preserve">Aus_MR37_4.150/Eux_Bun_Sep_18           </t>
  </si>
  <si>
    <t xml:space="preserve">Aus_JN44_3.150/Eux_Bun_Sep_18           </t>
  </si>
  <si>
    <t xml:space="preserve">Aus_FE47_1.500/Eux_Bun_Sep_18           </t>
  </si>
  <si>
    <t xml:space="preserve">Aus_JA62_3.800/Eux_Bun_Sep_18           </t>
  </si>
  <si>
    <t xml:space="preserve">Aus_NV86_1.500/Eux_Bun_Sep_18           </t>
  </si>
  <si>
    <t xml:space="preserve">Aus_SE17_2.100_EMTN/Eux_Bun_Sep_18      </t>
  </si>
  <si>
    <t xml:space="preserve">OLO55_MR19_4.000/Eux_Scz_Sep_18         </t>
  </si>
  <si>
    <t xml:space="preserve">OLO67_SE19_3.000/Eux_Scz_Sep_18         </t>
  </si>
  <si>
    <t xml:space="preserve">OLO58_SE20_3.750/Eux_Scz_Sep_18         </t>
  </si>
  <si>
    <t xml:space="preserve">OLO61_SE21_4.250/Eux_Bob_Sep_18         </t>
  </si>
  <si>
    <t xml:space="preserve">OLO48_MR22_4.000/Eux_Bob_Sep_18         </t>
  </si>
  <si>
    <t>FGBMU8</t>
  </si>
  <si>
    <t xml:space="preserve">OLO65_SE22_4.250/Eux_Bob_Sep_18         </t>
  </si>
  <si>
    <t xml:space="preserve">OLO68_JN23_2.250/Eux_Bob_Sep_18         </t>
  </si>
  <si>
    <t xml:space="preserve">OLO79_OC23_0.200/Eux_Bob_Sep_18         </t>
  </si>
  <si>
    <t xml:space="preserve">OLO72_JN24_2.600/Eux_Bob_Sep_18         </t>
  </si>
  <si>
    <t xml:space="preserve">OLO82_OC24_0.500/Eux_Bob_Sep_18         </t>
  </si>
  <si>
    <t xml:space="preserve">OLO74_JN25_0.800/Eux_Bob_Sep_18         </t>
  </si>
  <si>
    <t xml:space="preserve">OLO64_MR26_4.500/Eux_Bun_Sep_18         </t>
  </si>
  <si>
    <t xml:space="preserve">OLO77_JN26_1.000/Eux_Bun_Sep_18         </t>
  </si>
  <si>
    <t xml:space="preserve">OLO81_JN27_0.800/Eux_Bun_Sep_18         </t>
  </si>
  <si>
    <t xml:space="preserve">OLO31_MR28_5.50/Eux_Bun_Sep_18          </t>
  </si>
  <si>
    <t xml:space="preserve">OLO85_JN28_0.800/Eux_Bun_Sep_18         </t>
  </si>
  <si>
    <t xml:space="preserve">OLO75_JN31_1.000/Eux_Bun_Sep_18         </t>
  </si>
  <si>
    <t xml:space="preserve">OLO66_MR32_4.000/Eux_Bun_Sep_18         </t>
  </si>
  <si>
    <t>OLO86_AP33_1.250/Eux_Bun_Sep_18</t>
  </si>
  <si>
    <t xml:space="preserve">OLO86_AP33_1.250                        </t>
  </si>
  <si>
    <t xml:space="preserve">OLO73_JN34_3.000/Eux_Bun_Sep_18         </t>
  </si>
  <si>
    <t xml:space="preserve">OLO44_MR35_5.000/Eux_Bun_Sep_18         </t>
  </si>
  <si>
    <t xml:space="preserve">OLO84_JN37_1.450/Eux_Bun_Sep_18         </t>
  </si>
  <si>
    <t xml:space="preserve">OLO76_JN38_1.900/Eux_Bun_Sep_18         </t>
  </si>
  <si>
    <t>FGBLU8</t>
  </si>
  <si>
    <t xml:space="preserve">OLO60_MR41_4.250/Eux_Bun_Sep_18         </t>
  </si>
  <si>
    <t xml:space="preserve">OLO71_JN45_3.750/Eux_Bun_Sep_18         </t>
  </si>
  <si>
    <t xml:space="preserve">OLO78_JN47_1.600/Eux_Bun_Sep_18         </t>
  </si>
  <si>
    <t xml:space="preserve">OLO83_JN57_2.250/Eux_Bun_Sep_18         </t>
  </si>
  <si>
    <t xml:space="preserve">OLO80_JN66_2.150/Eux_Bun_Sep_18         </t>
  </si>
  <si>
    <t xml:space="preserve">Bun_SE18S_0.000/Eux_Scz_Sep_18          </t>
  </si>
  <si>
    <t>FGBSU8</t>
  </si>
  <si>
    <t xml:space="preserve">Obl_167_1.000/Eux_Scz_Sep_18            </t>
  </si>
  <si>
    <t xml:space="preserve">Bun_DE18S_0.000/Eux_Scz_Sep_18          </t>
  </si>
  <si>
    <t xml:space="preserve">Bun_JA19_3.750/Eux_Scz_Sep_18           </t>
  </si>
  <si>
    <t xml:space="preserve">Obl_168_1.000/Eux_Scz_Sep_18            </t>
  </si>
  <si>
    <t xml:space="preserve">Bun_MR19S_0.000/Eux_Scz_Sep_18          </t>
  </si>
  <si>
    <t xml:space="preserve">Obl_169_0.500/Eux_Scz_Sep_18            </t>
  </si>
  <si>
    <t xml:space="preserve">Bun_JN19S_0.000/Eux_Scz_Sep_18          </t>
  </si>
  <si>
    <t xml:space="preserve">Bun_JL19_3.500/Eux_Scz_Sep_18           </t>
  </si>
  <si>
    <t xml:space="preserve">Bun_SE19S_0.000/Eux_Scz_Sep_18          </t>
  </si>
  <si>
    <t xml:space="preserve">Obl_170_0.250/Eux_Scz_Sep_18            </t>
  </si>
  <si>
    <t xml:space="preserve">Bun_DE19S_0.000/Eux_Scz_Sep_18          </t>
  </si>
  <si>
    <t xml:space="preserve">Bun_JA20_3.250/Eux_Scz_Sep_18           </t>
  </si>
  <si>
    <t xml:space="preserve">Bun_MR20S_0.000/Eux_Scz_Sep_18          </t>
  </si>
  <si>
    <t xml:space="preserve">Obl_171_0.000/Eux_Scz_Sep_18            </t>
  </si>
  <si>
    <t xml:space="preserve">Bun_JN20S_0.000/Eux_Scz_Sep_18          </t>
  </si>
  <si>
    <t xml:space="preserve">Bun_JN20S_0.000                          </t>
  </si>
  <si>
    <t xml:space="preserve">Bun_JL20_3.000/Eux_Scz_Sep_18           </t>
  </si>
  <si>
    <t xml:space="preserve">Bun_SE20_2.250/Eux_Scz_Sep_18           </t>
  </si>
  <si>
    <t xml:space="preserve">Obl_172_0.250/Eux_Scz_Sep_18            </t>
  </si>
  <si>
    <t xml:space="preserve">Bun_JA21_2.500/Eux_Scz_Sep_18           </t>
  </si>
  <si>
    <t xml:space="preserve">Obl_173_0.000/Eux_Scz_Sep_18            </t>
  </si>
  <si>
    <t xml:space="preserve">Bun_JL21_3.250/Eux_Scz_Sep_18           </t>
  </si>
  <si>
    <t xml:space="preserve">Bun_SE21_2.250/Eux_Scz_Sep_18           </t>
  </si>
  <si>
    <t xml:space="preserve">Obl_174_0.000/Eux_Bob_Sep_18            </t>
  </si>
  <si>
    <t xml:space="preserve">Bun_JA22_2.000/Eux_Bob_Sep_18           </t>
  </si>
  <si>
    <t xml:space="preserve">Obl_175_0.000/Eux_Bob_Sep_18            </t>
  </si>
  <si>
    <t xml:space="preserve">Bun_JL22_1.750/Eux_Bob_Sep_18           </t>
  </si>
  <si>
    <t xml:space="preserve">Bun_SE22_1.500/Eux_Bob_Sep_18           </t>
  </si>
  <si>
    <t xml:space="preserve">Obl_176_0.000/Eux_Bob_Sep_18            </t>
  </si>
  <si>
    <t xml:space="preserve">Bun_FE23_1.500/Eux_Bob_Sep_18           </t>
  </si>
  <si>
    <t xml:space="preserve">Obl_177_0.000/Eux_Bob_Sep_18            </t>
  </si>
  <si>
    <t>Obl_177_0.000</t>
  </si>
  <si>
    <t xml:space="preserve">Bun_MY23_1.500/Eux_Bob_Sep_18           </t>
  </si>
  <si>
    <t xml:space="preserve">Bun_AG23_2.000/Eux_Bob_Sep_18           </t>
  </si>
  <si>
    <t xml:space="preserve">Bun_JA24_6.25/Eux_Bob_Sep_18            </t>
  </si>
  <si>
    <t xml:space="preserve">Bun_FE24_1.750/Eux_Bob_Sep_18           </t>
  </si>
  <si>
    <t xml:space="preserve">Bun_MY24_1.500/Eux_Bob_Sep_18           </t>
  </si>
  <si>
    <t xml:space="preserve">Bun_AG24_1.000/Eux_Bob_Sep_18           </t>
  </si>
  <si>
    <t xml:space="preserve">Bun_FE25_0.500/Eux_Bob_Sep_18           </t>
  </si>
  <si>
    <t xml:space="preserve">Bun_AG25_1.000/Eux_Bob_Sep_18           </t>
  </si>
  <si>
    <t xml:space="preserve">Bun_FE26_0.500/Eux_Bun_Sep_18           </t>
  </si>
  <si>
    <t xml:space="preserve">Bun_AG26_0.000/Eux_Bun_Sep_18           </t>
  </si>
  <si>
    <t xml:space="preserve">Bun_FE27_0.250/Eux_Bun_Sep_18           </t>
  </si>
  <si>
    <t xml:space="preserve">Bun_JL27_6.50/Eux_Bun_Sep_18            </t>
  </si>
  <si>
    <t xml:space="preserve">Bun_AG27_0.500/Eux_Bun_Sep_18           </t>
  </si>
  <si>
    <t xml:space="preserve">Bun_JA28_5.625/Eux_Bun_Sep_18           </t>
  </si>
  <si>
    <t xml:space="preserve">Bun_FE28_0.500/Eux_Bun_Sep_18           </t>
  </si>
  <si>
    <t>Bun_FE28_0.500</t>
  </si>
  <si>
    <t xml:space="preserve">Bun_JL28_4.75/Eux_Bun_Sep_18            </t>
  </si>
  <si>
    <t xml:space="preserve">Bun_JA30_6.25/Eux_Bun_Sep_18            </t>
  </si>
  <si>
    <t xml:space="preserve">Bun_JA31_5.500/Eux_Bun_Sep_18           </t>
  </si>
  <si>
    <t xml:space="preserve">Bun_JL34_4.750/Eux_Bun_Sep_18           </t>
  </si>
  <si>
    <t xml:space="preserve">Bun_JA37_4.000/Eux_Bun_Sep_18           </t>
  </si>
  <si>
    <t xml:space="preserve">Bun_JA37_4.000/Eux_Bux_Sep_18           </t>
  </si>
  <si>
    <t xml:space="preserve">Bun_JL39_4.25/Eux_Bun_Sep_18            </t>
  </si>
  <si>
    <t xml:space="preserve">Bun_JL39_4.25/Eux_Bux_Sep_18            </t>
  </si>
  <si>
    <t xml:space="preserve">Bun_JL40_4.750/Eux_Bun_Sep_18           </t>
  </si>
  <si>
    <t xml:space="preserve">Bun_JL40_4.750/Eux_Bux_Sep_18           </t>
  </si>
  <si>
    <t xml:space="preserve">Bun_JL42_3.250/Eux_Bux_Sep_18           </t>
  </si>
  <si>
    <t xml:space="preserve">Bun_JL44_2.500/Eux_Bux_Sep_18           </t>
  </si>
  <si>
    <t xml:space="preserve">Bun_AG46_2.500/Eux_Bux_Sep_18           </t>
  </si>
  <si>
    <t xml:space="preserve">Bun_AG48_1.250/Eux_Bux_Sep_18           </t>
  </si>
  <si>
    <t xml:space="preserve">Fin_SE18_1.125/Eux_Scz_Sep_18           </t>
  </si>
  <si>
    <t xml:space="preserve">Fin_JL19_4.375/Eux_Scz_Sep_18           </t>
  </si>
  <si>
    <t xml:space="preserve">FINL_AP20_3.375/Eux_Scz_Sep_18          </t>
  </si>
  <si>
    <t xml:space="preserve">Fin_SE20_0.375/Eux_Scz_Sep_18           </t>
  </si>
  <si>
    <t xml:space="preserve">Fin_AP21_3.500/Eux_Scz_Sep_18           </t>
  </si>
  <si>
    <t xml:space="preserve">Finl_AP22_0.000/Eux_Bob_Sep_18          </t>
  </si>
  <si>
    <t xml:space="preserve">FINL_SE22_1.625/Eux_Bob_Sep_18          </t>
  </si>
  <si>
    <t xml:space="preserve">FINL_AP23_1.500/Eux_Bob_Sep_18          </t>
  </si>
  <si>
    <t xml:space="preserve">Fin_SE23_0.000/Eux_Bob_Sep_18           </t>
  </si>
  <si>
    <t xml:space="preserve">FINL_AP24_2.000/Eux_Bob_Sep_18          </t>
  </si>
  <si>
    <t xml:space="preserve">FINL_JL25_4.000/Eux_Bob_Sep_18          </t>
  </si>
  <si>
    <t xml:space="preserve">Fin_SE25_0.875/Eux_Bun_Sep_18           </t>
  </si>
  <si>
    <t xml:space="preserve">Fin_AP26_0.500/Eux_Bun_Sep_18           </t>
  </si>
  <si>
    <t xml:space="preserve">Fin_SE27_0.500/Eux_Bun_Sep_18           </t>
  </si>
  <si>
    <t xml:space="preserve">Fin_JL28_2.750/Eux_Bun_Sep_18           </t>
  </si>
  <si>
    <t xml:space="preserve">Fin_AP31_0.750/Eux_Bun_Sep_18           </t>
  </si>
  <si>
    <t xml:space="preserve">Fin_AP34_1.125/Eux_Bun_Sep_18           </t>
  </si>
  <si>
    <t xml:space="preserve">Fin_JL42_2.625/Eux_Bun_Sep_18           </t>
  </si>
  <si>
    <t xml:space="preserve">Finl_AP47_1.375/Eux_Bun_Sep_18          </t>
  </si>
  <si>
    <t xml:space="preserve">Oat_OC18_4.250/Eux_Scz_Sep_18           </t>
  </si>
  <si>
    <t xml:space="preserve">Oat_NV18_1.000/Eux_Scz_Sep_18           </t>
  </si>
  <si>
    <t xml:space="preserve">Oat_FE19_0.000/Eux_Scz_Sep_18           </t>
  </si>
  <si>
    <t xml:space="preserve">Oat_AP19_4.25/Eux_Scz_Sep_18            </t>
  </si>
  <si>
    <t xml:space="preserve">Oat_MY19_1.000/Eux_Scz_Sep_18           </t>
  </si>
  <si>
    <t xml:space="preserve">Oat_OC19_3.750/Eux_Scz_Sep_18           </t>
  </si>
  <si>
    <t xml:space="preserve">Oat_NV19_0.500/Eux_Scz_Sep_18           </t>
  </si>
  <si>
    <t xml:space="preserve">Oat_FE20_0.000/Eux_Scz_Sep_18           </t>
  </si>
  <si>
    <t xml:space="preserve">Oat_AP20_3.500/Eux_Scz_Sep_18           </t>
  </si>
  <si>
    <t xml:space="preserve">Oat_MY20_0.000/Eux_Scz_Sep_18           </t>
  </si>
  <si>
    <t xml:space="preserve">Oat_OC20_2.500/Eux_Scz_Sep_18           </t>
  </si>
  <si>
    <t xml:space="preserve">Oat_NV20_0.250/Eux_Scz_Sep_18           </t>
  </si>
  <si>
    <t xml:space="preserve">Oat_FE21_0.000/Eux_Scz_Sep_18           </t>
  </si>
  <si>
    <t xml:space="preserve">Oat_AP21_3.750/Eux_Scz_Sep_18           </t>
  </si>
  <si>
    <t xml:space="preserve">Oat_MY21_0.000/Eux_Scz_Sep_18           </t>
  </si>
  <si>
    <t xml:space="preserve">Oat_OC21_3.250/Eux_Bob_Sep_18           </t>
  </si>
  <si>
    <t xml:space="preserve">Oat_AP22_3.000/Eux_Bob_Sep_18           </t>
  </si>
  <si>
    <t xml:space="preserve">Oat_MY22_0.000/Eux_Bob_Sep_18           </t>
  </si>
  <si>
    <t xml:space="preserve">Oat_OC22_2.250/Eux_Bob_Sep_18           </t>
  </si>
  <si>
    <t xml:space="preserve">Oat_MR23_0.000/Eux_Bob_Sep_18           </t>
  </si>
  <si>
    <t xml:space="preserve">Oat_MY23_1.750/Eux_Bob_Sep_18           </t>
  </si>
  <si>
    <t xml:space="preserve">Oat_OC23_4.250/Eux_Bob_Sep_18           </t>
  </si>
  <si>
    <t xml:space="preserve">Oat_MY24_2.250/Eux_Bob_Sep_18           </t>
  </si>
  <si>
    <t xml:space="preserve">Oat_NV24_1.750/Eux_Bob_Sep_18           </t>
  </si>
  <si>
    <t xml:space="preserve">Oat_MY25_0.500/Eux_Oat_Sep_18           </t>
  </si>
  <si>
    <t>FOATU8</t>
  </si>
  <si>
    <t xml:space="preserve">Oat_OC25_6.00/Eux_Oat_Sep_18            </t>
  </si>
  <si>
    <t xml:space="preserve">Oat_NV25_1.000/Eux_Oat_Sep_18           </t>
  </si>
  <si>
    <t xml:space="preserve">Oat_AP26_3.500/Eux_Oat_Sep_18           </t>
  </si>
  <si>
    <t xml:space="preserve">Oat_MY26_0.500/Eux_Oat_Sep_18           </t>
  </si>
  <si>
    <t xml:space="preserve">Oat_NV26_0.250/Eux_Oat_Sep_18           </t>
  </si>
  <si>
    <t xml:space="preserve">Oat_MY27_1.000/Eux_Oat_Sep_18           </t>
  </si>
  <si>
    <t xml:space="preserve">Oat_OC27_2.750/Eux_Oat_Sep_18           </t>
  </si>
  <si>
    <t xml:space="preserve">Oat_MY28_0.750/Eux_Oat_Sep_18           </t>
  </si>
  <si>
    <t xml:space="preserve">Oat_AP29_5.50/Eux_Oat_Sep_18            </t>
  </si>
  <si>
    <t xml:space="preserve">Oat_MY30_2.500/Eux_Oat_Sep_18           </t>
  </si>
  <si>
    <t xml:space="preserve">Oat_MY31_1.500/Eux_Oat_Sep_18           </t>
  </si>
  <si>
    <t xml:space="preserve">Oat_OC32_5.75/Eux_Oat_Sep_18            </t>
  </si>
  <si>
    <t xml:space="preserve">Oat_MY34_1.250/Eux_Oat_Sep_18           </t>
  </si>
  <si>
    <t xml:space="preserve">Oat_AP35_4.750/Eux_Oat_Sep_18           </t>
  </si>
  <si>
    <t xml:space="preserve">Oat_MY36_1.250/Eux_Oat_Sep_18           </t>
  </si>
  <si>
    <t xml:space="preserve">Oat_OC38_4.000/Eux_Oat_Sep_18           </t>
  </si>
  <si>
    <t xml:space="preserve">Oat_JN39_1.750/Eux_Oat_Sep_18           </t>
  </si>
  <si>
    <t xml:space="preserve">Oat_AP41_4.500/Eux_Oat_Sep_18           </t>
  </si>
  <si>
    <t xml:space="preserve">Oat_MY45_3.250/Eux_Oat_Sep_18           </t>
  </si>
  <si>
    <t xml:space="preserve">Oat_MY48_2.000/Eux_Oat_Sep_18           </t>
  </si>
  <si>
    <t xml:space="preserve">Oat_AP55_4.000/Eux_Oat_Sep_18           </t>
  </si>
  <si>
    <t xml:space="preserve">Oat_AP60_4.000/Eux_Oat_Sep_18           </t>
  </si>
  <si>
    <t xml:space="preserve">Oat_MY66_1.750/Eux_Oat_Sep_18           </t>
  </si>
  <si>
    <t xml:space="preserve">BTPS_OC18_0.300/Eux_Bts_Sep_18          </t>
  </si>
  <si>
    <t>FBTSU8</t>
  </si>
  <si>
    <t xml:space="preserve">Btp_DE18_3.500/Eux_Bts_Sep_18           </t>
  </si>
  <si>
    <t xml:space="preserve">Btp_FE19_4.250/Eux_Bts_Sep_18           </t>
  </si>
  <si>
    <t xml:space="preserve">Btp_MR19_4.500/Eux_Bts_Sep_18           </t>
  </si>
  <si>
    <t xml:space="preserve">BTPS_AP19_0.100/Eux_Bts_Sep_18          </t>
  </si>
  <si>
    <t xml:space="preserve">BTPS_MY19_2.500/Eux_Bts_Sep_18          </t>
  </si>
  <si>
    <t xml:space="preserve">BTPS_AG19_1.500/Eux_Bts_Sep_18          </t>
  </si>
  <si>
    <t xml:space="preserve">Btp_SE19_4.250/Eux_Bts_Sep_18           </t>
  </si>
  <si>
    <t xml:space="preserve">BTPS_OC19_0.050/Eux_Bts_Sep_18          </t>
  </si>
  <si>
    <t xml:space="preserve">BTPS_DE19_1.050/Eux_Bts_Sep_18          </t>
  </si>
  <si>
    <t xml:space="preserve">Btp_FE20_4.500/Eux_Bts_Sep_18           </t>
  </si>
  <si>
    <t xml:space="preserve">BTPS_MR20_4.250/Eux_Bts_Sep_18          </t>
  </si>
  <si>
    <t xml:space="preserve">BTPS_MY20_0.700/Eux_Bts_Sep_18          </t>
  </si>
  <si>
    <t xml:space="preserve">BTPS_JN20_0.350/Eux_Bts_Sep_18          </t>
  </si>
  <si>
    <t xml:space="preserve">BTPS_SE20_4.000/Eux_Bts_Sep_18          </t>
  </si>
  <si>
    <t xml:space="preserve">BTPS_OC20_0.200/Eux_Bts_Sep_18          </t>
  </si>
  <si>
    <t xml:space="preserve">BTPS_NV20_0.650/Eux_Bts_Sep_18          </t>
  </si>
  <si>
    <t xml:space="preserve">BTPS_MR21_3.750/Eux_Bts_Sep_18          </t>
  </si>
  <si>
    <t xml:space="preserve">Btp_MY21_3.750/Eux_Bts_Sep_18           </t>
  </si>
  <si>
    <t xml:space="preserve">BTPS_JN21_0.450/Eux_Bts_Sep_18          </t>
  </si>
  <si>
    <t xml:space="preserve">BTPS_AG21_3.750/Eux_Bts_Sep_18          </t>
  </si>
  <si>
    <t xml:space="preserve">BTPS_SE21_4.750/Eux_Bts_Sep_18          </t>
  </si>
  <si>
    <t xml:space="preserve">BTPS_NV21_0.350/Eux_Bts_Sep_18          </t>
  </si>
  <si>
    <t xml:space="preserve">BTPS_DE21_2.150/Eux_Btp_Sep_18          </t>
  </si>
  <si>
    <t xml:space="preserve">BTPS_MR22_5.000/Eux_Btp_Sep_18          </t>
  </si>
  <si>
    <t xml:space="preserve">BTPS_AP22_1.200/Eux_Btp_Sep_18          </t>
  </si>
  <si>
    <t xml:space="preserve">BTPS_AP22_1.350/Eux_Btp_Sep_18          </t>
  </si>
  <si>
    <t xml:space="preserve">BTPS_AG22_0.900/Eux_Btp_Sep_18          </t>
  </si>
  <si>
    <t xml:space="preserve">Btp_SE22_5.500/Eux_Btp_Sep_18           </t>
  </si>
  <si>
    <t xml:space="preserve">BTPS_SE22_1.450/Eux_Btp_Sep_18          </t>
  </si>
  <si>
    <t xml:space="preserve">BTPS_NV22_5.500/Eux_Btp_Sep_18          </t>
  </si>
  <si>
    <t xml:space="preserve">BTPS_MR23_0.950/Eux_Btp_Sep_18          </t>
  </si>
  <si>
    <t xml:space="preserve">BTPS_MY23_4.500/Eux_Btp_Sep_18          </t>
  </si>
  <si>
    <t xml:space="preserve">BTPS_AG23_4.750/Eux_Btp_Sep_18          </t>
  </si>
  <si>
    <t xml:space="preserve">BTPS_OC23_0.650/Eux_Btp_Sep_18          </t>
  </si>
  <si>
    <t xml:space="preserve">Btp_NV23_9.00/Eux_Btp_Sep_18            </t>
  </si>
  <si>
    <t xml:space="preserve">Btp_DE23_8.50/Eux_Btp_Sep_18            </t>
  </si>
  <si>
    <t xml:space="preserve">BTPS_MR24_4.500/Eux_Btp_Sep_18          </t>
  </si>
  <si>
    <t xml:space="preserve">BTPS_MY24_1.850/Eux_Btp_Sep_18          </t>
  </si>
  <si>
    <t xml:space="preserve">BTPS_SE24_3.750/Eux_Btp_Sep_18          </t>
  </si>
  <si>
    <t xml:space="preserve">BTPS_NV24_1.450/Eux_Btp_Sep_18          </t>
  </si>
  <si>
    <t xml:space="preserve">BTPS_DE24_2.500/Eux_Btp_Sep_18          </t>
  </si>
  <si>
    <t xml:space="preserve">Btp_MR25_5.000/Eux_Btp_Sep_18           </t>
  </si>
  <si>
    <t xml:space="preserve">BTPS_JN25_1.500/Eux_Btp_Sep_18          </t>
  </si>
  <si>
    <t xml:space="preserve">BTPS_DE25_2.000/Eux_Btp_Sep_18          </t>
  </si>
  <si>
    <t xml:space="preserve">Btp_MR26_4.500/Eux_Btp_Sep_18           </t>
  </si>
  <si>
    <t xml:space="preserve">Btp_JN26_1.600/Eux_Btp_Sep_18           </t>
  </si>
  <si>
    <t xml:space="preserve">Btp_NV26_7.25/Eux_Btp_Sep_18            </t>
  </si>
  <si>
    <t xml:space="preserve">BTPS_DE26_1.250/Eux_Btp_Sep_18          </t>
  </si>
  <si>
    <t xml:space="preserve">BTPS_JN27_2.200/Eux_Btp_Sep_18          </t>
  </si>
  <si>
    <t xml:space="preserve">BTPS_AG27_2.050/Eux_Btp_Sep_18          </t>
  </si>
  <si>
    <t xml:space="preserve">Btp_NV27_6.50/Eux_Btp_Sep_18            </t>
  </si>
  <si>
    <t xml:space="preserve">BTPS_FE28_2.000/Eux_Btp_Sep_18          </t>
  </si>
  <si>
    <t xml:space="preserve">Btp_SE28_4.750/Eux_Btp_Sep_18           </t>
  </si>
  <si>
    <t xml:space="preserve">Btp_NV29_5.25/Eux_Btp_Sep_18            </t>
  </si>
  <si>
    <t xml:space="preserve">BTPS_MR30_3.500/Eux_Btp_Sep_18          </t>
  </si>
  <si>
    <t xml:space="preserve">Btp_MY31_6.000/Eux_Btp_Sep_18           </t>
  </si>
  <si>
    <t xml:space="preserve">BTPS_MR32_1.650/Eux_Btp_Sep_18          </t>
  </si>
  <si>
    <t xml:space="preserve">Btp_FE33_5.75/Eux_Btp_Sep_18            </t>
  </si>
  <si>
    <t xml:space="preserve">BTPS_SE33_2.450/Eux_Btp_Sep_18          </t>
  </si>
  <si>
    <t xml:space="preserve">Btp_AG34_5.00/Eux_Btp_Sep_18            </t>
  </si>
  <si>
    <t xml:space="preserve">BTPS_SE36_2.250/Eux_Btp_Sep_18          </t>
  </si>
  <si>
    <t xml:space="preserve">Btp_FE37_4.000/Eux_Btp_Sep_18           </t>
  </si>
  <si>
    <t xml:space="preserve">BTPS_SE38_2.950/Eux_Btp_Sep_18          </t>
  </si>
  <si>
    <t xml:space="preserve">Btp_AG39_5.000/Eux_Btp_Sep_18           </t>
  </si>
  <si>
    <t xml:space="preserve">BTPS_SE40_5.000/Eux_Btp_Sep_18          </t>
  </si>
  <si>
    <t xml:space="preserve">Btp_SE44_4.750/Eux_Btp_Sep_18           </t>
  </si>
  <si>
    <t xml:space="preserve">Btp_SE46_3.250/Eux_Btp_Sep_18           </t>
  </si>
  <si>
    <t xml:space="preserve">BTPS_MR47_2.700/Eux_Btp_Sep_18          </t>
  </si>
  <si>
    <t xml:space="preserve">BTPS_MR48_3.450/Eux_Btp_Sep_18          </t>
  </si>
  <si>
    <t xml:space="preserve">BTPS_MR67_2.800/Eux_Btp_Sep_18          </t>
  </si>
  <si>
    <t xml:space="preserve">Dsl_JA19_1.250/Eux_Scz_Sep_18           </t>
  </si>
  <si>
    <t xml:space="preserve">Dsl_JL19_4.000/Eux_Scz_Sep_18           </t>
  </si>
  <si>
    <t xml:space="preserve">Dsl_JA20_0.250/Eux_Scz_Sep_18           </t>
  </si>
  <si>
    <t xml:space="preserve">Dsl_JL20_3.500/Eux_Scz_Sep_18           </t>
  </si>
  <si>
    <t xml:space="preserve">Dsl_JL21_3.250/Eux_Scz_Sep_18           </t>
  </si>
  <si>
    <t xml:space="preserve">Dsl_JA22_0.000/Eux_Bob_Sep_18           </t>
  </si>
  <si>
    <t xml:space="preserve">Dsl_JL22_2.250/Eux_Bob_Sep_18           </t>
  </si>
  <si>
    <t xml:space="preserve">Dsl_JA23_3.750/Eux_Bob_Sep_18           </t>
  </si>
  <si>
    <t xml:space="preserve">Dsl_JA23_7.50/Eux_Bob_Sep_18            </t>
  </si>
  <si>
    <t xml:space="preserve">Dsl_JL23_1.750/Eux_Bob_Sep_18           </t>
  </si>
  <si>
    <t xml:space="preserve">Dsl_JA24_0.000/Eux_Bob_Sep_18           </t>
  </si>
  <si>
    <t xml:space="preserve">Dsl_JL24_2.000/Eux_Bob_Sep_18           </t>
  </si>
  <si>
    <t xml:space="preserve">Dsl_JL25_0.250/Eux_Bun_Sep_18           </t>
  </si>
  <si>
    <t xml:space="preserve">Dsl_JL26_0.500/Eux_Bun_Sep_18           </t>
  </si>
  <si>
    <t xml:space="preserve">Dsl_JL27_0.750/Eux_Bun_Sep_18           </t>
  </si>
  <si>
    <t xml:space="preserve">Dsl_JA28_5.50/Eux_Bun_Sep_18            </t>
  </si>
  <si>
    <t xml:space="preserve">Dsl_JL28_0.750/Eux_Bun_Sep_18           </t>
  </si>
  <si>
    <t>Dsl_JL28_0.750</t>
  </si>
  <si>
    <t>NL0012818504</t>
  </si>
  <si>
    <t xml:space="preserve">Dsl_JA33_2.500/Eux_Bun_Sep_18           </t>
  </si>
  <si>
    <t xml:space="preserve">DSL_JA37_4.000/Eux_Bun_Sep_18           </t>
  </si>
  <si>
    <t xml:space="preserve">DSL_JA42_3.750/Eux_Bun_Sep_18           </t>
  </si>
  <si>
    <t xml:space="preserve">Dsl_JA47_2.750/Eux_Bun_Sep_18           </t>
  </si>
  <si>
    <t>FGBXU8</t>
  </si>
  <si>
    <t>FBTPU8</t>
  </si>
  <si>
    <t>BE0000346552</t>
  </si>
  <si>
    <t>DE0001104727</t>
  </si>
  <si>
    <t>U8</t>
  </si>
  <si>
    <t>puri</t>
  </si>
  <si>
    <t>angelo</t>
  </si>
  <si>
    <t>marco</t>
  </si>
  <si>
    <t>BTP  01-Sep-28  4.75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</si>
</sst>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%"/>
    <numFmt numFmtId="204" formatCode="dd\-mmm"/>
    <numFmt numFmtId="205" formatCode="[$-409]mmm\-yy;@"/>
    <numFmt numFmtId="206" formatCode="d\.m\.yy;@"/>
    <numFmt numFmtId="207" formatCode="[$-409]dd\-mmm\-yy;@"/>
    <numFmt numFmtId="208" formatCode="[$-F800]dddd\,\ mmmm\ dd\,\ yyyy"/>
    <numFmt numFmtId="209" formatCode="#,##0_ ;\(#,##0\)\ "/>
    <numFmt numFmtId="210" formatCode="_(&quot;£&quot;* #,##0.00_);_(&quot;£&quot;* \(#,##0.00\);_(&quot;£&quot;* &quot;-&quot;??_);_(@_)"/>
    <numFmt numFmtId="211" formatCode="##,#0_;\(#,##0\)\ "/>
    <numFmt numFmtId="212" formatCode="_-&quot;£&quot;* #,##0.00_-;\-&quot;£&quot;* #,##0.00_-;_-&quot;£&quot;* &quot;-&quot;??_-;_-@_-"/>
  </numFmts>
  <fonts count="20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u/>
      <sz val="11"/>
      <color rgb="FF0000FF"/>
      <name val="Calibri"/>
      <family val="2"/>
      <scheme val="minor"/>
    </font>
    <font>
      <b/>
      <i/>
      <sz val="8"/>
      <color indexed="81"/>
      <name val="Tahoma"/>
      <family val="2"/>
    </font>
    <font>
      <b/>
      <sz val="11"/>
      <color rgb="FFFF0000"/>
      <name val="Arial"/>
      <family val="2"/>
    </font>
    <font>
      <sz val="12"/>
      <color theme="1"/>
      <name val="Calibri"/>
      <family val="2"/>
      <scheme val="minor"/>
    </font>
    <font>
      <sz val="11"/>
      <name val="Times New Roman"/>
      <family val="1"/>
    </font>
  </fonts>
  <fills count="124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6218">
    <xf numFmtId="0" fontId="0" fillId="0" borderId="0"/>
    <xf numFmtId="0" fontId="46" fillId="2" borderId="0" applyNumberFormat="0" applyBorder="0" applyAlignment="0" applyProtection="0"/>
    <xf numFmtId="0" fontId="46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7" borderId="0" applyNumberFormat="0" applyBorder="0" applyAlignment="0" applyProtection="0"/>
    <xf numFmtId="0" fontId="46" fillId="8" borderId="0" applyNumberFormat="0" applyBorder="0" applyAlignment="0" applyProtection="0"/>
    <xf numFmtId="0" fontId="46" fillId="9" borderId="0" applyNumberFormat="0" applyBorder="0" applyAlignment="0" applyProtection="0"/>
    <xf numFmtId="0" fontId="46" fillId="10" borderId="0" applyNumberFormat="0" applyBorder="0" applyAlignment="0" applyProtection="0"/>
    <xf numFmtId="0" fontId="46" fillId="11" borderId="0" applyNumberFormat="0" applyBorder="0" applyAlignment="0" applyProtection="0"/>
    <xf numFmtId="0" fontId="46" fillId="3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4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0" borderId="0" applyNumberFormat="0" applyBorder="0" applyAlignment="0" applyProtection="0"/>
    <xf numFmtId="0" fontId="46" fillId="14" borderId="0" applyNumberFormat="0" applyBorder="0" applyAlignment="0" applyProtection="0"/>
    <xf numFmtId="0" fontId="46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2" borderId="0" applyNumberFormat="0" applyBorder="0" applyAlignment="0" applyProtection="0"/>
    <xf numFmtId="0" fontId="47" fillId="6" borderId="0" applyNumberFormat="0" applyBorder="0" applyAlignment="0" applyProtection="0"/>
    <xf numFmtId="0" fontId="47" fillId="3" borderId="0" applyNumberFormat="0" applyBorder="0" applyAlignment="0" applyProtection="0"/>
    <xf numFmtId="0" fontId="47" fillId="17" borderId="0" applyNumberFormat="0" applyBorder="0" applyAlignment="0" applyProtection="0"/>
    <xf numFmtId="0" fontId="47" fillId="12" borderId="0" applyNumberFormat="0" applyBorder="0" applyAlignment="0" applyProtection="0"/>
    <xf numFmtId="0" fontId="47" fillId="15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7" fillId="19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10" borderId="0" applyNumberFormat="0" applyBorder="0" applyAlignment="0" applyProtection="0"/>
    <xf numFmtId="0" fontId="47" fillId="19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9" fillId="25" borderId="1" applyNumberFormat="0" applyAlignment="0" applyProtection="0"/>
    <xf numFmtId="0" fontId="49" fillId="5" borderId="1" applyNumberFormat="0" applyAlignment="0" applyProtection="0"/>
    <xf numFmtId="0" fontId="57" fillId="0" borderId="2" applyNumberFormat="0" applyFill="0" applyAlignment="0" applyProtection="0"/>
    <xf numFmtId="0" fontId="50" fillId="26" borderId="3" applyNumberFormat="0" applyAlignment="0" applyProtection="0"/>
    <xf numFmtId="0" fontId="50" fillId="8" borderId="3" applyNumberFormat="0" applyAlignment="0" applyProtection="0"/>
    <xf numFmtId="0" fontId="47" fillId="2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3" borderId="0" applyNumberFormat="0" applyBorder="0" applyAlignment="0" applyProtection="0"/>
    <xf numFmtId="0" fontId="51" fillId="0" borderId="0" applyNumberFormat="0" applyFill="0" applyBorder="0" applyAlignment="0" applyProtection="0"/>
    <xf numFmtId="0" fontId="52" fillId="11" borderId="0" applyNumberFormat="0" applyBorder="0" applyAlignment="0" applyProtection="0"/>
    <xf numFmtId="0" fontId="53" fillId="0" borderId="4" applyNumberFormat="0" applyFill="0" applyAlignment="0" applyProtection="0"/>
    <xf numFmtId="0" fontId="54" fillId="0" borderId="5" applyNumberFormat="0" applyFill="0" applyAlignment="0" applyProtection="0"/>
    <xf numFmtId="0" fontId="55" fillId="0" borderId="6" applyNumberFormat="0" applyFill="0" applyAlignment="0" applyProtection="0"/>
    <xf numFmtId="0" fontId="55" fillId="0" borderId="0" applyNumberFormat="0" applyFill="0" applyBorder="0" applyAlignment="0" applyProtection="0"/>
    <xf numFmtId="0" fontId="56" fillId="3" borderId="1" applyNumberFormat="0" applyAlignment="0" applyProtection="0"/>
    <xf numFmtId="0" fontId="43" fillId="28" borderId="0"/>
    <xf numFmtId="0" fontId="57" fillId="0" borderId="2" applyNumberFormat="0" applyFill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36" fillId="4" borderId="7" applyNumberFormat="0" applyFont="0" applyAlignment="0" applyProtection="0"/>
    <xf numFmtId="0" fontId="36" fillId="4" borderId="8" applyNumberFormat="0" applyFont="0" applyAlignment="0" applyProtection="0"/>
    <xf numFmtId="0" fontId="59" fillId="5" borderId="9" applyNumberFormat="0" applyAlignment="0" applyProtection="0"/>
    <xf numFmtId="9" fontId="20" fillId="0" borderId="0" applyFont="0" applyFill="0" applyBorder="0" applyAlignment="0" applyProtection="0"/>
    <xf numFmtId="0" fontId="44" fillId="29" borderId="0" applyAlignment="0"/>
    <xf numFmtId="0" fontId="62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0" applyNumberFormat="0" applyFill="0" applyAlignment="0" applyProtection="0"/>
    <xf numFmtId="0" fontId="67" fillId="0" borderId="11" applyNumberFormat="0" applyFill="0" applyAlignment="0" applyProtection="0"/>
    <xf numFmtId="0" fontId="68" fillId="0" borderId="12" applyNumberFormat="0" applyFill="0" applyAlignment="0" applyProtection="0"/>
    <xf numFmtId="0" fontId="68" fillId="0" borderId="0" applyNumberFormat="0" applyFill="0" applyBorder="0" applyAlignment="0" applyProtection="0"/>
    <xf numFmtId="0" fontId="61" fillId="0" borderId="13" applyNumberFormat="0" applyFill="0" applyAlignment="0" applyProtection="0"/>
    <xf numFmtId="0" fontId="61" fillId="0" borderId="14" applyNumberFormat="0" applyFill="0" applyAlignment="0" applyProtection="0"/>
    <xf numFmtId="0" fontId="48" fillId="8" borderId="0" applyNumberFormat="0" applyBorder="0" applyAlignment="0" applyProtection="0"/>
    <xf numFmtId="0" fontId="52" fillId="9" borderId="0" applyNumberFormat="0" applyBorder="0" applyAlignment="0" applyProtection="0"/>
    <xf numFmtId="0" fontId="62" fillId="0" borderId="0" applyNumberFormat="0" applyFill="0" applyBorder="0" applyAlignment="0" applyProtection="0"/>
    <xf numFmtId="40" fontId="71" fillId="0" borderId="0" applyFont="0" applyFill="0" applyBorder="0" applyAlignment="0" applyProtection="0"/>
    <xf numFmtId="0" fontId="71" fillId="0" borderId="0"/>
    <xf numFmtId="8" fontId="71" fillId="0" borderId="0" applyFont="0" applyFill="0" applyBorder="0" applyAlignment="0" applyProtection="0"/>
    <xf numFmtId="0" fontId="20" fillId="0" borderId="0"/>
    <xf numFmtId="0" fontId="20" fillId="4" borderId="7" applyNumberFormat="0" applyFont="0" applyAlignment="0" applyProtection="0"/>
    <xf numFmtId="0" fontId="20" fillId="4" borderId="8" applyNumberFormat="0" applyFon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0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0" fontId="20" fillId="0" borderId="0"/>
    <xf numFmtId="0" fontId="20" fillId="0" borderId="0"/>
    <xf numFmtId="9" fontId="8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2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0" fontId="81" fillId="0" borderId="0"/>
    <xf numFmtId="167" fontId="82" fillId="55" borderId="0"/>
    <xf numFmtId="3" fontId="83" fillId="0" borderId="0" applyFont="0" applyFill="0" applyBorder="0" applyAlignment="0" applyProtection="0"/>
    <xf numFmtId="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0" fontId="71" fillId="56" borderId="55" applyNumberFormat="0" applyFont="0" applyBorder="0" applyAlignment="0" applyProtection="0"/>
    <xf numFmtId="15" fontId="84" fillId="31" borderId="0">
      <alignment horizontal="right"/>
    </xf>
    <xf numFmtId="0" fontId="41" fillId="57" borderId="0" applyNumberFormat="0" applyBorder="0" applyAlignment="0">
      <alignment horizontal="center"/>
    </xf>
    <xf numFmtId="0" fontId="76" fillId="58" borderId="0" applyNumberFormat="0" applyBorder="0" applyAlignment="0"/>
    <xf numFmtId="0" fontId="85" fillId="58" borderId="0">
      <alignment horizontal="centerContinuous"/>
    </xf>
    <xf numFmtId="0" fontId="40" fillId="46" borderId="56">
      <alignment horizontal="center"/>
      <protection locked="0"/>
    </xf>
    <xf numFmtId="0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87" fillId="0" borderId="0" applyProtection="0"/>
    <xf numFmtId="0" fontId="87" fillId="0" borderId="0" applyProtection="0"/>
    <xf numFmtId="0" fontId="22" fillId="0" borderId="0" applyProtection="0"/>
    <xf numFmtId="0" fontId="22" fillId="0" borderId="0" applyProtection="0"/>
    <xf numFmtId="0" fontId="45" fillId="0" borderId="0" applyProtection="0"/>
    <xf numFmtId="0" fontId="45" fillId="0" borderId="0" applyProtection="0"/>
    <xf numFmtId="0" fontId="86" fillId="0" borderId="0" applyProtection="0"/>
    <xf numFmtId="0" fontId="86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0" fontId="90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2" fontId="83" fillId="0" borderId="0" applyFont="0" applyFill="0" applyBorder="0" applyAlignment="0" applyProtection="0"/>
    <xf numFmtId="38" fontId="22" fillId="31" borderId="0" applyNumberFormat="0" applyBorder="0" applyAlignment="0" applyProtection="0"/>
    <xf numFmtId="0" fontId="91" fillId="48" borderId="57">
      <alignment horizontal="left"/>
    </xf>
    <xf numFmtId="0" fontId="25" fillId="0" borderId="51" applyNumberFormat="0" applyAlignment="0" applyProtection="0">
      <alignment horizontal="left" vertical="center"/>
    </xf>
    <xf numFmtId="0" fontId="25" fillId="0" borderId="25">
      <alignment horizontal="left" vertical="center"/>
    </xf>
    <xf numFmtId="0" fontId="92" fillId="49" borderId="36">
      <alignment horizontal="center"/>
    </xf>
    <xf numFmtId="10" fontId="22" fillId="30" borderId="17" applyNumberFormat="0" applyBorder="0" applyAlignment="0" applyProtection="0"/>
    <xf numFmtId="0" fontId="22" fillId="0" borderId="0">
      <alignment horizontal="center"/>
    </xf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79" fillId="28" borderId="0">
      <alignment horizontal="center"/>
    </xf>
    <xf numFmtId="0" fontId="93" fillId="31" borderId="0"/>
    <xf numFmtId="0" fontId="94" fillId="29" borderId="9">
      <alignment vertical="center"/>
    </xf>
    <xf numFmtId="10" fontId="71" fillId="59" borderId="55" applyBorder="0">
      <alignment horizontal="center"/>
      <protection locked="0"/>
    </xf>
    <xf numFmtId="184" fontId="95" fillId="0" borderId="0"/>
    <xf numFmtId="9" fontId="96" fillId="0" borderId="0" applyFont="0" applyFill="0" applyBorder="0" applyAlignment="0" applyProtection="0"/>
    <xf numFmtId="10" fontId="96" fillId="0" borderId="0" applyFont="0" applyFill="0" applyBorder="0" applyAlignment="0" applyProtection="0"/>
    <xf numFmtId="0" fontId="97" fillId="55" borderId="0"/>
    <xf numFmtId="0" fontId="20" fillId="31" borderId="0">
      <alignment horizontal="center"/>
    </xf>
    <xf numFmtId="0" fontId="20" fillId="31" borderId="0">
      <alignment horizontal="center"/>
    </xf>
    <xf numFmtId="0" fontId="19" fillId="0" borderId="0"/>
    <xf numFmtId="0" fontId="98" fillId="55" borderId="0"/>
    <xf numFmtId="0" fontId="20" fillId="0" borderId="0" applyNumberFormat="0" applyFill="0" applyBorder="0" applyAlignment="0" applyProtection="0"/>
    <xf numFmtId="0" fontId="97" fillId="55" borderId="0"/>
    <xf numFmtId="0" fontId="99" fillId="60" borderId="0">
      <alignment horizontal="centerContinuous"/>
    </xf>
    <xf numFmtId="0" fontId="100" fillId="25" borderId="0" applyNumberFormat="0" applyBorder="0" applyAlignment="0">
      <alignment horizontal="center"/>
    </xf>
    <xf numFmtId="0" fontId="46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3" fontId="83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46" fillId="7" borderId="0" applyNumberFormat="0" applyBorder="0" applyAlignment="0" applyProtection="0"/>
    <xf numFmtId="0" fontId="46" fillId="8" borderId="0" applyNumberFormat="0" applyBorder="0" applyAlignment="0" applyProtection="0"/>
    <xf numFmtId="0" fontId="46" fillId="9" borderId="0" applyNumberFormat="0" applyBorder="0" applyAlignment="0" applyProtection="0"/>
    <xf numFmtId="0" fontId="46" fillId="10" borderId="0" applyNumberFormat="0" applyBorder="0" applyAlignment="0" applyProtection="0"/>
    <xf numFmtId="0" fontId="46" fillId="11" borderId="0" applyNumberFormat="0" applyBorder="0" applyAlignment="0" applyProtection="0"/>
    <xf numFmtId="0" fontId="46" fillId="3" borderId="0" applyNumberFormat="0" applyBorder="0" applyAlignment="0" applyProtection="0"/>
    <xf numFmtId="0" fontId="46" fillId="14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0" borderId="0" applyNumberFormat="0" applyBorder="0" applyAlignment="0" applyProtection="0"/>
    <xf numFmtId="0" fontId="46" fillId="14" borderId="0" applyNumberFormat="0" applyBorder="0" applyAlignment="0" applyProtection="0"/>
    <xf numFmtId="0" fontId="46" fillId="16" borderId="0" applyNumberFormat="0" applyBorder="0" applyAlignment="0" applyProtection="0"/>
    <xf numFmtId="0" fontId="47" fillId="17" borderId="0" applyNumberFormat="0" applyBorder="0" applyAlignment="0" applyProtection="0"/>
    <xf numFmtId="0" fontId="47" fillId="12" borderId="0" applyNumberFormat="0" applyBorder="0" applyAlignment="0" applyProtection="0"/>
    <xf numFmtId="0" fontId="47" fillId="15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7" fillId="2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3" borderId="0" applyNumberFormat="0" applyBorder="0" applyAlignment="0" applyProtection="0"/>
    <xf numFmtId="0" fontId="48" fillId="8" borderId="0" applyNumberFormat="0" applyBorder="0" applyAlignment="0" applyProtection="0"/>
    <xf numFmtId="0" fontId="49" fillId="25" borderId="1" applyNumberFormat="0" applyAlignment="0" applyProtection="0"/>
    <xf numFmtId="0" fontId="50" fillId="26" borderId="3" applyNumberFormat="0" applyAlignment="0" applyProtection="0"/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3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20" fillId="0" borderId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0" fontId="52" fillId="9" borderId="0" applyNumberFormat="0" applyBorder="0" applyAlignment="0" applyProtection="0"/>
    <xf numFmtId="38" fontId="22" fillId="31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66" fillId="0" borderId="10" applyNumberFormat="0" applyFill="0" applyAlignment="0" applyProtection="0"/>
    <xf numFmtId="0" fontId="67" fillId="0" borderId="11" applyNumberFormat="0" applyFill="0" applyAlignment="0" applyProtection="0"/>
    <xf numFmtId="0" fontId="68" fillId="0" borderId="12" applyNumberFormat="0" applyFill="0" applyAlignment="0" applyProtection="0"/>
    <xf numFmtId="0" fontId="68" fillId="0" borderId="0" applyNumberFormat="0" applyFill="0" applyBorder="0" applyAlignment="0" applyProtection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0" fontId="22" fillId="30" borderId="17" applyNumberFormat="0" applyBorder="0" applyAlignment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57" fillId="0" borderId="2" applyNumberFormat="0" applyFill="0" applyAlignment="0" applyProtection="0"/>
    <xf numFmtId="0" fontId="20" fillId="0" borderId="0"/>
    <xf numFmtId="0" fontId="20" fillId="0" borderId="0"/>
    <xf numFmtId="0" fontId="58" fillId="13" borderId="0" applyNumberFormat="0" applyBorder="0" applyAlignment="0" applyProtection="0"/>
    <xf numFmtId="0" fontId="20" fillId="0" borderId="0"/>
    <xf numFmtId="0" fontId="15" fillId="0" borderId="0"/>
    <xf numFmtId="0" fontId="46" fillId="4" borderId="7" applyNumberFormat="0" applyFont="0" applyAlignment="0" applyProtection="0"/>
    <xf numFmtId="0" fontId="59" fillId="25" borderId="9" applyNumberFormat="0" applyAlignment="0" applyProtection="0"/>
    <xf numFmtId="0" fontId="20" fillId="0" borderId="0"/>
    <xf numFmtId="0" fontId="20" fillId="0" borderId="0"/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65" fillId="0" borderId="0" applyNumberFormat="0" applyFill="0" applyBorder="0" applyAlignment="0" applyProtection="0"/>
    <xf numFmtId="0" fontId="20" fillId="0" borderId="0"/>
    <xf numFmtId="0" fontId="20" fillId="0" borderId="0"/>
    <xf numFmtId="0" fontId="61" fillId="0" borderId="14" applyNumberFormat="0" applyFill="0" applyAlignment="0" applyProtection="0"/>
    <xf numFmtId="0" fontId="62" fillId="0" borderId="0" applyNumberForma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1" fillId="0" borderId="0" applyNumberFormat="0" applyFill="0" applyBorder="0" applyAlignment="0" applyProtection="0"/>
    <xf numFmtId="0" fontId="15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6" fontId="83" fillId="0" borderId="0" applyFont="0" applyFill="0" applyBorder="0" applyAlignment="0" applyProtection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1" fillId="0" borderId="0"/>
    <xf numFmtId="0" fontId="10" fillId="0" borderId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7" fillId="0" borderId="0"/>
    <xf numFmtId="0" fontId="20" fillId="0" borderId="0"/>
    <xf numFmtId="0" fontId="20" fillId="0" borderId="0"/>
    <xf numFmtId="0" fontId="117" fillId="0" borderId="0"/>
    <xf numFmtId="0" fontId="117" fillId="0" borderId="0"/>
    <xf numFmtId="0" fontId="2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17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0" fontId="117" fillId="0" borderId="0"/>
    <xf numFmtId="0" fontId="11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117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0" fontId="76" fillId="58" borderId="0" applyNumberFormat="0" applyBorder="0" applyAlignment="0"/>
    <xf numFmtId="0" fontId="40" fillId="46" borderId="56">
      <alignment horizontal="center"/>
      <protection locked="0"/>
    </xf>
    <xf numFmtId="0" fontId="83" fillId="0" borderId="0" applyFont="0" applyFill="0" applyBorder="0" applyAlignment="0" applyProtection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38" fontId="22" fillId="31" borderId="0" applyNumberFormat="0" applyBorder="0" applyAlignment="0" applyProtection="0"/>
    <xf numFmtId="10" fontId="22" fillId="30" borderId="17" applyNumberFormat="0" applyBorder="0" applyAlignment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 applyNumberFormat="0" applyFill="0" applyBorder="0" applyAlignment="0" applyProtection="0"/>
    <xf numFmtId="0" fontId="46" fillId="0" borderId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/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3" fillId="0" borderId="0" applyFont="0" applyFill="0" applyBorder="0" applyAlignment="0" applyProtection="0"/>
    <xf numFmtId="0" fontId="20" fillId="0" borderId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" fillId="81" borderId="0" applyNumberFormat="0" applyBorder="0" applyAlignment="0" applyProtection="0"/>
    <xf numFmtId="0" fontId="8" fillId="81" borderId="0" applyNumberFormat="0" applyBorder="0" applyAlignment="0" applyProtection="0"/>
    <xf numFmtId="0" fontId="8" fillId="81" borderId="0" applyNumberFormat="0" applyBorder="0" applyAlignment="0" applyProtection="0"/>
    <xf numFmtId="0" fontId="8" fillId="81" borderId="0" applyNumberFormat="0" applyBorder="0" applyAlignment="0" applyProtection="0"/>
    <xf numFmtId="0" fontId="8" fillId="81" borderId="0" applyNumberFormat="0" applyBorder="0" applyAlignment="0" applyProtection="0"/>
    <xf numFmtId="0" fontId="8" fillId="81" borderId="0" applyNumberFormat="0" applyBorder="0" applyAlignment="0" applyProtection="0"/>
    <xf numFmtId="0" fontId="8" fillId="81" borderId="0" applyNumberFormat="0" applyBorder="0" applyAlignment="0" applyProtection="0"/>
    <xf numFmtId="0" fontId="8" fillId="81" borderId="0" applyNumberFormat="0" applyBorder="0" applyAlignment="0" applyProtection="0"/>
    <xf numFmtId="0" fontId="46" fillId="7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8" fillId="85" borderId="0" applyNumberFormat="0" applyBorder="0" applyAlignment="0" applyProtection="0"/>
    <xf numFmtId="0" fontId="46" fillId="8" borderId="0" applyNumberFormat="0" applyBorder="0" applyAlignment="0" applyProtection="0"/>
    <xf numFmtId="0" fontId="8" fillId="89" borderId="0" applyNumberFormat="0" applyBorder="0" applyAlignment="0" applyProtection="0"/>
    <xf numFmtId="0" fontId="8" fillId="89" borderId="0" applyNumberFormat="0" applyBorder="0" applyAlignment="0" applyProtection="0"/>
    <xf numFmtId="0" fontId="8" fillId="89" borderId="0" applyNumberFormat="0" applyBorder="0" applyAlignment="0" applyProtection="0"/>
    <xf numFmtId="0" fontId="8" fillId="89" borderId="0" applyNumberFormat="0" applyBorder="0" applyAlignment="0" applyProtection="0"/>
    <xf numFmtId="0" fontId="8" fillId="89" borderId="0" applyNumberFormat="0" applyBorder="0" applyAlignment="0" applyProtection="0"/>
    <xf numFmtId="0" fontId="8" fillId="89" borderId="0" applyNumberFormat="0" applyBorder="0" applyAlignment="0" applyProtection="0"/>
    <xf numFmtId="0" fontId="8" fillId="89" borderId="0" applyNumberFormat="0" applyBorder="0" applyAlignment="0" applyProtection="0"/>
    <xf numFmtId="0" fontId="8" fillId="89" borderId="0" applyNumberFormat="0" applyBorder="0" applyAlignment="0" applyProtection="0"/>
    <xf numFmtId="0" fontId="46" fillId="9" borderId="0" applyNumberFormat="0" applyBorder="0" applyAlignment="0" applyProtection="0"/>
    <xf numFmtId="0" fontId="8" fillId="93" borderId="0" applyNumberFormat="0" applyBorder="0" applyAlignment="0" applyProtection="0"/>
    <xf numFmtId="0" fontId="8" fillId="93" borderId="0" applyNumberFormat="0" applyBorder="0" applyAlignment="0" applyProtection="0"/>
    <xf numFmtId="0" fontId="8" fillId="93" borderId="0" applyNumberFormat="0" applyBorder="0" applyAlignment="0" applyProtection="0"/>
    <xf numFmtId="0" fontId="8" fillId="93" borderId="0" applyNumberFormat="0" applyBorder="0" applyAlignment="0" applyProtection="0"/>
    <xf numFmtId="0" fontId="8" fillId="93" borderId="0" applyNumberFormat="0" applyBorder="0" applyAlignment="0" applyProtection="0"/>
    <xf numFmtId="0" fontId="8" fillId="93" borderId="0" applyNumberFormat="0" applyBorder="0" applyAlignment="0" applyProtection="0"/>
    <xf numFmtId="0" fontId="8" fillId="93" borderId="0" applyNumberFormat="0" applyBorder="0" applyAlignment="0" applyProtection="0"/>
    <xf numFmtId="0" fontId="8" fillId="93" borderId="0" applyNumberFormat="0" applyBorder="0" applyAlignment="0" applyProtection="0"/>
    <xf numFmtId="0" fontId="46" fillId="10" borderId="0" applyNumberFormat="0" applyBorder="0" applyAlignment="0" applyProtection="0"/>
    <xf numFmtId="0" fontId="8" fillId="97" borderId="0" applyNumberFormat="0" applyBorder="0" applyAlignment="0" applyProtection="0"/>
    <xf numFmtId="0" fontId="8" fillId="97" borderId="0" applyNumberFormat="0" applyBorder="0" applyAlignment="0" applyProtection="0"/>
    <xf numFmtId="0" fontId="8" fillId="97" borderId="0" applyNumberFormat="0" applyBorder="0" applyAlignment="0" applyProtection="0"/>
    <xf numFmtId="0" fontId="8" fillId="97" borderId="0" applyNumberFormat="0" applyBorder="0" applyAlignment="0" applyProtection="0"/>
    <xf numFmtId="0" fontId="8" fillId="97" borderId="0" applyNumberFormat="0" applyBorder="0" applyAlignment="0" applyProtection="0"/>
    <xf numFmtId="0" fontId="8" fillId="97" borderId="0" applyNumberFormat="0" applyBorder="0" applyAlignment="0" applyProtection="0"/>
    <xf numFmtId="0" fontId="8" fillId="97" borderId="0" applyNumberFormat="0" applyBorder="0" applyAlignment="0" applyProtection="0"/>
    <xf numFmtId="0" fontId="8" fillId="97" borderId="0" applyNumberFormat="0" applyBorder="0" applyAlignment="0" applyProtection="0"/>
    <xf numFmtId="0" fontId="46" fillId="11" borderId="0" applyNumberFormat="0" applyBorder="0" applyAlignment="0" applyProtection="0"/>
    <xf numFmtId="0" fontId="8" fillId="101" borderId="0" applyNumberFormat="0" applyBorder="0" applyAlignment="0" applyProtection="0"/>
    <xf numFmtId="0" fontId="8" fillId="101" borderId="0" applyNumberFormat="0" applyBorder="0" applyAlignment="0" applyProtection="0"/>
    <xf numFmtId="0" fontId="8" fillId="101" borderId="0" applyNumberFormat="0" applyBorder="0" applyAlignment="0" applyProtection="0"/>
    <xf numFmtId="0" fontId="8" fillId="101" borderId="0" applyNumberFormat="0" applyBorder="0" applyAlignment="0" applyProtection="0"/>
    <xf numFmtId="0" fontId="8" fillId="101" borderId="0" applyNumberFormat="0" applyBorder="0" applyAlignment="0" applyProtection="0"/>
    <xf numFmtId="0" fontId="8" fillId="101" borderId="0" applyNumberFormat="0" applyBorder="0" applyAlignment="0" applyProtection="0"/>
    <xf numFmtId="0" fontId="8" fillId="101" borderId="0" applyNumberFormat="0" applyBorder="0" applyAlignment="0" applyProtection="0"/>
    <xf numFmtId="0" fontId="8" fillId="101" borderId="0" applyNumberFormat="0" applyBorder="0" applyAlignment="0" applyProtection="0"/>
    <xf numFmtId="0" fontId="46" fillId="3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46" fillId="14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46" fillId="12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46" fillId="15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46" fillId="10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46" fillId="14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46" fillId="16" borderId="0" applyNumberFormat="0" applyBorder="0" applyAlignment="0" applyProtection="0"/>
    <xf numFmtId="0" fontId="144" fillId="83" borderId="0" applyNumberFormat="0" applyBorder="0" applyAlignment="0" applyProtection="0"/>
    <xf numFmtId="0" fontId="47" fillId="17" borderId="0" applyNumberFormat="0" applyBorder="0" applyAlignment="0" applyProtection="0"/>
    <xf numFmtId="0" fontId="144" fillId="87" borderId="0" applyNumberFormat="0" applyBorder="0" applyAlignment="0" applyProtection="0"/>
    <xf numFmtId="0" fontId="47" fillId="12" borderId="0" applyNumberFormat="0" applyBorder="0" applyAlignment="0" applyProtection="0"/>
    <xf numFmtId="0" fontId="144" fillId="91" borderId="0" applyNumberFormat="0" applyBorder="0" applyAlignment="0" applyProtection="0"/>
    <xf numFmtId="0" fontId="47" fillId="15" borderId="0" applyNumberFormat="0" applyBorder="0" applyAlignment="0" applyProtection="0"/>
    <xf numFmtId="0" fontId="144" fillId="95" borderId="0" applyNumberFormat="0" applyBorder="0" applyAlignment="0" applyProtection="0"/>
    <xf numFmtId="0" fontId="47" fillId="18" borderId="0" applyNumberFormat="0" applyBorder="0" applyAlignment="0" applyProtection="0"/>
    <xf numFmtId="0" fontId="144" fillId="99" borderId="0" applyNumberFormat="0" applyBorder="0" applyAlignment="0" applyProtection="0"/>
    <xf numFmtId="0" fontId="47" fillId="19" borderId="0" applyNumberFormat="0" applyBorder="0" applyAlignment="0" applyProtection="0"/>
    <xf numFmtId="0" fontId="144" fillId="103" borderId="0" applyNumberFormat="0" applyBorder="0" applyAlignment="0" applyProtection="0"/>
    <xf numFmtId="0" fontId="47" fillId="20" borderId="0" applyNumberFormat="0" applyBorder="0" applyAlignment="0" applyProtection="0"/>
    <xf numFmtId="0" fontId="144" fillId="80" borderId="0" applyNumberFormat="0" applyBorder="0" applyAlignment="0" applyProtection="0"/>
    <xf numFmtId="0" fontId="47" fillId="27" borderId="0" applyNumberFormat="0" applyBorder="0" applyAlignment="0" applyProtection="0"/>
    <xf numFmtId="0" fontId="144" fillId="84" borderId="0" applyNumberFormat="0" applyBorder="0" applyAlignment="0" applyProtection="0"/>
    <xf numFmtId="0" fontId="47" fillId="21" borderId="0" applyNumberFormat="0" applyBorder="0" applyAlignment="0" applyProtection="0"/>
    <xf numFmtId="0" fontId="144" fillId="88" borderId="0" applyNumberFormat="0" applyBorder="0" applyAlignment="0" applyProtection="0"/>
    <xf numFmtId="0" fontId="47" fillId="22" borderId="0" applyNumberFormat="0" applyBorder="0" applyAlignment="0" applyProtection="0"/>
    <xf numFmtId="0" fontId="144" fillId="92" borderId="0" applyNumberFormat="0" applyBorder="0" applyAlignment="0" applyProtection="0"/>
    <xf numFmtId="0" fontId="47" fillId="18" borderId="0" applyNumberFormat="0" applyBorder="0" applyAlignment="0" applyProtection="0"/>
    <xf numFmtId="0" fontId="144" fillId="96" borderId="0" applyNumberFormat="0" applyBorder="0" applyAlignment="0" applyProtection="0"/>
    <xf numFmtId="0" fontId="47" fillId="19" borderId="0" applyNumberFormat="0" applyBorder="0" applyAlignment="0" applyProtection="0"/>
    <xf numFmtId="0" fontId="144" fillId="100" borderId="0" applyNumberFormat="0" applyBorder="0" applyAlignment="0" applyProtection="0"/>
    <xf numFmtId="0" fontId="47" fillId="23" borderId="0" applyNumberFormat="0" applyBorder="0" applyAlignment="0" applyProtection="0"/>
    <xf numFmtId="0" fontId="135" fillId="74" borderId="0" applyNumberFormat="0" applyBorder="0" applyAlignment="0" applyProtection="0"/>
    <xf numFmtId="0" fontId="48" fillId="8" borderId="0" applyNumberFormat="0" applyBorder="0" applyAlignment="0" applyProtection="0"/>
    <xf numFmtId="0" fontId="50" fillId="104" borderId="0"/>
    <xf numFmtId="0" fontId="139" fillId="77" borderId="63" applyNumberFormat="0" applyAlignment="0" applyProtection="0"/>
    <xf numFmtId="0" fontId="49" fillId="25" borderId="1" applyNumberFormat="0" applyAlignment="0" applyProtection="0"/>
    <xf numFmtId="0" fontId="141" fillId="78" borderId="66" applyNumberFormat="0" applyAlignment="0" applyProtection="0"/>
    <xf numFmtId="0" fontId="50" fillId="26" borderId="3" applyNumberFormat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43" fontId="20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43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42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34" fillId="73" borderId="0" applyNumberFormat="0" applyBorder="0" applyAlignment="0" applyProtection="0"/>
    <xf numFmtId="0" fontId="52" fillId="9" borderId="0" applyNumberFormat="0" applyBorder="0" applyAlignment="0" applyProtection="0"/>
    <xf numFmtId="0" fontId="131" fillId="0" borderId="60" applyNumberFormat="0" applyFill="0" applyAlignment="0" applyProtection="0"/>
    <xf numFmtId="0" fontId="66" fillId="0" borderId="10" applyNumberFormat="0" applyFill="0" applyAlignment="0" applyProtection="0"/>
    <xf numFmtId="0" fontId="132" fillId="0" borderId="61" applyNumberFormat="0" applyFill="0" applyAlignment="0" applyProtection="0"/>
    <xf numFmtId="0" fontId="67" fillId="0" borderId="11" applyNumberFormat="0" applyFill="0" applyAlignment="0" applyProtection="0"/>
    <xf numFmtId="0" fontId="133" fillId="0" borderId="62" applyNumberFormat="0" applyFill="0" applyAlignment="0" applyProtection="0"/>
    <xf numFmtId="0" fontId="68" fillId="0" borderId="12" applyNumberFormat="0" applyFill="0" applyAlignment="0" applyProtection="0"/>
    <xf numFmtId="0" fontId="133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0" fontId="137" fillId="76" borderId="63" applyNumberFormat="0" applyAlignment="0" applyProtection="0"/>
    <xf numFmtId="0" fontId="56" fillId="3" borderId="1" applyNumberFormat="0" applyAlignment="0" applyProtection="0"/>
    <xf numFmtId="0" fontId="56" fillId="3" borderId="1" applyNumberFormat="0" applyAlignment="0" applyProtection="0"/>
    <xf numFmtId="0" fontId="56" fillId="3" borderId="1" applyNumberFormat="0" applyAlignment="0" applyProtection="0"/>
    <xf numFmtId="0" fontId="140" fillId="0" borderId="65" applyNumberFormat="0" applyFill="0" applyAlignment="0" applyProtection="0"/>
    <xf numFmtId="0" fontId="57" fillId="0" borderId="2" applyNumberFormat="0" applyFill="0" applyAlignment="0" applyProtection="0"/>
    <xf numFmtId="41" fontId="128" fillId="0" borderId="0" applyFont="0" applyFill="0" applyBorder="0" applyAlignment="0" applyProtection="0"/>
    <xf numFmtId="0" fontId="136" fillId="75" borderId="0" applyNumberFormat="0" applyBorder="0" applyAlignment="0" applyProtection="0"/>
    <xf numFmtId="0" fontId="58" fillId="1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0" fillId="0" borderId="0"/>
    <xf numFmtId="0" fontId="2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0" fillId="0" borderId="0"/>
    <xf numFmtId="0" fontId="20" fillId="4" borderId="7" applyNumberFormat="0" applyFont="0" applyAlignment="0" applyProtection="0"/>
    <xf numFmtId="0" fontId="20" fillId="4" borderId="7" applyNumberFormat="0" applyFont="0" applyAlignment="0" applyProtection="0"/>
    <xf numFmtId="0" fontId="20" fillId="4" borderId="7" applyNumberFormat="0" applyFont="0" applyAlignment="0" applyProtection="0"/>
    <xf numFmtId="0" fontId="8" fillId="79" borderId="67" applyNumberFormat="0" applyFont="0" applyAlignment="0" applyProtection="0"/>
    <xf numFmtId="0" fontId="8" fillId="79" borderId="67" applyNumberFormat="0" applyFont="0" applyAlignment="0" applyProtection="0"/>
    <xf numFmtId="0" fontId="8" fillId="79" borderId="67" applyNumberFormat="0" applyFont="0" applyAlignment="0" applyProtection="0"/>
    <xf numFmtId="0" fontId="8" fillId="79" borderId="67" applyNumberFormat="0" applyFont="0" applyAlignment="0" applyProtection="0"/>
    <xf numFmtId="0" fontId="8" fillId="79" borderId="67" applyNumberFormat="0" applyFont="0" applyAlignment="0" applyProtection="0"/>
    <xf numFmtId="0" fontId="8" fillId="79" borderId="67" applyNumberFormat="0" applyFont="0" applyAlignment="0" applyProtection="0"/>
    <xf numFmtId="0" fontId="8" fillId="79" borderId="67" applyNumberFormat="0" applyFont="0" applyAlignment="0" applyProtection="0"/>
    <xf numFmtId="0" fontId="8" fillId="79" borderId="67" applyNumberFormat="0" applyFont="0" applyAlignment="0" applyProtection="0"/>
    <xf numFmtId="0" fontId="46" fillId="4" borderId="7" applyNumberFormat="0" applyFont="0" applyAlignment="0" applyProtection="0"/>
    <xf numFmtId="0" fontId="138" fillId="77" borderId="64" applyNumberFormat="0" applyAlignment="0" applyProtection="0"/>
    <xf numFmtId="0" fontId="59" fillId="25" borderId="9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191" fontId="129" fillId="72" borderId="0">
      <alignment horizontal="center" vertical="center"/>
    </xf>
    <xf numFmtId="192" fontId="20" fillId="0" borderId="0"/>
    <xf numFmtId="192" fontId="20" fillId="0" borderId="0"/>
    <xf numFmtId="192" fontId="20" fillId="0" borderId="0"/>
    <xf numFmtId="0" fontId="20" fillId="0" borderId="0" applyNumberFormat="0" applyFill="0" applyBorder="0" applyAlignment="0" applyProtection="0"/>
    <xf numFmtId="192" fontId="20" fillId="0" borderId="0"/>
    <xf numFmtId="0" fontId="130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0" fillId="0" borderId="0"/>
    <xf numFmtId="0" fontId="143" fillId="0" borderId="68" applyNumberFormat="0" applyFill="0" applyAlignment="0" applyProtection="0"/>
    <xf numFmtId="0" fontId="61" fillId="0" borderId="14" applyNumberFormat="0" applyFill="0" applyAlignment="0" applyProtection="0"/>
    <xf numFmtId="0" fontId="20" fillId="0" borderId="0"/>
    <xf numFmtId="42" fontId="128" fillId="0" borderId="0" applyFont="0" applyFill="0" applyBorder="0" applyAlignment="0" applyProtection="0"/>
    <xf numFmtId="0" fontId="20" fillId="0" borderId="0"/>
    <xf numFmtId="0" fontId="104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1" fillId="0" borderId="0" applyNumberFormat="0" applyFill="0" applyBorder="0" applyAlignment="0" applyProtection="0"/>
    <xf numFmtId="0" fontId="22" fillId="55" borderId="17" applyNumberFormat="0" applyFont="0" applyAlignment="0">
      <protection locked="0"/>
    </xf>
    <xf numFmtId="0" fontId="22" fillId="0" borderId="0"/>
    <xf numFmtId="0" fontId="5" fillId="0" borderId="0"/>
    <xf numFmtId="0" fontId="22" fillId="0" borderId="0"/>
    <xf numFmtId="0" fontId="20" fillId="0" borderId="0"/>
    <xf numFmtId="0" fontId="20" fillId="0" borderId="0"/>
    <xf numFmtId="0" fontId="4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49" fillId="25" borderId="85" applyNumberFormat="0" applyAlignment="0" applyProtection="0"/>
    <xf numFmtId="0" fontId="71" fillId="56" borderId="86" applyNumberFormat="0" applyFont="0" applyBorder="0" applyAlignment="0" applyProtection="0"/>
    <xf numFmtId="0" fontId="40" fillId="46" borderId="87">
      <alignment horizontal="center"/>
      <protection locked="0"/>
    </xf>
    <xf numFmtId="0" fontId="68" fillId="0" borderId="88" applyNumberFormat="0" applyFill="0" applyAlignment="0" applyProtection="0"/>
    <xf numFmtId="185" fontId="44" fillId="0" borderId="89" applyNumberFormat="0" applyFill="0" applyAlignment="0">
      <alignment horizontal="center"/>
      <protection locked="0"/>
    </xf>
    <xf numFmtId="10" fontId="71" fillId="59" borderId="86" applyBorder="0">
      <alignment horizontal="center"/>
      <protection locked="0"/>
    </xf>
    <xf numFmtId="0" fontId="4" fillId="0" borderId="0"/>
    <xf numFmtId="0" fontId="46" fillId="4" borderId="91" applyNumberFormat="0" applyFont="0" applyAlignment="0" applyProtection="0"/>
    <xf numFmtId="0" fontId="59" fillId="25" borderId="90" applyNumberFormat="0" applyAlignment="0" applyProtection="0"/>
    <xf numFmtId="0" fontId="61" fillId="0" borderId="92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76" fillId="58" borderId="0" applyNumberFormat="0" applyBorder="0" applyAlignment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4" fillId="0" borderId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4" fillId="0" borderId="0"/>
    <xf numFmtId="0" fontId="40" fillId="46" borderId="87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0" fillId="46" borderId="87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4" fillId="0" borderId="0"/>
    <xf numFmtId="0" fontId="4" fillId="0" borderId="0"/>
    <xf numFmtId="0" fontId="3" fillId="0" borderId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0" fontId="3" fillId="81" borderId="0" applyNumberFormat="0" applyBorder="0" applyAlignment="0" applyProtection="0"/>
    <xf numFmtId="208" fontId="176" fillId="7" borderId="0" applyNumberFormat="0" applyBorder="0" applyAlignment="0" applyProtection="0"/>
    <xf numFmtId="0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0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0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0" fontId="3" fillId="81" borderId="0" applyNumberFormat="0" applyBorder="0" applyAlignment="0" applyProtection="0"/>
    <xf numFmtId="0" fontId="46" fillId="7" borderId="0" applyNumberFormat="0" applyBorder="0" applyAlignment="0" applyProtection="0"/>
    <xf numFmtId="208" fontId="3" fillId="81" borderId="0" applyNumberFormat="0" applyBorder="0" applyAlignment="0" applyProtection="0"/>
    <xf numFmtId="0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0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0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0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0" fontId="46" fillId="2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20" fillId="7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3" fillId="81" borderId="0" applyNumberFormat="0" applyBorder="0" applyAlignment="0" applyProtection="0"/>
    <xf numFmtId="208" fontId="176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0" fontId="3" fillId="85" borderId="0" applyNumberFormat="0" applyBorder="0" applyAlignment="0" applyProtection="0"/>
    <xf numFmtId="208" fontId="176" fillId="8" borderId="0" applyNumberFormat="0" applyBorder="0" applyAlignment="0" applyProtection="0"/>
    <xf numFmtId="0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0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0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0" fontId="3" fillId="85" borderId="0" applyNumberFormat="0" applyBorder="0" applyAlignment="0" applyProtection="0"/>
    <xf numFmtId="0" fontId="46" fillId="8" borderId="0" applyNumberFormat="0" applyBorder="0" applyAlignment="0" applyProtection="0"/>
    <xf numFmtId="208" fontId="3" fillId="85" borderId="0" applyNumberFormat="0" applyBorder="0" applyAlignment="0" applyProtection="0"/>
    <xf numFmtId="0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0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0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0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0" fontId="46" fillId="3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20" fillId="8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3" fillId="85" borderId="0" applyNumberFormat="0" applyBorder="0" applyAlignment="0" applyProtection="0"/>
    <xf numFmtId="208" fontId="176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0" fontId="3" fillId="89" borderId="0" applyNumberFormat="0" applyBorder="0" applyAlignment="0" applyProtection="0"/>
    <xf numFmtId="208" fontId="176" fillId="9" borderId="0" applyNumberFormat="0" applyBorder="0" applyAlignment="0" applyProtection="0"/>
    <xf numFmtId="0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0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0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0" fontId="3" fillId="89" borderId="0" applyNumberFormat="0" applyBorder="0" applyAlignment="0" applyProtection="0"/>
    <xf numFmtId="0" fontId="46" fillId="9" borderId="0" applyNumberFormat="0" applyBorder="0" applyAlignment="0" applyProtection="0"/>
    <xf numFmtId="208" fontId="3" fillId="89" borderId="0" applyNumberFormat="0" applyBorder="0" applyAlignment="0" applyProtection="0"/>
    <xf numFmtId="0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0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0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0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0" fontId="46" fillId="4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20" fillId="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3" fillId="89" borderId="0" applyNumberFormat="0" applyBorder="0" applyAlignment="0" applyProtection="0"/>
    <xf numFmtId="208" fontId="176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0" fontId="3" fillId="93" borderId="0" applyNumberFormat="0" applyBorder="0" applyAlignment="0" applyProtection="0"/>
    <xf numFmtId="208" fontId="176" fillId="10" borderId="0" applyNumberFormat="0" applyBorder="0" applyAlignment="0" applyProtection="0"/>
    <xf numFmtId="0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0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0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0" fontId="3" fillId="93" borderId="0" applyNumberFormat="0" applyBorder="0" applyAlignment="0" applyProtection="0"/>
    <xf numFmtId="0" fontId="46" fillId="10" borderId="0" applyNumberFormat="0" applyBorder="0" applyAlignment="0" applyProtection="0"/>
    <xf numFmtId="208" fontId="3" fillId="93" borderId="0" applyNumberFormat="0" applyBorder="0" applyAlignment="0" applyProtection="0"/>
    <xf numFmtId="0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0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0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0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0" fontId="46" fillId="5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20" fillId="10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3" fillId="93" borderId="0" applyNumberFormat="0" applyBorder="0" applyAlignment="0" applyProtection="0"/>
    <xf numFmtId="208" fontId="176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0" fontId="3" fillId="97" borderId="0" applyNumberFormat="0" applyBorder="0" applyAlignment="0" applyProtection="0"/>
    <xf numFmtId="208" fontId="176" fillId="11" borderId="0" applyNumberFormat="0" applyBorder="0" applyAlignment="0" applyProtection="0"/>
    <xf numFmtId="0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0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0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0" fontId="3" fillId="97" borderId="0" applyNumberFormat="0" applyBorder="0" applyAlignment="0" applyProtection="0"/>
    <xf numFmtId="0" fontId="46" fillId="11" borderId="0" applyNumberFormat="0" applyBorder="0" applyAlignment="0" applyProtection="0"/>
    <xf numFmtId="208" fontId="3" fillId="97" borderId="0" applyNumberFormat="0" applyBorder="0" applyAlignment="0" applyProtection="0"/>
    <xf numFmtId="0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0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0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0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0" fontId="46" fillId="6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20" fillId="11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3" fillId="97" borderId="0" applyNumberFormat="0" applyBorder="0" applyAlignment="0" applyProtection="0"/>
    <xf numFmtId="208" fontId="176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0" fontId="3" fillId="101" borderId="0" applyNumberFormat="0" applyBorder="0" applyAlignment="0" applyProtection="0"/>
    <xf numFmtId="208" fontId="176" fillId="3" borderId="0" applyNumberFormat="0" applyBorder="0" applyAlignment="0" applyProtection="0"/>
    <xf numFmtId="0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0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0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0" fontId="3" fillId="101" borderId="0" applyNumberFormat="0" applyBorder="0" applyAlignment="0" applyProtection="0"/>
    <xf numFmtId="0" fontId="46" fillId="3" borderId="0" applyNumberFormat="0" applyBorder="0" applyAlignment="0" applyProtection="0"/>
    <xf numFmtId="208" fontId="3" fillId="101" borderId="0" applyNumberFormat="0" applyBorder="0" applyAlignment="0" applyProtection="0"/>
    <xf numFmtId="0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0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0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0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20" fillId="3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3" fillId="101" borderId="0" applyNumberFormat="0" applyBorder="0" applyAlignment="0" applyProtection="0"/>
    <xf numFmtId="208" fontId="176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0" fontId="3" fillId="82" borderId="0" applyNumberFormat="0" applyBorder="0" applyAlignment="0" applyProtection="0"/>
    <xf numFmtId="208" fontId="176" fillId="14" borderId="0" applyNumberFormat="0" applyBorder="0" applyAlignment="0" applyProtection="0"/>
    <xf numFmtId="0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0" fontId="46" fillId="14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46" fillId="6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14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176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0" fontId="3" fillId="86" borderId="0" applyNumberFormat="0" applyBorder="0" applyAlignment="0" applyProtection="0"/>
    <xf numFmtId="208" fontId="176" fillId="12" borderId="0" applyNumberFormat="0" applyBorder="0" applyAlignment="0" applyProtection="0"/>
    <xf numFmtId="0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0" fontId="46" fillId="12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12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176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0" fontId="3" fillId="90" borderId="0" applyNumberFormat="0" applyBorder="0" applyAlignment="0" applyProtection="0"/>
    <xf numFmtId="208" fontId="176" fillId="15" borderId="0" applyNumberFormat="0" applyBorder="0" applyAlignment="0" applyProtection="0"/>
    <xf numFmtId="0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46" fillId="15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46" fillId="13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15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176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0" fontId="3" fillId="94" borderId="0" applyNumberFormat="0" applyBorder="0" applyAlignment="0" applyProtection="0"/>
    <xf numFmtId="208" fontId="176" fillId="10" borderId="0" applyNumberFormat="0" applyBorder="0" applyAlignment="0" applyProtection="0"/>
    <xf numFmtId="0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46" fillId="10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46" fillId="2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176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0" fontId="3" fillId="98" borderId="0" applyNumberFormat="0" applyBorder="0" applyAlignment="0" applyProtection="0"/>
    <xf numFmtId="208" fontId="176" fillId="14" borderId="0" applyNumberFormat="0" applyBorder="0" applyAlignment="0" applyProtection="0"/>
    <xf numFmtId="0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46" fillId="14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46" fillId="6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4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176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0" fontId="3" fillId="102" borderId="0" applyNumberFormat="0" applyBorder="0" applyAlignment="0" applyProtection="0"/>
    <xf numFmtId="208" fontId="176" fillId="16" borderId="0" applyNumberFormat="0" applyBorder="0" applyAlignment="0" applyProtection="0"/>
    <xf numFmtId="0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46" fillId="16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46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16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176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0" fontId="144" fillId="83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177" fillId="17" borderId="0" applyNumberFormat="0" applyBorder="0" applyAlignment="0" applyProtection="0"/>
    <xf numFmtId="0" fontId="47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144" fillId="83" borderId="0" applyNumberFormat="0" applyBorder="0" applyAlignment="0" applyProtection="0"/>
    <xf numFmtId="0" fontId="47" fillId="6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0" fontId="144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177" fillId="12" borderId="0" applyNumberFormat="0" applyBorder="0" applyAlignment="0" applyProtection="0"/>
    <xf numFmtId="0" fontId="47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144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0" fontId="144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177" fillId="15" borderId="0" applyNumberFormat="0" applyBorder="0" applyAlignment="0" applyProtection="0"/>
    <xf numFmtId="0" fontId="47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144" fillId="91" borderId="0" applyNumberFormat="0" applyBorder="0" applyAlignment="0" applyProtection="0"/>
    <xf numFmtId="0" fontId="47" fillId="13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0" fontId="144" fillId="95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77" fillId="18" borderId="0" applyNumberFormat="0" applyBorder="0" applyAlignment="0" applyProtection="0"/>
    <xf numFmtId="0" fontId="47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44" fillId="95" borderId="0" applyNumberFormat="0" applyBorder="0" applyAlignment="0" applyProtection="0"/>
    <xf numFmtId="0" fontId="47" fillId="2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0" fontId="144" fillId="9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77" fillId="19" borderId="0" applyNumberFormat="0" applyBorder="0" applyAlignment="0" applyProtection="0"/>
    <xf numFmtId="0" fontId="47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44" fillId="99" borderId="0" applyNumberFormat="0" applyBorder="0" applyAlignment="0" applyProtection="0"/>
    <xf numFmtId="0" fontId="47" fillId="6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0" fontId="144" fillId="103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177" fillId="20" borderId="0" applyNumberFormat="0" applyBorder="0" applyAlignment="0" applyProtection="0"/>
    <xf numFmtId="0" fontId="47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144" fillId="103" borderId="0" applyNumberFormat="0" applyBorder="0" applyAlignment="0" applyProtection="0"/>
    <xf numFmtId="0" fontId="47" fillId="3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0" fontId="144" fillId="80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177" fillId="27" borderId="0" applyNumberFormat="0" applyBorder="0" applyAlignment="0" applyProtection="0"/>
    <xf numFmtId="0" fontId="47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144" fillId="80" borderId="0" applyNumberFormat="0" applyBorder="0" applyAlignment="0" applyProtection="0"/>
    <xf numFmtId="0" fontId="47" fillId="19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0" fontId="144" fillId="84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177" fillId="21" borderId="0" applyNumberFormat="0" applyBorder="0" applyAlignment="0" applyProtection="0"/>
    <xf numFmtId="0" fontId="47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144" fillId="84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0" fontId="144" fillId="88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177" fillId="22" borderId="0" applyNumberFormat="0" applyBorder="0" applyAlignment="0" applyProtection="0"/>
    <xf numFmtId="0" fontId="47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144" fillId="88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0" fontId="144" fillId="92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77" fillId="18" borderId="0" applyNumberFormat="0" applyBorder="0" applyAlignment="0" applyProtection="0"/>
    <xf numFmtId="0" fontId="47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44" fillId="92" borderId="0" applyNumberFormat="0" applyBorder="0" applyAlignment="0" applyProtection="0"/>
    <xf numFmtId="0" fontId="47" fillId="10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0" fontId="144" fillId="96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77" fillId="19" borderId="0" applyNumberFormat="0" applyBorder="0" applyAlignment="0" applyProtection="0"/>
    <xf numFmtId="0" fontId="47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44" fillId="96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0" fontId="144" fillId="100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177" fillId="23" borderId="0" applyNumberFormat="0" applyBorder="0" applyAlignment="0" applyProtection="0"/>
    <xf numFmtId="0" fontId="47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144" fillId="100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0" fontId="135" fillId="74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178" fillId="8" borderId="0" applyNumberFormat="0" applyBorder="0" applyAlignment="0" applyProtection="0"/>
    <xf numFmtId="0" fontId="48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135" fillId="74" borderId="0" applyNumberFormat="0" applyBorder="0" applyAlignment="0" applyProtection="0"/>
    <xf numFmtId="0" fontId="48" fillId="24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0" fontId="139" fillId="77" borderId="63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0" fontId="49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179" fillId="25" borderId="85" applyNumberFormat="0" applyAlignment="0" applyProtection="0"/>
    <xf numFmtId="0" fontId="49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139" fillId="77" borderId="63" applyNumberFormat="0" applyAlignment="0" applyProtection="0"/>
    <xf numFmtId="0" fontId="49" fillId="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0" fontId="141" fillId="78" borderId="66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180" fillId="26" borderId="3" applyNumberFormat="0" applyAlignment="0" applyProtection="0"/>
    <xf numFmtId="0" fontId="5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141" fillId="78" borderId="66" applyNumberFormat="0" applyAlignment="0" applyProtection="0"/>
    <xf numFmtId="0" fontId="50" fillId="8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9" fontId="86" fillId="0" borderId="0"/>
    <xf numFmtId="209" fontId="86" fillId="0" borderId="0"/>
    <xf numFmtId="208" fontId="20" fillId="49" borderId="0"/>
    <xf numFmtId="208" fontId="181" fillId="49" borderId="0"/>
    <xf numFmtId="208" fontId="181" fillId="49" borderId="0"/>
    <xf numFmtId="208" fontId="181" fillId="49" borderId="0"/>
    <xf numFmtId="41" fontId="20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43" fontId="20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0" fontId="20" fillId="118" borderId="0" applyNumberFormat="0" applyBorder="0" applyAlignment="0" applyProtection="0"/>
    <xf numFmtId="0" fontId="20" fillId="118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2" fillId="0" borderId="0"/>
    <xf numFmtId="208" fontId="182" fillId="0" borderId="0"/>
    <xf numFmtId="208" fontId="182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9" fontId="183" fillId="0" borderId="17" applyNumberFormat="0">
      <protection locked="0"/>
    </xf>
    <xf numFmtId="190" fontId="20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42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4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42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4" fillId="73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5" fillId="9" borderId="0" applyNumberFormat="0" applyBorder="0" applyAlignment="0" applyProtection="0"/>
    <xf numFmtId="0" fontId="52" fillId="9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4" fillId="73" borderId="0" applyNumberFormat="0" applyBorder="0" applyAlignment="0" applyProtection="0"/>
    <xf numFmtId="0" fontId="52" fillId="11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63" fillId="119" borderId="24" applyNumberFormat="0" applyBorder="0" applyAlignment="0" applyProtection="0">
      <alignment textRotation="9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1" fillId="0" borderId="60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6" fillId="0" borderId="10" applyNumberFormat="0" applyFill="0" applyAlignment="0" applyProtection="0"/>
    <xf numFmtId="0" fontId="66" fillId="0" borderId="10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1" fillId="0" borderId="60" applyNumberFormat="0" applyFill="0" applyAlignment="0" applyProtection="0"/>
    <xf numFmtId="0" fontId="53" fillId="0" borderId="4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2" fillId="0" borderId="61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7" fillId="0" borderId="11" applyNumberFormat="0" applyFill="0" applyAlignment="0" applyProtection="0"/>
    <xf numFmtId="0" fontId="67" fillId="0" borderId="11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2" fillId="0" borderId="61" applyNumberFormat="0" applyFill="0" applyAlignment="0" applyProtection="0"/>
    <xf numFmtId="0" fontId="54" fillId="0" borderId="5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3" fillId="0" borderId="62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68" fillId="0" borderId="88" applyNumberFormat="0" applyFill="0" applyAlignment="0" applyProtection="0"/>
    <xf numFmtId="208" fontId="20" fillId="0" borderId="0"/>
    <xf numFmtId="208" fontId="20" fillId="0" borderId="0"/>
    <xf numFmtId="208" fontId="68" fillId="0" borderId="88" applyNumberFormat="0" applyFill="0" applyAlignment="0" applyProtection="0"/>
    <xf numFmtId="0" fontId="68" fillId="0" borderId="88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3" fillId="0" borderId="62" applyNumberFormat="0" applyFill="0" applyAlignment="0" applyProtection="0"/>
    <xf numFmtId="0" fontId="55" fillId="0" borderId="6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3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3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10" fillId="0" borderId="0" applyNumberFormat="0" applyFill="0" applyBorder="0" applyAlignment="0" applyProtection="0">
      <alignment vertical="top"/>
      <protection locked="0"/>
    </xf>
    <xf numFmtId="208" fontId="186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7" fillId="76" borderId="63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187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40" fillId="0" borderId="65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8" fillId="0" borderId="2" applyNumberFormat="0" applyFill="0" applyAlignment="0" applyProtection="0"/>
    <xf numFmtId="0" fontId="57" fillId="0" borderId="2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40" fillId="0" borderId="65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6" fillId="75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9" fillId="13" borderId="0" applyNumberFormat="0" applyBorder="0" applyAlignment="0" applyProtection="0"/>
    <xf numFmtId="0" fontId="58" fillId="13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6" fillId="75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>
      <alignment horizontal="left" wrapText="1"/>
    </xf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>
      <alignment horizontal="left" wrapText="1"/>
    </xf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0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90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4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20" fillId="0" borderId="0"/>
    <xf numFmtId="0" fontId="46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22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20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46" fillId="4" borderId="91" applyNumberFormat="0" applyFont="0" applyAlignment="0" applyProtection="0"/>
    <xf numFmtId="208" fontId="20" fillId="4" borderId="91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79" borderId="67" applyNumberFormat="0" applyFont="0" applyAlignment="0" applyProtection="0"/>
    <xf numFmtId="0" fontId="3" fillId="79" borderId="67" applyNumberFormat="0" applyFont="0" applyAlignment="0" applyProtection="0"/>
    <xf numFmtId="208" fontId="20" fillId="4" borderId="91" applyNumberFormat="0" applyFont="0" applyAlignment="0" applyProtection="0"/>
    <xf numFmtId="0" fontId="46" fillId="4" borderId="91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0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0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0" fontId="3" fillId="79" borderId="67" applyNumberFormat="0" applyFont="0" applyAlignment="0" applyProtection="0"/>
    <xf numFmtId="0" fontId="20" fillId="4" borderId="8" applyNumberFormat="0" applyFont="0" applyAlignment="0" applyProtection="0"/>
    <xf numFmtId="208" fontId="3" fillId="79" borderId="67" applyNumberFormat="0" applyFont="0" applyAlignment="0" applyProtection="0"/>
    <xf numFmtId="0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0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0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0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0" fontId="46" fillId="4" borderId="91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0" fontId="20" fillId="4" borderId="91" applyNumberFormat="0" applyFont="0" applyAlignment="0" applyProtection="0"/>
    <xf numFmtId="0" fontId="20" fillId="4" borderId="8" applyNumberFormat="0" applyFont="0" applyAlignment="0" applyProtection="0"/>
    <xf numFmtId="0" fontId="20" fillId="4" borderId="91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3" fillId="79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8" fillId="77" borderId="64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59" fillId="25" borderId="90" applyNumberFormat="0" applyAlignment="0" applyProtection="0"/>
    <xf numFmtId="208" fontId="20" fillId="0" borderId="0"/>
    <xf numFmtId="208" fontId="20" fillId="0" borderId="0"/>
    <xf numFmtId="208" fontId="191" fillId="25" borderId="90" applyNumberFormat="0" applyAlignment="0" applyProtection="0"/>
    <xf numFmtId="0" fontId="59" fillId="25" borderId="90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8" fillId="77" borderId="64" applyNumberFormat="0" applyAlignment="0" applyProtection="0"/>
    <xf numFmtId="0" fontId="59" fillId="5" borderId="90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92" fillId="0" borderId="93" applyNumberFormat="0" applyAlignment="0" applyProtection="0"/>
    <xf numFmtId="0" fontId="96" fillId="34" borderId="0" applyNumberFormat="0" applyFont="0" applyBorder="0" applyAlignment="0" applyProtection="0"/>
    <xf numFmtId="0" fontId="22" fillId="35" borderId="73" applyNumberFormat="0" applyFont="0" applyBorder="0" applyAlignment="0" applyProtection="0">
      <alignment horizontal="center"/>
    </xf>
    <xf numFmtId="0" fontId="22" fillId="32" borderId="73" applyNumberFormat="0" applyFont="0" applyBorder="0" applyAlignment="0" applyProtection="0">
      <alignment horizontal="center"/>
    </xf>
    <xf numFmtId="0" fontId="96" fillId="0" borderId="94" applyNumberFormat="0" applyAlignment="0" applyProtection="0"/>
    <xf numFmtId="0" fontId="96" fillId="0" borderId="95" applyNumberFormat="0" applyAlignment="0" applyProtection="0"/>
    <xf numFmtId="0" fontId="192" fillId="0" borderId="96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211" fontId="86" fillId="0" borderId="0"/>
    <xf numFmtId="211" fontId="86" fillId="0" borderId="0"/>
    <xf numFmtId="191" fontId="129" fillId="72" borderId="0">
      <alignment horizontal="center" vertical="center"/>
    </xf>
    <xf numFmtId="0" fontId="128" fillId="0" borderId="74" applyNumberFormat="0" applyBorder="0"/>
    <xf numFmtId="0" fontId="20" fillId="34" borderId="0" applyNumberFormat="0" applyBorder="0" applyAlignment="0">
      <protection locked="0"/>
    </xf>
    <xf numFmtId="0" fontId="20" fillId="34" borderId="0" applyNumberFormat="0" applyBorder="0" applyAlignment="0">
      <protection locked="0"/>
    </xf>
    <xf numFmtId="0" fontId="20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0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43" fillId="0" borderId="68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61" fillId="0" borderId="92" applyNumberFormat="0" applyFill="0" applyAlignment="0" applyProtection="0"/>
    <xf numFmtId="208" fontId="20" fillId="0" borderId="0"/>
    <xf numFmtId="208" fontId="20" fillId="0" borderId="0"/>
    <xf numFmtId="208" fontId="193" fillId="0" borderId="92" applyNumberFormat="0" applyFill="0" applyAlignment="0" applyProtection="0"/>
    <xf numFmtId="0" fontId="61" fillId="0" borderId="92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43" fillId="0" borderId="68" applyNumberFormat="0" applyFill="0" applyAlignment="0" applyProtection="0"/>
    <xf numFmtId="0" fontId="61" fillId="0" borderId="13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33" borderId="18" applyNumberFormat="0" applyFont="0" applyBorder="0" applyAlignment="0" applyProtection="0">
      <alignment horizontal="left"/>
    </xf>
    <xf numFmtId="0" fontId="20" fillId="33" borderId="18" applyNumberFormat="0" applyFont="0" applyBorder="0" applyAlignment="0" applyProtection="0">
      <alignment horizontal="left"/>
    </xf>
    <xf numFmtId="0" fontId="20" fillId="37" borderId="0" applyNumberFormat="0" applyBorder="0" applyAlignment="0">
      <protection locked="0"/>
    </xf>
    <xf numFmtId="0" fontId="20" fillId="37" borderId="0" applyNumberFormat="0" applyBorder="0" applyAlignment="0">
      <protection locked="0"/>
    </xf>
    <xf numFmtId="0" fontId="20" fillId="31" borderId="0" applyNumberFormat="0" applyFont="0" applyFill="0" applyBorder="0" applyProtection="0">
      <alignment horizontal="center" textRotation="90" wrapText="1"/>
    </xf>
    <xf numFmtId="0" fontId="20" fillId="31" borderId="0" applyNumberFormat="0" applyFont="0" applyFill="0" applyBorder="0" applyProtection="0">
      <alignment horizontal="center" textRotation="90" wrapText="1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04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94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04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" fillId="0" borderId="0"/>
    <xf numFmtId="185" fontId="44" fillId="0" borderId="89" applyNumberFormat="0" applyFill="0" applyAlignment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" fillId="0" borderId="0"/>
    <xf numFmtId="0" fontId="20" fillId="0" borderId="0"/>
    <xf numFmtId="0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49" fillId="25" borderId="85" applyNumberFormat="0" applyAlignment="0" applyProtection="0"/>
    <xf numFmtId="0" fontId="68" fillId="0" borderId="88" applyNumberFormat="0" applyFill="0" applyAlignment="0" applyProtection="0"/>
    <xf numFmtId="0" fontId="46" fillId="4" borderId="91" applyNumberFormat="0" applyFont="0" applyAlignment="0" applyProtection="0"/>
    <xf numFmtId="0" fontId="59" fillId="25" borderId="90" applyNumberFormat="0" applyAlignment="0" applyProtection="0"/>
    <xf numFmtId="0" fontId="61" fillId="0" borderId="92" applyNumberFormat="0" applyFill="0" applyAlignment="0" applyProtection="0"/>
    <xf numFmtId="0" fontId="20" fillId="0" borderId="0"/>
    <xf numFmtId="185" fontId="44" fillId="0" borderId="89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6" fontId="83" fillId="0" borderId="0" applyFon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31" borderId="0">
      <alignment horizontal="center"/>
    </xf>
    <xf numFmtId="0" fontId="20" fillId="0" borderId="0"/>
    <xf numFmtId="0" fontId="20" fillId="0" borderId="0"/>
    <xf numFmtId="212" fontId="20" fillId="0" borderId="0" applyFont="0" applyFill="0" applyBorder="0" applyAlignment="0" applyProtection="0"/>
    <xf numFmtId="212" fontId="20" fillId="0" borderId="0" applyFont="0" applyFill="0" applyBorder="0" applyAlignment="0" applyProtection="0"/>
    <xf numFmtId="0" fontId="195" fillId="0" borderId="0" applyNumberForma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212" fontId="20" fillId="0" borderId="0" applyFont="0" applyFill="0" applyBorder="0" applyAlignment="0" applyProtection="0"/>
    <xf numFmtId="212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11" fillId="0" borderId="0" applyNumberFormat="0" applyFill="0" applyBorder="0" applyAlignment="0" applyProtection="0"/>
    <xf numFmtId="0" fontId="2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1" fillId="0" borderId="0"/>
    <xf numFmtId="185" fontId="44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111" fillId="0" borderId="0" applyNumberFormat="0" applyFill="0" applyBorder="0" applyAlignment="0" applyProtection="0"/>
  </cellStyleXfs>
  <cellXfs count="1018">
    <xf numFmtId="0" fontId="0" fillId="0" borderId="0" xfId="0"/>
    <xf numFmtId="0" fontId="24" fillId="0" borderId="0" xfId="0" applyFont="1"/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4" fillId="0" borderId="0" xfId="0" quotePrefix="1" applyFont="1"/>
    <xf numFmtId="0" fontId="25" fillId="0" borderId="21" xfId="0" applyFont="1" applyBorder="1" applyAlignment="1">
      <alignment horizontal="center"/>
    </xf>
    <xf numFmtId="0" fontId="25" fillId="0" borderId="0" xfId="0" applyFont="1"/>
    <xf numFmtId="0" fontId="24" fillId="0" borderId="21" xfId="0" applyFont="1" applyBorder="1"/>
    <xf numFmtId="0" fontId="25" fillId="0" borderId="21" xfId="0" applyFont="1" applyBorder="1"/>
    <xf numFmtId="0" fontId="24" fillId="0" borderId="21" xfId="0" applyFont="1" applyBorder="1" applyAlignment="1">
      <alignment horizontal="center"/>
    </xf>
    <xf numFmtId="0" fontId="24" fillId="34" borderId="22" xfId="0" applyFont="1" applyFill="1" applyBorder="1"/>
    <xf numFmtId="164" fontId="24" fillId="34" borderId="22" xfId="0" applyNumberFormat="1" applyFont="1" applyFill="1" applyBorder="1"/>
    <xf numFmtId="37" fontId="24" fillId="34" borderId="22" xfId="0" applyNumberFormat="1" applyFont="1" applyFill="1" applyBorder="1"/>
    <xf numFmtId="37" fontId="24" fillId="34" borderId="22" xfId="0" applyNumberFormat="1" applyFont="1" applyFill="1" applyBorder="1" applyAlignment="1">
      <alignment horizontal="center"/>
    </xf>
    <xf numFmtId="0" fontId="24" fillId="34" borderId="22" xfId="0" applyNumberFormat="1" applyFont="1" applyFill="1" applyBorder="1"/>
    <xf numFmtId="165" fontId="24" fillId="34" borderId="22" xfId="0" applyNumberFormat="1" applyFont="1" applyFill="1" applyBorder="1"/>
    <xf numFmtId="164" fontId="24" fillId="0" borderId="23" xfId="0" applyNumberFormat="1" applyFont="1" applyBorder="1"/>
    <xf numFmtId="0" fontId="24" fillId="0" borderId="23" xfId="0" applyFont="1" applyBorder="1"/>
    <xf numFmtId="37" fontId="24" fillId="0" borderId="23" xfId="0" applyNumberFormat="1" applyFont="1" applyBorder="1"/>
    <xf numFmtId="164" fontId="24" fillId="0" borderId="0" xfId="0" applyNumberFormat="1" applyFont="1"/>
    <xf numFmtId="164" fontId="24" fillId="37" borderId="22" xfId="0" applyNumberFormat="1" applyFont="1" applyFill="1" applyBorder="1"/>
    <xf numFmtId="37" fontId="24" fillId="37" borderId="22" xfId="0" applyNumberFormat="1" applyFont="1" applyFill="1" applyBorder="1"/>
    <xf numFmtId="37" fontId="24" fillId="37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165" fontId="24" fillId="37" borderId="22" xfId="0" applyNumberFormat="1" applyFont="1" applyFill="1" applyBorder="1"/>
    <xf numFmtId="166" fontId="24" fillId="37" borderId="22" xfId="0" applyNumberFormat="1" applyFont="1" applyFill="1" applyBorder="1"/>
    <xf numFmtId="0" fontId="24" fillId="37" borderId="22" xfId="0" applyFont="1" applyFill="1" applyBorder="1"/>
    <xf numFmtId="0" fontId="24" fillId="37" borderId="0" xfId="0" applyFont="1" applyFill="1"/>
    <xf numFmtId="164" fontId="24" fillId="37" borderId="23" xfId="0" applyNumberFormat="1" applyFont="1" applyFill="1" applyBorder="1"/>
    <xf numFmtId="37" fontId="24" fillId="37" borderId="23" xfId="0" applyNumberFormat="1" applyFont="1" applyFill="1" applyBorder="1"/>
    <xf numFmtId="0" fontId="24" fillId="37" borderId="23" xfId="0" applyFont="1" applyFill="1" applyBorder="1"/>
    <xf numFmtId="0" fontId="27" fillId="0" borderId="0" xfId="0" applyFont="1"/>
    <xf numFmtId="0" fontId="27" fillId="0" borderId="21" xfId="0" applyFont="1" applyBorder="1" applyAlignment="1">
      <alignment horizontal="center"/>
    </xf>
    <xf numFmtId="167" fontId="27" fillId="37" borderId="22" xfId="0" applyNumberFormat="1" applyFont="1" applyFill="1" applyBorder="1"/>
    <xf numFmtId="167" fontId="27" fillId="34" borderId="22" xfId="0" applyNumberFormat="1" applyFont="1" applyFill="1" applyBorder="1"/>
    <xf numFmtId="171" fontId="25" fillId="34" borderId="22" xfId="0" applyNumberFormat="1" applyFont="1" applyFill="1" applyBorder="1" applyAlignment="1">
      <alignment horizontal="center"/>
    </xf>
    <xf numFmtId="0" fontId="25" fillId="37" borderId="22" xfId="0" applyNumberFormat="1" applyFont="1" applyFill="1" applyBorder="1"/>
    <xf numFmtId="0" fontId="25" fillId="34" borderId="22" xfId="0" applyNumberFormat="1" applyFont="1" applyFill="1" applyBorder="1"/>
    <xf numFmtId="0" fontId="28" fillId="0" borderId="0" xfId="0" applyFont="1"/>
    <xf numFmtId="0" fontId="30" fillId="0" borderId="0" xfId="0" applyFont="1"/>
    <xf numFmtId="0" fontId="30" fillId="0" borderId="21" xfId="0" applyFont="1" applyBorder="1" applyAlignment="1">
      <alignment horizontal="center"/>
    </xf>
    <xf numFmtId="0" fontId="30" fillId="0" borderId="0" xfId="0" applyFont="1" applyAlignment="1">
      <alignment horizontal="center"/>
    </xf>
    <xf numFmtId="166" fontId="30" fillId="37" borderId="22" xfId="0" applyNumberFormat="1" applyFont="1" applyFill="1" applyBorder="1"/>
    <xf numFmtId="166" fontId="30" fillId="34" borderId="22" xfId="0" applyNumberFormat="1" applyFont="1" applyFill="1" applyBorder="1"/>
    <xf numFmtId="0" fontId="25" fillId="33" borderId="0" xfId="0" applyFont="1" applyFill="1"/>
    <xf numFmtId="0" fontId="25" fillId="38" borderId="0" xfId="0" applyFont="1" applyFill="1"/>
    <xf numFmtId="0" fontId="31" fillId="38" borderId="0" xfId="0" applyFont="1" applyFill="1"/>
    <xf numFmtId="0" fontId="24" fillId="36" borderId="22" xfId="0" applyFont="1" applyFill="1" applyBorder="1"/>
    <xf numFmtId="164" fontId="24" fillId="36" borderId="22" xfId="0" applyNumberFormat="1" applyFont="1" applyFill="1" applyBorder="1"/>
    <xf numFmtId="0" fontId="24" fillId="39" borderId="23" xfId="0" applyFont="1" applyFill="1" applyBorder="1"/>
    <xf numFmtId="164" fontId="24" fillId="39" borderId="23" xfId="0" applyNumberFormat="1" applyFont="1" applyFill="1" applyBorder="1"/>
    <xf numFmtId="164" fontId="24" fillId="34" borderId="23" xfId="0" applyNumberFormat="1" applyFont="1" applyFill="1" applyBorder="1"/>
    <xf numFmtId="0" fontId="29" fillId="37" borderId="22" xfId="0" applyFont="1" applyFill="1" applyBorder="1"/>
    <xf numFmtId="164" fontId="29" fillId="37" borderId="22" xfId="0" applyNumberFormat="1" applyFont="1" applyFill="1" applyBorder="1"/>
    <xf numFmtId="0" fontId="24" fillId="40" borderId="23" xfId="0" applyFont="1" applyFill="1" applyBorder="1"/>
    <xf numFmtId="164" fontId="24" fillId="40" borderId="23" xfId="0" applyNumberFormat="1" applyFont="1" applyFill="1" applyBorder="1"/>
    <xf numFmtId="37" fontId="24" fillId="40" borderId="23" xfId="0" applyNumberFormat="1" applyFont="1" applyFill="1" applyBorder="1"/>
    <xf numFmtId="0" fontId="27" fillId="37" borderId="23" xfId="0" applyFont="1" applyFill="1" applyBorder="1"/>
    <xf numFmtId="164" fontId="27" fillId="37" borderId="23" xfId="0" applyNumberFormat="1" applyFont="1" applyFill="1" applyBorder="1"/>
    <xf numFmtId="0" fontId="24" fillId="41" borderId="23" xfId="0" applyFont="1" applyFill="1" applyBorder="1"/>
    <xf numFmtId="164" fontId="24" fillId="41" borderId="23" xfId="0" applyNumberFormat="1" applyFont="1" applyFill="1" applyBorder="1"/>
    <xf numFmtId="0" fontId="27" fillId="41" borderId="22" xfId="0" applyFont="1" applyFill="1" applyBorder="1"/>
    <xf numFmtId="164" fontId="27" fillId="41" borderId="22" xfId="0" applyNumberFormat="1" applyFont="1" applyFill="1" applyBorder="1"/>
    <xf numFmtId="0" fontId="25" fillId="39" borderId="22" xfId="0" applyFont="1" applyFill="1" applyBorder="1"/>
    <xf numFmtId="164" fontId="25" fillId="39" borderId="22" xfId="0" applyNumberFormat="1" applyFont="1" applyFill="1" applyBorder="1"/>
    <xf numFmtId="0" fontId="29" fillId="42" borderId="23" xfId="0" applyFont="1" applyFill="1" applyBorder="1"/>
    <xf numFmtId="164" fontId="29" fillId="42" borderId="23" xfId="0" applyNumberFormat="1" applyFont="1" applyFill="1" applyBorder="1"/>
    <xf numFmtId="0" fontId="24" fillId="41" borderId="22" xfId="0" applyFont="1" applyFill="1" applyBorder="1"/>
    <xf numFmtId="164" fontId="24" fillId="41" borderId="22" xfId="0" applyNumberFormat="1" applyFont="1" applyFill="1" applyBorder="1"/>
    <xf numFmtId="0" fontId="24" fillId="38" borderId="23" xfId="0" applyFont="1" applyFill="1" applyBorder="1"/>
    <xf numFmtId="164" fontId="24" fillId="38" borderId="23" xfId="0" applyNumberFormat="1" applyFont="1" applyFill="1" applyBorder="1"/>
    <xf numFmtId="37" fontId="29" fillId="37" borderId="23" xfId="0" applyNumberFormat="1" applyFont="1" applyFill="1" applyBorder="1"/>
    <xf numFmtId="2" fontId="25" fillId="36" borderId="0" xfId="0" applyNumberFormat="1" applyFont="1" applyFill="1"/>
    <xf numFmtId="166" fontId="30" fillId="38" borderId="22" xfId="0" applyNumberFormat="1" applyFont="1" applyFill="1" applyBorder="1"/>
    <xf numFmtId="168" fontId="25" fillId="33" borderId="0" xfId="0" applyNumberFormat="1" applyFont="1" applyFill="1"/>
    <xf numFmtId="37" fontId="24" fillId="43" borderId="23" xfId="0" applyNumberFormat="1" applyFont="1" applyFill="1" applyBorder="1"/>
    <xf numFmtId="37" fontId="24" fillId="44" borderId="22" xfId="0" applyNumberFormat="1" applyFont="1" applyFill="1" applyBorder="1"/>
    <xf numFmtId="37" fontId="24" fillId="45" borderId="22" xfId="0" applyNumberFormat="1" applyFont="1" applyFill="1" applyBorder="1"/>
    <xf numFmtId="164" fontId="24" fillId="45" borderId="22" xfId="0" applyNumberFormat="1" applyFont="1" applyFill="1" applyBorder="1"/>
    <xf numFmtId="37" fontId="24" fillId="45" borderId="22" xfId="0" applyNumberFormat="1" applyFont="1" applyFill="1" applyBorder="1" applyAlignment="1">
      <alignment horizontal="center"/>
    </xf>
    <xf numFmtId="0" fontId="25" fillId="45" borderId="22" xfId="0" applyNumberFormat="1" applyFont="1" applyFill="1" applyBorder="1"/>
    <xf numFmtId="165" fontId="24" fillId="45" borderId="22" xfId="0" applyNumberFormat="1" applyFont="1" applyFill="1" applyBorder="1"/>
    <xf numFmtId="166" fontId="30" fillId="45" borderId="22" xfId="0" applyNumberFormat="1" applyFont="1" applyFill="1" applyBorder="1"/>
    <xf numFmtId="37" fontId="24" fillId="35" borderId="22" xfId="0" applyNumberFormat="1" applyFont="1" applyFill="1" applyBorder="1"/>
    <xf numFmtId="37" fontId="24" fillId="35" borderId="23" xfId="0" applyNumberFormat="1" applyFont="1" applyFill="1" applyBorder="1"/>
    <xf numFmtId="37" fontId="24" fillId="43" borderId="22" xfId="0" applyNumberFormat="1" applyFont="1" applyFill="1" applyBorder="1"/>
    <xf numFmtId="164" fontId="24" fillId="43" borderId="22" xfId="0" applyNumberFormat="1" applyFont="1" applyFill="1" applyBorder="1"/>
    <xf numFmtId="37" fontId="24" fillId="43" borderId="22" xfId="0" applyNumberFormat="1" applyFont="1" applyFill="1" applyBorder="1" applyAlignment="1">
      <alignment horizontal="center"/>
    </xf>
    <xf numFmtId="0" fontId="25" fillId="43" borderId="22" xfId="0" applyNumberFormat="1" applyFont="1" applyFill="1" applyBorder="1"/>
    <xf numFmtId="165" fontId="24" fillId="43" borderId="22" xfId="0" applyNumberFormat="1" applyFont="1" applyFill="1" applyBorder="1"/>
    <xf numFmtId="166" fontId="30" fillId="43" borderId="22" xfId="0" applyNumberFormat="1" applyFont="1" applyFill="1" applyBorder="1"/>
    <xf numFmtId="37" fontId="29" fillId="38" borderId="22" xfId="0" applyNumberFormat="1" applyFont="1" applyFill="1" applyBorder="1"/>
    <xf numFmtId="37" fontId="27" fillId="39" borderId="22" xfId="0" applyNumberFormat="1" applyFont="1" applyFill="1" applyBorder="1"/>
    <xf numFmtId="37" fontId="25" fillId="37" borderId="22" xfId="0" applyNumberFormat="1" applyFont="1" applyFill="1" applyBorder="1"/>
    <xf numFmtId="37" fontId="27" fillId="36" borderId="23" xfId="0" applyNumberFormat="1" applyFont="1" applyFill="1" applyBorder="1"/>
    <xf numFmtId="166" fontId="24" fillId="33" borderId="22" xfId="0" applyNumberFormat="1" applyFont="1" applyFill="1" applyBorder="1"/>
    <xf numFmtId="164" fontId="24" fillId="38" borderId="22" xfId="0" applyNumberFormat="1" applyFont="1" applyFill="1" applyBorder="1"/>
    <xf numFmtId="37" fontId="24" fillId="38" borderId="22" xfId="0" applyNumberFormat="1" applyFont="1" applyFill="1" applyBorder="1"/>
    <xf numFmtId="37" fontId="24" fillId="38" borderId="22" xfId="0" applyNumberFormat="1" applyFont="1" applyFill="1" applyBorder="1" applyAlignment="1">
      <alignment horizontal="center"/>
    </xf>
    <xf numFmtId="0" fontId="25" fillId="38" borderId="22" xfId="0" applyNumberFormat="1" applyFont="1" applyFill="1" applyBorder="1"/>
    <xf numFmtId="165" fontId="24" fillId="38" borderId="22" xfId="0" applyNumberFormat="1" applyFont="1" applyFill="1" applyBorder="1"/>
    <xf numFmtId="164" fontId="24" fillId="35" borderId="22" xfId="0" applyNumberFormat="1" applyFont="1" applyFill="1" applyBorder="1"/>
    <xf numFmtId="37" fontId="24" fillId="35" borderId="22" xfId="0" applyNumberFormat="1" applyFont="1" applyFill="1" applyBorder="1" applyAlignment="1">
      <alignment horizontal="center"/>
    </xf>
    <xf numFmtId="0" fontId="25" fillId="35" borderId="22" xfId="0" applyNumberFormat="1" applyFont="1" applyFill="1" applyBorder="1"/>
    <xf numFmtId="165" fontId="24" fillId="35" borderId="22" xfId="0" applyNumberFormat="1" applyFont="1" applyFill="1" applyBorder="1"/>
    <xf numFmtId="166" fontId="30" fillId="35" borderId="22" xfId="0" applyNumberFormat="1" applyFont="1" applyFill="1" applyBorder="1"/>
    <xf numFmtId="37" fontId="24" fillId="36" borderId="22" xfId="0" applyNumberFormat="1" applyFont="1" applyFill="1" applyBorder="1"/>
    <xf numFmtId="37" fontId="24" fillId="36" borderId="22" xfId="0" applyNumberFormat="1" applyFont="1" applyFill="1" applyBorder="1" applyAlignment="1">
      <alignment horizontal="center"/>
    </xf>
    <xf numFmtId="0" fontId="25" fillId="36" borderId="22" xfId="0" applyNumberFormat="1" applyFont="1" applyFill="1" applyBorder="1"/>
    <xf numFmtId="165" fontId="24" fillId="36" borderId="22" xfId="0" applyNumberFormat="1" applyFont="1" applyFill="1" applyBorder="1"/>
    <xf numFmtId="166" fontId="30" fillId="36" borderId="22" xfId="0" applyNumberFormat="1" applyFont="1" applyFill="1" applyBorder="1"/>
    <xf numFmtId="164" fontId="24" fillId="44" borderId="22" xfId="0" applyNumberFormat="1" applyFont="1" applyFill="1" applyBorder="1"/>
    <xf numFmtId="37" fontId="24" fillId="44" borderId="22" xfId="0" applyNumberFormat="1" applyFont="1" applyFill="1" applyBorder="1" applyAlignment="1">
      <alignment horizontal="center"/>
    </xf>
    <xf numFmtId="0" fontId="25" fillId="44" borderId="22" xfId="0" applyNumberFormat="1" applyFont="1" applyFill="1" applyBorder="1"/>
    <xf numFmtId="165" fontId="24" fillId="44" borderId="22" xfId="0" applyNumberFormat="1" applyFont="1" applyFill="1" applyBorder="1"/>
    <xf numFmtId="166" fontId="30" fillId="44" borderId="22" xfId="0" applyNumberFormat="1" applyFont="1" applyFill="1" applyBorder="1"/>
    <xf numFmtId="164" fontId="24" fillId="33" borderId="22" xfId="0" applyNumberFormat="1" applyFont="1" applyFill="1" applyBorder="1"/>
    <xf numFmtId="37" fontId="24" fillId="33" borderId="22" xfId="0" applyNumberFormat="1" applyFont="1" applyFill="1" applyBorder="1"/>
    <xf numFmtId="37" fontId="24" fillId="33" borderId="22" xfId="0" applyNumberFormat="1" applyFont="1" applyFill="1" applyBorder="1" applyAlignment="1">
      <alignment horizontal="center"/>
    </xf>
    <xf numFmtId="0" fontId="25" fillId="33" borderId="22" xfId="0" applyNumberFormat="1" applyFont="1" applyFill="1" applyBorder="1"/>
    <xf numFmtId="165" fontId="24" fillId="33" borderId="22" xfId="0" applyNumberFormat="1" applyFont="1" applyFill="1" applyBorder="1"/>
    <xf numFmtId="166" fontId="30" fillId="33" borderId="22" xfId="0" applyNumberFormat="1" applyFont="1" applyFill="1" applyBorder="1"/>
    <xf numFmtId="0" fontId="35" fillId="0" borderId="0" xfId="0" applyFont="1"/>
    <xf numFmtId="0" fontId="28" fillId="35" borderId="0" xfId="0" applyFont="1" applyFill="1"/>
    <xf numFmtId="0" fontId="0" fillId="0" borderId="0" xfId="0" quotePrefix="1"/>
    <xf numFmtId="0" fontId="35" fillId="0" borderId="0" xfId="0" quotePrefix="1" applyFont="1"/>
    <xf numFmtId="0" fontId="32" fillId="0" borderId="0" xfId="0" applyFont="1"/>
    <xf numFmtId="0" fontId="35" fillId="33" borderId="0" xfId="0" applyFont="1" applyFill="1"/>
    <xf numFmtId="0" fontId="25" fillId="0" borderId="0" xfId="0" applyFont="1" applyBorder="1" applyAlignment="1">
      <alignment horizontal="center"/>
    </xf>
    <xf numFmtId="0" fontId="25" fillId="29" borderId="0" xfId="0" applyFont="1" applyFill="1" applyBorder="1" applyAlignment="1">
      <alignment horizontal="center"/>
    </xf>
    <xf numFmtId="168" fontId="24" fillId="0" borderId="0" xfId="0" applyNumberFormat="1" applyFont="1"/>
    <xf numFmtId="0" fontId="38" fillId="0" borderId="0" xfId="0" applyFont="1" applyAlignment="1">
      <alignment horizontal="center"/>
    </xf>
    <xf numFmtId="0" fontId="37" fillId="0" borderId="0" xfId="0" applyFont="1"/>
    <xf numFmtId="0" fontId="24" fillId="0" borderId="0" xfId="0" applyFont="1" applyFill="1"/>
    <xf numFmtId="168" fontId="27" fillId="0" borderId="0" xfId="0" applyNumberFormat="1" applyFont="1"/>
    <xf numFmtId="0" fontId="25" fillId="0" borderId="0" xfId="0" applyFont="1" applyFill="1"/>
    <xf numFmtId="0" fontId="29" fillId="0" borderId="0" xfId="0" applyFont="1" applyFill="1"/>
    <xf numFmtId="0" fontId="27" fillId="0" borderId="0" xfId="0" applyFont="1" applyFill="1"/>
    <xf numFmtId="168" fontId="26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6" fillId="29" borderId="0" xfId="0" applyFont="1" applyFill="1" applyBorder="1" applyAlignment="1">
      <alignment horizontal="right"/>
    </xf>
    <xf numFmtId="167" fontId="28" fillId="29" borderId="41" xfId="69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20" fillId="29" borderId="0" xfId="0" applyFont="1" applyFill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3" fillId="38" borderId="52" xfId="0" applyNumberFormat="1" applyFont="1" applyFill="1" applyBorder="1" applyAlignment="1">
      <alignment horizontal="center"/>
    </xf>
    <xf numFmtId="0" fontId="32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2" fillId="0" borderId="52" xfId="0" applyNumberFormat="1" applyFont="1" applyBorder="1" applyAlignment="1">
      <alignment horizontal="center"/>
    </xf>
    <xf numFmtId="168" fontId="39" fillId="0" borderId="0" xfId="0" applyNumberFormat="1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9" fillId="0" borderId="0" xfId="0" applyNumberFormat="1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1" fontId="28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8" fillId="0" borderId="0" xfId="0" applyFont="1" applyFill="1" applyAlignment="1">
      <alignment horizontal="center"/>
    </xf>
    <xf numFmtId="169" fontId="33" fillId="38" borderId="52" xfId="0" applyNumberFormat="1" applyFont="1" applyFill="1" applyBorder="1" applyAlignment="1">
      <alignment horizontal="center"/>
    </xf>
    <xf numFmtId="175" fontId="69" fillId="50" borderId="53" xfId="0" applyNumberFormat="1" applyFont="1" applyFill="1" applyBorder="1" applyAlignment="1">
      <alignment horizontal="center"/>
    </xf>
    <xf numFmtId="0" fontId="70" fillId="50" borderId="27" xfId="0" applyFont="1" applyFill="1" applyBorder="1" applyAlignment="1">
      <alignment horizontal="center"/>
    </xf>
    <xf numFmtId="0" fontId="28" fillId="50" borderId="53" xfId="0" applyFont="1" applyFill="1" applyBorder="1" applyAlignment="1">
      <alignment horizontal="center"/>
    </xf>
    <xf numFmtId="0" fontId="35" fillId="50" borderId="27" xfId="0" applyFont="1" applyFill="1" applyBorder="1" applyAlignment="1">
      <alignment horizontal="center"/>
    </xf>
    <xf numFmtId="0" fontId="0" fillId="50" borderId="18" xfId="0" applyFill="1" applyBorder="1" applyAlignment="1">
      <alignment horizontal="center" vertical="center"/>
    </xf>
    <xf numFmtId="0" fontId="0" fillId="50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8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4" fillId="0" borderId="41" xfId="0" applyNumberFormat="1" applyFont="1" applyBorder="1" applyAlignment="1">
      <alignment horizontal="center"/>
    </xf>
    <xf numFmtId="0" fontId="64" fillId="0" borderId="51" xfId="0" applyFont="1" applyBorder="1" applyAlignment="1">
      <alignment horizontal="center"/>
    </xf>
    <xf numFmtId="2" fontId="64" fillId="0" borderId="51" xfId="0" applyNumberFormat="1" applyFont="1" applyBorder="1" applyAlignment="1">
      <alignment horizontal="center"/>
    </xf>
    <xf numFmtId="0" fontId="64" fillId="0" borderId="47" xfId="0" applyFont="1" applyBorder="1" applyAlignment="1">
      <alignment horizontal="center"/>
    </xf>
    <xf numFmtId="2" fontId="26" fillId="34" borderId="22" xfId="0" applyNumberFormat="1" applyFont="1" applyFill="1" applyBorder="1" applyAlignment="1">
      <alignment horizontal="center"/>
    </xf>
    <xf numFmtId="0" fontId="31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3" fillId="51" borderId="0" xfId="0" applyNumberFormat="1" applyFont="1" applyFill="1" applyAlignment="1">
      <alignment horizontal="center"/>
    </xf>
    <xf numFmtId="0" fontId="21" fillId="0" borderId="17" xfId="87" applyFont="1" applyFill="1" applyBorder="1" applyAlignment="1">
      <alignment horizontal="left" vertical="center"/>
    </xf>
    <xf numFmtId="0" fontId="22" fillId="0" borderId="0" xfId="87" applyFont="1" applyFill="1" applyAlignment="1">
      <alignment horizontal="center" vertical="center"/>
    </xf>
    <xf numFmtId="0" fontId="22" fillId="0" borderId="0" xfId="0" applyFont="1"/>
    <xf numFmtId="0" fontId="78" fillId="0" borderId="0" xfId="87" applyFont="1" applyFill="1" applyAlignment="1">
      <alignment horizontal="center" vertical="center"/>
    </xf>
    <xf numFmtId="0" fontId="78" fillId="43" borderId="0" xfId="87" applyFont="1" applyFill="1" applyAlignment="1">
      <alignment horizontal="center" vertical="center"/>
    </xf>
    <xf numFmtId="0" fontId="21" fillId="0" borderId="0" xfId="87" applyFont="1" applyFill="1" applyBorder="1" applyAlignment="1">
      <alignment horizontal="center" vertical="center"/>
    </xf>
    <xf numFmtId="0" fontId="21" fillId="0" borderId="0" xfId="87" applyFont="1" applyFill="1" applyAlignment="1">
      <alignment horizontal="center" vertical="center"/>
    </xf>
    <xf numFmtId="0" fontId="77" fillId="0" borderId="17" xfId="87" applyFont="1" applyFill="1" applyBorder="1" applyAlignment="1">
      <alignment horizontal="left" vertical="center"/>
    </xf>
    <xf numFmtId="0" fontId="22" fillId="29" borderId="0" xfId="87" applyFont="1" applyFill="1" applyAlignment="1">
      <alignment horizontal="center" vertical="center"/>
    </xf>
    <xf numFmtId="0" fontId="79" fillId="0" borderId="0" xfId="87" applyFont="1" applyFill="1" applyAlignment="1">
      <alignment horizontal="center" vertical="center"/>
    </xf>
    <xf numFmtId="0" fontId="22" fillId="0" borderId="0" xfId="87" applyFont="1" applyFill="1" applyBorder="1" applyAlignment="1">
      <alignment horizontal="center" vertical="center"/>
    </xf>
    <xf numFmtId="0" fontId="79" fillId="47" borderId="0" xfId="87" applyFont="1" applyFill="1" applyAlignment="1">
      <alignment horizontal="center" vertical="center"/>
    </xf>
    <xf numFmtId="0" fontId="22" fillId="43" borderId="0" xfId="87" applyFont="1" applyFill="1" applyAlignment="1">
      <alignment horizontal="center" vertical="center"/>
    </xf>
    <xf numFmtId="0" fontId="22" fillId="0" borderId="0" xfId="87" applyFont="1"/>
    <xf numFmtId="1" fontId="22" fillId="0" borderId="0" xfId="87" applyNumberFormat="1" applyFont="1" applyFill="1" applyBorder="1" applyAlignment="1">
      <alignment horizontal="left" vertical="center"/>
    </xf>
    <xf numFmtId="0" fontId="21" fillId="0" borderId="0" xfId="87" applyFont="1" applyFill="1" applyBorder="1" applyAlignment="1">
      <alignment horizontal="left" vertical="center"/>
    </xf>
    <xf numFmtId="0" fontId="21" fillId="0" borderId="27" xfId="87" applyFont="1" applyFill="1" applyBorder="1" applyAlignment="1">
      <alignment horizontal="left" vertical="center"/>
    </xf>
    <xf numFmtId="0" fontId="21" fillId="0" borderId="0" xfId="87" applyFont="1" applyBorder="1" applyAlignment="1">
      <alignment horizontal="center" vertical="center"/>
    </xf>
    <xf numFmtId="172" fontId="22" fillId="0" borderId="0" xfId="87" applyNumberFormat="1" applyFont="1" applyFill="1" applyBorder="1" applyAlignment="1">
      <alignment horizontal="center" vertical="center"/>
    </xf>
    <xf numFmtId="168" fontId="26" fillId="34" borderId="22" xfId="87" applyNumberFormat="1" applyFont="1" applyFill="1" applyBorder="1" applyAlignment="1">
      <alignment horizontal="right"/>
    </xf>
    <xf numFmtId="0" fontId="26" fillId="0" borderId="0" xfId="0" applyFont="1" applyAlignment="1">
      <alignment horizontal="center"/>
    </xf>
    <xf numFmtId="170" fontId="24" fillId="37" borderId="23" xfId="0" applyNumberFormat="1" applyFont="1" applyFill="1" applyBorder="1" applyAlignment="1">
      <alignment horizontal="center"/>
    </xf>
    <xf numFmtId="0" fontId="42" fillId="0" borderId="0" xfId="339" applyFont="1" applyAlignment="1">
      <alignment horizontal="center"/>
    </xf>
    <xf numFmtId="0" fontId="22" fillId="0" borderId="0" xfId="87" applyFont="1" applyAlignment="1">
      <alignment horizontal="center"/>
    </xf>
    <xf numFmtId="0" fontId="22" fillId="0" borderId="0" xfId="0" applyFont="1" applyAlignment="1">
      <alignment horizontal="center"/>
    </xf>
    <xf numFmtId="10" fontId="25" fillId="33" borderId="22" xfId="0" applyNumberFormat="1" applyFont="1" applyFill="1" applyBorder="1"/>
    <xf numFmtId="2" fontId="0" fillId="50" borderId="27" xfId="0" applyNumberForma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/>
    </xf>
    <xf numFmtId="3" fontId="20" fillId="0" borderId="0" xfId="0" applyNumberFormat="1" applyFont="1" applyAlignment="1">
      <alignment horizontal="center"/>
    </xf>
    <xf numFmtId="167" fontId="25" fillId="0" borderId="0" xfId="0" applyNumberFormat="1" applyFont="1"/>
    <xf numFmtId="0" fontId="20" fillId="0" borderId="0" xfId="0" applyFont="1" applyAlignment="1">
      <alignment horizontal="left"/>
    </xf>
    <xf numFmtId="167" fontId="20" fillId="34" borderId="22" xfId="69" applyNumberFormat="1" applyFont="1" applyFill="1" applyBorder="1"/>
    <xf numFmtId="0" fontId="21" fillId="0" borderId="17" xfId="87" applyFont="1" applyBorder="1" applyAlignment="1">
      <alignment horizontal="center" vertical="top"/>
    </xf>
    <xf numFmtId="0" fontId="101" fillId="0" borderId="17" xfId="87" applyFont="1" applyFill="1" applyBorder="1" applyAlignment="1">
      <alignment vertical="center"/>
    </xf>
    <xf numFmtId="167" fontId="20" fillId="0" borderId="0" xfId="0" applyNumberFormat="1" applyFont="1"/>
    <xf numFmtId="0" fontId="17" fillId="0" borderId="0" xfId="342" applyFont="1" applyAlignment="1">
      <alignment horizontal="left"/>
    </xf>
    <xf numFmtId="0" fontId="28" fillId="0" borderId="0" xfId="87" quotePrefix="1" applyFont="1" applyFill="1" applyAlignment="1">
      <alignment horizontal="center" vertical="center"/>
    </xf>
    <xf numFmtId="175" fontId="102" fillId="0" borderId="0" xfId="0" applyNumberFormat="1" applyFont="1" applyBorder="1" applyAlignment="1">
      <alignment horizontal="center"/>
    </xf>
    <xf numFmtId="14" fontId="20" fillId="0" borderId="0" xfId="0" applyNumberFormat="1" applyFont="1" applyAlignment="1">
      <alignment horizontal="center"/>
    </xf>
    <xf numFmtId="14" fontId="103" fillId="0" borderId="0" xfId="0" applyNumberFormat="1" applyFont="1" applyAlignment="1">
      <alignment horizontal="center"/>
    </xf>
    <xf numFmtId="0" fontId="104" fillId="0" borderId="0" xfId="342" applyFont="1" applyAlignment="1">
      <alignment horizontal="left"/>
    </xf>
    <xf numFmtId="0" fontId="105" fillId="0" borderId="0" xfId="87" applyFont="1" applyFill="1" applyAlignment="1">
      <alignment horizontal="center" vertical="center"/>
    </xf>
    <xf numFmtId="0" fontId="105" fillId="0" borderId="0" xfId="0" applyFont="1"/>
    <xf numFmtId="0" fontId="39" fillId="0" borderId="0" xfId="0" applyFont="1" applyAlignment="1">
      <alignment horizontal="left"/>
    </xf>
    <xf numFmtId="0" fontId="33" fillId="29" borderId="0" xfId="0" applyFont="1" applyFill="1" applyAlignment="1">
      <alignment horizontal="left"/>
    </xf>
    <xf numFmtId="168" fontId="33" fillId="34" borderId="22" xfId="0" applyNumberFormat="1" applyFont="1" applyFill="1" applyBorder="1" applyAlignment="1">
      <alignment horizontal="left"/>
    </xf>
    <xf numFmtId="178" fontId="20" fillId="0" borderId="0" xfId="0" applyNumberFormat="1" applyFont="1" applyAlignment="1">
      <alignment horizontal="center"/>
    </xf>
    <xf numFmtId="0" fontId="22" fillId="0" borderId="40" xfId="0" applyFont="1" applyBorder="1"/>
    <xf numFmtId="0" fontId="33" fillId="0" borderId="0" xfId="0" applyFont="1" applyBorder="1" applyAlignment="1">
      <alignment horizontal="left"/>
    </xf>
    <xf numFmtId="0" fontId="107" fillId="0" borderId="17" xfId="0" applyFont="1" applyBorder="1" applyAlignment="1">
      <alignment horizontal="center"/>
    </xf>
    <xf numFmtId="2" fontId="28" fillId="51" borderId="17" xfId="0" applyNumberFormat="1" applyFont="1" applyFill="1" applyBorder="1" applyAlignment="1">
      <alignment horizontal="center"/>
    </xf>
    <xf numFmtId="2" fontId="28" fillId="0" borderId="17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68" fontId="33" fillId="62" borderId="22" xfId="0" applyNumberFormat="1" applyFont="1" applyFill="1" applyBorder="1" applyAlignment="1">
      <alignment horizontal="center"/>
    </xf>
    <xf numFmtId="168" fontId="33" fillId="34" borderId="22" xfId="0" applyNumberFormat="1" applyFont="1" applyFill="1" applyBorder="1" applyAlignment="1">
      <alignment horizontal="center"/>
    </xf>
    <xf numFmtId="2" fontId="33" fillId="34" borderId="22" xfId="0" applyNumberFormat="1" applyFont="1" applyFill="1" applyBorder="1" applyAlignment="1">
      <alignment horizontal="center"/>
    </xf>
    <xf numFmtId="0" fontId="20" fillId="0" borderId="15" xfId="0" applyFont="1" applyBorder="1" applyAlignment="1">
      <alignment horizontal="center"/>
    </xf>
    <xf numFmtId="175" fontId="28" fillId="0" borderId="0" xfId="0" applyNumberFormat="1" applyFont="1" applyBorder="1" applyAlignment="1">
      <alignment horizontal="center"/>
    </xf>
    <xf numFmtId="0" fontId="108" fillId="0" borderId="0" xfId="0" applyFont="1" applyAlignment="1">
      <alignment horizontal="center"/>
    </xf>
    <xf numFmtId="0" fontId="32" fillId="50" borderId="18" xfId="0" applyFont="1" applyFill="1" applyBorder="1" applyAlignment="1">
      <alignment horizontal="center"/>
    </xf>
    <xf numFmtId="0" fontId="109" fillId="0" borderId="0" xfId="0" applyFont="1" applyAlignment="1">
      <alignment horizontal="left"/>
    </xf>
    <xf numFmtId="4" fontId="20" fillId="0" borderId="0" xfId="0" applyNumberFormat="1" applyFont="1" applyAlignment="1">
      <alignment horizontal="center"/>
    </xf>
    <xf numFmtId="179" fontId="20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20" fillId="61" borderId="0" xfId="0" applyNumberFormat="1" applyFont="1" applyFill="1" applyAlignment="1">
      <alignment horizontal="center"/>
    </xf>
    <xf numFmtId="178" fontId="28" fillId="61" borderId="0" xfId="0" applyNumberFormat="1" applyFont="1" applyFill="1" applyAlignment="1">
      <alignment horizontal="center"/>
    </xf>
    <xf numFmtId="3" fontId="28" fillId="61" borderId="0" xfId="0" applyNumberFormat="1" applyFont="1" applyFill="1" applyAlignment="1">
      <alignment horizontal="center"/>
    </xf>
    <xf numFmtId="4" fontId="102" fillId="61" borderId="0" xfId="0" applyNumberFormat="1" applyFont="1" applyFill="1" applyAlignment="1">
      <alignment horizontal="center"/>
    </xf>
    <xf numFmtId="3" fontId="0" fillId="51" borderId="0" xfId="0" applyNumberFormat="1" applyFill="1" applyAlignment="1">
      <alignment horizontal="center"/>
    </xf>
    <xf numFmtId="3" fontId="20" fillId="51" borderId="0" xfId="0" applyNumberFormat="1" applyFont="1" applyFill="1" applyAlignment="1">
      <alignment horizontal="center"/>
    </xf>
    <xf numFmtId="177" fontId="20" fillId="51" borderId="0" xfId="0" applyNumberFormat="1" applyFont="1" applyFill="1" applyAlignment="1">
      <alignment horizontal="center"/>
    </xf>
    <xf numFmtId="3" fontId="28" fillId="51" borderId="0" xfId="0" applyNumberFormat="1" applyFont="1" applyFill="1" applyAlignment="1">
      <alignment horizontal="center"/>
    </xf>
    <xf numFmtId="176" fontId="28" fillId="51" borderId="0" xfId="0" applyNumberFormat="1" applyFont="1" applyFill="1" applyAlignment="1">
      <alignment horizontal="center"/>
    </xf>
    <xf numFmtId="170" fontId="0" fillId="0" borderId="0" xfId="0" applyNumberFormat="1"/>
    <xf numFmtId="167" fontId="72" fillId="62" borderId="0" xfId="0" applyNumberFormat="1" applyFont="1" applyFill="1"/>
    <xf numFmtId="167" fontId="25" fillId="54" borderId="0" xfId="0" applyNumberFormat="1" applyFont="1" applyFill="1" applyAlignment="1">
      <alignment horizontal="center"/>
    </xf>
    <xf numFmtId="167" fontId="72" fillId="54" borderId="0" xfId="0" applyNumberFormat="1" applyFont="1" applyFill="1" applyAlignment="1">
      <alignment horizontal="center"/>
    </xf>
    <xf numFmtId="4" fontId="0" fillId="0" borderId="0" xfId="0" applyNumberFormat="1"/>
    <xf numFmtId="167" fontId="72" fillId="64" borderId="0" xfId="69" applyNumberFormat="1" applyFont="1" applyFill="1"/>
    <xf numFmtId="0" fontId="3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167" fontId="25" fillId="64" borderId="0" xfId="69" applyNumberFormat="1" applyFont="1" applyFill="1"/>
    <xf numFmtId="167" fontId="25" fillId="65" borderId="0" xfId="0" applyNumberFormat="1" applyFont="1" applyFill="1"/>
    <xf numFmtId="0" fontId="28" fillId="0" borderId="47" xfId="0" applyFont="1" applyBorder="1" applyAlignment="1">
      <alignment horizontal="center"/>
    </xf>
    <xf numFmtId="175" fontId="28" fillId="51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7" fillId="50" borderId="0" xfId="352" applyFill="1" applyAlignment="1">
      <alignment horizontal="center"/>
    </xf>
    <xf numFmtId="168" fontId="0" fillId="0" borderId="0" xfId="0" applyNumberFormat="1"/>
    <xf numFmtId="167" fontId="25" fillId="52" borderId="0" xfId="0" applyNumberFormat="1" applyFont="1" applyFill="1" applyAlignment="1">
      <alignment horizontal="center"/>
    </xf>
    <xf numFmtId="0" fontId="113" fillId="0" borderId="0" xfId="0" applyFont="1" applyAlignment="1">
      <alignment horizontal="center"/>
    </xf>
    <xf numFmtId="0" fontId="39" fillId="0" borderId="0" xfId="87" applyFont="1" applyFill="1" applyAlignment="1">
      <alignment horizontal="center" vertical="center"/>
    </xf>
    <xf numFmtId="0" fontId="33" fillId="0" borderId="0" xfId="339" applyFont="1" applyFill="1" applyAlignment="1">
      <alignment horizontal="left"/>
    </xf>
    <xf numFmtId="0" fontId="114" fillId="0" borderId="0" xfId="339" applyFont="1" applyFill="1" applyAlignment="1">
      <alignment horizontal="left"/>
    </xf>
    <xf numFmtId="0" fontId="115" fillId="0" borderId="0" xfId="87" applyFont="1" applyFill="1" applyAlignment="1">
      <alignment horizontal="center" vertical="center"/>
    </xf>
    <xf numFmtId="167" fontId="72" fillId="52" borderId="0" xfId="0" applyNumberFormat="1" applyFont="1" applyFill="1" applyAlignment="1">
      <alignment horizontal="center"/>
    </xf>
    <xf numFmtId="167" fontId="21" fillId="51" borderId="0" xfId="0" applyNumberFormat="1" applyFont="1" applyFill="1" applyAlignment="1">
      <alignment horizontal="center"/>
    </xf>
    <xf numFmtId="167" fontId="116" fillId="67" borderId="0" xfId="0" applyNumberFormat="1" applyFont="1" applyFill="1" applyAlignment="1">
      <alignment horizontal="center"/>
    </xf>
    <xf numFmtId="0" fontId="10" fillId="0" borderId="0" xfId="909"/>
    <xf numFmtId="2" fontId="69" fillId="50" borderId="53" xfId="0" applyNumberFormat="1" applyFont="1" applyFill="1" applyBorder="1" applyAlignment="1">
      <alignment horizontal="center"/>
    </xf>
    <xf numFmtId="0" fontId="69" fillId="0" borderId="0" xfId="0" applyFont="1"/>
    <xf numFmtId="0" fontId="69" fillId="0" borderId="0" xfId="0" applyFont="1" applyAlignment="1">
      <alignment horizontal="left"/>
    </xf>
    <xf numFmtId="3" fontId="20" fillId="0" borderId="26" xfId="0" applyNumberFormat="1" applyFont="1" applyBorder="1" applyAlignment="1">
      <alignment horizontal="center"/>
    </xf>
    <xf numFmtId="178" fontId="120" fillId="50" borderId="49" xfId="0" applyNumberFormat="1" applyFont="1" applyFill="1" applyBorder="1" applyAlignment="1">
      <alignment horizontal="center"/>
    </xf>
    <xf numFmtId="176" fontId="20" fillId="50" borderId="35" xfId="0" applyNumberFormat="1" applyFont="1" applyFill="1" applyBorder="1" applyAlignment="1">
      <alignment horizontal="center"/>
    </xf>
    <xf numFmtId="3" fontId="20" fillId="50" borderId="36" xfId="0" applyNumberFormat="1" applyFont="1" applyFill="1" applyBorder="1" applyAlignment="1">
      <alignment horizontal="center"/>
    </xf>
    <xf numFmtId="0" fontId="120" fillId="50" borderId="49" xfId="0" applyFont="1" applyFill="1" applyBorder="1" applyAlignment="1">
      <alignment horizontal="center"/>
    </xf>
    <xf numFmtId="0" fontId="0" fillId="50" borderId="15" xfId="0" applyFill="1" applyBorder="1"/>
    <xf numFmtId="187" fontId="0" fillId="50" borderId="0" xfId="0" applyNumberFormat="1" applyFill="1" applyBorder="1"/>
    <xf numFmtId="173" fontId="120" fillId="50" borderId="49" xfId="0" applyNumberFormat="1" applyFont="1" applyFill="1" applyBorder="1" applyAlignment="1">
      <alignment horizontal="center"/>
    </xf>
    <xf numFmtId="176" fontId="20" fillId="50" borderId="15" xfId="0" applyNumberFormat="1" applyFont="1" applyFill="1" applyBorder="1" applyAlignment="1">
      <alignment horizontal="center"/>
    </xf>
    <xf numFmtId="168" fontId="0" fillId="50" borderId="15" xfId="0" applyNumberFormat="1" applyFill="1" applyBorder="1"/>
    <xf numFmtId="0" fontId="0" fillId="50" borderId="0" xfId="0" applyFill="1" applyBorder="1"/>
    <xf numFmtId="170" fontId="120" fillId="50" borderId="50" xfId="0" applyNumberFormat="1" applyFont="1" applyFill="1" applyBorder="1" applyAlignment="1">
      <alignment horizontal="center"/>
    </xf>
    <xf numFmtId="176" fontId="20" fillId="50" borderId="38" xfId="0" applyNumberFormat="1" applyFont="1" applyFill="1" applyBorder="1" applyAlignment="1">
      <alignment horizontal="center"/>
    </xf>
    <xf numFmtId="3" fontId="20" fillId="50" borderId="21" xfId="0" applyNumberFormat="1" applyFont="1" applyFill="1" applyBorder="1" applyAlignment="1">
      <alignment horizontal="center"/>
    </xf>
    <xf numFmtId="3" fontId="64" fillId="0" borderId="26" xfId="0" applyNumberFormat="1" applyFont="1" applyBorder="1" applyAlignment="1">
      <alignment horizontal="center"/>
    </xf>
    <xf numFmtId="177" fontId="20" fillId="50" borderId="0" xfId="0" applyNumberFormat="1" applyFont="1" applyFill="1" applyBorder="1" applyAlignment="1">
      <alignment horizontal="center"/>
    </xf>
    <xf numFmtId="167" fontId="30" fillId="69" borderId="0" xfId="0" applyNumberFormat="1" applyFont="1" applyFill="1"/>
    <xf numFmtId="167" fontId="72" fillId="69" borderId="0" xfId="0" applyNumberFormat="1" applyFont="1" applyFill="1"/>
    <xf numFmtId="167" fontId="25" fillId="53" borderId="0" xfId="0" applyNumberFormat="1" applyFont="1" applyFill="1" applyAlignment="1">
      <alignment horizontal="center"/>
    </xf>
    <xf numFmtId="167" fontId="72" fillId="53" borderId="0" xfId="0" applyNumberFormat="1" applyFont="1" applyFill="1" applyAlignment="1">
      <alignment horizontal="center"/>
    </xf>
    <xf numFmtId="0" fontId="28" fillId="70" borderId="15" xfId="0" applyFont="1" applyFill="1" applyBorder="1" applyAlignment="1">
      <alignment horizontal="center"/>
    </xf>
    <xf numFmtId="177" fontId="69" fillId="0" borderId="0" xfId="0" applyNumberFormat="1" applyFont="1" applyAlignment="1">
      <alignment horizontal="center"/>
    </xf>
    <xf numFmtId="177" fontId="28" fillId="51" borderId="0" xfId="0" applyNumberFormat="1" applyFont="1" applyFill="1" applyAlignment="1">
      <alignment horizontal="center"/>
    </xf>
    <xf numFmtId="178" fontId="69" fillId="50" borderId="0" xfId="0" applyNumberFormat="1" applyFont="1" applyFill="1" applyBorder="1" applyAlignment="1">
      <alignment horizontal="center"/>
    </xf>
    <xf numFmtId="3" fontId="64" fillId="0" borderId="47" xfId="0" applyNumberFormat="1" applyFont="1" applyBorder="1" applyAlignment="1">
      <alignment horizontal="center"/>
    </xf>
    <xf numFmtId="3" fontId="21" fillId="0" borderId="51" xfId="0" applyNumberFormat="1" applyFont="1" applyBorder="1" applyAlignment="1">
      <alignment horizontal="center"/>
    </xf>
    <xf numFmtId="3" fontId="64" fillId="0" borderId="41" xfId="0" applyNumberFormat="1" applyFont="1" applyBorder="1" applyAlignment="1">
      <alignment horizontal="center"/>
    </xf>
    <xf numFmtId="178" fontId="69" fillId="50" borderId="36" xfId="0" applyNumberFormat="1" applyFont="1" applyFill="1" applyBorder="1" applyAlignment="1">
      <alignment horizontal="center"/>
    </xf>
    <xf numFmtId="178" fontId="69" fillId="50" borderId="21" xfId="0" applyNumberFormat="1" applyFont="1" applyFill="1" applyBorder="1" applyAlignment="1">
      <alignment horizontal="center"/>
    </xf>
    <xf numFmtId="177" fontId="28" fillId="50" borderId="48" xfId="0" applyNumberFormat="1" applyFont="1" applyFill="1" applyBorder="1" applyAlignment="1">
      <alignment horizontal="center"/>
    </xf>
    <xf numFmtId="0" fontId="0" fillId="50" borderId="49" xfId="0" applyFill="1" applyBorder="1"/>
    <xf numFmtId="177" fontId="28" fillId="50" borderId="49" xfId="0" applyNumberFormat="1" applyFont="1" applyFill="1" applyBorder="1" applyAlignment="1">
      <alignment horizontal="center"/>
    </xf>
    <xf numFmtId="177" fontId="28" fillId="50" borderId="50" xfId="0" applyNumberFormat="1" applyFont="1" applyFill="1" applyBorder="1" applyAlignment="1">
      <alignment horizontal="center"/>
    </xf>
    <xf numFmtId="176" fontId="28" fillId="0" borderId="0" xfId="0" applyNumberFormat="1" applyFont="1" applyAlignment="1">
      <alignment horizontal="center"/>
    </xf>
    <xf numFmtId="0" fontId="127" fillId="0" borderId="0" xfId="0" applyFont="1"/>
    <xf numFmtId="0" fontId="127" fillId="0" borderId="0" xfId="87" applyFont="1" applyFill="1" applyAlignment="1">
      <alignment horizontal="center" vertical="center"/>
    </xf>
    <xf numFmtId="0" fontId="10" fillId="0" borderId="0" xfId="909" applyAlignment="1">
      <alignment horizontal="center"/>
    </xf>
    <xf numFmtId="0" fontId="122" fillId="0" borderId="0" xfId="1348" applyFont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7" fontId="25" fillId="71" borderId="0" xfId="0" applyNumberFormat="1" applyFont="1" applyFill="1" applyAlignment="1">
      <alignment horizontal="center"/>
    </xf>
    <xf numFmtId="176" fontId="28" fillId="50" borderId="0" xfId="0" applyNumberFormat="1" applyFont="1" applyFill="1" applyAlignment="1">
      <alignment horizontal="center"/>
    </xf>
    <xf numFmtId="175" fontId="28" fillId="50" borderId="0" xfId="0" applyNumberFormat="1" applyFont="1" applyFill="1" applyBorder="1" applyAlignment="1">
      <alignment horizontal="center"/>
    </xf>
    <xf numFmtId="177" fontId="28" fillId="50" borderId="0" xfId="0" applyNumberFormat="1" applyFont="1" applyFill="1" applyAlignment="1">
      <alignment horizontal="center"/>
    </xf>
    <xf numFmtId="10" fontId="33" fillId="0" borderId="0" xfId="69" applyNumberFormat="1" applyFont="1" applyBorder="1" applyAlignment="1">
      <alignment horizontal="center"/>
    </xf>
    <xf numFmtId="0" fontId="28" fillId="51" borderId="0" xfId="0" applyFont="1" applyFill="1" applyAlignment="1">
      <alignment horizontal="center"/>
    </xf>
    <xf numFmtId="0" fontId="28" fillId="0" borderId="0" xfId="0" applyFont="1" applyAlignment="1">
      <alignment horizontal="center"/>
    </xf>
    <xf numFmtId="0" fontId="32" fillId="51" borderId="0" xfId="0" applyFont="1" applyFill="1" applyAlignment="1">
      <alignment horizontal="center"/>
    </xf>
    <xf numFmtId="0" fontId="35" fillId="51" borderId="0" xfId="0" applyFont="1" applyFill="1" applyAlignment="1">
      <alignment horizontal="center"/>
    </xf>
    <xf numFmtId="167" fontId="30" fillId="52" borderId="0" xfId="0" applyNumberFormat="1" applyFont="1" applyFill="1"/>
    <xf numFmtId="167" fontId="25" fillId="51" borderId="0" xfId="0" applyNumberFormat="1" applyFont="1" applyFill="1" applyAlignment="1">
      <alignment horizontal="center"/>
    </xf>
    <xf numFmtId="0" fontId="25" fillId="29" borderId="21" xfId="0" applyFont="1" applyFill="1" applyBorder="1" applyAlignment="1">
      <alignment horizontal="center"/>
    </xf>
    <xf numFmtId="2" fontId="26" fillId="34" borderId="22" xfId="69" applyNumberFormat="1" applyFont="1" applyFill="1" applyBorder="1" applyAlignment="1">
      <alignment horizontal="right"/>
    </xf>
    <xf numFmtId="1" fontId="24" fillId="0" borderId="0" xfId="0" applyNumberFormat="1" applyFont="1"/>
    <xf numFmtId="167" fontId="25" fillId="105" borderId="0" xfId="0" applyNumberFormat="1" applyFont="1" applyFill="1"/>
    <xf numFmtId="167" fontId="25" fillId="51" borderId="0" xfId="0" applyNumberFormat="1" applyFont="1" applyFill="1"/>
    <xf numFmtId="169" fontId="0" fillId="0" borderId="0" xfId="0" applyNumberFormat="1"/>
    <xf numFmtId="2" fontId="26" fillId="50" borderId="22" xfId="69" applyNumberFormat="1" applyFont="1" applyFill="1" applyBorder="1" applyAlignment="1">
      <alignment horizontal="right"/>
    </xf>
    <xf numFmtId="168" fontId="32" fillId="53" borderId="0" xfId="87" applyNumberFormat="1" applyFont="1" applyFill="1" applyBorder="1" applyAlignment="1">
      <alignment horizontal="center"/>
    </xf>
    <xf numFmtId="0" fontId="35" fillId="53" borderId="0" xfId="0" applyFont="1" applyFill="1" applyBorder="1"/>
    <xf numFmtId="168" fontId="32" fillId="53" borderId="0" xfId="69" applyNumberFormat="1" applyFont="1" applyFill="1" applyBorder="1" applyAlignment="1">
      <alignment horizontal="center"/>
    </xf>
    <xf numFmtId="2" fontId="32" fillId="53" borderId="0" xfId="69" applyNumberFormat="1" applyFont="1" applyFill="1" applyBorder="1" applyAlignment="1">
      <alignment horizontal="right"/>
    </xf>
    <xf numFmtId="170" fontId="20" fillId="37" borderId="23" xfId="0" applyNumberFormat="1" applyFont="1" applyFill="1" applyBorder="1" applyAlignment="1">
      <alignment horizontal="center"/>
    </xf>
    <xf numFmtId="167" fontId="72" fillId="69" borderId="48" xfId="0" applyNumberFormat="1" applyFont="1" applyFill="1" applyBorder="1" applyAlignment="1">
      <alignment horizontal="center"/>
    </xf>
    <xf numFmtId="167" fontId="72" fillId="69" borderId="26" xfId="0" applyNumberFormat="1" applyFont="1" applyFill="1" applyBorder="1" applyAlignment="1">
      <alignment horizontal="center"/>
    </xf>
    <xf numFmtId="170" fontId="24" fillId="0" borderId="0" xfId="0" applyNumberFormat="1" applyFont="1"/>
    <xf numFmtId="0" fontId="101" fillId="0" borderId="16" xfId="87" applyFont="1" applyFill="1" applyBorder="1" applyAlignment="1">
      <alignment vertical="center"/>
    </xf>
    <xf numFmtId="0" fontId="21" fillId="29" borderId="36" xfId="0" applyFont="1" applyFill="1" applyBorder="1" applyAlignment="1">
      <alignment horizontal="left"/>
    </xf>
    <xf numFmtId="167" fontId="21" fillId="29" borderId="15" xfId="0" applyNumberFormat="1" applyFont="1" applyFill="1" applyBorder="1" applyAlignment="1">
      <alignment horizontal="center"/>
    </xf>
    <xf numFmtId="0" fontId="21" fillId="29" borderId="0" xfId="0" applyFont="1" applyFill="1" applyBorder="1" applyAlignment="1">
      <alignment horizontal="left"/>
    </xf>
    <xf numFmtId="167" fontId="21" fillId="0" borderId="38" xfId="0" applyNumberFormat="1" applyFont="1" applyBorder="1" applyAlignment="1">
      <alignment horizontal="center"/>
    </xf>
    <xf numFmtId="0" fontId="21" fillId="0" borderId="21" xfId="0" applyFont="1" applyBorder="1" applyAlignment="1">
      <alignment horizontal="left"/>
    </xf>
    <xf numFmtId="169" fontId="20" fillId="0" borderId="0" xfId="0" applyNumberFormat="1" applyFont="1"/>
    <xf numFmtId="0" fontId="123" fillId="0" borderId="0" xfId="1757" applyFont="1" applyFill="1" applyAlignment="1">
      <alignment horizontal="left"/>
    </xf>
    <xf numFmtId="0" fontId="123" fillId="0" borderId="0" xfId="1758" applyFont="1" applyFill="1" applyAlignment="1">
      <alignment horizontal="left"/>
    </xf>
    <xf numFmtId="0" fontId="123" fillId="0" borderId="0" xfId="1758" applyFont="1" applyAlignment="1">
      <alignment horizontal="left"/>
    </xf>
    <xf numFmtId="22" fontId="123" fillId="0" borderId="0" xfId="1758" applyNumberFormat="1" applyFont="1" applyAlignment="1">
      <alignment horizontal="left"/>
    </xf>
    <xf numFmtId="167" fontId="25" fillId="64" borderId="0" xfId="0" applyNumberFormat="1" applyFont="1" applyFill="1" applyAlignment="1">
      <alignment horizontal="center"/>
    </xf>
    <xf numFmtId="0" fontId="127" fillId="106" borderId="17" xfId="1778" applyFont="1" applyFill="1" applyBorder="1">
      <protection locked="0"/>
    </xf>
    <xf numFmtId="0" fontId="127" fillId="0" borderId="70" xfId="1779" applyFont="1" applyBorder="1" applyProtection="1"/>
    <xf numFmtId="193" fontId="127" fillId="0" borderId="70" xfId="1779" applyNumberFormat="1" applyFont="1" applyBorder="1" applyProtection="1"/>
    <xf numFmtId="0" fontId="127" fillId="0" borderId="70" xfId="1779" applyFont="1" applyBorder="1"/>
    <xf numFmtId="0" fontId="127" fillId="0" borderId="0" xfId="1779" applyFont="1"/>
    <xf numFmtId="0" fontId="127" fillId="0" borderId="20" xfId="1779" applyFont="1" applyBorder="1" applyProtection="1"/>
    <xf numFmtId="0" fontId="127" fillId="0" borderId="19" xfId="1779" applyFont="1" applyBorder="1" applyProtection="1"/>
    <xf numFmtId="0" fontId="127" fillId="0" borderId="0" xfId="1779" applyFont="1" applyBorder="1" applyProtection="1"/>
    <xf numFmtId="193" fontId="127" fillId="0" borderId="0" xfId="1779" applyNumberFormat="1" applyFont="1" applyBorder="1" applyProtection="1"/>
    <xf numFmtId="0" fontId="127" fillId="0" borderId="0" xfId="1779" applyFont="1" applyBorder="1" applyAlignment="1" applyProtection="1">
      <alignment horizontal="center"/>
    </xf>
    <xf numFmtId="0" fontId="127" fillId="0" borderId="0" xfId="1779" applyFont="1" applyBorder="1"/>
    <xf numFmtId="0" fontId="148" fillId="0" borderId="0" xfId="1780" applyFont="1"/>
    <xf numFmtId="0" fontId="127" fillId="0" borderId="59" xfId="1779" applyFont="1" applyBorder="1" applyProtection="1"/>
    <xf numFmtId="167" fontId="149" fillId="107" borderId="17" xfId="1779" applyNumberFormat="1" applyFont="1" applyFill="1" applyBorder="1" applyAlignment="1" applyProtection="1">
      <alignment horizontal="center"/>
    </xf>
    <xf numFmtId="0" fontId="127" fillId="0" borderId="17" xfId="1779" applyFont="1" applyBorder="1" applyAlignment="1" applyProtection="1">
      <alignment horizontal="center"/>
    </xf>
    <xf numFmtId="0" fontId="64" fillId="54" borderId="17" xfId="1779" applyFont="1" applyFill="1" applyBorder="1" applyAlignment="1" applyProtection="1">
      <alignment horizontal="center"/>
    </xf>
    <xf numFmtId="0" fontId="64" fillId="108" borderId="55" xfId="1779" applyFont="1" applyFill="1" applyBorder="1" applyAlignment="1" applyProtection="1">
      <alignment horizontal="center"/>
    </xf>
    <xf numFmtId="0" fontId="64" fillId="108" borderId="71" xfId="1779" applyFont="1" applyFill="1" applyBorder="1" applyAlignment="1" applyProtection="1">
      <alignment horizontal="center"/>
    </xf>
    <xf numFmtId="0" fontId="127" fillId="0" borderId="24" xfId="1779" applyFont="1" applyBorder="1"/>
    <xf numFmtId="0" fontId="127" fillId="0" borderId="16" xfId="1779" applyFont="1" applyBorder="1"/>
    <xf numFmtId="0" fontId="127" fillId="0" borderId="17" xfId="1779" applyFont="1" applyBorder="1"/>
    <xf numFmtId="173" fontId="127" fillId="0" borderId="0" xfId="1779" applyNumberFormat="1" applyFont="1"/>
    <xf numFmtId="0" fontId="64" fillId="108" borderId="24" xfId="1779" applyFont="1" applyFill="1" applyBorder="1" applyAlignment="1" applyProtection="1">
      <alignment horizontal="center"/>
    </xf>
    <xf numFmtId="0" fontId="64" fillId="108" borderId="16" xfId="1779" applyFont="1" applyFill="1" applyBorder="1" applyAlignment="1" applyProtection="1">
      <alignment horizontal="center"/>
    </xf>
    <xf numFmtId="0" fontId="127" fillId="108" borderId="72" xfId="1779" applyFont="1" applyFill="1" applyBorder="1" applyProtection="1"/>
    <xf numFmtId="0" fontId="127" fillId="108" borderId="71" xfId="1779" applyFont="1" applyFill="1" applyBorder="1" applyProtection="1"/>
    <xf numFmtId="0" fontId="64" fillId="51" borderId="16" xfId="1779" applyFont="1" applyFill="1" applyBorder="1" applyAlignment="1">
      <alignment horizontal="center"/>
    </xf>
    <xf numFmtId="0" fontId="127" fillId="109" borderId="73" xfId="1779" applyFont="1" applyFill="1" applyBorder="1" applyProtection="1"/>
    <xf numFmtId="1" fontId="127" fillId="110" borderId="18" xfId="1779" applyNumberFormat="1" applyFont="1" applyFill="1" applyBorder="1" applyAlignment="1" applyProtection="1">
      <alignment horizontal="center"/>
    </xf>
    <xf numFmtId="0" fontId="127" fillId="0" borderId="70" xfId="1779" applyFont="1" applyBorder="1" applyAlignment="1" applyProtection="1">
      <alignment horizontal="center"/>
    </xf>
    <xf numFmtId="170" fontId="127" fillId="69" borderId="18" xfId="1779" applyNumberFormat="1" applyFont="1" applyFill="1" applyBorder="1" applyAlignment="1" applyProtection="1">
      <alignment horizontal="center"/>
    </xf>
    <xf numFmtId="170" fontId="127" fillId="0" borderId="70" xfId="1779" applyNumberFormat="1" applyFont="1" applyFill="1" applyBorder="1" applyAlignment="1" applyProtection="1">
      <alignment horizontal="center"/>
    </xf>
    <xf numFmtId="170" fontId="127" fillId="108" borderId="18" xfId="1779" applyNumberFormat="1" applyFont="1" applyFill="1" applyBorder="1" applyAlignment="1" applyProtection="1">
      <alignment horizontal="center"/>
    </xf>
    <xf numFmtId="170" fontId="127" fillId="0" borderId="71" xfId="1779" applyNumberFormat="1" applyFont="1" applyFill="1" applyBorder="1" applyAlignment="1" applyProtection="1">
      <alignment horizontal="center"/>
    </xf>
    <xf numFmtId="0" fontId="127" fillId="0" borderId="72" xfId="1779" applyFont="1" applyBorder="1" applyAlignment="1" applyProtection="1">
      <alignment horizontal="center"/>
    </xf>
    <xf numFmtId="0" fontId="127" fillId="0" borderId="71" xfId="1779" applyFont="1" applyBorder="1" applyAlignment="1" applyProtection="1">
      <alignment horizontal="center"/>
    </xf>
    <xf numFmtId="0" fontId="149" fillId="107" borderId="27" xfId="1779" applyNumberFormat="1" applyFont="1" applyFill="1" applyBorder="1" applyAlignment="1" applyProtection="1">
      <alignment horizontal="center"/>
    </xf>
    <xf numFmtId="0" fontId="127" fillId="108" borderId="72" xfId="1779" applyFont="1" applyFill="1" applyBorder="1" applyAlignment="1" applyProtection="1">
      <alignment horizontal="center"/>
    </xf>
    <xf numFmtId="170" fontId="127" fillId="0" borderId="72" xfId="1779" applyNumberFormat="1" applyFont="1" applyBorder="1" applyAlignment="1" applyProtection="1">
      <alignment horizontal="center"/>
    </xf>
    <xf numFmtId="170" fontId="127" fillId="0" borderId="71" xfId="1779" applyNumberFormat="1" applyFont="1" applyBorder="1" applyAlignment="1" applyProtection="1">
      <alignment horizontal="center"/>
    </xf>
    <xf numFmtId="0" fontId="127" fillId="0" borderId="18" xfId="1779" applyFont="1" applyBorder="1"/>
    <xf numFmtId="0" fontId="127" fillId="109" borderId="72" xfId="1779" applyFont="1" applyFill="1" applyBorder="1" applyProtection="1"/>
    <xf numFmtId="0" fontId="127" fillId="108" borderId="59" xfId="1779" applyFont="1" applyFill="1" applyBorder="1" applyProtection="1"/>
    <xf numFmtId="0" fontId="127" fillId="108" borderId="74" xfId="1779" applyFont="1" applyFill="1" applyBorder="1" applyProtection="1"/>
    <xf numFmtId="1" fontId="127" fillId="110" borderId="73" xfId="1779" applyNumberFormat="1" applyFont="1" applyFill="1" applyBorder="1" applyAlignment="1" applyProtection="1">
      <alignment horizontal="center"/>
    </xf>
    <xf numFmtId="170" fontId="127" fillId="69" borderId="73" xfId="1779" applyNumberFormat="1" applyFont="1" applyFill="1" applyBorder="1" applyAlignment="1" applyProtection="1">
      <alignment horizontal="center"/>
    </xf>
    <xf numFmtId="170" fontId="127" fillId="0" borderId="0" xfId="1779" applyNumberFormat="1" applyFont="1" applyFill="1" applyBorder="1" applyAlignment="1" applyProtection="1">
      <alignment horizontal="center"/>
    </xf>
    <xf numFmtId="170" fontId="127" fillId="108" borderId="73" xfId="1779" applyNumberFormat="1" applyFont="1" applyFill="1" applyBorder="1" applyAlignment="1" applyProtection="1">
      <alignment horizontal="center"/>
    </xf>
    <xf numFmtId="170" fontId="127" fillId="0" borderId="74" xfId="1779" applyNumberFormat="1" applyFont="1" applyFill="1" applyBorder="1" applyAlignment="1" applyProtection="1">
      <alignment horizontal="center"/>
    </xf>
    <xf numFmtId="0" fontId="127" fillId="0" borderId="59" xfId="1779" applyFont="1" applyBorder="1" applyAlignment="1" applyProtection="1">
      <alignment horizontal="center"/>
    </xf>
    <xf numFmtId="0" fontId="127" fillId="0" borderId="74" xfId="1779" applyFont="1" applyBorder="1" applyAlignment="1" applyProtection="1">
      <alignment horizontal="center"/>
    </xf>
    <xf numFmtId="193" fontId="127" fillId="111" borderId="72" xfId="1779" applyNumberFormat="1" applyFont="1" applyFill="1" applyBorder="1" applyAlignment="1" applyProtection="1">
      <alignment horizontal="center"/>
    </xf>
    <xf numFmtId="195" fontId="127" fillId="111" borderId="18" xfId="1779" applyNumberFormat="1" applyFont="1" applyFill="1" applyBorder="1" applyAlignment="1" applyProtection="1">
      <alignment horizontal="center"/>
    </xf>
    <xf numFmtId="193" fontId="127" fillId="111" borderId="59" xfId="1779" applyNumberFormat="1" applyFont="1" applyFill="1" applyBorder="1" applyAlignment="1" applyProtection="1">
      <alignment horizontal="center"/>
    </xf>
    <xf numFmtId="195" fontId="127" fillId="111" borderId="73" xfId="1779" applyNumberFormat="1" applyFont="1" applyFill="1" applyBorder="1" applyAlignment="1" applyProtection="1">
      <alignment horizontal="center"/>
    </xf>
    <xf numFmtId="195" fontId="127" fillId="111" borderId="27" xfId="1779" applyNumberFormat="1" applyFont="1" applyFill="1" applyBorder="1" applyAlignment="1" applyProtection="1">
      <alignment horizontal="center"/>
    </xf>
    <xf numFmtId="0" fontId="127" fillId="108" borderId="59" xfId="1779" applyFont="1" applyFill="1" applyBorder="1" applyAlignment="1" applyProtection="1">
      <alignment horizontal="center"/>
    </xf>
    <xf numFmtId="170" fontId="127" fillId="0" borderId="59" xfId="1779" applyNumberFormat="1" applyFont="1" applyBorder="1" applyAlignment="1" applyProtection="1">
      <alignment horizontal="center"/>
    </xf>
    <xf numFmtId="170" fontId="127" fillId="0" borderId="74" xfId="1779" applyNumberFormat="1" applyFont="1" applyBorder="1" applyAlignment="1" applyProtection="1">
      <alignment horizontal="center"/>
    </xf>
    <xf numFmtId="0" fontId="127" fillId="0" borderId="73" xfId="1779" applyFont="1" applyBorder="1"/>
    <xf numFmtId="14" fontId="127" fillId="111" borderId="18" xfId="1779" applyNumberFormat="1" applyFont="1" applyFill="1" applyBorder="1" applyProtection="1"/>
    <xf numFmtId="0" fontId="127" fillId="35" borderId="18" xfId="1781" applyFont="1" applyFill="1" applyBorder="1" applyAlignment="1">
      <alignment horizontal="center"/>
    </xf>
    <xf numFmtId="0" fontId="127" fillId="109" borderId="59" xfId="1779" applyFont="1" applyFill="1" applyBorder="1" applyProtection="1"/>
    <xf numFmtId="193" fontId="127" fillId="111" borderId="18" xfId="1779" applyNumberFormat="1" applyFont="1" applyFill="1" applyBorder="1" applyAlignment="1" applyProtection="1">
      <alignment horizontal="center"/>
    </xf>
    <xf numFmtId="193" fontId="127" fillId="111" borderId="73" xfId="1779" applyNumberFormat="1" applyFont="1" applyFill="1" applyBorder="1" applyAlignment="1" applyProtection="1">
      <alignment horizontal="center"/>
    </xf>
    <xf numFmtId="193" fontId="127" fillId="111" borderId="27" xfId="1779" applyNumberFormat="1" applyFont="1" applyFill="1" applyBorder="1" applyAlignment="1" applyProtection="1">
      <alignment horizontal="center"/>
    </xf>
    <xf numFmtId="0" fontId="127" fillId="108" borderId="69" xfId="1779" applyFont="1" applyFill="1" applyBorder="1" applyProtection="1"/>
    <xf numFmtId="0" fontId="127" fillId="108" borderId="53" xfId="1779" applyFont="1" applyFill="1" applyBorder="1" applyProtection="1"/>
    <xf numFmtId="14" fontId="127" fillId="111" borderId="73" xfId="1779" applyNumberFormat="1" applyFont="1" applyFill="1" applyBorder="1" applyProtection="1"/>
    <xf numFmtId="0" fontId="127" fillId="35" borderId="73" xfId="1781" applyFont="1" applyFill="1" applyBorder="1" applyAlignment="1">
      <alignment horizontal="center"/>
    </xf>
    <xf numFmtId="1" fontId="127" fillId="110" borderId="59" xfId="1779" applyNumberFormat="1" applyFont="1" applyFill="1" applyBorder="1" applyAlignment="1" applyProtection="1">
      <alignment horizontal="center"/>
    </xf>
    <xf numFmtId="0" fontId="127" fillId="108" borderId="69" xfId="1779" applyFont="1" applyFill="1" applyBorder="1" applyAlignment="1" applyProtection="1">
      <alignment horizontal="center"/>
    </xf>
    <xf numFmtId="170" fontId="127" fillId="0" borderId="69" xfId="1779" applyNumberFormat="1" applyFont="1" applyBorder="1" applyAlignment="1" applyProtection="1">
      <alignment horizontal="center"/>
    </xf>
    <xf numFmtId="170" fontId="127" fillId="0" borderId="53" xfId="1779" applyNumberFormat="1" applyFont="1" applyBorder="1" applyAlignment="1" applyProtection="1">
      <alignment horizontal="center"/>
    </xf>
    <xf numFmtId="0" fontId="127" fillId="109" borderId="18" xfId="1779" applyFont="1" applyFill="1" applyBorder="1" applyProtection="1"/>
    <xf numFmtId="196" fontId="127" fillId="110" borderId="18" xfId="1779" applyNumberFormat="1" applyFont="1" applyFill="1" applyBorder="1" applyAlignment="1" applyProtection="1">
      <alignment horizontal="center"/>
    </xf>
    <xf numFmtId="196" fontId="127" fillId="110" borderId="73" xfId="1779" applyNumberFormat="1" applyFont="1" applyFill="1" applyBorder="1" applyAlignment="1" applyProtection="1">
      <alignment horizontal="center"/>
    </xf>
    <xf numFmtId="0" fontId="127" fillId="0" borderId="27" xfId="1779" applyFont="1" applyBorder="1"/>
    <xf numFmtId="0" fontId="127" fillId="111" borderId="27" xfId="1779" applyFont="1" applyFill="1" applyBorder="1" applyProtection="1"/>
    <xf numFmtId="0" fontId="127" fillId="112" borderId="27" xfId="1779" applyFont="1" applyFill="1" applyBorder="1" applyAlignment="1" applyProtection="1">
      <alignment horizontal="center"/>
    </xf>
    <xf numFmtId="196" fontId="127" fillId="108" borderId="59" xfId="1779" applyNumberFormat="1" applyFont="1" applyFill="1" applyBorder="1" applyAlignment="1" applyProtection="1">
      <alignment horizontal="center"/>
    </xf>
    <xf numFmtId="0" fontId="64" fillId="54" borderId="24" xfId="1779" applyFont="1" applyFill="1" applyBorder="1" applyAlignment="1" applyProtection="1">
      <alignment horizontal="center"/>
    </xf>
    <xf numFmtId="0" fontId="127" fillId="109" borderId="27" xfId="1779" applyFont="1" applyFill="1" applyBorder="1" applyProtection="1"/>
    <xf numFmtId="196" fontId="127" fillId="110" borderId="27" xfId="1779" applyNumberFormat="1" applyFont="1" applyFill="1" applyBorder="1" applyAlignment="1" applyProtection="1">
      <alignment horizontal="center"/>
    </xf>
    <xf numFmtId="0" fontId="127" fillId="0" borderId="75" xfId="1779" applyFont="1" applyBorder="1" applyAlignment="1" applyProtection="1">
      <alignment horizontal="center"/>
    </xf>
    <xf numFmtId="170" fontId="127" fillId="69" borderId="27" xfId="1779" applyNumberFormat="1" applyFont="1" applyFill="1" applyBorder="1" applyAlignment="1" applyProtection="1">
      <alignment horizontal="center"/>
    </xf>
    <xf numFmtId="170" fontId="127" fillId="0" borderId="75" xfId="1779" applyNumberFormat="1" applyFont="1" applyFill="1" applyBorder="1" applyAlignment="1" applyProtection="1">
      <alignment horizontal="center"/>
    </xf>
    <xf numFmtId="170" fontId="127" fillId="108" borderId="27" xfId="1779" applyNumberFormat="1" applyFont="1" applyFill="1" applyBorder="1" applyAlignment="1" applyProtection="1">
      <alignment horizontal="center"/>
    </xf>
    <xf numFmtId="170" fontId="127" fillId="0" borderId="76" xfId="1779" applyNumberFormat="1" applyFont="1" applyFill="1" applyBorder="1" applyAlignment="1" applyProtection="1">
      <alignment horizontal="center"/>
    </xf>
    <xf numFmtId="0" fontId="127" fillId="108" borderId="72" xfId="1779" applyNumberFormat="1" applyFont="1" applyFill="1" applyBorder="1" applyAlignment="1" applyProtection="1">
      <alignment horizontal="center"/>
    </xf>
    <xf numFmtId="197" fontId="127" fillId="110" borderId="73" xfId="1779" applyNumberFormat="1" applyFont="1" applyFill="1" applyBorder="1" applyAlignment="1" applyProtection="1">
      <alignment horizontal="center"/>
    </xf>
    <xf numFmtId="0" fontId="150" fillId="0" borderId="72" xfId="1779" applyFont="1" applyFill="1" applyBorder="1" applyAlignment="1">
      <alignment horizontal="center"/>
    </xf>
    <xf numFmtId="0" fontId="150" fillId="0" borderId="18" xfId="1779" applyFont="1" applyFill="1" applyBorder="1" applyAlignment="1">
      <alignment horizontal="center"/>
    </xf>
    <xf numFmtId="197" fontId="127" fillId="108" borderId="59" xfId="1779" applyNumberFormat="1" applyFont="1" applyFill="1" applyBorder="1" applyAlignment="1" applyProtection="1">
      <alignment horizontal="center"/>
    </xf>
    <xf numFmtId="0" fontId="127" fillId="108" borderId="59" xfId="1779" applyNumberFormat="1" applyFont="1" applyFill="1" applyBorder="1" applyAlignment="1" applyProtection="1">
      <alignment horizontal="center"/>
    </xf>
    <xf numFmtId="0" fontId="127" fillId="108" borderId="77" xfId="1779" applyFont="1" applyFill="1" applyBorder="1" applyProtection="1"/>
    <xf numFmtId="0" fontId="127" fillId="108" borderId="76" xfId="1779" applyFont="1" applyFill="1" applyBorder="1" applyProtection="1"/>
    <xf numFmtId="0" fontId="127" fillId="29" borderId="72" xfId="1780" applyFont="1" applyFill="1" applyBorder="1" applyAlignment="1">
      <alignment horizontal="center"/>
    </xf>
    <xf numFmtId="0" fontId="127" fillId="29" borderId="18" xfId="1780" applyFont="1" applyFill="1" applyBorder="1" applyAlignment="1">
      <alignment horizontal="center"/>
    </xf>
    <xf numFmtId="0" fontId="127" fillId="29" borderId="77" xfId="1780" applyFont="1" applyFill="1" applyBorder="1" applyAlignment="1">
      <alignment horizontal="center"/>
    </xf>
    <xf numFmtId="0" fontId="127" fillId="29" borderId="27" xfId="1780" applyFont="1" applyFill="1" applyBorder="1" applyAlignment="1">
      <alignment horizontal="center"/>
    </xf>
    <xf numFmtId="0" fontId="127" fillId="108" borderId="24" xfId="1779" applyFont="1" applyFill="1" applyBorder="1" applyAlignment="1" applyProtection="1">
      <alignment horizontal="center"/>
    </xf>
    <xf numFmtId="193" fontId="127" fillId="0" borderId="72" xfId="1779" applyNumberFormat="1" applyFont="1" applyFill="1" applyBorder="1" applyAlignment="1" applyProtection="1">
      <alignment horizontal="center"/>
    </xf>
    <xf numFmtId="0" fontId="150" fillId="0" borderId="17" xfId="1779" applyFont="1" applyFill="1" applyBorder="1" applyAlignment="1">
      <alignment horizontal="center"/>
    </xf>
    <xf numFmtId="193" fontId="127" fillId="0" borderId="59" xfId="1779" applyNumberFormat="1" applyFont="1" applyFill="1" applyBorder="1" applyAlignment="1" applyProtection="1">
      <alignment horizontal="center"/>
    </xf>
    <xf numFmtId="0" fontId="127" fillId="108" borderId="77" xfId="1779" applyFont="1" applyFill="1" applyBorder="1" applyAlignment="1" applyProtection="1">
      <alignment horizontal="center"/>
    </xf>
    <xf numFmtId="0" fontId="127" fillId="0" borderId="75" xfId="1779" applyFont="1" applyBorder="1" applyProtection="1"/>
    <xf numFmtId="193" fontId="127" fillId="0" borderId="77" xfId="1779" applyNumberFormat="1" applyFont="1" applyFill="1" applyBorder="1" applyAlignment="1" applyProtection="1">
      <alignment horizontal="center"/>
    </xf>
    <xf numFmtId="173" fontId="127" fillId="0" borderId="0" xfId="1779" applyNumberFormat="1" applyFont="1" applyBorder="1"/>
    <xf numFmtId="0" fontId="127" fillId="109" borderId="77" xfId="1779" applyFont="1" applyFill="1" applyBorder="1" applyProtection="1"/>
    <xf numFmtId="197" fontId="127" fillId="110" borderId="27" xfId="1779" applyNumberFormat="1" applyFont="1" applyFill="1" applyBorder="1" applyAlignment="1" applyProtection="1">
      <alignment horizontal="center"/>
    </xf>
    <xf numFmtId="0" fontId="127" fillId="0" borderId="77" xfId="1779" applyFont="1" applyBorder="1" applyAlignment="1" applyProtection="1">
      <alignment horizontal="center"/>
    </xf>
    <xf numFmtId="0" fontId="127" fillId="0" borderId="76" xfId="1779" applyFont="1" applyBorder="1" applyAlignment="1" applyProtection="1">
      <alignment horizontal="center"/>
    </xf>
    <xf numFmtId="170" fontId="127" fillId="0" borderId="77" xfId="1779" applyNumberFormat="1" applyFont="1" applyBorder="1" applyAlignment="1" applyProtection="1">
      <alignment horizontal="center"/>
    </xf>
    <xf numFmtId="170" fontId="127" fillId="0" borderId="76" xfId="1779" applyNumberFormat="1" applyFont="1" applyBorder="1" applyAlignment="1" applyProtection="1">
      <alignment horizontal="center"/>
    </xf>
    <xf numFmtId="199" fontId="127" fillId="108" borderId="59" xfId="1779" applyNumberFormat="1" applyFont="1" applyFill="1" applyBorder="1" applyAlignment="1" applyProtection="1">
      <alignment horizontal="center"/>
    </xf>
    <xf numFmtId="0" fontId="64" fillId="54" borderId="18" xfId="1779" applyFont="1" applyFill="1" applyBorder="1" applyAlignment="1" applyProtection="1">
      <alignment horizontal="center"/>
    </xf>
    <xf numFmtId="170" fontId="64" fillId="108" borderId="72" xfId="1779" applyNumberFormat="1" applyFont="1" applyFill="1" applyBorder="1" applyAlignment="1" applyProtection="1">
      <alignment horizontal="center"/>
    </xf>
    <xf numFmtId="170" fontId="64" fillId="108" borderId="71" xfId="1779" applyNumberFormat="1" applyFont="1" applyFill="1" applyBorder="1" applyAlignment="1" applyProtection="1">
      <alignment horizontal="center"/>
    </xf>
    <xf numFmtId="195" fontId="127" fillId="0" borderId="0" xfId="1779" applyNumberFormat="1" applyFont="1" applyBorder="1"/>
    <xf numFmtId="200" fontId="127" fillId="110" borderId="18" xfId="1779" applyNumberFormat="1" applyFont="1" applyFill="1" applyBorder="1" applyAlignment="1" applyProtection="1">
      <alignment horizontal="center"/>
    </xf>
    <xf numFmtId="170" fontId="127" fillId="0" borderId="18" xfId="1779" applyNumberFormat="1" applyFont="1" applyFill="1" applyBorder="1" applyAlignment="1" applyProtection="1">
      <alignment horizontal="center"/>
    </xf>
    <xf numFmtId="0" fontId="127" fillId="108" borderId="18" xfId="1779" applyFont="1" applyFill="1" applyBorder="1" applyAlignment="1" applyProtection="1">
      <alignment horizontal="center"/>
    </xf>
    <xf numFmtId="170" fontId="127" fillId="0" borderId="70" xfId="1779" applyNumberFormat="1" applyFont="1" applyBorder="1" applyAlignment="1" applyProtection="1">
      <alignment horizontal="center"/>
    </xf>
    <xf numFmtId="198" fontId="127" fillId="0" borderId="0" xfId="1779" applyNumberFormat="1" applyFont="1" applyBorder="1"/>
    <xf numFmtId="0" fontId="151" fillId="109" borderId="27" xfId="1779" applyFont="1" applyFill="1" applyBorder="1" applyProtection="1"/>
    <xf numFmtId="200" fontId="127" fillId="110" borderId="27" xfId="1779" applyNumberFormat="1" applyFont="1" applyFill="1" applyBorder="1" applyAlignment="1" applyProtection="1">
      <alignment horizontal="center"/>
    </xf>
    <xf numFmtId="170" fontId="127" fillId="0" borderId="27" xfId="1779" applyNumberFormat="1" applyFont="1" applyFill="1" applyBorder="1" applyAlignment="1" applyProtection="1">
      <alignment horizontal="center"/>
    </xf>
    <xf numFmtId="0" fontId="127" fillId="108" borderId="27" xfId="1779" applyFont="1" applyFill="1" applyBorder="1" applyAlignment="1" applyProtection="1">
      <alignment horizontal="center"/>
    </xf>
    <xf numFmtId="167" fontId="149" fillId="107" borderId="18" xfId="1779" applyNumberFormat="1" applyFont="1" applyFill="1" applyBorder="1" applyAlignment="1" applyProtection="1">
      <alignment horizontal="center"/>
    </xf>
    <xf numFmtId="0" fontId="127" fillId="0" borderId="27" xfId="1779" applyFont="1" applyBorder="1" applyAlignment="1" applyProtection="1">
      <alignment horizontal="center"/>
    </xf>
    <xf numFmtId="0" fontId="127" fillId="0" borderId="18" xfId="1779" applyFont="1" applyBorder="1" applyAlignment="1" applyProtection="1">
      <alignment horizontal="center"/>
    </xf>
    <xf numFmtId="194" fontId="127" fillId="112" borderId="18" xfId="1779" applyNumberFormat="1" applyFont="1" applyFill="1" applyBorder="1" applyAlignment="1" applyProtection="1">
      <alignment horizontal="center"/>
    </xf>
    <xf numFmtId="0" fontId="127" fillId="0" borderId="0" xfId="1779" applyFont="1" applyBorder="1" applyAlignment="1" applyProtection="1">
      <alignment horizontal="right"/>
    </xf>
    <xf numFmtId="0" fontId="127" fillId="110" borderId="18" xfId="1779" applyNumberFormat="1" applyFont="1" applyFill="1" applyBorder="1" applyAlignment="1" applyProtection="1">
      <alignment horizontal="center"/>
    </xf>
    <xf numFmtId="194" fontId="127" fillId="0" borderId="72" xfId="1779" applyNumberFormat="1" applyFont="1" applyBorder="1" applyAlignment="1">
      <alignment horizontal="center"/>
    </xf>
    <xf numFmtId="194" fontId="127" fillId="0" borderId="17" xfId="1779" applyNumberFormat="1" applyFont="1" applyBorder="1"/>
    <xf numFmtId="173" fontId="127" fillId="108" borderId="18" xfId="1779" applyNumberFormat="1" applyFont="1" applyFill="1" applyBorder="1" applyAlignment="1" applyProtection="1">
      <alignment horizontal="center"/>
    </xf>
    <xf numFmtId="194" fontId="127" fillId="0" borderId="76" xfId="1779" applyNumberFormat="1" applyFont="1" applyBorder="1" applyAlignment="1" applyProtection="1">
      <alignment horizontal="center"/>
    </xf>
    <xf numFmtId="169" fontId="127" fillId="0" borderId="0" xfId="1779" applyNumberFormat="1" applyFont="1" applyBorder="1"/>
    <xf numFmtId="194" fontId="127" fillId="112" borderId="73" xfId="1779" applyNumberFormat="1" applyFont="1" applyFill="1" applyBorder="1" applyAlignment="1" applyProtection="1">
      <alignment horizontal="center"/>
    </xf>
    <xf numFmtId="0" fontId="127" fillId="110" borderId="73" xfId="1779" applyNumberFormat="1" applyFont="1" applyFill="1" applyBorder="1" applyAlignment="1" applyProtection="1">
      <alignment horizontal="center"/>
    </xf>
    <xf numFmtId="194" fontId="127" fillId="0" borderId="59" xfId="1779" applyNumberFormat="1" applyFont="1" applyBorder="1" applyAlignment="1">
      <alignment horizontal="center"/>
    </xf>
    <xf numFmtId="194" fontId="127" fillId="0" borderId="74" xfId="1779" applyNumberFormat="1" applyFont="1" applyBorder="1"/>
    <xf numFmtId="170" fontId="127" fillId="0" borderId="73" xfId="1779" applyNumberFormat="1" applyFont="1" applyFill="1" applyBorder="1" applyAlignment="1" applyProtection="1">
      <alignment horizontal="center"/>
    </xf>
    <xf numFmtId="173" fontId="127" fillId="108" borderId="73" xfId="1779" applyNumberFormat="1" applyFont="1" applyFill="1" applyBorder="1" applyAlignment="1" applyProtection="1">
      <alignment horizontal="center"/>
    </xf>
    <xf numFmtId="15" fontId="127" fillId="112" borderId="73" xfId="1779" applyNumberFormat="1" applyFont="1" applyFill="1" applyBorder="1" applyAlignment="1" applyProtection="1">
      <alignment horizontal="center"/>
      <protection locked="0"/>
    </xf>
    <xf numFmtId="0" fontId="127" fillId="113" borderId="17" xfId="1779" applyFont="1" applyFill="1" applyBorder="1" applyProtection="1"/>
    <xf numFmtId="0" fontId="127" fillId="112" borderId="17" xfId="1779" applyFont="1" applyFill="1" applyBorder="1" applyAlignment="1" applyProtection="1">
      <alignment horizontal="center"/>
    </xf>
    <xf numFmtId="0" fontId="64" fillId="108" borderId="72" xfId="1779" applyFont="1" applyFill="1" applyBorder="1" applyAlignment="1" applyProtection="1">
      <alignment horizontal="center"/>
    </xf>
    <xf numFmtId="0" fontId="64" fillId="108" borderId="70" xfId="1779" applyFont="1" applyFill="1" applyBorder="1" applyAlignment="1" applyProtection="1">
      <alignment horizontal="center"/>
    </xf>
    <xf numFmtId="0" fontId="127" fillId="114" borderId="18" xfId="1779" applyFont="1" applyFill="1" applyBorder="1" applyProtection="1"/>
    <xf numFmtId="173" fontId="127" fillId="0" borderId="70" xfId="1779" applyNumberFormat="1" applyFont="1" applyBorder="1" applyAlignment="1" applyProtection="1">
      <alignment horizontal="center"/>
    </xf>
    <xf numFmtId="174" fontId="127" fillId="0" borderId="71" xfId="1779" applyNumberFormat="1" applyFont="1" applyBorder="1" applyAlignment="1" applyProtection="1">
      <alignment horizontal="center"/>
    </xf>
    <xf numFmtId="0" fontId="127" fillId="114" borderId="73" xfId="1779" applyFont="1" applyFill="1" applyBorder="1" applyProtection="1"/>
    <xf numFmtId="0" fontId="127" fillId="108" borderId="73" xfId="1779" applyFont="1" applyFill="1" applyBorder="1" applyAlignment="1" applyProtection="1">
      <alignment horizontal="center"/>
    </xf>
    <xf numFmtId="170" fontId="127" fillId="0" borderId="0" xfId="1779" applyNumberFormat="1" applyFont="1" applyBorder="1" applyAlignment="1" applyProtection="1">
      <alignment horizontal="center"/>
    </xf>
    <xf numFmtId="173" fontId="127" fillId="0" borderId="0" xfId="1779" applyNumberFormat="1" applyFont="1" applyBorder="1" applyAlignment="1" applyProtection="1">
      <alignment horizontal="center"/>
    </xf>
    <xf numFmtId="174" fontId="127" fillId="0" borderId="74" xfId="1779" applyNumberFormat="1" applyFont="1" applyBorder="1" applyAlignment="1" applyProtection="1">
      <alignment horizontal="center"/>
    </xf>
    <xf numFmtId="0" fontId="127" fillId="0" borderId="17" xfId="1779" applyFont="1" applyBorder="1" applyAlignment="1">
      <alignment horizontal="left"/>
    </xf>
    <xf numFmtId="0" fontId="127" fillId="114" borderId="27" xfId="1779" applyFont="1" applyFill="1" applyBorder="1" applyProtection="1"/>
    <xf numFmtId="0" fontId="127" fillId="0" borderId="73" xfId="1779" applyFont="1" applyBorder="1" applyAlignment="1">
      <alignment horizontal="left"/>
    </xf>
    <xf numFmtId="0" fontId="127" fillId="115" borderId="17" xfId="1779" applyFont="1" applyFill="1" applyBorder="1"/>
    <xf numFmtId="0" fontId="127" fillId="112" borderId="17" xfId="1779" applyFont="1" applyFill="1" applyBorder="1" applyAlignment="1">
      <alignment horizontal="center"/>
    </xf>
    <xf numFmtId="0" fontId="127" fillId="0" borderId="27" xfId="1779" applyFont="1" applyBorder="1" applyAlignment="1">
      <alignment horizontal="left"/>
    </xf>
    <xf numFmtId="0" fontId="127" fillId="108" borderId="73" xfId="1779" applyNumberFormat="1" applyFont="1" applyFill="1" applyBorder="1" applyAlignment="1" applyProtection="1">
      <alignment horizontal="center"/>
    </xf>
    <xf numFmtId="199" fontId="127" fillId="108" borderId="73" xfId="1779" applyNumberFormat="1" applyFont="1" applyFill="1" applyBorder="1" applyAlignment="1" applyProtection="1">
      <alignment horizontal="center"/>
    </xf>
    <xf numFmtId="0" fontId="127" fillId="110" borderId="27" xfId="1779" applyNumberFormat="1" applyFont="1" applyFill="1" applyBorder="1" applyAlignment="1" applyProtection="1">
      <alignment horizontal="center"/>
    </xf>
    <xf numFmtId="194" fontId="127" fillId="0" borderId="77" xfId="1779" applyNumberFormat="1" applyFont="1" applyBorder="1" applyAlignment="1">
      <alignment horizontal="center"/>
    </xf>
    <xf numFmtId="194" fontId="127" fillId="0" borderId="76" xfId="1779" applyNumberFormat="1" applyFont="1" applyBorder="1"/>
    <xf numFmtId="173" fontId="127" fillId="108" borderId="27" xfId="1779" applyNumberFormat="1" applyFont="1" applyFill="1" applyBorder="1" applyAlignment="1" applyProtection="1">
      <alignment horizontal="center"/>
    </xf>
    <xf numFmtId="0" fontId="127" fillId="112" borderId="18" xfId="1779" quotePrefix="1" applyFont="1" applyFill="1" applyBorder="1" applyAlignment="1" applyProtection="1">
      <alignment horizontal="center"/>
    </xf>
    <xf numFmtId="199" fontId="127" fillId="110" borderId="71" xfId="1779" applyNumberFormat="1" applyFont="1" applyFill="1" applyBorder="1" applyAlignment="1" applyProtection="1">
      <alignment horizontal="center"/>
    </xf>
    <xf numFmtId="0" fontId="127" fillId="0" borderId="72" xfId="1779" applyFont="1" applyFill="1" applyBorder="1" applyAlignment="1" applyProtection="1">
      <alignment horizontal="center"/>
    </xf>
    <xf numFmtId="193" fontId="127" fillId="112" borderId="73" xfId="1779" applyNumberFormat="1" applyFont="1" applyFill="1" applyBorder="1" applyAlignment="1" applyProtection="1">
      <alignment horizontal="center"/>
    </xf>
    <xf numFmtId="199" fontId="127" fillId="110" borderId="74" xfId="1779" applyNumberFormat="1" applyFont="1" applyFill="1" applyBorder="1" applyAlignment="1" applyProtection="1">
      <alignment horizontal="center"/>
    </xf>
    <xf numFmtId="0" fontId="127" fillId="0" borderId="59" xfId="1779" applyFont="1" applyFill="1" applyBorder="1" applyAlignment="1" applyProtection="1">
      <alignment horizontal="center"/>
    </xf>
    <xf numFmtId="170" fontId="127" fillId="0" borderId="75" xfId="1779" applyNumberFormat="1" applyFont="1" applyBorder="1" applyAlignment="1" applyProtection="1">
      <alignment horizontal="center"/>
    </xf>
    <xf numFmtId="173" fontId="127" fillId="0" borderId="75" xfId="1779" applyNumberFormat="1" applyFont="1" applyBorder="1" applyAlignment="1" applyProtection="1">
      <alignment horizontal="center"/>
    </xf>
    <xf numFmtId="174" fontId="127" fillId="0" borderId="76" xfId="1779" applyNumberFormat="1" applyFont="1" applyBorder="1" applyAlignment="1" applyProtection="1">
      <alignment horizontal="center"/>
    </xf>
    <xf numFmtId="0" fontId="127" fillId="115" borderId="18" xfId="1779" applyFont="1" applyFill="1" applyBorder="1" applyProtection="1"/>
    <xf numFmtId="0" fontId="127" fillId="112" borderId="18" xfId="1779" applyFont="1" applyFill="1" applyBorder="1" applyAlignment="1" applyProtection="1">
      <alignment horizontal="center"/>
    </xf>
    <xf numFmtId="0" fontId="127" fillId="115" borderId="73" xfId="1779" applyFont="1" applyFill="1" applyBorder="1" applyProtection="1"/>
    <xf numFmtId="0" fontId="127" fillId="112" borderId="73" xfId="1779" applyFont="1" applyFill="1" applyBorder="1" applyAlignment="1" applyProtection="1">
      <alignment horizontal="center"/>
    </xf>
    <xf numFmtId="199" fontId="127" fillId="108" borderId="18" xfId="1779" applyNumberFormat="1" applyFont="1" applyFill="1" applyBorder="1" applyAlignment="1" applyProtection="1">
      <alignment horizontal="center"/>
    </xf>
    <xf numFmtId="0" fontId="127" fillId="115" borderId="27" xfId="1779" applyFont="1" applyFill="1" applyBorder="1" applyProtection="1"/>
    <xf numFmtId="197" fontId="127" fillId="0" borderId="0" xfId="1779" applyNumberFormat="1" applyFont="1" applyBorder="1"/>
    <xf numFmtId="0" fontId="127" fillId="113" borderId="18" xfId="1779" applyFont="1" applyFill="1" applyBorder="1"/>
    <xf numFmtId="0" fontId="127" fillId="112" borderId="18" xfId="1779" applyFont="1" applyFill="1" applyBorder="1" applyAlignment="1">
      <alignment horizontal="center"/>
    </xf>
    <xf numFmtId="0" fontId="127" fillId="113" borderId="27" xfId="1779" applyFont="1" applyFill="1" applyBorder="1" applyProtection="1"/>
    <xf numFmtId="0" fontId="127" fillId="34" borderId="18" xfId="1779" applyFont="1" applyFill="1" applyBorder="1" applyProtection="1"/>
    <xf numFmtId="0" fontId="127" fillId="34" borderId="73" xfId="1779" applyFont="1" applyFill="1" applyBorder="1" applyProtection="1"/>
    <xf numFmtId="0" fontId="127" fillId="112" borderId="73" xfId="1779" applyFont="1" applyFill="1" applyBorder="1" applyAlignment="1">
      <alignment horizontal="center"/>
    </xf>
    <xf numFmtId="0" fontId="127" fillId="34" borderId="27" xfId="1779" applyFont="1" applyFill="1" applyBorder="1" applyProtection="1"/>
    <xf numFmtId="0" fontId="127" fillId="0" borderId="59" xfId="1779" applyFont="1" applyFill="1" applyBorder="1"/>
    <xf numFmtId="0" fontId="151" fillId="69" borderId="27" xfId="1779" applyFont="1" applyFill="1" applyBorder="1" applyProtection="1"/>
    <xf numFmtId="170" fontId="151" fillId="35" borderId="17" xfId="1781" applyNumberFormat="1" applyFont="1" applyFill="1" applyBorder="1" applyAlignment="1">
      <alignment horizontal="center"/>
    </xf>
    <xf numFmtId="0" fontId="127" fillId="0" borderId="59" xfId="1779" applyFont="1" applyBorder="1"/>
    <xf numFmtId="0" fontId="127" fillId="0" borderId="18" xfId="1779" applyFont="1" applyFill="1" applyBorder="1"/>
    <xf numFmtId="0" fontId="127" fillId="0" borderId="18" xfId="1779" applyFont="1" applyFill="1" applyBorder="1" applyAlignment="1">
      <alignment horizontal="center"/>
    </xf>
    <xf numFmtId="0" fontId="127" fillId="0" borderId="73" xfId="1779" applyFont="1" applyFill="1" applyBorder="1"/>
    <xf numFmtId="0" fontId="127" fillId="0" borderId="73" xfId="1779" applyFont="1" applyFill="1" applyBorder="1" applyAlignment="1">
      <alignment horizontal="center"/>
    </xf>
    <xf numFmtId="170" fontId="127" fillId="0" borderId="73" xfId="1779" applyNumberFormat="1" applyFont="1" applyFill="1" applyBorder="1" applyAlignment="1">
      <alignment horizontal="center"/>
    </xf>
    <xf numFmtId="199" fontId="127" fillId="108" borderId="27" xfId="1779" applyNumberFormat="1" applyFont="1" applyFill="1" applyBorder="1" applyAlignment="1" applyProtection="1">
      <alignment horizontal="center"/>
    </xf>
    <xf numFmtId="0" fontId="127" fillId="0" borderId="73" xfId="1779" applyFont="1" applyBorder="1" applyAlignment="1">
      <alignment horizontal="center"/>
    </xf>
    <xf numFmtId="0" fontId="127" fillId="108" borderId="27" xfId="1779" applyNumberFormat="1" applyFont="1" applyFill="1" applyBorder="1" applyAlignment="1" applyProtection="1">
      <alignment horizontal="center"/>
    </xf>
    <xf numFmtId="0" fontId="151" fillId="0" borderId="73" xfId="1779" applyFont="1" applyFill="1" applyBorder="1" applyAlignment="1">
      <alignment horizontal="center"/>
    </xf>
    <xf numFmtId="170" fontId="151" fillId="0" borderId="73" xfId="1779" applyNumberFormat="1" applyFont="1" applyFill="1" applyBorder="1" applyAlignment="1">
      <alignment horizontal="center"/>
    </xf>
    <xf numFmtId="0" fontId="127" fillId="0" borderId="27" xfId="1779" applyFont="1" applyFill="1" applyBorder="1"/>
    <xf numFmtId="0" fontId="127" fillId="29" borderId="73" xfId="1780" applyFont="1" applyFill="1" applyBorder="1" applyAlignment="1">
      <alignment horizontal="center"/>
    </xf>
    <xf numFmtId="0" fontId="127" fillId="0" borderId="72" xfId="1779" applyFont="1" applyBorder="1"/>
    <xf numFmtId="0" fontId="127" fillId="0" borderId="18" xfId="1779" applyFont="1" applyBorder="1" applyAlignment="1">
      <alignment horizontal="center"/>
    </xf>
    <xf numFmtId="0" fontId="127" fillId="0" borderId="77" xfId="1779" applyFont="1" applyBorder="1"/>
    <xf numFmtId="0" fontId="127" fillId="0" borderId="27" xfId="1779" applyFont="1" applyBorder="1" applyAlignment="1">
      <alignment horizontal="center"/>
    </xf>
    <xf numFmtId="199" fontId="127" fillId="110" borderId="76" xfId="1779" applyNumberFormat="1" applyFont="1" applyFill="1" applyBorder="1" applyAlignment="1" applyProtection="1">
      <alignment horizontal="center"/>
    </xf>
    <xf numFmtId="0" fontId="127" fillId="0" borderId="77" xfId="1779" applyFont="1" applyFill="1" applyBorder="1" applyAlignment="1" applyProtection="1">
      <alignment horizontal="center"/>
    </xf>
    <xf numFmtId="193" fontId="127" fillId="111" borderId="77" xfId="1779" applyNumberFormat="1" applyFont="1" applyFill="1" applyBorder="1" applyAlignment="1" applyProtection="1">
      <alignment horizontal="center"/>
    </xf>
    <xf numFmtId="0" fontId="127" fillId="0" borderId="0" xfId="1779" applyFont="1" applyProtection="1"/>
    <xf numFmtId="0" fontId="127" fillId="0" borderId="78" xfId="1779" applyFont="1" applyBorder="1"/>
    <xf numFmtId="0" fontId="127" fillId="0" borderId="79" xfId="1779" applyFont="1" applyBorder="1"/>
    <xf numFmtId="0" fontId="127" fillId="0" borderId="79" xfId="1779" applyFont="1" applyBorder="1" applyProtection="1"/>
    <xf numFmtId="0" fontId="127" fillId="0" borderId="80" xfId="1779" applyFont="1" applyBorder="1" applyProtection="1"/>
    <xf numFmtId="0" fontId="127" fillId="0" borderId="79" xfId="1779" applyFont="1" applyBorder="1" applyAlignment="1" applyProtection="1">
      <alignment horizontal="center"/>
    </xf>
    <xf numFmtId="167" fontId="20" fillId="34" borderId="22" xfId="69" applyNumberFormat="1" applyFont="1" applyFill="1" applyBorder="1" applyAlignment="1">
      <alignment horizontal="center"/>
    </xf>
    <xf numFmtId="188" fontId="32" fillId="34" borderId="22" xfId="69" applyNumberFormat="1" applyFont="1" applyFill="1" applyBorder="1" applyAlignment="1">
      <alignment horizontal="center"/>
    </xf>
    <xf numFmtId="0" fontId="107" fillId="0" borderId="27" xfId="0" applyFont="1" applyBorder="1" applyAlignment="1">
      <alignment horizontal="center"/>
    </xf>
    <xf numFmtId="167" fontId="21" fillId="29" borderId="37" xfId="0" applyNumberFormat="1" applyFont="1" applyFill="1" applyBorder="1" applyAlignment="1">
      <alignment horizontal="left"/>
    </xf>
    <xf numFmtId="0" fontId="149" fillId="107" borderId="17" xfId="1779" applyNumberFormat="1" applyFont="1" applyFill="1" applyBorder="1" applyAlignment="1" applyProtection="1">
      <alignment horizontal="center"/>
    </xf>
    <xf numFmtId="0" fontId="127" fillId="68" borderId="19" xfId="1779" applyFont="1" applyFill="1" applyBorder="1" applyProtection="1"/>
    <xf numFmtId="0" fontId="148" fillId="68" borderId="0" xfId="1780" applyFont="1" applyFill="1"/>
    <xf numFmtId="0" fontId="24" fillId="0" borderId="37" xfId="0" applyFont="1" applyBorder="1"/>
    <xf numFmtId="0" fontId="152" fillId="0" borderId="0" xfId="0" applyFont="1" applyAlignment="1">
      <alignment horizontal="center"/>
    </xf>
    <xf numFmtId="0" fontId="152" fillId="0" borderId="54" xfId="0" applyFont="1" applyBorder="1" applyAlignment="1">
      <alignment horizontal="center"/>
    </xf>
    <xf numFmtId="0" fontId="152" fillId="0" borderId="0" xfId="0" applyFont="1"/>
    <xf numFmtId="0" fontId="153" fillId="0" borderId="55" xfId="0" applyFont="1" applyBorder="1" applyAlignment="1">
      <alignment horizontal="center"/>
    </xf>
    <xf numFmtId="0" fontId="152" fillId="0" borderId="0" xfId="0" applyFont="1" applyAlignment="1">
      <alignment horizontal="right"/>
    </xf>
    <xf numFmtId="0" fontId="153" fillId="0" borderId="77" xfId="0" applyFont="1" applyBorder="1" applyAlignment="1">
      <alignment horizontal="center"/>
    </xf>
    <xf numFmtId="0" fontId="152" fillId="0" borderId="17" xfId="0" applyFont="1" applyBorder="1" applyAlignment="1">
      <alignment horizontal="center"/>
    </xf>
    <xf numFmtId="2" fontId="152" fillId="0" borderId="0" xfId="0" applyNumberFormat="1" applyFont="1" applyBorder="1" applyAlignment="1">
      <alignment horizontal="center"/>
    </xf>
    <xf numFmtId="0" fontId="152" fillId="0" borderId="0" xfId="0" applyFont="1" applyBorder="1" applyAlignment="1">
      <alignment horizontal="center"/>
    </xf>
    <xf numFmtId="15" fontId="152" fillId="0" borderId="0" xfId="0" applyNumberFormat="1" applyFont="1" applyBorder="1" applyAlignment="1">
      <alignment horizontal="left"/>
    </xf>
    <xf numFmtId="168" fontId="152" fillId="0" borderId="0" xfId="0" applyNumberFormat="1" applyFont="1" applyBorder="1" applyAlignment="1">
      <alignment horizontal="center"/>
    </xf>
    <xf numFmtId="0" fontId="152" fillId="0" borderId="0" xfId="0" applyFont="1" applyBorder="1" applyAlignment="1">
      <alignment horizontal="left"/>
    </xf>
    <xf numFmtId="15" fontId="152" fillId="0" borderId="36" xfId="0" applyNumberFormat="1" applyFont="1" applyBorder="1" applyAlignment="1">
      <alignment horizontal="left"/>
    </xf>
    <xf numFmtId="2" fontId="152" fillId="0" borderId="36" xfId="0" applyNumberFormat="1" applyFont="1" applyBorder="1" applyAlignment="1">
      <alignment horizontal="center"/>
    </xf>
    <xf numFmtId="168" fontId="152" fillId="0" borderId="36" xfId="0" applyNumberFormat="1" applyFont="1" applyBorder="1" applyAlignment="1">
      <alignment horizontal="center"/>
    </xf>
    <xf numFmtId="0" fontId="152" fillId="0" borderId="36" xfId="0" applyFont="1" applyBorder="1" applyAlignment="1">
      <alignment horizontal="left"/>
    </xf>
    <xf numFmtId="0" fontId="152" fillId="0" borderId="36" xfId="0" applyFont="1" applyBorder="1" applyAlignment="1">
      <alignment horizontal="center"/>
    </xf>
    <xf numFmtId="201" fontId="152" fillId="0" borderId="37" xfId="0" applyNumberFormat="1" applyFont="1" applyBorder="1" applyAlignment="1">
      <alignment horizontal="center"/>
    </xf>
    <xf numFmtId="201" fontId="152" fillId="0" borderId="52" xfId="0" applyNumberFormat="1" applyFont="1" applyBorder="1" applyAlignment="1">
      <alignment horizontal="center"/>
    </xf>
    <xf numFmtId="15" fontId="152" fillId="0" borderId="21" xfId="0" applyNumberFormat="1" applyFont="1" applyBorder="1" applyAlignment="1">
      <alignment horizontal="left"/>
    </xf>
    <xf numFmtId="2" fontId="152" fillId="0" borderId="21" xfId="0" applyNumberFormat="1" applyFont="1" applyBorder="1" applyAlignment="1">
      <alignment horizontal="center"/>
    </xf>
    <xf numFmtId="168" fontId="152" fillId="0" borderId="21" xfId="0" applyNumberFormat="1" applyFont="1" applyBorder="1" applyAlignment="1">
      <alignment horizontal="center"/>
    </xf>
    <xf numFmtId="0" fontId="152" fillId="0" borderId="21" xfId="0" applyFont="1" applyBorder="1" applyAlignment="1">
      <alignment horizontal="left"/>
    </xf>
    <xf numFmtId="0" fontId="152" fillId="0" borderId="21" xfId="0" applyFont="1" applyBorder="1" applyAlignment="1">
      <alignment horizontal="center"/>
    </xf>
    <xf numFmtId="201" fontId="152" fillId="0" borderId="39" xfId="0" applyNumberFormat="1" applyFont="1" applyBorder="1" applyAlignment="1">
      <alignment horizontal="center"/>
    </xf>
    <xf numFmtId="14" fontId="127" fillId="0" borderId="0" xfId="1779" applyNumberFormat="1" applyFont="1" applyBorder="1"/>
    <xf numFmtId="202" fontId="25" fillId="37" borderId="22" xfId="0" applyNumberFormat="1" applyFont="1" applyFill="1" applyBorder="1" applyAlignment="1">
      <alignment horizontal="center"/>
    </xf>
    <xf numFmtId="202" fontId="25" fillId="35" borderId="22" xfId="0" applyNumberFormat="1" applyFont="1" applyFill="1" applyBorder="1" applyAlignment="1">
      <alignment horizontal="center"/>
    </xf>
    <xf numFmtId="202" fontId="25" fillId="33" borderId="22" xfId="0" applyNumberFormat="1" applyFont="1" applyFill="1" applyBorder="1" applyAlignment="1">
      <alignment horizontal="center"/>
    </xf>
    <xf numFmtId="202" fontId="25" fillId="45" borderId="22" xfId="0" applyNumberFormat="1" applyFont="1" applyFill="1" applyBorder="1" applyAlignment="1">
      <alignment horizontal="center"/>
    </xf>
    <xf numFmtId="202" fontId="25" fillId="36" borderId="22" xfId="0" applyNumberFormat="1" applyFont="1" applyFill="1" applyBorder="1" applyAlignment="1">
      <alignment horizontal="center"/>
    </xf>
    <xf numFmtId="202" fontId="25" fillId="38" borderId="22" xfId="0" applyNumberFormat="1" applyFont="1" applyFill="1" applyBorder="1" applyAlignment="1">
      <alignment horizontal="center"/>
    </xf>
    <xf numFmtId="202" fontId="25" fillId="43" borderId="22" xfId="0" applyNumberFormat="1" applyFont="1" applyFill="1" applyBorder="1" applyAlignment="1">
      <alignment horizontal="center"/>
    </xf>
    <xf numFmtId="202" fontId="25" fillId="44" borderId="22" xfId="0" applyNumberFormat="1" applyFont="1" applyFill="1" applyBorder="1" applyAlignment="1">
      <alignment horizontal="center"/>
    </xf>
    <xf numFmtId="202" fontId="25" fillId="34" borderId="22" xfId="0" applyNumberFormat="1" applyFont="1" applyFill="1" applyBorder="1" applyAlignment="1">
      <alignment horizontal="center"/>
    </xf>
    <xf numFmtId="167" fontId="21" fillId="50" borderId="0" xfId="69" applyNumberFormat="1" applyFont="1" applyFill="1" applyBorder="1" applyAlignment="1">
      <alignment horizontal="center"/>
    </xf>
    <xf numFmtId="0" fontId="0" fillId="50" borderId="0" xfId="0" applyFill="1" applyBorder="1" applyAlignment="1">
      <alignment horizontal="center"/>
    </xf>
    <xf numFmtId="0" fontId="24" fillId="50" borderId="0" xfId="0" applyFont="1" applyFill="1" applyBorder="1"/>
    <xf numFmtId="0" fontId="22" fillId="0" borderId="0" xfId="0" applyFont="1" applyBorder="1" applyAlignment="1">
      <alignment horizontal="center"/>
    </xf>
    <xf numFmtId="0" fontId="22" fillId="37" borderId="0" xfId="0" applyFont="1" applyFill="1" applyBorder="1" applyAlignment="1">
      <alignment horizontal="center"/>
    </xf>
    <xf numFmtId="0" fontId="24" fillId="116" borderId="0" xfId="0" applyFont="1" applyFill="1" applyBorder="1"/>
    <xf numFmtId="43" fontId="24" fillId="116" borderId="0" xfId="697" applyFont="1" applyFill="1" applyBorder="1"/>
    <xf numFmtId="167" fontId="21" fillId="116" borderId="0" xfId="69" applyNumberFormat="1" applyFont="1" applyFill="1" applyBorder="1" applyAlignment="1">
      <alignment horizontal="center"/>
    </xf>
    <xf numFmtId="164" fontId="24" fillId="116" borderId="0" xfId="0" applyNumberFormat="1" applyFont="1" applyFill="1" applyBorder="1"/>
    <xf numFmtId="0" fontId="29" fillId="116" borderId="0" xfId="0" applyFont="1" applyFill="1" applyBorder="1"/>
    <xf numFmtId="0" fontId="27" fillId="116" borderId="0" xfId="0" applyFont="1" applyFill="1" applyBorder="1"/>
    <xf numFmtId="0" fontId="25" fillId="116" borderId="0" xfId="0" applyFont="1" applyFill="1" applyBorder="1"/>
    <xf numFmtId="0" fontId="154" fillId="0" borderId="0" xfId="0" applyFont="1" applyFill="1"/>
    <xf numFmtId="0" fontId="154" fillId="116" borderId="0" xfId="0" applyFont="1" applyFill="1" applyBorder="1"/>
    <xf numFmtId="0" fontId="154" fillId="50" borderId="0" xfId="0" applyFont="1" applyFill="1" applyBorder="1"/>
    <xf numFmtId="0" fontId="154" fillId="0" borderId="22" xfId="0" applyFont="1" applyFill="1" applyBorder="1"/>
    <xf numFmtId="0" fontId="23" fillId="117" borderId="18" xfId="0" applyFont="1" applyFill="1" applyBorder="1" applyAlignment="1">
      <alignment horizontal="center" vertical="top"/>
    </xf>
    <xf numFmtId="0" fontId="23" fillId="116" borderId="73" xfId="0" applyFont="1" applyFill="1" applyBorder="1" applyAlignment="1">
      <alignment horizontal="center" vertical="top"/>
    </xf>
    <xf numFmtId="0" fontId="23" fillId="117" borderId="73" xfId="0" applyFont="1" applyFill="1" applyBorder="1" applyAlignment="1">
      <alignment horizontal="center" vertical="top"/>
    </xf>
    <xf numFmtId="0" fontId="23" fillId="0" borderId="0" xfId="0" applyFont="1" applyAlignment="1">
      <alignment horizontal="center" vertical="center"/>
    </xf>
    <xf numFmtId="167" fontId="28" fillId="116" borderId="0" xfId="69" applyNumberFormat="1" applyFont="1" applyFill="1" applyBorder="1" applyAlignment="1">
      <alignment horizontal="center"/>
    </xf>
    <xf numFmtId="167" fontId="32" fillId="50" borderId="0" xfId="69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20" fillId="0" borderId="0" xfId="0" applyNumberFormat="1" applyFont="1" applyFill="1"/>
    <xf numFmtId="188" fontId="20" fillId="0" borderId="0" xfId="69" applyNumberFormat="1" applyFont="1" applyFill="1"/>
    <xf numFmtId="188" fontId="155" fillId="0" borderId="0" xfId="69" applyNumberFormat="1" applyFont="1" applyFill="1"/>
    <xf numFmtId="188" fontId="28" fillId="0" borderId="0" xfId="69" applyNumberFormat="1" applyFont="1" applyFill="1"/>
    <xf numFmtId="37" fontId="39" fillId="37" borderId="22" xfId="0" applyNumberFormat="1" applyFont="1" applyFill="1" applyBorder="1"/>
    <xf numFmtId="37" fontId="39" fillId="35" borderId="22" xfId="0" applyNumberFormat="1" applyFont="1" applyFill="1" applyBorder="1"/>
    <xf numFmtId="37" fontId="39" fillId="33" borderId="22" xfId="0" applyNumberFormat="1" applyFont="1" applyFill="1" applyBorder="1"/>
    <xf numFmtId="37" fontId="39" fillId="45" borderId="22" xfId="0" applyNumberFormat="1" applyFont="1" applyFill="1" applyBorder="1"/>
    <xf numFmtId="37" fontId="39" fillId="36" borderId="22" xfId="0" applyNumberFormat="1" applyFont="1" applyFill="1" applyBorder="1"/>
    <xf numFmtId="37" fontId="39" fillId="38" borderId="22" xfId="0" applyNumberFormat="1" applyFont="1" applyFill="1" applyBorder="1"/>
    <xf numFmtId="37" fontId="39" fillId="43" borderId="22" xfId="0" applyNumberFormat="1" applyFont="1" applyFill="1" applyBorder="1"/>
    <xf numFmtId="37" fontId="39" fillId="44" borderId="22" xfId="0" applyNumberFormat="1" applyFont="1" applyFill="1" applyBorder="1"/>
    <xf numFmtId="37" fontId="39" fillId="34" borderId="22" xfId="0" applyNumberFormat="1" applyFont="1" applyFill="1" applyBorder="1"/>
    <xf numFmtId="0" fontId="39" fillId="0" borderId="0" xfId="0" applyFont="1"/>
    <xf numFmtId="164" fontId="39" fillId="37" borderId="22" xfId="0" applyNumberFormat="1" applyFont="1" applyFill="1" applyBorder="1" applyAlignment="1">
      <alignment horizontal="center"/>
    </xf>
    <xf numFmtId="0" fontId="20" fillId="0" borderId="0" xfId="1783"/>
    <xf numFmtId="0" fontId="158" fillId="0" borderId="0" xfId="1783" applyFont="1" applyBorder="1" applyAlignment="1">
      <alignment vertical="center"/>
    </xf>
    <xf numFmtId="0" fontId="157" fillId="0" borderId="0" xfId="1783" applyFont="1" applyBorder="1" applyAlignment="1">
      <alignment horizontal="left" vertical="center"/>
    </xf>
    <xf numFmtId="0" fontId="156" fillId="0" borderId="0" xfId="1783" applyFont="1" applyBorder="1"/>
    <xf numFmtId="0" fontId="157" fillId="0" borderId="81" xfId="1783" applyFont="1" applyBorder="1" applyAlignment="1">
      <alignment horizontal="center" vertical="center"/>
    </xf>
    <xf numFmtId="0" fontId="157" fillId="0" borderId="81" xfId="1783" applyFont="1" applyFill="1" applyBorder="1" applyAlignment="1">
      <alignment horizontal="center" vertical="center"/>
    </xf>
    <xf numFmtId="0" fontId="157" fillId="0" borderId="82" xfId="1783" applyFont="1" applyBorder="1" applyAlignment="1">
      <alignment horizontal="left" vertical="center"/>
    </xf>
    <xf numFmtId="0" fontId="157" fillId="0" borderId="82" xfId="1783" applyFont="1" applyBorder="1" applyAlignment="1">
      <alignment vertical="center"/>
    </xf>
    <xf numFmtId="0" fontId="157" fillId="0" borderId="82" xfId="1783" applyFont="1" applyFill="1" applyBorder="1" applyAlignment="1">
      <alignment vertical="center"/>
    </xf>
    <xf numFmtId="0" fontId="160" fillId="0" borderId="0" xfId="1783" applyFont="1" applyFill="1" applyBorder="1"/>
    <xf numFmtId="0" fontId="156" fillId="0" borderId="0" xfId="1783" applyFont="1" applyFill="1" applyBorder="1"/>
    <xf numFmtId="0" fontId="157" fillId="31" borderId="83" xfId="1783" applyFont="1" applyFill="1" applyBorder="1" applyAlignment="1">
      <alignment horizontal="center" vertical="center"/>
    </xf>
    <xf numFmtId="0" fontId="159" fillId="31" borderId="84" xfId="1783" applyFont="1" applyFill="1" applyBorder="1" applyAlignment="1">
      <alignment horizontal="left" vertical="center"/>
    </xf>
    <xf numFmtId="17" fontId="159" fillId="31" borderId="84" xfId="1783" applyNumberFormat="1" applyFont="1" applyFill="1" applyBorder="1" applyAlignment="1">
      <alignment horizontal="left" vertical="center"/>
    </xf>
    <xf numFmtId="2" fontId="157" fillId="0" borderId="82" xfId="1783" applyNumberFormat="1" applyFont="1" applyBorder="1" applyAlignment="1">
      <alignment vertical="center" wrapText="1"/>
    </xf>
    <xf numFmtId="0" fontId="157" fillId="0" borderId="31" xfId="1783" applyFont="1" applyBorder="1" applyAlignment="1">
      <alignment vertical="center"/>
    </xf>
    <xf numFmtId="0" fontId="157" fillId="0" borderId="32" xfId="1783" applyFont="1" applyBorder="1" applyAlignment="1">
      <alignment horizontal="center" vertical="center"/>
    </xf>
    <xf numFmtId="0" fontId="159" fillId="0" borderId="33" xfId="1783" applyFont="1" applyBorder="1" applyAlignment="1">
      <alignment horizontal="center" vertical="center"/>
    </xf>
    <xf numFmtId="0" fontId="159" fillId="0" borderId="34" xfId="1783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22" fillId="0" borderId="0" xfId="1799" applyFont="1" applyAlignment="1">
      <alignment horizontal="left"/>
    </xf>
    <xf numFmtId="0" fontId="122" fillId="0" borderId="0" xfId="1799" applyFont="1" applyFill="1" applyAlignment="1">
      <alignment horizontal="left"/>
    </xf>
    <xf numFmtId="14" fontId="122" fillId="0" borderId="0" xfId="1799" applyNumberFormat="1" applyFont="1" applyAlignment="1">
      <alignment horizontal="left"/>
    </xf>
    <xf numFmtId="49" fontId="146" fillId="0" borderId="0" xfId="1799" applyNumberFormat="1" applyFont="1" applyFill="1" applyBorder="1" applyAlignment="1" applyProtection="1"/>
    <xf numFmtId="169" fontId="20" fillId="0" borderId="0" xfId="0" applyNumberFormat="1" applyFont="1" applyAlignment="1">
      <alignment horizontal="left"/>
    </xf>
    <xf numFmtId="2" fontId="0" fillId="0" borderId="0" xfId="0" applyNumberFormat="1"/>
    <xf numFmtId="167" fontId="72" fillId="52" borderId="0" xfId="0" applyNumberFormat="1" applyFont="1" applyFill="1"/>
    <xf numFmtId="167" fontId="33" fillId="51" borderId="0" xfId="69" applyNumberFormat="1" applyFont="1" applyFill="1" applyBorder="1" applyAlignment="1">
      <alignment horizontal="center"/>
    </xf>
    <xf numFmtId="11" fontId="22" fillId="0" borderId="40" xfId="0" applyNumberFormat="1" applyFont="1" applyBorder="1" applyAlignment="1">
      <alignment horizontal="center"/>
    </xf>
    <xf numFmtId="168" fontId="20" fillId="0" borderId="0" xfId="0" applyNumberFormat="1" applyFont="1"/>
    <xf numFmtId="0" fontId="0" fillId="0" borderId="0" xfId="0" applyAlignment="1">
      <alignment horizontal="center" vertical="center"/>
    </xf>
    <xf numFmtId="0" fontId="35" fillId="61" borderId="0" xfId="0" applyFont="1" applyFill="1" applyAlignment="1">
      <alignment horizontal="center"/>
    </xf>
    <xf numFmtId="0" fontId="32" fillId="61" borderId="0" xfId="0" applyFont="1" applyFill="1" applyAlignment="1">
      <alignment horizontal="center"/>
    </xf>
    <xf numFmtId="0" fontId="107" fillId="0" borderId="0" xfId="0" applyFont="1"/>
    <xf numFmtId="0" fontId="28" fillId="61" borderId="0" xfId="0" applyFont="1" applyFill="1"/>
    <xf numFmtId="203" fontId="25" fillId="33" borderId="22" xfId="0" applyNumberFormat="1" applyFont="1" applyFill="1" applyBorder="1"/>
    <xf numFmtId="0" fontId="0" fillId="0" borderId="0" xfId="0" applyFill="1" applyBorder="1"/>
    <xf numFmtId="174" fontId="28" fillId="0" borderId="0" xfId="0" applyNumberFormat="1" applyFont="1" applyFill="1" applyBorder="1"/>
    <xf numFmtId="167" fontId="0" fillId="0" borderId="0" xfId="0" applyNumberFormat="1" applyFill="1" applyBorder="1"/>
    <xf numFmtId="167" fontId="28" fillId="0" borderId="0" xfId="0" applyNumberFormat="1" applyFont="1" applyFill="1" applyBorder="1"/>
    <xf numFmtId="167" fontId="63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20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20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20" fillId="0" borderId="0" xfId="0" applyNumberFormat="1" applyFont="1" applyFill="1" applyBorder="1" applyAlignment="1"/>
    <xf numFmtId="167" fontId="20" fillId="0" borderId="24" xfId="0" applyNumberFormat="1" applyFont="1" applyFill="1" applyBorder="1" applyAlignment="1">
      <alignment horizontal="center"/>
    </xf>
    <xf numFmtId="167" fontId="20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20" fillId="0" borderId="0" xfId="0" applyFont="1" applyFill="1" applyBorder="1" applyAlignment="1">
      <alignment horizontal="center"/>
    </xf>
    <xf numFmtId="174" fontId="28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1" borderId="45" xfId="0" applyNumberFormat="1" applyFill="1" applyBorder="1"/>
    <xf numFmtId="2" fontId="0" fillId="0" borderId="45" xfId="0" applyNumberFormat="1" applyFill="1" applyBorder="1"/>
    <xf numFmtId="2" fontId="28" fillId="0" borderId="0" xfId="0" applyNumberFormat="1" applyFont="1" applyFill="1" applyBorder="1"/>
    <xf numFmtId="2" fontId="63" fillId="0" borderId="0" xfId="0" applyNumberFormat="1" applyFont="1" applyFill="1" applyBorder="1"/>
    <xf numFmtId="204" fontId="127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20" fillId="0" borderId="86" xfId="0" applyNumberFormat="1" applyFont="1" applyFill="1" applyBorder="1" applyAlignment="1">
      <alignment horizontal="center"/>
    </xf>
    <xf numFmtId="2" fontId="20" fillId="0" borderId="40" xfId="0" applyNumberFormat="1" applyFont="1" applyFill="1" applyBorder="1" applyAlignment="1">
      <alignment horizontal="center"/>
    </xf>
    <xf numFmtId="2" fontId="20" fillId="0" borderId="54" xfId="0" applyNumberFormat="1" applyFont="1" applyFill="1" applyBorder="1" applyAlignment="1">
      <alignment horizontal="center"/>
    </xf>
    <xf numFmtId="2" fontId="20" fillId="0" borderId="59" xfId="0" applyNumberFormat="1" applyFont="1" applyFill="1" applyBorder="1" applyAlignment="1">
      <alignment horizontal="center"/>
    </xf>
    <xf numFmtId="2" fontId="20" fillId="0" borderId="0" xfId="0" applyNumberFormat="1" applyFont="1" applyFill="1" applyBorder="1" applyAlignment="1">
      <alignment horizontal="center"/>
    </xf>
    <xf numFmtId="2" fontId="20" fillId="0" borderId="74" xfId="0" applyNumberFormat="1" applyFont="1" applyFill="1" applyBorder="1" applyAlignment="1">
      <alignment horizontal="center"/>
    </xf>
    <xf numFmtId="2" fontId="20" fillId="0" borderId="77" xfId="0" applyNumberFormat="1" applyFont="1" applyFill="1" applyBorder="1" applyAlignment="1">
      <alignment horizontal="center"/>
    </xf>
    <xf numFmtId="2" fontId="20" fillId="0" borderId="75" xfId="0" applyNumberFormat="1" applyFont="1" applyFill="1" applyBorder="1" applyAlignment="1">
      <alignment horizontal="center"/>
    </xf>
    <xf numFmtId="2" fontId="20" fillId="0" borderId="76" xfId="0" applyNumberFormat="1" applyFont="1" applyFill="1" applyBorder="1" applyAlignment="1">
      <alignment horizontal="center"/>
    </xf>
    <xf numFmtId="174" fontId="20" fillId="0" borderId="25" xfId="0" applyNumberFormat="1" applyFont="1" applyFill="1" applyBorder="1" applyAlignment="1"/>
    <xf numFmtId="0" fontId="20" fillId="0" borderId="24" xfId="0" applyFont="1" applyFill="1" applyBorder="1" applyAlignment="1">
      <alignment horizontal="center"/>
    </xf>
    <xf numFmtId="0" fontId="0" fillId="0" borderId="25" xfId="0" applyFill="1" applyBorder="1"/>
    <xf numFmtId="2" fontId="20" fillId="0" borderId="24" xfId="0" applyNumberFormat="1" applyFont="1" applyFill="1" applyBorder="1" applyAlignment="1">
      <alignment horizontal="center"/>
    </xf>
    <xf numFmtId="2" fontId="20" fillId="0" borderId="25" xfId="0" applyNumberFormat="1" applyFont="1" applyFill="1" applyBorder="1" applyAlignment="1">
      <alignment horizontal="center"/>
    </xf>
    <xf numFmtId="2" fontId="20" fillId="0" borderId="16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8" fillId="0" borderId="0" xfId="0" applyNumberFormat="1" applyFont="1" applyFill="1" applyBorder="1" applyAlignment="1">
      <alignment horizontal="center"/>
    </xf>
    <xf numFmtId="174" fontId="20" fillId="0" borderId="0" xfId="0" applyNumberFormat="1" applyFont="1" applyFill="1" applyBorder="1" applyAlignment="1">
      <alignment horizontal="center"/>
    </xf>
    <xf numFmtId="0" fontId="34" fillId="71" borderId="84" xfId="0" applyFont="1" applyFill="1" applyBorder="1" applyAlignment="1">
      <alignment horizontal="center"/>
    </xf>
    <xf numFmtId="174" fontId="28" fillId="71" borderId="32" xfId="0" applyNumberFormat="1" applyFont="1" applyFill="1" applyBorder="1"/>
    <xf numFmtId="174" fontId="28" fillId="71" borderId="34" xfId="0" applyNumberFormat="1" applyFont="1" applyFill="1" applyBorder="1"/>
    <xf numFmtId="0" fontId="161" fillId="0" borderId="0" xfId="0" applyFont="1" applyFill="1" applyBorder="1"/>
    <xf numFmtId="0" fontId="161" fillId="0" borderId="0" xfId="0" applyFont="1" applyFill="1" applyBorder="1" applyAlignment="1">
      <alignment horizontal="center"/>
    </xf>
    <xf numFmtId="167" fontId="20" fillId="0" borderId="18" xfId="0" applyNumberFormat="1" applyFont="1" applyFill="1" applyBorder="1" applyAlignment="1">
      <alignment horizontal="center"/>
    </xf>
    <xf numFmtId="2" fontId="28" fillId="71" borderId="26" xfId="0" applyNumberFormat="1" applyFont="1" applyFill="1" applyBorder="1" applyAlignment="1">
      <alignment horizontal="center"/>
    </xf>
    <xf numFmtId="174" fontId="28" fillId="71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3" fillId="0" borderId="76" xfId="0" applyNumberFormat="1" applyFont="1" applyFill="1" applyBorder="1"/>
    <xf numFmtId="167" fontId="28" fillId="0" borderId="86" xfId="0" applyNumberFormat="1" applyFont="1" applyFill="1" applyBorder="1"/>
    <xf numFmtId="167" fontId="28" fillId="0" borderId="54" xfId="0" applyNumberFormat="1" applyFont="1" applyFill="1" applyBorder="1"/>
    <xf numFmtId="167" fontId="28" fillId="0" borderId="59" xfId="0" applyNumberFormat="1" applyFont="1" applyFill="1" applyBorder="1"/>
    <xf numFmtId="167" fontId="28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3" fillId="0" borderId="0" xfId="2132" applyFont="1" applyBorder="1" applyProtection="1">
      <protection locked="0"/>
    </xf>
    <xf numFmtId="0" fontId="164" fillId="0" borderId="0" xfId="2132" applyFont="1" applyBorder="1" applyProtection="1">
      <protection locked="0"/>
    </xf>
    <xf numFmtId="0" fontId="164" fillId="0" borderId="0" xfId="2132" applyFont="1" applyBorder="1" applyAlignment="1" applyProtection="1">
      <alignment horizontal="center"/>
    </xf>
    <xf numFmtId="0" fontId="164" fillId="0" borderId="0" xfId="2132" applyFont="1" applyBorder="1" applyProtection="1"/>
    <xf numFmtId="0" fontId="164" fillId="0" borderId="21" xfId="2132" applyFont="1" applyBorder="1" applyProtection="1"/>
    <xf numFmtId="0" fontId="165" fillId="0" borderId="0" xfId="2132" applyFont="1" applyFill="1" applyAlignment="1" applyProtection="1"/>
    <xf numFmtId="174" fontId="166" fillId="0" borderId="0" xfId="2132" applyNumberFormat="1" applyFont="1" applyFill="1" applyBorder="1" applyAlignment="1" applyProtection="1">
      <alignment horizontal="center"/>
    </xf>
    <xf numFmtId="0" fontId="3" fillId="0" borderId="0" xfId="2132"/>
    <xf numFmtId="0" fontId="167" fillId="0" borderId="0" xfId="2132" applyFont="1" applyBorder="1" applyAlignment="1" applyProtection="1">
      <alignment wrapText="1"/>
      <protection locked="0"/>
    </xf>
    <xf numFmtId="0" fontId="168" fillId="0" borderId="0" xfId="2132" applyFont="1" applyBorder="1" applyAlignment="1" applyProtection="1">
      <alignment wrapText="1"/>
      <protection locked="0"/>
    </xf>
    <xf numFmtId="0" fontId="168" fillId="0" borderId="35" xfId="2132" applyFont="1" applyBorder="1" applyAlignment="1" applyProtection="1">
      <alignment horizontal="center" vertical="center" wrapText="1"/>
    </xf>
    <xf numFmtId="0" fontId="168" fillId="0" borderId="36" xfId="2132" applyFont="1" applyBorder="1" applyAlignment="1" applyProtection="1">
      <alignment horizontal="center" vertical="center" wrapText="1"/>
    </xf>
    <xf numFmtId="0" fontId="168" fillId="0" borderId="48" xfId="2132" applyFont="1" applyBorder="1" applyAlignment="1" applyProtection="1">
      <alignment horizontal="center" vertical="center" wrapText="1"/>
    </xf>
    <xf numFmtId="168" fontId="169" fillId="0" borderId="36" xfId="2132" applyNumberFormat="1" applyFont="1" applyFill="1" applyBorder="1" applyAlignment="1" applyProtection="1">
      <alignment vertical="center"/>
    </xf>
    <xf numFmtId="0" fontId="169" fillId="0" borderId="35" xfId="2132" applyFont="1" applyFill="1" applyBorder="1" applyAlignment="1" applyProtection="1">
      <alignment horizontal="center"/>
      <protection locked="0"/>
    </xf>
    <xf numFmtId="0" fontId="168" fillId="0" borderId="0" xfId="2132" applyFont="1" applyBorder="1" applyAlignment="1" applyProtection="1">
      <alignment wrapText="1"/>
    </xf>
    <xf numFmtId="0" fontId="148" fillId="0" borderId="0" xfId="2132" applyFont="1" applyFill="1" applyAlignment="1" applyProtection="1">
      <alignment horizontal="center"/>
    </xf>
    <xf numFmtId="0" fontId="148" fillId="0" borderId="0" xfId="2132" applyFont="1" applyFill="1" applyProtection="1"/>
    <xf numFmtId="0" fontId="168" fillId="0" borderId="15" xfId="2132" applyFont="1" applyBorder="1" applyAlignment="1" applyProtection="1">
      <alignment horizontal="center" vertical="center" wrapText="1"/>
    </xf>
    <xf numFmtId="0" fontId="168" fillId="0" borderId="0" xfId="2132" applyFont="1" applyBorder="1" applyAlignment="1" applyProtection="1">
      <alignment horizontal="center" vertical="center" wrapText="1"/>
    </xf>
    <xf numFmtId="0" fontId="168" fillId="0" borderId="49" xfId="2132" applyFont="1" applyBorder="1" applyAlignment="1" applyProtection="1">
      <alignment horizontal="center" vertical="center" wrapText="1"/>
    </xf>
    <xf numFmtId="0" fontId="168" fillId="0" borderId="21" xfId="2132" applyFont="1" applyBorder="1" applyAlignment="1" applyProtection="1">
      <alignment horizontal="center" vertical="center" wrapText="1"/>
    </xf>
    <xf numFmtId="0" fontId="170" fillId="0" borderId="0" xfId="2132" applyFont="1" applyFill="1" applyBorder="1" applyAlignment="1" applyProtection="1">
      <alignment horizontal="center"/>
      <protection locked="0"/>
    </xf>
    <xf numFmtId="0" fontId="171" fillId="0" borderId="0" xfId="2132" applyFont="1" applyFill="1" applyBorder="1" applyAlignment="1" applyProtection="1">
      <alignment horizontal="center"/>
      <protection locked="0"/>
    </xf>
    <xf numFmtId="205" fontId="172" fillId="0" borderId="86" xfId="2132" applyNumberFormat="1" applyFont="1" applyFill="1" applyBorder="1" applyAlignment="1" applyProtection="1">
      <alignment horizontal="center"/>
    </xf>
    <xf numFmtId="0" fontId="3" fillId="0" borderId="40" xfId="2132" applyFill="1" applyBorder="1" applyAlignment="1" applyProtection="1">
      <alignment horizontal="center"/>
    </xf>
    <xf numFmtId="0" fontId="173" fillId="0" borderId="40" xfId="2132" applyFont="1" applyFill="1" applyBorder="1" applyAlignment="1" applyProtection="1">
      <alignment horizontal="center"/>
    </xf>
    <xf numFmtId="0" fontId="164" fillId="0" borderId="40" xfId="2132" applyFont="1" applyBorder="1" applyAlignment="1" applyProtection="1">
      <alignment horizontal="center"/>
    </xf>
    <xf numFmtId="0" fontId="173" fillId="0" borderId="54" xfId="2132" applyFont="1" applyFill="1" applyBorder="1" applyAlignment="1" applyProtection="1">
      <alignment horizontal="center"/>
    </xf>
    <xf numFmtId="175" fontId="172" fillId="68" borderId="18" xfId="2132" applyNumberFormat="1" applyFont="1" applyFill="1" applyBorder="1" applyAlignment="1" applyProtection="1">
      <alignment horizontal="center"/>
    </xf>
    <xf numFmtId="175" fontId="164" fillId="0" borderId="18" xfId="2132" applyNumberFormat="1" applyFont="1" applyFill="1" applyBorder="1" applyAlignment="1" applyProtection="1">
      <alignment horizontal="center"/>
    </xf>
    <xf numFmtId="175" fontId="3" fillId="0" borderId="0" xfId="2132" applyNumberFormat="1" applyFont="1" applyFill="1" applyBorder="1" applyAlignment="1" applyProtection="1">
      <alignment horizontal="center"/>
    </xf>
    <xf numFmtId="2" fontId="164" fillId="0" borderId="0" xfId="2132" applyNumberFormat="1" applyFont="1" applyBorder="1" applyAlignment="1" applyProtection="1">
      <alignment horizontal="center"/>
    </xf>
    <xf numFmtId="175" fontId="3" fillId="0" borderId="18" xfId="2132" applyNumberFormat="1" applyFont="1" applyFill="1" applyBorder="1" applyAlignment="1" applyProtection="1">
      <alignment horizontal="center"/>
    </xf>
    <xf numFmtId="175" fontId="143" fillId="68" borderId="18" xfId="2132" applyNumberFormat="1" applyFont="1" applyFill="1" applyBorder="1" applyAlignment="1" applyProtection="1">
      <alignment horizontal="center"/>
    </xf>
    <xf numFmtId="0" fontId="174" fillId="0" borderId="0" xfId="2132" applyFont="1" applyFill="1" applyAlignment="1" applyProtection="1">
      <alignment horizontal="center"/>
    </xf>
    <xf numFmtId="206" fontId="175" fillId="0" borderId="0" xfId="2132" applyNumberFormat="1" applyFont="1" applyFill="1" applyAlignment="1" applyProtection="1">
      <alignment horizontal="center"/>
    </xf>
    <xf numFmtId="175" fontId="175" fillId="0" borderId="0" xfId="2132" applyNumberFormat="1" applyFont="1" applyFill="1" applyAlignment="1" applyProtection="1">
      <alignment horizontal="center"/>
    </xf>
    <xf numFmtId="2" fontId="164" fillId="0" borderId="0" xfId="2132" applyNumberFormat="1" applyFont="1" applyBorder="1" applyAlignment="1" applyProtection="1">
      <alignment horizontal="center" vertical="center"/>
    </xf>
    <xf numFmtId="206" fontId="169" fillId="0" borderId="0" xfId="2132" applyNumberFormat="1" applyFont="1" applyFill="1" applyAlignment="1" applyProtection="1">
      <alignment horizontal="center"/>
    </xf>
    <xf numFmtId="2" fontId="3" fillId="0" borderId="0" xfId="2132" applyNumberFormat="1" applyProtection="1"/>
    <xf numFmtId="170" fontId="3" fillId="0" borderId="0" xfId="2132" applyNumberFormat="1" applyBorder="1" applyProtection="1"/>
    <xf numFmtId="207" fontId="172" fillId="0" borderId="59" xfId="2132" applyNumberFormat="1" applyFont="1" applyFill="1" applyBorder="1" applyAlignment="1" applyProtection="1">
      <alignment horizontal="center"/>
    </xf>
    <xf numFmtId="0" fontId="3" fillId="0" borderId="0" xfId="2132" applyFill="1" applyBorder="1" applyAlignment="1" applyProtection="1">
      <alignment horizontal="center"/>
    </xf>
    <xf numFmtId="0" fontId="173" fillId="0" borderId="0" xfId="2132" applyFont="1" applyFill="1" applyBorder="1" applyAlignment="1" applyProtection="1">
      <alignment horizontal="center"/>
    </xf>
    <xf numFmtId="168" fontId="164" fillId="0" borderId="0" xfId="2132" applyNumberFormat="1" applyFont="1" applyBorder="1" applyAlignment="1" applyProtection="1">
      <alignment horizontal="center"/>
    </xf>
    <xf numFmtId="0" fontId="173" fillId="0" borderId="74" xfId="2132" applyFont="1" applyFill="1" applyBorder="1" applyAlignment="1" applyProtection="1">
      <alignment horizontal="center"/>
    </xf>
    <xf numFmtId="175" fontId="172" fillId="68" borderId="73" xfId="2132" applyNumberFormat="1" applyFont="1" applyFill="1" applyBorder="1" applyAlignment="1" applyProtection="1">
      <alignment horizontal="center"/>
    </xf>
    <xf numFmtId="175" fontId="164" fillId="0" borderId="73" xfId="2132" applyNumberFormat="1" applyFont="1" applyFill="1" applyBorder="1" applyAlignment="1" applyProtection="1">
      <alignment horizontal="center"/>
    </xf>
    <xf numFmtId="1" fontId="164" fillId="0" borderId="0" xfId="2132" applyNumberFormat="1" applyFont="1" applyBorder="1" applyAlignment="1" applyProtection="1">
      <alignment horizontal="center"/>
    </xf>
    <xf numFmtId="175" fontId="3" fillId="0" borderId="73" xfId="2132" applyNumberFormat="1" applyFont="1" applyFill="1" applyBorder="1" applyAlignment="1" applyProtection="1">
      <alignment horizontal="center"/>
    </xf>
    <xf numFmtId="175" fontId="143" fillId="68" borderId="73" xfId="2132" applyNumberFormat="1" applyFont="1" applyFill="1" applyBorder="1" applyAlignment="1" applyProtection="1">
      <alignment horizontal="center"/>
    </xf>
    <xf numFmtId="205" fontId="175" fillId="0" borderId="0" xfId="2132" applyNumberFormat="1" applyFont="1" applyFill="1" applyAlignment="1" applyProtection="1">
      <alignment horizontal="center"/>
    </xf>
    <xf numFmtId="207" fontId="172" fillId="0" borderId="77" xfId="2132" applyNumberFormat="1" applyFont="1" applyFill="1" applyBorder="1" applyAlignment="1" applyProtection="1">
      <alignment horizontal="center"/>
    </xf>
    <xf numFmtId="0" fontId="3" fillId="0" borderId="75" xfId="2132" applyFill="1" applyBorder="1" applyAlignment="1" applyProtection="1">
      <alignment horizontal="center"/>
    </xf>
    <xf numFmtId="0" fontId="173" fillId="0" borderId="75" xfId="2132" applyFont="1" applyFill="1" applyBorder="1" applyAlignment="1" applyProtection="1">
      <alignment horizontal="center"/>
    </xf>
    <xf numFmtId="168" fontId="164" fillId="0" borderId="75" xfId="2132" applyNumberFormat="1" applyFont="1" applyBorder="1" applyAlignment="1" applyProtection="1">
      <alignment horizontal="center"/>
    </xf>
    <xf numFmtId="0" fontId="173" fillId="0" borderId="76" xfId="2132" applyFont="1" applyFill="1" applyBorder="1" applyAlignment="1" applyProtection="1">
      <alignment horizontal="center"/>
    </xf>
    <xf numFmtId="175" fontId="172" fillId="68" borderId="27" xfId="2132" applyNumberFormat="1" applyFont="1" applyFill="1" applyBorder="1" applyAlignment="1" applyProtection="1">
      <alignment horizontal="center"/>
    </xf>
    <xf numFmtId="175" fontId="164" fillId="0" borderId="27" xfId="2132" applyNumberFormat="1" applyFont="1" applyFill="1" applyBorder="1" applyAlignment="1" applyProtection="1">
      <alignment horizontal="center"/>
    </xf>
    <xf numFmtId="175" fontId="3" fillId="0" borderId="21" xfId="2132" applyNumberFormat="1" applyFont="1" applyFill="1" applyBorder="1" applyAlignment="1" applyProtection="1">
      <alignment horizontal="center"/>
    </xf>
    <xf numFmtId="2" fontId="164" fillId="0" borderId="21" xfId="2132" applyNumberFormat="1" applyFont="1" applyBorder="1" applyAlignment="1" applyProtection="1">
      <alignment horizontal="center"/>
    </xf>
    <xf numFmtId="1" fontId="164" fillId="0" borderId="21" xfId="2132" applyNumberFormat="1" applyFont="1" applyBorder="1" applyAlignment="1" applyProtection="1">
      <alignment horizontal="center"/>
    </xf>
    <xf numFmtId="175" fontId="3" fillId="0" borderId="27" xfId="2132" applyNumberFormat="1" applyFont="1" applyFill="1" applyBorder="1" applyAlignment="1" applyProtection="1">
      <alignment horizontal="center"/>
    </xf>
    <xf numFmtId="175" fontId="143" fillId="68" borderId="27" xfId="2132" applyNumberFormat="1" applyFont="1" applyFill="1" applyBorder="1" applyAlignment="1" applyProtection="1">
      <alignment horizontal="center"/>
    </xf>
    <xf numFmtId="205" fontId="172" fillId="0" borderId="0" xfId="2132" applyNumberFormat="1" applyFont="1" applyFill="1" applyBorder="1" applyAlignment="1" applyProtection="1">
      <alignment horizontal="center"/>
    </xf>
    <xf numFmtId="175" fontId="164" fillId="0" borderId="0" xfId="2132" applyNumberFormat="1" applyFont="1" applyBorder="1" applyAlignment="1" applyProtection="1">
      <alignment horizontal="center"/>
    </xf>
    <xf numFmtId="207" fontId="172" fillId="0" borderId="0" xfId="2132" applyNumberFormat="1" applyFont="1" applyFill="1" applyBorder="1" applyAlignment="1" applyProtection="1">
      <alignment horizontal="center"/>
    </xf>
    <xf numFmtId="167" fontId="72" fillId="71" borderId="0" xfId="0" applyNumberFormat="1" applyFont="1" applyFill="1" applyAlignment="1">
      <alignment horizontal="center"/>
    </xf>
    <xf numFmtId="0" fontId="152" fillId="0" borderId="0" xfId="0" applyFont="1" applyFill="1" applyAlignment="1">
      <alignment horizontal="right"/>
    </xf>
    <xf numFmtId="203" fontId="27" fillId="34" borderId="22" xfId="69" applyNumberFormat="1" applyFont="1" applyFill="1" applyBorder="1"/>
    <xf numFmtId="0" fontId="152" fillId="108" borderId="48" xfId="0" applyFont="1" applyFill="1" applyBorder="1" applyAlignment="1">
      <alignment horizontal="left"/>
    </xf>
    <xf numFmtId="0" fontId="152" fillId="108" borderId="49" xfId="0" applyFont="1" applyFill="1" applyBorder="1" applyAlignment="1">
      <alignment horizontal="left"/>
    </xf>
    <xf numFmtId="0" fontId="152" fillId="108" borderId="49" xfId="0" applyFont="1" applyFill="1" applyBorder="1" applyAlignment="1">
      <alignment horizontal="right"/>
    </xf>
    <xf numFmtId="0" fontId="152" fillId="108" borderId="50" xfId="0" applyFont="1" applyFill="1" applyBorder="1" applyAlignment="1">
      <alignment horizontal="right"/>
    </xf>
    <xf numFmtId="0" fontId="153" fillId="108" borderId="47" xfId="0" applyFont="1" applyFill="1" applyBorder="1" applyAlignment="1">
      <alignment horizontal="center"/>
    </xf>
    <xf numFmtId="0" fontId="153" fillId="108" borderId="51" xfId="0" applyFont="1" applyFill="1" applyBorder="1" applyAlignment="1">
      <alignment horizontal="center"/>
    </xf>
    <xf numFmtId="0" fontId="153" fillId="108" borderId="41" xfId="0" applyFont="1" applyFill="1" applyBorder="1" applyAlignment="1">
      <alignment horizontal="center"/>
    </xf>
    <xf numFmtId="0" fontId="153" fillId="1" borderId="26" xfId="0" applyFont="1" applyFill="1" applyBorder="1" applyAlignment="1">
      <alignment horizontal="left"/>
    </xf>
    <xf numFmtId="0" fontId="153" fillId="0" borderId="0" xfId="0" applyFont="1" applyFill="1" applyAlignment="1">
      <alignment horizontal="center"/>
    </xf>
    <xf numFmtId="0" fontId="152" fillId="0" borderId="0" xfId="0" applyFont="1" applyAlignment="1">
      <alignment horizontal="left"/>
    </xf>
    <xf numFmtId="0" fontId="152" fillId="0" borderId="59" xfId="0" applyFont="1" applyBorder="1" applyAlignment="1">
      <alignment horizontal="left"/>
    </xf>
    <xf numFmtId="0" fontId="152" fillId="0" borderId="77" xfId="0" applyFont="1" applyBorder="1" applyAlignment="1">
      <alignment horizontal="left"/>
    </xf>
    <xf numFmtId="0" fontId="152" fillId="0" borderId="86" xfId="0" applyFont="1" applyBorder="1"/>
    <xf numFmtId="0" fontId="152" fillId="0" borderId="54" xfId="0" applyFont="1" applyBorder="1"/>
    <xf numFmtId="0" fontId="152" fillId="0" borderId="59" xfId="0" applyFont="1" applyBorder="1"/>
    <xf numFmtId="0" fontId="152" fillId="0" borderId="74" xfId="0" applyFont="1" applyBorder="1"/>
    <xf numFmtId="0" fontId="152" fillId="0" borderId="77" xfId="0" applyFont="1" applyBorder="1"/>
    <xf numFmtId="0" fontId="152" fillId="0" borderId="76" xfId="0" applyFont="1" applyBorder="1"/>
    <xf numFmtId="15" fontId="152" fillId="0" borderId="73" xfId="0" applyNumberFormat="1" applyFont="1" applyFill="1" applyBorder="1" applyAlignment="1">
      <alignment horizontal="left"/>
    </xf>
    <xf numFmtId="15" fontId="152" fillId="0" borderId="27" xfId="0" applyNumberFormat="1" applyFont="1" applyFill="1" applyBorder="1" applyAlignment="1">
      <alignment horizontal="right"/>
    </xf>
    <xf numFmtId="188" fontId="25" fillId="71" borderId="0" xfId="0" applyNumberFormat="1" applyFont="1" applyFill="1" applyAlignment="1">
      <alignment horizontal="center"/>
    </xf>
    <xf numFmtId="0" fontId="122" fillId="0" borderId="0" xfId="55962" applyFont="1" applyAlignment="1">
      <alignment horizontal="left"/>
    </xf>
    <xf numFmtId="0" fontId="122" fillId="0" borderId="0" xfId="55962" applyFont="1" applyFill="1" applyAlignment="1">
      <alignment horizontal="left"/>
    </xf>
    <xf numFmtId="14" fontId="122" fillId="0" borderId="0" xfId="55962" applyNumberFormat="1" applyFont="1" applyAlignment="1">
      <alignment horizontal="left"/>
    </xf>
    <xf numFmtId="49" fontId="118" fillId="0" borderId="0" xfId="55962" applyNumberFormat="1" applyFont="1" applyFill="1" applyBorder="1" applyAlignment="1" applyProtection="1"/>
    <xf numFmtId="167" fontId="25" fillId="120" borderId="0" xfId="0" applyNumberFormat="1" applyFont="1" applyFill="1"/>
    <xf numFmtId="167" fontId="72" fillId="121" borderId="0" xfId="0" applyNumberFormat="1" applyFont="1" applyFill="1"/>
    <xf numFmtId="167" fontId="25" fillId="121" borderId="0" xfId="0" applyNumberFormat="1" applyFont="1" applyFill="1"/>
    <xf numFmtId="167" fontId="21" fillId="29" borderId="52" xfId="0" applyNumberFormat="1" applyFont="1" applyFill="1" applyBorder="1" applyAlignment="1">
      <alignment horizontal="left"/>
    </xf>
    <xf numFmtId="0" fontId="24" fillId="0" borderId="37" xfId="0" applyFont="1" applyFill="1" applyBorder="1" applyAlignment="1">
      <alignment horizontal="center"/>
    </xf>
    <xf numFmtId="170" fontId="72" fillId="0" borderId="52" xfId="0" applyNumberFormat="1" applyFont="1" applyFill="1" applyBorder="1" applyAlignment="1">
      <alignment horizontal="center"/>
    </xf>
    <xf numFmtId="0" fontId="24" fillId="0" borderId="39" xfId="0" applyFont="1" applyFill="1" applyBorder="1"/>
    <xf numFmtId="167" fontId="21" fillId="29" borderId="74" xfId="0" applyNumberFormat="1" applyFont="1" applyFill="1" applyBorder="1" applyAlignment="1">
      <alignment horizontal="left"/>
    </xf>
    <xf numFmtId="167" fontId="21" fillId="0" borderId="97" xfId="0" applyNumberFormat="1" applyFont="1" applyBorder="1" applyAlignment="1">
      <alignment horizontal="left"/>
    </xf>
    <xf numFmtId="167" fontId="21" fillId="0" borderId="35" xfId="0" applyNumberFormat="1" applyFont="1" applyBorder="1" applyAlignment="1">
      <alignment horizontal="center"/>
    </xf>
    <xf numFmtId="167" fontId="21" fillId="0" borderId="15" xfId="0" applyNumberFormat="1" applyFont="1" applyBorder="1" applyAlignment="1">
      <alignment horizontal="center"/>
    </xf>
    <xf numFmtId="167" fontId="21" fillId="29" borderId="38" xfId="0" applyNumberFormat="1" applyFont="1" applyFill="1" applyBorder="1" applyAlignment="1">
      <alignment horizontal="center"/>
    </xf>
    <xf numFmtId="0" fontId="21" fillId="29" borderId="21" xfId="0" applyFont="1" applyFill="1" applyBorder="1" applyAlignment="1">
      <alignment horizontal="left"/>
    </xf>
    <xf numFmtId="167" fontId="21" fillId="29" borderId="39" xfId="0" applyNumberFormat="1" applyFont="1" applyFill="1" applyBorder="1" applyAlignment="1">
      <alignment horizontal="left"/>
    </xf>
    <xf numFmtId="0" fontId="24" fillId="0" borderId="48" xfId="0" applyFont="1" applyFill="1" applyBorder="1"/>
    <xf numFmtId="0" fontId="72" fillId="0" borderId="50" xfId="0" applyFont="1" applyFill="1" applyBorder="1" applyAlignment="1">
      <alignment horizontal="center" vertical="center"/>
    </xf>
    <xf numFmtId="0" fontId="24" fillId="122" borderId="26" xfId="0" applyFont="1" applyFill="1" applyBorder="1"/>
    <xf numFmtId="0" fontId="25" fillId="0" borderId="24" xfId="0" applyFont="1" applyBorder="1" applyAlignment="1">
      <alignment horizontal="center"/>
    </xf>
    <xf numFmtId="10" fontId="0" fillId="0" borderId="0" xfId="69" applyNumberFormat="1" applyFont="1"/>
    <xf numFmtId="167" fontId="20" fillId="0" borderId="0" xfId="69" applyNumberFormat="1" applyFont="1" applyFill="1"/>
    <xf numFmtId="0" fontId="20" fillId="0" borderId="0" xfId="0" applyFont="1" applyFill="1" applyAlignment="1">
      <alignment horizontal="center"/>
    </xf>
    <xf numFmtId="0" fontId="20" fillId="0" borderId="0" xfId="0" applyNumberFormat="1" applyFont="1" applyFill="1" applyAlignment="1">
      <alignment horizontal="center"/>
    </xf>
    <xf numFmtId="0" fontId="155" fillId="0" borderId="0" xfId="0" applyNumberFormat="1" applyFont="1" applyFill="1" applyAlignment="1">
      <alignment horizontal="center"/>
    </xf>
    <xf numFmtId="0" fontId="28" fillId="0" borderId="0" xfId="0" applyNumberFormat="1" applyFont="1" applyFill="1" applyAlignment="1">
      <alignment horizontal="center"/>
    </xf>
    <xf numFmtId="0" fontId="20" fillId="0" borderId="0" xfId="69" applyNumberFormat="1" applyFont="1" applyFill="1" applyAlignment="1">
      <alignment horizontal="center"/>
    </xf>
    <xf numFmtId="167" fontId="20" fillId="0" borderId="0" xfId="69" applyNumberFormat="1" applyFont="1" applyFill="1" applyAlignment="1">
      <alignment horizontal="center"/>
    </xf>
    <xf numFmtId="167" fontId="30" fillId="51" borderId="0" xfId="0" applyNumberFormat="1" applyFont="1" applyFill="1"/>
    <xf numFmtId="167" fontId="25" fillId="53" borderId="0" xfId="0" applyNumberFormat="1" applyFont="1" applyFill="1"/>
    <xf numFmtId="167" fontId="108" fillId="0" borderId="0" xfId="0" applyNumberFormat="1" applyFont="1" applyAlignment="1">
      <alignment horizontal="center"/>
    </xf>
    <xf numFmtId="0" fontId="35" fillId="0" borderId="0" xfId="0" applyFont="1" applyAlignment="1">
      <alignment horizontal="left"/>
    </xf>
    <xf numFmtId="0" fontId="28" fillId="0" borderId="48" xfId="0" applyFont="1" applyBorder="1"/>
    <xf numFmtId="0" fontId="28" fillId="0" borderId="50" xfId="0" applyFont="1" applyBorder="1"/>
    <xf numFmtId="169" fontId="0" fillId="0" borderId="0" xfId="0" applyNumberFormat="1" applyBorder="1" applyAlignment="1">
      <alignment horizontal="center"/>
    </xf>
    <xf numFmtId="170" fontId="20" fillId="0" borderId="0" xfId="0" applyNumberFormat="1" applyFont="1"/>
    <xf numFmtId="173" fontId="0" fillId="0" borderId="0" xfId="0" applyNumberFormat="1"/>
    <xf numFmtId="167" fontId="197" fillId="123" borderId="0" xfId="69" applyNumberFormat="1" applyFont="1" applyFill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70" fontId="33" fillId="34" borderId="22" xfId="0" applyNumberFormat="1" applyFont="1" applyFill="1" applyBorder="1" applyAlignment="1">
      <alignment horizontal="left"/>
    </xf>
    <xf numFmtId="0" fontId="122" fillId="0" borderId="0" xfId="56103" applyFont="1" applyAlignment="1">
      <alignment horizontal="left"/>
    </xf>
    <xf numFmtId="0" fontId="123" fillId="0" borderId="0" xfId="56103" applyFont="1" applyAlignment="1">
      <alignment horizontal="left"/>
    </xf>
    <xf numFmtId="0" fontId="122" fillId="0" borderId="0" xfId="56103" applyFont="1" applyFill="1" applyAlignment="1">
      <alignment horizontal="left"/>
    </xf>
    <xf numFmtId="0" fontId="125" fillId="43" borderId="0" xfId="56103" applyFont="1" applyFill="1" applyAlignment="1">
      <alignment horizontal="left"/>
    </xf>
    <xf numFmtId="0" fontId="125" fillId="0" borderId="0" xfId="56103" applyFont="1" applyFill="1" applyAlignment="1">
      <alignment horizontal="left"/>
    </xf>
    <xf numFmtId="14" fontId="123" fillId="0" borderId="0" xfId="56103" applyNumberFormat="1" applyFont="1" applyAlignment="1">
      <alignment horizontal="left"/>
    </xf>
    <xf numFmtId="0" fontId="125" fillId="0" borderId="0" xfId="56103" applyFont="1" applyFill="1" applyBorder="1" applyAlignment="1">
      <alignment horizontal="left"/>
    </xf>
    <xf numFmtId="0" fontId="123" fillId="0" borderId="0" xfId="56103" applyFont="1" applyBorder="1" applyAlignment="1">
      <alignment horizontal="left"/>
    </xf>
    <xf numFmtId="14" fontId="122" fillId="0" borderId="0" xfId="56103" applyNumberFormat="1" applyFont="1" applyAlignment="1">
      <alignment horizontal="left"/>
    </xf>
    <xf numFmtId="0" fontId="122" fillId="66" borderId="0" xfId="56103" applyFont="1" applyFill="1" applyBorder="1" applyAlignment="1">
      <alignment horizontal="left"/>
    </xf>
    <xf numFmtId="0" fontId="121" fillId="0" borderId="0" xfId="56103" applyFont="1" applyAlignment="1">
      <alignment horizontal="left"/>
    </xf>
    <xf numFmtId="0" fontId="118" fillId="0" borderId="0" xfId="56103" applyFont="1" applyAlignment="1">
      <alignment horizontal="left"/>
    </xf>
    <xf numFmtId="0" fontId="124" fillId="43" borderId="0" xfId="56103" applyFont="1" applyFill="1" applyAlignment="1">
      <alignment horizontal="left"/>
    </xf>
    <xf numFmtId="0" fontId="122" fillId="63" borderId="0" xfId="56103" applyFont="1" applyFill="1" applyBorder="1" applyAlignment="1">
      <alignment horizontal="left"/>
    </xf>
    <xf numFmtId="14" fontId="122" fillId="0" borderId="0" xfId="56103" applyNumberFormat="1" applyFont="1" applyFill="1" applyAlignment="1">
      <alignment horizontal="left"/>
    </xf>
    <xf numFmtId="0" fontId="121" fillId="0" borderId="0" xfId="56103" applyFont="1" applyFill="1" applyAlignment="1">
      <alignment horizontal="left"/>
    </xf>
    <xf numFmtId="0" fontId="118" fillId="0" borderId="0" xfId="56103" applyFont="1" applyFill="1" applyAlignment="1">
      <alignment horizontal="left"/>
    </xf>
    <xf numFmtId="0" fontId="126" fillId="0" borderId="0" xfId="56103" applyFont="1" applyAlignment="1">
      <alignment horizontal="left"/>
    </xf>
    <xf numFmtId="0" fontId="122" fillId="29" borderId="0" xfId="56103" applyFont="1" applyFill="1" applyAlignment="1">
      <alignment horizontal="left"/>
    </xf>
    <xf numFmtId="0" fontId="122" fillId="50" borderId="0" xfId="56103" applyFont="1" applyFill="1" applyAlignment="1">
      <alignment horizontal="left"/>
    </xf>
    <xf numFmtId="14" fontId="122" fillId="50" borderId="0" xfId="56103" applyNumberFormat="1" applyFont="1" applyFill="1" applyAlignment="1">
      <alignment horizontal="left"/>
    </xf>
    <xf numFmtId="14" fontId="122" fillId="29" borderId="0" xfId="56103" applyNumberFormat="1" applyFont="1" applyFill="1" applyAlignment="1">
      <alignment horizontal="left"/>
    </xf>
    <xf numFmtId="0" fontId="126" fillId="0" borderId="0" xfId="358" applyFont="1" applyAlignment="1" applyProtection="1">
      <alignment horizontal="left"/>
    </xf>
    <xf numFmtId="0" fontId="126" fillId="50" borderId="0" xfId="910" applyNumberFormat="1" applyFont="1" applyFill="1" applyBorder="1" applyAlignment="1" applyProtection="1">
      <alignment horizontal="left"/>
      <protection locked="0"/>
    </xf>
    <xf numFmtId="0" fontId="126" fillId="0" borderId="0" xfId="665" applyNumberFormat="1" applyFont="1" applyFill="1" applyBorder="1" applyAlignment="1" applyProtection="1">
      <alignment horizontal="left"/>
      <protection locked="0"/>
    </xf>
    <xf numFmtId="0" fontId="198" fillId="0" borderId="0" xfId="56103" applyFont="1" applyAlignment="1">
      <alignment horizontal="left"/>
    </xf>
    <xf numFmtId="0" fontId="119" fillId="0" borderId="0" xfId="56103" applyFont="1" applyAlignment="1">
      <alignment horizontal="left"/>
    </xf>
    <xf numFmtId="0" fontId="145" fillId="0" borderId="0" xfId="56103" applyFont="1" applyAlignment="1">
      <alignment horizontal="left"/>
    </xf>
    <xf numFmtId="0" fontId="122" fillId="0" borderId="0" xfId="56103" applyFont="1" applyAlignment="1">
      <alignment horizontal="left" vertical="center"/>
    </xf>
    <xf numFmtId="0" fontId="198" fillId="0" borderId="0" xfId="56103" applyFont="1" applyFill="1" applyAlignment="1">
      <alignment horizontal="left"/>
    </xf>
    <xf numFmtId="0" fontId="126" fillId="68" borderId="0" xfId="927" applyFont="1" applyFill="1" applyBorder="1" applyAlignment="1" applyProtection="1">
      <alignment horizontal="left"/>
      <protection locked="0"/>
    </xf>
    <xf numFmtId="0" fontId="147" fillId="0" borderId="0" xfId="56103" applyFont="1" applyAlignment="1">
      <alignment horizontal="left"/>
    </xf>
    <xf numFmtId="0" fontId="119" fillId="0" borderId="0" xfId="56103" applyFont="1" applyFill="1" applyAlignment="1">
      <alignment horizontal="left"/>
    </xf>
    <xf numFmtId="0" fontId="24" fillId="50" borderId="0" xfId="398" applyNumberFormat="1" applyFont="1" applyFill="1" applyBorder="1" applyAlignment="1" applyProtection="1">
      <alignment horizontal="left"/>
      <protection locked="0"/>
    </xf>
    <xf numFmtId="0" fontId="199" fillId="0" borderId="0" xfId="56103" applyFont="1"/>
    <xf numFmtId="173" fontId="20" fillId="37" borderId="28" xfId="771" applyNumberFormat="1" applyFont="1" applyFill="1" applyBorder="1" applyAlignment="1" applyProtection="1">
      <alignment horizontal="right"/>
      <protection locked="0"/>
    </xf>
    <xf numFmtId="173" fontId="20" fillId="37" borderId="28" xfId="771" applyNumberFormat="1" applyFont="1" applyFill="1" applyBorder="1" applyAlignment="1" applyProtection="1">
      <alignment horizontal="right" vertical="center"/>
      <protection locked="0"/>
    </xf>
    <xf numFmtId="173" fontId="20" fillId="37" borderId="28" xfId="822" applyNumberFormat="1" applyFont="1" applyFill="1" applyBorder="1" applyAlignment="1" applyProtection="1">
      <alignment horizontal="right"/>
      <protection locked="0"/>
    </xf>
    <xf numFmtId="173" fontId="20" fillId="37" borderId="28" xfId="803" applyNumberFormat="1" applyFont="1" applyFill="1" applyBorder="1" applyAlignment="1" applyProtection="1">
      <alignment horizontal="right"/>
      <protection locked="0"/>
    </xf>
    <xf numFmtId="173" fontId="20" fillId="37" borderId="28" xfId="803" applyNumberFormat="1" applyFont="1" applyFill="1" applyBorder="1" applyAlignment="1" applyProtection="1">
      <alignment horizontal="right" vertical="center"/>
      <protection locked="0"/>
    </xf>
    <xf numFmtId="173" fontId="20" fillId="37" borderId="28" xfId="772" applyNumberFormat="1" applyFont="1" applyFill="1" applyBorder="1" applyAlignment="1" applyProtection="1">
      <alignment horizontal="right"/>
      <protection locked="0"/>
    </xf>
    <xf numFmtId="173" fontId="20" fillId="37" borderId="28" xfId="824" applyNumberFormat="1" applyFont="1" applyFill="1" applyBorder="1" applyAlignment="1" applyProtection="1">
      <alignment horizontal="right"/>
      <protection locked="0"/>
    </xf>
    <xf numFmtId="173" fontId="20" fillId="37" borderId="28" xfId="798" applyNumberFormat="1" applyFont="1" applyFill="1" applyBorder="1" applyAlignment="1" applyProtection="1">
      <alignment horizontal="right"/>
      <protection locked="0"/>
    </xf>
    <xf numFmtId="173" fontId="20" fillId="37" borderId="28" xfId="818" applyNumberFormat="1" applyFont="1" applyFill="1" applyBorder="1" applyAlignment="1" applyProtection="1">
      <alignment horizontal="right"/>
      <protection locked="0"/>
    </xf>
    <xf numFmtId="173" fontId="20" fillId="37" borderId="28" xfId="801" applyNumberFormat="1" applyFont="1" applyFill="1" applyBorder="1" applyAlignment="1" applyProtection="1">
      <alignment horizontal="right"/>
      <protection locked="0"/>
    </xf>
    <xf numFmtId="173" fontId="20" fillId="37" borderId="28" xfId="830" applyNumberFormat="1" applyFont="1" applyFill="1" applyBorder="1" applyAlignment="1" applyProtection="1">
      <alignment horizontal="right"/>
      <protection locked="0"/>
    </xf>
    <xf numFmtId="173" fontId="20" fillId="37" borderId="28" xfId="805" applyNumberFormat="1" applyFont="1" applyFill="1" applyBorder="1" applyAlignment="1" applyProtection="1">
      <alignment horizontal="right"/>
      <protection locked="0"/>
    </xf>
    <xf numFmtId="173" fontId="20" fillId="37" borderId="28" xfId="776" applyNumberFormat="1" applyFont="1" applyFill="1" applyBorder="1" applyAlignment="1" applyProtection="1">
      <alignment horizontal="right"/>
      <protection locked="0"/>
    </xf>
    <xf numFmtId="173" fontId="20" fillId="37" borderId="28" xfId="776" applyNumberFormat="1" applyFont="1" applyFill="1" applyBorder="1" applyAlignment="1" applyProtection="1">
      <alignment horizontal="right" vertical="center"/>
      <protection locked="0"/>
    </xf>
    <xf numFmtId="173" fontId="20" fillId="37" borderId="28" xfId="814" applyNumberFormat="1" applyFont="1" applyFill="1" applyBorder="1" applyAlignment="1" applyProtection="1">
      <alignment horizontal="right"/>
      <protection locked="0"/>
    </xf>
    <xf numFmtId="173" fontId="20" fillId="37" borderId="28" xfId="816" applyNumberFormat="1" applyFont="1" applyFill="1" applyBorder="1" applyAlignment="1" applyProtection="1">
      <alignment horizontal="right"/>
      <protection locked="0"/>
    </xf>
    <xf numFmtId="173" fontId="20" fillId="37" borderId="28" xfId="832" applyNumberFormat="1" applyFont="1" applyFill="1" applyBorder="1" applyAlignment="1" applyProtection="1">
      <alignment horizontal="right"/>
      <protection locked="0"/>
    </xf>
    <xf numFmtId="173" fontId="20" fillId="37" borderId="28" xfId="812" applyNumberFormat="1" applyFont="1" applyFill="1" applyBorder="1" applyAlignment="1" applyProtection="1">
      <alignment horizontal="right"/>
      <protection locked="0"/>
    </xf>
    <xf numFmtId="173" fontId="20" fillId="37" borderId="28" xfId="817" applyNumberFormat="1" applyFont="1" applyFill="1" applyBorder="1" applyAlignment="1" applyProtection="1">
      <alignment horizontal="right"/>
      <protection locked="0"/>
    </xf>
    <xf numFmtId="173" fontId="20" fillId="37" borderId="28" xfId="817" applyNumberFormat="1" applyFont="1" applyFill="1" applyBorder="1" applyAlignment="1" applyProtection="1">
      <alignment horizontal="right" vertical="center"/>
      <protection locked="0"/>
    </xf>
    <xf numFmtId="173" fontId="20" fillId="37" borderId="28" xfId="827" applyNumberFormat="1" applyFont="1" applyFill="1" applyBorder="1" applyAlignment="1" applyProtection="1">
      <alignment horizontal="right"/>
      <protection locked="0"/>
    </xf>
    <xf numFmtId="173" fontId="20" fillId="37" borderId="28" xfId="799" applyNumberFormat="1" applyFont="1" applyFill="1" applyBorder="1" applyAlignment="1" applyProtection="1">
      <alignment horizontal="right"/>
      <protection locked="0"/>
    </xf>
    <xf numFmtId="173" fontId="20" fillId="37" borderId="28" xfId="777" applyNumberFormat="1" applyFont="1" applyFill="1" applyBorder="1" applyAlignment="1" applyProtection="1">
      <alignment horizontal="right"/>
      <protection locked="0"/>
    </xf>
    <xf numFmtId="173" fontId="20" fillId="37" borderId="28" xfId="840" applyNumberFormat="1" applyFont="1" applyFill="1" applyBorder="1" applyAlignment="1" applyProtection="1">
      <alignment horizontal="right"/>
      <protection locked="0"/>
    </xf>
    <xf numFmtId="173" fontId="20" fillId="37" borderId="28" xfId="854" applyNumberFormat="1" applyFont="1" applyFill="1" applyBorder="1" applyAlignment="1" applyProtection="1">
      <alignment horizontal="right"/>
      <protection locked="0"/>
    </xf>
    <xf numFmtId="173" fontId="20" fillId="37" borderId="28" xfId="858" applyNumberFormat="1" applyFont="1" applyFill="1" applyBorder="1" applyAlignment="1" applyProtection="1">
      <alignment horizontal="right"/>
      <protection locked="0"/>
    </xf>
    <xf numFmtId="173" fontId="20" fillId="37" borderId="28" xfId="858" applyNumberFormat="1" applyFont="1" applyFill="1" applyBorder="1" applyAlignment="1" applyProtection="1">
      <alignment horizontal="right" vertical="center"/>
      <protection locked="0"/>
    </xf>
    <xf numFmtId="173" fontId="20" fillId="37" borderId="28" xfId="864" applyNumberFormat="1" applyFont="1" applyFill="1" applyBorder="1" applyAlignment="1" applyProtection="1">
      <alignment horizontal="right"/>
      <protection locked="0"/>
    </xf>
    <xf numFmtId="173" fontId="20" fillId="37" borderId="28" xfId="1338" applyNumberFormat="1" applyFont="1" applyFill="1" applyBorder="1" applyAlignment="1" applyProtection="1">
      <alignment horizontal="right"/>
      <protection locked="0"/>
    </xf>
    <xf numFmtId="173" fontId="20" fillId="37" borderId="28" xfId="1332" applyNumberFormat="1" applyFont="1" applyFill="1" applyBorder="1" applyAlignment="1" applyProtection="1">
      <alignment horizontal="right" vertical="center"/>
      <protection locked="0"/>
    </xf>
    <xf numFmtId="173" fontId="20" fillId="37" borderId="28" xfId="1340" applyNumberFormat="1" applyFont="1" applyFill="1" applyBorder="1" applyAlignment="1" applyProtection="1">
      <alignment horizontal="right" vertical="center"/>
      <protection locked="0"/>
    </xf>
    <xf numFmtId="173" fontId="20" fillId="37" borderId="28" xfId="1341" applyNumberFormat="1" applyFont="1" applyFill="1" applyBorder="1" applyAlignment="1" applyProtection="1">
      <alignment horizontal="right" vertical="center"/>
      <protection locked="0"/>
    </xf>
    <xf numFmtId="173" fontId="20" fillId="37" borderId="28" xfId="1334" applyNumberFormat="1" applyFont="1" applyFill="1" applyBorder="1" applyAlignment="1" applyProtection="1">
      <alignment horizontal="right" vertical="center"/>
      <protection locked="0"/>
    </xf>
    <xf numFmtId="173" fontId="20" fillId="37" borderId="28" xfId="1335" applyNumberFormat="1" applyFont="1" applyFill="1" applyBorder="1" applyAlignment="1" applyProtection="1">
      <alignment horizontal="right"/>
      <protection locked="0"/>
    </xf>
    <xf numFmtId="173" fontId="20" fillId="37" borderId="28" xfId="1335" applyNumberFormat="1" applyFont="1" applyFill="1" applyBorder="1" applyAlignment="1" applyProtection="1">
      <alignment horizontal="right" vertical="center"/>
      <protection locked="0"/>
    </xf>
    <xf numFmtId="173" fontId="20" fillId="37" borderId="28" xfId="1342" applyNumberFormat="1" applyFont="1" applyFill="1" applyBorder="1" applyAlignment="1" applyProtection="1">
      <alignment horizontal="right" vertical="center"/>
      <protection locked="0"/>
    </xf>
    <xf numFmtId="0" fontId="147" fillId="0" borderId="0" xfId="56103" applyFont="1"/>
    <xf numFmtId="167" fontId="149" fillId="107" borderId="24" xfId="1779" applyNumberFormat="1" applyFont="1" applyFill="1" applyBorder="1" applyAlignment="1" applyProtection="1">
      <alignment horizontal="center"/>
    </xf>
    <xf numFmtId="167" fontId="149" fillId="107" borderId="16" xfId="1779" applyNumberFormat="1" applyFont="1" applyFill="1" applyBorder="1" applyAlignment="1" applyProtection="1">
      <alignment horizontal="center"/>
    </xf>
    <xf numFmtId="0" fontId="149" fillId="107" borderId="24" xfId="1779" applyNumberFormat="1" applyFont="1" applyFill="1" applyBorder="1" applyAlignment="1" applyProtection="1">
      <alignment horizontal="center"/>
    </xf>
    <xf numFmtId="0" fontId="149" fillId="107" borderId="16" xfId="1779" applyNumberFormat="1" applyFont="1" applyFill="1" applyBorder="1" applyAlignment="1" applyProtection="1">
      <alignment horizontal="center"/>
    </xf>
    <xf numFmtId="193" fontId="127" fillId="0" borderId="77" xfId="1779" applyNumberFormat="1" applyFont="1" applyBorder="1" applyAlignment="1" applyProtection="1">
      <alignment horizontal="center"/>
    </xf>
    <xf numFmtId="193" fontId="127" fillId="0" borderId="76" xfId="1779" applyNumberFormat="1" applyFont="1" applyBorder="1" applyAlignment="1" applyProtection="1">
      <alignment horizontal="center"/>
    </xf>
    <xf numFmtId="0" fontId="108" fillId="51" borderId="0" xfId="0" applyFont="1" applyFill="1" applyAlignment="1">
      <alignment horizontal="center"/>
    </xf>
    <xf numFmtId="0" fontId="25" fillId="37" borderId="36" xfId="0" applyFont="1" applyFill="1" applyBorder="1" applyAlignment="1">
      <alignment horizontal="center"/>
    </xf>
    <xf numFmtId="174" fontId="28" fillId="71" borderId="24" xfId="0" applyNumberFormat="1" applyFont="1" applyFill="1" applyBorder="1" applyAlignment="1">
      <alignment horizontal="center"/>
    </xf>
    <xf numFmtId="174" fontId="28" fillId="71" borderId="16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</cellXfs>
  <cellStyles count="56218">
    <cellStyle name=" 1" xfId="168"/>
    <cellStyle name="_BreakdownSpec" xfId="167"/>
    <cellStyle name="_BreakdownSpec 2" xfId="1010"/>
    <cellStyle name="_BreakdownSpec 3" xfId="1886"/>
    <cellStyle name="_BreakdownSpec_ConsolidateMktData" xfId="166"/>
    <cellStyle name="_BreakdownSpec_ConsolidateMktData 2" xfId="1011"/>
    <cellStyle name="_BreakdownSpec_ConsolidateMktData 3" xfId="1895"/>
    <cellStyle name="_BreakdownSpec_Days" xfId="165"/>
    <cellStyle name="_BreakdownSpec_Days 2" xfId="1012"/>
    <cellStyle name="_BreakdownSpec_Days 3" xfId="2108"/>
    <cellStyle name="_BreakdownSpec_FxoCorrTable" xfId="164"/>
    <cellStyle name="_BreakdownSpec_FxoCorrTable 2" xfId="1013"/>
    <cellStyle name="_BreakdownSpec_FxoCorrTable 3" xfId="2081"/>
    <cellStyle name="_BreakdownSpec_GetMktData" xfId="163"/>
    <cellStyle name="_BreakdownSpec_GetMktData 2" xfId="1014"/>
    <cellStyle name="_BreakdownSpec_GetMktData 3" xfId="2091"/>
    <cellStyle name="_BreakdownSpec_ND CNY UI" xfId="162"/>
    <cellStyle name="_BreakdownSpec_ND CNY UI 2" xfId="1015"/>
    <cellStyle name="_BreakdownSpec_ND CNY UI 3" xfId="1982"/>
    <cellStyle name="_BreakdownSpec_NZDIRS-LocalCalc" xfId="161"/>
    <cellStyle name="_BreakdownSpec_NZDIRS-LocalCalc 2" xfId="1016"/>
    <cellStyle name="_BreakdownSpec_NZDIRS-LocalCalc 3" xfId="1923"/>
    <cellStyle name="_BreakdownSpec_NZDIRS-LocalCalc_Multiuser" xfId="160"/>
    <cellStyle name="_BreakdownSpec_NZDIRS-LocalCalc_Multiuser 2" xfId="1017"/>
    <cellStyle name="_BreakdownSpec_NZDIRS-LocalCalc_Multiuser 3" xfId="2082"/>
    <cellStyle name="_BreakdownSpec_NZDIRS-LocalCalc_new subscribe logic" xfId="159"/>
    <cellStyle name="_BreakdownSpec_NZDIRS-LocalCalc_new subscribe logic 2" xfId="1018"/>
    <cellStyle name="_BreakdownSpec_NZDIRS-LocalCalc_new subscribe logic 3" xfId="2110"/>
    <cellStyle name="_BreakdownSpec_NZDIRS-MKTS" xfId="172"/>
    <cellStyle name="_BreakdownSpec_NZDIRS-MKTS 2" xfId="1019"/>
    <cellStyle name="_BreakdownSpec_NZDIRS-MKTS 3" xfId="2068"/>
    <cellStyle name="_BreakdownSpec_NzdTreasuryZeros" xfId="158"/>
    <cellStyle name="_BreakdownSpec_NzdTreasuryZeros 2" xfId="1020"/>
    <cellStyle name="_BreakdownSpec_NzdTreasuryZeros 3" xfId="1932"/>
    <cellStyle name="_BreakdownSpec_SampleCalc" xfId="157"/>
    <cellStyle name="_BreakdownSpec_SampleCalc 2" xfId="1021"/>
    <cellStyle name="_BreakdownSpec_SampleCalc 3" xfId="2124"/>
    <cellStyle name="_BreakdownSpec_SG-LocalCalc" xfId="90"/>
    <cellStyle name="_BreakdownSpec_SG-LocalCalc 2" xfId="1022"/>
    <cellStyle name="_BreakdownSpec_SG-LocalCalc 3" xfId="2073"/>
    <cellStyle name="_BreakdownSpec_SG-LocalCalc_DEV" xfId="156"/>
    <cellStyle name="_BreakdownSpec_SG-LocalCalc_DEV 2" xfId="1023"/>
    <cellStyle name="_BreakdownSpec_SG-LocalCalc_DEV 3" xfId="1927"/>
    <cellStyle name="_BreakdownSpec_TreasuryZeros" xfId="155"/>
    <cellStyle name="_BreakdownSpec_TreasuryZeros 2" xfId="1024"/>
    <cellStyle name="_BreakdownSpec_TreasuryZeros 3" xfId="2092"/>
    <cellStyle name="_ConsolidateMktData" xfId="171"/>
    <cellStyle name="_ConsolidateMktData 2" xfId="1025"/>
    <cellStyle name="_ConsolidateMktData 3" xfId="1925"/>
    <cellStyle name="_Days" xfId="170"/>
    <cellStyle name="_Days 2" xfId="1026"/>
    <cellStyle name="_Days 3" xfId="1946"/>
    <cellStyle name="_FXO_1mth_comparison" xfId="154"/>
    <cellStyle name="_FXO_1mth_comparison 2" xfId="1027"/>
    <cellStyle name="_FXO_1mth_comparison 3" xfId="1964"/>
    <cellStyle name="_FXO_1mth_comparison v 2" xfId="153"/>
    <cellStyle name="_FXO_1mth_comparison v 2 2" xfId="1028"/>
    <cellStyle name="_FXO_1mth_comparison v 2 3" xfId="2035"/>
    <cellStyle name="_FXO_1mth_comparison v 2_ConsolidateMktData" xfId="152"/>
    <cellStyle name="_FXO_1mth_comparison v 2_ConsolidateMktData 2" xfId="1029"/>
    <cellStyle name="_FXO_1mth_comparison v 2_ConsolidateMktData 3" xfId="1945"/>
    <cellStyle name="_FXO_1mth_comparison v 2_Days" xfId="151"/>
    <cellStyle name="_FXO_1mth_comparison v 2_Days 2" xfId="1030"/>
    <cellStyle name="_FXO_1mth_comparison v 2_Days 3" xfId="2101"/>
    <cellStyle name="_FXO_1mth_comparison v 2_FxoCorrTable" xfId="150"/>
    <cellStyle name="_FXO_1mth_comparison v 2_FxoCorrTable 2" xfId="1031"/>
    <cellStyle name="_FXO_1mth_comparison v 2_FxoCorrTable 3" xfId="1950"/>
    <cellStyle name="_FXO_1mth_comparison v 2_GetMktData" xfId="149"/>
    <cellStyle name="_FXO_1mth_comparison v 2_GetMktData 2" xfId="1032"/>
    <cellStyle name="_FXO_1mth_comparison v 2_GetMktData 3" xfId="2083"/>
    <cellStyle name="_FXO_1mth_comparison v 2_ND CNY UI" xfId="148"/>
    <cellStyle name="_FXO_1mth_comparison v 2_ND CNY UI 2" xfId="1033"/>
    <cellStyle name="_FXO_1mth_comparison v 2_ND CNY UI 3" xfId="2045"/>
    <cellStyle name="_FXO_1mth_comparison v 2_NZDIRS-LocalCalc" xfId="147"/>
    <cellStyle name="_FXO_1mth_comparison v 2_NZDIRS-LocalCalc 2" xfId="1034"/>
    <cellStyle name="_FXO_1mth_comparison v 2_NZDIRS-LocalCalc 3" xfId="2029"/>
    <cellStyle name="_FXO_1mth_comparison v 2_NZDIRS-LocalCalc_Multiuser" xfId="146"/>
    <cellStyle name="_FXO_1mth_comparison v 2_NZDIRS-LocalCalc_Multiuser 2" xfId="1035"/>
    <cellStyle name="_FXO_1mth_comparison v 2_NZDIRS-LocalCalc_Multiuser 3" xfId="1933"/>
    <cellStyle name="_FXO_1mth_comparison v 2_NZDIRS-LocalCalc_new subscribe logic" xfId="145"/>
    <cellStyle name="_FXO_1mth_comparison v 2_NZDIRS-LocalCalc_new subscribe logic 2" xfId="1036"/>
    <cellStyle name="_FXO_1mth_comparison v 2_NZDIRS-LocalCalc_new subscribe logic 3" xfId="1935"/>
    <cellStyle name="_FXO_1mth_comparison v 2_NZDIRS-MKTS" xfId="144"/>
    <cellStyle name="_FXO_1mth_comparison v 2_NZDIRS-MKTS 2" xfId="1037"/>
    <cellStyle name="_FXO_1mth_comparison v 2_NZDIRS-MKTS 3" xfId="2063"/>
    <cellStyle name="_FXO_1mth_comparison v 2_NzdTreasuryZeros" xfId="143"/>
    <cellStyle name="_FXO_1mth_comparison v 2_NzdTreasuryZeros 2" xfId="1038"/>
    <cellStyle name="_FXO_1mth_comparison v 2_NzdTreasuryZeros 3" xfId="2089"/>
    <cellStyle name="_FXO_1mth_comparison v 2_SampleCalc" xfId="142"/>
    <cellStyle name="_FXO_1mth_comparison v 2_SampleCalc 2" xfId="1039"/>
    <cellStyle name="_FXO_1mth_comparison v 2_SampleCalc 3" xfId="2111"/>
    <cellStyle name="_FXO_1mth_comparison v 2_SG-LocalCalc" xfId="141"/>
    <cellStyle name="_FXO_1mth_comparison v 2_SG-LocalCalc 2" xfId="1040"/>
    <cellStyle name="_FXO_1mth_comparison v 2_SG-LocalCalc 3" xfId="2065"/>
    <cellStyle name="_FXO_1mth_comparison v 2_SG-LocalCalc_DEV" xfId="140"/>
    <cellStyle name="_FXO_1mth_comparison v 2_SG-LocalCalc_DEV 2" xfId="1041"/>
    <cellStyle name="_FXO_1mth_comparison v 2_SG-LocalCalc_DEV 3" xfId="1914"/>
    <cellStyle name="_FXO_1mth_comparison v 2_TreasuryZeros" xfId="139"/>
    <cellStyle name="_FXO_1mth_comparison v 2_TreasuryZeros 2" xfId="1042"/>
    <cellStyle name="_FXO_1mth_comparison v 2_TreasuryZeros 3" xfId="2128"/>
    <cellStyle name="_FXO_1mth_comparison_ConsolidateMktData" xfId="138"/>
    <cellStyle name="_FXO_1mth_comparison_ConsolidateMktData 2" xfId="1043"/>
    <cellStyle name="_FXO_1mth_comparison_ConsolidateMktData 3" xfId="2059"/>
    <cellStyle name="_FXO_1mth_comparison_Days" xfId="137"/>
    <cellStyle name="_FXO_1mth_comparison_Days 2" xfId="1044"/>
    <cellStyle name="_FXO_1mth_comparison_Days 3" xfId="1917"/>
    <cellStyle name="_FXO_1mth_comparison_FxoCorrTable" xfId="136"/>
    <cellStyle name="_FXO_1mth_comparison_FxoCorrTable 2" xfId="1045"/>
    <cellStyle name="_FXO_1mth_comparison_FxoCorrTable 3" xfId="2021"/>
    <cellStyle name="_FXO_1mth_comparison_GetMktData" xfId="135"/>
    <cellStyle name="_FXO_1mth_comparison_GetMktData 2" xfId="1046"/>
    <cellStyle name="_FXO_1mth_comparison_GetMktData 3" xfId="1979"/>
    <cellStyle name="_FXO_1mth_comparison_ND CNY UI" xfId="134"/>
    <cellStyle name="_FXO_1mth_comparison_ND CNY UI 2" xfId="1047"/>
    <cellStyle name="_FXO_1mth_comparison_ND CNY UI 3" xfId="1963"/>
    <cellStyle name="_FXO_1mth_comparison_NZDIRS-LocalCalc" xfId="133"/>
    <cellStyle name="_FXO_1mth_comparison_NZDIRS-LocalCalc 2" xfId="1048"/>
    <cellStyle name="_FXO_1mth_comparison_NZDIRS-LocalCalc 3" xfId="2036"/>
    <cellStyle name="_FXO_1mth_comparison_NZDIRS-LocalCalc_Multiuser" xfId="132"/>
    <cellStyle name="_FXO_1mth_comparison_NZDIRS-LocalCalc_Multiuser 2" xfId="1049"/>
    <cellStyle name="_FXO_1mth_comparison_NZDIRS-LocalCalc_Multiuser 3" xfId="1973"/>
    <cellStyle name="_FXO_1mth_comparison_NZDIRS-LocalCalc_new subscribe logic" xfId="131"/>
    <cellStyle name="_FXO_1mth_comparison_NZDIRS-LocalCalc_new subscribe logic 2" xfId="1050"/>
    <cellStyle name="_FXO_1mth_comparison_NZDIRS-LocalCalc_new subscribe logic 3" xfId="1878"/>
    <cellStyle name="_FXO_1mth_comparison_NZDIRS-MKTS" xfId="130"/>
    <cellStyle name="_FXO_1mth_comparison_NZDIRS-MKTS 2" xfId="1051"/>
    <cellStyle name="_FXO_1mth_comparison_NZDIRS-MKTS 3" xfId="1880"/>
    <cellStyle name="_FXO_1mth_comparison_NzdTreasuryZeros" xfId="129"/>
    <cellStyle name="_FXO_1mth_comparison_NzdTreasuryZeros 2" xfId="1052"/>
    <cellStyle name="_FXO_1mth_comparison_NzdTreasuryZeros 3" xfId="2123"/>
    <cellStyle name="_FXO_1mth_comparison_SampleCalc" xfId="128"/>
    <cellStyle name="_FXO_1mth_comparison_SampleCalc 2" xfId="1053"/>
    <cellStyle name="_FXO_1mth_comparison_SampleCalc 3" xfId="1922"/>
    <cellStyle name="_FXO_1mth_comparison_SG-LocalCalc" xfId="127"/>
    <cellStyle name="_FXO_1mth_comparison_SG-LocalCalc 2" xfId="1054"/>
    <cellStyle name="_FXO_1mth_comparison_SG-LocalCalc 3" xfId="1882"/>
    <cellStyle name="_FXO_1mth_comparison_SG-LocalCalc_DEV" xfId="126"/>
    <cellStyle name="_FXO_1mth_comparison_SG-LocalCalc_DEV 2" xfId="1055"/>
    <cellStyle name="_FXO_1mth_comparison_SG-LocalCalc_DEV 3" xfId="2067"/>
    <cellStyle name="_FXO_1mth_comparison_TreasuryZeros" xfId="125"/>
    <cellStyle name="_FXO_1mth_comparison_TreasuryZeros 2" xfId="1056"/>
    <cellStyle name="_FXO_1mth_comparison_TreasuryZeros 3" xfId="1881"/>
    <cellStyle name="_FXO_Cleaned_Hypothetical_PnL_MXG" xfId="124"/>
    <cellStyle name="_FXO_Cleaned_Hypothetical_PnL_MXG 2" xfId="1057"/>
    <cellStyle name="_FXO_Cleaned_Hypothetical_PnL_MXG 3" xfId="2113"/>
    <cellStyle name="_FXO_Cleaned_Hypothetical_PnL_MXG_ConsolidateMktData" xfId="123"/>
    <cellStyle name="_FXO_Cleaned_Hypothetical_PnL_MXG_ConsolidateMktData 2" xfId="1058"/>
    <cellStyle name="_FXO_Cleaned_Hypothetical_PnL_MXG_ConsolidateMktData 3" xfId="1908"/>
    <cellStyle name="_FXO_Cleaned_Hypothetical_PnL_MXG_Days" xfId="122"/>
    <cellStyle name="_FXO_Cleaned_Hypothetical_PnL_MXG_Days 2" xfId="1059"/>
    <cellStyle name="_FXO_Cleaned_Hypothetical_PnL_MXG_Days 3" xfId="1984"/>
    <cellStyle name="_FXO_Cleaned_Hypothetical_PnL_MXG_FxoCorrTable" xfId="121"/>
    <cellStyle name="_FXO_Cleaned_Hypothetical_PnL_MXG_FxoCorrTable 2" xfId="1060"/>
    <cellStyle name="_FXO_Cleaned_Hypothetical_PnL_MXG_FxoCorrTable 3" xfId="2118"/>
    <cellStyle name="_FXO_Cleaned_Hypothetical_PnL_MXG_GetMktData" xfId="120"/>
    <cellStyle name="_FXO_Cleaned_Hypothetical_PnL_MXG_GetMktData 2" xfId="1061"/>
    <cellStyle name="_FXO_Cleaned_Hypothetical_PnL_MXG_GetMktData 3" xfId="2044"/>
    <cellStyle name="_FXO_Cleaned_Hypothetical_PnL_MXG_ND CNY UI" xfId="119"/>
    <cellStyle name="_FXO_Cleaned_Hypothetical_PnL_MXG_ND CNY UI 2" xfId="1062"/>
    <cellStyle name="_FXO_Cleaned_Hypothetical_PnL_MXG_ND CNY UI 3" xfId="1951"/>
    <cellStyle name="_FXO_Cleaned_Hypothetical_PnL_MXG_NZDIRS-LocalCalc" xfId="118"/>
    <cellStyle name="_FXO_Cleaned_Hypothetical_PnL_MXG_NZDIRS-LocalCalc 2" xfId="1063"/>
    <cellStyle name="_FXO_Cleaned_Hypothetical_PnL_MXG_NZDIRS-LocalCalc 3" xfId="2057"/>
    <cellStyle name="_FXO_Cleaned_Hypothetical_PnL_MXG_NZDIRS-LocalCalc_Multiuser" xfId="117"/>
    <cellStyle name="_FXO_Cleaned_Hypothetical_PnL_MXG_NZDIRS-LocalCalc_Multiuser 2" xfId="1064"/>
    <cellStyle name="_FXO_Cleaned_Hypothetical_PnL_MXG_NZDIRS-LocalCalc_Multiuser 3" xfId="1953"/>
    <cellStyle name="_FXO_Cleaned_Hypothetical_PnL_MXG_NZDIRS-LocalCalc_new subscribe logic" xfId="116"/>
    <cellStyle name="_FXO_Cleaned_Hypothetical_PnL_MXG_NZDIRS-LocalCalc_new subscribe logic 2" xfId="1065"/>
    <cellStyle name="_FXO_Cleaned_Hypothetical_PnL_MXG_NZDIRS-LocalCalc_new subscribe logic 3" xfId="2104"/>
    <cellStyle name="_FXO_Cleaned_Hypothetical_PnL_MXG_NZDIRS-MKTS" xfId="115"/>
    <cellStyle name="_FXO_Cleaned_Hypothetical_PnL_MXG_NZDIRS-MKTS 2" xfId="1066"/>
    <cellStyle name="_FXO_Cleaned_Hypothetical_PnL_MXG_NZDIRS-MKTS 3" xfId="2051"/>
    <cellStyle name="_FXO_Cleaned_Hypothetical_PnL_MXG_NzdTreasuryZeros" xfId="114"/>
    <cellStyle name="_FXO_Cleaned_Hypothetical_PnL_MXG_NzdTreasuryZeros 2" xfId="1067"/>
    <cellStyle name="_FXO_Cleaned_Hypothetical_PnL_MXG_NzdTreasuryZeros 3" xfId="2030"/>
    <cellStyle name="_FXO_Cleaned_Hypothetical_PnL_MXG_SampleCalc" xfId="113"/>
    <cellStyle name="_FXO_Cleaned_Hypothetical_PnL_MXG_SampleCalc 2" xfId="1068"/>
    <cellStyle name="_FXO_Cleaned_Hypothetical_PnL_MXG_SampleCalc 3" xfId="2125"/>
    <cellStyle name="_FXO_Cleaned_Hypothetical_PnL_MXG_SG-LocalCalc" xfId="112"/>
    <cellStyle name="_FXO_Cleaned_Hypothetical_PnL_MXG_SG-LocalCalc 2" xfId="1069"/>
    <cellStyle name="_FXO_Cleaned_Hypothetical_PnL_MXG_SG-LocalCalc 3" xfId="2070"/>
    <cellStyle name="_FXO_Cleaned_Hypothetical_PnL_MXG_SG-LocalCalc_DEV" xfId="111"/>
    <cellStyle name="_FXO_Cleaned_Hypothetical_PnL_MXG_SG-LocalCalc_DEV 2" xfId="1070"/>
    <cellStyle name="_FXO_Cleaned_Hypothetical_PnL_MXG_SG-LocalCalc_DEV 3" xfId="2078"/>
    <cellStyle name="_FXO_Cleaned_Hypothetical_PnL_MXG_TreasuryZeros" xfId="110"/>
    <cellStyle name="_FXO_Cleaned_Hypothetical_PnL_MXG_TreasuryZeros 2" xfId="1071"/>
    <cellStyle name="_FXO_Cleaned_Hypothetical_PnL_MXG_TreasuryZeros 3" xfId="2031"/>
    <cellStyle name="_FXO_PnL_by_parameter" xfId="109"/>
    <cellStyle name="_FXO_PnL_by_parameter 2" xfId="1072"/>
    <cellStyle name="_FXO_PnL_by_parameter 3" xfId="2023"/>
    <cellStyle name="_FXO_PnL_by_parameter_ConsolidateMktData" xfId="108"/>
    <cellStyle name="_FXO_PnL_by_parameter_ConsolidateMktData 2" xfId="1073"/>
    <cellStyle name="_FXO_PnL_by_parameter_ConsolidateMktData 3" xfId="2008"/>
    <cellStyle name="_FXO_PnL_by_parameter_Days" xfId="107"/>
    <cellStyle name="_FXO_PnL_by_parameter_Days 2" xfId="1074"/>
    <cellStyle name="_FXO_PnL_by_parameter_Days 3" xfId="1903"/>
    <cellStyle name="_FXO_PnL_by_parameter_FxoCorrTable" xfId="106"/>
    <cellStyle name="_FXO_PnL_by_parameter_FxoCorrTable 2" xfId="1075"/>
    <cellStyle name="_FXO_PnL_by_parameter_FxoCorrTable 3" xfId="2120"/>
    <cellStyle name="_FXO_PnL_by_parameter_GetMktData" xfId="105"/>
    <cellStyle name="_FXO_PnL_by_parameter_GetMktData 2" xfId="1076"/>
    <cellStyle name="_FXO_PnL_by_parameter_GetMktData 3" xfId="1928"/>
    <cellStyle name="_FXO_PnL_by_parameter_MXG" xfId="104"/>
    <cellStyle name="_FXO_PnL_by_parameter_MXG 2" xfId="1077"/>
    <cellStyle name="_FXO_PnL_by_parameter_MXG 3" xfId="2058"/>
    <cellStyle name="_FXO_PnL_by_parameter_MXG_ConsolidateMktData" xfId="103"/>
    <cellStyle name="_FXO_PnL_by_parameter_MXG_ConsolidateMktData 2" xfId="1078"/>
    <cellStyle name="_FXO_PnL_by_parameter_MXG_ConsolidateMktData 3" xfId="1924"/>
    <cellStyle name="_FXO_PnL_by_parameter_MXG_Days" xfId="102"/>
    <cellStyle name="_FXO_PnL_by_parameter_MXG_Days 2" xfId="1079"/>
    <cellStyle name="_FXO_PnL_by_parameter_MXG_Days 3" xfId="1959"/>
    <cellStyle name="_FXO_PnL_by_parameter_MXG_FxoCorrTable" xfId="101"/>
    <cellStyle name="_FXO_PnL_by_parameter_MXG_FxoCorrTable 2" xfId="1080"/>
    <cellStyle name="_FXO_PnL_by_parameter_MXG_FxoCorrTable 3" xfId="1981"/>
    <cellStyle name="_FXO_PnL_by_parameter_MXG_GetMktData" xfId="100"/>
    <cellStyle name="_FXO_PnL_by_parameter_MXG_GetMktData 2" xfId="1081"/>
    <cellStyle name="_FXO_PnL_by_parameter_MXG_GetMktData 3" xfId="2040"/>
    <cellStyle name="_FXO_PnL_by_parameter_MXG_ND CNY UI" xfId="99"/>
    <cellStyle name="_FXO_PnL_by_parameter_MXG_ND CNY UI 2" xfId="1082"/>
    <cellStyle name="_FXO_PnL_by_parameter_MXG_ND CNY UI 3" xfId="1884"/>
    <cellStyle name="_FXO_PnL_by_parameter_MXG_NZDIRS-LocalCalc" xfId="98"/>
    <cellStyle name="_FXO_PnL_by_parameter_MXG_NZDIRS-LocalCalc 2" xfId="1083"/>
    <cellStyle name="_FXO_PnL_by_parameter_MXG_NZDIRS-LocalCalc 3" xfId="1900"/>
    <cellStyle name="_FXO_PnL_by_parameter_MXG_NZDIRS-LocalCalc_Multiuser" xfId="97"/>
    <cellStyle name="_FXO_PnL_by_parameter_MXG_NZDIRS-LocalCalc_Multiuser 2" xfId="1084"/>
    <cellStyle name="_FXO_PnL_by_parameter_MXG_NZDIRS-LocalCalc_Multiuser 3" xfId="2038"/>
    <cellStyle name="_FXO_PnL_by_parameter_MXG_NZDIRS-LocalCalc_new subscribe logic" xfId="96"/>
    <cellStyle name="_FXO_PnL_by_parameter_MXG_NZDIRS-LocalCalc_new subscribe logic 2" xfId="1085"/>
    <cellStyle name="_FXO_PnL_by_parameter_MXG_NZDIRS-LocalCalc_new subscribe logic 3" xfId="2071"/>
    <cellStyle name="_FXO_PnL_by_parameter_MXG_NZDIRS-MKTS" xfId="95"/>
    <cellStyle name="_FXO_PnL_by_parameter_MXG_NZDIRS-MKTS 2" xfId="1086"/>
    <cellStyle name="_FXO_PnL_by_parameter_MXG_NZDIRS-MKTS 3" xfId="1921"/>
    <cellStyle name="_FXO_PnL_by_parameter_MXG_NzdTreasuryZeros" xfId="94"/>
    <cellStyle name="_FXO_PnL_by_parameter_MXG_NzdTreasuryZeros 2" xfId="1087"/>
    <cellStyle name="_FXO_PnL_by_parameter_MXG_NzdTreasuryZeros 3" xfId="1898"/>
    <cellStyle name="_FXO_PnL_by_parameter_MXG_SampleCalc" xfId="93"/>
    <cellStyle name="_FXO_PnL_by_parameter_MXG_SampleCalc 2" xfId="1088"/>
    <cellStyle name="_FXO_PnL_by_parameter_MXG_SampleCalc 3" xfId="2056"/>
    <cellStyle name="_FXO_PnL_by_parameter_MXG_SG-LocalCalc" xfId="92"/>
    <cellStyle name="_FXO_PnL_by_parameter_MXG_SG-LocalCalc 2" xfId="1089"/>
    <cellStyle name="_FXO_PnL_by_parameter_MXG_SG-LocalCalc 3" xfId="1907"/>
    <cellStyle name="_FXO_PnL_by_parameter_MXG_SG-LocalCalc_DEV" xfId="91"/>
    <cellStyle name="_FXO_PnL_by_parameter_MXG_SG-LocalCalc_DEV 2" xfId="1090"/>
    <cellStyle name="_FXO_PnL_by_parameter_MXG_SG-LocalCalc_DEV 3" xfId="2028"/>
    <cellStyle name="_FXO_PnL_by_parameter_MXG_TreasuryZeros" xfId="173"/>
    <cellStyle name="_FXO_PnL_by_parameter_MXG_TreasuryZeros 2" xfId="1091"/>
    <cellStyle name="_FXO_PnL_by_parameter_MXG_TreasuryZeros 3" xfId="2017"/>
    <cellStyle name="_FXO_PnL_by_parameter_ND CNY UI" xfId="174"/>
    <cellStyle name="_FXO_PnL_by_parameter_ND CNY UI 2" xfId="1092"/>
    <cellStyle name="_FXO_PnL_by_parameter_ND CNY UI 3" xfId="2084"/>
    <cellStyle name="_FXO_PnL_by_parameter_NZDIRS-LocalCalc" xfId="175"/>
    <cellStyle name="_FXO_PnL_by_parameter_NZDIRS-LocalCalc 2" xfId="1093"/>
    <cellStyle name="_FXO_PnL_by_parameter_NZDIRS-LocalCalc 3" xfId="2062"/>
    <cellStyle name="_FXO_PnL_by_parameter_NZDIRS-LocalCalc_Multiuser" xfId="176"/>
    <cellStyle name="_FXO_PnL_by_parameter_NZDIRS-LocalCalc_Multiuser 2" xfId="1094"/>
    <cellStyle name="_FXO_PnL_by_parameter_NZDIRS-LocalCalc_Multiuser 3" xfId="1985"/>
    <cellStyle name="_FXO_PnL_by_parameter_NZDIRS-LocalCalc_new subscribe logic" xfId="177"/>
    <cellStyle name="_FXO_PnL_by_parameter_NZDIRS-LocalCalc_new subscribe logic 2" xfId="1095"/>
    <cellStyle name="_FXO_PnL_by_parameter_NZDIRS-LocalCalc_new subscribe logic 3" xfId="2107"/>
    <cellStyle name="_FXO_PnL_by_parameter_NZDIRS-MKTS" xfId="178"/>
    <cellStyle name="_FXO_PnL_by_parameter_NZDIRS-MKTS 2" xfId="1096"/>
    <cellStyle name="_FXO_PnL_by_parameter_NZDIRS-MKTS 3" xfId="1877"/>
    <cellStyle name="_FXO_PnL_by_parameter_NzdTreasuryZeros" xfId="179"/>
    <cellStyle name="_FXO_PnL_by_parameter_NzdTreasuryZeros 2" xfId="1097"/>
    <cellStyle name="_FXO_PnL_by_parameter_NzdTreasuryZeros 3" xfId="2046"/>
    <cellStyle name="_FXO_PnL_by_parameter_SampleCalc" xfId="180"/>
    <cellStyle name="_FXO_PnL_by_parameter_SampleCalc 2" xfId="1098"/>
    <cellStyle name="_FXO_PnL_by_parameter_SampleCalc 3" xfId="2069"/>
    <cellStyle name="_FXO_PnL_by_parameter_SG-LocalCalc" xfId="181"/>
    <cellStyle name="_FXO_PnL_by_parameter_SG-LocalCalc 2" xfId="1099"/>
    <cellStyle name="_FXO_PnL_by_parameter_SG-LocalCalc 3" xfId="2037"/>
    <cellStyle name="_FXO_PnL_by_parameter_SG-LocalCalc_DEV" xfId="182"/>
    <cellStyle name="_FXO_PnL_by_parameter_SG-LocalCalc_DEV 2" xfId="1100"/>
    <cellStyle name="_FXO_PnL_by_parameter_SG-LocalCalc_DEV 3" xfId="2060"/>
    <cellStyle name="_FXO_PnL_by_parameter_TreasuryZeros" xfId="183"/>
    <cellStyle name="_FXO_PnL_by_parameter_TreasuryZeros 2" xfId="1101"/>
    <cellStyle name="_FXO_PnL_by_parameter_TreasuryZeros 3" xfId="1992"/>
    <cellStyle name="_FxoCorrTable" xfId="184"/>
    <cellStyle name="_FxoCorrTable 2" xfId="1102"/>
    <cellStyle name="_FxoCorrTable 3" xfId="2075"/>
    <cellStyle name="_GetMktData" xfId="185"/>
    <cellStyle name="_GetMktData 2" xfId="1103"/>
    <cellStyle name="_GetMktData 3" xfId="1947"/>
    <cellStyle name="_GFXO CONSOLIDATED PnL" xfId="186"/>
    <cellStyle name="_GFXO CONSOLIDATED PnL 2" xfId="1104"/>
    <cellStyle name="_GFXO CONSOLIDATED PnL 3" xfId="1891"/>
    <cellStyle name="_GFXO CONSOLIDATED PnL_ConsolidateMktData" xfId="187"/>
    <cellStyle name="_GFXO CONSOLIDATED PnL_ConsolidateMktData 2" xfId="1105"/>
    <cellStyle name="_GFXO CONSOLIDATED PnL_ConsolidateMktData 3" xfId="2127"/>
    <cellStyle name="_GFXO CONSOLIDATED PnL_Days" xfId="188"/>
    <cellStyle name="_GFXO CONSOLIDATED PnL_Days 2" xfId="1106"/>
    <cellStyle name="_GFXO CONSOLIDATED PnL_Days 3" xfId="2121"/>
    <cellStyle name="_GFXO CONSOLIDATED PnL_FxoCorrTable" xfId="189"/>
    <cellStyle name="_GFXO CONSOLIDATED PnL_FxoCorrTable 2" xfId="1107"/>
    <cellStyle name="_GFXO CONSOLIDATED PnL_FxoCorrTable 3" xfId="2015"/>
    <cellStyle name="_GFXO CONSOLIDATED PnL_GetMktData" xfId="190"/>
    <cellStyle name="_GFXO CONSOLIDATED PnL_GetMktData 2" xfId="1108"/>
    <cellStyle name="_GFXO CONSOLIDATED PnL_GetMktData 3" xfId="2126"/>
    <cellStyle name="_GFXO CONSOLIDATED PnL_ND CNY UI" xfId="191"/>
    <cellStyle name="_GFXO CONSOLIDATED PnL_ND CNY UI 2" xfId="1109"/>
    <cellStyle name="_GFXO CONSOLIDATED PnL_ND CNY UI 3" xfId="1954"/>
    <cellStyle name="_GFXO CONSOLIDATED PnL_NZDIRS-LocalCalc" xfId="192"/>
    <cellStyle name="_GFXO CONSOLIDATED PnL_NZDIRS-LocalCalc 2" xfId="1110"/>
    <cellStyle name="_GFXO CONSOLIDATED PnL_NZDIRS-LocalCalc 3" xfId="1971"/>
    <cellStyle name="_GFXO CONSOLIDATED PnL_NZDIRS-LocalCalc_Multiuser" xfId="193"/>
    <cellStyle name="_GFXO CONSOLIDATED PnL_NZDIRS-LocalCalc_Multiuser 2" xfId="1111"/>
    <cellStyle name="_GFXO CONSOLIDATED PnL_NZDIRS-LocalCalc_Multiuser 3" xfId="2039"/>
    <cellStyle name="_GFXO CONSOLIDATED PnL_NZDIRS-LocalCalc_new subscribe logic" xfId="194"/>
    <cellStyle name="_GFXO CONSOLIDATED PnL_NZDIRS-LocalCalc_new subscribe logic 2" xfId="1112"/>
    <cellStyle name="_GFXO CONSOLIDATED PnL_NZDIRS-LocalCalc_new subscribe logic 3" xfId="1894"/>
    <cellStyle name="_GFXO CONSOLIDATED PnL_NZDIRS-MKTS" xfId="195"/>
    <cellStyle name="_GFXO CONSOLIDATED PnL_NZDIRS-MKTS 2" xfId="1113"/>
    <cellStyle name="_GFXO CONSOLIDATED PnL_NZDIRS-MKTS 3" xfId="2024"/>
    <cellStyle name="_GFXO CONSOLIDATED PnL_NzdTreasuryZeros" xfId="196"/>
    <cellStyle name="_GFXO CONSOLIDATED PnL_NzdTreasuryZeros 2" xfId="1114"/>
    <cellStyle name="_GFXO CONSOLIDATED PnL_NzdTreasuryZeros 3" xfId="2026"/>
    <cellStyle name="_GFXO CONSOLIDATED PnL_SampleCalc" xfId="197"/>
    <cellStyle name="_GFXO CONSOLIDATED PnL_SampleCalc 2" xfId="1115"/>
    <cellStyle name="_GFXO CONSOLIDATED PnL_SampleCalc 3" xfId="2072"/>
    <cellStyle name="_GFXO CONSOLIDATED PnL_SG-LocalCalc" xfId="198"/>
    <cellStyle name="_GFXO CONSOLIDATED PnL_SG-LocalCalc 2" xfId="1116"/>
    <cellStyle name="_GFXO CONSOLIDATED PnL_SG-LocalCalc 3" xfId="1934"/>
    <cellStyle name="_GFXO CONSOLIDATED PnL_SG-LocalCalc_DEV" xfId="199"/>
    <cellStyle name="_GFXO CONSOLIDATED PnL_SG-LocalCalc_DEV 2" xfId="1117"/>
    <cellStyle name="_GFXO CONSOLIDATED PnL_SG-LocalCalc_DEV 3" xfId="1977"/>
    <cellStyle name="_GFXO CONSOLIDATED PnL_TreasuryZeros" xfId="200"/>
    <cellStyle name="_GFXO CONSOLIDATED PnL_TreasuryZeros 2" xfId="1118"/>
    <cellStyle name="_GFXO CONSOLIDATED PnL_TreasuryZeros 3" xfId="2112"/>
    <cellStyle name="_gfxoweek" xfId="201"/>
    <cellStyle name="_gfxoweek 2" xfId="1119"/>
    <cellStyle name="_gfxoweek 3" xfId="2090"/>
    <cellStyle name="_gfxoweek v2" xfId="202"/>
    <cellStyle name="_gfxoweek v2 2" xfId="1120"/>
    <cellStyle name="_gfxoweek v2 3" xfId="2032"/>
    <cellStyle name="_gfxoweek v2_ConsolidateMktData" xfId="203"/>
    <cellStyle name="_gfxoweek v2_ConsolidateMktData 2" xfId="1121"/>
    <cellStyle name="_gfxoweek v2_ConsolidateMktData 3" xfId="2116"/>
    <cellStyle name="_gfxoweek v2_Days" xfId="204"/>
    <cellStyle name="_gfxoweek v2_Days 2" xfId="1122"/>
    <cellStyle name="_gfxoweek v2_Days 3" xfId="2097"/>
    <cellStyle name="_gfxoweek v2_FxoCorrTable" xfId="205"/>
    <cellStyle name="_gfxoweek v2_FxoCorrTable 2" xfId="1123"/>
    <cellStyle name="_gfxoweek v2_FxoCorrTable 3" xfId="2066"/>
    <cellStyle name="_gfxoweek v2_GetMktData" xfId="206"/>
    <cellStyle name="_gfxoweek v2_GetMktData 2" xfId="1124"/>
    <cellStyle name="_gfxoweek v2_GetMktData 3" xfId="2085"/>
    <cellStyle name="_gfxoweek v2_ND CNY UI" xfId="207"/>
    <cellStyle name="_gfxoweek v2_ND CNY UI 2" xfId="1125"/>
    <cellStyle name="_gfxoweek v2_ND CNY UI 3" xfId="2033"/>
    <cellStyle name="_gfxoweek v2_NZDIRS-LocalCalc" xfId="208"/>
    <cellStyle name="_gfxoweek v2_NZDIRS-LocalCalc 2" xfId="1126"/>
    <cellStyle name="_gfxoweek v2_NZDIRS-LocalCalc 3" xfId="1943"/>
    <cellStyle name="_gfxoweek v2_NZDIRS-LocalCalc_Multiuser" xfId="209"/>
    <cellStyle name="_gfxoweek v2_NZDIRS-LocalCalc_Multiuser 2" xfId="1127"/>
    <cellStyle name="_gfxoweek v2_NZDIRS-LocalCalc_Multiuser 3" xfId="1910"/>
    <cellStyle name="_gfxoweek v2_NZDIRS-LocalCalc_new subscribe logic" xfId="210"/>
    <cellStyle name="_gfxoweek v2_NZDIRS-LocalCalc_new subscribe logic 2" xfId="1128"/>
    <cellStyle name="_gfxoweek v2_NZDIRS-LocalCalc_new subscribe logic 3" xfId="1931"/>
    <cellStyle name="_gfxoweek v2_NZDIRS-MKTS" xfId="211"/>
    <cellStyle name="_gfxoweek v2_NZDIRS-MKTS 2" xfId="1129"/>
    <cellStyle name="_gfxoweek v2_NZDIRS-MKTS 3" xfId="1936"/>
    <cellStyle name="_gfxoweek v2_NzdTreasuryZeros" xfId="212"/>
    <cellStyle name="_gfxoweek v2_NzdTreasuryZeros 2" xfId="1130"/>
    <cellStyle name="_gfxoweek v2_NzdTreasuryZeros 3" xfId="2094"/>
    <cellStyle name="_gfxoweek v2_SampleCalc" xfId="213"/>
    <cellStyle name="_gfxoweek v2_SampleCalc 2" xfId="1131"/>
    <cellStyle name="_gfxoweek v2_SampleCalc 3" xfId="1912"/>
    <cellStyle name="_gfxoweek v2_SG-LocalCalc" xfId="214"/>
    <cellStyle name="_gfxoweek v2_SG-LocalCalc 2" xfId="1132"/>
    <cellStyle name="_gfxoweek v2_SG-LocalCalc 3" xfId="1968"/>
    <cellStyle name="_gfxoweek v2_SG-LocalCalc_DEV" xfId="215"/>
    <cellStyle name="_gfxoweek v2_SG-LocalCalc_DEV 2" xfId="1133"/>
    <cellStyle name="_gfxoweek v2_SG-LocalCalc_DEV 3" xfId="2103"/>
    <cellStyle name="_gfxoweek v2_TreasuryZeros" xfId="216"/>
    <cellStyle name="_gfxoweek v2_TreasuryZeros 2" xfId="1134"/>
    <cellStyle name="_gfxoweek v2_TreasuryZeros 3" xfId="2042"/>
    <cellStyle name="_gfxoweek_ConsolidateMktData" xfId="217"/>
    <cellStyle name="_gfxoweek_ConsolidateMktData 2" xfId="1135"/>
    <cellStyle name="_gfxoweek_ConsolidateMktData 3" xfId="1983"/>
    <cellStyle name="_gfxoweek_Days" xfId="218"/>
    <cellStyle name="_gfxoweek_Days 2" xfId="1136"/>
    <cellStyle name="_gfxoweek_Days 3" xfId="2087"/>
    <cellStyle name="_gfxoweek_FxoCorrTable" xfId="219"/>
    <cellStyle name="_gfxoweek_FxoCorrTable 2" xfId="1137"/>
    <cellStyle name="_gfxoweek_FxoCorrTable 3" xfId="2011"/>
    <cellStyle name="_gfxoweek_GetMktData" xfId="220"/>
    <cellStyle name="_gfxoweek_GetMktData 2" xfId="1138"/>
    <cellStyle name="_gfxoweek_GetMktData 3" xfId="2079"/>
    <cellStyle name="_gfxoweek_ND CNY UI" xfId="221"/>
    <cellStyle name="_gfxoweek_ND CNY UI 2" xfId="1139"/>
    <cellStyle name="_gfxoweek_ND CNY UI 3" xfId="2117"/>
    <cellStyle name="_gfxoweek_NZDIRS-LocalCalc" xfId="222"/>
    <cellStyle name="_gfxoweek_NZDIRS-LocalCalc 2" xfId="1140"/>
    <cellStyle name="_gfxoweek_NZDIRS-LocalCalc 3" xfId="1941"/>
    <cellStyle name="_gfxoweek_NZDIRS-LocalCalc_Multiuser" xfId="223"/>
    <cellStyle name="_gfxoweek_NZDIRS-LocalCalc_Multiuser 2" xfId="1141"/>
    <cellStyle name="_gfxoweek_NZDIRS-LocalCalc_Multiuser 3" xfId="1965"/>
    <cellStyle name="_gfxoweek_NZDIRS-LocalCalc_new subscribe logic" xfId="224"/>
    <cellStyle name="_gfxoweek_NZDIRS-LocalCalc_new subscribe logic 2" xfId="1142"/>
    <cellStyle name="_gfxoweek_NZDIRS-LocalCalc_new subscribe logic 3" xfId="1939"/>
    <cellStyle name="_gfxoweek_NZDIRS-MKTS" xfId="225"/>
    <cellStyle name="_gfxoweek_NZDIRS-MKTS 2" xfId="1143"/>
    <cellStyle name="_gfxoweek_NZDIRS-MKTS 3" xfId="1961"/>
    <cellStyle name="_gfxoweek_NzdTreasuryZeros" xfId="226"/>
    <cellStyle name="_gfxoweek_NzdTreasuryZeros 2" xfId="1144"/>
    <cellStyle name="_gfxoweek_NzdTreasuryZeros 3" xfId="1969"/>
    <cellStyle name="_gfxoweek_SampleCalc" xfId="227"/>
    <cellStyle name="_gfxoweek_SampleCalc 2" xfId="1145"/>
    <cellStyle name="_gfxoweek_SampleCalc 3" xfId="2048"/>
    <cellStyle name="_gfxoweek_SG-LocalCalc" xfId="228"/>
    <cellStyle name="_gfxoweek_SG-LocalCalc 2" xfId="1146"/>
    <cellStyle name="_gfxoweek_SG-LocalCalc 3" xfId="1938"/>
    <cellStyle name="_gfxoweek_SG-LocalCalc_DEV" xfId="229"/>
    <cellStyle name="_gfxoweek_SG-LocalCalc_DEV 2" xfId="1147"/>
    <cellStyle name="_gfxoweek_SG-LocalCalc_DEV 3" xfId="1962"/>
    <cellStyle name="_gfxoweek_TreasuryZeros" xfId="230"/>
    <cellStyle name="_gfxoweek_TreasuryZeros 2" xfId="1148"/>
    <cellStyle name="_gfxoweek_TreasuryZeros 3" xfId="1911"/>
    <cellStyle name="_ND CNY UI" xfId="231"/>
    <cellStyle name="_ND CNY UI 2" xfId="1149"/>
    <cellStyle name="_ND CNY UI 3" xfId="2041"/>
    <cellStyle name="_NZDIRS-LocalCalc" xfId="232"/>
    <cellStyle name="_NZDIRS-LocalCalc 2" xfId="1150"/>
    <cellStyle name="_NZDIRS-LocalCalc 3" xfId="2047"/>
    <cellStyle name="_NZDIRS-LocalCalc_Multiuser" xfId="233"/>
    <cellStyle name="_NZDIRS-LocalCalc_Multiuser 2" xfId="1151"/>
    <cellStyle name="_NZDIRS-LocalCalc_Multiuser 3" xfId="1949"/>
    <cellStyle name="_NZDIRS-LocalCalc_new subscribe logic" xfId="234"/>
    <cellStyle name="_NZDIRS-LocalCalc_new subscribe logic 2" xfId="1152"/>
    <cellStyle name="_NZDIRS-LocalCalc_new subscribe logic 3" xfId="2014"/>
    <cellStyle name="_NZDIRS-MKTS" xfId="235"/>
    <cellStyle name="_NZDIRS-MKTS 2" xfId="1153"/>
    <cellStyle name="_NZDIRS-MKTS 3" xfId="1980"/>
    <cellStyle name="_NzdTreasuryZeros" xfId="236"/>
    <cellStyle name="_NzdTreasuryZeros 2" xfId="1154"/>
    <cellStyle name="_NzdTreasuryZeros 3" xfId="2096"/>
    <cellStyle name="_OPTIONS Board" xfId="237"/>
    <cellStyle name="_OPTIONS Board 2" xfId="1155"/>
    <cellStyle name="_OPTIONS Board 3" xfId="2016"/>
    <cellStyle name="_SampleCalc" xfId="238"/>
    <cellStyle name="_SampleCalc 2" xfId="1156"/>
    <cellStyle name="_SampleCalc 3" xfId="1990"/>
    <cellStyle name="_SG-LocalCalc" xfId="239"/>
    <cellStyle name="_SG-LocalCalc 2" xfId="1157"/>
    <cellStyle name="_SG-LocalCalc 3" xfId="1905"/>
    <cellStyle name="_SG-LocalCalc_DEV" xfId="240"/>
    <cellStyle name="_SG-LocalCalc_DEV 2" xfId="1158"/>
    <cellStyle name="_SG-LocalCalc_DEV 3" xfId="1975"/>
    <cellStyle name="_Sheet1" xfId="241"/>
    <cellStyle name="_Sheet1 2" xfId="1159"/>
    <cellStyle name="_Sheet1 3" xfId="2018"/>
    <cellStyle name="_Sheet1_ConsolidateMktData" xfId="242"/>
    <cellStyle name="_Sheet1_ConsolidateMktData 2" xfId="1160"/>
    <cellStyle name="_Sheet1_ConsolidateMktData 3" xfId="2077"/>
    <cellStyle name="_Sheet1_Days" xfId="243"/>
    <cellStyle name="_Sheet1_Days 2" xfId="1161"/>
    <cellStyle name="_Sheet1_Days 3" xfId="2050"/>
    <cellStyle name="_Sheet1_FxoCorrTable" xfId="244"/>
    <cellStyle name="_Sheet1_FxoCorrTable 2" xfId="1162"/>
    <cellStyle name="_Sheet1_FxoCorrTable 3" xfId="2105"/>
    <cellStyle name="_Sheet1_GetMktData" xfId="245"/>
    <cellStyle name="_Sheet1_GetMktData 2" xfId="1163"/>
    <cellStyle name="_Sheet1_GetMktData 3" xfId="1904"/>
    <cellStyle name="_Sheet1_ND CNY UI" xfId="246"/>
    <cellStyle name="_Sheet1_ND CNY UI 2" xfId="1164"/>
    <cellStyle name="_Sheet1_ND CNY UI 3" xfId="1929"/>
    <cellStyle name="_Sheet1_NZDIRS-LocalCalc" xfId="247"/>
    <cellStyle name="_Sheet1_NZDIRS-LocalCalc 2" xfId="1165"/>
    <cellStyle name="_Sheet1_NZDIRS-LocalCalc 3" xfId="1989"/>
    <cellStyle name="_Sheet1_NZDIRS-LocalCalc_Multiuser" xfId="248"/>
    <cellStyle name="_Sheet1_NZDIRS-LocalCalc_Multiuser 2" xfId="1166"/>
    <cellStyle name="_Sheet1_NZDIRS-LocalCalc_Multiuser 3" xfId="1944"/>
    <cellStyle name="_Sheet1_NZDIRS-LocalCalc_new subscribe logic" xfId="249"/>
    <cellStyle name="_Sheet1_NZDIRS-LocalCalc_new subscribe logic 2" xfId="1167"/>
    <cellStyle name="_Sheet1_NZDIRS-LocalCalc_new subscribe logic 3" xfId="1901"/>
    <cellStyle name="_Sheet1_NZDIRS-MKTS" xfId="250"/>
    <cellStyle name="_Sheet1_NZDIRS-MKTS 2" xfId="1168"/>
    <cellStyle name="_Sheet1_NZDIRS-MKTS 3" xfId="1885"/>
    <cellStyle name="_Sheet1_NzdTreasuryZeros" xfId="251"/>
    <cellStyle name="_Sheet1_NzdTreasuryZeros 2" xfId="1169"/>
    <cellStyle name="_Sheet1_NzdTreasuryZeros 3" xfId="2093"/>
    <cellStyle name="_Sheet1_SampleCalc" xfId="252"/>
    <cellStyle name="_Sheet1_SampleCalc 2" xfId="1170"/>
    <cellStyle name="_Sheet1_SampleCalc 3" xfId="1918"/>
    <cellStyle name="_Sheet1_SG-LocalCalc" xfId="253"/>
    <cellStyle name="_Sheet1_SG-LocalCalc 2" xfId="1171"/>
    <cellStyle name="_Sheet1_SG-LocalCalc 3" xfId="2019"/>
    <cellStyle name="_Sheet1_SG-LocalCalc_DEV" xfId="254"/>
    <cellStyle name="_Sheet1_SG-LocalCalc_DEV 2" xfId="1172"/>
    <cellStyle name="_Sheet1_SG-LocalCalc_DEV 3" xfId="2054"/>
    <cellStyle name="_Sheet1_TreasuryZeros" xfId="255"/>
    <cellStyle name="_Sheet1_TreasuryZeros 2" xfId="1173"/>
    <cellStyle name="_Sheet1_TreasuryZeros 3" xfId="2076"/>
    <cellStyle name="_TreasuryZeros" xfId="256"/>
    <cellStyle name="_TreasuryZeros 2" xfId="1174"/>
    <cellStyle name="_TreasuryZeros 3" xfId="2119"/>
    <cellStyle name="_ZAT2001e97" xfId="257"/>
    <cellStyle name="_ZAT2001e97 2" xfId="1175"/>
    <cellStyle name="_ZAT2001e97 3" xfId="1919"/>
    <cellStyle name="_ZAT2001e97_ConsolidateMktData" xfId="258"/>
    <cellStyle name="_ZAT2001e97_ConsolidateMktData 2" xfId="1176"/>
    <cellStyle name="_ZAT2001e97_ConsolidateMktData 3" xfId="1948"/>
    <cellStyle name="_ZAT2001e97_Days" xfId="259"/>
    <cellStyle name="_ZAT2001e97_Days 2" xfId="1177"/>
    <cellStyle name="_ZAT2001e97_Days 3" xfId="2100"/>
    <cellStyle name="_ZAT2001e97_FxoCorrTable" xfId="260"/>
    <cellStyle name="_ZAT2001e97_FxoCorrTable 2" xfId="1178"/>
    <cellStyle name="_ZAT2001e97_FxoCorrTable 3" xfId="1955"/>
    <cellStyle name="_ZAT2001e97_GetMktData" xfId="261"/>
    <cellStyle name="_ZAT2001e97_GetMktData 2" xfId="1179"/>
    <cellStyle name="_ZAT2001e97_GetMktData 3" xfId="1890"/>
    <cellStyle name="_ZAT2001e97_ND CNY UI" xfId="262"/>
    <cellStyle name="_ZAT2001e97_ND CNY UI 2" xfId="1180"/>
    <cellStyle name="_ZAT2001e97_ND CNY UI 3" xfId="1974"/>
    <cellStyle name="_ZAT2001e97_NZDIRS-LocalCalc" xfId="263"/>
    <cellStyle name="_ZAT2001e97_NZDIRS-LocalCalc 2" xfId="1181"/>
    <cellStyle name="_ZAT2001e97_NZDIRS-LocalCalc 3" xfId="2086"/>
    <cellStyle name="_ZAT2001e97_NZDIRS-LocalCalc_Multiuser" xfId="264"/>
    <cellStyle name="_ZAT2001e97_NZDIRS-LocalCalc_Multiuser 2" xfId="1182"/>
    <cellStyle name="_ZAT2001e97_NZDIRS-LocalCalc_Multiuser 3" xfId="2106"/>
    <cellStyle name="_ZAT2001e97_NZDIRS-LocalCalc_new subscribe logic" xfId="265"/>
    <cellStyle name="_ZAT2001e97_NZDIRS-LocalCalc_new subscribe logic 2" xfId="1183"/>
    <cellStyle name="_ZAT2001e97_NZDIRS-LocalCalc_new subscribe logic 3" xfId="2013"/>
    <cellStyle name="_ZAT2001e97_NZDIRS-MKTS" xfId="266"/>
    <cellStyle name="_ZAT2001e97_NZDIRS-MKTS 2" xfId="1184"/>
    <cellStyle name="_ZAT2001e97_NZDIRS-MKTS 3" xfId="2053"/>
    <cellStyle name="_ZAT2001e97_NzdTreasuryZeros" xfId="267"/>
    <cellStyle name="_ZAT2001e97_NzdTreasuryZeros 2" xfId="1185"/>
    <cellStyle name="_ZAT2001e97_NzdTreasuryZeros 3" xfId="2049"/>
    <cellStyle name="_ZAT2001e97_SampleCalc" xfId="268"/>
    <cellStyle name="_ZAT2001e97_SampleCalc 2" xfId="1186"/>
    <cellStyle name="_ZAT2001e97_SampleCalc 3" xfId="2095"/>
    <cellStyle name="_ZAT2001e97_SG-LocalCalc" xfId="269"/>
    <cellStyle name="_ZAT2001e97_SG-LocalCalc 2" xfId="1187"/>
    <cellStyle name="_ZAT2001e97_SG-LocalCalc 3" xfId="1967"/>
    <cellStyle name="_ZAT2001e97_SG-LocalCalc_DEV" xfId="270"/>
    <cellStyle name="_ZAT2001e97_SG-LocalCalc_DEV 2" xfId="1188"/>
    <cellStyle name="_ZAT2001e97_SG-LocalCalc_DEV 3" xfId="2074"/>
    <cellStyle name="_ZAT2001e97_TreasuryZeros" xfId="271"/>
    <cellStyle name="_ZAT2001e97_TreasuryZeros 2" xfId="1189"/>
    <cellStyle name="_ZAT2001e97_TreasuryZeros 3" xfId="1896"/>
    <cellStyle name="’Ê‰Ý [0.00]_guyan" xfId="272"/>
    <cellStyle name="’Ê‰Ý_guyan" xfId="273"/>
    <cellStyle name="•W?_Fem.Pro" xfId="274"/>
    <cellStyle name="•W€_Fem.Pro" xfId="275"/>
    <cellStyle name="¹éºÐÀ²_±âÅ¸" xfId="276"/>
    <cellStyle name="20% - Accent1" xfId="1" builtinId="30" customBuiltin="1"/>
    <cellStyle name="20% - Accent1 10" xfId="2133"/>
    <cellStyle name="20% - Accent1 10 2" xfId="2134"/>
    <cellStyle name="20% - Accent1 10 2 2" xfId="2135"/>
    <cellStyle name="20% - Accent1 10 2 2 2" xfId="2136"/>
    <cellStyle name="20% - Accent1 10 2 3" xfId="2137"/>
    <cellStyle name="20% - Accent1 10 2 4" xfId="2138"/>
    <cellStyle name="20% - Accent1 10 2 5" xfId="2139"/>
    <cellStyle name="20% - Accent1 10 2 6" xfId="2140"/>
    <cellStyle name="20% - Accent1 10 2 7" xfId="2141"/>
    <cellStyle name="20% - Accent1 10 3" xfId="2142"/>
    <cellStyle name="20% - Accent1 10 3 2" xfId="2143"/>
    <cellStyle name="20% - Accent1 10 3 2 2" xfId="2144"/>
    <cellStyle name="20% - Accent1 10 3 3" xfId="2145"/>
    <cellStyle name="20% - Accent1 10 3 4" xfId="2146"/>
    <cellStyle name="20% - Accent1 10 3 5" xfId="2147"/>
    <cellStyle name="20% - Accent1 10 3 6" xfId="2148"/>
    <cellStyle name="20% - Accent1 10 4" xfId="2149"/>
    <cellStyle name="20% - Accent1 10 4 2" xfId="2150"/>
    <cellStyle name="20% - Accent1 10 5" xfId="2151"/>
    <cellStyle name="20% - Accent1 10 6" xfId="2152"/>
    <cellStyle name="20% - Accent1 10 7" xfId="2153"/>
    <cellStyle name="20% - Accent1 10 8" xfId="2154"/>
    <cellStyle name="20% - Accent1 10 9" xfId="2155"/>
    <cellStyle name="20% - Accent1 11" xfId="2156"/>
    <cellStyle name="20% - Accent1 11 2" xfId="2157"/>
    <cellStyle name="20% - Accent1 11 2 2" xfId="2158"/>
    <cellStyle name="20% - Accent1 11 2 2 2" xfId="2159"/>
    <cellStyle name="20% - Accent1 11 2 3" xfId="2160"/>
    <cellStyle name="20% - Accent1 11 2 4" xfId="2161"/>
    <cellStyle name="20% - Accent1 11 2 5" xfId="2162"/>
    <cellStyle name="20% - Accent1 11 2 6" xfId="2163"/>
    <cellStyle name="20% - Accent1 11 2 7" xfId="2164"/>
    <cellStyle name="20% - Accent1 11 3" xfId="2165"/>
    <cellStyle name="20% - Accent1 11 3 2" xfId="2166"/>
    <cellStyle name="20% - Accent1 11 3 2 2" xfId="2167"/>
    <cellStyle name="20% - Accent1 11 3 3" xfId="2168"/>
    <cellStyle name="20% - Accent1 11 3 4" xfId="2169"/>
    <cellStyle name="20% - Accent1 11 3 5" xfId="2170"/>
    <cellStyle name="20% - Accent1 11 3 6" xfId="2171"/>
    <cellStyle name="20% - Accent1 11 4" xfId="2172"/>
    <cellStyle name="20% - Accent1 11 4 2" xfId="2173"/>
    <cellStyle name="20% - Accent1 11 5" xfId="2174"/>
    <cellStyle name="20% - Accent1 11 6" xfId="2175"/>
    <cellStyle name="20% - Accent1 11 7" xfId="2176"/>
    <cellStyle name="20% - Accent1 11 8" xfId="2177"/>
    <cellStyle name="20% - Accent1 11 9" xfId="2178"/>
    <cellStyle name="20% - Accent1 12" xfId="2179"/>
    <cellStyle name="20% - Accent1 12 2" xfId="2180"/>
    <cellStyle name="20% - Accent1 12 2 2" xfId="2181"/>
    <cellStyle name="20% - Accent1 12 2 2 2" xfId="2182"/>
    <cellStyle name="20% - Accent1 12 2 3" xfId="2183"/>
    <cellStyle name="20% - Accent1 12 2 4" xfId="2184"/>
    <cellStyle name="20% - Accent1 12 2 5" xfId="2185"/>
    <cellStyle name="20% - Accent1 12 2 6" xfId="2186"/>
    <cellStyle name="20% - Accent1 12 2 7" xfId="2187"/>
    <cellStyle name="20% - Accent1 12 3" xfId="2188"/>
    <cellStyle name="20% - Accent1 12 3 2" xfId="2189"/>
    <cellStyle name="20% - Accent1 12 3 2 2" xfId="2190"/>
    <cellStyle name="20% - Accent1 12 3 3" xfId="2191"/>
    <cellStyle name="20% - Accent1 12 3 4" xfId="2192"/>
    <cellStyle name="20% - Accent1 12 3 5" xfId="2193"/>
    <cellStyle name="20% - Accent1 12 3 6" xfId="2194"/>
    <cellStyle name="20% - Accent1 12 4" xfId="2195"/>
    <cellStyle name="20% - Accent1 12 4 2" xfId="2196"/>
    <cellStyle name="20% - Accent1 12 5" xfId="2197"/>
    <cellStyle name="20% - Accent1 12 6" xfId="2198"/>
    <cellStyle name="20% - Accent1 12 7" xfId="2199"/>
    <cellStyle name="20% - Accent1 12 8" xfId="2200"/>
    <cellStyle name="20% - Accent1 12 9" xfId="2201"/>
    <cellStyle name="20% - Accent1 13" xfId="2202"/>
    <cellStyle name="20% - Accent1 13 2" xfId="2203"/>
    <cellStyle name="20% - Accent1 13 2 2" xfId="2204"/>
    <cellStyle name="20% - Accent1 13 2 2 2" xfId="2205"/>
    <cellStyle name="20% - Accent1 13 2 3" xfId="2206"/>
    <cellStyle name="20% - Accent1 13 2 4" xfId="2207"/>
    <cellStyle name="20% - Accent1 13 2 5" xfId="2208"/>
    <cellStyle name="20% - Accent1 13 2 6" xfId="2209"/>
    <cellStyle name="20% - Accent1 13 2 7" xfId="2210"/>
    <cellStyle name="20% - Accent1 13 3" xfId="2211"/>
    <cellStyle name="20% - Accent1 13 3 2" xfId="2212"/>
    <cellStyle name="20% - Accent1 13 3 2 2" xfId="2213"/>
    <cellStyle name="20% - Accent1 13 3 3" xfId="2214"/>
    <cellStyle name="20% - Accent1 13 3 4" xfId="2215"/>
    <cellStyle name="20% - Accent1 13 3 5" xfId="2216"/>
    <cellStyle name="20% - Accent1 13 3 6" xfId="2217"/>
    <cellStyle name="20% - Accent1 13 4" xfId="2218"/>
    <cellStyle name="20% - Accent1 13 4 2" xfId="2219"/>
    <cellStyle name="20% - Accent1 13 5" xfId="2220"/>
    <cellStyle name="20% - Accent1 13 6" xfId="2221"/>
    <cellStyle name="20% - Accent1 13 7" xfId="2222"/>
    <cellStyle name="20% - Accent1 13 8" xfId="2223"/>
    <cellStyle name="20% - Accent1 13 9" xfId="2224"/>
    <cellStyle name="20% - Accent1 14" xfId="2225"/>
    <cellStyle name="20% - Accent1 14 2" xfId="2226"/>
    <cellStyle name="20% - Accent1 14 2 2" xfId="2227"/>
    <cellStyle name="20% - Accent1 14 2 2 2" xfId="2228"/>
    <cellStyle name="20% - Accent1 14 2 3" xfId="2229"/>
    <cellStyle name="20% - Accent1 14 2 4" xfId="2230"/>
    <cellStyle name="20% - Accent1 14 2 5" xfId="2231"/>
    <cellStyle name="20% - Accent1 14 2 6" xfId="2232"/>
    <cellStyle name="20% - Accent1 14 2 7" xfId="2233"/>
    <cellStyle name="20% - Accent1 14 3" xfId="2234"/>
    <cellStyle name="20% - Accent1 14 3 2" xfId="2235"/>
    <cellStyle name="20% - Accent1 14 3 2 2" xfId="2236"/>
    <cellStyle name="20% - Accent1 14 3 3" xfId="2237"/>
    <cellStyle name="20% - Accent1 14 3 4" xfId="2238"/>
    <cellStyle name="20% - Accent1 14 3 5" xfId="2239"/>
    <cellStyle name="20% - Accent1 14 3 6" xfId="2240"/>
    <cellStyle name="20% - Accent1 14 4" xfId="2241"/>
    <cellStyle name="20% - Accent1 14 4 2" xfId="2242"/>
    <cellStyle name="20% - Accent1 14 5" xfId="2243"/>
    <cellStyle name="20% - Accent1 14 6" xfId="2244"/>
    <cellStyle name="20% - Accent1 14 7" xfId="2245"/>
    <cellStyle name="20% - Accent1 14 8" xfId="2246"/>
    <cellStyle name="20% - Accent1 14 9" xfId="2247"/>
    <cellStyle name="20% - Accent1 15" xfId="2248"/>
    <cellStyle name="20% - Accent1 15 2" xfId="2249"/>
    <cellStyle name="20% - Accent1 15 2 2" xfId="2250"/>
    <cellStyle name="20% - Accent1 15 2 2 2" xfId="2251"/>
    <cellStyle name="20% - Accent1 15 2 3" xfId="2252"/>
    <cellStyle name="20% - Accent1 15 2 4" xfId="2253"/>
    <cellStyle name="20% - Accent1 15 2 5" xfId="2254"/>
    <cellStyle name="20% - Accent1 15 2 6" xfId="2255"/>
    <cellStyle name="20% - Accent1 15 2 7" xfId="2256"/>
    <cellStyle name="20% - Accent1 15 3" xfId="2257"/>
    <cellStyle name="20% - Accent1 15 3 2" xfId="2258"/>
    <cellStyle name="20% - Accent1 15 3 2 2" xfId="2259"/>
    <cellStyle name="20% - Accent1 15 3 3" xfId="2260"/>
    <cellStyle name="20% - Accent1 15 3 4" xfId="2261"/>
    <cellStyle name="20% - Accent1 15 3 5" xfId="2262"/>
    <cellStyle name="20% - Accent1 15 3 6" xfId="2263"/>
    <cellStyle name="20% - Accent1 15 4" xfId="2264"/>
    <cellStyle name="20% - Accent1 15 4 2" xfId="2265"/>
    <cellStyle name="20% - Accent1 15 5" xfId="2266"/>
    <cellStyle name="20% - Accent1 15 6" xfId="2267"/>
    <cellStyle name="20% - Accent1 15 7" xfId="2268"/>
    <cellStyle name="20% - Accent1 15 8" xfId="2269"/>
    <cellStyle name="20% - Accent1 15 9" xfId="2270"/>
    <cellStyle name="20% - Accent1 16" xfId="2271"/>
    <cellStyle name="20% - Accent1 16 2" xfId="2272"/>
    <cellStyle name="20% - Accent1 16 2 2" xfId="2273"/>
    <cellStyle name="20% - Accent1 16 2 2 2" xfId="2274"/>
    <cellStyle name="20% - Accent1 16 2 3" xfId="2275"/>
    <cellStyle name="20% - Accent1 16 2 4" xfId="2276"/>
    <cellStyle name="20% - Accent1 16 2 5" xfId="2277"/>
    <cellStyle name="20% - Accent1 16 2 6" xfId="2278"/>
    <cellStyle name="20% - Accent1 16 2 7" xfId="2279"/>
    <cellStyle name="20% - Accent1 16 3" xfId="2280"/>
    <cellStyle name="20% - Accent1 16 3 2" xfId="2281"/>
    <cellStyle name="20% - Accent1 16 3 2 2" xfId="2282"/>
    <cellStyle name="20% - Accent1 16 3 3" xfId="2283"/>
    <cellStyle name="20% - Accent1 16 3 4" xfId="2284"/>
    <cellStyle name="20% - Accent1 16 3 5" xfId="2285"/>
    <cellStyle name="20% - Accent1 16 3 6" xfId="2286"/>
    <cellStyle name="20% - Accent1 16 4" xfId="2287"/>
    <cellStyle name="20% - Accent1 16 4 2" xfId="2288"/>
    <cellStyle name="20% - Accent1 16 5" xfId="2289"/>
    <cellStyle name="20% - Accent1 16 6" xfId="2290"/>
    <cellStyle name="20% - Accent1 16 7" xfId="2291"/>
    <cellStyle name="20% - Accent1 16 8" xfId="2292"/>
    <cellStyle name="20% - Accent1 16 9" xfId="2293"/>
    <cellStyle name="20% - Accent1 17" xfId="2294"/>
    <cellStyle name="20% - Accent1 17 2" xfId="2295"/>
    <cellStyle name="20% - Accent1 17 2 2" xfId="2296"/>
    <cellStyle name="20% - Accent1 17 2 2 2" xfId="2297"/>
    <cellStyle name="20% - Accent1 17 2 3" xfId="2298"/>
    <cellStyle name="20% - Accent1 17 2 4" xfId="2299"/>
    <cellStyle name="20% - Accent1 17 2 5" xfId="2300"/>
    <cellStyle name="20% - Accent1 17 2 6" xfId="2301"/>
    <cellStyle name="20% - Accent1 17 3" xfId="2302"/>
    <cellStyle name="20% - Accent1 17 3 2" xfId="2303"/>
    <cellStyle name="20% - Accent1 17 4" xfId="2304"/>
    <cellStyle name="20% - Accent1 17 4 2" xfId="2305"/>
    <cellStyle name="20% - Accent1 17 5" xfId="2306"/>
    <cellStyle name="20% - Accent1 17 6" xfId="2307"/>
    <cellStyle name="20% - Accent1 17 7" xfId="2308"/>
    <cellStyle name="20% - Accent1 17 8" xfId="2309"/>
    <cellStyle name="20% - Accent1 18" xfId="2310"/>
    <cellStyle name="20% - Accent1 18 2" xfId="2311"/>
    <cellStyle name="20% - Accent1 18 2 2" xfId="2312"/>
    <cellStyle name="20% - Accent1 18 3" xfId="2313"/>
    <cellStyle name="20% - Accent1 18 3 2" xfId="2314"/>
    <cellStyle name="20% - Accent1 18 4" xfId="2315"/>
    <cellStyle name="20% - Accent1 18 4 2" xfId="2316"/>
    <cellStyle name="20% - Accent1 18 5" xfId="2317"/>
    <cellStyle name="20% - Accent1 18 6" xfId="2318"/>
    <cellStyle name="20% - Accent1 18 7" xfId="2319"/>
    <cellStyle name="20% - Accent1 19" xfId="2320"/>
    <cellStyle name="20% - Accent1 19 2" xfId="2321"/>
    <cellStyle name="20% - Accent1 19 2 2" xfId="2322"/>
    <cellStyle name="20% - Accent1 19 3" xfId="2323"/>
    <cellStyle name="20% - Accent1 19 3 2" xfId="2324"/>
    <cellStyle name="20% - Accent1 19 4" xfId="2325"/>
    <cellStyle name="20% - Accent1 19 4 2" xfId="2326"/>
    <cellStyle name="20% - Accent1 19 5" xfId="2327"/>
    <cellStyle name="20% - Accent1 19 6" xfId="2328"/>
    <cellStyle name="20% - Accent1 2" xfId="362"/>
    <cellStyle name="20% - Accent1 2 10" xfId="2329"/>
    <cellStyle name="20% - Accent1 2 10 2" xfId="2330"/>
    <cellStyle name="20% - Accent1 2 10 2 2" xfId="2331"/>
    <cellStyle name="20% - Accent1 2 10 2 3" xfId="2332"/>
    <cellStyle name="20% - Accent1 2 10 2 4" xfId="2333"/>
    <cellStyle name="20% - Accent1 2 10 2 5" xfId="2334"/>
    <cellStyle name="20% - Accent1 2 10 2 6" xfId="2335"/>
    <cellStyle name="20% - Accent1 2 10 3" xfId="2336"/>
    <cellStyle name="20% - Accent1 2 10 3 2" xfId="2337"/>
    <cellStyle name="20% - Accent1 2 10 4" xfId="2338"/>
    <cellStyle name="20% - Accent1 2 10 5" xfId="2339"/>
    <cellStyle name="20% - Accent1 2 10 6" xfId="2340"/>
    <cellStyle name="20% - Accent1 2 10 7" xfId="2341"/>
    <cellStyle name="20% - Accent1 2 10 8" xfId="2342"/>
    <cellStyle name="20% - Accent1 2 11" xfId="2343"/>
    <cellStyle name="20% - Accent1 2 11 2" xfId="2344"/>
    <cellStyle name="20% - Accent1 2 11 2 2" xfId="2345"/>
    <cellStyle name="20% - Accent1 2 11 3" xfId="2346"/>
    <cellStyle name="20% - Accent1 2 11 4" xfId="2347"/>
    <cellStyle name="20% - Accent1 2 11 5" xfId="2348"/>
    <cellStyle name="20% - Accent1 2 11 6" xfId="2349"/>
    <cellStyle name="20% - Accent1 2 11 7" xfId="2350"/>
    <cellStyle name="20% - Accent1 2 12" xfId="2351"/>
    <cellStyle name="20% - Accent1 2 12 2" xfId="2352"/>
    <cellStyle name="20% - Accent1 2 12 2 2" xfId="2353"/>
    <cellStyle name="20% - Accent1 2 12 3" xfId="2354"/>
    <cellStyle name="20% - Accent1 2 12 4" xfId="2355"/>
    <cellStyle name="20% - Accent1 2 12 5" xfId="2356"/>
    <cellStyle name="20% - Accent1 2 12 6" xfId="2357"/>
    <cellStyle name="20% - Accent1 2 13" xfId="2358"/>
    <cellStyle name="20% - Accent1 2 13 2" xfId="2359"/>
    <cellStyle name="20% - Accent1 2 14" xfId="2360"/>
    <cellStyle name="20% - Accent1 2 14 2" xfId="2361"/>
    <cellStyle name="20% - Accent1 2 15" xfId="2362"/>
    <cellStyle name="20% - Accent1 2 15 2" xfId="2363"/>
    <cellStyle name="20% - Accent1 2 16" xfId="2364"/>
    <cellStyle name="20% - Accent1 2 16 2" xfId="2365"/>
    <cellStyle name="20% - Accent1 2 17" xfId="2366"/>
    <cellStyle name="20% - Accent1 2 17 2" xfId="2367"/>
    <cellStyle name="20% - Accent1 2 18" xfId="2368"/>
    <cellStyle name="20% - Accent1 2 19" xfId="2369"/>
    <cellStyle name="20% - Accent1 2 2" xfId="1413"/>
    <cellStyle name="20% - Accent1 2 2 2" xfId="1414"/>
    <cellStyle name="20% - Accent1 2 2 2 2" xfId="2370"/>
    <cellStyle name="20% - Accent1 2 2 2 3" xfId="2371"/>
    <cellStyle name="20% - Accent1 2 2 3" xfId="2372"/>
    <cellStyle name="20% - Accent1 2 2 4" xfId="2373"/>
    <cellStyle name="20% - Accent1 2 20" xfId="2374"/>
    <cellStyle name="20% - Accent1 2 21" xfId="2375"/>
    <cellStyle name="20% - Accent1 2 22" xfId="2376"/>
    <cellStyle name="20% - Accent1 2 23" xfId="2377"/>
    <cellStyle name="20% - Accent1 2 24" xfId="2378"/>
    <cellStyle name="20% - Accent1 2 25" xfId="2379"/>
    <cellStyle name="20% - Accent1 2 26" xfId="2380"/>
    <cellStyle name="20% - Accent1 2 27" xfId="2381"/>
    <cellStyle name="20% - Accent1 2 28" xfId="2382"/>
    <cellStyle name="20% - Accent1 2 29" xfId="2383"/>
    <cellStyle name="20% - Accent1 2 3" xfId="1415"/>
    <cellStyle name="20% - Accent1 2 3 10" xfId="2384"/>
    <cellStyle name="20% - Accent1 2 3 11" xfId="2385"/>
    <cellStyle name="20% - Accent1 2 3 2" xfId="1416"/>
    <cellStyle name="20% - Accent1 2 3 2 2" xfId="2386"/>
    <cellStyle name="20% - Accent1 2 3 2 3" xfId="2387"/>
    <cellStyle name="20% - Accent1 2 3 2 4" xfId="2388"/>
    <cellStyle name="20% - Accent1 2 3 2 5" xfId="2389"/>
    <cellStyle name="20% - Accent1 2 3 2 6" xfId="2390"/>
    <cellStyle name="20% - Accent1 2 3 2 7" xfId="2391"/>
    <cellStyle name="20% - Accent1 2 3 2 8" xfId="2392"/>
    <cellStyle name="20% - Accent1 2 3 2 9" xfId="2393"/>
    <cellStyle name="20% - Accent1 2 3 3" xfId="2394"/>
    <cellStyle name="20% - Accent1 2 3 3 2" xfId="2395"/>
    <cellStyle name="20% - Accent1 2 3 3 3" xfId="2396"/>
    <cellStyle name="20% - Accent1 2 3 3 4" xfId="2397"/>
    <cellStyle name="20% - Accent1 2 3 3 5" xfId="2398"/>
    <cellStyle name="20% - Accent1 2 3 3 6" xfId="2399"/>
    <cellStyle name="20% - Accent1 2 3 4" xfId="2400"/>
    <cellStyle name="20% - Accent1 2 3 4 2" xfId="2401"/>
    <cellStyle name="20% - Accent1 2 3 5" xfId="2402"/>
    <cellStyle name="20% - Accent1 2 3 6" xfId="2403"/>
    <cellStyle name="20% - Accent1 2 3 7" xfId="2404"/>
    <cellStyle name="20% - Accent1 2 3 8" xfId="2405"/>
    <cellStyle name="20% - Accent1 2 3 9" xfId="2406"/>
    <cellStyle name="20% - Accent1 2 30" xfId="2407"/>
    <cellStyle name="20% - Accent1 2 31" xfId="2408"/>
    <cellStyle name="20% - Accent1 2 32" xfId="2409"/>
    <cellStyle name="20% - Accent1 2 33" xfId="2410"/>
    <cellStyle name="20% - Accent1 2 34" xfId="2411"/>
    <cellStyle name="20% - Accent1 2 35" xfId="2412"/>
    <cellStyle name="20% - Accent1 2 4" xfId="1417"/>
    <cellStyle name="20% - Accent1 2 4 10" xfId="2413"/>
    <cellStyle name="20% - Accent1 2 4 11" xfId="2414"/>
    <cellStyle name="20% - Accent1 2 4 2" xfId="2415"/>
    <cellStyle name="20% - Accent1 2 4 2 2" xfId="2416"/>
    <cellStyle name="20% - Accent1 2 4 2 3" xfId="2417"/>
    <cellStyle name="20% - Accent1 2 4 2 4" xfId="2418"/>
    <cellStyle name="20% - Accent1 2 4 2 5" xfId="2419"/>
    <cellStyle name="20% - Accent1 2 4 2 6" xfId="2420"/>
    <cellStyle name="20% - Accent1 2 4 2 7" xfId="2421"/>
    <cellStyle name="20% - Accent1 2 4 3" xfId="2422"/>
    <cellStyle name="20% - Accent1 2 4 3 2" xfId="2423"/>
    <cellStyle name="20% - Accent1 2 4 3 3" xfId="2424"/>
    <cellStyle name="20% - Accent1 2 4 3 4" xfId="2425"/>
    <cellStyle name="20% - Accent1 2 4 3 5" xfId="2426"/>
    <cellStyle name="20% - Accent1 2 4 3 6" xfId="2427"/>
    <cellStyle name="20% - Accent1 2 4 4" xfId="2428"/>
    <cellStyle name="20% - Accent1 2 4 4 2" xfId="2429"/>
    <cellStyle name="20% - Accent1 2 4 5" xfId="2430"/>
    <cellStyle name="20% - Accent1 2 4 6" xfId="2431"/>
    <cellStyle name="20% - Accent1 2 4 7" xfId="2432"/>
    <cellStyle name="20% - Accent1 2 4 8" xfId="2433"/>
    <cellStyle name="20% - Accent1 2 4 9" xfId="2434"/>
    <cellStyle name="20% - Accent1 2 5" xfId="1418"/>
    <cellStyle name="20% - Accent1 2 5 10" xfId="2435"/>
    <cellStyle name="20% - Accent1 2 5 11" xfId="2436"/>
    <cellStyle name="20% - Accent1 2 5 2" xfId="2437"/>
    <cellStyle name="20% - Accent1 2 5 2 2" xfId="2438"/>
    <cellStyle name="20% - Accent1 2 5 2 3" xfId="2439"/>
    <cellStyle name="20% - Accent1 2 5 2 4" xfId="2440"/>
    <cellStyle name="20% - Accent1 2 5 2 5" xfId="2441"/>
    <cellStyle name="20% - Accent1 2 5 2 6" xfId="2442"/>
    <cellStyle name="20% - Accent1 2 5 2 7" xfId="2443"/>
    <cellStyle name="20% - Accent1 2 5 3" xfId="2444"/>
    <cellStyle name="20% - Accent1 2 5 3 2" xfId="2445"/>
    <cellStyle name="20% - Accent1 2 5 3 3" xfId="2446"/>
    <cellStyle name="20% - Accent1 2 5 3 4" xfId="2447"/>
    <cellStyle name="20% - Accent1 2 5 3 5" xfId="2448"/>
    <cellStyle name="20% - Accent1 2 5 3 6" xfId="2449"/>
    <cellStyle name="20% - Accent1 2 5 4" xfId="2450"/>
    <cellStyle name="20% - Accent1 2 5 4 2" xfId="2451"/>
    <cellStyle name="20% - Accent1 2 5 5" xfId="2452"/>
    <cellStyle name="20% - Accent1 2 5 6" xfId="2453"/>
    <cellStyle name="20% - Accent1 2 5 7" xfId="2454"/>
    <cellStyle name="20% - Accent1 2 5 8" xfId="2455"/>
    <cellStyle name="20% - Accent1 2 5 9" xfId="2456"/>
    <cellStyle name="20% - Accent1 2 6" xfId="1419"/>
    <cellStyle name="20% - Accent1 2 6 10" xfId="2457"/>
    <cellStyle name="20% - Accent1 2 6 11" xfId="2458"/>
    <cellStyle name="20% - Accent1 2 6 2" xfId="2459"/>
    <cellStyle name="20% - Accent1 2 6 2 2" xfId="2460"/>
    <cellStyle name="20% - Accent1 2 6 2 3" xfId="2461"/>
    <cellStyle name="20% - Accent1 2 6 2 4" xfId="2462"/>
    <cellStyle name="20% - Accent1 2 6 2 5" xfId="2463"/>
    <cellStyle name="20% - Accent1 2 6 2 6" xfId="2464"/>
    <cellStyle name="20% - Accent1 2 6 2 7" xfId="2465"/>
    <cellStyle name="20% - Accent1 2 6 3" xfId="2466"/>
    <cellStyle name="20% - Accent1 2 6 3 2" xfId="2467"/>
    <cellStyle name="20% - Accent1 2 6 3 3" xfId="2468"/>
    <cellStyle name="20% - Accent1 2 6 3 4" xfId="2469"/>
    <cellStyle name="20% - Accent1 2 6 3 5" xfId="2470"/>
    <cellStyle name="20% - Accent1 2 6 3 6" xfId="2471"/>
    <cellStyle name="20% - Accent1 2 6 4" xfId="2472"/>
    <cellStyle name="20% - Accent1 2 6 4 2" xfId="2473"/>
    <cellStyle name="20% - Accent1 2 6 5" xfId="2474"/>
    <cellStyle name="20% - Accent1 2 6 6" xfId="2475"/>
    <cellStyle name="20% - Accent1 2 6 7" xfId="2476"/>
    <cellStyle name="20% - Accent1 2 6 8" xfId="2477"/>
    <cellStyle name="20% - Accent1 2 6 9" xfId="2478"/>
    <cellStyle name="20% - Accent1 2 7" xfId="1412"/>
    <cellStyle name="20% - Accent1 2 7 10" xfId="2479"/>
    <cellStyle name="20% - Accent1 2 7 2" xfId="2480"/>
    <cellStyle name="20% - Accent1 2 7 2 2" xfId="2481"/>
    <cellStyle name="20% - Accent1 2 7 2 3" xfId="2482"/>
    <cellStyle name="20% - Accent1 2 7 2 4" xfId="2483"/>
    <cellStyle name="20% - Accent1 2 7 2 5" xfId="2484"/>
    <cellStyle name="20% - Accent1 2 7 2 6" xfId="2485"/>
    <cellStyle name="20% - Accent1 2 7 2 7" xfId="2486"/>
    <cellStyle name="20% - Accent1 2 7 3" xfId="2487"/>
    <cellStyle name="20% - Accent1 2 7 3 2" xfId="2488"/>
    <cellStyle name="20% - Accent1 2 7 3 3" xfId="2489"/>
    <cellStyle name="20% - Accent1 2 7 3 4" xfId="2490"/>
    <cellStyle name="20% - Accent1 2 7 3 5" xfId="2491"/>
    <cellStyle name="20% - Accent1 2 7 3 6" xfId="2492"/>
    <cellStyle name="20% - Accent1 2 7 4" xfId="2493"/>
    <cellStyle name="20% - Accent1 2 7 4 2" xfId="2494"/>
    <cellStyle name="20% - Accent1 2 7 5" xfId="2495"/>
    <cellStyle name="20% - Accent1 2 7 6" xfId="2496"/>
    <cellStyle name="20% - Accent1 2 7 7" xfId="2497"/>
    <cellStyle name="20% - Accent1 2 7 8" xfId="2498"/>
    <cellStyle name="20% - Accent1 2 7 9" xfId="2499"/>
    <cellStyle name="20% - Accent1 2 8" xfId="2500"/>
    <cellStyle name="20% - Accent1 2 8 2" xfId="2501"/>
    <cellStyle name="20% - Accent1 2 8 2 2" xfId="2502"/>
    <cellStyle name="20% - Accent1 2 8 2 3" xfId="2503"/>
    <cellStyle name="20% - Accent1 2 8 2 4" xfId="2504"/>
    <cellStyle name="20% - Accent1 2 8 2 5" xfId="2505"/>
    <cellStyle name="20% - Accent1 2 8 2 6" xfId="2506"/>
    <cellStyle name="20% - Accent1 2 8 2 7" xfId="2507"/>
    <cellStyle name="20% - Accent1 2 8 3" xfId="2508"/>
    <cellStyle name="20% - Accent1 2 8 3 2" xfId="2509"/>
    <cellStyle name="20% - Accent1 2 8 3 3" xfId="2510"/>
    <cellStyle name="20% - Accent1 2 8 3 4" xfId="2511"/>
    <cellStyle name="20% - Accent1 2 8 3 5" xfId="2512"/>
    <cellStyle name="20% - Accent1 2 8 3 6" xfId="2513"/>
    <cellStyle name="20% - Accent1 2 8 4" xfId="2514"/>
    <cellStyle name="20% - Accent1 2 8 4 2" xfId="2515"/>
    <cellStyle name="20% - Accent1 2 8 5" xfId="2516"/>
    <cellStyle name="20% - Accent1 2 8 6" xfId="2517"/>
    <cellStyle name="20% - Accent1 2 8 7" xfId="2518"/>
    <cellStyle name="20% - Accent1 2 8 8" xfId="2519"/>
    <cellStyle name="20% - Accent1 2 8 9" xfId="2520"/>
    <cellStyle name="20% - Accent1 2 9" xfId="2521"/>
    <cellStyle name="20% - Accent1 2 9 2" xfId="2522"/>
    <cellStyle name="20% - Accent1 2 9 2 2" xfId="2523"/>
    <cellStyle name="20% - Accent1 2 9 2 3" xfId="2524"/>
    <cellStyle name="20% - Accent1 2 9 2 4" xfId="2525"/>
    <cellStyle name="20% - Accent1 2 9 2 5" xfId="2526"/>
    <cellStyle name="20% - Accent1 2 9 2 6" xfId="2527"/>
    <cellStyle name="20% - Accent1 2 9 2 7" xfId="2528"/>
    <cellStyle name="20% - Accent1 2 9 3" xfId="2529"/>
    <cellStyle name="20% - Accent1 2 9 3 2" xfId="2530"/>
    <cellStyle name="20% - Accent1 2 9 3 3" xfId="2531"/>
    <cellStyle name="20% - Accent1 2 9 3 4" xfId="2532"/>
    <cellStyle name="20% - Accent1 2 9 3 5" xfId="2533"/>
    <cellStyle name="20% - Accent1 2 9 3 6" xfId="2534"/>
    <cellStyle name="20% - Accent1 2 9 4" xfId="2535"/>
    <cellStyle name="20% - Accent1 2 9 4 2" xfId="2536"/>
    <cellStyle name="20% - Accent1 2 9 5" xfId="2537"/>
    <cellStyle name="20% - Accent1 2 9 6" xfId="2538"/>
    <cellStyle name="20% - Accent1 2 9 7" xfId="2539"/>
    <cellStyle name="20% - Accent1 2 9 8" xfId="2540"/>
    <cellStyle name="20% - Accent1 2 9 9" xfId="2541"/>
    <cellStyle name="20% - Accent1 20" xfId="2542"/>
    <cellStyle name="20% - Accent1 20 2" xfId="2543"/>
    <cellStyle name="20% - Accent1 20 3" xfId="2544"/>
    <cellStyle name="20% - Accent1 20 4" xfId="2545"/>
    <cellStyle name="20% - Accent1 21" xfId="2546"/>
    <cellStyle name="20% - Accent1 21 2" xfId="2547"/>
    <cellStyle name="20% - Accent1 21 3" xfId="2548"/>
    <cellStyle name="20% - Accent1 21 4" xfId="2549"/>
    <cellStyle name="20% - Accent1 22" xfId="2550"/>
    <cellStyle name="20% - Accent1 22 2" xfId="2551"/>
    <cellStyle name="20% - Accent1 22 3" xfId="2552"/>
    <cellStyle name="20% - Accent1 22 4" xfId="2553"/>
    <cellStyle name="20% - Accent1 23" xfId="2554"/>
    <cellStyle name="20% - Accent1 23 2" xfId="2555"/>
    <cellStyle name="20% - Accent1 23 3" xfId="2556"/>
    <cellStyle name="20% - Accent1 23 4" xfId="2557"/>
    <cellStyle name="20% - Accent1 24" xfId="2558"/>
    <cellStyle name="20% - Accent1 24 2" xfId="2559"/>
    <cellStyle name="20% - Accent1 24 3" xfId="2560"/>
    <cellStyle name="20% - Accent1 24 4" xfId="2561"/>
    <cellStyle name="20% - Accent1 25" xfId="2562"/>
    <cellStyle name="20% - Accent1 25 2" xfId="2563"/>
    <cellStyle name="20% - Accent1 25 3" xfId="2564"/>
    <cellStyle name="20% - Accent1 26" xfId="2565"/>
    <cellStyle name="20% - Accent1 26 2" xfId="2566"/>
    <cellStyle name="20% - Accent1 26 3" xfId="2567"/>
    <cellStyle name="20% - Accent1 27" xfId="2568"/>
    <cellStyle name="20% - Accent1 27 2" xfId="2569"/>
    <cellStyle name="20% - Accent1 27 3" xfId="2570"/>
    <cellStyle name="20% - Accent1 28" xfId="2571"/>
    <cellStyle name="20% - Accent1 28 2" xfId="2572"/>
    <cellStyle name="20% - Accent1 28 3" xfId="2573"/>
    <cellStyle name="20% - Accent1 29" xfId="2574"/>
    <cellStyle name="20% - Accent1 29 2" xfId="2575"/>
    <cellStyle name="20% - Accent1 29 3" xfId="2576"/>
    <cellStyle name="20% - Accent1 3" xfId="1420"/>
    <cellStyle name="20% - Accent1 3 10" xfId="2577"/>
    <cellStyle name="20% - Accent1 3 10 2" xfId="2578"/>
    <cellStyle name="20% - Accent1 3 10 3" xfId="2579"/>
    <cellStyle name="20% - Accent1 3 10 4" xfId="2580"/>
    <cellStyle name="20% - Accent1 3 10 5" xfId="2581"/>
    <cellStyle name="20% - Accent1 3 10 6" xfId="2582"/>
    <cellStyle name="20% - Accent1 3 10 7" xfId="2583"/>
    <cellStyle name="20% - Accent1 3 11" xfId="2584"/>
    <cellStyle name="20% - Accent1 3 11 2" xfId="2585"/>
    <cellStyle name="20% - Accent1 3 11 3" xfId="2586"/>
    <cellStyle name="20% - Accent1 3 11 4" xfId="2587"/>
    <cellStyle name="20% - Accent1 3 11 5" xfId="2588"/>
    <cellStyle name="20% - Accent1 3 11 6" xfId="2589"/>
    <cellStyle name="20% - Accent1 3 12" xfId="2590"/>
    <cellStyle name="20% - Accent1 3 12 2" xfId="2591"/>
    <cellStyle name="20% - Accent1 3 13" xfId="2592"/>
    <cellStyle name="20% - Accent1 3 14" xfId="2593"/>
    <cellStyle name="20% - Accent1 3 15" xfId="2594"/>
    <cellStyle name="20% - Accent1 3 16" xfId="2595"/>
    <cellStyle name="20% - Accent1 3 17" xfId="2596"/>
    <cellStyle name="20% - Accent1 3 18" xfId="2597"/>
    <cellStyle name="20% - Accent1 3 2" xfId="2598"/>
    <cellStyle name="20% - Accent1 3 2 2" xfId="2599"/>
    <cellStyle name="20% - Accent1 3 2 2 2" xfId="2600"/>
    <cellStyle name="20% - Accent1 3 2 2 3" xfId="2601"/>
    <cellStyle name="20% - Accent1 3 2 2 4" xfId="2602"/>
    <cellStyle name="20% - Accent1 3 2 2 5" xfId="2603"/>
    <cellStyle name="20% - Accent1 3 2 2 6" xfId="2604"/>
    <cellStyle name="20% - Accent1 3 2 2 7" xfId="2605"/>
    <cellStyle name="20% - Accent1 3 2 3" xfId="2606"/>
    <cellStyle name="20% - Accent1 3 2 3 2" xfId="2607"/>
    <cellStyle name="20% - Accent1 3 2 3 3" xfId="2608"/>
    <cellStyle name="20% - Accent1 3 2 3 4" xfId="2609"/>
    <cellStyle name="20% - Accent1 3 2 3 5" xfId="2610"/>
    <cellStyle name="20% - Accent1 3 2 3 6" xfId="2611"/>
    <cellStyle name="20% - Accent1 3 2 4" xfId="2612"/>
    <cellStyle name="20% - Accent1 3 2 5" xfId="2613"/>
    <cellStyle name="20% - Accent1 3 2 6" xfId="2614"/>
    <cellStyle name="20% - Accent1 3 2 7" xfId="2615"/>
    <cellStyle name="20% - Accent1 3 2 8" xfId="2616"/>
    <cellStyle name="20% - Accent1 3 2 9" xfId="2617"/>
    <cellStyle name="20% - Accent1 3 3" xfId="2618"/>
    <cellStyle name="20% - Accent1 3 3 2" xfId="2619"/>
    <cellStyle name="20% - Accent1 3 3 2 2" xfId="2620"/>
    <cellStyle name="20% - Accent1 3 3 2 3" xfId="2621"/>
    <cellStyle name="20% - Accent1 3 3 2 4" xfId="2622"/>
    <cellStyle name="20% - Accent1 3 3 2 5" xfId="2623"/>
    <cellStyle name="20% - Accent1 3 3 2 6" xfId="2624"/>
    <cellStyle name="20% - Accent1 3 3 2 7" xfId="2625"/>
    <cellStyle name="20% - Accent1 3 3 3" xfId="2626"/>
    <cellStyle name="20% - Accent1 3 3 3 2" xfId="2627"/>
    <cellStyle name="20% - Accent1 3 3 3 3" xfId="2628"/>
    <cellStyle name="20% - Accent1 3 3 3 4" xfId="2629"/>
    <cellStyle name="20% - Accent1 3 3 3 5" xfId="2630"/>
    <cellStyle name="20% - Accent1 3 3 3 6" xfId="2631"/>
    <cellStyle name="20% - Accent1 3 3 4" xfId="2632"/>
    <cellStyle name="20% - Accent1 3 3 5" xfId="2633"/>
    <cellStyle name="20% - Accent1 3 3 6" xfId="2634"/>
    <cellStyle name="20% - Accent1 3 3 7" xfId="2635"/>
    <cellStyle name="20% - Accent1 3 3 8" xfId="2636"/>
    <cellStyle name="20% - Accent1 3 3 9" xfId="2637"/>
    <cellStyle name="20% - Accent1 3 4" xfId="2638"/>
    <cellStyle name="20% - Accent1 3 4 2" xfId="2639"/>
    <cellStyle name="20% - Accent1 3 4 2 2" xfId="2640"/>
    <cellStyle name="20% - Accent1 3 4 2 3" xfId="2641"/>
    <cellStyle name="20% - Accent1 3 4 2 4" xfId="2642"/>
    <cellStyle name="20% - Accent1 3 4 2 5" xfId="2643"/>
    <cellStyle name="20% - Accent1 3 4 2 6" xfId="2644"/>
    <cellStyle name="20% - Accent1 3 4 2 7" xfId="2645"/>
    <cellStyle name="20% - Accent1 3 4 3" xfId="2646"/>
    <cellStyle name="20% - Accent1 3 4 3 2" xfId="2647"/>
    <cellStyle name="20% - Accent1 3 4 3 3" xfId="2648"/>
    <cellStyle name="20% - Accent1 3 4 3 4" xfId="2649"/>
    <cellStyle name="20% - Accent1 3 4 3 5" xfId="2650"/>
    <cellStyle name="20% - Accent1 3 4 3 6" xfId="2651"/>
    <cellStyle name="20% - Accent1 3 4 4" xfId="2652"/>
    <cellStyle name="20% - Accent1 3 4 5" xfId="2653"/>
    <cellStyle name="20% - Accent1 3 4 6" xfId="2654"/>
    <cellStyle name="20% - Accent1 3 4 7" xfId="2655"/>
    <cellStyle name="20% - Accent1 3 4 8" xfId="2656"/>
    <cellStyle name="20% - Accent1 3 4 9" xfId="2657"/>
    <cellStyle name="20% - Accent1 3 5" xfId="2658"/>
    <cellStyle name="20% - Accent1 3 5 2" xfId="2659"/>
    <cellStyle name="20% - Accent1 3 5 2 2" xfId="2660"/>
    <cellStyle name="20% - Accent1 3 5 2 3" xfId="2661"/>
    <cellStyle name="20% - Accent1 3 5 2 4" xfId="2662"/>
    <cellStyle name="20% - Accent1 3 5 2 5" xfId="2663"/>
    <cellStyle name="20% - Accent1 3 5 2 6" xfId="2664"/>
    <cellStyle name="20% - Accent1 3 5 2 7" xfId="2665"/>
    <cellStyle name="20% - Accent1 3 5 3" xfId="2666"/>
    <cellStyle name="20% - Accent1 3 5 3 2" xfId="2667"/>
    <cellStyle name="20% - Accent1 3 5 3 3" xfId="2668"/>
    <cellStyle name="20% - Accent1 3 5 3 4" xfId="2669"/>
    <cellStyle name="20% - Accent1 3 5 3 5" xfId="2670"/>
    <cellStyle name="20% - Accent1 3 5 3 6" xfId="2671"/>
    <cellStyle name="20% - Accent1 3 5 4" xfId="2672"/>
    <cellStyle name="20% - Accent1 3 5 5" xfId="2673"/>
    <cellStyle name="20% - Accent1 3 5 6" xfId="2674"/>
    <cellStyle name="20% - Accent1 3 5 7" xfId="2675"/>
    <cellStyle name="20% - Accent1 3 5 8" xfId="2676"/>
    <cellStyle name="20% - Accent1 3 5 9" xfId="2677"/>
    <cellStyle name="20% - Accent1 3 6" xfId="2678"/>
    <cellStyle name="20% - Accent1 3 6 2" xfId="2679"/>
    <cellStyle name="20% - Accent1 3 6 2 2" xfId="2680"/>
    <cellStyle name="20% - Accent1 3 6 2 3" xfId="2681"/>
    <cellStyle name="20% - Accent1 3 6 2 4" xfId="2682"/>
    <cellStyle name="20% - Accent1 3 6 2 5" xfId="2683"/>
    <cellStyle name="20% - Accent1 3 6 2 6" xfId="2684"/>
    <cellStyle name="20% - Accent1 3 6 2 7" xfId="2685"/>
    <cellStyle name="20% - Accent1 3 6 3" xfId="2686"/>
    <cellStyle name="20% - Accent1 3 6 3 2" xfId="2687"/>
    <cellStyle name="20% - Accent1 3 6 3 3" xfId="2688"/>
    <cellStyle name="20% - Accent1 3 6 3 4" xfId="2689"/>
    <cellStyle name="20% - Accent1 3 6 3 5" xfId="2690"/>
    <cellStyle name="20% - Accent1 3 6 3 6" xfId="2691"/>
    <cellStyle name="20% - Accent1 3 6 4" xfId="2692"/>
    <cellStyle name="20% - Accent1 3 6 5" xfId="2693"/>
    <cellStyle name="20% - Accent1 3 6 6" xfId="2694"/>
    <cellStyle name="20% - Accent1 3 6 7" xfId="2695"/>
    <cellStyle name="20% - Accent1 3 6 8" xfId="2696"/>
    <cellStyle name="20% - Accent1 3 6 9" xfId="2697"/>
    <cellStyle name="20% - Accent1 3 7" xfId="2698"/>
    <cellStyle name="20% - Accent1 3 7 2" xfId="2699"/>
    <cellStyle name="20% - Accent1 3 7 2 2" xfId="2700"/>
    <cellStyle name="20% - Accent1 3 7 2 3" xfId="2701"/>
    <cellStyle name="20% - Accent1 3 7 2 4" xfId="2702"/>
    <cellStyle name="20% - Accent1 3 7 2 5" xfId="2703"/>
    <cellStyle name="20% - Accent1 3 7 2 6" xfId="2704"/>
    <cellStyle name="20% - Accent1 3 7 2 7" xfId="2705"/>
    <cellStyle name="20% - Accent1 3 7 3" xfId="2706"/>
    <cellStyle name="20% - Accent1 3 7 3 2" xfId="2707"/>
    <cellStyle name="20% - Accent1 3 7 3 3" xfId="2708"/>
    <cellStyle name="20% - Accent1 3 7 3 4" xfId="2709"/>
    <cellStyle name="20% - Accent1 3 7 3 5" xfId="2710"/>
    <cellStyle name="20% - Accent1 3 7 3 6" xfId="2711"/>
    <cellStyle name="20% - Accent1 3 7 4" xfId="2712"/>
    <cellStyle name="20% - Accent1 3 7 5" xfId="2713"/>
    <cellStyle name="20% - Accent1 3 7 6" xfId="2714"/>
    <cellStyle name="20% - Accent1 3 7 7" xfId="2715"/>
    <cellStyle name="20% - Accent1 3 7 8" xfId="2716"/>
    <cellStyle name="20% - Accent1 3 7 9" xfId="2717"/>
    <cellStyle name="20% - Accent1 3 8" xfId="2718"/>
    <cellStyle name="20% - Accent1 3 8 2" xfId="2719"/>
    <cellStyle name="20% - Accent1 3 8 2 2" xfId="2720"/>
    <cellStyle name="20% - Accent1 3 8 2 3" xfId="2721"/>
    <cellStyle name="20% - Accent1 3 8 2 4" xfId="2722"/>
    <cellStyle name="20% - Accent1 3 8 2 5" xfId="2723"/>
    <cellStyle name="20% - Accent1 3 8 2 6" xfId="2724"/>
    <cellStyle name="20% - Accent1 3 8 2 7" xfId="2725"/>
    <cellStyle name="20% - Accent1 3 8 3" xfId="2726"/>
    <cellStyle name="20% - Accent1 3 8 3 2" xfId="2727"/>
    <cellStyle name="20% - Accent1 3 8 3 3" xfId="2728"/>
    <cellStyle name="20% - Accent1 3 8 3 4" xfId="2729"/>
    <cellStyle name="20% - Accent1 3 8 3 5" xfId="2730"/>
    <cellStyle name="20% - Accent1 3 8 3 6" xfId="2731"/>
    <cellStyle name="20% - Accent1 3 8 4" xfId="2732"/>
    <cellStyle name="20% - Accent1 3 8 5" xfId="2733"/>
    <cellStyle name="20% - Accent1 3 8 6" xfId="2734"/>
    <cellStyle name="20% - Accent1 3 8 7" xfId="2735"/>
    <cellStyle name="20% - Accent1 3 8 8" xfId="2736"/>
    <cellStyle name="20% - Accent1 3 8 9" xfId="2737"/>
    <cellStyle name="20% - Accent1 3 9" xfId="2738"/>
    <cellStyle name="20% - Accent1 3 9 2" xfId="2739"/>
    <cellStyle name="20% - Accent1 3 9 2 2" xfId="2740"/>
    <cellStyle name="20% - Accent1 3 9 2 3" xfId="2741"/>
    <cellStyle name="20% - Accent1 3 9 2 4" xfId="2742"/>
    <cellStyle name="20% - Accent1 3 9 2 5" xfId="2743"/>
    <cellStyle name="20% - Accent1 3 9 2 6" xfId="2744"/>
    <cellStyle name="20% - Accent1 3 9 3" xfId="2745"/>
    <cellStyle name="20% - Accent1 3 9 4" xfId="2746"/>
    <cellStyle name="20% - Accent1 3 9 5" xfId="2747"/>
    <cellStyle name="20% - Accent1 3 9 6" xfId="2748"/>
    <cellStyle name="20% - Accent1 3 9 7" xfId="2749"/>
    <cellStyle name="20% - Accent1 3 9 8" xfId="2750"/>
    <cellStyle name="20% - Accent1 30" xfId="2751"/>
    <cellStyle name="20% - Accent1 30 2" xfId="2752"/>
    <cellStyle name="20% - Accent1 31" xfId="2753"/>
    <cellStyle name="20% - Accent1 32" xfId="2754"/>
    <cellStyle name="20% - Accent1 33" xfId="2755"/>
    <cellStyle name="20% - Accent1 34" xfId="2756"/>
    <cellStyle name="20% - Accent1 4" xfId="2757"/>
    <cellStyle name="20% - Accent1 4 10" xfId="2758"/>
    <cellStyle name="20% - Accent1 4 10 2" xfId="2759"/>
    <cellStyle name="20% - Accent1 4 10 3" xfId="2760"/>
    <cellStyle name="20% - Accent1 4 10 4" xfId="2761"/>
    <cellStyle name="20% - Accent1 4 10 5" xfId="2762"/>
    <cellStyle name="20% - Accent1 4 10 6" xfId="2763"/>
    <cellStyle name="20% - Accent1 4 10 7" xfId="2764"/>
    <cellStyle name="20% - Accent1 4 11" xfId="2765"/>
    <cellStyle name="20% - Accent1 4 11 2" xfId="2766"/>
    <cellStyle name="20% - Accent1 4 11 3" xfId="2767"/>
    <cellStyle name="20% - Accent1 4 11 4" xfId="2768"/>
    <cellStyle name="20% - Accent1 4 11 5" xfId="2769"/>
    <cellStyle name="20% - Accent1 4 11 6" xfId="2770"/>
    <cellStyle name="20% - Accent1 4 12" xfId="2771"/>
    <cellStyle name="20% - Accent1 4 12 2" xfId="2772"/>
    <cellStyle name="20% - Accent1 4 13" xfId="2773"/>
    <cellStyle name="20% - Accent1 4 14" xfId="2774"/>
    <cellStyle name="20% - Accent1 4 15" xfId="2775"/>
    <cellStyle name="20% - Accent1 4 16" xfId="2776"/>
    <cellStyle name="20% - Accent1 4 17" xfId="2777"/>
    <cellStyle name="20% - Accent1 4 2" xfId="2778"/>
    <cellStyle name="20% - Accent1 4 2 2" xfId="2779"/>
    <cellStyle name="20% - Accent1 4 2 2 2" xfId="2780"/>
    <cellStyle name="20% - Accent1 4 2 2 3" xfId="2781"/>
    <cellStyle name="20% - Accent1 4 2 2 4" xfId="2782"/>
    <cellStyle name="20% - Accent1 4 2 2 5" xfId="2783"/>
    <cellStyle name="20% - Accent1 4 2 2 6" xfId="2784"/>
    <cellStyle name="20% - Accent1 4 2 2 7" xfId="2785"/>
    <cellStyle name="20% - Accent1 4 2 3" xfId="2786"/>
    <cellStyle name="20% - Accent1 4 2 3 2" xfId="2787"/>
    <cellStyle name="20% - Accent1 4 2 3 3" xfId="2788"/>
    <cellStyle name="20% - Accent1 4 2 3 4" xfId="2789"/>
    <cellStyle name="20% - Accent1 4 2 3 5" xfId="2790"/>
    <cellStyle name="20% - Accent1 4 2 3 6" xfId="2791"/>
    <cellStyle name="20% - Accent1 4 2 4" xfId="2792"/>
    <cellStyle name="20% - Accent1 4 2 4 2" xfId="2793"/>
    <cellStyle name="20% - Accent1 4 2 5" xfId="2794"/>
    <cellStyle name="20% - Accent1 4 2 6" xfId="2795"/>
    <cellStyle name="20% - Accent1 4 2 7" xfId="2796"/>
    <cellStyle name="20% - Accent1 4 2 8" xfId="2797"/>
    <cellStyle name="20% - Accent1 4 2 9" xfId="2798"/>
    <cellStyle name="20% - Accent1 4 3" xfId="2799"/>
    <cellStyle name="20% - Accent1 4 3 2" xfId="2800"/>
    <cellStyle name="20% - Accent1 4 3 2 2" xfId="2801"/>
    <cellStyle name="20% - Accent1 4 3 2 3" xfId="2802"/>
    <cellStyle name="20% - Accent1 4 3 2 4" xfId="2803"/>
    <cellStyle name="20% - Accent1 4 3 2 5" xfId="2804"/>
    <cellStyle name="20% - Accent1 4 3 2 6" xfId="2805"/>
    <cellStyle name="20% - Accent1 4 3 2 7" xfId="2806"/>
    <cellStyle name="20% - Accent1 4 3 3" xfId="2807"/>
    <cellStyle name="20% - Accent1 4 3 3 2" xfId="2808"/>
    <cellStyle name="20% - Accent1 4 3 3 3" xfId="2809"/>
    <cellStyle name="20% - Accent1 4 3 3 4" xfId="2810"/>
    <cellStyle name="20% - Accent1 4 3 3 5" xfId="2811"/>
    <cellStyle name="20% - Accent1 4 3 3 6" xfId="2812"/>
    <cellStyle name="20% - Accent1 4 3 4" xfId="2813"/>
    <cellStyle name="20% - Accent1 4 3 4 2" xfId="2814"/>
    <cellStyle name="20% - Accent1 4 3 5" xfId="2815"/>
    <cellStyle name="20% - Accent1 4 3 6" xfId="2816"/>
    <cellStyle name="20% - Accent1 4 3 7" xfId="2817"/>
    <cellStyle name="20% - Accent1 4 3 8" xfId="2818"/>
    <cellStyle name="20% - Accent1 4 3 9" xfId="2819"/>
    <cellStyle name="20% - Accent1 4 4" xfId="2820"/>
    <cellStyle name="20% - Accent1 4 4 2" xfId="2821"/>
    <cellStyle name="20% - Accent1 4 4 2 2" xfId="2822"/>
    <cellStyle name="20% - Accent1 4 4 2 3" xfId="2823"/>
    <cellStyle name="20% - Accent1 4 4 2 4" xfId="2824"/>
    <cellStyle name="20% - Accent1 4 4 2 5" xfId="2825"/>
    <cellStyle name="20% - Accent1 4 4 2 6" xfId="2826"/>
    <cellStyle name="20% - Accent1 4 4 2 7" xfId="2827"/>
    <cellStyle name="20% - Accent1 4 4 3" xfId="2828"/>
    <cellStyle name="20% - Accent1 4 4 3 2" xfId="2829"/>
    <cellStyle name="20% - Accent1 4 4 3 3" xfId="2830"/>
    <cellStyle name="20% - Accent1 4 4 3 4" xfId="2831"/>
    <cellStyle name="20% - Accent1 4 4 3 5" xfId="2832"/>
    <cellStyle name="20% - Accent1 4 4 3 6" xfId="2833"/>
    <cellStyle name="20% - Accent1 4 4 4" xfId="2834"/>
    <cellStyle name="20% - Accent1 4 4 5" xfId="2835"/>
    <cellStyle name="20% - Accent1 4 4 6" xfId="2836"/>
    <cellStyle name="20% - Accent1 4 4 7" xfId="2837"/>
    <cellStyle name="20% - Accent1 4 4 8" xfId="2838"/>
    <cellStyle name="20% - Accent1 4 4 9" xfId="2839"/>
    <cellStyle name="20% - Accent1 4 5" xfId="2840"/>
    <cellStyle name="20% - Accent1 4 5 2" xfId="2841"/>
    <cellStyle name="20% - Accent1 4 5 2 2" xfId="2842"/>
    <cellStyle name="20% - Accent1 4 5 2 3" xfId="2843"/>
    <cellStyle name="20% - Accent1 4 5 2 4" xfId="2844"/>
    <cellStyle name="20% - Accent1 4 5 2 5" xfId="2845"/>
    <cellStyle name="20% - Accent1 4 5 2 6" xfId="2846"/>
    <cellStyle name="20% - Accent1 4 5 2 7" xfId="2847"/>
    <cellStyle name="20% - Accent1 4 5 3" xfId="2848"/>
    <cellStyle name="20% - Accent1 4 5 3 2" xfId="2849"/>
    <cellStyle name="20% - Accent1 4 5 3 3" xfId="2850"/>
    <cellStyle name="20% - Accent1 4 5 3 4" xfId="2851"/>
    <cellStyle name="20% - Accent1 4 5 3 5" xfId="2852"/>
    <cellStyle name="20% - Accent1 4 5 3 6" xfId="2853"/>
    <cellStyle name="20% - Accent1 4 5 4" xfId="2854"/>
    <cellStyle name="20% - Accent1 4 5 5" xfId="2855"/>
    <cellStyle name="20% - Accent1 4 5 6" xfId="2856"/>
    <cellStyle name="20% - Accent1 4 5 7" xfId="2857"/>
    <cellStyle name="20% - Accent1 4 5 8" xfId="2858"/>
    <cellStyle name="20% - Accent1 4 5 9" xfId="2859"/>
    <cellStyle name="20% - Accent1 4 6" xfId="2860"/>
    <cellStyle name="20% - Accent1 4 6 2" xfId="2861"/>
    <cellStyle name="20% - Accent1 4 6 2 2" xfId="2862"/>
    <cellStyle name="20% - Accent1 4 6 2 3" xfId="2863"/>
    <cellStyle name="20% - Accent1 4 6 2 4" xfId="2864"/>
    <cellStyle name="20% - Accent1 4 6 2 5" xfId="2865"/>
    <cellStyle name="20% - Accent1 4 6 2 6" xfId="2866"/>
    <cellStyle name="20% - Accent1 4 6 2 7" xfId="2867"/>
    <cellStyle name="20% - Accent1 4 6 3" xfId="2868"/>
    <cellStyle name="20% - Accent1 4 6 3 2" xfId="2869"/>
    <cellStyle name="20% - Accent1 4 6 3 3" xfId="2870"/>
    <cellStyle name="20% - Accent1 4 6 3 4" xfId="2871"/>
    <cellStyle name="20% - Accent1 4 6 3 5" xfId="2872"/>
    <cellStyle name="20% - Accent1 4 6 3 6" xfId="2873"/>
    <cellStyle name="20% - Accent1 4 6 4" xfId="2874"/>
    <cellStyle name="20% - Accent1 4 6 5" xfId="2875"/>
    <cellStyle name="20% - Accent1 4 6 6" xfId="2876"/>
    <cellStyle name="20% - Accent1 4 6 7" xfId="2877"/>
    <cellStyle name="20% - Accent1 4 6 8" xfId="2878"/>
    <cellStyle name="20% - Accent1 4 6 9" xfId="2879"/>
    <cellStyle name="20% - Accent1 4 7" xfId="2880"/>
    <cellStyle name="20% - Accent1 4 7 2" xfId="2881"/>
    <cellStyle name="20% - Accent1 4 7 2 2" xfId="2882"/>
    <cellStyle name="20% - Accent1 4 7 2 3" xfId="2883"/>
    <cellStyle name="20% - Accent1 4 7 2 4" xfId="2884"/>
    <cellStyle name="20% - Accent1 4 7 2 5" xfId="2885"/>
    <cellStyle name="20% - Accent1 4 7 2 6" xfId="2886"/>
    <cellStyle name="20% - Accent1 4 7 2 7" xfId="2887"/>
    <cellStyle name="20% - Accent1 4 7 3" xfId="2888"/>
    <cellStyle name="20% - Accent1 4 7 3 2" xfId="2889"/>
    <cellStyle name="20% - Accent1 4 7 3 3" xfId="2890"/>
    <cellStyle name="20% - Accent1 4 7 3 4" xfId="2891"/>
    <cellStyle name="20% - Accent1 4 7 3 5" xfId="2892"/>
    <cellStyle name="20% - Accent1 4 7 3 6" xfId="2893"/>
    <cellStyle name="20% - Accent1 4 7 4" xfId="2894"/>
    <cellStyle name="20% - Accent1 4 7 5" xfId="2895"/>
    <cellStyle name="20% - Accent1 4 7 6" xfId="2896"/>
    <cellStyle name="20% - Accent1 4 7 7" xfId="2897"/>
    <cellStyle name="20% - Accent1 4 7 8" xfId="2898"/>
    <cellStyle name="20% - Accent1 4 7 9" xfId="2899"/>
    <cellStyle name="20% - Accent1 4 8" xfId="2900"/>
    <cellStyle name="20% - Accent1 4 8 2" xfId="2901"/>
    <cellStyle name="20% - Accent1 4 8 2 2" xfId="2902"/>
    <cellStyle name="20% - Accent1 4 8 2 3" xfId="2903"/>
    <cellStyle name="20% - Accent1 4 8 2 4" xfId="2904"/>
    <cellStyle name="20% - Accent1 4 8 2 5" xfId="2905"/>
    <cellStyle name="20% - Accent1 4 8 2 6" xfId="2906"/>
    <cellStyle name="20% - Accent1 4 8 2 7" xfId="2907"/>
    <cellStyle name="20% - Accent1 4 8 3" xfId="2908"/>
    <cellStyle name="20% - Accent1 4 8 3 2" xfId="2909"/>
    <cellStyle name="20% - Accent1 4 8 3 3" xfId="2910"/>
    <cellStyle name="20% - Accent1 4 8 3 4" xfId="2911"/>
    <cellStyle name="20% - Accent1 4 8 3 5" xfId="2912"/>
    <cellStyle name="20% - Accent1 4 8 3 6" xfId="2913"/>
    <cellStyle name="20% - Accent1 4 8 4" xfId="2914"/>
    <cellStyle name="20% - Accent1 4 8 5" xfId="2915"/>
    <cellStyle name="20% - Accent1 4 8 6" xfId="2916"/>
    <cellStyle name="20% - Accent1 4 8 7" xfId="2917"/>
    <cellStyle name="20% - Accent1 4 8 8" xfId="2918"/>
    <cellStyle name="20% - Accent1 4 8 9" xfId="2919"/>
    <cellStyle name="20% - Accent1 4 9" xfId="2920"/>
    <cellStyle name="20% - Accent1 4 9 2" xfId="2921"/>
    <cellStyle name="20% - Accent1 4 9 2 2" xfId="2922"/>
    <cellStyle name="20% - Accent1 4 9 2 3" xfId="2923"/>
    <cellStyle name="20% - Accent1 4 9 2 4" xfId="2924"/>
    <cellStyle name="20% - Accent1 4 9 2 5" xfId="2925"/>
    <cellStyle name="20% - Accent1 4 9 2 6" xfId="2926"/>
    <cellStyle name="20% - Accent1 4 9 3" xfId="2927"/>
    <cellStyle name="20% - Accent1 4 9 4" xfId="2928"/>
    <cellStyle name="20% - Accent1 4 9 5" xfId="2929"/>
    <cellStyle name="20% - Accent1 4 9 6" xfId="2930"/>
    <cellStyle name="20% - Accent1 4 9 7" xfId="2931"/>
    <cellStyle name="20% - Accent1 4 9 8" xfId="2932"/>
    <cellStyle name="20% - Accent1 5" xfId="2933"/>
    <cellStyle name="20% - Accent1 5 10" xfId="2934"/>
    <cellStyle name="20% - Accent1 5 10 2" xfId="2935"/>
    <cellStyle name="20% - Accent1 5 10 3" xfId="2936"/>
    <cellStyle name="20% - Accent1 5 10 4" xfId="2937"/>
    <cellStyle name="20% - Accent1 5 10 5" xfId="2938"/>
    <cellStyle name="20% - Accent1 5 10 6" xfId="2939"/>
    <cellStyle name="20% - Accent1 5 10 7" xfId="2940"/>
    <cellStyle name="20% - Accent1 5 11" xfId="2941"/>
    <cellStyle name="20% - Accent1 5 11 2" xfId="2942"/>
    <cellStyle name="20% - Accent1 5 11 3" xfId="2943"/>
    <cellStyle name="20% - Accent1 5 11 4" xfId="2944"/>
    <cellStyle name="20% - Accent1 5 11 5" xfId="2945"/>
    <cellStyle name="20% - Accent1 5 11 6" xfId="2946"/>
    <cellStyle name="20% - Accent1 5 12" xfId="2947"/>
    <cellStyle name="20% - Accent1 5 12 2" xfId="2948"/>
    <cellStyle name="20% - Accent1 5 13" xfId="2949"/>
    <cellStyle name="20% - Accent1 5 14" xfId="2950"/>
    <cellStyle name="20% - Accent1 5 15" xfId="2951"/>
    <cellStyle name="20% - Accent1 5 16" xfId="2952"/>
    <cellStyle name="20% - Accent1 5 17" xfId="2953"/>
    <cellStyle name="20% - Accent1 5 2" xfId="2954"/>
    <cellStyle name="20% - Accent1 5 2 2" xfId="2955"/>
    <cellStyle name="20% - Accent1 5 2 2 2" xfId="2956"/>
    <cellStyle name="20% - Accent1 5 2 2 3" xfId="2957"/>
    <cellStyle name="20% - Accent1 5 2 2 4" xfId="2958"/>
    <cellStyle name="20% - Accent1 5 2 2 5" xfId="2959"/>
    <cellStyle name="20% - Accent1 5 2 2 6" xfId="2960"/>
    <cellStyle name="20% - Accent1 5 2 2 7" xfId="2961"/>
    <cellStyle name="20% - Accent1 5 2 3" xfId="2962"/>
    <cellStyle name="20% - Accent1 5 2 3 2" xfId="2963"/>
    <cellStyle name="20% - Accent1 5 2 3 3" xfId="2964"/>
    <cellStyle name="20% - Accent1 5 2 3 4" xfId="2965"/>
    <cellStyle name="20% - Accent1 5 2 3 5" xfId="2966"/>
    <cellStyle name="20% - Accent1 5 2 3 6" xfId="2967"/>
    <cellStyle name="20% - Accent1 5 2 4" xfId="2968"/>
    <cellStyle name="20% - Accent1 5 2 4 2" xfId="2969"/>
    <cellStyle name="20% - Accent1 5 2 5" xfId="2970"/>
    <cellStyle name="20% - Accent1 5 2 6" xfId="2971"/>
    <cellStyle name="20% - Accent1 5 2 7" xfId="2972"/>
    <cellStyle name="20% - Accent1 5 2 8" xfId="2973"/>
    <cellStyle name="20% - Accent1 5 2 9" xfId="2974"/>
    <cellStyle name="20% - Accent1 5 3" xfId="2975"/>
    <cellStyle name="20% - Accent1 5 3 2" xfId="2976"/>
    <cellStyle name="20% - Accent1 5 3 2 2" xfId="2977"/>
    <cellStyle name="20% - Accent1 5 3 2 3" xfId="2978"/>
    <cellStyle name="20% - Accent1 5 3 2 4" xfId="2979"/>
    <cellStyle name="20% - Accent1 5 3 2 5" xfId="2980"/>
    <cellStyle name="20% - Accent1 5 3 2 6" xfId="2981"/>
    <cellStyle name="20% - Accent1 5 3 2 7" xfId="2982"/>
    <cellStyle name="20% - Accent1 5 3 3" xfId="2983"/>
    <cellStyle name="20% - Accent1 5 3 3 2" xfId="2984"/>
    <cellStyle name="20% - Accent1 5 3 3 3" xfId="2985"/>
    <cellStyle name="20% - Accent1 5 3 3 4" xfId="2986"/>
    <cellStyle name="20% - Accent1 5 3 3 5" xfId="2987"/>
    <cellStyle name="20% - Accent1 5 3 3 6" xfId="2988"/>
    <cellStyle name="20% - Accent1 5 3 4" xfId="2989"/>
    <cellStyle name="20% - Accent1 5 3 4 2" xfId="2990"/>
    <cellStyle name="20% - Accent1 5 3 5" xfId="2991"/>
    <cellStyle name="20% - Accent1 5 3 6" xfId="2992"/>
    <cellStyle name="20% - Accent1 5 3 7" xfId="2993"/>
    <cellStyle name="20% - Accent1 5 3 8" xfId="2994"/>
    <cellStyle name="20% - Accent1 5 3 9" xfId="2995"/>
    <cellStyle name="20% - Accent1 5 4" xfId="2996"/>
    <cellStyle name="20% - Accent1 5 4 2" xfId="2997"/>
    <cellStyle name="20% - Accent1 5 4 2 2" xfId="2998"/>
    <cellStyle name="20% - Accent1 5 4 2 3" xfId="2999"/>
    <cellStyle name="20% - Accent1 5 4 2 4" xfId="3000"/>
    <cellStyle name="20% - Accent1 5 4 2 5" xfId="3001"/>
    <cellStyle name="20% - Accent1 5 4 2 6" xfId="3002"/>
    <cellStyle name="20% - Accent1 5 4 2 7" xfId="3003"/>
    <cellStyle name="20% - Accent1 5 4 3" xfId="3004"/>
    <cellStyle name="20% - Accent1 5 4 3 2" xfId="3005"/>
    <cellStyle name="20% - Accent1 5 4 3 3" xfId="3006"/>
    <cellStyle name="20% - Accent1 5 4 3 4" xfId="3007"/>
    <cellStyle name="20% - Accent1 5 4 3 5" xfId="3008"/>
    <cellStyle name="20% - Accent1 5 4 3 6" xfId="3009"/>
    <cellStyle name="20% - Accent1 5 4 4" xfId="3010"/>
    <cellStyle name="20% - Accent1 5 4 5" xfId="3011"/>
    <cellStyle name="20% - Accent1 5 4 6" xfId="3012"/>
    <cellStyle name="20% - Accent1 5 4 7" xfId="3013"/>
    <cellStyle name="20% - Accent1 5 4 8" xfId="3014"/>
    <cellStyle name="20% - Accent1 5 4 9" xfId="3015"/>
    <cellStyle name="20% - Accent1 5 5" xfId="3016"/>
    <cellStyle name="20% - Accent1 5 5 2" xfId="3017"/>
    <cellStyle name="20% - Accent1 5 5 2 2" xfId="3018"/>
    <cellStyle name="20% - Accent1 5 5 2 3" xfId="3019"/>
    <cellStyle name="20% - Accent1 5 5 2 4" xfId="3020"/>
    <cellStyle name="20% - Accent1 5 5 2 5" xfId="3021"/>
    <cellStyle name="20% - Accent1 5 5 2 6" xfId="3022"/>
    <cellStyle name="20% - Accent1 5 5 2 7" xfId="3023"/>
    <cellStyle name="20% - Accent1 5 5 3" xfId="3024"/>
    <cellStyle name="20% - Accent1 5 5 3 2" xfId="3025"/>
    <cellStyle name="20% - Accent1 5 5 3 3" xfId="3026"/>
    <cellStyle name="20% - Accent1 5 5 3 4" xfId="3027"/>
    <cellStyle name="20% - Accent1 5 5 3 5" xfId="3028"/>
    <cellStyle name="20% - Accent1 5 5 3 6" xfId="3029"/>
    <cellStyle name="20% - Accent1 5 5 4" xfId="3030"/>
    <cellStyle name="20% - Accent1 5 5 5" xfId="3031"/>
    <cellStyle name="20% - Accent1 5 5 6" xfId="3032"/>
    <cellStyle name="20% - Accent1 5 5 7" xfId="3033"/>
    <cellStyle name="20% - Accent1 5 5 8" xfId="3034"/>
    <cellStyle name="20% - Accent1 5 5 9" xfId="3035"/>
    <cellStyle name="20% - Accent1 5 6" xfId="3036"/>
    <cellStyle name="20% - Accent1 5 6 2" xfId="3037"/>
    <cellStyle name="20% - Accent1 5 6 2 2" xfId="3038"/>
    <cellStyle name="20% - Accent1 5 6 2 3" xfId="3039"/>
    <cellStyle name="20% - Accent1 5 6 2 4" xfId="3040"/>
    <cellStyle name="20% - Accent1 5 6 2 5" xfId="3041"/>
    <cellStyle name="20% - Accent1 5 6 2 6" xfId="3042"/>
    <cellStyle name="20% - Accent1 5 6 2 7" xfId="3043"/>
    <cellStyle name="20% - Accent1 5 6 3" xfId="3044"/>
    <cellStyle name="20% - Accent1 5 6 3 2" xfId="3045"/>
    <cellStyle name="20% - Accent1 5 6 3 3" xfId="3046"/>
    <cellStyle name="20% - Accent1 5 6 3 4" xfId="3047"/>
    <cellStyle name="20% - Accent1 5 6 3 5" xfId="3048"/>
    <cellStyle name="20% - Accent1 5 6 3 6" xfId="3049"/>
    <cellStyle name="20% - Accent1 5 6 4" xfId="3050"/>
    <cellStyle name="20% - Accent1 5 6 5" xfId="3051"/>
    <cellStyle name="20% - Accent1 5 6 6" xfId="3052"/>
    <cellStyle name="20% - Accent1 5 6 7" xfId="3053"/>
    <cellStyle name="20% - Accent1 5 6 8" xfId="3054"/>
    <cellStyle name="20% - Accent1 5 6 9" xfId="3055"/>
    <cellStyle name="20% - Accent1 5 7" xfId="3056"/>
    <cellStyle name="20% - Accent1 5 7 2" xfId="3057"/>
    <cellStyle name="20% - Accent1 5 7 2 2" xfId="3058"/>
    <cellStyle name="20% - Accent1 5 7 2 3" xfId="3059"/>
    <cellStyle name="20% - Accent1 5 7 2 4" xfId="3060"/>
    <cellStyle name="20% - Accent1 5 7 2 5" xfId="3061"/>
    <cellStyle name="20% - Accent1 5 7 2 6" xfId="3062"/>
    <cellStyle name="20% - Accent1 5 7 2 7" xfId="3063"/>
    <cellStyle name="20% - Accent1 5 7 3" xfId="3064"/>
    <cellStyle name="20% - Accent1 5 7 3 2" xfId="3065"/>
    <cellStyle name="20% - Accent1 5 7 3 3" xfId="3066"/>
    <cellStyle name="20% - Accent1 5 7 3 4" xfId="3067"/>
    <cellStyle name="20% - Accent1 5 7 3 5" xfId="3068"/>
    <cellStyle name="20% - Accent1 5 7 3 6" xfId="3069"/>
    <cellStyle name="20% - Accent1 5 7 4" xfId="3070"/>
    <cellStyle name="20% - Accent1 5 7 5" xfId="3071"/>
    <cellStyle name="20% - Accent1 5 7 6" xfId="3072"/>
    <cellStyle name="20% - Accent1 5 7 7" xfId="3073"/>
    <cellStyle name="20% - Accent1 5 7 8" xfId="3074"/>
    <cellStyle name="20% - Accent1 5 7 9" xfId="3075"/>
    <cellStyle name="20% - Accent1 5 8" xfId="3076"/>
    <cellStyle name="20% - Accent1 5 8 2" xfId="3077"/>
    <cellStyle name="20% - Accent1 5 8 2 2" xfId="3078"/>
    <cellStyle name="20% - Accent1 5 8 2 3" xfId="3079"/>
    <cellStyle name="20% - Accent1 5 8 2 4" xfId="3080"/>
    <cellStyle name="20% - Accent1 5 8 2 5" xfId="3081"/>
    <cellStyle name="20% - Accent1 5 8 2 6" xfId="3082"/>
    <cellStyle name="20% - Accent1 5 8 2 7" xfId="3083"/>
    <cellStyle name="20% - Accent1 5 8 3" xfId="3084"/>
    <cellStyle name="20% - Accent1 5 8 3 2" xfId="3085"/>
    <cellStyle name="20% - Accent1 5 8 3 3" xfId="3086"/>
    <cellStyle name="20% - Accent1 5 8 3 4" xfId="3087"/>
    <cellStyle name="20% - Accent1 5 8 3 5" xfId="3088"/>
    <cellStyle name="20% - Accent1 5 8 3 6" xfId="3089"/>
    <cellStyle name="20% - Accent1 5 8 4" xfId="3090"/>
    <cellStyle name="20% - Accent1 5 8 5" xfId="3091"/>
    <cellStyle name="20% - Accent1 5 8 6" xfId="3092"/>
    <cellStyle name="20% - Accent1 5 8 7" xfId="3093"/>
    <cellStyle name="20% - Accent1 5 8 8" xfId="3094"/>
    <cellStyle name="20% - Accent1 5 8 9" xfId="3095"/>
    <cellStyle name="20% - Accent1 5 9" xfId="3096"/>
    <cellStyle name="20% - Accent1 5 9 2" xfId="3097"/>
    <cellStyle name="20% - Accent1 5 9 2 2" xfId="3098"/>
    <cellStyle name="20% - Accent1 5 9 2 3" xfId="3099"/>
    <cellStyle name="20% - Accent1 5 9 2 4" xfId="3100"/>
    <cellStyle name="20% - Accent1 5 9 2 5" xfId="3101"/>
    <cellStyle name="20% - Accent1 5 9 2 6" xfId="3102"/>
    <cellStyle name="20% - Accent1 5 9 3" xfId="3103"/>
    <cellStyle name="20% - Accent1 5 9 4" xfId="3104"/>
    <cellStyle name="20% - Accent1 5 9 5" xfId="3105"/>
    <cellStyle name="20% - Accent1 5 9 6" xfId="3106"/>
    <cellStyle name="20% - Accent1 5 9 7" xfId="3107"/>
    <cellStyle name="20% - Accent1 5 9 8" xfId="3108"/>
    <cellStyle name="20% - Accent1 6" xfId="3109"/>
    <cellStyle name="20% - Accent1 6 10" xfId="3110"/>
    <cellStyle name="20% - Accent1 6 10 2" xfId="3111"/>
    <cellStyle name="20% - Accent1 6 10 3" xfId="3112"/>
    <cellStyle name="20% - Accent1 6 10 4" xfId="3113"/>
    <cellStyle name="20% - Accent1 6 10 5" xfId="3114"/>
    <cellStyle name="20% - Accent1 6 10 6" xfId="3115"/>
    <cellStyle name="20% - Accent1 6 10 7" xfId="3116"/>
    <cellStyle name="20% - Accent1 6 11" xfId="3117"/>
    <cellStyle name="20% - Accent1 6 11 2" xfId="3118"/>
    <cellStyle name="20% - Accent1 6 11 3" xfId="3119"/>
    <cellStyle name="20% - Accent1 6 11 4" xfId="3120"/>
    <cellStyle name="20% - Accent1 6 11 5" xfId="3121"/>
    <cellStyle name="20% - Accent1 6 11 6" xfId="3122"/>
    <cellStyle name="20% - Accent1 6 12" xfId="3123"/>
    <cellStyle name="20% - Accent1 6 12 2" xfId="3124"/>
    <cellStyle name="20% - Accent1 6 13" xfId="3125"/>
    <cellStyle name="20% - Accent1 6 14" xfId="3126"/>
    <cellStyle name="20% - Accent1 6 15" xfId="3127"/>
    <cellStyle name="20% - Accent1 6 16" xfId="3128"/>
    <cellStyle name="20% - Accent1 6 17" xfId="3129"/>
    <cellStyle name="20% - Accent1 6 2" xfId="3130"/>
    <cellStyle name="20% - Accent1 6 2 2" xfId="3131"/>
    <cellStyle name="20% - Accent1 6 2 2 2" xfId="3132"/>
    <cellStyle name="20% - Accent1 6 2 2 3" xfId="3133"/>
    <cellStyle name="20% - Accent1 6 2 2 4" xfId="3134"/>
    <cellStyle name="20% - Accent1 6 2 2 5" xfId="3135"/>
    <cellStyle name="20% - Accent1 6 2 2 6" xfId="3136"/>
    <cellStyle name="20% - Accent1 6 2 2 7" xfId="3137"/>
    <cellStyle name="20% - Accent1 6 2 3" xfId="3138"/>
    <cellStyle name="20% - Accent1 6 2 3 2" xfId="3139"/>
    <cellStyle name="20% - Accent1 6 2 3 3" xfId="3140"/>
    <cellStyle name="20% - Accent1 6 2 3 4" xfId="3141"/>
    <cellStyle name="20% - Accent1 6 2 3 5" xfId="3142"/>
    <cellStyle name="20% - Accent1 6 2 3 6" xfId="3143"/>
    <cellStyle name="20% - Accent1 6 2 4" xfId="3144"/>
    <cellStyle name="20% - Accent1 6 2 4 2" xfId="3145"/>
    <cellStyle name="20% - Accent1 6 2 5" xfId="3146"/>
    <cellStyle name="20% - Accent1 6 2 6" xfId="3147"/>
    <cellStyle name="20% - Accent1 6 2 7" xfId="3148"/>
    <cellStyle name="20% - Accent1 6 2 8" xfId="3149"/>
    <cellStyle name="20% - Accent1 6 2 9" xfId="3150"/>
    <cellStyle name="20% - Accent1 6 3" xfId="3151"/>
    <cellStyle name="20% - Accent1 6 3 2" xfId="3152"/>
    <cellStyle name="20% - Accent1 6 3 2 2" xfId="3153"/>
    <cellStyle name="20% - Accent1 6 3 2 3" xfId="3154"/>
    <cellStyle name="20% - Accent1 6 3 2 4" xfId="3155"/>
    <cellStyle name="20% - Accent1 6 3 2 5" xfId="3156"/>
    <cellStyle name="20% - Accent1 6 3 2 6" xfId="3157"/>
    <cellStyle name="20% - Accent1 6 3 2 7" xfId="3158"/>
    <cellStyle name="20% - Accent1 6 3 3" xfId="3159"/>
    <cellStyle name="20% - Accent1 6 3 3 2" xfId="3160"/>
    <cellStyle name="20% - Accent1 6 3 3 3" xfId="3161"/>
    <cellStyle name="20% - Accent1 6 3 3 4" xfId="3162"/>
    <cellStyle name="20% - Accent1 6 3 3 5" xfId="3163"/>
    <cellStyle name="20% - Accent1 6 3 3 6" xfId="3164"/>
    <cellStyle name="20% - Accent1 6 3 4" xfId="3165"/>
    <cellStyle name="20% - Accent1 6 3 4 2" xfId="3166"/>
    <cellStyle name="20% - Accent1 6 3 5" xfId="3167"/>
    <cellStyle name="20% - Accent1 6 3 6" xfId="3168"/>
    <cellStyle name="20% - Accent1 6 3 7" xfId="3169"/>
    <cellStyle name="20% - Accent1 6 3 8" xfId="3170"/>
    <cellStyle name="20% - Accent1 6 3 9" xfId="3171"/>
    <cellStyle name="20% - Accent1 6 4" xfId="3172"/>
    <cellStyle name="20% - Accent1 6 4 2" xfId="3173"/>
    <cellStyle name="20% - Accent1 6 4 2 2" xfId="3174"/>
    <cellStyle name="20% - Accent1 6 4 2 3" xfId="3175"/>
    <cellStyle name="20% - Accent1 6 4 2 4" xfId="3176"/>
    <cellStyle name="20% - Accent1 6 4 2 5" xfId="3177"/>
    <cellStyle name="20% - Accent1 6 4 2 6" xfId="3178"/>
    <cellStyle name="20% - Accent1 6 4 2 7" xfId="3179"/>
    <cellStyle name="20% - Accent1 6 4 3" xfId="3180"/>
    <cellStyle name="20% - Accent1 6 4 3 2" xfId="3181"/>
    <cellStyle name="20% - Accent1 6 4 3 3" xfId="3182"/>
    <cellStyle name="20% - Accent1 6 4 3 4" xfId="3183"/>
    <cellStyle name="20% - Accent1 6 4 3 5" xfId="3184"/>
    <cellStyle name="20% - Accent1 6 4 3 6" xfId="3185"/>
    <cellStyle name="20% - Accent1 6 4 4" xfId="3186"/>
    <cellStyle name="20% - Accent1 6 4 5" xfId="3187"/>
    <cellStyle name="20% - Accent1 6 4 6" xfId="3188"/>
    <cellStyle name="20% - Accent1 6 4 7" xfId="3189"/>
    <cellStyle name="20% - Accent1 6 4 8" xfId="3190"/>
    <cellStyle name="20% - Accent1 6 4 9" xfId="3191"/>
    <cellStyle name="20% - Accent1 6 5" xfId="3192"/>
    <cellStyle name="20% - Accent1 6 5 2" xfId="3193"/>
    <cellStyle name="20% - Accent1 6 5 2 2" xfId="3194"/>
    <cellStyle name="20% - Accent1 6 5 2 3" xfId="3195"/>
    <cellStyle name="20% - Accent1 6 5 2 4" xfId="3196"/>
    <cellStyle name="20% - Accent1 6 5 2 5" xfId="3197"/>
    <cellStyle name="20% - Accent1 6 5 2 6" xfId="3198"/>
    <cellStyle name="20% - Accent1 6 5 2 7" xfId="3199"/>
    <cellStyle name="20% - Accent1 6 5 3" xfId="3200"/>
    <cellStyle name="20% - Accent1 6 5 3 2" xfId="3201"/>
    <cellStyle name="20% - Accent1 6 5 3 3" xfId="3202"/>
    <cellStyle name="20% - Accent1 6 5 3 4" xfId="3203"/>
    <cellStyle name="20% - Accent1 6 5 3 5" xfId="3204"/>
    <cellStyle name="20% - Accent1 6 5 3 6" xfId="3205"/>
    <cellStyle name="20% - Accent1 6 5 4" xfId="3206"/>
    <cellStyle name="20% - Accent1 6 5 5" xfId="3207"/>
    <cellStyle name="20% - Accent1 6 5 6" xfId="3208"/>
    <cellStyle name="20% - Accent1 6 5 7" xfId="3209"/>
    <cellStyle name="20% - Accent1 6 5 8" xfId="3210"/>
    <cellStyle name="20% - Accent1 6 5 9" xfId="3211"/>
    <cellStyle name="20% - Accent1 6 6" xfId="3212"/>
    <cellStyle name="20% - Accent1 6 6 2" xfId="3213"/>
    <cellStyle name="20% - Accent1 6 6 2 2" xfId="3214"/>
    <cellStyle name="20% - Accent1 6 6 2 3" xfId="3215"/>
    <cellStyle name="20% - Accent1 6 6 2 4" xfId="3216"/>
    <cellStyle name="20% - Accent1 6 6 2 5" xfId="3217"/>
    <cellStyle name="20% - Accent1 6 6 2 6" xfId="3218"/>
    <cellStyle name="20% - Accent1 6 6 2 7" xfId="3219"/>
    <cellStyle name="20% - Accent1 6 6 3" xfId="3220"/>
    <cellStyle name="20% - Accent1 6 6 3 2" xfId="3221"/>
    <cellStyle name="20% - Accent1 6 6 3 3" xfId="3222"/>
    <cellStyle name="20% - Accent1 6 6 3 4" xfId="3223"/>
    <cellStyle name="20% - Accent1 6 6 3 5" xfId="3224"/>
    <cellStyle name="20% - Accent1 6 6 3 6" xfId="3225"/>
    <cellStyle name="20% - Accent1 6 6 4" xfId="3226"/>
    <cellStyle name="20% - Accent1 6 6 5" xfId="3227"/>
    <cellStyle name="20% - Accent1 6 6 6" xfId="3228"/>
    <cellStyle name="20% - Accent1 6 6 7" xfId="3229"/>
    <cellStyle name="20% - Accent1 6 6 8" xfId="3230"/>
    <cellStyle name="20% - Accent1 6 6 9" xfId="3231"/>
    <cellStyle name="20% - Accent1 6 7" xfId="3232"/>
    <cellStyle name="20% - Accent1 6 7 2" xfId="3233"/>
    <cellStyle name="20% - Accent1 6 7 2 2" xfId="3234"/>
    <cellStyle name="20% - Accent1 6 7 2 3" xfId="3235"/>
    <cellStyle name="20% - Accent1 6 7 2 4" xfId="3236"/>
    <cellStyle name="20% - Accent1 6 7 2 5" xfId="3237"/>
    <cellStyle name="20% - Accent1 6 7 2 6" xfId="3238"/>
    <cellStyle name="20% - Accent1 6 7 2 7" xfId="3239"/>
    <cellStyle name="20% - Accent1 6 7 3" xfId="3240"/>
    <cellStyle name="20% - Accent1 6 7 3 2" xfId="3241"/>
    <cellStyle name="20% - Accent1 6 7 3 3" xfId="3242"/>
    <cellStyle name="20% - Accent1 6 7 3 4" xfId="3243"/>
    <cellStyle name="20% - Accent1 6 7 3 5" xfId="3244"/>
    <cellStyle name="20% - Accent1 6 7 3 6" xfId="3245"/>
    <cellStyle name="20% - Accent1 6 7 4" xfId="3246"/>
    <cellStyle name="20% - Accent1 6 7 5" xfId="3247"/>
    <cellStyle name="20% - Accent1 6 7 6" xfId="3248"/>
    <cellStyle name="20% - Accent1 6 7 7" xfId="3249"/>
    <cellStyle name="20% - Accent1 6 7 8" xfId="3250"/>
    <cellStyle name="20% - Accent1 6 7 9" xfId="3251"/>
    <cellStyle name="20% - Accent1 6 8" xfId="3252"/>
    <cellStyle name="20% - Accent1 6 8 2" xfId="3253"/>
    <cellStyle name="20% - Accent1 6 8 2 2" xfId="3254"/>
    <cellStyle name="20% - Accent1 6 8 2 3" xfId="3255"/>
    <cellStyle name="20% - Accent1 6 8 2 4" xfId="3256"/>
    <cellStyle name="20% - Accent1 6 8 2 5" xfId="3257"/>
    <cellStyle name="20% - Accent1 6 8 2 6" xfId="3258"/>
    <cellStyle name="20% - Accent1 6 8 2 7" xfId="3259"/>
    <cellStyle name="20% - Accent1 6 8 3" xfId="3260"/>
    <cellStyle name="20% - Accent1 6 8 3 2" xfId="3261"/>
    <cellStyle name="20% - Accent1 6 8 3 3" xfId="3262"/>
    <cellStyle name="20% - Accent1 6 8 3 4" xfId="3263"/>
    <cellStyle name="20% - Accent1 6 8 3 5" xfId="3264"/>
    <cellStyle name="20% - Accent1 6 8 3 6" xfId="3265"/>
    <cellStyle name="20% - Accent1 6 8 4" xfId="3266"/>
    <cellStyle name="20% - Accent1 6 8 5" xfId="3267"/>
    <cellStyle name="20% - Accent1 6 8 6" xfId="3268"/>
    <cellStyle name="20% - Accent1 6 8 7" xfId="3269"/>
    <cellStyle name="20% - Accent1 6 8 8" xfId="3270"/>
    <cellStyle name="20% - Accent1 6 8 9" xfId="3271"/>
    <cellStyle name="20% - Accent1 6 9" xfId="3272"/>
    <cellStyle name="20% - Accent1 6 9 2" xfId="3273"/>
    <cellStyle name="20% - Accent1 6 9 2 2" xfId="3274"/>
    <cellStyle name="20% - Accent1 6 9 2 3" xfId="3275"/>
    <cellStyle name="20% - Accent1 6 9 2 4" xfId="3276"/>
    <cellStyle name="20% - Accent1 6 9 2 5" xfId="3277"/>
    <cellStyle name="20% - Accent1 6 9 2 6" xfId="3278"/>
    <cellStyle name="20% - Accent1 6 9 3" xfId="3279"/>
    <cellStyle name="20% - Accent1 6 9 4" xfId="3280"/>
    <cellStyle name="20% - Accent1 6 9 5" xfId="3281"/>
    <cellStyle name="20% - Accent1 6 9 6" xfId="3282"/>
    <cellStyle name="20% - Accent1 6 9 7" xfId="3283"/>
    <cellStyle name="20% - Accent1 6 9 8" xfId="3284"/>
    <cellStyle name="20% - Accent1 7" xfId="3285"/>
    <cellStyle name="20% - Accent1 7 10" xfId="3286"/>
    <cellStyle name="20% - Accent1 7 10 2" xfId="3287"/>
    <cellStyle name="20% - Accent1 7 10 3" xfId="3288"/>
    <cellStyle name="20% - Accent1 7 10 4" xfId="3289"/>
    <cellStyle name="20% - Accent1 7 10 5" xfId="3290"/>
    <cellStyle name="20% - Accent1 7 10 6" xfId="3291"/>
    <cellStyle name="20% - Accent1 7 10 7" xfId="3292"/>
    <cellStyle name="20% - Accent1 7 11" xfId="3293"/>
    <cellStyle name="20% - Accent1 7 11 2" xfId="3294"/>
    <cellStyle name="20% - Accent1 7 11 3" xfId="3295"/>
    <cellStyle name="20% - Accent1 7 11 4" xfId="3296"/>
    <cellStyle name="20% - Accent1 7 11 5" xfId="3297"/>
    <cellStyle name="20% - Accent1 7 11 6" xfId="3298"/>
    <cellStyle name="20% - Accent1 7 12" xfId="3299"/>
    <cellStyle name="20% - Accent1 7 12 2" xfId="3300"/>
    <cellStyle name="20% - Accent1 7 13" xfId="3301"/>
    <cellStyle name="20% - Accent1 7 14" xfId="3302"/>
    <cellStyle name="20% - Accent1 7 15" xfId="3303"/>
    <cellStyle name="20% - Accent1 7 16" xfId="3304"/>
    <cellStyle name="20% - Accent1 7 17" xfId="3305"/>
    <cellStyle name="20% - Accent1 7 2" xfId="3306"/>
    <cellStyle name="20% - Accent1 7 2 2" xfId="3307"/>
    <cellStyle name="20% - Accent1 7 2 2 2" xfId="3308"/>
    <cellStyle name="20% - Accent1 7 2 2 3" xfId="3309"/>
    <cellStyle name="20% - Accent1 7 2 2 4" xfId="3310"/>
    <cellStyle name="20% - Accent1 7 2 2 5" xfId="3311"/>
    <cellStyle name="20% - Accent1 7 2 2 6" xfId="3312"/>
    <cellStyle name="20% - Accent1 7 2 2 7" xfId="3313"/>
    <cellStyle name="20% - Accent1 7 2 3" xfId="3314"/>
    <cellStyle name="20% - Accent1 7 2 3 2" xfId="3315"/>
    <cellStyle name="20% - Accent1 7 2 3 3" xfId="3316"/>
    <cellStyle name="20% - Accent1 7 2 3 4" xfId="3317"/>
    <cellStyle name="20% - Accent1 7 2 3 5" xfId="3318"/>
    <cellStyle name="20% - Accent1 7 2 3 6" xfId="3319"/>
    <cellStyle name="20% - Accent1 7 2 4" xfId="3320"/>
    <cellStyle name="20% - Accent1 7 2 4 2" xfId="3321"/>
    <cellStyle name="20% - Accent1 7 2 5" xfId="3322"/>
    <cellStyle name="20% - Accent1 7 2 6" xfId="3323"/>
    <cellStyle name="20% - Accent1 7 2 7" xfId="3324"/>
    <cellStyle name="20% - Accent1 7 2 8" xfId="3325"/>
    <cellStyle name="20% - Accent1 7 2 9" xfId="3326"/>
    <cellStyle name="20% - Accent1 7 3" xfId="3327"/>
    <cellStyle name="20% - Accent1 7 3 2" xfId="3328"/>
    <cellStyle name="20% - Accent1 7 3 2 2" xfId="3329"/>
    <cellStyle name="20% - Accent1 7 3 2 3" xfId="3330"/>
    <cellStyle name="20% - Accent1 7 3 2 4" xfId="3331"/>
    <cellStyle name="20% - Accent1 7 3 2 5" xfId="3332"/>
    <cellStyle name="20% - Accent1 7 3 2 6" xfId="3333"/>
    <cellStyle name="20% - Accent1 7 3 2 7" xfId="3334"/>
    <cellStyle name="20% - Accent1 7 3 3" xfId="3335"/>
    <cellStyle name="20% - Accent1 7 3 3 2" xfId="3336"/>
    <cellStyle name="20% - Accent1 7 3 3 3" xfId="3337"/>
    <cellStyle name="20% - Accent1 7 3 3 4" xfId="3338"/>
    <cellStyle name="20% - Accent1 7 3 3 5" xfId="3339"/>
    <cellStyle name="20% - Accent1 7 3 3 6" xfId="3340"/>
    <cellStyle name="20% - Accent1 7 3 4" xfId="3341"/>
    <cellStyle name="20% - Accent1 7 3 4 2" xfId="3342"/>
    <cellStyle name="20% - Accent1 7 3 5" xfId="3343"/>
    <cellStyle name="20% - Accent1 7 3 6" xfId="3344"/>
    <cellStyle name="20% - Accent1 7 3 7" xfId="3345"/>
    <cellStyle name="20% - Accent1 7 3 8" xfId="3346"/>
    <cellStyle name="20% - Accent1 7 3 9" xfId="3347"/>
    <cellStyle name="20% - Accent1 7 4" xfId="3348"/>
    <cellStyle name="20% - Accent1 7 4 2" xfId="3349"/>
    <cellStyle name="20% - Accent1 7 4 2 2" xfId="3350"/>
    <cellStyle name="20% - Accent1 7 4 2 3" xfId="3351"/>
    <cellStyle name="20% - Accent1 7 4 2 4" xfId="3352"/>
    <cellStyle name="20% - Accent1 7 4 2 5" xfId="3353"/>
    <cellStyle name="20% - Accent1 7 4 2 6" xfId="3354"/>
    <cellStyle name="20% - Accent1 7 4 2 7" xfId="3355"/>
    <cellStyle name="20% - Accent1 7 4 3" xfId="3356"/>
    <cellStyle name="20% - Accent1 7 4 3 2" xfId="3357"/>
    <cellStyle name="20% - Accent1 7 4 3 3" xfId="3358"/>
    <cellStyle name="20% - Accent1 7 4 3 4" xfId="3359"/>
    <cellStyle name="20% - Accent1 7 4 3 5" xfId="3360"/>
    <cellStyle name="20% - Accent1 7 4 3 6" xfId="3361"/>
    <cellStyle name="20% - Accent1 7 4 4" xfId="3362"/>
    <cellStyle name="20% - Accent1 7 4 5" xfId="3363"/>
    <cellStyle name="20% - Accent1 7 4 6" xfId="3364"/>
    <cellStyle name="20% - Accent1 7 4 7" xfId="3365"/>
    <cellStyle name="20% - Accent1 7 4 8" xfId="3366"/>
    <cellStyle name="20% - Accent1 7 4 9" xfId="3367"/>
    <cellStyle name="20% - Accent1 7 5" xfId="3368"/>
    <cellStyle name="20% - Accent1 7 5 2" xfId="3369"/>
    <cellStyle name="20% - Accent1 7 5 2 2" xfId="3370"/>
    <cellStyle name="20% - Accent1 7 5 2 3" xfId="3371"/>
    <cellStyle name="20% - Accent1 7 5 2 4" xfId="3372"/>
    <cellStyle name="20% - Accent1 7 5 2 5" xfId="3373"/>
    <cellStyle name="20% - Accent1 7 5 2 6" xfId="3374"/>
    <cellStyle name="20% - Accent1 7 5 2 7" xfId="3375"/>
    <cellStyle name="20% - Accent1 7 5 3" xfId="3376"/>
    <cellStyle name="20% - Accent1 7 5 3 2" xfId="3377"/>
    <cellStyle name="20% - Accent1 7 5 3 3" xfId="3378"/>
    <cellStyle name="20% - Accent1 7 5 3 4" xfId="3379"/>
    <cellStyle name="20% - Accent1 7 5 3 5" xfId="3380"/>
    <cellStyle name="20% - Accent1 7 5 3 6" xfId="3381"/>
    <cellStyle name="20% - Accent1 7 5 4" xfId="3382"/>
    <cellStyle name="20% - Accent1 7 5 5" xfId="3383"/>
    <cellStyle name="20% - Accent1 7 5 6" xfId="3384"/>
    <cellStyle name="20% - Accent1 7 5 7" xfId="3385"/>
    <cellStyle name="20% - Accent1 7 5 8" xfId="3386"/>
    <cellStyle name="20% - Accent1 7 5 9" xfId="3387"/>
    <cellStyle name="20% - Accent1 7 6" xfId="3388"/>
    <cellStyle name="20% - Accent1 7 6 2" xfId="3389"/>
    <cellStyle name="20% - Accent1 7 6 2 2" xfId="3390"/>
    <cellStyle name="20% - Accent1 7 6 2 3" xfId="3391"/>
    <cellStyle name="20% - Accent1 7 6 2 4" xfId="3392"/>
    <cellStyle name="20% - Accent1 7 6 2 5" xfId="3393"/>
    <cellStyle name="20% - Accent1 7 6 2 6" xfId="3394"/>
    <cellStyle name="20% - Accent1 7 6 2 7" xfId="3395"/>
    <cellStyle name="20% - Accent1 7 6 3" xfId="3396"/>
    <cellStyle name="20% - Accent1 7 6 3 2" xfId="3397"/>
    <cellStyle name="20% - Accent1 7 6 3 3" xfId="3398"/>
    <cellStyle name="20% - Accent1 7 6 3 4" xfId="3399"/>
    <cellStyle name="20% - Accent1 7 6 3 5" xfId="3400"/>
    <cellStyle name="20% - Accent1 7 6 3 6" xfId="3401"/>
    <cellStyle name="20% - Accent1 7 6 4" xfId="3402"/>
    <cellStyle name="20% - Accent1 7 6 5" xfId="3403"/>
    <cellStyle name="20% - Accent1 7 6 6" xfId="3404"/>
    <cellStyle name="20% - Accent1 7 6 7" xfId="3405"/>
    <cellStyle name="20% - Accent1 7 6 8" xfId="3406"/>
    <cellStyle name="20% - Accent1 7 6 9" xfId="3407"/>
    <cellStyle name="20% - Accent1 7 7" xfId="3408"/>
    <cellStyle name="20% - Accent1 7 7 2" xfId="3409"/>
    <cellStyle name="20% - Accent1 7 7 2 2" xfId="3410"/>
    <cellStyle name="20% - Accent1 7 7 2 3" xfId="3411"/>
    <cellStyle name="20% - Accent1 7 7 2 4" xfId="3412"/>
    <cellStyle name="20% - Accent1 7 7 2 5" xfId="3413"/>
    <cellStyle name="20% - Accent1 7 7 2 6" xfId="3414"/>
    <cellStyle name="20% - Accent1 7 7 2 7" xfId="3415"/>
    <cellStyle name="20% - Accent1 7 7 3" xfId="3416"/>
    <cellStyle name="20% - Accent1 7 7 3 2" xfId="3417"/>
    <cellStyle name="20% - Accent1 7 7 3 3" xfId="3418"/>
    <cellStyle name="20% - Accent1 7 7 3 4" xfId="3419"/>
    <cellStyle name="20% - Accent1 7 7 3 5" xfId="3420"/>
    <cellStyle name="20% - Accent1 7 7 3 6" xfId="3421"/>
    <cellStyle name="20% - Accent1 7 7 4" xfId="3422"/>
    <cellStyle name="20% - Accent1 7 7 5" xfId="3423"/>
    <cellStyle name="20% - Accent1 7 7 6" xfId="3424"/>
    <cellStyle name="20% - Accent1 7 7 7" xfId="3425"/>
    <cellStyle name="20% - Accent1 7 7 8" xfId="3426"/>
    <cellStyle name="20% - Accent1 7 7 9" xfId="3427"/>
    <cellStyle name="20% - Accent1 7 8" xfId="3428"/>
    <cellStyle name="20% - Accent1 7 8 2" xfId="3429"/>
    <cellStyle name="20% - Accent1 7 8 2 2" xfId="3430"/>
    <cellStyle name="20% - Accent1 7 8 2 3" xfId="3431"/>
    <cellStyle name="20% - Accent1 7 8 2 4" xfId="3432"/>
    <cellStyle name="20% - Accent1 7 8 2 5" xfId="3433"/>
    <cellStyle name="20% - Accent1 7 8 2 6" xfId="3434"/>
    <cellStyle name="20% - Accent1 7 8 2 7" xfId="3435"/>
    <cellStyle name="20% - Accent1 7 8 3" xfId="3436"/>
    <cellStyle name="20% - Accent1 7 8 3 2" xfId="3437"/>
    <cellStyle name="20% - Accent1 7 8 3 3" xfId="3438"/>
    <cellStyle name="20% - Accent1 7 8 3 4" xfId="3439"/>
    <cellStyle name="20% - Accent1 7 8 3 5" xfId="3440"/>
    <cellStyle name="20% - Accent1 7 8 3 6" xfId="3441"/>
    <cellStyle name="20% - Accent1 7 8 4" xfId="3442"/>
    <cellStyle name="20% - Accent1 7 8 5" xfId="3443"/>
    <cellStyle name="20% - Accent1 7 8 6" xfId="3444"/>
    <cellStyle name="20% - Accent1 7 8 7" xfId="3445"/>
    <cellStyle name="20% - Accent1 7 8 8" xfId="3446"/>
    <cellStyle name="20% - Accent1 7 8 9" xfId="3447"/>
    <cellStyle name="20% - Accent1 7 9" xfId="3448"/>
    <cellStyle name="20% - Accent1 7 9 2" xfId="3449"/>
    <cellStyle name="20% - Accent1 7 9 2 2" xfId="3450"/>
    <cellStyle name="20% - Accent1 7 9 2 3" xfId="3451"/>
    <cellStyle name="20% - Accent1 7 9 2 4" xfId="3452"/>
    <cellStyle name="20% - Accent1 7 9 2 5" xfId="3453"/>
    <cellStyle name="20% - Accent1 7 9 2 6" xfId="3454"/>
    <cellStyle name="20% - Accent1 7 9 3" xfId="3455"/>
    <cellStyle name="20% - Accent1 7 9 4" xfId="3456"/>
    <cellStyle name="20% - Accent1 7 9 5" xfId="3457"/>
    <cellStyle name="20% - Accent1 7 9 6" xfId="3458"/>
    <cellStyle name="20% - Accent1 7 9 7" xfId="3459"/>
    <cellStyle name="20% - Accent1 7 9 8" xfId="3460"/>
    <cellStyle name="20% - Accent1 8" xfId="3461"/>
    <cellStyle name="20% - Accent1 8 10" xfId="3462"/>
    <cellStyle name="20% - Accent1 8 10 2" xfId="3463"/>
    <cellStyle name="20% - Accent1 8 10 3" xfId="3464"/>
    <cellStyle name="20% - Accent1 8 10 4" xfId="3465"/>
    <cellStyle name="20% - Accent1 8 10 5" xfId="3466"/>
    <cellStyle name="20% - Accent1 8 10 6" xfId="3467"/>
    <cellStyle name="20% - Accent1 8 10 7" xfId="3468"/>
    <cellStyle name="20% - Accent1 8 11" xfId="3469"/>
    <cellStyle name="20% - Accent1 8 11 2" xfId="3470"/>
    <cellStyle name="20% - Accent1 8 11 3" xfId="3471"/>
    <cellStyle name="20% - Accent1 8 11 4" xfId="3472"/>
    <cellStyle name="20% - Accent1 8 11 5" xfId="3473"/>
    <cellStyle name="20% - Accent1 8 11 6" xfId="3474"/>
    <cellStyle name="20% - Accent1 8 12" xfId="3475"/>
    <cellStyle name="20% - Accent1 8 12 2" xfId="3476"/>
    <cellStyle name="20% - Accent1 8 13" xfId="3477"/>
    <cellStyle name="20% - Accent1 8 14" xfId="3478"/>
    <cellStyle name="20% - Accent1 8 15" xfId="3479"/>
    <cellStyle name="20% - Accent1 8 16" xfId="3480"/>
    <cellStyle name="20% - Accent1 8 17" xfId="3481"/>
    <cellStyle name="20% - Accent1 8 2" xfId="3482"/>
    <cellStyle name="20% - Accent1 8 2 2" xfId="3483"/>
    <cellStyle name="20% - Accent1 8 2 2 2" xfId="3484"/>
    <cellStyle name="20% - Accent1 8 2 2 3" xfId="3485"/>
    <cellStyle name="20% - Accent1 8 2 2 4" xfId="3486"/>
    <cellStyle name="20% - Accent1 8 2 2 5" xfId="3487"/>
    <cellStyle name="20% - Accent1 8 2 2 6" xfId="3488"/>
    <cellStyle name="20% - Accent1 8 2 2 7" xfId="3489"/>
    <cellStyle name="20% - Accent1 8 2 3" xfId="3490"/>
    <cellStyle name="20% - Accent1 8 2 3 2" xfId="3491"/>
    <cellStyle name="20% - Accent1 8 2 3 3" xfId="3492"/>
    <cellStyle name="20% - Accent1 8 2 3 4" xfId="3493"/>
    <cellStyle name="20% - Accent1 8 2 3 5" xfId="3494"/>
    <cellStyle name="20% - Accent1 8 2 3 6" xfId="3495"/>
    <cellStyle name="20% - Accent1 8 2 4" xfId="3496"/>
    <cellStyle name="20% - Accent1 8 2 4 2" xfId="3497"/>
    <cellStyle name="20% - Accent1 8 2 5" xfId="3498"/>
    <cellStyle name="20% - Accent1 8 2 6" xfId="3499"/>
    <cellStyle name="20% - Accent1 8 2 7" xfId="3500"/>
    <cellStyle name="20% - Accent1 8 2 8" xfId="3501"/>
    <cellStyle name="20% - Accent1 8 2 9" xfId="3502"/>
    <cellStyle name="20% - Accent1 8 3" xfId="3503"/>
    <cellStyle name="20% - Accent1 8 3 2" xfId="3504"/>
    <cellStyle name="20% - Accent1 8 3 2 2" xfId="3505"/>
    <cellStyle name="20% - Accent1 8 3 2 3" xfId="3506"/>
    <cellStyle name="20% - Accent1 8 3 2 4" xfId="3507"/>
    <cellStyle name="20% - Accent1 8 3 2 5" xfId="3508"/>
    <cellStyle name="20% - Accent1 8 3 2 6" xfId="3509"/>
    <cellStyle name="20% - Accent1 8 3 2 7" xfId="3510"/>
    <cellStyle name="20% - Accent1 8 3 3" xfId="3511"/>
    <cellStyle name="20% - Accent1 8 3 3 2" xfId="3512"/>
    <cellStyle name="20% - Accent1 8 3 3 3" xfId="3513"/>
    <cellStyle name="20% - Accent1 8 3 3 4" xfId="3514"/>
    <cellStyle name="20% - Accent1 8 3 3 5" xfId="3515"/>
    <cellStyle name="20% - Accent1 8 3 3 6" xfId="3516"/>
    <cellStyle name="20% - Accent1 8 3 4" xfId="3517"/>
    <cellStyle name="20% - Accent1 8 3 4 2" xfId="3518"/>
    <cellStyle name="20% - Accent1 8 3 5" xfId="3519"/>
    <cellStyle name="20% - Accent1 8 3 6" xfId="3520"/>
    <cellStyle name="20% - Accent1 8 3 7" xfId="3521"/>
    <cellStyle name="20% - Accent1 8 3 8" xfId="3522"/>
    <cellStyle name="20% - Accent1 8 3 9" xfId="3523"/>
    <cellStyle name="20% - Accent1 8 4" xfId="3524"/>
    <cellStyle name="20% - Accent1 8 4 2" xfId="3525"/>
    <cellStyle name="20% - Accent1 8 4 2 2" xfId="3526"/>
    <cellStyle name="20% - Accent1 8 4 2 3" xfId="3527"/>
    <cellStyle name="20% - Accent1 8 4 2 4" xfId="3528"/>
    <cellStyle name="20% - Accent1 8 4 2 5" xfId="3529"/>
    <cellStyle name="20% - Accent1 8 4 2 6" xfId="3530"/>
    <cellStyle name="20% - Accent1 8 4 2 7" xfId="3531"/>
    <cellStyle name="20% - Accent1 8 4 3" xfId="3532"/>
    <cellStyle name="20% - Accent1 8 4 3 2" xfId="3533"/>
    <cellStyle name="20% - Accent1 8 4 3 3" xfId="3534"/>
    <cellStyle name="20% - Accent1 8 4 3 4" xfId="3535"/>
    <cellStyle name="20% - Accent1 8 4 3 5" xfId="3536"/>
    <cellStyle name="20% - Accent1 8 4 3 6" xfId="3537"/>
    <cellStyle name="20% - Accent1 8 4 4" xfId="3538"/>
    <cellStyle name="20% - Accent1 8 4 5" xfId="3539"/>
    <cellStyle name="20% - Accent1 8 4 6" xfId="3540"/>
    <cellStyle name="20% - Accent1 8 4 7" xfId="3541"/>
    <cellStyle name="20% - Accent1 8 4 8" xfId="3542"/>
    <cellStyle name="20% - Accent1 8 4 9" xfId="3543"/>
    <cellStyle name="20% - Accent1 8 5" xfId="3544"/>
    <cellStyle name="20% - Accent1 8 5 2" xfId="3545"/>
    <cellStyle name="20% - Accent1 8 5 2 2" xfId="3546"/>
    <cellStyle name="20% - Accent1 8 5 2 3" xfId="3547"/>
    <cellStyle name="20% - Accent1 8 5 2 4" xfId="3548"/>
    <cellStyle name="20% - Accent1 8 5 2 5" xfId="3549"/>
    <cellStyle name="20% - Accent1 8 5 2 6" xfId="3550"/>
    <cellStyle name="20% - Accent1 8 5 2 7" xfId="3551"/>
    <cellStyle name="20% - Accent1 8 5 3" xfId="3552"/>
    <cellStyle name="20% - Accent1 8 5 3 2" xfId="3553"/>
    <cellStyle name="20% - Accent1 8 5 3 3" xfId="3554"/>
    <cellStyle name="20% - Accent1 8 5 3 4" xfId="3555"/>
    <cellStyle name="20% - Accent1 8 5 3 5" xfId="3556"/>
    <cellStyle name="20% - Accent1 8 5 3 6" xfId="3557"/>
    <cellStyle name="20% - Accent1 8 5 4" xfId="3558"/>
    <cellStyle name="20% - Accent1 8 5 5" xfId="3559"/>
    <cellStyle name="20% - Accent1 8 5 6" xfId="3560"/>
    <cellStyle name="20% - Accent1 8 5 7" xfId="3561"/>
    <cellStyle name="20% - Accent1 8 5 8" xfId="3562"/>
    <cellStyle name="20% - Accent1 8 5 9" xfId="3563"/>
    <cellStyle name="20% - Accent1 8 6" xfId="3564"/>
    <cellStyle name="20% - Accent1 8 6 2" xfId="3565"/>
    <cellStyle name="20% - Accent1 8 6 2 2" xfId="3566"/>
    <cellStyle name="20% - Accent1 8 6 2 3" xfId="3567"/>
    <cellStyle name="20% - Accent1 8 6 2 4" xfId="3568"/>
    <cellStyle name="20% - Accent1 8 6 2 5" xfId="3569"/>
    <cellStyle name="20% - Accent1 8 6 2 6" xfId="3570"/>
    <cellStyle name="20% - Accent1 8 6 2 7" xfId="3571"/>
    <cellStyle name="20% - Accent1 8 6 3" xfId="3572"/>
    <cellStyle name="20% - Accent1 8 6 3 2" xfId="3573"/>
    <cellStyle name="20% - Accent1 8 6 3 3" xfId="3574"/>
    <cellStyle name="20% - Accent1 8 6 3 4" xfId="3575"/>
    <cellStyle name="20% - Accent1 8 6 3 5" xfId="3576"/>
    <cellStyle name="20% - Accent1 8 6 3 6" xfId="3577"/>
    <cellStyle name="20% - Accent1 8 6 4" xfId="3578"/>
    <cellStyle name="20% - Accent1 8 6 5" xfId="3579"/>
    <cellStyle name="20% - Accent1 8 6 6" xfId="3580"/>
    <cellStyle name="20% - Accent1 8 6 7" xfId="3581"/>
    <cellStyle name="20% - Accent1 8 6 8" xfId="3582"/>
    <cellStyle name="20% - Accent1 8 6 9" xfId="3583"/>
    <cellStyle name="20% - Accent1 8 7" xfId="3584"/>
    <cellStyle name="20% - Accent1 8 7 2" xfId="3585"/>
    <cellStyle name="20% - Accent1 8 7 2 2" xfId="3586"/>
    <cellStyle name="20% - Accent1 8 7 2 3" xfId="3587"/>
    <cellStyle name="20% - Accent1 8 7 2 4" xfId="3588"/>
    <cellStyle name="20% - Accent1 8 7 2 5" xfId="3589"/>
    <cellStyle name="20% - Accent1 8 7 2 6" xfId="3590"/>
    <cellStyle name="20% - Accent1 8 7 2 7" xfId="3591"/>
    <cellStyle name="20% - Accent1 8 7 3" xfId="3592"/>
    <cellStyle name="20% - Accent1 8 7 3 2" xfId="3593"/>
    <cellStyle name="20% - Accent1 8 7 3 3" xfId="3594"/>
    <cellStyle name="20% - Accent1 8 7 3 4" xfId="3595"/>
    <cellStyle name="20% - Accent1 8 7 3 5" xfId="3596"/>
    <cellStyle name="20% - Accent1 8 7 3 6" xfId="3597"/>
    <cellStyle name="20% - Accent1 8 7 4" xfId="3598"/>
    <cellStyle name="20% - Accent1 8 7 5" xfId="3599"/>
    <cellStyle name="20% - Accent1 8 7 6" xfId="3600"/>
    <cellStyle name="20% - Accent1 8 7 7" xfId="3601"/>
    <cellStyle name="20% - Accent1 8 7 8" xfId="3602"/>
    <cellStyle name="20% - Accent1 8 7 9" xfId="3603"/>
    <cellStyle name="20% - Accent1 8 8" xfId="3604"/>
    <cellStyle name="20% - Accent1 8 8 2" xfId="3605"/>
    <cellStyle name="20% - Accent1 8 8 2 2" xfId="3606"/>
    <cellStyle name="20% - Accent1 8 8 2 3" xfId="3607"/>
    <cellStyle name="20% - Accent1 8 8 2 4" xfId="3608"/>
    <cellStyle name="20% - Accent1 8 8 2 5" xfId="3609"/>
    <cellStyle name="20% - Accent1 8 8 2 6" xfId="3610"/>
    <cellStyle name="20% - Accent1 8 8 2 7" xfId="3611"/>
    <cellStyle name="20% - Accent1 8 8 3" xfId="3612"/>
    <cellStyle name="20% - Accent1 8 8 3 2" xfId="3613"/>
    <cellStyle name="20% - Accent1 8 8 3 3" xfId="3614"/>
    <cellStyle name="20% - Accent1 8 8 3 4" xfId="3615"/>
    <cellStyle name="20% - Accent1 8 8 3 5" xfId="3616"/>
    <cellStyle name="20% - Accent1 8 8 3 6" xfId="3617"/>
    <cellStyle name="20% - Accent1 8 8 4" xfId="3618"/>
    <cellStyle name="20% - Accent1 8 8 5" xfId="3619"/>
    <cellStyle name="20% - Accent1 8 8 6" xfId="3620"/>
    <cellStyle name="20% - Accent1 8 8 7" xfId="3621"/>
    <cellStyle name="20% - Accent1 8 8 8" xfId="3622"/>
    <cellStyle name="20% - Accent1 8 8 9" xfId="3623"/>
    <cellStyle name="20% - Accent1 8 9" xfId="3624"/>
    <cellStyle name="20% - Accent1 8 9 2" xfId="3625"/>
    <cellStyle name="20% - Accent1 8 9 2 2" xfId="3626"/>
    <cellStyle name="20% - Accent1 8 9 2 3" xfId="3627"/>
    <cellStyle name="20% - Accent1 8 9 2 4" xfId="3628"/>
    <cellStyle name="20% - Accent1 8 9 2 5" xfId="3629"/>
    <cellStyle name="20% - Accent1 8 9 2 6" xfId="3630"/>
    <cellStyle name="20% - Accent1 8 9 3" xfId="3631"/>
    <cellStyle name="20% - Accent1 8 9 4" xfId="3632"/>
    <cellStyle name="20% - Accent1 8 9 5" xfId="3633"/>
    <cellStyle name="20% - Accent1 8 9 6" xfId="3634"/>
    <cellStyle name="20% - Accent1 8 9 7" xfId="3635"/>
    <cellStyle name="20% - Accent1 8 9 8" xfId="3636"/>
    <cellStyle name="20% - Accent1 9" xfId="3637"/>
    <cellStyle name="20% - Accent1 9 2" xfId="3638"/>
    <cellStyle name="20% - Accent1 9 3" xfId="3639"/>
    <cellStyle name="20% - Accent1 9 4" xfId="3640"/>
    <cellStyle name="20% - Accent2" xfId="2" builtinId="34" customBuiltin="1"/>
    <cellStyle name="20% - Accent2 10" xfId="3641"/>
    <cellStyle name="20% - Accent2 10 2" xfId="3642"/>
    <cellStyle name="20% - Accent2 10 2 2" xfId="3643"/>
    <cellStyle name="20% - Accent2 10 2 2 2" xfId="3644"/>
    <cellStyle name="20% - Accent2 10 2 3" xfId="3645"/>
    <cellStyle name="20% - Accent2 10 2 4" xfId="3646"/>
    <cellStyle name="20% - Accent2 10 2 5" xfId="3647"/>
    <cellStyle name="20% - Accent2 10 2 6" xfId="3648"/>
    <cellStyle name="20% - Accent2 10 2 7" xfId="3649"/>
    <cellStyle name="20% - Accent2 10 3" xfId="3650"/>
    <cellStyle name="20% - Accent2 10 3 2" xfId="3651"/>
    <cellStyle name="20% - Accent2 10 3 2 2" xfId="3652"/>
    <cellStyle name="20% - Accent2 10 3 3" xfId="3653"/>
    <cellStyle name="20% - Accent2 10 3 4" xfId="3654"/>
    <cellStyle name="20% - Accent2 10 3 5" xfId="3655"/>
    <cellStyle name="20% - Accent2 10 3 6" xfId="3656"/>
    <cellStyle name="20% - Accent2 10 4" xfId="3657"/>
    <cellStyle name="20% - Accent2 10 4 2" xfId="3658"/>
    <cellStyle name="20% - Accent2 10 5" xfId="3659"/>
    <cellStyle name="20% - Accent2 10 6" xfId="3660"/>
    <cellStyle name="20% - Accent2 10 7" xfId="3661"/>
    <cellStyle name="20% - Accent2 10 8" xfId="3662"/>
    <cellStyle name="20% - Accent2 10 9" xfId="3663"/>
    <cellStyle name="20% - Accent2 11" xfId="3664"/>
    <cellStyle name="20% - Accent2 11 2" xfId="3665"/>
    <cellStyle name="20% - Accent2 11 2 2" xfId="3666"/>
    <cellStyle name="20% - Accent2 11 2 2 2" xfId="3667"/>
    <cellStyle name="20% - Accent2 11 2 3" xfId="3668"/>
    <cellStyle name="20% - Accent2 11 2 4" xfId="3669"/>
    <cellStyle name="20% - Accent2 11 2 5" xfId="3670"/>
    <cellStyle name="20% - Accent2 11 2 6" xfId="3671"/>
    <cellStyle name="20% - Accent2 11 2 7" xfId="3672"/>
    <cellStyle name="20% - Accent2 11 3" xfId="3673"/>
    <cellStyle name="20% - Accent2 11 3 2" xfId="3674"/>
    <cellStyle name="20% - Accent2 11 3 2 2" xfId="3675"/>
    <cellStyle name="20% - Accent2 11 3 3" xfId="3676"/>
    <cellStyle name="20% - Accent2 11 3 4" xfId="3677"/>
    <cellStyle name="20% - Accent2 11 3 5" xfId="3678"/>
    <cellStyle name="20% - Accent2 11 3 6" xfId="3679"/>
    <cellStyle name="20% - Accent2 11 4" xfId="3680"/>
    <cellStyle name="20% - Accent2 11 4 2" xfId="3681"/>
    <cellStyle name="20% - Accent2 11 5" xfId="3682"/>
    <cellStyle name="20% - Accent2 11 6" xfId="3683"/>
    <cellStyle name="20% - Accent2 11 7" xfId="3684"/>
    <cellStyle name="20% - Accent2 11 8" xfId="3685"/>
    <cellStyle name="20% - Accent2 11 9" xfId="3686"/>
    <cellStyle name="20% - Accent2 12" xfId="3687"/>
    <cellStyle name="20% - Accent2 12 2" xfId="3688"/>
    <cellStyle name="20% - Accent2 12 2 2" xfId="3689"/>
    <cellStyle name="20% - Accent2 12 2 2 2" xfId="3690"/>
    <cellStyle name="20% - Accent2 12 2 3" xfId="3691"/>
    <cellStyle name="20% - Accent2 12 2 4" xfId="3692"/>
    <cellStyle name="20% - Accent2 12 2 5" xfId="3693"/>
    <cellStyle name="20% - Accent2 12 2 6" xfId="3694"/>
    <cellStyle name="20% - Accent2 12 2 7" xfId="3695"/>
    <cellStyle name="20% - Accent2 12 3" xfId="3696"/>
    <cellStyle name="20% - Accent2 12 3 2" xfId="3697"/>
    <cellStyle name="20% - Accent2 12 3 2 2" xfId="3698"/>
    <cellStyle name="20% - Accent2 12 3 3" xfId="3699"/>
    <cellStyle name="20% - Accent2 12 3 4" xfId="3700"/>
    <cellStyle name="20% - Accent2 12 3 5" xfId="3701"/>
    <cellStyle name="20% - Accent2 12 3 6" xfId="3702"/>
    <cellStyle name="20% - Accent2 12 4" xfId="3703"/>
    <cellStyle name="20% - Accent2 12 4 2" xfId="3704"/>
    <cellStyle name="20% - Accent2 12 5" xfId="3705"/>
    <cellStyle name="20% - Accent2 12 6" xfId="3706"/>
    <cellStyle name="20% - Accent2 12 7" xfId="3707"/>
    <cellStyle name="20% - Accent2 12 8" xfId="3708"/>
    <cellStyle name="20% - Accent2 12 9" xfId="3709"/>
    <cellStyle name="20% - Accent2 13" xfId="3710"/>
    <cellStyle name="20% - Accent2 13 2" xfId="3711"/>
    <cellStyle name="20% - Accent2 13 2 2" xfId="3712"/>
    <cellStyle name="20% - Accent2 13 2 2 2" xfId="3713"/>
    <cellStyle name="20% - Accent2 13 2 3" xfId="3714"/>
    <cellStyle name="20% - Accent2 13 2 4" xfId="3715"/>
    <cellStyle name="20% - Accent2 13 2 5" xfId="3716"/>
    <cellStyle name="20% - Accent2 13 2 6" xfId="3717"/>
    <cellStyle name="20% - Accent2 13 2 7" xfId="3718"/>
    <cellStyle name="20% - Accent2 13 3" xfId="3719"/>
    <cellStyle name="20% - Accent2 13 3 2" xfId="3720"/>
    <cellStyle name="20% - Accent2 13 3 2 2" xfId="3721"/>
    <cellStyle name="20% - Accent2 13 3 3" xfId="3722"/>
    <cellStyle name="20% - Accent2 13 3 4" xfId="3723"/>
    <cellStyle name="20% - Accent2 13 3 5" xfId="3724"/>
    <cellStyle name="20% - Accent2 13 3 6" xfId="3725"/>
    <cellStyle name="20% - Accent2 13 4" xfId="3726"/>
    <cellStyle name="20% - Accent2 13 4 2" xfId="3727"/>
    <cellStyle name="20% - Accent2 13 5" xfId="3728"/>
    <cellStyle name="20% - Accent2 13 6" xfId="3729"/>
    <cellStyle name="20% - Accent2 13 7" xfId="3730"/>
    <cellStyle name="20% - Accent2 13 8" xfId="3731"/>
    <cellStyle name="20% - Accent2 13 9" xfId="3732"/>
    <cellStyle name="20% - Accent2 14" xfId="3733"/>
    <cellStyle name="20% - Accent2 14 2" xfId="3734"/>
    <cellStyle name="20% - Accent2 14 2 2" xfId="3735"/>
    <cellStyle name="20% - Accent2 14 2 2 2" xfId="3736"/>
    <cellStyle name="20% - Accent2 14 2 3" xfId="3737"/>
    <cellStyle name="20% - Accent2 14 2 4" xfId="3738"/>
    <cellStyle name="20% - Accent2 14 2 5" xfId="3739"/>
    <cellStyle name="20% - Accent2 14 2 6" xfId="3740"/>
    <cellStyle name="20% - Accent2 14 2 7" xfId="3741"/>
    <cellStyle name="20% - Accent2 14 3" xfId="3742"/>
    <cellStyle name="20% - Accent2 14 3 2" xfId="3743"/>
    <cellStyle name="20% - Accent2 14 3 2 2" xfId="3744"/>
    <cellStyle name="20% - Accent2 14 3 3" xfId="3745"/>
    <cellStyle name="20% - Accent2 14 3 4" xfId="3746"/>
    <cellStyle name="20% - Accent2 14 3 5" xfId="3747"/>
    <cellStyle name="20% - Accent2 14 3 6" xfId="3748"/>
    <cellStyle name="20% - Accent2 14 4" xfId="3749"/>
    <cellStyle name="20% - Accent2 14 4 2" xfId="3750"/>
    <cellStyle name="20% - Accent2 14 5" xfId="3751"/>
    <cellStyle name="20% - Accent2 14 6" xfId="3752"/>
    <cellStyle name="20% - Accent2 14 7" xfId="3753"/>
    <cellStyle name="20% - Accent2 14 8" xfId="3754"/>
    <cellStyle name="20% - Accent2 14 9" xfId="3755"/>
    <cellStyle name="20% - Accent2 15" xfId="3756"/>
    <cellStyle name="20% - Accent2 15 2" xfId="3757"/>
    <cellStyle name="20% - Accent2 15 2 2" xfId="3758"/>
    <cellStyle name="20% - Accent2 15 2 2 2" xfId="3759"/>
    <cellStyle name="20% - Accent2 15 2 3" xfId="3760"/>
    <cellStyle name="20% - Accent2 15 2 4" xfId="3761"/>
    <cellStyle name="20% - Accent2 15 2 5" xfId="3762"/>
    <cellStyle name="20% - Accent2 15 2 6" xfId="3763"/>
    <cellStyle name="20% - Accent2 15 2 7" xfId="3764"/>
    <cellStyle name="20% - Accent2 15 3" xfId="3765"/>
    <cellStyle name="20% - Accent2 15 3 2" xfId="3766"/>
    <cellStyle name="20% - Accent2 15 3 2 2" xfId="3767"/>
    <cellStyle name="20% - Accent2 15 3 3" xfId="3768"/>
    <cellStyle name="20% - Accent2 15 3 4" xfId="3769"/>
    <cellStyle name="20% - Accent2 15 3 5" xfId="3770"/>
    <cellStyle name="20% - Accent2 15 3 6" xfId="3771"/>
    <cellStyle name="20% - Accent2 15 4" xfId="3772"/>
    <cellStyle name="20% - Accent2 15 4 2" xfId="3773"/>
    <cellStyle name="20% - Accent2 15 5" xfId="3774"/>
    <cellStyle name="20% - Accent2 15 6" xfId="3775"/>
    <cellStyle name="20% - Accent2 15 7" xfId="3776"/>
    <cellStyle name="20% - Accent2 15 8" xfId="3777"/>
    <cellStyle name="20% - Accent2 15 9" xfId="3778"/>
    <cellStyle name="20% - Accent2 16" xfId="3779"/>
    <cellStyle name="20% - Accent2 16 2" xfId="3780"/>
    <cellStyle name="20% - Accent2 16 2 2" xfId="3781"/>
    <cellStyle name="20% - Accent2 16 2 2 2" xfId="3782"/>
    <cellStyle name="20% - Accent2 16 2 3" xfId="3783"/>
    <cellStyle name="20% - Accent2 16 2 4" xfId="3784"/>
    <cellStyle name="20% - Accent2 16 2 5" xfId="3785"/>
    <cellStyle name="20% - Accent2 16 2 6" xfId="3786"/>
    <cellStyle name="20% - Accent2 16 2 7" xfId="3787"/>
    <cellStyle name="20% - Accent2 16 3" xfId="3788"/>
    <cellStyle name="20% - Accent2 16 3 2" xfId="3789"/>
    <cellStyle name="20% - Accent2 16 3 2 2" xfId="3790"/>
    <cellStyle name="20% - Accent2 16 3 3" xfId="3791"/>
    <cellStyle name="20% - Accent2 16 3 4" xfId="3792"/>
    <cellStyle name="20% - Accent2 16 3 5" xfId="3793"/>
    <cellStyle name="20% - Accent2 16 3 6" xfId="3794"/>
    <cellStyle name="20% - Accent2 16 4" xfId="3795"/>
    <cellStyle name="20% - Accent2 16 4 2" xfId="3796"/>
    <cellStyle name="20% - Accent2 16 5" xfId="3797"/>
    <cellStyle name="20% - Accent2 16 6" xfId="3798"/>
    <cellStyle name="20% - Accent2 16 7" xfId="3799"/>
    <cellStyle name="20% - Accent2 16 8" xfId="3800"/>
    <cellStyle name="20% - Accent2 16 9" xfId="3801"/>
    <cellStyle name="20% - Accent2 17" xfId="3802"/>
    <cellStyle name="20% - Accent2 17 2" xfId="3803"/>
    <cellStyle name="20% - Accent2 17 2 2" xfId="3804"/>
    <cellStyle name="20% - Accent2 17 2 2 2" xfId="3805"/>
    <cellStyle name="20% - Accent2 17 2 3" xfId="3806"/>
    <cellStyle name="20% - Accent2 17 2 4" xfId="3807"/>
    <cellStyle name="20% - Accent2 17 2 5" xfId="3808"/>
    <cellStyle name="20% - Accent2 17 2 6" xfId="3809"/>
    <cellStyle name="20% - Accent2 17 3" xfId="3810"/>
    <cellStyle name="20% - Accent2 17 3 2" xfId="3811"/>
    <cellStyle name="20% - Accent2 17 4" xfId="3812"/>
    <cellStyle name="20% - Accent2 17 4 2" xfId="3813"/>
    <cellStyle name="20% - Accent2 17 5" xfId="3814"/>
    <cellStyle name="20% - Accent2 17 6" xfId="3815"/>
    <cellStyle name="20% - Accent2 17 7" xfId="3816"/>
    <cellStyle name="20% - Accent2 17 8" xfId="3817"/>
    <cellStyle name="20% - Accent2 18" xfId="3818"/>
    <cellStyle name="20% - Accent2 18 2" xfId="3819"/>
    <cellStyle name="20% - Accent2 18 2 2" xfId="3820"/>
    <cellStyle name="20% - Accent2 18 3" xfId="3821"/>
    <cellStyle name="20% - Accent2 18 3 2" xfId="3822"/>
    <cellStyle name="20% - Accent2 18 4" xfId="3823"/>
    <cellStyle name="20% - Accent2 18 4 2" xfId="3824"/>
    <cellStyle name="20% - Accent2 18 5" xfId="3825"/>
    <cellStyle name="20% - Accent2 18 6" xfId="3826"/>
    <cellStyle name="20% - Accent2 18 7" xfId="3827"/>
    <cellStyle name="20% - Accent2 19" xfId="3828"/>
    <cellStyle name="20% - Accent2 19 2" xfId="3829"/>
    <cellStyle name="20% - Accent2 19 2 2" xfId="3830"/>
    <cellStyle name="20% - Accent2 19 3" xfId="3831"/>
    <cellStyle name="20% - Accent2 19 3 2" xfId="3832"/>
    <cellStyle name="20% - Accent2 19 4" xfId="3833"/>
    <cellStyle name="20% - Accent2 19 4 2" xfId="3834"/>
    <cellStyle name="20% - Accent2 19 5" xfId="3835"/>
    <cellStyle name="20% - Accent2 19 6" xfId="3836"/>
    <cellStyle name="20% - Accent2 2" xfId="363"/>
    <cellStyle name="20% - Accent2 2 10" xfId="3837"/>
    <cellStyle name="20% - Accent2 2 10 2" xfId="3838"/>
    <cellStyle name="20% - Accent2 2 10 2 2" xfId="3839"/>
    <cellStyle name="20% - Accent2 2 10 2 3" xfId="3840"/>
    <cellStyle name="20% - Accent2 2 10 2 4" xfId="3841"/>
    <cellStyle name="20% - Accent2 2 10 2 5" xfId="3842"/>
    <cellStyle name="20% - Accent2 2 10 2 6" xfId="3843"/>
    <cellStyle name="20% - Accent2 2 10 3" xfId="3844"/>
    <cellStyle name="20% - Accent2 2 10 3 2" xfId="3845"/>
    <cellStyle name="20% - Accent2 2 10 4" xfId="3846"/>
    <cellStyle name="20% - Accent2 2 10 5" xfId="3847"/>
    <cellStyle name="20% - Accent2 2 10 6" xfId="3848"/>
    <cellStyle name="20% - Accent2 2 10 7" xfId="3849"/>
    <cellStyle name="20% - Accent2 2 10 8" xfId="3850"/>
    <cellStyle name="20% - Accent2 2 11" xfId="3851"/>
    <cellStyle name="20% - Accent2 2 11 2" xfId="3852"/>
    <cellStyle name="20% - Accent2 2 11 2 2" xfId="3853"/>
    <cellStyle name="20% - Accent2 2 11 3" xfId="3854"/>
    <cellStyle name="20% - Accent2 2 11 4" xfId="3855"/>
    <cellStyle name="20% - Accent2 2 11 5" xfId="3856"/>
    <cellStyle name="20% - Accent2 2 11 6" xfId="3857"/>
    <cellStyle name="20% - Accent2 2 11 7" xfId="3858"/>
    <cellStyle name="20% - Accent2 2 12" xfId="3859"/>
    <cellStyle name="20% - Accent2 2 12 2" xfId="3860"/>
    <cellStyle name="20% - Accent2 2 12 2 2" xfId="3861"/>
    <cellStyle name="20% - Accent2 2 12 3" xfId="3862"/>
    <cellStyle name="20% - Accent2 2 12 4" xfId="3863"/>
    <cellStyle name="20% - Accent2 2 12 5" xfId="3864"/>
    <cellStyle name="20% - Accent2 2 12 6" xfId="3865"/>
    <cellStyle name="20% - Accent2 2 13" xfId="3866"/>
    <cellStyle name="20% - Accent2 2 13 2" xfId="3867"/>
    <cellStyle name="20% - Accent2 2 14" xfId="3868"/>
    <cellStyle name="20% - Accent2 2 14 2" xfId="3869"/>
    <cellStyle name="20% - Accent2 2 15" xfId="3870"/>
    <cellStyle name="20% - Accent2 2 15 2" xfId="3871"/>
    <cellStyle name="20% - Accent2 2 16" xfId="3872"/>
    <cellStyle name="20% - Accent2 2 16 2" xfId="3873"/>
    <cellStyle name="20% - Accent2 2 17" xfId="3874"/>
    <cellStyle name="20% - Accent2 2 17 2" xfId="3875"/>
    <cellStyle name="20% - Accent2 2 18" xfId="3876"/>
    <cellStyle name="20% - Accent2 2 19" xfId="3877"/>
    <cellStyle name="20% - Accent2 2 2" xfId="1422"/>
    <cellStyle name="20% - Accent2 2 2 2" xfId="1423"/>
    <cellStyle name="20% - Accent2 2 2 2 2" xfId="3878"/>
    <cellStyle name="20% - Accent2 2 2 2 3" xfId="3879"/>
    <cellStyle name="20% - Accent2 2 2 3" xfId="3880"/>
    <cellStyle name="20% - Accent2 2 2 4" xfId="3881"/>
    <cellStyle name="20% - Accent2 2 20" xfId="3882"/>
    <cellStyle name="20% - Accent2 2 21" xfId="3883"/>
    <cellStyle name="20% - Accent2 2 22" xfId="3884"/>
    <cellStyle name="20% - Accent2 2 23" xfId="3885"/>
    <cellStyle name="20% - Accent2 2 24" xfId="3886"/>
    <cellStyle name="20% - Accent2 2 25" xfId="3887"/>
    <cellStyle name="20% - Accent2 2 26" xfId="3888"/>
    <cellStyle name="20% - Accent2 2 27" xfId="3889"/>
    <cellStyle name="20% - Accent2 2 28" xfId="3890"/>
    <cellStyle name="20% - Accent2 2 29" xfId="3891"/>
    <cellStyle name="20% - Accent2 2 3" xfId="1424"/>
    <cellStyle name="20% - Accent2 2 3 10" xfId="3892"/>
    <cellStyle name="20% - Accent2 2 3 11" xfId="3893"/>
    <cellStyle name="20% - Accent2 2 3 2" xfId="1425"/>
    <cellStyle name="20% - Accent2 2 3 2 2" xfId="3894"/>
    <cellStyle name="20% - Accent2 2 3 2 3" xfId="3895"/>
    <cellStyle name="20% - Accent2 2 3 2 4" xfId="3896"/>
    <cellStyle name="20% - Accent2 2 3 2 5" xfId="3897"/>
    <cellStyle name="20% - Accent2 2 3 2 6" xfId="3898"/>
    <cellStyle name="20% - Accent2 2 3 2 7" xfId="3899"/>
    <cellStyle name="20% - Accent2 2 3 2 8" xfId="3900"/>
    <cellStyle name="20% - Accent2 2 3 2 9" xfId="3901"/>
    <cellStyle name="20% - Accent2 2 3 3" xfId="3902"/>
    <cellStyle name="20% - Accent2 2 3 3 2" xfId="3903"/>
    <cellStyle name="20% - Accent2 2 3 3 3" xfId="3904"/>
    <cellStyle name="20% - Accent2 2 3 3 4" xfId="3905"/>
    <cellStyle name="20% - Accent2 2 3 3 5" xfId="3906"/>
    <cellStyle name="20% - Accent2 2 3 3 6" xfId="3907"/>
    <cellStyle name="20% - Accent2 2 3 4" xfId="3908"/>
    <cellStyle name="20% - Accent2 2 3 4 2" xfId="3909"/>
    <cellStyle name="20% - Accent2 2 3 5" xfId="3910"/>
    <cellStyle name="20% - Accent2 2 3 6" xfId="3911"/>
    <cellStyle name="20% - Accent2 2 3 7" xfId="3912"/>
    <cellStyle name="20% - Accent2 2 3 8" xfId="3913"/>
    <cellStyle name="20% - Accent2 2 3 9" xfId="3914"/>
    <cellStyle name="20% - Accent2 2 30" xfId="3915"/>
    <cellStyle name="20% - Accent2 2 31" xfId="3916"/>
    <cellStyle name="20% - Accent2 2 32" xfId="3917"/>
    <cellStyle name="20% - Accent2 2 33" xfId="3918"/>
    <cellStyle name="20% - Accent2 2 34" xfId="3919"/>
    <cellStyle name="20% - Accent2 2 35" xfId="3920"/>
    <cellStyle name="20% - Accent2 2 4" xfId="1426"/>
    <cellStyle name="20% - Accent2 2 4 10" xfId="3921"/>
    <cellStyle name="20% - Accent2 2 4 11" xfId="3922"/>
    <cellStyle name="20% - Accent2 2 4 2" xfId="3923"/>
    <cellStyle name="20% - Accent2 2 4 2 2" xfId="3924"/>
    <cellStyle name="20% - Accent2 2 4 2 3" xfId="3925"/>
    <cellStyle name="20% - Accent2 2 4 2 4" xfId="3926"/>
    <cellStyle name="20% - Accent2 2 4 2 5" xfId="3927"/>
    <cellStyle name="20% - Accent2 2 4 2 6" xfId="3928"/>
    <cellStyle name="20% - Accent2 2 4 2 7" xfId="3929"/>
    <cellStyle name="20% - Accent2 2 4 3" xfId="3930"/>
    <cellStyle name="20% - Accent2 2 4 3 2" xfId="3931"/>
    <cellStyle name="20% - Accent2 2 4 3 3" xfId="3932"/>
    <cellStyle name="20% - Accent2 2 4 3 4" xfId="3933"/>
    <cellStyle name="20% - Accent2 2 4 3 5" xfId="3934"/>
    <cellStyle name="20% - Accent2 2 4 3 6" xfId="3935"/>
    <cellStyle name="20% - Accent2 2 4 4" xfId="3936"/>
    <cellStyle name="20% - Accent2 2 4 4 2" xfId="3937"/>
    <cellStyle name="20% - Accent2 2 4 5" xfId="3938"/>
    <cellStyle name="20% - Accent2 2 4 6" xfId="3939"/>
    <cellStyle name="20% - Accent2 2 4 7" xfId="3940"/>
    <cellStyle name="20% - Accent2 2 4 8" xfId="3941"/>
    <cellStyle name="20% - Accent2 2 4 9" xfId="3942"/>
    <cellStyle name="20% - Accent2 2 5" xfId="1427"/>
    <cellStyle name="20% - Accent2 2 5 10" xfId="3943"/>
    <cellStyle name="20% - Accent2 2 5 11" xfId="3944"/>
    <cellStyle name="20% - Accent2 2 5 2" xfId="3945"/>
    <cellStyle name="20% - Accent2 2 5 2 2" xfId="3946"/>
    <cellStyle name="20% - Accent2 2 5 2 3" xfId="3947"/>
    <cellStyle name="20% - Accent2 2 5 2 4" xfId="3948"/>
    <cellStyle name="20% - Accent2 2 5 2 5" xfId="3949"/>
    <cellStyle name="20% - Accent2 2 5 2 6" xfId="3950"/>
    <cellStyle name="20% - Accent2 2 5 2 7" xfId="3951"/>
    <cellStyle name="20% - Accent2 2 5 3" xfId="3952"/>
    <cellStyle name="20% - Accent2 2 5 3 2" xfId="3953"/>
    <cellStyle name="20% - Accent2 2 5 3 3" xfId="3954"/>
    <cellStyle name="20% - Accent2 2 5 3 4" xfId="3955"/>
    <cellStyle name="20% - Accent2 2 5 3 5" xfId="3956"/>
    <cellStyle name="20% - Accent2 2 5 3 6" xfId="3957"/>
    <cellStyle name="20% - Accent2 2 5 4" xfId="3958"/>
    <cellStyle name="20% - Accent2 2 5 4 2" xfId="3959"/>
    <cellStyle name="20% - Accent2 2 5 5" xfId="3960"/>
    <cellStyle name="20% - Accent2 2 5 6" xfId="3961"/>
    <cellStyle name="20% - Accent2 2 5 7" xfId="3962"/>
    <cellStyle name="20% - Accent2 2 5 8" xfId="3963"/>
    <cellStyle name="20% - Accent2 2 5 9" xfId="3964"/>
    <cellStyle name="20% - Accent2 2 6" xfId="1428"/>
    <cellStyle name="20% - Accent2 2 6 10" xfId="3965"/>
    <cellStyle name="20% - Accent2 2 6 11" xfId="3966"/>
    <cellStyle name="20% - Accent2 2 6 2" xfId="3967"/>
    <cellStyle name="20% - Accent2 2 6 2 2" xfId="3968"/>
    <cellStyle name="20% - Accent2 2 6 2 3" xfId="3969"/>
    <cellStyle name="20% - Accent2 2 6 2 4" xfId="3970"/>
    <cellStyle name="20% - Accent2 2 6 2 5" xfId="3971"/>
    <cellStyle name="20% - Accent2 2 6 2 6" xfId="3972"/>
    <cellStyle name="20% - Accent2 2 6 2 7" xfId="3973"/>
    <cellStyle name="20% - Accent2 2 6 3" xfId="3974"/>
    <cellStyle name="20% - Accent2 2 6 3 2" xfId="3975"/>
    <cellStyle name="20% - Accent2 2 6 3 3" xfId="3976"/>
    <cellStyle name="20% - Accent2 2 6 3 4" xfId="3977"/>
    <cellStyle name="20% - Accent2 2 6 3 5" xfId="3978"/>
    <cellStyle name="20% - Accent2 2 6 3 6" xfId="3979"/>
    <cellStyle name="20% - Accent2 2 6 4" xfId="3980"/>
    <cellStyle name="20% - Accent2 2 6 4 2" xfId="3981"/>
    <cellStyle name="20% - Accent2 2 6 5" xfId="3982"/>
    <cellStyle name="20% - Accent2 2 6 6" xfId="3983"/>
    <cellStyle name="20% - Accent2 2 6 7" xfId="3984"/>
    <cellStyle name="20% - Accent2 2 6 8" xfId="3985"/>
    <cellStyle name="20% - Accent2 2 6 9" xfId="3986"/>
    <cellStyle name="20% - Accent2 2 7" xfId="1421"/>
    <cellStyle name="20% - Accent2 2 7 10" xfId="3987"/>
    <cellStyle name="20% - Accent2 2 7 2" xfId="3988"/>
    <cellStyle name="20% - Accent2 2 7 2 2" xfId="3989"/>
    <cellStyle name="20% - Accent2 2 7 2 3" xfId="3990"/>
    <cellStyle name="20% - Accent2 2 7 2 4" xfId="3991"/>
    <cellStyle name="20% - Accent2 2 7 2 5" xfId="3992"/>
    <cellStyle name="20% - Accent2 2 7 2 6" xfId="3993"/>
    <cellStyle name="20% - Accent2 2 7 2 7" xfId="3994"/>
    <cellStyle name="20% - Accent2 2 7 3" xfId="3995"/>
    <cellStyle name="20% - Accent2 2 7 3 2" xfId="3996"/>
    <cellStyle name="20% - Accent2 2 7 3 3" xfId="3997"/>
    <cellStyle name="20% - Accent2 2 7 3 4" xfId="3998"/>
    <cellStyle name="20% - Accent2 2 7 3 5" xfId="3999"/>
    <cellStyle name="20% - Accent2 2 7 3 6" xfId="4000"/>
    <cellStyle name="20% - Accent2 2 7 4" xfId="4001"/>
    <cellStyle name="20% - Accent2 2 7 4 2" xfId="4002"/>
    <cellStyle name="20% - Accent2 2 7 5" xfId="4003"/>
    <cellStyle name="20% - Accent2 2 7 6" xfId="4004"/>
    <cellStyle name="20% - Accent2 2 7 7" xfId="4005"/>
    <cellStyle name="20% - Accent2 2 7 8" xfId="4006"/>
    <cellStyle name="20% - Accent2 2 7 9" xfId="4007"/>
    <cellStyle name="20% - Accent2 2 8" xfId="4008"/>
    <cellStyle name="20% - Accent2 2 8 2" xfId="4009"/>
    <cellStyle name="20% - Accent2 2 8 2 2" xfId="4010"/>
    <cellStyle name="20% - Accent2 2 8 2 3" xfId="4011"/>
    <cellStyle name="20% - Accent2 2 8 2 4" xfId="4012"/>
    <cellStyle name="20% - Accent2 2 8 2 5" xfId="4013"/>
    <cellStyle name="20% - Accent2 2 8 2 6" xfId="4014"/>
    <cellStyle name="20% - Accent2 2 8 2 7" xfId="4015"/>
    <cellStyle name="20% - Accent2 2 8 3" xfId="4016"/>
    <cellStyle name="20% - Accent2 2 8 3 2" xfId="4017"/>
    <cellStyle name="20% - Accent2 2 8 3 3" xfId="4018"/>
    <cellStyle name="20% - Accent2 2 8 3 4" xfId="4019"/>
    <cellStyle name="20% - Accent2 2 8 3 5" xfId="4020"/>
    <cellStyle name="20% - Accent2 2 8 3 6" xfId="4021"/>
    <cellStyle name="20% - Accent2 2 8 4" xfId="4022"/>
    <cellStyle name="20% - Accent2 2 8 4 2" xfId="4023"/>
    <cellStyle name="20% - Accent2 2 8 5" xfId="4024"/>
    <cellStyle name="20% - Accent2 2 8 6" xfId="4025"/>
    <cellStyle name="20% - Accent2 2 8 7" xfId="4026"/>
    <cellStyle name="20% - Accent2 2 8 8" xfId="4027"/>
    <cellStyle name="20% - Accent2 2 8 9" xfId="4028"/>
    <cellStyle name="20% - Accent2 2 9" xfId="4029"/>
    <cellStyle name="20% - Accent2 2 9 2" xfId="4030"/>
    <cellStyle name="20% - Accent2 2 9 2 2" xfId="4031"/>
    <cellStyle name="20% - Accent2 2 9 2 3" xfId="4032"/>
    <cellStyle name="20% - Accent2 2 9 2 4" xfId="4033"/>
    <cellStyle name="20% - Accent2 2 9 2 5" xfId="4034"/>
    <cellStyle name="20% - Accent2 2 9 2 6" xfId="4035"/>
    <cellStyle name="20% - Accent2 2 9 2 7" xfId="4036"/>
    <cellStyle name="20% - Accent2 2 9 3" xfId="4037"/>
    <cellStyle name="20% - Accent2 2 9 3 2" xfId="4038"/>
    <cellStyle name="20% - Accent2 2 9 3 3" xfId="4039"/>
    <cellStyle name="20% - Accent2 2 9 3 4" xfId="4040"/>
    <cellStyle name="20% - Accent2 2 9 3 5" xfId="4041"/>
    <cellStyle name="20% - Accent2 2 9 3 6" xfId="4042"/>
    <cellStyle name="20% - Accent2 2 9 4" xfId="4043"/>
    <cellStyle name="20% - Accent2 2 9 4 2" xfId="4044"/>
    <cellStyle name="20% - Accent2 2 9 5" xfId="4045"/>
    <cellStyle name="20% - Accent2 2 9 6" xfId="4046"/>
    <cellStyle name="20% - Accent2 2 9 7" xfId="4047"/>
    <cellStyle name="20% - Accent2 2 9 8" xfId="4048"/>
    <cellStyle name="20% - Accent2 2 9 9" xfId="4049"/>
    <cellStyle name="20% - Accent2 20" xfId="4050"/>
    <cellStyle name="20% - Accent2 20 2" xfId="4051"/>
    <cellStyle name="20% - Accent2 20 3" xfId="4052"/>
    <cellStyle name="20% - Accent2 20 4" xfId="4053"/>
    <cellStyle name="20% - Accent2 21" xfId="4054"/>
    <cellStyle name="20% - Accent2 21 2" xfId="4055"/>
    <cellStyle name="20% - Accent2 21 3" xfId="4056"/>
    <cellStyle name="20% - Accent2 21 4" xfId="4057"/>
    <cellStyle name="20% - Accent2 22" xfId="4058"/>
    <cellStyle name="20% - Accent2 22 2" xfId="4059"/>
    <cellStyle name="20% - Accent2 22 3" xfId="4060"/>
    <cellStyle name="20% - Accent2 22 4" xfId="4061"/>
    <cellStyle name="20% - Accent2 23" xfId="4062"/>
    <cellStyle name="20% - Accent2 23 2" xfId="4063"/>
    <cellStyle name="20% - Accent2 23 3" xfId="4064"/>
    <cellStyle name="20% - Accent2 23 4" xfId="4065"/>
    <cellStyle name="20% - Accent2 24" xfId="4066"/>
    <cellStyle name="20% - Accent2 24 2" xfId="4067"/>
    <cellStyle name="20% - Accent2 24 3" xfId="4068"/>
    <cellStyle name="20% - Accent2 24 4" xfId="4069"/>
    <cellStyle name="20% - Accent2 25" xfId="4070"/>
    <cellStyle name="20% - Accent2 25 2" xfId="4071"/>
    <cellStyle name="20% - Accent2 25 3" xfId="4072"/>
    <cellStyle name="20% - Accent2 26" xfId="4073"/>
    <cellStyle name="20% - Accent2 26 2" xfId="4074"/>
    <cellStyle name="20% - Accent2 26 3" xfId="4075"/>
    <cellStyle name="20% - Accent2 27" xfId="4076"/>
    <cellStyle name="20% - Accent2 27 2" xfId="4077"/>
    <cellStyle name="20% - Accent2 27 3" xfId="4078"/>
    <cellStyle name="20% - Accent2 28" xfId="4079"/>
    <cellStyle name="20% - Accent2 28 2" xfId="4080"/>
    <cellStyle name="20% - Accent2 28 3" xfId="4081"/>
    <cellStyle name="20% - Accent2 29" xfId="4082"/>
    <cellStyle name="20% - Accent2 29 2" xfId="4083"/>
    <cellStyle name="20% - Accent2 29 3" xfId="4084"/>
    <cellStyle name="20% - Accent2 3" xfId="1429"/>
    <cellStyle name="20% - Accent2 3 10" xfId="4085"/>
    <cellStyle name="20% - Accent2 3 10 2" xfId="4086"/>
    <cellStyle name="20% - Accent2 3 10 3" xfId="4087"/>
    <cellStyle name="20% - Accent2 3 10 4" xfId="4088"/>
    <cellStyle name="20% - Accent2 3 10 5" xfId="4089"/>
    <cellStyle name="20% - Accent2 3 10 6" xfId="4090"/>
    <cellStyle name="20% - Accent2 3 10 7" xfId="4091"/>
    <cellStyle name="20% - Accent2 3 11" xfId="4092"/>
    <cellStyle name="20% - Accent2 3 11 2" xfId="4093"/>
    <cellStyle name="20% - Accent2 3 11 3" xfId="4094"/>
    <cellStyle name="20% - Accent2 3 11 4" xfId="4095"/>
    <cellStyle name="20% - Accent2 3 11 5" xfId="4096"/>
    <cellStyle name="20% - Accent2 3 11 6" xfId="4097"/>
    <cellStyle name="20% - Accent2 3 12" xfId="4098"/>
    <cellStyle name="20% - Accent2 3 12 2" xfId="4099"/>
    <cellStyle name="20% - Accent2 3 13" xfId="4100"/>
    <cellStyle name="20% - Accent2 3 14" xfId="4101"/>
    <cellStyle name="20% - Accent2 3 15" xfId="4102"/>
    <cellStyle name="20% - Accent2 3 16" xfId="4103"/>
    <cellStyle name="20% - Accent2 3 17" xfId="4104"/>
    <cellStyle name="20% - Accent2 3 18" xfId="4105"/>
    <cellStyle name="20% - Accent2 3 2" xfId="4106"/>
    <cellStyle name="20% - Accent2 3 2 2" xfId="4107"/>
    <cellStyle name="20% - Accent2 3 2 2 2" xfId="4108"/>
    <cellStyle name="20% - Accent2 3 2 2 3" xfId="4109"/>
    <cellStyle name="20% - Accent2 3 2 2 4" xfId="4110"/>
    <cellStyle name="20% - Accent2 3 2 2 5" xfId="4111"/>
    <cellStyle name="20% - Accent2 3 2 2 6" xfId="4112"/>
    <cellStyle name="20% - Accent2 3 2 2 7" xfId="4113"/>
    <cellStyle name="20% - Accent2 3 2 3" xfId="4114"/>
    <cellStyle name="20% - Accent2 3 2 3 2" xfId="4115"/>
    <cellStyle name="20% - Accent2 3 2 3 3" xfId="4116"/>
    <cellStyle name="20% - Accent2 3 2 3 4" xfId="4117"/>
    <cellStyle name="20% - Accent2 3 2 3 5" xfId="4118"/>
    <cellStyle name="20% - Accent2 3 2 3 6" xfId="4119"/>
    <cellStyle name="20% - Accent2 3 2 4" xfId="4120"/>
    <cellStyle name="20% - Accent2 3 2 5" xfId="4121"/>
    <cellStyle name="20% - Accent2 3 2 6" xfId="4122"/>
    <cellStyle name="20% - Accent2 3 2 7" xfId="4123"/>
    <cellStyle name="20% - Accent2 3 2 8" xfId="4124"/>
    <cellStyle name="20% - Accent2 3 2 9" xfId="4125"/>
    <cellStyle name="20% - Accent2 3 3" xfId="4126"/>
    <cellStyle name="20% - Accent2 3 3 2" xfId="4127"/>
    <cellStyle name="20% - Accent2 3 3 2 2" xfId="4128"/>
    <cellStyle name="20% - Accent2 3 3 2 3" xfId="4129"/>
    <cellStyle name="20% - Accent2 3 3 2 4" xfId="4130"/>
    <cellStyle name="20% - Accent2 3 3 2 5" xfId="4131"/>
    <cellStyle name="20% - Accent2 3 3 2 6" xfId="4132"/>
    <cellStyle name="20% - Accent2 3 3 2 7" xfId="4133"/>
    <cellStyle name="20% - Accent2 3 3 3" xfId="4134"/>
    <cellStyle name="20% - Accent2 3 3 3 2" xfId="4135"/>
    <cellStyle name="20% - Accent2 3 3 3 3" xfId="4136"/>
    <cellStyle name="20% - Accent2 3 3 3 4" xfId="4137"/>
    <cellStyle name="20% - Accent2 3 3 3 5" xfId="4138"/>
    <cellStyle name="20% - Accent2 3 3 3 6" xfId="4139"/>
    <cellStyle name="20% - Accent2 3 3 4" xfId="4140"/>
    <cellStyle name="20% - Accent2 3 3 5" xfId="4141"/>
    <cellStyle name="20% - Accent2 3 3 6" xfId="4142"/>
    <cellStyle name="20% - Accent2 3 3 7" xfId="4143"/>
    <cellStyle name="20% - Accent2 3 3 8" xfId="4144"/>
    <cellStyle name="20% - Accent2 3 3 9" xfId="4145"/>
    <cellStyle name="20% - Accent2 3 4" xfId="4146"/>
    <cellStyle name="20% - Accent2 3 4 2" xfId="4147"/>
    <cellStyle name="20% - Accent2 3 4 2 2" xfId="4148"/>
    <cellStyle name="20% - Accent2 3 4 2 3" xfId="4149"/>
    <cellStyle name="20% - Accent2 3 4 2 4" xfId="4150"/>
    <cellStyle name="20% - Accent2 3 4 2 5" xfId="4151"/>
    <cellStyle name="20% - Accent2 3 4 2 6" xfId="4152"/>
    <cellStyle name="20% - Accent2 3 4 2 7" xfId="4153"/>
    <cellStyle name="20% - Accent2 3 4 3" xfId="4154"/>
    <cellStyle name="20% - Accent2 3 4 3 2" xfId="4155"/>
    <cellStyle name="20% - Accent2 3 4 3 3" xfId="4156"/>
    <cellStyle name="20% - Accent2 3 4 3 4" xfId="4157"/>
    <cellStyle name="20% - Accent2 3 4 3 5" xfId="4158"/>
    <cellStyle name="20% - Accent2 3 4 3 6" xfId="4159"/>
    <cellStyle name="20% - Accent2 3 4 4" xfId="4160"/>
    <cellStyle name="20% - Accent2 3 4 5" xfId="4161"/>
    <cellStyle name="20% - Accent2 3 4 6" xfId="4162"/>
    <cellStyle name="20% - Accent2 3 4 7" xfId="4163"/>
    <cellStyle name="20% - Accent2 3 4 8" xfId="4164"/>
    <cellStyle name="20% - Accent2 3 4 9" xfId="4165"/>
    <cellStyle name="20% - Accent2 3 5" xfId="4166"/>
    <cellStyle name="20% - Accent2 3 5 2" xfId="4167"/>
    <cellStyle name="20% - Accent2 3 5 2 2" xfId="4168"/>
    <cellStyle name="20% - Accent2 3 5 2 3" xfId="4169"/>
    <cellStyle name="20% - Accent2 3 5 2 4" xfId="4170"/>
    <cellStyle name="20% - Accent2 3 5 2 5" xfId="4171"/>
    <cellStyle name="20% - Accent2 3 5 2 6" xfId="4172"/>
    <cellStyle name="20% - Accent2 3 5 2 7" xfId="4173"/>
    <cellStyle name="20% - Accent2 3 5 3" xfId="4174"/>
    <cellStyle name="20% - Accent2 3 5 3 2" xfId="4175"/>
    <cellStyle name="20% - Accent2 3 5 3 3" xfId="4176"/>
    <cellStyle name="20% - Accent2 3 5 3 4" xfId="4177"/>
    <cellStyle name="20% - Accent2 3 5 3 5" xfId="4178"/>
    <cellStyle name="20% - Accent2 3 5 3 6" xfId="4179"/>
    <cellStyle name="20% - Accent2 3 5 4" xfId="4180"/>
    <cellStyle name="20% - Accent2 3 5 5" xfId="4181"/>
    <cellStyle name="20% - Accent2 3 5 6" xfId="4182"/>
    <cellStyle name="20% - Accent2 3 5 7" xfId="4183"/>
    <cellStyle name="20% - Accent2 3 5 8" xfId="4184"/>
    <cellStyle name="20% - Accent2 3 5 9" xfId="4185"/>
    <cellStyle name="20% - Accent2 3 6" xfId="4186"/>
    <cellStyle name="20% - Accent2 3 6 2" xfId="4187"/>
    <cellStyle name="20% - Accent2 3 6 2 2" xfId="4188"/>
    <cellStyle name="20% - Accent2 3 6 2 3" xfId="4189"/>
    <cellStyle name="20% - Accent2 3 6 2 4" xfId="4190"/>
    <cellStyle name="20% - Accent2 3 6 2 5" xfId="4191"/>
    <cellStyle name="20% - Accent2 3 6 2 6" xfId="4192"/>
    <cellStyle name="20% - Accent2 3 6 2 7" xfId="4193"/>
    <cellStyle name="20% - Accent2 3 6 3" xfId="4194"/>
    <cellStyle name="20% - Accent2 3 6 3 2" xfId="4195"/>
    <cellStyle name="20% - Accent2 3 6 3 3" xfId="4196"/>
    <cellStyle name="20% - Accent2 3 6 3 4" xfId="4197"/>
    <cellStyle name="20% - Accent2 3 6 3 5" xfId="4198"/>
    <cellStyle name="20% - Accent2 3 6 3 6" xfId="4199"/>
    <cellStyle name="20% - Accent2 3 6 4" xfId="4200"/>
    <cellStyle name="20% - Accent2 3 6 5" xfId="4201"/>
    <cellStyle name="20% - Accent2 3 6 6" xfId="4202"/>
    <cellStyle name="20% - Accent2 3 6 7" xfId="4203"/>
    <cellStyle name="20% - Accent2 3 6 8" xfId="4204"/>
    <cellStyle name="20% - Accent2 3 6 9" xfId="4205"/>
    <cellStyle name="20% - Accent2 3 7" xfId="4206"/>
    <cellStyle name="20% - Accent2 3 7 2" xfId="4207"/>
    <cellStyle name="20% - Accent2 3 7 2 2" xfId="4208"/>
    <cellStyle name="20% - Accent2 3 7 2 3" xfId="4209"/>
    <cellStyle name="20% - Accent2 3 7 2 4" xfId="4210"/>
    <cellStyle name="20% - Accent2 3 7 2 5" xfId="4211"/>
    <cellStyle name="20% - Accent2 3 7 2 6" xfId="4212"/>
    <cellStyle name="20% - Accent2 3 7 2 7" xfId="4213"/>
    <cellStyle name="20% - Accent2 3 7 3" xfId="4214"/>
    <cellStyle name="20% - Accent2 3 7 3 2" xfId="4215"/>
    <cellStyle name="20% - Accent2 3 7 3 3" xfId="4216"/>
    <cellStyle name="20% - Accent2 3 7 3 4" xfId="4217"/>
    <cellStyle name="20% - Accent2 3 7 3 5" xfId="4218"/>
    <cellStyle name="20% - Accent2 3 7 3 6" xfId="4219"/>
    <cellStyle name="20% - Accent2 3 7 4" xfId="4220"/>
    <cellStyle name="20% - Accent2 3 7 5" xfId="4221"/>
    <cellStyle name="20% - Accent2 3 7 6" xfId="4222"/>
    <cellStyle name="20% - Accent2 3 7 7" xfId="4223"/>
    <cellStyle name="20% - Accent2 3 7 8" xfId="4224"/>
    <cellStyle name="20% - Accent2 3 7 9" xfId="4225"/>
    <cellStyle name="20% - Accent2 3 8" xfId="4226"/>
    <cellStyle name="20% - Accent2 3 8 2" xfId="4227"/>
    <cellStyle name="20% - Accent2 3 8 2 2" xfId="4228"/>
    <cellStyle name="20% - Accent2 3 8 2 3" xfId="4229"/>
    <cellStyle name="20% - Accent2 3 8 2 4" xfId="4230"/>
    <cellStyle name="20% - Accent2 3 8 2 5" xfId="4231"/>
    <cellStyle name="20% - Accent2 3 8 2 6" xfId="4232"/>
    <cellStyle name="20% - Accent2 3 8 2 7" xfId="4233"/>
    <cellStyle name="20% - Accent2 3 8 3" xfId="4234"/>
    <cellStyle name="20% - Accent2 3 8 3 2" xfId="4235"/>
    <cellStyle name="20% - Accent2 3 8 3 3" xfId="4236"/>
    <cellStyle name="20% - Accent2 3 8 3 4" xfId="4237"/>
    <cellStyle name="20% - Accent2 3 8 3 5" xfId="4238"/>
    <cellStyle name="20% - Accent2 3 8 3 6" xfId="4239"/>
    <cellStyle name="20% - Accent2 3 8 4" xfId="4240"/>
    <cellStyle name="20% - Accent2 3 8 5" xfId="4241"/>
    <cellStyle name="20% - Accent2 3 8 6" xfId="4242"/>
    <cellStyle name="20% - Accent2 3 8 7" xfId="4243"/>
    <cellStyle name="20% - Accent2 3 8 8" xfId="4244"/>
    <cellStyle name="20% - Accent2 3 8 9" xfId="4245"/>
    <cellStyle name="20% - Accent2 3 9" xfId="4246"/>
    <cellStyle name="20% - Accent2 3 9 2" xfId="4247"/>
    <cellStyle name="20% - Accent2 3 9 2 2" xfId="4248"/>
    <cellStyle name="20% - Accent2 3 9 2 3" xfId="4249"/>
    <cellStyle name="20% - Accent2 3 9 2 4" xfId="4250"/>
    <cellStyle name="20% - Accent2 3 9 2 5" xfId="4251"/>
    <cellStyle name="20% - Accent2 3 9 2 6" xfId="4252"/>
    <cellStyle name="20% - Accent2 3 9 3" xfId="4253"/>
    <cellStyle name="20% - Accent2 3 9 4" xfId="4254"/>
    <cellStyle name="20% - Accent2 3 9 5" xfId="4255"/>
    <cellStyle name="20% - Accent2 3 9 6" xfId="4256"/>
    <cellStyle name="20% - Accent2 3 9 7" xfId="4257"/>
    <cellStyle name="20% - Accent2 3 9 8" xfId="4258"/>
    <cellStyle name="20% - Accent2 30" xfId="4259"/>
    <cellStyle name="20% - Accent2 30 2" xfId="4260"/>
    <cellStyle name="20% - Accent2 31" xfId="4261"/>
    <cellStyle name="20% - Accent2 32" xfId="4262"/>
    <cellStyle name="20% - Accent2 33" xfId="4263"/>
    <cellStyle name="20% - Accent2 34" xfId="4264"/>
    <cellStyle name="20% - Accent2 4" xfId="4265"/>
    <cellStyle name="20% - Accent2 4 10" xfId="4266"/>
    <cellStyle name="20% - Accent2 4 10 2" xfId="4267"/>
    <cellStyle name="20% - Accent2 4 10 3" xfId="4268"/>
    <cellStyle name="20% - Accent2 4 10 4" xfId="4269"/>
    <cellStyle name="20% - Accent2 4 10 5" xfId="4270"/>
    <cellStyle name="20% - Accent2 4 10 6" xfId="4271"/>
    <cellStyle name="20% - Accent2 4 10 7" xfId="4272"/>
    <cellStyle name="20% - Accent2 4 11" xfId="4273"/>
    <cellStyle name="20% - Accent2 4 11 2" xfId="4274"/>
    <cellStyle name="20% - Accent2 4 11 3" xfId="4275"/>
    <cellStyle name="20% - Accent2 4 11 4" xfId="4276"/>
    <cellStyle name="20% - Accent2 4 11 5" xfId="4277"/>
    <cellStyle name="20% - Accent2 4 11 6" xfId="4278"/>
    <cellStyle name="20% - Accent2 4 12" xfId="4279"/>
    <cellStyle name="20% - Accent2 4 12 2" xfId="4280"/>
    <cellStyle name="20% - Accent2 4 13" xfId="4281"/>
    <cellStyle name="20% - Accent2 4 14" xfId="4282"/>
    <cellStyle name="20% - Accent2 4 15" xfId="4283"/>
    <cellStyle name="20% - Accent2 4 16" xfId="4284"/>
    <cellStyle name="20% - Accent2 4 17" xfId="4285"/>
    <cellStyle name="20% - Accent2 4 2" xfId="4286"/>
    <cellStyle name="20% - Accent2 4 2 2" xfId="4287"/>
    <cellStyle name="20% - Accent2 4 2 2 2" xfId="4288"/>
    <cellStyle name="20% - Accent2 4 2 2 3" xfId="4289"/>
    <cellStyle name="20% - Accent2 4 2 2 4" xfId="4290"/>
    <cellStyle name="20% - Accent2 4 2 2 5" xfId="4291"/>
    <cellStyle name="20% - Accent2 4 2 2 6" xfId="4292"/>
    <cellStyle name="20% - Accent2 4 2 2 7" xfId="4293"/>
    <cellStyle name="20% - Accent2 4 2 3" xfId="4294"/>
    <cellStyle name="20% - Accent2 4 2 3 2" xfId="4295"/>
    <cellStyle name="20% - Accent2 4 2 3 3" xfId="4296"/>
    <cellStyle name="20% - Accent2 4 2 3 4" xfId="4297"/>
    <cellStyle name="20% - Accent2 4 2 3 5" xfId="4298"/>
    <cellStyle name="20% - Accent2 4 2 3 6" xfId="4299"/>
    <cellStyle name="20% - Accent2 4 2 4" xfId="4300"/>
    <cellStyle name="20% - Accent2 4 2 4 2" xfId="4301"/>
    <cellStyle name="20% - Accent2 4 2 5" xfId="4302"/>
    <cellStyle name="20% - Accent2 4 2 6" xfId="4303"/>
    <cellStyle name="20% - Accent2 4 2 7" xfId="4304"/>
    <cellStyle name="20% - Accent2 4 2 8" xfId="4305"/>
    <cellStyle name="20% - Accent2 4 2 9" xfId="4306"/>
    <cellStyle name="20% - Accent2 4 3" xfId="4307"/>
    <cellStyle name="20% - Accent2 4 3 2" xfId="4308"/>
    <cellStyle name="20% - Accent2 4 3 2 2" xfId="4309"/>
    <cellStyle name="20% - Accent2 4 3 2 3" xfId="4310"/>
    <cellStyle name="20% - Accent2 4 3 2 4" xfId="4311"/>
    <cellStyle name="20% - Accent2 4 3 2 5" xfId="4312"/>
    <cellStyle name="20% - Accent2 4 3 2 6" xfId="4313"/>
    <cellStyle name="20% - Accent2 4 3 2 7" xfId="4314"/>
    <cellStyle name="20% - Accent2 4 3 3" xfId="4315"/>
    <cellStyle name="20% - Accent2 4 3 3 2" xfId="4316"/>
    <cellStyle name="20% - Accent2 4 3 3 3" xfId="4317"/>
    <cellStyle name="20% - Accent2 4 3 3 4" xfId="4318"/>
    <cellStyle name="20% - Accent2 4 3 3 5" xfId="4319"/>
    <cellStyle name="20% - Accent2 4 3 3 6" xfId="4320"/>
    <cellStyle name="20% - Accent2 4 3 4" xfId="4321"/>
    <cellStyle name="20% - Accent2 4 3 4 2" xfId="4322"/>
    <cellStyle name="20% - Accent2 4 3 5" xfId="4323"/>
    <cellStyle name="20% - Accent2 4 3 6" xfId="4324"/>
    <cellStyle name="20% - Accent2 4 3 7" xfId="4325"/>
    <cellStyle name="20% - Accent2 4 3 8" xfId="4326"/>
    <cellStyle name="20% - Accent2 4 3 9" xfId="4327"/>
    <cellStyle name="20% - Accent2 4 4" xfId="4328"/>
    <cellStyle name="20% - Accent2 4 4 2" xfId="4329"/>
    <cellStyle name="20% - Accent2 4 4 2 2" xfId="4330"/>
    <cellStyle name="20% - Accent2 4 4 2 3" xfId="4331"/>
    <cellStyle name="20% - Accent2 4 4 2 4" xfId="4332"/>
    <cellStyle name="20% - Accent2 4 4 2 5" xfId="4333"/>
    <cellStyle name="20% - Accent2 4 4 2 6" xfId="4334"/>
    <cellStyle name="20% - Accent2 4 4 2 7" xfId="4335"/>
    <cellStyle name="20% - Accent2 4 4 3" xfId="4336"/>
    <cellStyle name="20% - Accent2 4 4 3 2" xfId="4337"/>
    <cellStyle name="20% - Accent2 4 4 3 3" xfId="4338"/>
    <cellStyle name="20% - Accent2 4 4 3 4" xfId="4339"/>
    <cellStyle name="20% - Accent2 4 4 3 5" xfId="4340"/>
    <cellStyle name="20% - Accent2 4 4 3 6" xfId="4341"/>
    <cellStyle name="20% - Accent2 4 4 4" xfId="4342"/>
    <cellStyle name="20% - Accent2 4 4 5" xfId="4343"/>
    <cellStyle name="20% - Accent2 4 4 6" xfId="4344"/>
    <cellStyle name="20% - Accent2 4 4 7" xfId="4345"/>
    <cellStyle name="20% - Accent2 4 4 8" xfId="4346"/>
    <cellStyle name="20% - Accent2 4 4 9" xfId="4347"/>
    <cellStyle name="20% - Accent2 4 5" xfId="4348"/>
    <cellStyle name="20% - Accent2 4 5 2" xfId="4349"/>
    <cellStyle name="20% - Accent2 4 5 2 2" xfId="4350"/>
    <cellStyle name="20% - Accent2 4 5 2 3" xfId="4351"/>
    <cellStyle name="20% - Accent2 4 5 2 4" xfId="4352"/>
    <cellStyle name="20% - Accent2 4 5 2 5" xfId="4353"/>
    <cellStyle name="20% - Accent2 4 5 2 6" xfId="4354"/>
    <cellStyle name="20% - Accent2 4 5 2 7" xfId="4355"/>
    <cellStyle name="20% - Accent2 4 5 3" xfId="4356"/>
    <cellStyle name="20% - Accent2 4 5 3 2" xfId="4357"/>
    <cellStyle name="20% - Accent2 4 5 3 3" xfId="4358"/>
    <cellStyle name="20% - Accent2 4 5 3 4" xfId="4359"/>
    <cellStyle name="20% - Accent2 4 5 3 5" xfId="4360"/>
    <cellStyle name="20% - Accent2 4 5 3 6" xfId="4361"/>
    <cellStyle name="20% - Accent2 4 5 4" xfId="4362"/>
    <cellStyle name="20% - Accent2 4 5 5" xfId="4363"/>
    <cellStyle name="20% - Accent2 4 5 6" xfId="4364"/>
    <cellStyle name="20% - Accent2 4 5 7" xfId="4365"/>
    <cellStyle name="20% - Accent2 4 5 8" xfId="4366"/>
    <cellStyle name="20% - Accent2 4 5 9" xfId="4367"/>
    <cellStyle name="20% - Accent2 4 6" xfId="4368"/>
    <cellStyle name="20% - Accent2 4 6 2" xfId="4369"/>
    <cellStyle name="20% - Accent2 4 6 2 2" xfId="4370"/>
    <cellStyle name="20% - Accent2 4 6 2 3" xfId="4371"/>
    <cellStyle name="20% - Accent2 4 6 2 4" xfId="4372"/>
    <cellStyle name="20% - Accent2 4 6 2 5" xfId="4373"/>
    <cellStyle name="20% - Accent2 4 6 2 6" xfId="4374"/>
    <cellStyle name="20% - Accent2 4 6 2 7" xfId="4375"/>
    <cellStyle name="20% - Accent2 4 6 3" xfId="4376"/>
    <cellStyle name="20% - Accent2 4 6 3 2" xfId="4377"/>
    <cellStyle name="20% - Accent2 4 6 3 3" xfId="4378"/>
    <cellStyle name="20% - Accent2 4 6 3 4" xfId="4379"/>
    <cellStyle name="20% - Accent2 4 6 3 5" xfId="4380"/>
    <cellStyle name="20% - Accent2 4 6 3 6" xfId="4381"/>
    <cellStyle name="20% - Accent2 4 6 4" xfId="4382"/>
    <cellStyle name="20% - Accent2 4 6 5" xfId="4383"/>
    <cellStyle name="20% - Accent2 4 6 6" xfId="4384"/>
    <cellStyle name="20% - Accent2 4 6 7" xfId="4385"/>
    <cellStyle name="20% - Accent2 4 6 8" xfId="4386"/>
    <cellStyle name="20% - Accent2 4 6 9" xfId="4387"/>
    <cellStyle name="20% - Accent2 4 7" xfId="4388"/>
    <cellStyle name="20% - Accent2 4 7 2" xfId="4389"/>
    <cellStyle name="20% - Accent2 4 7 2 2" xfId="4390"/>
    <cellStyle name="20% - Accent2 4 7 2 3" xfId="4391"/>
    <cellStyle name="20% - Accent2 4 7 2 4" xfId="4392"/>
    <cellStyle name="20% - Accent2 4 7 2 5" xfId="4393"/>
    <cellStyle name="20% - Accent2 4 7 2 6" xfId="4394"/>
    <cellStyle name="20% - Accent2 4 7 2 7" xfId="4395"/>
    <cellStyle name="20% - Accent2 4 7 3" xfId="4396"/>
    <cellStyle name="20% - Accent2 4 7 3 2" xfId="4397"/>
    <cellStyle name="20% - Accent2 4 7 3 3" xfId="4398"/>
    <cellStyle name="20% - Accent2 4 7 3 4" xfId="4399"/>
    <cellStyle name="20% - Accent2 4 7 3 5" xfId="4400"/>
    <cellStyle name="20% - Accent2 4 7 3 6" xfId="4401"/>
    <cellStyle name="20% - Accent2 4 7 4" xfId="4402"/>
    <cellStyle name="20% - Accent2 4 7 5" xfId="4403"/>
    <cellStyle name="20% - Accent2 4 7 6" xfId="4404"/>
    <cellStyle name="20% - Accent2 4 7 7" xfId="4405"/>
    <cellStyle name="20% - Accent2 4 7 8" xfId="4406"/>
    <cellStyle name="20% - Accent2 4 7 9" xfId="4407"/>
    <cellStyle name="20% - Accent2 4 8" xfId="4408"/>
    <cellStyle name="20% - Accent2 4 8 2" xfId="4409"/>
    <cellStyle name="20% - Accent2 4 8 2 2" xfId="4410"/>
    <cellStyle name="20% - Accent2 4 8 2 3" xfId="4411"/>
    <cellStyle name="20% - Accent2 4 8 2 4" xfId="4412"/>
    <cellStyle name="20% - Accent2 4 8 2 5" xfId="4413"/>
    <cellStyle name="20% - Accent2 4 8 2 6" xfId="4414"/>
    <cellStyle name="20% - Accent2 4 8 2 7" xfId="4415"/>
    <cellStyle name="20% - Accent2 4 8 3" xfId="4416"/>
    <cellStyle name="20% - Accent2 4 8 3 2" xfId="4417"/>
    <cellStyle name="20% - Accent2 4 8 3 3" xfId="4418"/>
    <cellStyle name="20% - Accent2 4 8 3 4" xfId="4419"/>
    <cellStyle name="20% - Accent2 4 8 3 5" xfId="4420"/>
    <cellStyle name="20% - Accent2 4 8 3 6" xfId="4421"/>
    <cellStyle name="20% - Accent2 4 8 4" xfId="4422"/>
    <cellStyle name="20% - Accent2 4 8 5" xfId="4423"/>
    <cellStyle name="20% - Accent2 4 8 6" xfId="4424"/>
    <cellStyle name="20% - Accent2 4 8 7" xfId="4425"/>
    <cellStyle name="20% - Accent2 4 8 8" xfId="4426"/>
    <cellStyle name="20% - Accent2 4 8 9" xfId="4427"/>
    <cellStyle name="20% - Accent2 4 9" xfId="4428"/>
    <cellStyle name="20% - Accent2 4 9 2" xfId="4429"/>
    <cellStyle name="20% - Accent2 4 9 2 2" xfId="4430"/>
    <cellStyle name="20% - Accent2 4 9 2 3" xfId="4431"/>
    <cellStyle name="20% - Accent2 4 9 2 4" xfId="4432"/>
    <cellStyle name="20% - Accent2 4 9 2 5" xfId="4433"/>
    <cellStyle name="20% - Accent2 4 9 2 6" xfId="4434"/>
    <cellStyle name="20% - Accent2 4 9 3" xfId="4435"/>
    <cellStyle name="20% - Accent2 4 9 4" xfId="4436"/>
    <cellStyle name="20% - Accent2 4 9 5" xfId="4437"/>
    <cellStyle name="20% - Accent2 4 9 6" xfId="4438"/>
    <cellStyle name="20% - Accent2 4 9 7" xfId="4439"/>
    <cellStyle name="20% - Accent2 4 9 8" xfId="4440"/>
    <cellStyle name="20% - Accent2 5" xfId="4441"/>
    <cellStyle name="20% - Accent2 5 10" xfId="4442"/>
    <cellStyle name="20% - Accent2 5 10 2" xfId="4443"/>
    <cellStyle name="20% - Accent2 5 10 3" xfId="4444"/>
    <cellStyle name="20% - Accent2 5 10 4" xfId="4445"/>
    <cellStyle name="20% - Accent2 5 10 5" xfId="4446"/>
    <cellStyle name="20% - Accent2 5 10 6" xfId="4447"/>
    <cellStyle name="20% - Accent2 5 10 7" xfId="4448"/>
    <cellStyle name="20% - Accent2 5 11" xfId="4449"/>
    <cellStyle name="20% - Accent2 5 11 2" xfId="4450"/>
    <cellStyle name="20% - Accent2 5 11 3" xfId="4451"/>
    <cellStyle name="20% - Accent2 5 11 4" xfId="4452"/>
    <cellStyle name="20% - Accent2 5 11 5" xfId="4453"/>
    <cellStyle name="20% - Accent2 5 11 6" xfId="4454"/>
    <cellStyle name="20% - Accent2 5 12" xfId="4455"/>
    <cellStyle name="20% - Accent2 5 12 2" xfId="4456"/>
    <cellStyle name="20% - Accent2 5 13" xfId="4457"/>
    <cellStyle name="20% - Accent2 5 14" xfId="4458"/>
    <cellStyle name="20% - Accent2 5 15" xfId="4459"/>
    <cellStyle name="20% - Accent2 5 16" xfId="4460"/>
    <cellStyle name="20% - Accent2 5 17" xfId="4461"/>
    <cellStyle name="20% - Accent2 5 2" xfId="4462"/>
    <cellStyle name="20% - Accent2 5 2 2" xfId="4463"/>
    <cellStyle name="20% - Accent2 5 2 2 2" xfId="4464"/>
    <cellStyle name="20% - Accent2 5 2 2 3" xfId="4465"/>
    <cellStyle name="20% - Accent2 5 2 2 4" xfId="4466"/>
    <cellStyle name="20% - Accent2 5 2 2 5" xfId="4467"/>
    <cellStyle name="20% - Accent2 5 2 2 6" xfId="4468"/>
    <cellStyle name="20% - Accent2 5 2 2 7" xfId="4469"/>
    <cellStyle name="20% - Accent2 5 2 3" xfId="4470"/>
    <cellStyle name="20% - Accent2 5 2 3 2" xfId="4471"/>
    <cellStyle name="20% - Accent2 5 2 3 3" xfId="4472"/>
    <cellStyle name="20% - Accent2 5 2 3 4" xfId="4473"/>
    <cellStyle name="20% - Accent2 5 2 3 5" xfId="4474"/>
    <cellStyle name="20% - Accent2 5 2 3 6" xfId="4475"/>
    <cellStyle name="20% - Accent2 5 2 4" xfId="4476"/>
    <cellStyle name="20% - Accent2 5 2 4 2" xfId="4477"/>
    <cellStyle name="20% - Accent2 5 2 5" xfId="4478"/>
    <cellStyle name="20% - Accent2 5 2 6" xfId="4479"/>
    <cellStyle name="20% - Accent2 5 2 7" xfId="4480"/>
    <cellStyle name="20% - Accent2 5 2 8" xfId="4481"/>
    <cellStyle name="20% - Accent2 5 2 9" xfId="4482"/>
    <cellStyle name="20% - Accent2 5 3" xfId="4483"/>
    <cellStyle name="20% - Accent2 5 3 2" xfId="4484"/>
    <cellStyle name="20% - Accent2 5 3 2 2" xfId="4485"/>
    <cellStyle name="20% - Accent2 5 3 2 3" xfId="4486"/>
    <cellStyle name="20% - Accent2 5 3 2 4" xfId="4487"/>
    <cellStyle name="20% - Accent2 5 3 2 5" xfId="4488"/>
    <cellStyle name="20% - Accent2 5 3 2 6" xfId="4489"/>
    <cellStyle name="20% - Accent2 5 3 2 7" xfId="4490"/>
    <cellStyle name="20% - Accent2 5 3 3" xfId="4491"/>
    <cellStyle name="20% - Accent2 5 3 3 2" xfId="4492"/>
    <cellStyle name="20% - Accent2 5 3 3 3" xfId="4493"/>
    <cellStyle name="20% - Accent2 5 3 3 4" xfId="4494"/>
    <cellStyle name="20% - Accent2 5 3 3 5" xfId="4495"/>
    <cellStyle name="20% - Accent2 5 3 3 6" xfId="4496"/>
    <cellStyle name="20% - Accent2 5 3 4" xfId="4497"/>
    <cellStyle name="20% - Accent2 5 3 4 2" xfId="4498"/>
    <cellStyle name="20% - Accent2 5 3 5" xfId="4499"/>
    <cellStyle name="20% - Accent2 5 3 6" xfId="4500"/>
    <cellStyle name="20% - Accent2 5 3 7" xfId="4501"/>
    <cellStyle name="20% - Accent2 5 3 8" xfId="4502"/>
    <cellStyle name="20% - Accent2 5 3 9" xfId="4503"/>
    <cellStyle name="20% - Accent2 5 4" xfId="4504"/>
    <cellStyle name="20% - Accent2 5 4 2" xfId="4505"/>
    <cellStyle name="20% - Accent2 5 4 2 2" xfId="4506"/>
    <cellStyle name="20% - Accent2 5 4 2 3" xfId="4507"/>
    <cellStyle name="20% - Accent2 5 4 2 4" xfId="4508"/>
    <cellStyle name="20% - Accent2 5 4 2 5" xfId="4509"/>
    <cellStyle name="20% - Accent2 5 4 2 6" xfId="4510"/>
    <cellStyle name="20% - Accent2 5 4 2 7" xfId="4511"/>
    <cellStyle name="20% - Accent2 5 4 3" xfId="4512"/>
    <cellStyle name="20% - Accent2 5 4 3 2" xfId="4513"/>
    <cellStyle name="20% - Accent2 5 4 3 3" xfId="4514"/>
    <cellStyle name="20% - Accent2 5 4 3 4" xfId="4515"/>
    <cellStyle name="20% - Accent2 5 4 3 5" xfId="4516"/>
    <cellStyle name="20% - Accent2 5 4 3 6" xfId="4517"/>
    <cellStyle name="20% - Accent2 5 4 4" xfId="4518"/>
    <cellStyle name="20% - Accent2 5 4 5" xfId="4519"/>
    <cellStyle name="20% - Accent2 5 4 6" xfId="4520"/>
    <cellStyle name="20% - Accent2 5 4 7" xfId="4521"/>
    <cellStyle name="20% - Accent2 5 4 8" xfId="4522"/>
    <cellStyle name="20% - Accent2 5 4 9" xfId="4523"/>
    <cellStyle name="20% - Accent2 5 5" xfId="4524"/>
    <cellStyle name="20% - Accent2 5 5 2" xfId="4525"/>
    <cellStyle name="20% - Accent2 5 5 2 2" xfId="4526"/>
    <cellStyle name="20% - Accent2 5 5 2 3" xfId="4527"/>
    <cellStyle name="20% - Accent2 5 5 2 4" xfId="4528"/>
    <cellStyle name="20% - Accent2 5 5 2 5" xfId="4529"/>
    <cellStyle name="20% - Accent2 5 5 2 6" xfId="4530"/>
    <cellStyle name="20% - Accent2 5 5 2 7" xfId="4531"/>
    <cellStyle name="20% - Accent2 5 5 3" xfId="4532"/>
    <cellStyle name="20% - Accent2 5 5 3 2" xfId="4533"/>
    <cellStyle name="20% - Accent2 5 5 3 3" xfId="4534"/>
    <cellStyle name="20% - Accent2 5 5 3 4" xfId="4535"/>
    <cellStyle name="20% - Accent2 5 5 3 5" xfId="4536"/>
    <cellStyle name="20% - Accent2 5 5 3 6" xfId="4537"/>
    <cellStyle name="20% - Accent2 5 5 4" xfId="4538"/>
    <cellStyle name="20% - Accent2 5 5 5" xfId="4539"/>
    <cellStyle name="20% - Accent2 5 5 6" xfId="4540"/>
    <cellStyle name="20% - Accent2 5 5 7" xfId="4541"/>
    <cellStyle name="20% - Accent2 5 5 8" xfId="4542"/>
    <cellStyle name="20% - Accent2 5 5 9" xfId="4543"/>
    <cellStyle name="20% - Accent2 5 6" xfId="4544"/>
    <cellStyle name="20% - Accent2 5 6 2" xfId="4545"/>
    <cellStyle name="20% - Accent2 5 6 2 2" xfId="4546"/>
    <cellStyle name="20% - Accent2 5 6 2 3" xfId="4547"/>
    <cellStyle name="20% - Accent2 5 6 2 4" xfId="4548"/>
    <cellStyle name="20% - Accent2 5 6 2 5" xfId="4549"/>
    <cellStyle name="20% - Accent2 5 6 2 6" xfId="4550"/>
    <cellStyle name="20% - Accent2 5 6 2 7" xfId="4551"/>
    <cellStyle name="20% - Accent2 5 6 3" xfId="4552"/>
    <cellStyle name="20% - Accent2 5 6 3 2" xfId="4553"/>
    <cellStyle name="20% - Accent2 5 6 3 3" xfId="4554"/>
    <cellStyle name="20% - Accent2 5 6 3 4" xfId="4555"/>
    <cellStyle name="20% - Accent2 5 6 3 5" xfId="4556"/>
    <cellStyle name="20% - Accent2 5 6 3 6" xfId="4557"/>
    <cellStyle name="20% - Accent2 5 6 4" xfId="4558"/>
    <cellStyle name="20% - Accent2 5 6 5" xfId="4559"/>
    <cellStyle name="20% - Accent2 5 6 6" xfId="4560"/>
    <cellStyle name="20% - Accent2 5 6 7" xfId="4561"/>
    <cellStyle name="20% - Accent2 5 6 8" xfId="4562"/>
    <cellStyle name="20% - Accent2 5 6 9" xfId="4563"/>
    <cellStyle name="20% - Accent2 5 7" xfId="4564"/>
    <cellStyle name="20% - Accent2 5 7 2" xfId="4565"/>
    <cellStyle name="20% - Accent2 5 7 2 2" xfId="4566"/>
    <cellStyle name="20% - Accent2 5 7 2 3" xfId="4567"/>
    <cellStyle name="20% - Accent2 5 7 2 4" xfId="4568"/>
    <cellStyle name="20% - Accent2 5 7 2 5" xfId="4569"/>
    <cellStyle name="20% - Accent2 5 7 2 6" xfId="4570"/>
    <cellStyle name="20% - Accent2 5 7 2 7" xfId="4571"/>
    <cellStyle name="20% - Accent2 5 7 3" xfId="4572"/>
    <cellStyle name="20% - Accent2 5 7 3 2" xfId="4573"/>
    <cellStyle name="20% - Accent2 5 7 3 3" xfId="4574"/>
    <cellStyle name="20% - Accent2 5 7 3 4" xfId="4575"/>
    <cellStyle name="20% - Accent2 5 7 3 5" xfId="4576"/>
    <cellStyle name="20% - Accent2 5 7 3 6" xfId="4577"/>
    <cellStyle name="20% - Accent2 5 7 4" xfId="4578"/>
    <cellStyle name="20% - Accent2 5 7 5" xfId="4579"/>
    <cellStyle name="20% - Accent2 5 7 6" xfId="4580"/>
    <cellStyle name="20% - Accent2 5 7 7" xfId="4581"/>
    <cellStyle name="20% - Accent2 5 7 8" xfId="4582"/>
    <cellStyle name="20% - Accent2 5 7 9" xfId="4583"/>
    <cellStyle name="20% - Accent2 5 8" xfId="4584"/>
    <cellStyle name="20% - Accent2 5 8 2" xfId="4585"/>
    <cellStyle name="20% - Accent2 5 8 2 2" xfId="4586"/>
    <cellStyle name="20% - Accent2 5 8 2 3" xfId="4587"/>
    <cellStyle name="20% - Accent2 5 8 2 4" xfId="4588"/>
    <cellStyle name="20% - Accent2 5 8 2 5" xfId="4589"/>
    <cellStyle name="20% - Accent2 5 8 2 6" xfId="4590"/>
    <cellStyle name="20% - Accent2 5 8 2 7" xfId="4591"/>
    <cellStyle name="20% - Accent2 5 8 3" xfId="4592"/>
    <cellStyle name="20% - Accent2 5 8 3 2" xfId="4593"/>
    <cellStyle name="20% - Accent2 5 8 3 3" xfId="4594"/>
    <cellStyle name="20% - Accent2 5 8 3 4" xfId="4595"/>
    <cellStyle name="20% - Accent2 5 8 3 5" xfId="4596"/>
    <cellStyle name="20% - Accent2 5 8 3 6" xfId="4597"/>
    <cellStyle name="20% - Accent2 5 8 4" xfId="4598"/>
    <cellStyle name="20% - Accent2 5 8 5" xfId="4599"/>
    <cellStyle name="20% - Accent2 5 8 6" xfId="4600"/>
    <cellStyle name="20% - Accent2 5 8 7" xfId="4601"/>
    <cellStyle name="20% - Accent2 5 8 8" xfId="4602"/>
    <cellStyle name="20% - Accent2 5 8 9" xfId="4603"/>
    <cellStyle name="20% - Accent2 5 9" xfId="4604"/>
    <cellStyle name="20% - Accent2 5 9 2" xfId="4605"/>
    <cellStyle name="20% - Accent2 5 9 2 2" xfId="4606"/>
    <cellStyle name="20% - Accent2 5 9 2 3" xfId="4607"/>
    <cellStyle name="20% - Accent2 5 9 2 4" xfId="4608"/>
    <cellStyle name="20% - Accent2 5 9 2 5" xfId="4609"/>
    <cellStyle name="20% - Accent2 5 9 2 6" xfId="4610"/>
    <cellStyle name="20% - Accent2 5 9 3" xfId="4611"/>
    <cellStyle name="20% - Accent2 5 9 4" xfId="4612"/>
    <cellStyle name="20% - Accent2 5 9 5" xfId="4613"/>
    <cellStyle name="20% - Accent2 5 9 6" xfId="4614"/>
    <cellStyle name="20% - Accent2 5 9 7" xfId="4615"/>
    <cellStyle name="20% - Accent2 5 9 8" xfId="4616"/>
    <cellStyle name="20% - Accent2 6" xfId="4617"/>
    <cellStyle name="20% - Accent2 6 10" xfId="4618"/>
    <cellStyle name="20% - Accent2 6 10 2" xfId="4619"/>
    <cellStyle name="20% - Accent2 6 10 3" xfId="4620"/>
    <cellStyle name="20% - Accent2 6 10 4" xfId="4621"/>
    <cellStyle name="20% - Accent2 6 10 5" xfId="4622"/>
    <cellStyle name="20% - Accent2 6 10 6" xfId="4623"/>
    <cellStyle name="20% - Accent2 6 10 7" xfId="4624"/>
    <cellStyle name="20% - Accent2 6 11" xfId="4625"/>
    <cellStyle name="20% - Accent2 6 11 2" xfId="4626"/>
    <cellStyle name="20% - Accent2 6 11 3" xfId="4627"/>
    <cellStyle name="20% - Accent2 6 11 4" xfId="4628"/>
    <cellStyle name="20% - Accent2 6 11 5" xfId="4629"/>
    <cellStyle name="20% - Accent2 6 11 6" xfId="4630"/>
    <cellStyle name="20% - Accent2 6 12" xfId="4631"/>
    <cellStyle name="20% - Accent2 6 12 2" xfId="4632"/>
    <cellStyle name="20% - Accent2 6 13" xfId="4633"/>
    <cellStyle name="20% - Accent2 6 14" xfId="4634"/>
    <cellStyle name="20% - Accent2 6 15" xfId="4635"/>
    <cellStyle name="20% - Accent2 6 16" xfId="4636"/>
    <cellStyle name="20% - Accent2 6 17" xfId="4637"/>
    <cellStyle name="20% - Accent2 6 2" xfId="4638"/>
    <cellStyle name="20% - Accent2 6 2 2" xfId="4639"/>
    <cellStyle name="20% - Accent2 6 2 2 2" xfId="4640"/>
    <cellStyle name="20% - Accent2 6 2 2 3" xfId="4641"/>
    <cellStyle name="20% - Accent2 6 2 2 4" xfId="4642"/>
    <cellStyle name="20% - Accent2 6 2 2 5" xfId="4643"/>
    <cellStyle name="20% - Accent2 6 2 2 6" xfId="4644"/>
    <cellStyle name="20% - Accent2 6 2 2 7" xfId="4645"/>
    <cellStyle name="20% - Accent2 6 2 3" xfId="4646"/>
    <cellStyle name="20% - Accent2 6 2 3 2" xfId="4647"/>
    <cellStyle name="20% - Accent2 6 2 3 3" xfId="4648"/>
    <cellStyle name="20% - Accent2 6 2 3 4" xfId="4649"/>
    <cellStyle name="20% - Accent2 6 2 3 5" xfId="4650"/>
    <cellStyle name="20% - Accent2 6 2 3 6" xfId="4651"/>
    <cellStyle name="20% - Accent2 6 2 4" xfId="4652"/>
    <cellStyle name="20% - Accent2 6 2 4 2" xfId="4653"/>
    <cellStyle name="20% - Accent2 6 2 5" xfId="4654"/>
    <cellStyle name="20% - Accent2 6 2 6" xfId="4655"/>
    <cellStyle name="20% - Accent2 6 2 7" xfId="4656"/>
    <cellStyle name="20% - Accent2 6 2 8" xfId="4657"/>
    <cellStyle name="20% - Accent2 6 2 9" xfId="4658"/>
    <cellStyle name="20% - Accent2 6 3" xfId="4659"/>
    <cellStyle name="20% - Accent2 6 3 2" xfId="4660"/>
    <cellStyle name="20% - Accent2 6 3 2 2" xfId="4661"/>
    <cellStyle name="20% - Accent2 6 3 2 3" xfId="4662"/>
    <cellStyle name="20% - Accent2 6 3 2 4" xfId="4663"/>
    <cellStyle name="20% - Accent2 6 3 2 5" xfId="4664"/>
    <cellStyle name="20% - Accent2 6 3 2 6" xfId="4665"/>
    <cellStyle name="20% - Accent2 6 3 2 7" xfId="4666"/>
    <cellStyle name="20% - Accent2 6 3 3" xfId="4667"/>
    <cellStyle name="20% - Accent2 6 3 3 2" xfId="4668"/>
    <cellStyle name="20% - Accent2 6 3 3 3" xfId="4669"/>
    <cellStyle name="20% - Accent2 6 3 3 4" xfId="4670"/>
    <cellStyle name="20% - Accent2 6 3 3 5" xfId="4671"/>
    <cellStyle name="20% - Accent2 6 3 3 6" xfId="4672"/>
    <cellStyle name="20% - Accent2 6 3 4" xfId="4673"/>
    <cellStyle name="20% - Accent2 6 3 4 2" xfId="4674"/>
    <cellStyle name="20% - Accent2 6 3 5" xfId="4675"/>
    <cellStyle name="20% - Accent2 6 3 6" xfId="4676"/>
    <cellStyle name="20% - Accent2 6 3 7" xfId="4677"/>
    <cellStyle name="20% - Accent2 6 3 8" xfId="4678"/>
    <cellStyle name="20% - Accent2 6 3 9" xfId="4679"/>
    <cellStyle name="20% - Accent2 6 4" xfId="4680"/>
    <cellStyle name="20% - Accent2 6 4 2" xfId="4681"/>
    <cellStyle name="20% - Accent2 6 4 2 2" xfId="4682"/>
    <cellStyle name="20% - Accent2 6 4 2 3" xfId="4683"/>
    <cellStyle name="20% - Accent2 6 4 2 4" xfId="4684"/>
    <cellStyle name="20% - Accent2 6 4 2 5" xfId="4685"/>
    <cellStyle name="20% - Accent2 6 4 2 6" xfId="4686"/>
    <cellStyle name="20% - Accent2 6 4 2 7" xfId="4687"/>
    <cellStyle name="20% - Accent2 6 4 3" xfId="4688"/>
    <cellStyle name="20% - Accent2 6 4 3 2" xfId="4689"/>
    <cellStyle name="20% - Accent2 6 4 3 3" xfId="4690"/>
    <cellStyle name="20% - Accent2 6 4 3 4" xfId="4691"/>
    <cellStyle name="20% - Accent2 6 4 3 5" xfId="4692"/>
    <cellStyle name="20% - Accent2 6 4 3 6" xfId="4693"/>
    <cellStyle name="20% - Accent2 6 4 4" xfId="4694"/>
    <cellStyle name="20% - Accent2 6 4 5" xfId="4695"/>
    <cellStyle name="20% - Accent2 6 4 6" xfId="4696"/>
    <cellStyle name="20% - Accent2 6 4 7" xfId="4697"/>
    <cellStyle name="20% - Accent2 6 4 8" xfId="4698"/>
    <cellStyle name="20% - Accent2 6 4 9" xfId="4699"/>
    <cellStyle name="20% - Accent2 6 5" xfId="4700"/>
    <cellStyle name="20% - Accent2 6 5 2" xfId="4701"/>
    <cellStyle name="20% - Accent2 6 5 2 2" xfId="4702"/>
    <cellStyle name="20% - Accent2 6 5 2 3" xfId="4703"/>
    <cellStyle name="20% - Accent2 6 5 2 4" xfId="4704"/>
    <cellStyle name="20% - Accent2 6 5 2 5" xfId="4705"/>
    <cellStyle name="20% - Accent2 6 5 2 6" xfId="4706"/>
    <cellStyle name="20% - Accent2 6 5 2 7" xfId="4707"/>
    <cellStyle name="20% - Accent2 6 5 3" xfId="4708"/>
    <cellStyle name="20% - Accent2 6 5 3 2" xfId="4709"/>
    <cellStyle name="20% - Accent2 6 5 3 3" xfId="4710"/>
    <cellStyle name="20% - Accent2 6 5 3 4" xfId="4711"/>
    <cellStyle name="20% - Accent2 6 5 3 5" xfId="4712"/>
    <cellStyle name="20% - Accent2 6 5 3 6" xfId="4713"/>
    <cellStyle name="20% - Accent2 6 5 4" xfId="4714"/>
    <cellStyle name="20% - Accent2 6 5 5" xfId="4715"/>
    <cellStyle name="20% - Accent2 6 5 6" xfId="4716"/>
    <cellStyle name="20% - Accent2 6 5 7" xfId="4717"/>
    <cellStyle name="20% - Accent2 6 5 8" xfId="4718"/>
    <cellStyle name="20% - Accent2 6 5 9" xfId="4719"/>
    <cellStyle name="20% - Accent2 6 6" xfId="4720"/>
    <cellStyle name="20% - Accent2 6 6 2" xfId="4721"/>
    <cellStyle name="20% - Accent2 6 6 2 2" xfId="4722"/>
    <cellStyle name="20% - Accent2 6 6 2 3" xfId="4723"/>
    <cellStyle name="20% - Accent2 6 6 2 4" xfId="4724"/>
    <cellStyle name="20% - Accent2 6 6 2 5" xfId="4725"/>
    <cellStyle name="20% - Accent2 6 6 2 6" xfId="4726"/>
    <cellStyle name="20% - Accent2 6 6 2 7" xfId="4727"/>
    <cellStyle name="20% - Accent2 6 6 3" xfId="4728"/>
    <cellStyle name="20% - Accent2 6 6 3 2" xfId="4729"/>
    <cellStyle name="20% - Accent2 6 6 3 3" xfId="4730"/>
    <cellStyle name="20% - Accent2 6 6 3 4" xfId="4731"/>
    <cellStyle name="20% - Accent2 6 6 3 5" xfId="4732"/>
    <cellStyle name="20% - Accent2 6 6 3 6" xfId="4733"/>
    <cellStyle name="20% - Accent2 6 6 4" xfId="4734"/>
    <cellStyle name="20% - Accent2 6 6 5" xfId="4735"/>
    <cellStyle name="20% - Accent2 6 6 6" xfId="4736"/>
    <cellStyle name="20% - Accent2 6 6 7" xfId="4737"/>
    <cellStyle name="20% - Accent2 6 6 8" xfId="4738"/>
    <cellStyle name="20% - Accent2 6 6 9" xfId="4739"/>
    <cellStyle name="20% - Accent2 6 7" xfId="4740"/>
    <cellStyle name="20% - Accent2 6 7 2" xfId="4741"/>
    <cellStyle name="20% - Accent2 6 7 2 2" xfId="4742"/>
    <cellStyle name="20% - Accent2 6 7 2 3" xfId="4743"/>
    <cellStyle name="20% - Accent2 6 7 2 4" xfId="4744"/>
    <cellStyle name="20% - Accent2 6 7 2 5" xfId="4745"/>
    <cellStyle name="20% - Accent2 6 7 2 6" xfId="4746"/>
    <cellStyle name="20% - Accent2 6 7 2 7" xfId="4747"/>
    <cellStyle name="20% - Accent2 6 7 3" xfId="4748"/>
    <cellStyle name="20% - Accent2 6 7 3 2" xfId="4749"/>
    <cellStyle name="20% - Accent2 6 7 3 3" xfId="4750"/>
    <cellStyle name="20% - Accent2 6 7 3 4" xfId="4751"/>
    <cellStyle name="20% - Accent2 6 7 3 5" xfId="4752"/>
    <cellStyle name="20% - Accent2 6 7 3 6" xfId="4753"/>
    <cellStyle name="20% - Accent2 6 7 4" xfId="4754"/>
    <cellStyle name="20% - Accent2 6 7 5" xfId="4755"/>
    <cellStyle name="20% - Accent2 6 7 6" xfId="4756"/>
    <cellStyle name="20% - Accent2 6 7 7" xfId="4757"/>
    <cellStyle name="20% - Accent2 6 7 8" xfId="4758"/>
    <cellStyle name="20% - Accent2 6 7 9" xfId="4759"/>
    <cellStyle name="20% - Accent2 6 8" xfId="4760"/>
    <cellStyle name="20% - Accent2 6 8 2" xfId="4761"/>
    <cellStyle name="20% - Accent2 6 8 2 2" xfId="4762"/>
    <cellStyle name="20% - Accent2 6 8 2 3" xfId="4763"/>
    <cellStyle name="20% - Accent2 6 8 2 4" xfId="4764"/>
    <cellStyle name="20% - Accent2 6 8 2 5" xfId="4765"/>
    <cellStyle name="20% - Accent2 6 8 2 6" xfId="4766"/>
    <cellStyle name="20% - Accent2 6 8 2 7" xfId="4767"/>
    <cellStyle name="20% - Accent2 6 8 3" xfId="4768"/>
    <cellStyle name="20% - Accent2 6 8 3 2" xfId="4769"/>
    <cellStyle name="20% - Accent2 6 8 3 3" xfId="4770"/>
    <cellStyle name="20% - Accent2 6 8 3 4" xfId="4771"/>
    <cellStyle name="20% - Accent2 6 8 3 5" xfId="4772"/>
    <cellStyle name="20% - Accent2 6 8 3 6" xfId="4773"/>
    <cellStyle name="20% - Accent2 6 8 4" xfId="4774"/>
    <cellStyle name="20% - Accent2 6 8 5" xfId="4775"/>
    <cellStyle name="20% - Accent2 6 8 6" xfId="4776"/>
    <cellStyle name="20% - Accent2 6 8 7" xfId="4777"/>
    <cellStyle name="20% - Accent2 6 8 8" xfId="4778"/>
    <cellStyle name="20% - Accent2 6 8 9" xfId="4779"/>
    <cellStyle name="20% - Accent2 6 9" xfId="4780"/>
    <cellStyle name="20% - Accent2 6 9 2" xfId="4781"/>
    <cellStyle name="20% - Accent2 6 9 2 2" xfId="4782"/>
    <cellStyle name="20% - Accent2 6 9 2 3" xfId="4783"/>
    <cellStyle name="20% - Accent2 6 9 2 4" xfId="4784"/>
    <cellStyle name="20% - Accent2 6 9 2 5" xfId="4785"/>
    <cellStyle name="20% - Accent2 6 9 2 6" xfId="4786"/>
    <cellStyle name="20% - Accent2 6 9 3" xfId="4787"/>
    <cellStyle name="20% - Accent2 6 9 4" xfId="4788"/>
    <cellStyle name="20% - Accent2 6 9 5" xfId="4789"/>
    <cellStyle name="20% - Accent2 6 9 6" xfId="4790"/>
    <cellStyle name="20% - Accent2 6 9 7" xfId="4791"/>
    <cellStyle name="20% - Accent2 6 9 8" xfId="4792"/>
    <cellStyle name="20% - Accent2 7" xfId="4793"/>
    <cellStyle name="20% - Accent2 7 10" xfId="4794"/>
    <cellStyle name="20% - Accent2 7 10 2" xfId="4795"/>
    <cellStyle name="20% - Accent2 7 10 3" xfId="4796"/>
    <cellStyle name="20% - Accent2 7 10 4" xfId="4797"/>
    <cellStyle name="20% - Accent2 7 10 5" xfId="4798"/>
    <cellStyle name="20% - Accent2 7 10 6" xfId="4799"/>
    <cellStyle name="20% - Accent2 7 10 7" xfId="4800"/>
    <cellStyle name="20% - Accent2 7 11" xfId="4801"/>
    <cellStyle name="20% - Accent2 7 11 2" xfId="4802"/>
    <cellStyle name="20% - Accent2 7 11 3" xfId="4803"/>
    <cellStyle name="20% - Accent2 7 11 4" xfId="4804"/>
    <cellStyle name="20% - Accent2 7 11 5" xfId="4805"/>
    <cellStyle name="20% - Accent2 7 11 6" xfId="4806"/>
    <cellStyle name="20% - Accent2 7 12" xfId="4807"/>
    <cellStyle name="20% - Accent2 7 12 2" xfId="4808"/>
    <cellStyle name="20% - Accent2 7 13" xfId="4809"/>
    <cellStyle name="20% - Accent2 7 14" xfId="4810"/>
    <cellStyle name="20% - Accent2 7 15" xfId="4811"/>
    <cellStyle name="20% - Accent2 7 16" xfId="4812"/>
    <cellStyle name="20% - Accent2 7 17" xfId="4813"/>
    <cellStyle name="20% - Accent2 7 2" xfId="4814"/>
    <cellStyle name="20% - Accent2 7 2 2" xfId="4815"/>
    <cellStyle name="20% - Accent2 7 2 2 2" xfId="4816"/>
    <cellStyle name="20% - Accent2 7 2 2 3" xfId="4817"/>
    <cellStyle name="20% - Accent2 7 2 2 4" xfId="4818"/>
    <cellStyle name="20% - Accent2 7 2 2 5" xfId="4819"/>
    <cellStyle name="20% - Accent2 7 2 2 6" xfId="4820"/>
    <cellStyle name="20% - Accent2 7 2 2 7" xfId="4821"/>
    <cellStyle name="20% - Accent2 7 2 3" xfId="4822"/>
    <cellStyle name="20% - Accent2 7 2 3 2" xfId="4823"/>
    <cellStyle name="20% - Accent2 7 2 3 3" xfId="4824"/>
    <cellStyle name="20% - Accent2 7 2 3 4" xfId="4825"/>
    <cellStyle name="20% - Accent2 7 2 3 5" xfId="4826"/>
    <cellStyle name="20% - Accent2 7 2 3 6" xfId="4827"/>
    <cellStyle name="20% - Accent2 7 2 4" xfId="4828"/>
    <cellStyle name="20% - Accent2 7 2 4 2" xfId="4829"/>
    <cellStyle name="20% - Accent2 7 2 5" xfId="4830"/>
    <cellStyle name="20% - Accent2 7 2 6" xfId="4831"/>
    <cellStyle name="20% - Accent2 7 2 7" xfId="4832"/>
    <cellStyle name="20% - Accent2 7 2 8" xfId="4833"/>
    <cellStyle name="20% - Accent2 7 2 9" xfId="4834"/>
    <cellStyle name="20% - Accent2 7 3" xfId="4835"/>
    <cellStyle name="20% - Accent2 7 3 2" xfId="4836"/>
    <cellStyle name="20% - Accent2 7 3 2 2" xfId="4837"/>
    <cellStyle name="20% - Accent2 7 3 2 3" xfId="4838"/>
    <cellStyle name="20% - Accent2 7 3 2 4" xfId="4839"/>
    <cellStyle name="20% - Accent2 7 3 2 5" xfId="4840"/>
    <cellStyle name="20% - Accent2 7 3 2 6" xfId="4841"/>
    <cellStyle name="20% - Accent2 7 3 2 7" xfId="4842"/>
    <cellStyle name="20% - Accent2 7 3 3" xfId="4843"/>
    <cellStyle name="20% - Accent2 7 3 3 2" xfId="4844"/>
    <cellStyle name="20% - Accent2 7 3 3 3" xfId="4845"/>
    <cellStyle name="20% - Accent2 7 3 3 4" xfId="4846"/>
    <cellStyle name="20% - Accent2 7 3 3 5" xfId="4847"/>
    <cellStyle name="20% - Accent2 7 3 3 6" xfId="4848"/>
    <cellStyle name="20% - Accent2 7 3 4" xfId="4849"/>
    <cellStyle name="20% - Accent2 7 3 4 2" xfId="4850"/>
    <cellStyle name="20% - Accent2 7 3 5" xfId="4851"/>
    <cellStyle name="20% - Accent2 7 3 6" xfId="4852"/>
    <cellStyle name="20% - Accent2 7 3 7" xfId="4853"/>
    <cellStyle name="20% - Accent2 7 3 8" xfId="4854"/>
    <cellStyle name="20% - Accent2 7 3 9" xfId="4855"/>
    <cellStyle name="20% - Accent2 7 4" xfId="4856"/>
    <cellStyle name="20% - Accent2 7 4 2" xfId="4857"/>
    <cellStyle name="20% - Accent2 7 4 2 2" xfId="4858"/>
    <cellStyle name="20% - Accent2 7 4 2 3" xfId="4859"/>
    <cellStyle name="20% - Accent2 7 4 2 4" xfId="4860"/>
    <cellStyle name="20% - Accent2 7 4 2 5" xfId="4861"/>
    <cellStyle name="20% - Accent2 7 4 2 6" xfId="4862"/>
    <cellStyle name="20% - Accent2 7 4 2 7" xfId="4863"/>
    <cellStyle name="20% - Accent2 7 4 3" xfId="4864"/>
    <cellStyle name="20% - Accent2 7 4 3 2" xfId="4865"/>
    <cellStyle name="20% - Accent2 7 4 3 3" xfId="4866"/>
    <cellStyle name="20% - Accent2 7 4 3 4" xfId="4867"/>
    <cellStyle name="20% - Accent2 7 4 3 5" xfId="4868"/>
    <cellStyle name="20% - Accent2 7 4 3 6" xfId="4869"/>
    <cellStyle name="20% - Accent2 7 4 4" xfId="4870"/>
    <cellStyle name="20% - Accent2 7 4 5" xfId="4871"/>
    <cellStyle name="20% - Accent2 7 4 6" xfId="4872"/>
    <cellStyle name="20% - Accent2 7 4 7" xfId="4873"/>
    <cellStyle name="20% - Accent2 7 4 8" xfId="4874"/>
    <cellStyle name="20% - Accent2 7 4 9" xfId="4875"/>
    <cellStyle name="20% - Accent2 7 5" xfId="4876"/>
    <cellStyle name="20% - Accent2 7 5 2" xfId="4877"/>
    <cellStyle name="20% - Accent2 7 5 2 2" xfId="4878"/>
    <cellStyle name="20% - Accent2 7 5 2 3" xfId="4879"/>
    <cellStyle name="20% - Accent2 7 5 2 4" xfId="4880"/>
    <cellStyle name="20% - Accent2 7 5 2 5" xfId="4881"/>
    <cellStyle name="20% - Accent2 7 5 2 6" xfId="4882"/>
    <cellStyle name="20% - Accent2 7 5 2 7" xfId="4883"/>
    <cellStyle name="20% - Accent2 7 5 3" xfId="4884"/>
    <cellStyle name="20% - Accent2 7 5 3 2" xfId="4885"/>
    <cellStyle name="20% - Accent2 7 5 3 3" xfId="4886"/>
    <cellStyle name="20% - Accent2 7 5 3 4" xfId="4887"/>
    <cellStyle name="20% - Accent2 7 5 3 5" xfId="4888"/>
    <cellStyle name="20% - Accent2 7 5 3 6" xfId="4889"/>
    <cellStyle name="20% - Accent2 7 5 4" xfId="4890"/>
    <cellStyle name="20% - Accent2 7 5 5" xfId="4891"/>
    <cellStyle name="20% - Accent2 7 5 6" xfId="4892"/>
    <cellStyle name="20% - Accent2 7 5 7" xfId="4893"/>
    <cellStyle name="20% - Accent2 7 5 8" xfId="4894"/>
    <cellStyle name="20% - Accent2 7 5 9" xfId="4895"/>
    <cellStyle name="20% - Accent2 7 6" xfId="4896"/>
    <cellStyle name="20% - Accent2 7 6 2" xfId="4897"/>
    <cellStyle name="20% - Accent2 7 6 2 2" xfId="4898"/>
    <cellStyle name="20% - Accent2 7 6 2 3" xfId="4899"/>
    <cellStyle name="20% - Accent2 7 6 2 4" xfId="4900"/>
    <cellStyle name="20% - Accent2 7 6 2 5" xfId="4901"/>
    <cellStyle name="20% - Accent2 7 6 2 6" xfId="4902"/>
    <cellStyle name="20% - Accent2 7 6 2 7" xfId="4903"/>
    <cellStyle name="20% - Accent2 7 6 3" xfId="4904"/>
    <cellStyle name="20% - Accent2 7 6 3 2" xfId="4905"/>
    <cellStyle name="20% - Accent2 7 6 3 3" xfId="4906"/>
    <cellStyle name="20% - Accent2 7 6 3 4" xfId="4907"/>
    <cellStyle name="20% - Accent2 7 6 3 5" xfId="4908"/>
    <cellStyle name="20% - Accent2 7 6 3 6" xfId="4909"/>
    <cellStyle name="20% - Accent2 7 6 4" xfId="4910"/>
    <cellStyle name="20% - Accent2 7 6 5" xfId="4911"/>
    <cellStyle name="20% - Accent2 7 6 6" xfId="4912"/>
    <cellStyle name="20% - Accent2 7 6 7" xfId="4913"/>
    <cellStyle name="20% - Accent2 7 6 8" xfId="4914"/>
    <cellStyle name="20% - Accent2 7 6 9" xfId="4915"/>
    <cellStyle name="20% - Accent2 7 7" xfId="4916"/>
    <cellStyle name="20% - Accent2 7 7 2" xfId="4917"/>
    <cellStyle name="20% - Accent2 7 7 2 2" xfId="4918"/>
    <cellStyle name="20% - Accent2 7 7 2 3" xfId="4919"/>
    <cellStyle name="20% - Accent2 7 7 2 4" xfId="4920"/>
    <cellStyle name="20% - Accent2 7 7 2 5" xfId="4921"/>
    <cellStyle name="20% - Accent2 7 7 2 6" xfId="4922"/>
    <cellStyle name="20% - Accent2 7 7 2 7" xfId="4923"/>
    <cellStyle name="20% - Accent2 7 7 3" xfId="4924"/>
    <cellStyle name="20% - Accent2 7 7 3 2" xfId="4925"/>
    <cellStyle name="20% - Accent2 7 7 3 3" xfId="4926"/>
    <cellStyle name="20% - Accent2 7 7 3 4" xfId="4927"/>
    <cellStyle name="20% - Accent2 7 7 3 5" xfId="4928"/>
    <cellStyle name="20% - Accent2 7 7 3 6" xfId="4929"/>
    <cellStyle name="20% - Accent2 7 7 4" xfId="4930"/>
    <cellStyle name="20% - Accent2 7 7 5" xfId="4931"/>
    <cellStyle name="20% - Accent2 7 7 6" xfId="4932"/>
    <cellStyle name="20% - Accent2 7 7 7" xfId="4933"/>
    <cellStyle name="20% - Accent2 7 7 8" xfId="4934"/>
    <cellStyle name="20% - Accent2 7 7 9" xfId="4935"/>
    <cellStyle name="20% - Accent2 7 8" xfId="4936"/>
    <cellStyle name="20% - Accent2 7 8 2" xfId="4937"/>
    <cellStyle name="20% - Accent2 7 8 2 2" xfId="4938"/>
    <cellStyle name="20% - Accent2 7 8 2 3" xfId="4939"/>
    <cellStyle name="20% - Accent2 7 8 2 4" xfId="4940"/>
    <cellStyle name="20% - Accent2 7 8 2 5" xfId="4941"/>
    <cellStyle name="20% - Accent2 7 8 2 6" xfId="4942"/>
    <cellStyle name="20% - Accent2 7 8 2 7" xfId="4943"/>
    <cellStyle name="20% - Accent2 7 8 3" xfId="4944"/>
    <cellStyle name="20% - Accent2 7 8 3 2" xfId="4945"/>
    <cellStyle name="20% - Accent2 7 8 3 3" xfId="4946"/>
    <cellStyle name="20% - Accent2 7 8 3 4" xfId="4947"/>
    <cellStyle name="20% - Accent2 7 8 3 5" xfId="4948"/>
    <cellStyle name="20% - Accent2 7 8 3 6" xfId="4949"/>
    <cellStyle name="20% - Accent2 7 8 4" xfId="4950"/>
    <cellStyle name="20% - Accent2 7 8 5" xfId="4951"/>
    <cellStyle name="20% - Accent2 7 8 6" xfId="4952"/>
    <cellStyle name="20% - Accent2 7 8 7" xfId="4953"/>
    <cellStyle name="20% - Accent2 7 8 8" xfId="4954"/>
    <cellStyle name="20% - Accent2 7 8 9" xfId="4955"/>
    <cellStyle name="20% - Accent2 7 9" xfId="4956"/>
    <cellStyle name="20% - Accent2 7 9 2" xfId="4957"/>
    <cellStyle name="20% - Accent2 7 9 2 2" xfId="4958"/>
    <cellStyle name="20% - Accent2 7 9 2 3" xfId="4959"/>
    <cellStyle name="20% - Accent2 7 9 2 4" xfId="4960"/>
    <cellStyle name="20% - Accent2 7 9 2 5" xfId="4961"/>
    <cellStyle name="20% - Accent2 7 9 2 6" xfId="4962"/>
    <cellStyle name="20% - Accent2 7 9 3" xfId="4963"/>
    <cellStyle name="20% - Accent2 7 9 4" xfId="4964"/>
    <cellStyle name="20% - Accent2 7 9 5" xfId="4965"/>
    <cellStyle name="20% - Accent2 7 9 6" xfId="4966"/>
    <cellStyle name="20% - Accent2 7 9 7" xfId="4967"/>
    <cellStyle name="20% - Accent2 7 9 8" xfId="4968"/>
    <cellStyle name="20% - Accent2 8" xfId="4969"/>
    <cellStyle name="20% - Accent2 8 10" xfId="4970"/>
    <cellStyle name="20% - Accent2 8 10 2" xfId="4971"/>
    <cellStyle name="20% - Accent2 8 10 3" xfId="4972"/>
    <cellStyle name="20% - Accent2 8 10 4" xfId="4973"/>
    <cellStyle name="20% - Accent2 8 10 5" xfId="4974"/>
    <cellStyle name="20% - Accent2 8 10 6" xfId="4975"/>
    <cellStyle name="20% - Accent2 8 10 7" xfId="4976"/>
    <cellStyle name="20% - Accent2 8 11" xfId="4977"/>
    <cellStyle name="20% - Accent2 8 11 2" xfId="4978"/>
    <cellStyle name="20% - Accent2 8 11 3" xfId="4979"/>
    <cellStyle name="20% - Accent2 8 11 4" xfId="4980"/>
    <cellStyle name="20% - Accent2 8 11 5" xfId="4981"/>
    <cellStyle name="20% - Accent2 8 11 6" xfId="4982"/>
    <cellStyle name="20% - Accent2 8 12" xfId="4983"/>
    <cellStyle name="20% - Accent2 8 12 2" xfId="4984"/>
    <cellStyle name="20% - Accent2 8 13" xfId="4985"/>
    <cellStyle name="20% - Accent2 8 14" xfId="4986"/>
    <cellStyle name="20% - Accent2 8 15" xfId="4987"/>
    <cellStyle name="20% - Accent2 8 16" xfId="4988"/>
    <cellStyle name="20% - Accent2 8 17" xfId="4989"/>
    <cellStyle name="20% - Accent2 8 2" xfId="4990"/>
    <cellStyle name="20% - Accent2 8 2 2" xfId="4991"/>
    <cellStyle name="20% - Accent2 8 2 2 2" xfId="4992"/>
    <cellStyle name="20% - Accent2 8 2 2 3" xfId="4993"/>
    <cellStyle name="20% - Accent2 8 2 2 4" xfId="4994"/>
    <cellStyle name="20% - Accent2 8 2 2 5" xfId="4995"/>
    <cellStyle name="20% - Accent2 8 2 2 6" xfId="4996"/>
    <cellStyle name="20% - Accent2 8 2 2 7" xfId="4997"/>
    <cellStyle name="20% - Accent2 8 2 3" xfId="4998"/>
    <cellStyle name="20% - Accent2 8 2 3 2" xfId="4999"/>
    <cellStyle name="20% - Accent2 8 2 3 3" xfId="5000"/>
    <cellStyle name="20% - Accent2 8 2 3 4" xfId="5001"/>
    <cellStyle name="20% - Accent2 8 2 3 5" xfId="5002"/>
    <cellStyle name="20% - Accent2 8 2 3 6" xfId="5003"/>
    <cellStyle name="20% - Accent2 8 2 4" xfId="5004"/>
    <cellStyle name="20% - Accent2 8 2 4 2" xfId="5005"/>
    <cellStyle name="20% - Accent2 8 2 5" xfId="5006"/>
    <cellStyle name="20% - Accent2 8 2 6" xfId="5007"/>
    <cellStyle name="20% - Accent2 8 2 7" xfId="5008"/>
    <cellStyle name="20% - Accent2 8 2 8" xfId="5009"/>
    <cellStyle name="20% - Accent2 8 2 9" xfId="5010"/>
    <cellStyle name="20% - Accent2 8 3" xfId="5011"/>
    <cellStyle name="20% - Accent2 8 3 2" xfId="5012"/>
    <cellStyle name="20% - Accent2 8 3 2 2" xfId="5013"/>
    <cellStyle name="20% - Accent2 8 3 2 3" xfId="5014"/>
    <cellStyle name="20% - Accent2 8 3 2 4" xfId="5015"/>
    <cellStyle name="20% - Accent2 8 3 2 5" xfId="5016"/>
    <cellStyle name="20% - Accent2 8 3 2 6" xfId="5017"/>
    <cellStyle name="20% - Accent2 8 3 2 7" xfId="5018"/>
    <cellStyle name="20% - Accent2 8 3 3" xfId="5019"/>
    <cellStyle name="20% - Accent2 8 3 3 2" xfId="5020"/>
    <cellStyle name="20% - Accent2 8 3 3 3" xfId="5021"/>
    <cellStyle name="20% - Accent2 8 3 3 4" xfId="5022"/>
    <cellStyle name="20% - Accent2 8 3 3 5" xfId="5023"/>
    <cellStyle name="20% - Accent2 8 3 3 6" xfId="5024"/>
    <cellStyle name="20% - Accent2 8 3 4" xfId="5025"/>
    <cellStyle name="20% - Accent2 8 3 4 2" xfId="5026"/>
    <cellStyle name="20% - Accent2 8 3 5" xfId="5027"/>
    <cellStyle name="20% - Accent2 8 3 6" xfId="5028"/>
    <cellStyle name="20% - Accent2 8 3 7" xfId="5029"/>
    <cellStyle name="20% - Accent2 8 3 8" xfId="5030"/>
    <cellStyle name="20% - Accent2 8 3 9" xfId="5031"/>
    <cellStyle name="20% - Accent2 8 4" xfId="5032"/>
    <cellStyle name="20% - Accent2 8 4 2" xfId="5033"/>
    <cellStyle name="20% - Accent2 8 4 2 2" xfId="5034"/>
    <cellStyle name="20% - Accent2 8 4 2 3" xfId="5035"/>
    <cellStyle name="20% - Accent2 8 4 2 4" xfId="5036"/>
    <cellStyle name="20% - Accent2 8 4 2 5" xfId="5037"/>
    <cellStyle name="20% - Accent2 8 4 2 6" xfId="5038"/>
    <cellStyle name="20% - Accent2 8 4 2 7" xfId="5039"/>
    <cellStyle name="20% - Accent2 8 4 3" xfId="5040"/>
    <cellStyle name="20% - Accent2 8 4 3 2" xfId="5041"/>
    <cellStyle name="20% - Accent2 8 4 3 3" xfId="5042"/>
    <cellStyle name="20% - Accent2 8 4 3 4" xfId="5043"/>
    <cellStyle name="20% - Accent2 8 4 3 5" xfId="5044"/>
    <cellStyle name="20% - Accent2 8 4 3 6" xfId="5045"/>
    <cellStyle name="20% - Accent2 8 4 4" xfId="5046"/>
    <cellStyle name="20% - Accent2 8 4 5" xfId="5047"/>
    <cellStyle name="20% - Accent2 8 4 6" xfId="5048"/>
    <cellStyle name="20% - Accent2 8 4 7" xfId="5049"/>
    <cellStyle name="20% - Accent2 8 4 8" xfId="5050"/>
    <cellStyle name="20% - Accent2 8 4 9" xfId="5051"/>
    <cellStyle name="20% - Accent2 8 5" xfId="5052"/>
    <cellStyle name="20% - Accent2 8 5 2" xfId="5053"/>
    <cellStyle name="20% - Accent2 8 5 2 2" xfId="5054"/>
    <cellStyle name="20% - Accent2 8 5 2 3" xfId="5055"/>
    <cellStyle name="20% - Accent2 8 5 2 4" xfId="5056"/>
    <cellStyle name="20% - Accent2 8 5 2 5" xfId="5057"/>
    <cellStyle name="20% - Accent2 8 5 2 6" xfId="5058"/>
    <cellStyle name="20% - Accent2 8 5 2 7" xfId="5059"/>
    <cellStyle name="20% - Accent2 8 5 3" xfId="5060"/>
    <cellStyle name="20% - Accent2 8 5 3 2" xfId="5061"/>
    <cellStyle name="20% - Accent2 8 5 3 3" xfId="5062"/>
    <cellStyle name="20% - Accent2 8 5 3 4" xfId="5063"/>
    <cellStyle name="20% - Accent2 8 5 3 5" xfId="5064"/>
    <cellStyle name="20% - Accent2 8 5 3 6" xfId="5065"/>
    <cellStyle name="20% - Accent2 8 5 4" xfId="5066"/>
    <cellStyle name="20% - Accent2 8 5 5" xfId="5067"/>
    <cellStyle name="20% - Accent2 8 5 6" xfId="5068"/>
    <cellStyle name="20% - Accent2 8 5 7" xfId="5069"/>
    <cellStyle name="20% - Accent2 8 5 8" xfId="5070"/>
    <cellStyle name="20% - Accent2 8 5 9" xfId="5071"/>
    <cellStyle name="20% - Accent2 8 6" xfId="5072"/>
    <cellStyle name="20% - Accent2 8 6 2" xfId="5073"/>
    <cellStyle name="20% - Accent2 8 6 2 2" xfId="5074"/>
    <cellStyle name="20% - Accent2 8 6 2 3" xfId="5075"/>
    <cellStyle name="20% - Accent2 8 6 2 4" xfId="5076"/>
    <cellStyle name="20% - Accent2 8 6 2 5" xfId="5077"/>
    <cellStyle name="20% - Accent2 8 6 2 6" xfId="5078"/>
    <cellStyle name="20% - Accent2 8 6 2 7" xfId="5079"/>
    <cellStyle name="20% - Accent2 8 6 3" xfId="5080"/>
    <cellStyle name="20% - Accent2 8 6 3 2" xfId="5081"/>
    <cellStyle name="20% - Accent2 8 6 3 3" xfId="5082"/>
    <cellStyle name="20% - Accent2 8 6 3 4" xfId="5083"/>
    <cellStyle name="20% - Accent2 8 6 3 5" xfId="5084"/>
    <cellStyle name="20% - Accent2 8 6 3 6" xfId="5085"/>
    <cellStyle name="20% - Accent2 8 6 4" xfId="5086"/>
    <cellStyle name="20% - Accent2 8 6 5" xfId="5087"/>
    <cellStyle name="20% - Accent2 8 6 6" xfId="5088"/>
    <cellStyle name="20% - Accent2 8 6 7" xfId="5089"/>
    <cellStyle name="20% - Accent2 8 6 8" xfId="5090"/>
    <cellStyle name="20% - Accent2 8 6 9" xfId="5091"/>
    <cellStyle name="20% - Accent2 8 7" xfId="5092"/>
    <cellStyle name="20% - Accent2 8 7 2" xfId="5093"/>
    <cellStyle name="20% - Accent2 8 7 2 2" xfId="5094"/>
    <cellStyle name="20% - Accent2 8 7 2 3" xfId="5095"/>
    <cellStyle name="20% - Accent2 8 7 2 4" xfId="5096"/>
    <cellStyle name="20% - Accent2 8 7 2 5" xfId="5097"/>
    <cellStyle name="20% - Accent2 8 7 2 6" xfId="5098"/>
    <cellStyle name="20% - Accent2 8 7 2 7" xfId="5099"/>
    <cellStyle name="20% - Accent2 8 7 3" xfId="5100"/>
    <cellStyle name="20% - Accent2 8 7 3 2" xfId="5101"/>
    <cellStyle name="20% - Accent2 8 7 3 3" xfId="5102"/>
    <cellStyle name="20% - Accent2 8 7 3 4" xfId="5103"/>
    <cellStyle name="20% - Accent2 8 7 3 5" xfId="5104"/>
    <cellStyle name="20% - Accent2 8 7 3 6" xfId="5105"/>
    <cellStyle name="20% - Accent2 8 7 4" xfId="5106"/>
    <cellStyle name="20% - Accent2 8 7 5" xfId="5107"/>
    <cellStyle name="20% - Accent2 8 7 6" xfId="5108"/>
    <cellStyle name="20% - Accent2 8 7 7" xfId="5109"/>
    <cellStyle name="20% - Accent2 8 7 8" xfId="5110"/>
    <cellStyle name="20% - Accent2 8 7 9" xfId="5111"/>
    <cellStyle name="20% - Accent2 8 8" xfId="5112"/>
    <cellStyle name="20% - Accent2 8 8 2" xfId="5113"/>
    <cellStyle name="20% - Accent2 8 8 2 2" xfId="5114"/>
    <cellStyle name="20% - Accent2 8 8 2 3" xfId="5115"/>
    <cellStyle name="20% - Accent2 8 8 2 4" xfId="5116"/>
    <cellStyle name="20% - Accent2 8 8 2 5" xfId="5117"/>
    <cellStyle name="20% - Accent2 8 8 2 6" xfId="5118"/>
    <cellStyle name="20% - Accent2 8 8 2 7" xfId="5119"/>
    <cellStyle name="20% - Accent2 8 8 3" xfId="5120"/>
    <cellStyle name="20% - Accent2 8 8 3 2" xfId="5121"/>
    <cellStyle name="20% - Accent2 8 8 3 3" xfId="5122"/>
    <cellStyle name="20% - Accent2 8 8 3 4" xfId="5123"/>
    <cellStyle name="20% - Accent2 8 8 3 5" xfId="5124"/>
    <cellStyle name="20% - Accent2 8 8 3 6" xfId="5125"/>
    <cellStyle name="20% - Accent2 8 8 4" xfId="5126"/>
    <cellStyle name="20% - Accent2 8 8 5" xfId="5127"/>
    <cellStyle name="20% - Accent2 8 8 6" xfId="5128"/>
    <cellStyle name="20% - Accent2 8 8 7" xfId="5129"/>
    <cellStyle name="20% - Accent2 8 8 8" xfId="5130"/>
    <cellStyle name="20% - Accent2 8 8 9" xfId="5131"/>
    <cellStyle name="20% - Accent2 8 9" xfId="5132"/>
    <cellStyle name="20% - Accent2 8 9 2" xfId="5133"/>
    <cellStyle name="20% - Accent2 8 9 2 2" xfId="5134"/>
    <cellStyle name="20% - Accent2 8 9 2 3" xfId="5135"/>
    <cellStyle name="20% - Accent2 8 9 2 4" xfId="5136"/>
    <cellStyle name="20% - Accent2 8 9 2 5" xfId="5137"/>
    <cellStyle name="20% - Accent2 8 9 2 6" xfId="5138"/>
    <cellStyle name="20% - Accent2 8 9 3" xfId="5139"/>
    <cellStyle name="20% - Accent2 8 9 4" xfId="5140"/>
    <cellStyle name="20% - Accent2 8 9 5" xfId="5141"/>
    <cellStyle name="20% - Accent2 8 9 6" xfId="5142"/>
    <cellStyle name="20% - Accent2 8 9 7" xfId="5143"/>
    <cellStyle name="20% - Accent2 8 9 8" xfId="5144"/>
    <cellStyle name="20% - Accent2 9" xfId="5145"/>
    <cellStyle name="20% - Accent2 9 2" xfId="5146"/>
    <cellStyle name="20% - Accent2 9 3" xfId="5147"/>
    <cellStyle name="20% - Accent2 9 4" xfId="5148"/>
    <cellStyle name="20% - Accent3" xfId="3" builtinId="38" customBuiltin="1"/>
    <cellStyle name="20% - Accent3 10" xfId="5149"/>
    <cellStyle name="20% - Accent3 10 2" xfId="5150"/>
    <cellStyle name="20% - Accent3 10 2 2" xfId="5151"/>
    <cellStyle name="20% - Accent3 10 2 2 2" xfId="5152"/>
    <cellStyle name="20% - Accent3 10 2 3" xfId="5153"/>
    <cellStyle name="20% - Accent3 10 2 4" xfId="5154"/>
    <cellStyle name="20% - Accent3 10 2 5" xfId="5155"/>
    <cellStyle name="20% - Accent3 10 2 6" xfId="5156"/>
    <cellStyle name="20% - Accent3 10 2 7" xfId="5157"/>
    <cellStyle name="20% - Accent3 10 3" xfId="5158"/>
    <cellStyle name="20% - Accent3 10 3 2" xfId="5159"/>
    <cellStyle name="20% - Accent3 10 3 2 2" xfId="5160"/>
    <cellStyle name="20% - Accent3 10 3 3" xfId="5161"/>
    <cellStyle name="20% - Accent3 10 3 4" xfId="5162"/>
    <cellStyle name="20% - Accent3 10 3 5" xfId="5163"/>
    <cellStyle name="20% - Accent3 10 3 6" xfId="5164"/>
    <cellStyle name="20% - Accent3 10 4" xfId="5165"/>
    <cellStyle name="20% - Accent3 10 4 2" xfId="5166"/>
    <cellStyle name="20% - Accent3 10 5" xfId="5167"/>
    <cellStyle name="20% - Accent3 10 6" xfId="5168"/>
    <cellStyle name="20% - Accent3 10 7" xfId="5169"/>
    <cellStyle name="20% - Accent3 10 8" xfId="5170"/>
    <cellStyle name="20% - Accent3 10 9" xfId="5171"/>
    <cellStyle name="20% - Accent3 11" xfId="5172"/>
    <cellStyle name="20% - Accent3 11 2" xfId="5173"/>
    <cellStyle name="20% - Accent3 11 2 2" xfId="5174"/>
    <cellStyle name="20% - Accent3 11 2 2 2" xfId="5175"/>
    <cellStyle name="20% - Accent3 11 2 3" xfId="5176"/>
    <cellStyle name="20% - Accent3 11 2 4" xfId="5177"/>
    <cellStyle name="20% - Accent3 11 2 5" xfId="5178"/>
    <cellStyle name="20% - Accent3 11 2 6" xfId="5179"/>
    <cellStyle name="20% - Accent3 11 2 7" xfId="5180"/>
    <cellStyle name="20% - Accent3 11 3" xfId="5181"/>
    <cellStyle name="20% - Accent3 11 3 2" xfId="5182"/>
    <cellStyle name="20% - Accent3 11 3 2 2" xfId="5183"/>
    <cellStyle name="20% - Accent3 11 3 3" xfId="5184"/>
    <cellStyle name="20% - Accent3 11 3 4" xfId="5185"/>
    <cellStyle name="20% - Accent3 11 3 5" xfId="5186"/>
    <cellStyle name="20% - Accent3 11 3 6" xfId="5187"/>
    <cellStyle name="20% - Accent3 11 4" xfId="5188"/>
    <cellStyle name="20% - Accent3 11 4 2" xfId="5189"/>
    <cellStyle name="20% - Accent3 11 5" xfId="5190"/>
    <cellStyle name="20% - Accent3 11 6" xfId="5191"/>
    <cellStyle name="20% - Accent3 11 7" xfId="5192"/>
    <cellStyle name="20% - Accent3 11 8" xfId="5193"/>
    <cellStyle name="20% - Accent3 11 9" xfId="5194"/>
    <cellStyle name="20% - Accent3 12" xfId="5195"/>
    <cellStyle name="20% - Accent3 12 2" xfId="5196"/>
    <cellStyle name="20% - Accent3 12 2 2" xfId="5197"/>
    <cellStyle name="20% - Accent3 12 2 2 2" xfId="5198"/>
    <cellStyle name="20% - Accent3 12 2 3" xfId="5199"/>
    <cellStyle name="20% - Accent3 12 2 4" xfId="5200"/>
    <cellStyle name="20% - Accent3 12 2 5" xfId="5201"/>
    <cellStyle name="20% - Accent3 12 2 6" xfId="5202"/>
    <cellStyle name="20% - Accent3 12 2 7" xfId="5203"/>
    <cellStyle name="20% - Accent3 12 3" xfId="5204"/>
    <cellStyle name="20% - Accent3 12 3 2" xfId="5205"/>
    <cellStyle name="20% - Accent3 12 3 2 2" xfId="5206"/>
    <cellStyle name="20% - Accent3 12 3 3" xfId="5207"/>
    <cellStyle name="20% - Accent3 12 3 4" xfId="5208"/>
    <cellStyle name="20% - Accent3 12 3 5" xfId="5209"/>
    <cellStyle name="20% - Accent3 12 3 6" xfId="5210"/>
    <cellStyle name="20% - Accent3 12 4" xfId="5211"/>
    <cellStyle name="20% - Accent3 12 4 2" xfId="5212"/>
    <cellStyle name="20% - Accent3 12 5" xfId="5213"/>
    <cellStyle name="20% - Accent3 12 6" xfId="5214"/>
    <cellStyle name="20% - Accent3 12 7" xfId="5215"/>
    <cellStyle name="20% - Accent3 12 8" xfId="5216"/>
    <cellStyle name="20% - Accent3 12 9" xfId="5217"/>
    <cellStyle name="20% - Accent3 13" xfId="5218"/>
    <cellStyle name="20% - Accent3 13 2" xfId="5219"/>
    <cellStyle name="20% - Accent3 13 2 2" xfId="5220"/>
    <cellStyle name="20% - Accent3 13 2 2 2" xfId="5221"/>
    <cellStyle name="20% - Accent3 13 2 3" xfId="5222"/>
    <cellStyle name="20% - Accent3 13 2 4" xfId="5223"/>
    <cellStyle name="20% - Accent3 13 2 5" xfId="5224"/>
    <cellStyle name="20% - Accent3 13 2 6" xfId="5225"/>
    <cellStyle name="20% - Accent3 13 2 7" xfId="5226"/>
    <cellStyle name="20% - Accent3 13 3" xfId="5227"/>
    <cellStyle name="20% - Accent3 13 3 2" xfId="5228"/>
    <cellStyle name="20% - Accent3 13 3 2 2" xfId="5229"/>
    <cellStyle name="20% - Accent3 13 3 3" xfId="5230"/>
    <cellStyle name="20% - Accent3 13 3 4" xfId="5231"/>
    <cellStyle name="20% - Accent3 13 3 5" xfId="5232"/>
    <cellStyle name="20% - Accent3 13 3 6" xfId="5233"/>
    <cellStyle name="20% - Accent3 13 4" xfId="5234"/>
    <cellStyle name="20% - Accent3 13 4 2" xfId="5235"/>
    <cellStyle name="20% - Accent3 13 5" xfId="5236"/>
    <cellStyle name="20% - Accent3 13 6" xfId="5237"/>
    <cellStyle name="20% - Accent3 13 7" xfId="5238"/>
    <cellStyle name="20% - Accent3 13 8" xfId="5239"/>
    <cellStyle name="20% - Accent3 13 9" xfId="5240"/>
    <cellStyle name="20% - Accent3 14" xfId="5241"/>
    <cellStyle name="20% - Accent3 14 2" xfId="5242"/>
    <cellStyle name="20% - Accent3 14 2 2" xfId="5243"/>
    <cellStyle name="20% - Accent3 14 2 2 2" xfId="5244"/>
    <cellStyle name="20% - Accent3 14 2 3" xfId="5245"/>
    <cellStyle name="20% - Accent3 14 2 4" xfId="5246"/>
    <cellStyle name="20% - Accent3 14 2 5" xfId="5247"/>
    <cellStyle name="20% - Accent3 14 2 6" xfId="5248"/>
    <cellStyle name="20% - Accent3 14 2 7" xfId="5249"/>
    <cellStyle name="20% - Accent3 14 3" xfId="5250"/>
    <cellStyle name="20% - Accent3 14 3 2" xfId="5251"/>
    <cellStyle name="20% - Accent3 14 3 2 2" xfId="5252"/>
    <cellStyle name="20% - Accent3 14 3 3" xfId="5253"/>
    <cellStyle name="20% - Accent3 14 3 4" xfId="5254"/>
    <cellStyle name="20% - Accent3 14 3 5" xfId="5255"/>
    <cellStyle name="20% - Accent3 14 3 6" xfId="5256"/>
    <cellStyle name="20% - Accent3 14 4" xfId="5257"/>
    <cellStyle name="20% - Accent3 14 4 2" xfId="5258"/>
    <cellStyle name="20% - Accent3 14 5" xfId="5259"/>
    <cellStyle name="20% - Accent3 14 6" xfId="5260"/>
    <cellStyle name="20% - Accent3 14 7" xfId="5261"/>
    <cellStyle name="20% - Accent3 14 8" xfId="5262"/>
    <cellStyle name="20% - Accent3 14 9" xfId="5263"/>
    <cellStyle name="20% - Accent3 15" xfId="5264"/>
    <cellStyle name="20% - Accent3 15 2" xfId="5265"/>
    <cellStyle name="20% - Accent3 15 2 2" xfId="5266"/>
    <cellStyle name="20% - Accent3 15 2 2 2" xfId="5267"/>
    <cellStyle name="20% - Accent3 15 2 3" xfId="5268"/>
    <cellStyle name="20% - Accent3 15 2 4" xfId="5269"/>
    <cellStyle name="20% - Accent3 15 2 5" xfId="5270"/>
    <cellStyle name="20% - Accent3 15 2 6" xfId="5271"/>
    <cellStyle name="20% - Accent3 15 2 7" xfId="5272"/>
    <cellStyle name="20% - Accent3 15 3" xfId="5273"/>
    <cellStyle name="20% - Accent3 15 3 2" xfId="5274"/>
    <cellStyle name="20% - Accent3 15 3 2 2" xfId="5275"/>
    <cellStyle name="20% - Accent3 15 3 3" xfId="5276"/>
    <cellStyle name="20% - Accent3 15 3 4" xfId="5277"/>
    <cellStyle name="20% - Accent3 15 3 5" xfId="5278"/>
    <cellStyle name="20% - Accent3 15 3 6" xfId="5279"/>
    <cellStyle name="20% - Accent3 15 4" xfId="5280"/>
    <cellStyle name="20% - Accent3 15 4 2" xfId="5281"/>
    <cellStyle name="20% - Accent3 15 5" xfId="5282"/>
    <cellStyle name="20% - Accent3 15 6" xfId="5283"/>
    <cellStyle name="20% - Accent3 15 7" xfId="5284"/>
    <cellStyle name="20% - Accent3 15 8" xfId="5285"/>
    <cellStyle name="20% - Accent3 15 9" xfId="5286"/>
    <cellStyle name="20% - Accent3 16" xfId="5287"/>
    <cellStyle name="20% - Accent3 16 2" xfId="5288"/>
    <cellStyle name="20% - Accent3 16 2 2" xfId="5289"/>
    <cellStyle name="20% - Accent3 16 2 2 2" xfId="5290"/>
    <cellStyle name="20% - Accent3 16 2 3" xfId="5291"/>
    <cellStyle name="20% - Accent3 16 2 4" xfId="5292"/>
    <cellStyle name="20% - Accent3 16 2 5" xfId="5293"/>
    <cellStyle name="20% - Accent3 16 2 6" xfId="5294"/>
    <cellStyle name="20% - Accent3 16 2 7" xfId="5295"/>
    <cellStyle name="20% - Accent3 16 3" xfId="5296"/>
    <cellStyle name="20% - Accent3 16 3 2" xfId="5297"/>
    <cellStyle name="20% - Accent3 16 3 2 2" xfId="5298"/>
    <cellStyle name="20% - Accent3 16 3 3" xfId="5299"/>
    <cellStyle name="20% - Accent3 16 3 4" xfId="5300"/>
    <cellStyle name="20% - Accent3 16 3 5" xfId="5301"/>
    <cellStyle name="20% - Accent3 16 3 6" xfId="5302"/>
    <cellStyle name="20% - Accent3 16 4" xfId="5303"/>
    <cellStyle name="20% - Accent3 16 4 2" xfId="5304"/>
    <cellStyle name="20% - Accent3 16 5" xfId="5305"/>
    <cellStyle name="20% - Accent3 16 6" xfId="5306"/>
    <cellStyle name="20% - Accent3 16 7" xfId="5307"/>
    <cellStyle name="20% - Accent3 16 8" xfId="5308"/>
    <cellStyle name="20% - Accent3 16 9" xfId="5309"/>
    <cellStyle name="20% - Accent3 17" xfId="5310"/>
    <cellStyle name="20% - Accent3 17 2" xfId="5311"/>
    <cellStyle name="20% - Accent3 17 2 2" xfId="5312"/>
    <cellStyle name="20% - Accent3 17 2 2 2" xfId="5313"/>
    <cellStyle name="20% - Accent3 17 2 3" xfId="5314"/>
    <cellStyle name="20% - Accent3 17 2 4" xfId="5315"/>
    <cellStyle name="20% - Accent3 17 2 5" xfId="5316"/>
    <cellStyle name="20% - Accent3 17 2 6" xfId="5317"/>
    <cellStyle name="20% - Accent3 17 3" xfId="5318"/>
    <cellStyle name="20% - Accent3 17 3 2" xfId="5319"/>
    <cellStyle name="20% - Accent3 17 4" xfId="5320"/>
    <cellStyle name="20% - Accent3 17 4 2" xfId="5321"/>
    <cellStyle name="20% - Accent3 17 5" xfId="5322"/>
    <cellStyle name="20% - Accent3 17 6" xfId="5323"/>
    <cellStyle name="20% - Accent3 17 7" xfId="5324"/>
    <cellStyle name="20% - Accent3 17 8" xfId="5325"/>
    <cellStyle name="20% - Accent3 18" xfId="5326"/>
    <cellStyle name="20% - Accent3 18 2" xfId="5327"/>
    <cellStyle name="20% - Accent3 18 2 2" xfId="5328"/>
    <cellStyle name="20% - Accent3 18 3" xfId="5329"/>
    <cellStyle name="20% - Accent3 18 3 2" xfId="5330"/>
    <cellStyle name="20% - Accent3 18 4" xfId="5331"/>
    <cellStyle name="20% - Accent3 18 4 2" xfId="5332"/>
    <cellStyle name="20% - Accent3 18 5" xfId="5333"/>
    <cellStyle name="20% - Accent3 18 6" xfId="5334"/>
    <cellStyle name="20% - Accent3 18 7" xfId="5335"/>
    <cellStyle name="20% - Accent3 19" xfId="5336"/>
    <cellStyle name="20% - Accent3 19 2" xfId="5337"/>
    <cellStyle name="20% - Accent3 19 2 2" xfId="5338"/>
    <cellStyle name="20% - Accent3 19 3" xfId="5339"/>
    <cellStyle name="20% - Accent3 19 3 2" xfId="5340"/>
    <cellStyle name="20% - Accent3 19 4" xfId="5341"/>
    <cellStyle name="20% - Accent3 19 4 2" xfId="5342"/>
    <cellStyle name="20% - Accent3 19 5" xfId="5343"/>
    <cellStyle name="20% - Accent3 19 6" xfId="5344"/>
    <cellStyle name="20% - Accent3 2" xfId="364"/>
    <cellStyle name="20% - Accent3 2 10" xfId="5345"/>
    <cellStyle name="20% - Accent3 2 10 2" xfId="5346"/>
    <cellStyle name="20% - Accent3 2 10 2 2" xfId="5347"/>
    <cellStyle name="20% - Accent3 2 10 2 3" xfId="5348"/>
    <cellStyle name="20% - Accent3 2 10 2 4" xfId="5349"/>
    <cellStyle name="20% - Accent3 2 10 2 5" xfId="5350"/>
    <cellStyle name="20% - Accent3 2 10 2 6" xfId="5351"/>
    <cellStyle name="20% - Accent3 2 10 3" xfId="5352"/>
    <cellStyle name="20% - Accent3 2 10 3 2" xfId="5353"/>
    <cellStyle name="20% - Accent3 2 10 4" xfId="5354"/>
    <cellStyle name="20% - Accent3 2 10 5" xfId="5355"/>
    <cellStyle name="20% - Accent3 2 10 6" xfId="5356"/>
    <cellStyle name="20% - Accent3 2 10 7" xfId="5357"/>
    <cellStyle name="20% - Accent3 2 10 8" xfId="5358"/>
    <cellStyle name="20% - Accent3 2 11" xfId="5359"/>
    <cellStyle name="20% - Accent3 2 11 2" xfId="5360"/>
    <cellStyle name="20% - Accent3 2 11 2 2" xfId="5361"/>
    <cellStyle name="20% - Accent3 2 11 3" xfId="5362"/>
    <cellStyle name="20% - Accent3 2 11 4" xfId="5363"/>
    <cellStyle name="20% - Accent3 2 11 5" xfId="5364"/>
    <cellStyle name="20% - Accent3 2 11 6" xfId="5365"/>
    <cellStyle name="20% - Accent3 2 11 7" xfId="5366"/>
    <cellStyle name="20% - Accent3 2 12" xfId="5367"/>
    <cellStyle name="20% - Accent3 2 12 2" xfId="5368"/>
    <cellStyle name="20% - Accent3 2 12 2 2" xfId="5369"/>
    <cellStyle name="20% - Accent3 2 12 3" xfId="5370"/>
    <cellStyle name="20% - Accent3 2 12 4" xfId="5371"/>
    <cellStyle name="20% - Accent3 2 12 5" xfId="5372"/>
    <cellStyle name="20% - Accent3 2 12 6" xfId="5373"/>
    <cellStyle name="20% - Accent3 2 13" xfId="5374"/>
    <cellStyle name="20% - Accent3 2 13 2" xfId="5375"/>
    <cellStyle name="20% - Accent3 2 14" xfId="5376"/>
    <cellStyle name="20% - Accent3 2 14 2" xfId="5377"/>
    <cellStyle name="20% - Accent3 2 15" xfId="5378"/>
    <cellStyle name="20% - Accent3 2 15 2" xfId="5379"/>
    <cellStyle name="20% - Accent3 2 16" xfId="5380"/>
    <cellStyle name="20% - Accent3 2 16 2" xfId="5381"/>
    <cellStyle name="20% - Accent3 2 17" xfId="5382"/>
    <cellStyle name="20% - Accent3 2 17 2" xfId="5383"/>
    <cellStyle name="20% - Accent3 2 18" xfId="5384"/>
    <cellStyle name="20% - Accent3 2 19" xfId="5385"/>
    <cellStyle name="20% - Accent3 2 2" xfId="1431"/>
    <cellStyle name="20% - Accent3 2 2 2" xfId="1432"/>
    <cellStyle name="20% - Accent3 2 2 2 2" xfId="5386"/>
    <cellStyle name="20% - Accent3 2 2 2 3" xfId="5387"/>
    <cellStyle name="20% - Accent3 2 2 3" xfId="5388"/>
    <cellStyle name="20% - Accent3 2 2 4" xfId="5389"/>
    <cellStyle name="20% - Accent3 2 20" xfId="5390"/>
    <cellStyle name="20% - Accent3 2 21" xfId="5391"/>
    <cellStyle name="20% - Accent3 2 22" xfId="5392"/>
    <cellStyle name="20% - Accent3 2 23" xfId="5393"/>
    <cellStyle name="20% - Accent3 2 24" xfId="5394"/>
    <cellStyle name="20% - Accent3 2 25" xfId="5395"/>
    <cellStyle name="20% - Accent3 2 26" xfId="5396"/>
    <cellStyle name="20% - Accent3 2 27" xfId="5397"/>
    <cellStyle name="20% - Accent3 2 28" xfId="5398"/>
    <cellStyle name="20% - Accent3 2 29" xfId="5399"/>
    <cellStyle name="20% - Accent3 2 3" xfId="1433"/>
    <cellStyle name="20% - Accent3 2 3 10" xfId="5400"/>
    <cellStyle name="20% - Accent3 2 3 11" xfId="5401"/>
    <cellStyle name="20% - Accent3 2 3 2" xfId="1434"/>
    <cellStyle name="20% - Accent3 2 3 2 2" xfId="5402"/>
    <cellStyle name="20% - Accent3 2 3 2 3" xfId="5403"/>
    <cellStyle name="20% - Accent3 2 3 2 4" xfId="5404"/>
    <cellStyle name="20% - Accent3 2 3 2 5" xfId="5405"/>
    <cellStyle name="20% - Accent3 2 3 2 6" xfId="5406"/>
    <cellStyle name="20% - Accent3 2 3 2 7" xfId="5407"/>
    <cellStyle name="20% - Accent3 2 3 2 8" xfId="5408"/>
    <cellStyle name="20% - Accent3 2 3 2 9" xfId="5409"/>
    <cellStyle name="20% - Accent3 2 3 3" xfId="5410"/>
    <cellStyle name="20% - Accent3 2 3 3 2" xfId="5411"/>
    <cellStyle name="20% - Accent3 2 3 3 3" xfId="5412"/>
    <cellStyle name="20% - Accent3 2 3 3 4" xfId="5413"/>
    <cellStyle name="20% - Accent3 2 3 3 5" xfId="5414"/>
    <cellStyle name="20% - Accent3 2 3 3 6" xfId="5415"/>
    <cellStyle name="20% - Accent3 2 3 4" xfId="5416"/>
    <cellStyle name="20% - Accent3 2 3 4 2" xfId="5417"/>
    <cellStyle name="20% - Accent3 2 3 5" xfId="5418"/>
    <cellStyle name="20% - Accent3 2 3 6" xfId="5419"/>
    <cellStyle name="20% - Accent3 2 3 7" xfId="5420"/>
    <cellStyle name="20% - Accent3 2 3 8" xfId="5421"/>
    <cellStyle name="20% - Accent3 2 3 9" xfId="5422"/>
    <cellStyle name="20% - Accent3 2 30" xfId="5423"/>
    <cellStyle name="20% - Accent3 2 31" xfId="5424"/>
    <cellStyle name="20% - Accent3 2 32" xfId="5425"/>
    <cellStyle name="20% - Accent3 2 33" xfId="5426"/>
    <cellStyle name="20% - Accent3 2 34" xfId="5427"/>
    <cellStyle name="20% - Accent3 2 35" xfId="5428"/>
    <cellStyle name="20% - Accent3 2 4" xfId="1435"/>
    <cellStyle name="20% - Accent3 2 4 10" xfId="5429"/>
    <cellStyle name="20% - Accent3 2 4 11" xfId="5430"/>
    <cellStyle name="20% - Accent3 2 4 2" xfId="5431"/>
    <cellStyle name="20% - Accent3 2 4 2 2" xfId="5432"/>
    <cellStyle name="20% - Accent3 2 4 2 3" xfId="5433"/>
    <cellStyle name="20% - Accent3 2 4 2 4" xfId="5434"/>
    <cellStyle name="20% - Accent3 2 4 2 5" xfId="5435"/>
    <cellStyle name="20% - Accent3 2 4 2 6" xfId="5436"/>
    <cellStyle name="20% - Accent3 2 4 2 7" xfId="5437"/>
    <cellStyle name="20% - Accent3 2 4 3" xfId="5438"/>
    <cellStyle name="20% - Accent3 2 4 3 2" xfId="5439"/>
    <cellStyle name="20% - Accent3 2 4 3 3" xfId="5440"/>
    <cellStyle name="20% - Accent3 2 4 3 4" xfId="5441"/>
    <cellStyle name="20% - Accent3 2 4 3 5" xfId="5442"/>
    <cellStyle name="20% - Accent3 2 4 3 6" xfId="5443"/>
    <cellStyle name="20% - Accent3 2 4 4" xfId="5444"/>
    <cellStyle name="20% - Accent3 2 4 4 2" xfId="5445"/>
    <cellStyle name="20% - Accent3 2 4 5" xfId="5446"/>
    <cellStyle name="20% - Accent3 2 4 6" xfId="5447"/>
    <cellStyle name="20% - Accent3 2 4 7" xfId="5448"/>
    <cellStyle name="20% - Accent3 2 4 8" xfId="5449"/>
    <cellStyle name="20% - Accent3 2 4 9" xfId="5450"/>
    <cellStyle name="20% - Accent3 2 5" xfId="1436"/>
    <cellStyle name="20% - Accent3 2 5 10" xfId="5451"/>
    <cellStyle name="20% - Accent3 2 5 11" xfId="5452"/>
    <cellStyle name="20% - Accent3 2 5 2" xfId="5453"/>
    <cellStyle name="20% - Accent3 2 5 2 2" xfId="5454"/>
    <cellStyle name="20% - Accent3 2 5 2 3" xfId="5455"/>
    <cellStyle name="20% - Accent3 2 5 2 4" xfId="5456"/>
    <cellStyle name="20% - Accent3 2 5 2 5" xfId="5457"/>
    <cellStyle name="20% - Accent3 2 5 2 6" xfId="5458"/>
    <cellStyle name="20% - Accent3 2 5 2 7" xfId="5459"/>
    <cellStyle name="20% - Accent3 2 5 3" xfId="5460"/>
    <cellStyle name="20% - Accent3 2 5 3 2" xfId="5461"/>
    <cellStyle name="20% - Accent3 2 5 3 3" xfId="5462"/>
    <cellStyle name="20% - Accent3 2 5 3 4" xfId="5463"/>
    <cellStyle name="20% - Accent3 2 5 3 5" xfId="5464"/>
    <cellStyle name="20% - Accent3 2 5 3 6" xfId="5465"/>
    <cellStyle name="20% - Accent3 2 5 4" xfId="5466"/>
    <cellStyle name="20% - Accent3 2 5 4 2" xfId="5467"/>
    <cellStyle name="20% - Accent3 2 5 5" xfId="5468"/>
    <cellStyle name="20% - Accent3 2 5 6" xfId="5469"/>
    <cellStyle name="20% - Accent3 2 5 7" xfId="5470"/>
    <cellStyle name="20% - Accent3 2 5 8" xfId="5471"/>
    <cellStyle name="20% - Accent3 2 5 9" xfId="5472"/>
    <cellStyle name="20% - Accent3 2 6" xfId="1437"/>
    <cellStyle name="20% - Accent3 2 6 10" xfId="5473"/>
    <cellStyle name="20% - Accent3 2 6 11" xfId="5474"/>
    <cellStyle name="20% - Accent3 2 6 2" xfId="5475"/>
    <cellStyle name="20% - Accent3 2 6 2 2" xfId="5476"/>
    <cellStyle name="20% - Accent3 2 6 2 3" xfId="5477"/>
    <cellStyle name="20% - Accent3 2 6 2 4" xfId="5478"/>
    <cellStyle name="20% - Accent3 2 6 2 5" xfId="5479"/>
    <cellStyle name="20% - Accent3 2 6 2 6" xfId="5480"/>
    <cellStyle name="20% - Accent3 2 6 2 7" xfId="5481"/>
    <cellStyle name="20% - Accent3 2 6 3" xfId="5482"/>
    <cellStyle name="20% - Accent3 2 6 3 2" xfId="5483"/>
    <cellStyle name="20% - Accent3 2 6 3 3" xfId="5484"/>
    <cellStyle name="20% - Accent3 2 6 3 4" xfId="5485"/>
    <cellStyle name="20% - Accent3 2 6 3 5" xfId="5486"/>
    <cellStyle name="20% - Accent3 2 6 3 6" xfId="5487"/>
    <cellStyle name="20% - Accent3 2 6 4" xfId="5488"/>
    <cellStyle name="20% - Accent3 2 6 4 2" xfId="5489"/>
    <cellStyle name="20% - Accent3 2 6 5" xfId="5490"/>
    <cellStyle name="20% - Accent3 2 6 6" xfId="5491"/>
    <cellStyle name="20% - Accent3 2 6 7" xfId="5492"/>
    <cellStyle name="20% - Accent3 2 6 8" xfId="5493"/>
    <cellStyle name="20% - Accent3 2 6 9" xfId="5494"/>
    <cellStyle name="20% - Accent3 2 7" xfId="1430"/>
    <cellStyle name="20% - Accent3 2 7 10" xfId="5495"/>
    <cellStyle name="20% - Accent3 2 7 2" xfId="5496"/>
    <cellStyle name="20% - Accent3 2 7 2 2" xfId="5497"/>
    <cellStyle name="20% - Accent3 2 7 2 3" xfId="5498"/>
    <cellStyle name="20% - Accent3 2 7 2 4" xfId="5499"/>
    <cellStyle name="20% - Accent3 2 7 2 5" xfId="5500"/>
    <cellStyle name="20% - Accent3 2 7 2 6" xfId="5501"/>
    <cellStyle name="20% - Accent3 2 7 2 7" xfId="5502"/>
    <cellStyle name="20% - Accent3 2 7 3" xfId="5503"/>
    <cellStyle name="20% - Accent3 2 7 3 2" xfId="5504"/>
    <cellStyle name="20% - Accent3 2 7 3 3" xfId="5505"/>
    <cellStyle name="20% - Accent3 2 7 3 4" xfId="5506"/>
    <cellStyle name="20% - Accent3 2 7 3 5" xfId="5507"/>
    <cellStyle name="20% - Accent3 2 7 3 6" xfId="5508"/>
    <cellStyle name="20% - Accent3 2 7 4" xfId="5509"/>
    <cellStyle name="20% - Accent3 2 7 4 2" xfId="5510"/>
    <cellStyle name="20% - Accent3 2 7 5" xfId="5511"/>
    <cellStyle name="20% - Accent3 2 7 6" xfId="5512"/>
    <cellStyle name="20% - Accent3 2 7 7" xfId="5513"/>
    <cellStyle name="20% - Accent3 2 7 8" xfId="5514"/>
    <cellStyle name="20% - Accent3 2 7 9" xfId="5515"/>
    <cellStyle name="20% - Accent3 2 8" xfId="5516"/>
    <cellStyle name="20% - Accent3 2 8 2" xfId="5517"/>
    <cellStyle name="20% - Accent3 2 8 2 2" xfId="5518"/>
    <cellStyle name="20% - Accent3 2 8 2 3" xfId="5519"/>
    <cellStyle name="20% - Accent3 2 8 2 4" xfId="5520"/>
    <cellStyle name="20% - Accent3 2 8 2 5" xfId="5521"/>
    <cellStyle name="20% - Accent3 2 8 2 6" xfId="5522"/>
    <cellStyle name="20% - Accent3 2 8 2 7" xfId="5523"/>
    <cellStyle name="20% - Accent3 2 8 3" xfId="5524"/>
    <cellStyle name="20% - Accent3 2 8 3 2" xfId="5525"/>
    <cellStyle name="20% - Accent3 2 8 3 3" xfId="5526"/>
    <cellStyle name="20% - Accent3 2 8 3 4" xfId="5527"/>
    <cellStyle name="20% - Accent3 2 8 3 5" xfId="5528"/>
    <cellStyle name="20% - Accent3 2 8 3 6" xfId="5529"/>
    <cellStyle name="20% - Accent3 2 8 4" xfId="5530"/>
    <cellStyle name="20% - Accent3 2 8 4 2" xfId="5531"/>
    <cellStyle name="20% - Accent3 2 8 5" xfId="5532"/>
    <cellStyle name="20% - Accent3 2 8 6" xfId="5533"/>
    <cellStyle name="20% - Accent3 2 8 7" xfId="5534"/>
    <cellStyle name="20% - Accent3 2 8 8" xfId="5535"/>
    <cellStyle name="20% - Accent3 2 8 9" xfId="5536"/>
    <cellStyle name="20% - Accent3 2 9" xfId="5537"/>
    <cellStyle name="20% - Accent3 2 9 2" xfId="5538"/>
    <cellStyle name="20% - Accent3 2 9 2 2" xfId="5539"/>
    <cellStyle name="20% - Accent3 2 9 2 3" xfId="5540"/>
    <cellStyle name="20% - Accent3 2 9 2 4" xfId="5541"/>
    <cellStyle name="20% - Accent3 2 9 2 5" xfId="5542"/>
    <cellStyle name="20% - Accent3 2 9 2 6" xfId="5543"/>
    <cellStyle name="20% - Accent3 2 9 2 7" xfId="5544"/>
    <cellStyle name="20% - Accent3 2 9 3" xfId="5545"/>
    <cellStyle name="20% - Accent3 2 9 3 2" xfId="5546"/>
    <cellStyle name="20% - Accent3 2 9 3 3" xfId="5547"/>
    <cellStyle name="20% - Accent3 2 9 3 4" xfId="5548"/>
    <cellStyle name="20% - Accent3 2 9 3 5" xfId="5549"/>
    <cellStyle name="20% - Accent3 2 9 3 6" xfId="5550"/>
    <cellStyle name="20% - Accent3 2 9 4" xfId="5551"/>
    <cellStyle name="20% - Accent3 2 9 4 2" xfId="5552"/>
    <cellStyle name="20% - Accent3 2 9 5" xfId="5553"/>
    <cellStyle name="20% - Accent3 2 9 6" xfId="5554"/>
    <cellStyle name="20% - Accent3 2 9 7" xfId="5555"/>
    <cellStyle name="20% - Accent3 2 9 8" xfId="5556"/>
    <cellStyle name="20% - Accent3 2 9 9" xfId="5557"/>
    <cellStyle name="20% - Accent3 20" xfId="5558"/>
    <cellStyle name="20% - Accent3 20 2" xfId="5559"/>
    <cellStyle name="20% - Accent3 20 3" xfId="5560"/>
    <cellStyle name="20% - Accent3 20 4" xfId="5561"/>
    <cellStyle name="20% - Accent3 21" xfId="5562"/>
    <cellStyle name="20% - Accent3 21 2" xfId="5563"/>
    <cellStyle name="20% - Accent3 21 3" xfId="5564"/>
    <cellStyle name="20% - Accent3 21 4" xfId="5565"/>
    <cellStyle name="20% - Accent3 22" xfId="5566"/>
    <cellStyle name="20% - Accent3 22 2" xfId="5567"/>
    <cellStyle name="20% - Accent3 22 3" xfId="5568"/>
    <cellStyle name="20% - Accent3 22 4" xfId="5569"/>
    <cellStyle name="20% - Accent3 23" xfId="5570"/>
    <cellStyle name="20% - Accent3 23 2" xfId="5571"/>
    <cellStyle name="20% - Accent3 23 3" xfId="5572"/>
    <cellStyle name="20% - Accent3 23 4" xfId="5573"/>
    <cellStyle name="20% - Accent3 24" xfId="5574"/>
    <cellStyle name="20% - Accent3 24 2" xfId="5575"/>
    <cellStyle name="20% - Accent3 24 3" xfId="5576"/>
    <cellStyle name="20% - Accent3 24 4" xfId="5577"/>
    <cellStyle name="20% - Accent3 25" xfId="5578"/>
    <cellStyle name="20% - Accent3 25 2" xfId="5579"/>
    <cellStyle name="20% - Accent3 25 3" xfId="5580"/>
    <cellStyle name="20% - Accent3 26" xfId="5581"/>
    <cellStyle name="20% - Accent3 26 2" xfId="5582"/>
    <cellStyle name="20% - Accent3 26 3" xfId="5583"/>
    <cellStyle name="20% - Accent3 27" xfId="5584"/>
    <cellStyle name="20% - Accent3 27 2" xfId="5585"/>
    <cellStyle name="20% - Accent3 27 3" xfId="5586"/>
    <cellStyle name="20% - Accent3 28" xfId="5587"/>
    <cellStyle name="20% - Accent3 28 2" xfId="5588"/>
    <cellStyle name="20% - Accent3 28 3" xfId="5589"/>
    <cellStyle name="20% - Accent3 29" xfId="5590"/>
    <cellStyle name="20% - Accent3 29 2" xfId="5591"/>
    <cellStyle name="20% - Accent3 29 3" xfId="5592"/>
    <cellStyle name="20% - Accent3 3" xfId="1438"/>
    <cellStyle name="20% - Accent3 3 10" xfId="5593"/>
    <cellStyle name="20% - Accent3 3 10 2" xfId="5594"/>
    <cellStyle name="20% - Accent3 3 10 3" xfId="5595"/>
    <cellStyle name="20% - Accent3 3 10 4" xfId="5596"/>
    <cellStyle name="20% - Accent3 3 10 5" xfId="5597"/>
    <cellStyle name="20% - Accent3 3 10 6" xfId="5598"/>
    <cellStyle name="20% - Accent3 3 10 7" xfId="5599"/>
    <cellStyle name="20% - Accent3 3 11" xfId="5600"/>
    <cellStyle name="20% - Accent3 3 11 2" xfId="5601"/>
    <cellStyle name="20% - Accent3 3 11 3" xfId="5602"/>
    <cellStyle name="20% - Accent3 3 11 4" xfId="5603"/>
    <cellStyle name="20% - Accent3 3 11 5" xfId="5604"/>
    <cellStyle name="20% - Accent3 3 11 6" xfId="5605"/>
    <cellStyle name="20% - Accent3 3 12" xfId="5606"/>
    <cellStyle name="20% - Accent3 3 12 2" xfId="5607"/>
    <cellStyle name="20% - Accent3 3 13" xfId="5608"/>
    <cellStyle name="20% - Accent3 3 14" xfId="5609"/>
    <cellStyle name="20% - Accent3 3 15" xfId="5610"/>
    <cellStyle name="20% - Accent3 3 16" xfId="5611"/>
    <cellStyle name="20% - Accent3 3 17" xfId="5612"/>
    <cellStyle name="20% - Accent3 3 18" xfId="5613"/>
    <cellStyle name="20% - Accent3 3 2" xfId="5614"/>
    <cellStyle name="20% - Accent3 3 2 2" xfId="5615"/>
    <cellStyle name="20% - Accent3 3 2 2 2" xfId="5616"/>
    <cellStyle name="20% - Accent3 3 2 2 3" xfId="5617"/>
    <cellStyle name="20% - Accent3 3 2 2 4" xfId="5618"/>
    <cellStyle name="20% - Accent3 3 2 2 5" xfId="5619"/>
    <cellStyle name="20% - Accent3 3 2 2 6" xfId="5620"/>
    <cellStyle name="20% - Accent3 3 2 2 7" xfId="5621"/>
    <cellStyle name="20% - Accent3 3 2 3" xfId="5622"/>
    <cellStyle name="20% - Accent3 3 2 3 2" xfId="5623"/>
    <cellStyle name="20% - Accent3 3 2 3 3" xfId="5624"/>
    <cellStyle name="20% - Accent3 3 2 3 4" xfId="5625"/>
    <cellStyle name="20% - Accent3 3 2 3 5" xfId="5626"/>
    <cellStyle name="20% - Accent3 3 2 3 6" xfId="5627"/>
    <cellStyle name="20% - Accent3 3 2 4" xfId="5628"/>
    <cellStyle name="20% - Accent3 3 2 5" xfId="5629"/>
    <cellStyle name="20% - Accent3 3 2 6" xfId="5630"/>
    <cellStyle name="20% - Accent3 3 2 7" xfId="5631"/>
    <cellStyle name="20% - Accent3 3 2 8" xfId="5632"/>
    <cellStyle name="20% - Accent3 3 2 9" xfId="5633"/>
    <cellStyle name="20% - Accent3 3 3" xfId="5634"/>
    <cellStyle name="20% - Accent3 3 3 2" xfId="5635"/>
    <cellStyle name="20% - Accent3 3 3 2 2" xfId="5636"/>
    <cellStyle name="20% - Accent3 3 3 2 3" xfId="5637"/>
    <cellStyle name="20% - Accent3 3 3 2 4" xfId="5638"/>
    <cellStyle name="20% - Accent3 3 3 2 5" xfId="5639"/>
    <cellStyle name="20% - Accent3 3 3 2 6" xfId="5640"/>
    <cellStyle name="20% - Accent3 3 3 2 7" xfId="5641"/>
    <cellStyle name="20% - Accent3 3 3 3" xfId="5642"/>
    <cellStyle name="20% - Accent3 3 3 3 2" xfId="5643"/>
    <cellStyle name="20% - Accent3 3 3 3 3" xfId="5644"/>
    <cellStyle name="20% - Accent3 3 3 3 4" xfId="5645"/>
    <cellStyle name="20% - Accent3 3 3 3 5" xfId="5646"/>
    <cellStyle name="20% - Accent3 3 3 3 6" xfId="5647"/>
    <cellStyle name="20% - Accent3 3 3 4" xfId="5648"/>
    <cellStyle name="20% - Accent3 3 3 5" xfId="5649"/>
    <cellStyle name="20% - Accent3 3 3 6" xfId="5650"/>
    <cellStyle name="20% - Accent3 3 3 7" xfId="5651"/>
    <cellStyle name="20% - Accent3 3 3 8" xfId="5652"/>
    <cellStyle name="20% - Accent3 3 3 9" xfId="5653"/>
    <cellStyle name="20% - Accent3 3 4" xfId="5654"/>
    <cellStyle name="20% - Accent3 3 4 2" xfId="5655"/>
    <cellStyle name="20% - Accent3 3 4 2 2" xfId="5656"/>
    <cellStyle name="20% - Accent3 3 4 2 3" xfId="5657"/>
    <cellStyle name="20% - Accent3 3 4 2 4" xfId="5658"/>
    <cellStyle name="20% - Accent3 3 4 2 5" xfId="5659"/>
    <cellStyle name="20% - Accent3 3 4 2 6" xfId="5660"/>
    <cellStyle name="20% - Accent3 3 4 2 7" xfId="5661"/>
    <cellStyle name="20% - Accent3 3 4 3" xfId="5662"/>
    <cellStyle name="20% - Accent3 3 4 3 2" xfId="5663"/>
    <cellStyle name="20% - Accent3 3 4 3 3" xfId="5664"/>
    <cellStyle name="20% - Accent3 3 4 3 4" xfId="5665"/>
    <cellStyle name="20% - Accent3 3 4 3 5" xfId="5666"/>
    <cellStyle name="20% - Accent3 3 4 3 6" xfId="5667"/>
    <cellStyle name="20% - Accent3 3 4 4" xfId="5668"/>
    <cellStyle name="20% - Accent3 3 4 5" xfId="5669"/>
    <cellStyle name="20% - Accent3 3 4 6" xfId="5670"/>
    <cellStyle name="20% - Accent3 3 4 7" xfId="5671"/>
    <cellStyle name="20% - Accent3 3 4 8" xfId="5672"/>
    <cellStyle name="20% - Accent3 3 4 9" xfId="5673"/>
    <cellStyle name="20% - Accent3 3 5" xfId="5674"/>
    <cellStyle name="20% - Accent3 3 5 2" xfId="5675"/>
    <cellStyle name="20% - Accent3 3 5 2 2" xfId="5676"/>
    <cellStyle name="20% - Accent3 3 5 2 3" xfId="5677"/>
    <cellStyle name="20% - Accent3 3 5 2 4" xfId="5678"/>
    <cellStyle name="20% - Accent3 3 5 2 5" xfId="5679"/>
    <cellStyle name="20% - Accent3 3 5 2 6" xfId="5680"/>
    <cellStyle name="20% - Accent3 3 5 2 7" xfId="5681"/>
    <cellStyle name="20% - Accent3 3 5 3" xfId="5682"/>
    <cellStyle name="20% - Accent3 3 5 3 2" xfId="5683"/>
    <cellStyle name="20% - Accent3 3 5 3 3" xfId="5684"/>
    <cellStyle name="20% - Accent3 3 5 3 4" xfId="5685"/>
    <cellStyle name="20% - Accent3 3 5 3 5" xfId="5686"/>
    <cellStyle name="20% - Accent3 3 5 3 6" xfId="5687"/>
    <cellStyle name="20% - Accent3 3 5 4" xfId="5688"/>
    <cellStyle name="20% - Accent3 3 5 5" xfId="5689"/>
    <cellStyle name="20% - Accent3 3 5 6" xfId="5690"/>
    <cellStyle name="20% - Accent3 3 5 7" xfId="5691"/>
    <cellStyle name="20% - Accent3 3 5 8" xfId="5692"/>
    <cellStyle name="20% - Accent3 3 5 9" xfId="5693"/>
    <cellStyle name="20% - Accent3 3 6" xfId="5694"/>
    <cellStyle name="20% - Accent3 3 6 2" xfId="5695"/>
    <cellStyle name="20% - Accent3 3 6 2 2" xfId="5696"/>
    <cellStyle name="20% - Accent3 3 6 2 3" xfId="5697"/>
    <cellStyle name="20% - Accent3 3 6 2 4" xfId="5698"/>
    <cellStyle name="20% - Accent3 3 6 2 5" xfId="5699"/>
    <cellStyle name="20% - Accent3 3 6 2 6" xfId="5700"/>
    <cellStyle name="20% - Accent3 3 6 2 7" xfId="5701"/>
    <cellStyle name="20% - Accent3 3 6 3" xfId="5702"/>
    <cellStyle name="20% - Accent3 3 6 3 2" xfId="5703"/>
    <cellStyle name="20% - Accent3 3 6 3 3" xfId="5704"/>
    <cellStyle name="20% - Accent3 3 6 3 4" xfId="5705"/>
    <cellStyle name="20% - Accent3 3 6 3 5" xfId="5706"/>
    <cellStyle name="20% - Accent3 3 6 3 6" xfId="5707"/>
    <cellStyle name="20% - Accent3 3 6 4" xfId="5708"/>
    <cellStyle name="20% - Accent3 3 6 5" xfId="5709"/>
    <cellStyle name="20% - Accent3 3 6 6" xfId="5710"/>
    <cellStyle name="20% - Accent3 3 6 7" xfId="5711"/>
    <cellStyle name="20% - Accent3 3 6 8" xfId="5712"/>
    <cellStyle name="20% - Accent3 3 6 9" xfId="5713"/>
    <cellStyle name="20% - Accent3 3 7" xfId="5714"/>
    <cellStyle name="20% - Accent3 3 7 2" xfId="5715"/>
    <cellStyle name="20% - Accent3 3 7 2 2" xfId="5716"/>
    <cellStyle name="20% - Accent3 3 7 2 3" xfId="5717"/>
    <cellStyle name="20% - Accent3 3 7 2 4" xfId="5718"/>
    <cellStyle name="20% - Accent3 3 7 2 5" xfId="5719"/>
    <cellStyle name="20% - Accent3 3 7 2 6" xfId="5720"/>
    <cellStyle name="20% - Accent3 3 7 2 7" xfId="5721"/>
    <cellStyle name="20% - Accent3 3 7 3" xfId="5722"/>
    <cellStyle name="20% - Accent3 3 7 3 2" xfId="5723"/>
    <cellStyle name="20% - Accent3 3 7 3 3" xfId="5724"/>
    <cellStyle name="20% - Accent3 3 7 3 4" xfId="5725"/>
    <cellStyle name="20% - Accent3 3 7 3 5" xfId="5726"/>
    <cellStyle name="20% - Accent3 3 7 3 6" xfId="5727"/>
    <cellStyle name="20% - Accent3 3 7 4" xfId="5728"/>
    <cellStyle name="20% - Accent3 3 7 5" xfId="5729"/>
    <cellStyle name="20% - Accent3 3 7 6" xfId="5730"/>
    <cellStyle name="20% - Accent3 3 7 7" xfId="5731"/>
    <cellStyle name="20% - Accent3 3 7 8" xfId="5732"/>
    <cellStyle name="20% - Accent3 3 7 9" xfId="5733"/>
    <cellStyle name="20% - Accent3 3 8" xfId="5734"/>
    <cellStyle name="20% - Accent3 3 8 2" xfId="5735"/>
    <cellStyle name="20% - Accent3 3 8 2 2" xfId="5736"/>
    <cellStyle name="20% - Accent3 3 8 2 3" xfId="5737"/>
    <cellStyle name="20% - Accent3 3 8 2 4" xfId="5738"/>
    <cellStyle name="20% - Accent3 3 8 2 5" xfId="5739"/>
    <cellStyle name="20% - Accent3 3 8 2 6" xfId="5740"/>
    <cellStyle name="20% - Accent3 3 8 2 7" xfId="5741"/>
    <cellStyle name="20% - Accent3 3 8 3" xfId="5742"/>
    <cellStyle name="20% - Accent3 3 8 3 2" xfId="5743"/>
    <cellStyle name="20% - Accent3 3 8 3 3" xfId="5744"/>
    <cellStyle name="20% - Accent3 3 8 3 4" xfId="5745"/>
    <cellStyle name="20% - Accent3 3 8 3 5" xfId="5746"/>
    <cellStyle name="20% - Accent3 3 8 3 6" xfId="5747"/>
    <cellStyle name="20% - Accent3 3 8 4" xfId="5748"/>
    <cellStyle name="20% - Accent3 3 8 5" xfId="5749"/>
    <cellStyle name="20% - Accent3 3 8 6" xfId="5750"/>
    <cellStyle name="20% - Accent3 3 8 7" xfId="5751"/>
    <cellStyle name="20% - Accent3 3 8 8" xfId="5752"/>
    <cellStyle name="20% - Accent3 3 8 9" xfId="5753"/>
    <cellStyle name="20% - Accent3 3 9" xfId="5754"/>
    <cellStyle name="20% - Accent3 3 9 2" xfId="5755"/>
    <cellStyle name="20% - Accent3 3 9 2 2" xfId="5756"/>
    <cellStyle name="20% - Accent3 3 9 2 3" xfId="5757"/>
    <cellStyle name="20% - Accent3 3 9 2 4" xfId="5758"/>
    <cellStyle name="20% - Accent3 3 9 2 5" xfId="5759"/>
    <cellStyle name="20% - Accent3 3 9 2 6" xfId="5760"/>
    <cellStyle name="20% - Accent3 3 9 3" xfId="5761"/>
    <cellStyle name="20% - Accent3 3 9 4" xfId="5762"/>
    <cellStyle name="20% - Accent3 3 9 5" xfId="5763"/>
    <cellStyle name="20% - Accent3 3 9 6" xfId="5764"/>
    <cellStyle name="20% - Accent3 3 9 7" xfId="5765"/>
    <cellStyle name="20% - Accent3 3 9 8" xfId="5766"/>
    <cellStyle name="20% - Accent3 30" xfId="5767"/>
    <cellStyle name="20% - Accent3 30 2" xfId="5768"/>
    <cellStyle name="20% - Accent3 31" xfId="5769"/>
    <cellStyle name="20% - Accent3 32" xfId="5770"/>
    <cellStyle name="20% - Accent3 33" xfId="5771"/>
    <cellStyle name="20% - Accent3 34" xfId="5772"/>
    <cellStyle name="20% - Accent3 4" xfId="5773"/>
    <cellStyle name="20% - Accent3 4 10" xfId="5774"/>
    <cellStyle name="20% - Accent3 4 10 2" xfId="5775"/>
    <cellStyle name="20% - Accent3 4 10 3" xfId="5776"/>
    <cellStyle name="20% - Accent3 4 10 4" xfId="5777"/>
    <cellStyle name="20% - Accent3 4 10 5" xfId="5778"/>
    <cellStyle name="20% - Accent3 4 10 6" xfId="5779"/>
    <cellStyle name="20% - Accent3 4 10 7" xfId="5780"/>
    <cellStyle name="20% - Accent3 4 11" xfId="5781"/>
    <cellStyle name="20% - Accent3 4 11 2" xfId="5782"/>
    <cellStyle name="20% - Accent3 4 11 3" xfId="5783"/>
    <cellStyle name="20% - Accent3 4 11 4" xfId="5784"/>
    <cellStyle name="20% - Accent3 4 11 5" xfId="5785"/>
    <cellStyle name="20% - Accent3 4 11 6" xfId="5786"/>
    <cellStyle name="20% - Accent3 4 12" xfId="5787"/>
    <cellStyle name="20% - Accent3 4 12 2" xfId="5788"/>
    <cellStyle name="20% - Accent3 4 13" xfId="5789"/>
    <cellStyle name="20% - Accent3 4 14" xfId="5790"/>
    <cellStyle name="20% - Accent3 4 15" xfId="5791"/>
    <cellStyle name="20% - Accent3 4 16" xfId="5792"/>
    <cellStyle name="20% - Accent3 4 17" xfId="5793"/>
    <cellStyle name="20% - Accent3 4 2" xfId="5794"/>
    <cellStyle name="20% - Accent3 4 2 2" xfId="5795"/>
    <cellStyle name="20% - Accent3 4 2 2 2" xfId="5796"/>
    <cellStyle name="20% - Accent3 4 2 2 3" xfId="5797"/>
    <cellStyle name="20% - Accent3 4 2 2 4" xfId="5798"/>
    <cellStyle name="20% - Accent3 4 2 2 5" xfId="5799"/>
    <cellStyle name="20% - Accent3 4 2 2 6" xfId="5800"/>
    <cellStyle name="20% - Accent3 4 2 2 7" xfId="5801"/>
    <cellStyle name="20% - Accent3 4 2 3" xfId="5802"/>
    <cellStyle name="20% - Accent3 4 2 3 2" xfId="5803"/>
    <cellStyle name="20% - Accent3 4 2 3 3" xfId="5804"/>
    <cellStyle name="20% - Accent3 4 2 3 4" xfId="5805"/>
    <cellStyle name="20% - Accent3 4 2 3 5" xfId="5806"/>
    <cellStyle name="20% - Accent3 4 2 3 6" xfId="5807"/>
    <cellStyle name="20% - Accent3 4 2 4" xfId="5808"/>
    <cellStyle name="20% - Accent3 4 2 4 2" xfId="5809"/>
    <cellStyle name="20% - Accent3 4 2 5" xfId="5810"/>
    <cellStyle name="20% - Accent3 4 2 6" xfId="5811"/>
    <cellStyle name="20% - Accent3 4 2 7" xfId="5812"/>
    <cellStyle name="20% - Accent3 4 2 8" xfId="5813"/>
    <cellStyle name="20% - Accent3 4 2 9" xfId="5814"/>
    <cellStyle name="20% - Accent3 4 3" xfId="5815"/>
    <cellStyle name="20% - Accent3 4 3 2" xfId="5816"/>
    <cellStyle name="20% - Accent3 4 3 2 2" xfId="5817"/>
    <cellStyle name="20% - Accent3 4 3 2 3" xfId="5818"/>
    <cellStyle name="20% - Accent3 4 3 2 4" xfId="5819"/>
    <cellStyle name="20% - Accent3 4 3 2 5" xfId="5820"/>
    <cellStyle name="20% - Accent3 4 3 2 6" xfId="5821"/>
    <cellStyle name="20% - Accent3 4 3 2 7" xfId="5822"/>
    <cellStyle name="20% - Accent3 4 3 3" xfId="5823"/>
    <cellStyle name="20% - Accent3 4 3 3 2" xfId="5824"/>
    <cellStyle name="20% - Accent3 4 3 3 3" xfId="5825"/>
    <cellStyle name="20% - Accent3 4 3 3 4" xfId="5826"/>
    <cellStyle name="20% - Accent3 4 3 3 5" xfId="5827"/>
    <cellStyle name="20% - Accent3 4 3 3 6" xfId="5828"/>
    <cellStyle name="20% - Accent3 4 3 4" xfId="5829"/>
    <cellStyle name="20% - Accent3 4 3 4 2" xfId="5830"/>
    <cellStyle name="20% - Accent3 4 3 5" xfId="5831"/>
    <cellStyle name="20% - Accent3 4 3 6" xfId="5832"/>
    <cellStyle name="20% - Accent3 4 3 7" xfId="5833"/>
    <cellStyle name="20% - Accent3 4 3 8" xfId="5834"/>
    <cellStyle name="20% - Accent3 4 3 9" xfId="5835"/>
    <cellStyle name="20% - Accent3 4 4" xfId="5836"/>
    <cellStyle name="20% - Accent3 4 4 2" xfId="5837"/>
    <cellStyle name="20% - Accent3 4 4 2 2" xfId="5838"/>
    <cellStyle name="20% - Accent3 4 4 2 3" xfId="5839"/>
    <cellStyle name="20% - Accent3 4 4 2 4" xfId="5840"/>
    <cellStyle name="20% - Accent3 4 4 2 5" xfId="5841"/>
    <cellStyle name="20% - Accent3 4 4 2 6" xfId="5842"/>
    <cellStyle name="20% - Accent3 4 4 2 7" xfId="5843"/>
    <cellStyle name="20% - Accent3 4 4 3" xfId="5844"/>
    <cellStyle name="20% - Accent3 4 4 3 2" xfId="5845"/>
    <cellStyle name="20% - Accent3 4 4 3 3" xfId="5846"/>
    <cellStyle name="20% - Accent3 4 4 3 4" xfId="5847"/>
    <cellStyle name="20% - Accent3 4 4 3 5" xfId="5848"/>
    <cellStyle name="20% - Accent3 4 4 3 6" xfId="5849"/>
    <cellStyle name="20% - Accent3 4 4 4" xfId="5850"/>
    <cellStyle name="20% - Accent3 4 4 5" xfId="5851"/>
    <cellStyle name="20% - Accent3 4 4 6" xfId="5852"/>
    <cellStyle name="20% - Accent3 4 4 7" xfId="5853"/>
    <cellStyle name="20% - Accent3 4 4 8" xfId="5854"/>
    <cellStyle name="20% - Accent3 4 4 9" xfId="5855"/>
    <cellStyle name="20% - Accent3 4 5" xfId="5856"/>
    <cellStyle name="20% - Accent3 4 5 2" xfId="5857"/>
    <cellStyle name="20% - Accent3 4 5 2 2" xfId="5858"/>
    <cellStyle name="20% - Accent3 4 5 2 3" xfId="5859"/>
    <cellStyle name="20% - Accent3 4 5 2 4" xfId="5860"/>
    <cellStyle name="20% - Accent3 4 5 2 5" xfId="5861"/>
    <cellStyle name="20% - Accent3 4 5 2 6" xfId="5862"/>
    <cellStyle name="20% - Accent3 4 5 2 7" xfId="5863"/>
    <cellStyle name="20% - Accent3 4 5 3" xfId="5864"/>
    <cellStyle name="20% - Accent3 4 5 3 2" xfId="5865"/>
    <cellStyle name="20% - Accent3 4 5 3 3" xfId="5866"/>
    <cellStyle name="20% - Accent3 4 5 3 4" xfId="5867"/>
    <cellStyle name="20% - Accent3 4 5 3 5" xfId="5868"/>
    <cellStyle name="20% - Accent3 4 5 3 6" xfId="5869"/>
    <cellStyle name="20% - Accent3 4 5 4" xfId="5870"/>
    <cellStyle name="20% - Accent3 4 5 5" xfId="5871"/>
    <cellStyle name="20% - Accent3 4 5 6" xfId="5872"/>
    <cellStyle name="20% - Accent3 4 5 7" xfId="5873"/>
    <cellStyle name="20% - Accent3 4 5 8" xfId="5874"/>
    <cellStyle name="20% - Accent3 4 5 9" xfId="5875"/>
    <cellStyle name="20% - Accent3 4 6" xfId="5876"/>
    <cellStyle name="20% - Accent3 4 6 2" xfId="5877"/>
    <cellStyle name="20% - Accent3 4 6 2 2" xfId="5878"/>
    <cellStyle name="20% - Accent3 4 6 2 3" xfId="5879"/>
    <cellStyle name="20% - Accent3 4 6 2 4" xfId="5880"/>
    <cellStyle name="20% - Accent3 4 6 2 5" xfId="5881"/>
    <cellStyle name="20% - Accent3 4 6 2 6" xfId="5882"/>
    <cellStyle name="20% - Accent3 4 6 2 7" xfId="5883"/>
    <cellStyle name="20% - Accent3 4 6 3" xfId="5884"/>
    <cellStyle name="20% - Accent3 4 6 3 2" xfId="5885"/>
    <cellStyle name="20% - Accent3 4 6 3 3" xfId="5886"/>
    <cellStyle name="20% - Accent3 4 6 3 4" xfId="5887"/>
    <cellStyle name="20% - Accent3 4 6 3 5" xfId="5888"/>
    <cellStyle name="20% - Accent3 4 6 3 6" xfId="5889"/>
    <cellStyle name="20% - Accent3 4 6 4" xfId="5890"/>
    <cellStyle name="20% - Accent3 4 6 5" xfId="5891"/>
    <cellStyle name="20% - Accent3 4 6 6" xfId="5892"/>
    <cellStyle name="20% - Accent3 4 6 7" xfId="5893"/>
    <cellStyle name="20% - Accent3 4 6 8" xfId="5894"/>
    <cellStyle name="20% - Accent3 4 6 9" xfId="5895"/>
    <cellStyle name="20% - Accent3 4 7" xfId="5896"/>
    <cellStyle name="20% - Accent3 4 7 2" xfId="5897"/>
    <cellStyle name="20% - Accent3 4 7 2 2" xfId="5898"/>
    <cellStyle name="20% - Accent3 4 7 2 3" xfId="5899"/>
    <cellStyle name="20% - Accent3 4 7 2 4" xfId="5900"/>
    <cellStyle name="20% - Accent3 4 7 2 5" xfId="5901"/>
    <cellStyle name="20% - Accent3 4 7 2 6" xfId="5902"/>
    <cellStyle name="20% - Accent3 4 7 2 7" xfId="5903"/>
    <cellStyle name="20% - Accent3 4 7 3" xfId="5904"/>
    <cellStyle name="20% - Accent3 4 7 3 2" xfId="5905"/>
    <cellStyle name="20% - Accent3 4 7 3 3" xfId="5906"/>
    <cellStyle name="20% - Accent3 4 7 3 4" xfId="5907"/>
    <cellStyle name="20% - Accent3 4 7 3 5" xfId="5908"/>
    <cellStyle name="20% - Accent3 4 7 3 6" xfId="5909"/>
    <cellStyle name="20% - Accent3 4 7 4" xfId="5910"/>
    <cellStyle name="20% - Accent3 4 7 5" xfId="5911"/>
    <cellStyle name="20% - Accent3 4 7 6" xfId="5912"/>
    <cellStyle name="20% - Accent3 4 7 7" xfId="5913"/>
    <cellStyle name="20% - Accent3 4 7 8" xfId="5914"/>
    <cellStyle name="20% - Accent3 4 7 9" xfId="5915"/>
    <cellStyle name="20% - Accent3 4 8" xfId="5916"/>
    <cellStyle name="20% - Accent3 4 8 2" xfId="5917"/>
    <cellStyle name="20% - Accent3 4 8 2 2" xfId="5918"/>
    <cellStyle name="20% - Accent3 4 8 2 3" xfId="5919"/>
    <cellStyle name="20% - Accent3 4 8 2 4" xfId="5920"/>
    <cellStyle name="20% - Accent3 4 8 2 5" xfId="5921"/>
    <cellStyle name="20% - Accent3 4 8 2 6" xfId="5922"/>
    <cellStyle name="20% - Accent3 4 8 2 7" xfId="5923"/>
    <cellStyle name="20% - Accent3 4 8 3" xfId="5924"/>
    <cellStyle name="20% - Accent3 4 8 3 2" xfId="5925"/>
    <cellStyle name="20% - Accent3 4 8 3 3" xfId="5926"/>
    <cellStyle name="20% - Accent3 4 8 3 4" xfId="5927"/>
    <cellStyle name="20% - Accent3 4 8 3 5" xfId="5928"/>
    <cellStyle name="20% - Accent3 4 8 3 6" xfId="5929"/>
    <cellStyle name="20% - Accent3 4 8 4" xfId="5930"/>
    <cellStyle name="20% - Accent3 4 8 5" xfId="5931"/>
    <cellStyle name="20% - Accent3 4 8 6" xfId="5932"/>
    <cellStyle name="20% - Accent3 4 8 7" xfId="5933"/>
    <cellStyle name="20% - Accent3 4 8 8" xfId="5934"/>
    <cellStyle name="20% - Accent3 4 8 9" xfId="5935"/>
    <cellStyle name="20% - Accent3 4 9" xfId="5936"/>
    <cellStyle name="20% - Accent3 4 9 2" xfId="5937"/>
    <cellStyle name="20% - Accent3 4 9 2 2" xfId="5938"/>
    <cellStyle name="20% - Accent3 4 9 2 3" xfId="5939"/>
    <cellStyle name="20% - Accent3 4 9 2 4" xfId="5940"/>
    <cellStyle name="20% - Accent3 4 9 2 5" xfId="5941"/>
    <cellStyle name="20% - Accent3 4 9 2 6" xfId="5942"/>
    <cellStyle name="20% - Accent3 4 9 3" xfId="5943"/>
    <cellStyle name="20% - Accent3 4 9 4" xfId="5944"/>
    <cellStyle name="20% - Accent3 4 9 5" xfId="5945"/>
    <cellStyle name="20% - Accent3 4 9 6" xfId="5946"/>
    <cellStyle name="20% - Accent3 4 9 7" xfId="5947"/>
    <cellStyle name="20% - Accent3 4 9 8" xfId="5948"/>
    <cellStyle name="20% - Accent3 5" xfId="5949"/>
    <cellStyle name="20% - Accent3 5 10" xfId="5950"/>
    <cellStyle name="20% - Accent3 5 10 2" xfId="5951"/>
    <cellStyle name="20% - Accent3 5 10 3" xfId="5952"/>
    <cellStyle name="20% - Accent3 5 10 4" xfId="5953"/>
    <cellStyle name="20% - Accent3 5 10 5" xfId="5954"/>
    <cellStyle name="20% - Accent3 5 10 6" xfId="5955"/>
    <cellStyle name="20% - Accent3 5 10 7" xfId="5956"/>
    <cellStyle name="20% - Accent3 5 11" xfId="5957"/>
    <cellStyle name="20% - Accent3 5 11 2" xfId="5958"/>
    <cellStyle name="20% - Accent3 5 11 3" xfId="5959"/>
    <cellStyle name="20% - Accent3 5 11 4" xfId="5960"/>
    <cellStyle name="20% - Accent3 5 11 5" xfId="5961"/>
    <cellStyle name="20% - Accent3 5 11 6" xfId="5962"/>
    <cellStyle name="20% - Accent3 5 12" xfId="5963"/>
    <cellStyle name="20% - Accent3 5 12 2" xfId="5964"/>
    <cellStyle name="20% - Accent3 5 13" xfId="5965"/>
    <cellStyle name="20% - Accent3 5 14" xfId="5966"/>
    <cellStyle name="20% - Accent3 5 15" xfId="5967"/>
    <cellStyle name="20% - Accent3 5 16" xfId="5968"/>
    <cellStyle name="20% - Accent3 5 17" xfId="5969"/>
    <cellStyle name="20% - Accent3 5 2" xfId="5970"/>
    <cellStyle name="20% - Accent3 5 2 2" xfId="5971"/>
    <cellStyle name="20% - Accent3 5 2 2 2" xfId="5972"/>
    <cellStyle name="20% - Accent3 5 2 2 3" xfId="5973"/>
    <cellStyle name="20% - Accent3 5 2 2 4" xfId="5974"/>
    <cellStyle name="20% - Accent3 5 2 2 5" xfId="5975"/>
    <cellStyle name="20% - Accent3 5 2 2 6" xfId="5976"/>
    <cellStyle name="20% - Accent3 5 2 2 7" xfId="5977"/>
    <cellStyle name="20% - Accent3 5 2 3" xfId="5978"/>
    <cellStyle name="20% - Accent3 5 2 3 2" xfId="5979"/>
    <cellStyle name="20% - Accent3 5 2 3 3" xfId="5980"/>
    <cellStyle name="20% - Accent3 5 2 3 4" xfId="5981"/>
    <cellStyle name="20% - Accent3 5 2 3 5" xfId="5982"/>
    <cellStyle name="20% - Accent3 5 2 3 6" xfId="5983"/>
    <cellStyle name="20% - Accent3 5 2 4" xfId="5984"/>
    <cellStyle name="20% - Accent3 5 2 4 2" xfId="5985"/>
    <cellStyle name="20% - Accent3 5 2 5" xfId="5986"/>
    <cellStyle name="20% - Accent3 5 2 6" xfId="5987"/>
    <cellStyle name="20% - Accent3 5 2 7" xfId="5988"/>
    <cellStyle name="20% - Accent3 5 2 8" xfId="5989"/>
    <cellStyle name="20% - Accent3 5 2 9" xfId="5990"/>
    <cellStyle name="20% - Accent3 5 3" xfId="5991"/>
    <cellStyle name="20% - Accent3 5 3 2" xfId="5992"/>
    <cellStyle name="20% - Accent3 5 3 2 2" xfId="5993"/>
    <cellStyle name="20% - Accent3 5 3 2 3" xfId="5994"/>
    <cellStyle name="20% - Accent3 5 3 2 4" xfId="5995"/>
    <cellStyle name="20% - Accent3 5 3 2 5" xfId="5996"/>
    <cellStyle name="20% - Accent3 5 3 2 6" xfId="5997"/>
    <cellStyle name="20% - Accent3 5 3 2 7" xfId="5998"/>
    <cellStyle name="20% - Accent3 5 3 3" xfId="5999"/>
    <cellStyle name="20% - Accent3 5 3 3 2" xfId="6000"/>
    <cellStyle name="20% - Accent3 5 3 3 3" xfId="6001"/>
    <cellStyle name="20% - Accent3 5 3 3 4" xfId="6002"/>
    <cellStyle name="20% - Accent3 5 3 3 5" xfId="6003"/>
    <cellStyle name="20% - Accent3 5 3 3 6" xfId="6004"/>
    <cellStyle name="20% - Accent3 5 3 4" xfId="6005"/>
    <cellStyle name="20% - Accent3 5 3 4 2" xfId="6006"/>
    <cellStyle name="20% - Accent3 5 3 5" xfId="6007"/>
    <cellStyle name="20% - Accent3 5 3 6" xfId="6008"/>
    <cellStyle name="20% - Accent3 5 3 7" xfId="6009"/>
    <cellStyle name="20% - Accent3 5 3 8" xfId="6010"/>
    <cellStyle name="20% - Accent3 5 3 9" xfId="6011"/>
    <cellStyle name="20% - Accent3 5 4" xfId="6012"/>
    <cellStyle name="20% - Accent3 5 4 2" xfId="6013"/>
    <cellStyle name="20% - Accent3 5 4 2 2" xfId="6014"/>
    <cellStyle name="20% - Accent3 5 4 2 3" xfId="6015"/>
    <cellStyle name="20% - Accent3 5 4 2 4" xfId="6016"/>
    <cellStyle name="20% - Accent3 5 4 2 5" xfId="6017"/>
    <cellStyle name="20% - Accent3 5 4 2 6" xfId="6018"/>
    <cellStyle name="20% - Accent3 5 4 2 7" xfId="6019"/>
    <cellStyle name="20% - Accent3 5 4 3" xfId="6020"/>
    <cellStyle name="20% - Accent3 5 4 3 2" xfId="6021"/>
    <cellStyle name="20% - Accent3 5 4 3 3" xfId="6022"/>
    <cellStyle name="20% - Accent3 5 4 3 4" xfId="6023"/>
    <cellStyle name="20% - Accent3 5 4 3 5" xfId="6024"/>
    <cellStyle name="20% - Accent3 5 4 3 6" xfId="6025"/>
    <cellStyle name="20% - Accent3 5 4 4" xfId="6026"/>
    <cellStyle name="20% - Accent3 5 4 5" xfId="6027"/>
    <cellStyle name="20% - Accent3 5 4 6" xfId="6028"/>
    <cellStyle name="20% - Accent3 5 4 7" xfId="6029"/>
    <cellStyle name="20% - Accent3 5 4 8" xfId="6030"/>
    <cellStyle name="20% - Accent3 5 4 9" xfId="6031"/>
    <cellStyle name="20% - Accent3 5 5" xfId="6032"/>
    <cellStyle name="20% - Accent3 5 5 2" xfId="6033"/>
    <cellStyle name="20% - Accent3 5 5 2 2" xfId="6034"/>
    <cellStyle name="20% - Accent3 5 5 2 3" xfId="6035"/>
    <cellStyle name="20% - Accent3 5 5 2 4" xfId="6036"/>
    <cellStyle name="20% - Accent3 5 5 2 5" xfId="6037"/>
    <cellStyle name="20% - Accent3 5 5 2 6" xfId="6038"/>
    <cellStyle name="20% - Accent3 5 5 2 7" xfId="6039"/>
    <cellStyle name="20% - Accent3 5 5 3" xfId="6040"/>
    <cellStyle name="20% - Accent3 5 5 3 2" xfId="6041"/>
    <cellStyle name="20% - Accent3 5 5 3 3" xfId="6042"/>
    <cellStyle name="20% - Accent3 5 5 3 4" xfId="6043"/>
    <cellStyle name="20% - Accent3 5 5 3 5" xfId="6044"/>
    <cellStyle name="20% - Accent3 5 5 3 6" xfId="6045"/>
    <cellStyle name="20% - Accent3 5 5 4" xfId="6046"/>
    <cellStyle name="20% - Accent3 5 5 5" xfId="6047"/>
    <cellStyle name="20% - Accent3 5 5 6" xfId="6048"/>
    <cellStyle name="20% - Accent3 5 5 7" xfId="6049"/>
    <cellStyle name="20% - Accent3 5 5 8" xfId="6050"/>
    <cellStyle name="20% - Accent3 5 5 9" xfId="6051"/>
    <cellStyle name="20% - Accent3 5 6" xfId="6052"/>
    <cellStyle name="20% - Accent3 5 6 2" xfId="6053"/>
    <cellStyle name="20% - Accent3 5 6 2 2" xfId="6054"/>
    <cellStyle name="20% - Accent3 5 6 2 3" xfId="6055"/>
    <cellStyle name="20% - Accent3 5 6 2 4" xfId="6056"/>
    <cellStyle name="20% - Accent3 5 6 2 5" xfId="6057"/>
    <cellStyle name="20% - Accent3 5 6 2 6" xfId="6058"/>
    <cellStyle name="20% - Accent3 5 6 2 7" xfId="6059"/>
    <cellStyle name="20% - Accent3 5 6 3" xfId="6060"/>
    <cellStyle name="20% - Accent3 5 6 3 2" xfId="6061"/>
    <cellStyle name="20% - Accent3 5 6 3 3" xfId="6062"/>
    <cellStyle name="20% - Accent3 5 6 3 4" xfId="6063"/>
    <cellStyle name="20% - Accent3 5 6 3 5" xfId="6064"/>
    <cellStyle name="20% - Accent3 5 6 3 6" xfId="6065"/>
    <cellStyle name="20% - Accent3 5 6 4" xfId="6066"/>
    <cellStyle name="20% - Accent3 5 6 5" xfId="6067"/>
    <cellStyle name="20% - Accent3 5 6 6" xfId="6068"/>
    <cellStyle name="20% - Accent3 5 6 7" xfId="6069"/>
    <cellStyle name="20% - Accent3 5 6 8" xfId="6070"/>
    <cellStyle name="20% - Accent3 5 6 9" xfId="6071"/>
    <cellStyle name="20% - Accent3 5 7" xfId="6072"/>
    <cellStyle name="20% - Accent3 5 7 2" xfId="6073"/>
    <cellStyle name="20% - Accent3 5 7 2 2" xfId="6074"/>
    <cellStyle name="20% - Accent3 5 7 2 3" xfId="6075"/>
    <cellStyle name="20% - Accent3 5 7 2 4" xfId="6076"/>
    <cellStyle name="20% - Accent3 5 7 2 5" xfId="6077"/>
    <cellStyle name="20% - Accent3 5 7 2 6" xfId="6078"/>
    <cellStyle name="20% - Accent3 5 7 2 7" xfId="6079"/>
    <cellStyle name="20% - Accent3 5 7 3" xfId="6080"/>
    <cellStyle name="20% - Accent3 5 7 3 2" xfId="6081"/>
    <cellStyle name="20% - Accent3 5 7 3 3" xfId="6082"/>
    <cellStyle name="20% - Accent3 5 7 3 4" xfId="6083"/>
    <cellStyle name="20% - Accent3 5 7 3 5" xfId="6084"/>
    <cellStyle name="20% - Accent3 5 7 3 6" xfId="6085"/>
    <cellStyle name="20% - Accent3 5 7 4" xfId="6086"/>
    <cellStyle name="20% - Accent3 5 7 5" xfId="6087"/>
    <cellStyle name="20% - Accent3 5 7 6" xfId="6088"/>
    <cellStyle name="20% - Accent3 5 7 7" xfId="6089"/>
    <cellStyle name="20% - Accent3 5 7 8" xfId="6090"/>
    <cellStyle name="20% - Accent3 5 7 9" xfId="6091"/>
    <cellStyle name="20% - Accent3 5 8" xfId="6092"/>
    <cellStyle name="20% - Accent3 5 8 2" xfId="6093"/>
    <cellStyle name="20% - Accent3 5 8 2 2" xfId="6094"/>
    <cellStyle name="20% - Accent3 5 8 2 3" xfId="6095"/>
    <cellStyle name="20% - Accent3 5 8 2 4" xfId="6096"/>
    <cellStyle name="20% - Accent3 5 8 2 5" xfId="6097"/>
    <cellStyle name="20% - Accent3 5 8 2 6" xfId="6098"/>
    <cellStyle name="20% - Accent3 5 8 2 7" xfId="6099"/>
    <cellStyle name="20% - Accent3 5 8 3" xfId="6100"/>
    <cellStyle name="20% - Accent3 5 8 3 2" xfId="6101"/>
    <cellStyle name="20% - Accent3 5 8 3 3" xfId="6102"/>
    <cellStyle name="20% - Accent3 5 8 3 4" xfId="6103"/>
    <cellStyle name="20% - Accent3 5 8 3 5" xfId="6104"/>
    <cellStyle name="20% - Accent3 5 8 3 6" xfId="6105"/>
    <cellStyle name="20% - Accent3 5 8 4" xfId="6106"/>
    <cellStyle name="20% - Accent3 5 8 5" xfId="6107"/>
    <cellStyle name="20% - Accent3 5 8 6" xfId="6108"/>
    <cellStyle name="20% - Accent3 5 8 7" xfId="6109"/>
    <cellStyle name="20% - Accent3 5 8 8" xfId="6110"/>
    <cellStyle name="20% - Accent3 5 8 9" xfId="6111"/>
    <cellStyle name="20% - Accent3 5 9" xfId="6112"/>
    <cellStyle name="20% - Accent3 5 9 2" xfId="6113"/>
    <cellStyle name="20% - Accent3 5 9 2 2" xfId="6114"/>
    <cellStyle name="20% - Accent3 5 9 2 3" xfId="6115"/>
    <cellStyle name="20% - Accent3 5 9 2 4" xfId="6116"/>
    <cellStyle name="20% - Accent3 5 9 2 5" xfId="6117"/>
    <cellStyle name="20% - Accent3 5 9 2 6" xfId="6118"/>
    <cellStyle name="20% - Accent3 5 9 3" xfId="6119"/>
    <cellStyle name="20% - Accent3 5 9 4" xfId="6120"/>
    <cellStyle name="20% - Accent3 5 9 5" xfId="6121"/>
    <cellStyle name="20% - Accent3 5 9 6" xfId="6122"/>
    <cellStyle name="20% - Accent3 5 9 7" xfId="6123"/>
    <cellStyle name="20% - Accent3 5 9 8" xfId="6124"/>
    <cellStyle name="20% - Accent3 6" xfId="6125"/>
    <cellStyle name="20% - Accent3 6 10" xfId="6126"/>
    <cellStyle name="20% - Accent3 6 10 2" xfId="6127"/>
    <cellStyle name="20% - Accent3 6 10 3" xfId="6128"/>
    <cellStyle name="20% - Accent3 6 10 4" xfId="6129"/>
    <cellStyle name="20% - Accent3 6 10 5" xfId="6130"/>
    <cellStyle name="20% - Accent3 6 10 6" xfId="6131"/>
    <cellStyle name="20% - Accent3 6 10 7" xfId="6132"/>
    <cellStyle name="20% - Accent3 6 11" xfId="6133"/>
    <cellStyle name="20% - Accent3 6 11 2" xfId="6134"/>
    <cellStyle name="20% - Accent3 6 11 3" xfId="6135"/>
    <cellStyle name="20% - Accent3 6 11 4" xfId="6136"/>
    <cellStyle name="20% - Accent3 6 11 5" xfId="6137"/>
    <cellStyle name="20% - Accent3 6 11 6" xfId="6138"/>
    <cellStyle name="20% - Accent3 6 12" xfId="6139"/>
    <cellStyle name="20% - Accent3 6 12 2" xfId="6140"/>
    <cellStyle name="20% - Accent3 6 13" xfId="6141"/>
    <cellStyle name="20% - Accent3 6 14" xfId="6142"/>
    <cellStyle name="20% - Accent3 6 15" xfId="6143"/>
    <cellStyle name="20% - Accent3 6 16" xfId="6144"/>
    <cellStyle name="20% - Accent3 6 17" xfId="6145"/>
    <cellStyle name="20% - Accent3 6 2" xfId="6146"/>
    <cellStyle name="20% - Accent3 6 2 2" xfId="6147"/>
    <cellStyle name="20% - Accent3 6 2 2 2" xfId="6148"/>
    <cellStyle name="20% - Accent3 6 2 2 3" xfId="6149"/>
    <cellStyle name="20% - Accent3 6 2 2 4" xfId="6150"/>
    <cellStyle name="20% - Accent3 6 2 2 5" xfId="6151"/>
    <cellStyle name="20% - Accent3 6 2 2 6" xfId="6152"/>
    <cellStyle name="20% - Accent3 6 2 2 7" xfId="6153"/>
    <cellStyle name="20% - Accent3 6 2 3" xfId="6154"/>
    <cellStyle name="20% - Accent3 6 2 3 2" xfId="6155"/>
    <cellStyle name="20% - Accent3 6 2 3 3" xfId="6156"/>
    <cellStyle name="20% - Accent3 6 2 3 4" xfId="6157"/>
    <cellStyle name="20% - Accent3 6 2 3 5" xfId="6158"/>
    <cellStyle name="20% - Accent3 6 2 3 6" xfId="6159"/>
    <cellStyle name="20% - Accent3 6 2 4" xfId="6160"/>
    <cellStyle name="20% - Accent3 6 2 4 2" xfId="6161"/>
    <cellStyle name="20% - Accent3 6 2 5" xfId="6162"/>
    <cellStyle name="20% - Accent3 6 2 6" xfId="6163"/>
    <cellStyle name="20% - Accent3 6 2 7" xfId="6164"/>
    <cellStyle name="20% - Accent3 6 2 8" xfId="6165"/>
    <cellStyle name="20% - Accent3 6 2 9" xfId="6166"/>
    <cellStyle name="20% - Accent3 6 3" xfId="6167"/>
    <cellStyle name="20% - Accent3 6 3 2" xfId="6168"/>
    <cellStyle name="20% - Accent3 6 3 2 2" xfId="6169"/>
    <cellStyle name="20% - Accent3 6 3 2 3" xfId="6170"/>
    <cellStyle name="20% - Accent3 6 3 2 4" xfId="6171"/>
    <cellStyle name="20% - Accent3 6 3 2 5" xfId="6172"/>
    <cellStyle name="20% - Accent3 6 3 2 6" xfId="6173"/>
    <cellStyle name="20% - Accent3 6 3 2 7" xfId="6174"/>
    <cellStyle name="20% - Accent3 6 3 3" xfId="6175"/>
    <cellStyle name="20% - Accent3 6 3 3 2" xfId="6176"/>
    <cellStyle name="20% - Accent3 6 3 3 3" xfId="6177"/>
    <cellStyle name="20% - Accent3 6 3 3 4" xfId="6178"/>
    <cellStyle name="20% - Accent3 6 3 3 5" xfId="6179"/>
    <cellStyle name="20% - Accent3 6 3 3 6" xfId="6180"/>
    <cellStyle name="20% - Accent3 6 3 4" xfId="6181"/>
    <cellStyle name="20% - Accent3 6 3 4 2" xfId="6182"/>
    <cellStyle name="20% - Accent3 6 3 5" xfId="6183"/>
    <cellStyle name="20% - Accent3 6 3 6" xfId="6184"/>
    <cellStyle name="20% - Accent3 6 3 7" xfId="6185"/>
    <cellStyle name="20% - Accent3 6 3 8" xfId="6186"/>
    <cellStyle name="20% - Accent3 6 3 9" xfId="6187"/>
    <cellStyle name="20% - Accent3 6 4" xfId="6188"/>
    <cellStyle name="20% - Accent3 6 4 2" xfId="6189"/>
    <cellStyle name="20% - Accent3 6 4 2 2" xfId="6190"/>
    <cellStyle name="20% - Accent3 6 4 2 3" xfId="6191"/>
    <cellStyle name="20% - Accent3 6 4 2 4" xfId="6192"/>
    <cellStyle name="20% - Accent3 6 4 2 5" xfId="6193"/>
    <cellStyle name="20% - Accent3 6 4 2 6" xfId="6194"/>
    <cellStyle name="20% - Accent3 6 4 2 7" xfId="6195"/>
    <cellStyle name="20% - Accent3 6 4 3" xfId="6196"/>
    <cellStyle name="20% - Accent3 6 4 3 2" xfId="6197"/>
    <cellStyle name="20% - Accent3 6 4 3 3" xfId="6198"/>
    <cellStyle name="20% - Accent3 6 4 3 4" xfId="6199"/>
    <cellStyle name="20% - Accent3 6 4 3 5" xfId="6200"/>
    <cellStyle name="20% - Accent3 6 4 3 6" xfId="6201"/>
    <cellStyle name="20% - Accent3 6 4 4" xfId="6202"/>
    <cellStyle name="20% - Accent3 6 4 5" xfId="6203"/>
    <cellStyle name="20% - Accent3 6 4 6" xfId="6204"/>
    <cellStyle name="20% - Accent3 6 4 7" xfId="6205"/>
    <cellStyle name="20% - Accent3 6 4 8" xfId="6206"/>
    <cellStyle name="20% - Accent3 6 4 9" xfId="6207"/>
    <cellStyle name="20% - Accent3 6 5" xfId="6208"/>
    <cellStyle name="20% - Accent3 6 5 2" xfId="6209"/>
    <cellStyle name="20% - Accent3 6 5 2 2" xfId="6210"/>
    <cellStyle name="20% - Accent3 6 5 2 3" xfId="6211"/>
    <cellStyle name="20% - Accent3 6 5 2 4" xfId="6212"/>
    <cellStyle name="20% - Accent3 6 5 2 5" xfId="6213"/>
    <cellStyle name="20% - Accent3 6 5 2 6" xfId="6214"/>
    <cellStyle name="20% - Accent3 6 5 2 7" xfId="6215"/>
    <cellStyle name="20% - Accent3 6 5 3" xfId="6216"/>
    <cellStyle name="20% - Accent3 6 5 3 2" xfId="6217"/>
    <cellStyle name="20% - Accent3 6 5 3 3" xfId="6218"/>
    <cellStyle name="20% - Accent3 6 5 3 4" xfId="6219"/>
    <cellStyle name="20% - Accent3 6 5 3 5" xfId="6220"/>
    <cellStyle name="20% - Accent3 6 5 3 6" xfId="6221"/>
    <cellStyle name="20% - Accent3 6 5 4" xfId="6222"/>
    <cellStyle name="20% - Accent3 6 5 5" xfId="6223"/>
    <cellStyle name="20% - Accent3 6 5 6" xfId="6224"/>
    <cellStyle name="20% - Accent3 6 5 7" xfId="6225"/>
    <cellStyle name="20% - Accent3 6 5 8" xfId="6226"/>
    <cellStyle name="20% - Accent3 6 5 9" xfId="6227"/>
    <cellStyle name="20% - Accent3 6 6" xfId="6228"/>
    <cellStyle name="20% - Accent3 6 6 2" xfId="6229"/>
    <cellStyle name="20% - Accent3 6 6 2 2" xfId="6230"/>
    <cellStyle name="20% - Accent3 6 6 2 3" xfId="6231"/>
    <cellStyle name="20% - Accent3 6 6 2 4" xfId="6232"/>
    <cellStyle name="20% - Accent3 6 6 2 5" xfId="6233"/>
    <cellStyle name="20% - Accent3 6 6 2 6" xfId="6234"/>
    <cellStyle name="20% - Accent3 6 6 2 7" xfId="6235"/>
    <cellStyle name="20% - Accent3 6 6 3" xfId="6236"/>
    <cellStyle name="20% - Accent3 6 6 3 2" xfId="6237"/>
    <cellStyle name="20% - Accent3 6 6 3 3" xfId="6238"/>
    <cellStyle name="20% - Accent3 6 6 3 4" xfId="6239"/>
    <cellStyle name="20% - Accent3 6 6 3 5" xfId="6240"/>
    <cellStyle name="20% - Accent3 6 6 3 6" xfId="6241"/>
    <cellStyle name="20% - Accent3 6 6 4" xfId="6242"/>
    <cellStyle name="20% - Accent3 6 6 5" xfId="6243"/>
    <cellStyle name="20% - Accent3 6 6 6" xfId="6244"/>
    <cellStyle name="20% - Accent3 6 6 7" xfId="6245"/>
    <cellStyle name="20% - Accent3 6 6 8" xfId="6246"/>
    <cellStyle name="20% - Accent3 6 6 9" xfId="6247"/>
    <cellStyle name="20% - Accent3 6 7" xfId="6248"/>
    <cellStyle name="20% - Accent3 6 7 2" xfId="6249"/>
    <cellStyle name="20% - Accent3 6 7 2 2" xfId="6250"/>
    <cellStyle name="20% - Accent3 6 7 2 3" xfId="6251"/>
    <cellStyle name="20% - Accent3 6 7 2 4" xfId="6252"/>
    <cellStyle name="20% - Accent3 6 7 2 5" xfId="6253"/>
    <cellStyle name="20% - Accent3 6 7 2 6" xfId="6254"/>
    <cellStyle name="20% - Accent3 6 7 2 7" xfId="6255"/>
    <cellStyle name="20% - Accent3 6 7 3" xfId="6256"/>
    <cellStyle name="20% - Accent3 6 7 3 2" xfId="6257"/>
    <cellStyle name="20% - Accent3 6 7 3 3" xfId="6258"/>
    <cellStyle name="20% - Accent3 6 7 3 4" xfId="6259"/>
    <cellStyle name="20% - Accent3 6 7 3 5" xfId="6260"/>
    <cellStyle name="20% - Accent3 6 7 3 6" xfId="6261"/>
    <cellStyle name="20% - Accent3 6 7 4" xfId="6262"/>
    <cellStyle name="20% - Accent3 6 7 5" xfId="6263"/>
    <cellStyle name="20% - Accent3 6 7 6" xfId="6264"/>
    <cellStyle name="20% - Accent3 6 7 7" xfId="6265"/>
    <cellStyle name="20% - Accent3 6 7 8" xfId="6266"/>
    <cellStyle name="20% - Accent3 6 7 9" xfId="6267"/>
    <cellStyle name="20% - Accent3 6 8" xfId="6268"/>
    <cellStyle name="20% - Accent3 6 8 2" xfId="6269"/>
    <cellStyle name="20% - Accent3 6 8 2 2" xfId="6270"/>
    <cellStyle name="20% - Accent3 6 8 2 3" xfId="6271"/>
    <cellStyle name="20% - Accent3 6 8 2 4" xfId="6272"/>
    <cellStyle name="20% - Accent3 6 8 2 5" xfId="6273"/>
    <cellStyle name="20% - Accent3 6 8 2 6" xfId="6274"/>
    <cellStyle name="20% - Accent3 6 8 2 7" xfId="6275"/>
    <cellStyle name="20% - Accent3 6 8 3" xfId="6276"/>
    <cellStyle name="20% - Accent3 6 8 3 2" xfId="6277"/>
    <cellStyle name="20% - Accent3 6 8 3 3" xfId="6278"/>
    <cellStyle name="20% - Accent3 6 8 3 4" xfId="6279"/>
    <cellStyle name="20% - Accent3 6 8 3 5" xfId="6280"/>
    <cellStyle name="20% - Accent3 6 8 3 6" xfId="6281"/>
    <cellStyle name="20% - Accent3 6 8 4" xfId="6282"/>
    <cellStyle name="20% - Accent3 6 8 5" xfId="6283"/>
    <cellStyle name="20% - Accent3 6 8 6" xfId="6284"/>
    <cellStyle name="20% - Accent3 6 8 7" xfId="6285"/>
    <cellStyle name="20% - Accent3 6 8 8" xfId="6286"/>
    <cellStyle name="20% - Accent3 6 8 9" xfId="6287"/>
    <cellStyle name="20% - Accent3 6 9" xfId="6288"/>
    <cellStyle name="20% - Accent3 6 9 2" xfId="6289"/>
    <cellStyle name="20% - Accent3 6 9 2 2" xfId="6290"/>
    <cellStyle name="20% - Accent3 6 9 2 3" xfId="6291"/>
    <cellStyle name="20% - Accent3 6 9 2 4" xfId="6292"/>
    <cellStyle name="20% - Accent3 6 9 2 5" xfId="6293"/>
    <cellStyle name="20% - Accent3 6 9 2 6" xfId="6294"/>
    <cellStyle name="20% - Accent3 6 9 3" xfId="6295"/>
    <cellStyle name="20% - Accent3 6 9 4" xfId="6296"/>
    <cellStyle name="20% - Accent3 6 9 5" xfId="6297"/>
    <cellStyle name="20% - Accent3 6 9 6" xfId="6298"/>
    <cellStyle name="20% - Accent3 6 9 7" xfId="6299"/>
    <cellStyle name="20% - Accent3 6 9 8" xfId="6300"/>
    <cellStyle name="20% - Accent3 7" xfId="6301"/>
    <cellStyle name="20% - Accent3 7 10" xfId="6302"/>
    <cellStyle name="20% - Accent3 7 10 2" xfId="6303"/>
    <cellStyle name="20% - Accent3 7 10 3" xfId="6304"/>
    <cellStyle name="20% - Accent3 7 10 4" xfId="6305"/>
    <cellStyle name="20% - Accent3 7 10 5" xfId="6306"/>
    <cellStyle name="20% - Accent3 7 10 6" xfId="6307"/>
    <cellStyle name="20% - Accent3 7 10 7" xfId="6308"/>
    <cellStyle name="20% - Accent3 7 11" xfId="6309"/>
    <cellStyle name="20% - Accent3 7 11 2" xfId="6310"/>
    <cellStyle name="20% - Accent3 7 11 3" xfId="6311"/>
    <cellStyle name="20% - Accent3 7 11 4" xfId="6312"/>
    <cellStyle name="20% - Accent3 7 11 5" xfId="6313"/>
    <cellStyle name="20% - Accent3 7 11 6" xfId="6314"/>
    <cellStyle name="20% - Accent3 7 12" xfId="6315"/>
    <cellStyle name="20% - Accent3 7 12 2" xfId="6316"/>
    <cellStyle name="20% - Accent3 7 13" xfId="6317"/>
    <cellStyle name="20% - Accent3 7 14" xfId="6318"/>
    <cellStyle name="20% - Accent3 7 15" xfId="6319"/>
    <cellStyle name="20% - Accent3 7 16" xfId="6320"/>
    <cellStyle name="20% - Accent3 7 17" xfId="6321"/>
    <cellStyle name="20% - Accent3 7 2" xfId="6322"/>
    <cellStyle name="20% - Accent3 7 2 2" xfId="6323"/>
    <cellStyle name="20% - Accent3 7 2 2 2" xfId="6324"/>
    <cellStyle name="20% - Accent3 7 2 2 3" xfId="6325"/>
    <cellStyle name="20% - Accent3 7 2 2 4" xfId="6326"/>
    <cellStyle name="20% - Accent3 7 2 2 5" xfId="6327"/>
    <cellStyle name="20% - Accent3 7 2 2 6" xfId="6328"/>
    <cellStyle name="20% - Accent3 7 2 2 7" xfId="6329"/>
    <cellStyle name="20% - Accent3 7 2 3" xfId="6330"/>
    <cellStyle name="20% - Accent3 7 2 3 2" xfId="6331"/>
    <cellStyle name="20% - Accent3 7 2 3 3" xfId="6332"/>
    <cellStyle name="20% - Accent3 7 2 3 4" xfId="6333"/>
    <cellStyle name="20% - Accent3 7 2 3 5" xfId="6334"/>
    <cellStyle name="20% - Accent3 7 2 3 6" xfId="6335"/>
    <cellStyle name="20% - Accent3 7 2 4" xfId="6336"/>
    <cellStyle name="20% - Accent3 7 2 4 2" xfId="6337"/>
    <cellStyle name="20% - Accent3 7 2 5" xfId="6338"/>
    <cellStyle name="20% - Accent3 7 2 6" xfId="6339"/>
    <cellStyle name="20% - Accent3 7 2 7" xfId="6340"/>
    <cellStyle name="20% - Accent3 7 2 8" xfId="6341"/>
    <cellStyle name="20% - Accent3 7 2 9" xfId="6342"/>
    <cellStyle name="20% - Accent3 7 3" xfId="6343"/>
    <cellStyle name="20% - Accent3 7 3 2" xfId="6344"/>
    <cellStyle name="20% - Accent3 7 3 2 2" xfId="6345"/>
    <cellStyle name="20% - Accent3 7 3 2 3" xfId="6346"/>
    <cellStyle name="20% - Accent3 7 3 2 4" xfId="6347"/>
    <cellStyle name="20% - Accent3 7 3 2 5" xfId="6348"/>
    <cellStyle name="20% - Accent3 7 3 2 6" xfId="6349"/>
    <cellStyle name="20% - Accent3 7 3 2 7" xfId="6350"/>
    <cellStyle name="20% - Accent3 7 3 3" xfId="6351"/>
    <cellStyle name="20% - Accent3 7 3 3 2" xfId="6352"/>
    <cellStyle name="20% - Accent3 7 3 3 3" xfId="6353"/>
    <cellStyle name="20% - Accent3 7 3 3 4" xfId="6354"/>
    <cellStyle name="20% - Accent3 7 3 3 5" xfId="6355"/>
    <cellStyle name="20% - Accent3 7 3 3 6" xfId="6356"/>
    <cellStyle name="20% - Accent3 7 3 4" xfId="6357"/>
    <cellStyle name="20% - Accent3 7 3 4 2" xfId="6358"/>
    <cellStyle name="20% - Accent3 7 3 5" xfId="6359"/>
    <cellStyle name="20% - Accent3 7 3 6" xfId="6360"/>
    <cellStyle name="20% - Accent3 7 3 7" xfId="6361"/>
    <cellStyle name="20% - Accent3 7 3 8" xfId="6362"/>
    <cellStyle name="20% - Accent3 7 3 9" xfId="6363"/>
    <cellStyle name="20% - Accent3 7 4" xfId="6364"/>
    <cellStyle name="20% - Accent3 7 4 2" xfId="6365"/>
    <cellStyle name="20% - Accent3 7 4 2 2" xfId="6366"/>
    <cellStyle name="20% - Accent3 7 4 2 3" xfId="6367"/>
    <cellStyle name="20% - Accent3 7 4 2 4" xfId="6368"/>
    <cellStyle name="20% - Accent3 7 4 2 5" xfId="6369"/>
    <cellStyle name="20% - Accent3 7 4 2 6" xfId="6370"/>
    <cellStyle name="20% - Accent3 7 4 2 7" xfId="6371"/>
    <cellStyle name="20% - Accent3 7 4 3" xfId="6372"/>
    <cellStyle name="20% - Accent3 7 4 3 2" xfId="6373"/>
    <cellStyle name="20% - Accent3 7 4 3 3" xfId="6374"/>
    <cellStyle name="20% - Accent3 7 4 3 4" xfId="6375"/>
    <cellStyle name="20% - Accent3 7 4 3 5" xfId="6376"/>
    <cellStyle name="20% - Accent3 7 4 3 6" xfId="6377"/>
    <cellStyle name="20% - Accent3 7 4 4" xfId="6378"/>
    <cellStyle name="20% - Accent3 7 4 5" xfId="6379"/>
    <cellStyle name="20% - Accent3 7 4 6" xfId="6380"/>
    <cellStyle name="20% - Accent3 7 4 7" xfId="6381"/>
    <cellStyle name="20% - Accent3 7 4 8" xfId="6382"/>
    <cellStyle name="20% - Accent3 7 4 9" xfId="6383"/>
    <cellStyle name="20% - Accent3 7 5" xfId="6384"/>
    <cellStyle name="20% - Accent3 7 5 2" xfId="6385"/>
    <cellStyle name="20% - Accent3 7 5 2 2" xfId="6386"/>
    <cellStyle name="20% - Accent3 7 5 2 3" xfId="6387"/>
    <cellStyle name="20% - Accent3 7 5 2 4" xfId="6388"/>
    <cellStyle name="20% - Accent3 7 5 2 5" xfId="6389"/>
    <cellStyle name="20% - Accent3 7 5 2 6" xfId="6390"/>
    <cellStyle name="20% - Accent3 7 5 2 7" xfId="6391"/>
    <cellStyle name="20% - Accent3 7 5 3" xfId="6392"/>
    <cellStyle name="20% - Accent3 7 5 3 2" xfId="6393"/>
    <cellStyle name="20% - Accent3 7 5 3 3" xfId="6394"/>
    <cellStyle name="20% - Accent3 7 5 3 4" xfId="6395"/>
    <cellStyle name="20% - Accent3 7 5 3 5" xfId="6396"/>
    <cellStyle name="20% - Accent3 7 5 3 6" xfId="6397"/>
    <cellStyle name="20% - Accent3 7 5 4" xfId="6398"/>
    <cellStyle name="20% - Accent3 7 5 5" xfId="6399"/>
    <cellStyle name="20% - Accent3 7 5 6" xfId="6400"/>
    <cellStyle name="20% - Accent3 7 5 7" xfId="6401"/>
    <cellStyle name="20% - Accent3 7 5 8" xfId="6402"/>
    <cellStyle name="20% - Accent3 7 5 9" xfId="6403"/>
    <cellStyle name="20% - Accent3 7 6" xfId="6404"/>
    <cellStyle name="20% - Accent3 7 6 2" xfId="6405"/>
    <cellStyle name="20% - Accent3 7 6 2 2" xfId="6406"/>
    <cellStyle name="20% - Accent3 7 6 2 3" xfId="6407"/>
    <cellStyle name="20% - Accent3 7 6 2 4" xfId="6408"/>
    <cellStyle name="20% - Accent3 7 6 2 5" xfId="6409"/>
    <cellStyle name="20% - Accent3 7 6 2 6" xfId="6410"/>
    <cellStyle name="20% - Accent3 7 6 2 7" xfId="6411"/>
    <cellStyle name="20% - Accent3 7 6 3" xfId="6412"/>
    <cellStyle name="20% - Accent3 7 6 3 2" xfId="6413"/>
    <cellStyle name="20% - Accent3 7 6 3 3" xfId="6414"/>
    <cellStyle name="20% - Accent3 7 6 3 4" xfId="6415"/>
    <cellStyle name="20% - Accent3 7 6 3 5" xfId="6416"/>
    <cellStyle name="20% - Accent3 7 6 3 6" xfId="6417"/>
    <cellStyle name="20% - Accent3 7 6 4" xfId="6418"/>
    <cellStyle name="20% - Accent3 7 6 5" xfId="6419"/>
    <cellStyle name="20% - Accent3 7 6 6" xfId="6420"/>
    <cellStyle name="20% - Accent3 7 6 7" xfId="6421"/>
    <cellStyle name="20% - Accent3 7 6 8" xfId="6422"/>
    <cellStyle name="20% - Accent3 7 6 9" xfId="6423"/>
    <cellStyle name="20% - Accent3 7 7" xfId="6424"/>
    <cellStyle name="20% - Accent3 7 7 2" xfId="6425"/>
    <cellStyle name="20% - Accent3 7 7 2 2" xfId="6426"/>
    <cellStyle name="20% - Accent3 7 7 2 3" xfId="6427"/>
    <cellStyle name="20% - Accent3 7 7 2 4" xfId="6428"/>
    <cellStyle name="20% - Accent3 7 7 2 5" xfId="6429"/>
    <cellStyle name="20% - Accent3 7 7 2 6" xfId="6430"/>
    <cellStyle name="20% - Accent3 7 7 2 7" xfId="6431"/>
    <cellStyle name="20% - Accent3 7 7 3" xfId="6432"/>
    <cellStyle name="20% - Accent3 7 7 3 2" xfId="6433"/>
    <cellStyle name="20% - Accent3 7 7 3 3" xfId="6434"/>
    <cellStyle name="20% - Accent3 7 7 3 4" xfId="6435"/>
    <cellStyle name="20% - Accent3 7 7 3 5" xfId="6436"/>
    <cellStyle name="20% - Accent3 7 7 3 6" xfId="6437"/>
    <cellStyle name="20% - Accent3 7 7 4" xfId="6438"/>
    <cellStyle name="20% - Accent3 7 7 5" xfId="6439"/>
    <cellStyle name="20% - Accent3 7 7 6" xfId="6440"/>
    <cellStyle name="20% - Accent3 7 7 7" xfId="6441"/>
    <cellStyle name="20% - Accent3 7 7 8" xfId="6442"/>
    <cellStyle name="20% - Accent3 7 7 9" xfId="6443"/>
    <cellStyle name="20% - Accent3 7 8" xfId="6444"/>
    <cellStyle name="20% - Accent3 7 8 2" xfId="6445"/>
    <cellStyle name="20% - Accent3 7 8 2 2" xfId="6446"/>
    <cellStyle name="20% - Accent3 7 8 2 3" xfId="6447"/>
    <cellStyle name="20% - Accent3 7 8 2 4" xfId="6448"/>
    <cellStyle name="20% - Accent3 7 8 2 5" xfId="6449"/>
    <cellStyle name="20% - Accent3 7 8 2 6" xfId="6450"/>
    <cellStyle name="20% - Accent3 7 8 2 7" xfId="6451"/>
    <cellStyle name="20% - Accent3 7 8 3" xfId="6452"/>
    <cellStyle name="20% - Accent3 7 8 3 2" xfId="6453"/>
    <cellStyle name="20% - Accent3 7 8 3 3" xfId="6454"/>
    <cellStyle name="20% - Accent3 7 8 3 4" xfId="6455"/>
    <cellStyle name="20% - Accent3 7 8 3 5" xfId="6456"/>
    <cellStyle name="20% - Accent3 7 8 3 6" xfId="6457"/>
    <cellStyle name="20% - Accent3 7 8 4" xfId="6458"/>
    <cellStyle name="20% - Accent3 7 8 5" xfId="6459"/>
    <cellStyle name="20% - Accent3 7 8 6" xfId="6460"/>
    <cellStyle name="20% - Accent3 7 8 7" xfId="6461"/>
    <cellStyle name="20% - Accent3 7 8 8" xfId="6462"/>
    <cellStyle name="20% - Accent3 7 8 9" xfId="6463"/>
    <cellStyle name="20% - Accent3 7 9" xfId="6464"/>
    <cellStyle name="20% - Accent3 7 9 2" xfId="6465"/>
    <cellStyle name="20% - Accent3 7 9 2 2" xfId="6466"/>
    <cellStyle name="20% - Accent3 7 9 2 3" xfId="6467"/>
    <cellStyle name="20% - Accent3 7 9 2 4" xfId="6468"/>
    <cellStyle name="20% - Accent3 7 9 2 5" xfId="6469"/>
    <cellStyle name="20% - Accent3 7 9 2 6" xfId="6470"/>
    <cellStyle name="20% - Accent3 7 9 3" xfId="6471"/>
    <cellStyle name="20% - Accent3 7 9 4" xfId="6472"/>
    <cellStyle name="20% - Accent3 7 9 5" xfId="6473"/>
    <cellStyle name="20% - Accent3 7 9 6" xfId="6474"/>
    <cellStyle name="20% - Accent3 7 9 7" xfId="6475"/>
    <cellStyle name="20% - Accent3 7 9 8" xfId="6476"/>
    <cellStyle name="20% - Accent3 8" xfId="6477"/>
    <cellStyle name="20% - Accent3 8 10" xfId="6478"/>
    <cellStyle name="20% - Accent3 8 10 2" xfId="6479"/>
    <cellStyle name="20% - Accent3 8 10 3" xfId="6480"/>
    <cellStyle name="20% - Accent3 8 10 4" xfId="6481"/>
    <cellStyle name="20% - Accent3 8 10 5" xfId="6482"/>
    <cellStyle name="20% - Accent3 8 10 6" xfId="6483"/>
    <cellStyle name="20% - Accent3 8 10 7" xfId="6484"/>
    <cellStyle name="20% - Accent3 8 11" xfId="6485"/>
    <cellStyle name="20% - Accent3 8 11 2" xfId="6486"/>
    <cellStyle name="20% - Accent3 8 11 3" xfId="6487"/>
    <cellStyle name="20% - Accent3 8 11 4" xfId="6488"/>
    <cellStyle name="20% - Accent3 8 11 5" xfId="6489"/>
    <cellStyle name="20% - Accent3 8 11 6" xfId="6490"/>
    <cellStyle name="20% - Accent3 8 12" xfId="6491"/>
    <cellStyle name="20% - Accent3 8 12 2" xfId="6492"/>
    <cellStyle name="20% - Accent3 8 13" xfId="6493"/>
    <cellStyle name="20% - Accent3 8 14" xfId="6494"/>
    <cellStyle name="20% - Accent3 8 15" xfId="6495"/>
    <cellStyle name="20% - Accent3 8 16" xfId="6496"/>
    <cellStyle name="20% - Accent3 8 17" xfId="6497"/>
    <cellStyle name="20% - Accent3 8 2" xfId="6498"/>
    <cellStyle name="20% - Accent3 8 2 2" xfId="6499"/>
    <cellStyle name="20% - Accent3 8 2 2 2" xfId="6500"/>
    <cellStyle name="20% - Accent3 8 2 2 3" xfId="6501"/>
    <cellStyle name="20% - Accent3 8 2 2 4" xfId="6502"/>
    <cellStyle name="20% - Accent3 8 2 2 5" xfId="6503"/>
    <cellStyle name="20% - Accent3 8 2 2 6" xfId="6504"/>
    <cellStyle name="20% - Accent3 8 2 2 7" xfId="6505"/>
    <cellStyle name="20% - Accent3 8 2 3" xfId="6506"/>
    <cellStyle name="20% - Accent3 8 2 3 2" xfId="6507"/>
    <cellStyle name="20% - Accent3 8 2 3 3" xfId="6508"/>
    <cellStyle name="20% - Accent3 8 2 3 4" xfId="6509"/>
    <cellStyle name="20% - Accent3 8 2 3 5" xfId="6510"/>
    <cellStyle name="20% - Accent3 8 2 3 6" xfId="6511"/>
    <cellStyle name="20% - Accent3 8 2 4" xfId="6512"/>
    <cellStyle name="20% - Accent3 8 2 4 2" xfId="6513"/>
    <cellStyle name="20% - Accent3 8 2 5" xfId="6514"/>
    <cellStyle name="20% - Accent3 8 2 6" xfId="6515"/>
    <cellStyle name="20% - Accent3 8 2 7" xfId="6516"/>
    <cellStyle name="20% - Accent3 8 2 8" xfId="6517"/>
    <cellStyle name="20% - Accent3 8 2 9" xfId="6518"/>
    <cellStyle name="20% - Accent3 8 3" xfId="6519"/>
    <cellStyle name="20% - Accent3 8 3 2" xfId="6520"/>
    <cellStyle name="20% - Accent3 8 3 2 2" xfId="6521"/>
    <cellStyle name="20% - Accent3 8 3 2 3" xfId="6522"/>
    <cellStyle name="20% - Accent3 8 3 2 4" xfId="6523"/>
    <cellStyle name="20% - Accent3 8 3 2 5" xfId="6524"/>
    <cellStyle name="20% - Accent3 8 3 2 6" xfId="6525"/>
    <cellStyle name="20% - Accent3 8 3 2 7" xfId="6526"/>
    <cellStyle name="20% - Accent3 8 3 3" xfId="6527"/>
    <cellStyle name="20% - Accent3 8 3 3 2" xfId="6528"/>
    <cellStyle name="20% - Accent3 8 3 3 3" xfId="6529"/>
    <cellStyle name="20% - Accent3 8 3 3 4" xfId="6530"/>
    <cellStyle name="20% - Accent3 8 3 3 5" xfId="6531"/>
    <cellStyle name="20% - Accent3 8 3 3 6" xfId="6532"/>
    <cellStyle name="20% - Accent3 8 3 4" xfId="6533"/>
    <cellStyle name="20% - Accent3 8 3 4 2" xfId="6534"/>
    <cellStyle name="20% - Accent3 8 3 5" xfId="6535"/>
    <cellStyle name="20% - Accent3 8 3 6" xfId="6536"/>
    <cellStyle name="20% - Accent3 8 3 7" xfId="6537"/>
    <cellStyle name="20% - Accent3 8 3 8" xfId="6538"/>
    <cellStyle name="20% - Accent3 8 3 9" xfId="6539"/>
    <cellStyle name="20% - Accent3 8 4" xfId="6540"/>
    <cellStyle name="20% - Accent3 8 4 2" xfId="6541"/>
    <cellStyle name="20% - Accent3 8 4 2 2" xfId="6542"/>
    <cellStyle name="20% - Accent3 8 4 2 3" xfId="6543"/>
    <cellStyle name="20% - Accent3 8 4 2 4" xfId="6544"/>
    <cellStyle name="20% - Accent3 8 4 2 5" xfId="6545"/>
    <cellStyle name="20% - Accent3 8 4 2 6" xfId="6546"/>
    <cellStyle name="20% - Accent3 8 4 2 7" xfId="6547"/>
    <cellStyle name="20% - Accent3 8 4 3" xfId="6548"/>
    <cellStyle name="20% - Accent3 8 4 3 2" xfId="6549"/>
    <cellStyle name="20% - Accent3 8 4 3 3" xfId="6550"/>
    <cellStyle name="20% - Accent3 8 4 3 4" xfId="6551"/>
    <cellStyle name="20% - Accent3 8 4 3 5" xfId="6552"/>
    <cellStyle name="20% - Accent3 8 4 3 6" xfId="6553"/>
    <cellStyle name="20% - Accent3 8 4 4" xfId="6554"/>
    <cellStyle name="20% - Accent3 8 4 5" xfId="6555"/>
    <cellStyle name="20% - Accent3 8 4 6" xfId="6556"/>
    <cellStyle name="20% - Accent3 8 4 7" xfId="6557"/>
    <cellStyle name="20% - Accent3 8 4 8" xfId="6558"/>
    <cellStyle name="20% - Accent3 8 4 9" xfId="6559"/>
    <cellStyle name="20% - Accent3 8 5" xfId="6560"/>
    <cellStyle name="20% - Accent3 8 5 2" xfId="6561"/>
    <cellStyle name="20% - Accent3 8 5 2 2" xfId="6562"/>
    <cellStyle name="20% - Accent3 8 5 2 3" xfId="6563"/>
    <cellStyle name="20% - Accent3 8 5 2 4" xfId="6564"/>
    <cellStyle name="20% - Accent3 8 5 2 5" xfId="6565"/>
    <cellStyle name="20% - Accent3 8 5 2 6" xfId="6566"/>
    <cellStyle name="20% - Accent3 8 5 2 7" xfId="6567"/>
    <cellStyle name="20% - Accent3 8 5 3" xfId="6568"/>
    <cellStyle name="20% - Accent3 8 5 3 2" xfId="6569"/>
    <cellStyle name="20% - Accent3 8 5 3 3" xfId="6570"/>
    <cellStyle name="20% - Accent3 8 5 3 4" xfId="6571"/>
    <cellStyle name="20% - Accent3 8 5 3 5" xfId="6572"/>
    <cellStyle name="20% - Accent3 8 5 3 6" xfId="6573"/>
    <cellStyle name="20% - Accent3 8 5 4" xfId="6574"/>
    <cellStyle name="20% - Accent3 8 5 5" xfId="6575"/>
    <cellStyle name="20% - Accent3 8 5 6" xfId="6576"/>
    <cellStyle name="20% - Accent3 8 5 7" xfId="6577"/>
    <cellStyle name="20% - Accent3 8 5 8" xfId="6578"/>
    <cellStyle name="20% - Accent3 8 5 9" xfId="6579"/>
    <cellStyle name="20% - Accent3 8 6" xfId="6580"/>
    <cellStyle name="20% - Accent3 8 6 2" xfId="6581"/>
    <cellStyle name="20% - Accent3 8 6 2 2" xfId="6582"/>
    <cellStyle name="20% - Accent3 8 6 2 3" xfId="6583"/>
    <cellStyle name="20% - Accent3 8 6 2 4" xfId="6584"/>
    <cellStyle name="20% - Accent3 8 6 2 5" xfId="6585"/>
    <cellStyle name="20% - Accent3 8 6 2 6" xfId="6586"/>
    <cellStyle name="20% - Accent3 8 6 2 7" xfId="6587"/>
    <cellStyle name="20% - Accent3 8 6 3" xfId="6588"/>
    <cellStyle name="20% - Accent3 8 6 3 2" xfId="6589"/>
    <cellStyle name="20% - Accent3 8 6 3 3" xfId="6590"/>
    <cellStyle name="20% - Accent3 8 6 3 4" xfId="6591"/>
    <cellStyle name="20% - Accent3 8 6 3 5" xfId="6592"/>
    <cellStyle name="20% - Accent3 8 6 3 6" xfId="6593"/>
    <cellStyle name="20% - Accent3 8 6 4" xfId="6594"/>
    <cellStyle name="20% - Accent3 8 6 5" xfId="6595"/>
    <cellStyle name="20% - Accent3 8 6 6" xfId="6596"/>
    <cellStyle name="20% - Accent3 8 6 7" xfId="6597"/>
    <cellStyle name="20% - Accent3 8 6 8" xfId="6598"/>
    <cellStyle name="20% - Accent3 8 6 9" xfId="6599"/>
    <cellStyle name="20% - Accent3 8 7" xfId="6600"/>
    <cellStyle name="20% - Accent3 8 7 2" xfId="6601"/>
    <cellStyle name="20% - Accent3 8 7 2 2" xfId="6602"/>
    <cellStyle name="20% - Accent3 8 7 2 3" xfId="6603"/>
    <cellStyle name="20% - Accent3 8 7 2 4" xfId="6604"/>
    <cellStyle name="20% - Accent3 8 7 2 5" xfId="6605"/>
    <cellStyle name="20% - Accent3 8 7 2 6" xfId="6606"/>
    <cellStyle name="20% - Accent3 8 7 2 7" xfId="6607"/>
    <cellStyle name="20% - Accent3 8 7 3" xfId="6608"/>
    <cellStyle name="20% - Accent3 8 7 3 2" xfId="6609"/>
    <cellStyle name="20% - Accent3 8 7 3 3" xfId="6610"/>
    <cellStyle name="20% - Accent3 8 7 3 4" xfId="6611"/>
    <cellStyle name="20% - Accent3 8 7 3 5" xfId="6612"/>
    <cellStyle name="20% - Accent3 8 7 3 6" xfId="6613"/>
    <cellStyle name="20% - Accent3 8 7 4" xfId="6614"/>
    <cellStyle name="20% - Accent3 8 7 5" xfId="6615"/>
    <cellStyle name="20% - Accent3 8 7 6" xfId="6616"/>
    <cellStyle name="20% - Accent3 8 7 7" xfId="6617"/>
    <cellStyle name="20% - Accent3 8 7 8" xfId="6618"/>
    <cellStyle name="20% - Accent3 8 7 9" xfId="6619"/>
    <cellStyle name="20% - Accent3 8 8" xfId="6620"/>
    <cellStyle name="20% - Accent3 8 8 2" xfId="6621"/>
    <cellStyle name="20% - Accent3 8 8 2 2" xfId="6622"/>
    <cellStyle name="20% - Accent3 8 8 2 3" xfId="6623"/>
    <cellStyle name="20% - Accent3 8 8 2 4" xfId="6624"/>
    <cellStyle name="20% - Accent3 8 8 2 5" xfId="6625"/>
    <cellStyle name="20% - Accent3 8 8 2 6" xfId="6626"/>
    <cellStyle name="20% - Accent3 8 8 2 7" xfId="6627"/>
    <cellStyle name="20% - Accent3 8 8 3" xfId="6628"/>
    <cellStyle name="20% - Accent3 8 8 3 2" xfId="6629"/>
    <cellStyle name="20% - Accent3 8 8 3 3" xfId="6630"/>
    <cellStyle name="20% - Accent3 8 8 3 4" xfId="6631"/>
    <cellStyle name="20% - Accent3 8 8 3 5" xfId="6632"/>
    <cellStyle name="20% - Accent3 8 8 3 6" xfId="6633"/>
    <cellStyle name="20% - Accent3 8 8 4" xfId="6634"/>
    <cellStyle name="20% - Accent3 8 8 5" xfId="6635"/>
    <cellStyle name="20% - Accent3 8 8 6" xfId="6636"/>
    <cellStyle name="20% - Accent3 8 8 7" xfId="6637"/>
    <cellStyle name="20% - Accent3 8 8 8" xfId="6638"/>
    <cellStyle name="20% - Accent3 8 8 9" xfId="6639"/>
    <cellStyle name="20% - Accent3 8 9" xfId="6640"/>
    <cellStyle name="20% - Accent3 8 9 2" xfId="6641"/>
    <cellStyle name="20% - Accent3 8 9 2 2" xfId="6642"/>
    <cellStyle name="20% - Accent3 8 9 2 3" xfId="6643"/>
    <cellStyle name="20% - Accent3 8 9 2 4" xfId="6644"/>
    <cellStyle name="20% - Accent3 8 9 2 5" xfId="6645"/>
    <cellStyle name="20% - Accent3 8 9 2 6" xfId="6646"/>
    <cellStyle name="20% - Accent3 8 9 3" xfId="6647"/>
    <cellStyle name="20% - Accent3 8 9 4" xfId="6648"/>
    <cellStyle name="20% - Accent3 8 9 5" xfId="6649"/>
    <cellStyle name="20% - Accent3 8 9 6" xfId="6650"/>
    <cellStyle name="20% - Accent3 8 9 7" xfId="6651"/>
    <cellStyle name="20% - Accent3 8 9 8" xfId="6652"/>
    <cellStyle name="20% - Accent3 9" xfId="6653"/>
    <cellStyle name="20% - Accent3 9 2" xfId="6654"/>
    <cellStyle name="20% - Accent3 9 3" xfId="6655"/>
    <cellStyle name="20% - Accent3 9 4" xfId="6656"/>
    <cellStyle name="20% - Accent4" xfId="4" builtinId="42" customBuiltin="1"/>
    <cellStyle name="20% - Accent4 10" xfId="6657"/>
    <cellStyle name="20% - Accent4 10 2" xfId="6658"/>
    <cellStyle name="20% - Accent4 10 2 2" xfId="6659"/>
    <cellStyle name="20% - Accent4 10 2 2 2" xfId="6660"/>
    <cellStyle name="20% - Accent4 10 2 3" xfId="6661"/>
    <cellStyle name="20% - Accent4 10 2 4" xfId="6662"/>
    <cellStyle name="20% - Accent4 10 2 5" xfId="6663"/>
    <cellStyle name="20% - Accent4 10 2 6" xfId="6664"/>
    <cellStyle name="20% - Accent4 10 2 7" xfId="6665"/>
    <cellStyle name="20% - Accent4 10 3" xfId="6666"/>
    <cellStyle name="20% - Accent4 10 3 2" xfId="6667"/>
    <cellStyle name="20% - Accent4 10 3 2 2" xfId="6668"/>
    <cellStyle name="20% - Accent4 10 3 3" xfId="6669"/>
    <cellStyle name="20% - Accent4 10 3 4" xfId="6670"/>
    <cellStyle name="20% - Accent4 10 3 5" xfId="6671"/>
    <cellStyle name="20% - Accent4 10 3 6" xfId="6672"/>
    <cellStyle name="20% - Accent4 10 4" xfId="6673"/>
    <cellStyle name="20% - Accent4 10 4 2" xfId="6674"/>
    <cellStyle name="20% - Accent4 10 5" xfId="6675"/>
    <cellStyle name="20% - Accent4 10 6" xfId="6676"/>
    <cellStyle name="20% - Accent4 10 7" xfId="6677"/>
    <cellStyle name="20% - Accent4 10 8" xfId="6678"/>
    <cellStyle name="20% - Accent4 10 9" xfId="6679"/>
    <cellStyle name="20% - Accent4 11" xfId="6680"/>
    <cellStyle name="20% - Accent4 11 2" xfId="6681"/>
    <cellStyle name="20% - Accent4 11 2 2" xfId="6682"/>
    <cellStyle name="20% - Accent4 11 2 2 2" xfId="6683"/>
    <cellStyle name="20% - Accent4 11 2 3" xfId="6684"/>
    <cellStyle name="20% - Accent4 11 2 4" xfId="6685"/>
    <cellStyle name="20% - Accent4 11 2 5" xfId="6686"/>
    <cellStyle name="20% - Accent4 11 2 6" xfId="6687"/>
    <cellStyle name="20% - Accent4 11 2 7" xfId="6688"/>
    <cellStyle name="20% - Accent4 11 3" xfId="6689"/>
    <cellStyle name="20% - Accent4 11 3 2" xfId="6690"/>
    <cellStyle name="20% - Accent4 11 3 2 2" xfId="6691"/>
    <cellStyle name="20% - Accent4 11 3 3" xfId="6692"/>
    <cellStyle name="20% - Accent4 11 3 4" xfId="6693"/>
    <cellStyle name="20% - Accent4 11 3 5" xfId="6694"/>
    <cellStyle name="20% - Accent4 11 3 6" xfId="6695"/>
    <cellStyle name="20% - Accent4 11 4" xfId="6696"/>
    <cellStyle name="20% - Accent4 11 4 2" xfId="6697"/>
    <cellStyle name="20% - Accent4 11 5" xfId="6698"/>
    <cellStyle name="20% - Accent4 11 6" xfId="6699"/>
    <cellStyle name="20% - Accent4 11 7" xfId="6700"/>
    <cellStyle name="20% - Accent4 11 8" xfId="6701"/>
    <cellStyle name="20% - Accent4 11 9" xfId="6702"/>
    <cellStyle name="20% - Accent4 12" xfId="6703"/>
    <cellStyle name="20% - Accent4 12 2" xfId="6704"/>
    <cellStyle name="20% - Accent4 12 2 2" xfId="6705"/>
    <cellStyle name="20% - Accent4 12 2 2 2" xfId="6706"/>
    <cellStyle name="20% - Accent4 12 2 3" xfId="6707"/>
    <cellStyle name="20% - Accent4 12 2 4" xfId="6708"/>
    <cellStyle name="20% - Accent4 12 2 5" xfId="6709"/>
    <cellStyle name="20% - Accent4 12 2 6" xfId="6710"/>
    <cellStyle name="20% - Accent4 12 2 7" xfId="6711"/>
    <cellStyle name="20% - Accent4 12 3" xfId="6712"/>
    <cellStyle name="20% - Accent4 12 3 2" xfId="6713"/>
    <cellStyle name="20% - Accent4 12 3 2 2" xfId="6714"/>
    <cellStyle name="20% - Accent4 12 3 3" xfId="6715"/>
    <cellStyle name="20% - Accent4 12 3 4" xfId="6716"/>
    <cellStyle name="20% - Accent4 12 3 5" xfId="6717"/>
    <cellStyle name="20% - Accent4 12 3 6" xfId="6718"/>
    <cellStyle name="20% - Accent4 12 4" xfId="6719"/>
    <cellStyle name="20% - Accent4 12 4 2" xfId="6720"/>
    <cellStyle name="20% - Accent4 12 5" xfId="6721"/>
    <cellStyle name="20% - Accent4 12 6" xfId="6722"/>
    <cellStyle name="20% - Accent4 12 7" xfId="6723"/>
    <cellStyle name="20% - Accent4 12 8" xfId="6724"/>
    <cellStyle name="20% - Accent4 12 9" xfId="6725"/>
    <cellStyle name="20% - Accent4 13" xfId="6726"/>
    <cellStyle name="20% - Accent4 13 2" xfId="6727"/>
    <cellStyle name="20% - Accent4 13 2 2" xfId="6728"/>
    <cellStyle name="20% - Accent4 13 2 2 2" xfId="6729"/>
    <cellStyle name="20% - Accent4 13 2 3" xfId="6730"/>
    <cellStyle name="20% - Accent4 13 2 4" xfId="6731"/>
    <cellStyle name="20% - Accent4 13 2 5" xfId="6732"/>
    <cellStyle name="20% - Accent4 13 2 6" xfId="6733"/>
    <cellStyle name="20% - Accent4 13 2 7" xfId="6734"/>
    <cellStyle name="20% - Accent4 13 3" xfId="6735"/>
    <cellStyle name="20% - Accent4 13 3 2" xfId="6736"/>
    <cellStyle name="20% - Accent4 13 3 2 2" xfId="6737"/>
    <cellStyle name="20% - Accent4 13 3 3" xfId="6738"/>
    <cellStyle name="20% - Accent4 13 3 4" xfId="6739"/>
    <cellStyle name="20% - Accent4 13 3 5" xfId="6740"/>
    <cellStyle name="20% - Accent4 13 3 6" xfId="6741"/>
    <cellStyle name="20% - Accent4 13 4" xfId="6742"/>
    <cellStyle name="20% - Accent4 13 4 2" xfId="6743"/>
    <cellStyle name="20% - Accent4 13 5" xfId="6744"/>
    <cellStyle name="20% - Accent4 13 6" xfId="6745"/>
    <cellStyle name="20% - Accent4 13 7" xfId="6746"/>
    <cellStyle name="20% - Accent4 13 8" xfId="6747"/>
    <cellStyle name="20% - Accent4 13 9" xfId="6748"/>
    <cellStyle name="20% - Accent4 14" xfId="6749"/>
    <cellStyle name="20% - Accent4 14 2" xfId="6750"/>
    <cellStyle name="20% - Accent4 14 2 2" xfId="6751"/>
    <cellStyle name="20% - Accent4 14 2 2 2" xfId="6752"/>
    <cellStyle name="20% - Accent4 14 2 3" xfId="6753"/>
    <cellStyle name="20% - Accent4 14 2 4" xfId="6754"/>
    <cellStyle name="20% - Accent4 14 2 5" xfId="6755"/>
    <cellStyle name="20% - Accent4 14 2 6" xfId="6756"/>
    <cellStyle name="20% - Accent4 14 2 7" xfId="6757"/>
    <cellStyle name="20% - Accent4 14 3" xfId="6758"/>
    <cellStyle name="20% - Accent4 14 3 2" xfId="6759"/>
    <cellStyle name="20% - Accent4 14 3 2 2" xfId="6760"/>
    <cellStyle name="20% - Accent4 14 3 3" xfId="6761"/>
    <cellStyle name="20% - Accent4 14 3 4" xfId="6762"/>
    <cellStyle name="20% - Accent4 14 3 5" xfId="6763"/>
    <cellStyle name="20% - Accent4 14 3 6" xfId="6764"/>
    <cellStyle name="20% - Accent4 14 4" xfId="6765"/>
    <cellStyle name="20% - Accent4 14 4 2" xfId="6766"/>
    <cellStyle name="20% - Accent4 14 5" xfId="6767"/>
    <cellStyle name="20% - Accent4 14 6" xfId="6768"/>
    <cellStyle name="20% - Accent4 14 7" xfId="6769"/>
    <cellStyle name="20% - Accent4 14 8" xfId="6770"/>
    <cellStyle name="20% - Accent4 14 9" xfId="6771"/>
    <cellStyle name="20% - Accent4 15" xfId="6772"/>
    <cellStyle name="20% - Accent4 15 2" xfId="6773"/>
    <cellStyle name="20% - Accent4 15 2 2" xfId="6774"/>
    <cellStyle name="20% - Accent4 15 2 2 2" xfId="6775"/>
    <cellStyle name="20% - Accent4 15 2 3" xfId="6776"/>
    <cellStyle name="20% - Accent4 15 2 4" xfId="6777"/>
    <cellStyle name="20% - Accent4 15 2 5" xfId="6778"/>
    <cellStyle name="20% - Accent4 15 2 6" xfId="6779"/>
    <cellStyle name="20% - Accent4 15 2 7" xfId="6780"/>
    <cellStyle name="20% - Accent4 15 3" xfId="6781"/>
    <cellStyle name="20% - Accent4 15 3 2" xfId="6782"/>
    <cellStyle name="20% - Accent4 15 3 2 2" xfId="6783"/>
    <cellStyle name="20% - Accent4 15 3 3" xfId="6784"/>
    <cellStyle name="20% - Accent4 15 3 4" xfId="6785"/>
    <cellStyle name="20% - Accent4 15 3 5" xfId="6786"/>
    <cellStyle name="20% - Accent4 15 3 6" xfId="6787"/>
    <cellStyle name="20% - Accent4 15 4" xfId="6788"/>
    <cellStyle name="20% - Accent4 15 4 2" xfId="6789"/>
    <cellStyle name="20% - Accent4 15 5" xfId="6790"/>
    <cellStyle name="20% - Accent4 15 6" xfId="6791"/>
    <cellStyle name="20% - Accent4 15 7" xfId="6792"/>
    <cellStyle name="20% - Accent4 15 8" xfId="6793"/>
    <cellStyle name="20% - Accent4 15 9" xfId="6794"/>
    <cellStyle name="20% - Accent4 16" xfId="6795"/>
    <cellStyle name="20% - Accent4 16 2" xfId="6796"/>
    <cellStyle name="20% - Accent4 16 2 2" xfId="6797"/>
    <cellStyle name="20% - Accent4 16 2 2 2" xfId="6798"/>
    <cellStyle name="20% - Accent4 16 2 3" xfId="6799"/>
    <cellStyle name="20% - Accent4 16 2 4" xfId="6800"/>
    <cellStyle name="20% - Accent4 16 2 5" xfId="6801"/>
    <cellStyle name="20% - Accent4 16 2 6" xfId="6802"/>
    <cellStyle name="20% - Accent4 16 2 7" xfId="6803"/>
    <cellStyle name="20% - Accent4 16 3" xfId="6804"/>
    <cellStyle name="20% - Accent4 16 3 2" xfId="6805"/>
    <cellStyle name="20% - Accent4 16 3 2 2" xfId="6806"/>
    <cellStyle name="20% - Accent4 16 3 3" xfId="6807"/>
    <cellStyle name="20% - Accent4 16 3 4" xfId="6808"/>
    <cellStyle name="20% - Accent4 16 3 5" xfId="6809"/>
    <cellStyle name="20% - Accent4 16 3 6" xfId="6810"/>
    <cellStyle name="20% - Accent4 16 4" xfId="6811"/>
    <cellStyle name="20% - Accent4 16 4 2" xfId="6812"/>
    <cellStyle name="20% - Accent4 16 5" xfId="6813"/>
    <cellStyle name="20% - Accent4 16 6" xfId="6814"/>
    <cellStyle name="20% - Accent4 16 7" xfId="6815"/>
    <cellStyle name="20% - Accent4 16 8" xfId="6816"/>
    <cellStyle name="20% - Accent4 16 9" xfId="6817"/>
    <cellStyle name="20% - Accent4 17" xfId="6818"/>
    <cellStyle name="20% - Accent4 17 2" xfId="6819"/>
    <cellStyle name="20% - Accent4 17 2 2" xfId="6820"/>
    <cellStyle name="20% - Accent4 17 2 2 2" xfId="6821"/>
    <cellStyle name="20% - Accent4 17 2 3" xfId="6822"/>
    <cellStyle name="20% - Accent4 17 2 4" xfId="6823"/>
    <cellStyle name="20% - Accent4 17 2 5" xfId="6824"/>
    <cellStyle name="20% - Accent4 17 2 6" xfId="6825"/>
    <cellStyle name="20% - Accent4 17 3" xfId="6826"/>
    <cellStyle name="20% - Accent4 17 3 2" xfId="6827"/>
    <cellStyle name="20% - Accent4 17 4" xfId="6828"/>
    <cellStyle name="20% - Accent4 17 4 2" xfId="6829"/>
    <cellStyle name="20% - Accent4 17 5" xfId="6830"/>
    <cellStyle name="20% - Accent4 17 6" xfId="6831"/>
    <cellStyle name="20% - Accent4 17 7" xfId="6832"/>
    <cellStyle name="20% - Accent4 17 8" xfId="6833"/>
    <cellStyle name="20% - Accent4 18" xfId="6834"/>
    <cellStyle name="20% - Accent4 18 2" xfId="6835"/>
    <cellStyle name="20% - Accent4 18 2 2" xfId="6836"/>
    <cellStyle name="20% - Accent4 18 3" xfId="6837"/>
    <cellStyle name="20% - Accent4 18 3 2" xfId="6838"/>
    <cellStyle name="20% - Accent4 18 4" xfId="6839"/>
    <cellStyle name="20% - Accent4 18 4 2" xfId="6840"/>
    <cellStyle name="20% - Accent4 18 5" xfId="6841"/>
    <cellStyle name="20% - Accent4 18 6" xfId="6842"/>
    <cellStyle name="20% - Accent4 18 7" xfId="6843"/>
    <cellStyle name="20% - Accent4 19" xfId="6844"/>
    <cellStyle name="20% - Accent4 19 2" xfId="6845"/>
    <cellStyle name="20% - Accent4 19 2 2" xfId="6846"/>
    <cellStyle name="20% - Accent4 19 3" xfId="6847"/>
    <cellStyle name="20% - Accent4 19 3 2" xfId="6848"/>
    <cellStyle name="20% - Accent4 19 4" xfId="6849"/>
    <cellStyle name="20% - Accent4 19 4 2" xfId="6850"/>
    <cellStyle name="20% - Accent4 19 5" xfId="6851"/>
    <cellStyle name="20% - Accent4 19 6" xfId="6852"/>
    <cellStyle name="20% - Accent4 2" xfId="365"/>
    <cellStyle name="20% - Accent4 2 10" xfId="6853"/>
    <cellStyle name="20% - Accent4 2 10 2" xfId="6854"/>
    <cellStyle name="20% - Accent4 2 10 2 2" xfId="6855"/>
    <cellStyle name="20% - Accent4 2 10 2 3" xfId="6856"/>
    <cellStyle name="20% - Accent4 2 10 2 4" xfId="6857"/>
    <cellStyle name="20% - Accent4 2 10 2 5" xfId="6858"/>
    <cellStyle name="20% - Accent4 2 10 2 6" xfId="6859"/>
    <cellStyle name="20% - Accent4 2 10 3" xfId="6860"/>
    <cellStyle name="20% - Accent4 2 10 3 2" xfId="6861"/>
    <cellStyle name="20% - Accent4 2 10 4" xfId="6862"/>
    <cellStyle name="20% - Accent4 2 10 5" xfId="6863"/>
    <cellStyle name="20% - Accent4 2 10 6" xfId="6864"/>
    <cellStyle name="20% - Accent4 2 10 7" xfId="6865"/>
    <cellStyle name="20% - Accent4 2 10 8" xfId="6866"/>
    <cellStyle name="20% - Accent4 2 11" xfId="6867"/>
    <cellStyle name="20% - Accent4 2 11 2" xfId="6868"/>
    <cellStyle name="20% - Accent4 2 11 2 2" xfId="6869"/>
    <cellStyle name="20% - Accent4 2 11 3" xfId="6870"/>
    <cellStyle name="20% - Accent4 2 11 4" xfId="6871"/>
    <cellStyle name="20% - Accent4 2 11 5" xfId="6872"/>
    <cellStyle name="20% - Accent4 2 11 6" xfId="6873"/>
    <cellStyle name="20% - Accent4 2 11 7" xfId="6874"/>
    <cellStyle name="20% - Accent4 2 12" xfId="6875"/>
    <cellStyle name="20% - Accent4 2 12 2" xfId="6876"/>
    <cellStyle name="20% - Accent4 2 12 2 2" xfId="6877"/>
    <cellStyle name="20% - Accent4 2 12 3" xfId="6878"/>
    <cellStyle name="20% - Accent4 2 12 4" xfId="6879"/>
    <cellStyle name="20% - Accent4 2 12 5" xfId="6880"/>
    <cellStyle name="20% - Accent4 2 12 6" xfId="6881"/>
    <cellStyle name="20% - Accent4 2 13" xfId="6882"/>
    <cellStyle name="20% - Accent4 2 13 2" xfId="6883"/>
    <cellStyle name="20% - Accent4 2 14" xfId="6884"/>
    <cellStyle name="20% - Accent4 2 14 2" xfId="6885"/>
    <cellStyle name="20% - Accent4 2 15" xfId="6886"/>
    <cellStyle name="20% - Accent4 2 15 2" xfId="6887"/>
    <cellStyle name="20% - Accent4 2 16" xfId="6888"/>
    <cellStyle name="20% - Accent4 2 16 2" xfId="6889"/>
    <cellStyle name="20% - Accent4 2 17" xfId="6890"/>
    <cellStyle name="20% - Accent4 2 17 2" xfId="6891"/>
    <cellStyle name="20% - Accent4 2 18" xfId="6892"/>
    <cellStyle name="20% - Accent4 2 19" xfId="6893"/>
    <cellStyle name="20% - Accent4 2 2" xfId="1440"/>
    <cellStyle name="20% - Accent4 2 2 2" xfId="1441"/>
    <cellStyle name="20% - Accent4 2 2 2 2" xfId="6894"/>
    <cellStyle name="20% - Accent4 2 2 2 3" xfId="6895"/>
    <cellStyle name="20% - Accent4 2 2 3" xfId="6896"/>
    <cellStyle name="20% - Accent4 2 2 4" xfId="6897"/>
    <cellStyle name="20% - Accent4 2 20" xfId="6898"/>
    <cellStyle name="20% - Accent4 2 21" xfId="6899"/>
    <cellStyle name="20% - Accent4 2 22" xfId="6900"/>
    <cellStyle name="20% - Accent4 2 23" xfId="6901"/>
    <cellStyle name="20% - Accent4 2 24" xfId="6902"/>
    <cellStyle name="20% - Accent4 2 25" xfId="6903"/>
    <cellStyle name="20% - Accent4 2 26" xfId="6904"/>
    <cellStyle name="20% - Accent4 2 27" xfId="6905"/>
    <cellStyle name="20% - Accent4 2 28" xfId="6906"/>
    <cellStyle name="20% - Accent4 2 29" xfId="6907"/>
    <cellStyle name="20% - Accent4 2 3" xfId="1442"/>
    <cellStyle name="20% - Accent4 2 3 10" xfId="6908"/>
    <cellStyle name="20% - Accent4 2 3 11" xfId="6909"/>
    <cellStyle name="20% - Accent4 2 3 2" xfId="1443"/>
    <cellStyle name="20% - Accent4 2 3 2 2" xfId="6910"/>
    <cellStyle name="20% - Accent4 2 3 2 3" xfId="6911"/>
    <cellStyle name="20% - Accent4 2 3 2 4" xfId="6912"/>
    <cellStyle name="20% - Accent4 2 3 2 5" xfId="6913"/>
    <cellStyle name="20% - Accent4 2 3 2 6" xfId="6914"/>
    <cellStyle name="20% - Accent4 2 3 2 7" xfId="6915"/>
    <cellStyle name="20% - Accent4 2 3 2 8" xfId="6916"/>
    <cellStyle name="20% - Accent4 2 3 2 9" xfId="6917"/>
    <cellStyle name="20% - Accent4 2 3 3" xfId="6918"/>
    <cellStyle name="20% - Accent4 2 3 3 2" xfId="6919"/>
    <cellStyle name="20% - Accent4 2 3 3 3" xfId="6920"/>
    <cellStyle name="20% - Accent4 2 3 3 4" xfId="6921"/>
    <cellStyle name="20% - Accent4 2 3 3 5" xfId="6922"/>
    <cellStyle name="20% - Accent4 2 3 3 6" xfId="6923"/>
    <cellStyle name="20% - Accent4 2 3 4" xfId="6924"/>
    <cellStyle name="20% - Accent4 2 3 4 2" xfId="6925"/>
    <cellStyle name="20% - Accent4 2 3 5" xfId="6926"/>
    <cellStyle name="20% - Accent4 2 3 6" xfId="6927"/>
    <cellStyle name="20% - Accent4 2 3 7" xfId="6928"/>
    <cellStyle name="20% - Accent4 2 3 8" xfId="6929"/>
    <cellStyle name="20% - Accent4 2 3 9" xfId="6930"/>
    <cellStyle name="20% - Accent4 2 30" xfId="6931"/>
    <cellStyle name="20% - Accent4 2 31" xfId="6932"/>
    <cellStyle name="20% - Accent4 2 32" xfId="6933"/>
    <cellStyle name="20% - Accent4 2 33" xfId="6934"/>
    <cellStyle name="20% - Accent4 2 34" xfId="6935"/>
    <cellStyle name="20% - Accent4 2 35" xfId="6936"/>
    <cellStyle name="20% - Accent4 2 4" xfId="1444"/>
    <cellStyle name="20% - Accent4 2 4 10" xfId="6937"/>
    <cellStyle name="20% - Accent4 2 4 11" xfId="6938"/>
    <cellStyle name="20% - Accent4 2 4 2" xfId="6939"/>
    <cellStyle name="20% - Accent4 2 4 2 2" xfId="6940"/>
    <cellStyle name="20% - Accent4 2 4 2 3" xfId="6941"/>
    <cellStyle name="20% - Accent4 2 4 2 4" xfId="6942"/>
    <cellStyle name="20% - Accent4 2 4 2 5" xfId="6943"/>
    <cellStyle name="20% - Accent4 2 4 2 6" xfId="6944"/>
    <cellStyle name="20% - Accent4 2 4 2 7" xfId="6945"/>
    <cellStyle name="20% - Accent4 2 4 3" xfId="6946"/>
    <cellStyle name="20% - Accent4 2 4 3 2" xfId="6947"/>
    <cellStyle name="20% - Accent4 2 4 3 3" xfId="6948"/>
    <cellStyle name="20% - Accent4 2 4 3 4" xfId="6949"/>
    <cellStyle name="20% - Accent4 2 4 3 5" xfId="6950"/>
    <cellStyle name="20% - Accent4 2 4 3 6" xfId="6951"/>
    <cellStyle name="20% - Accent4 2 4 4" xfId="6952"/>
    <cellStyle name="20% - Accent4 2 4 4 2" xfId="6953"/>
    <cellStyle name="20% - Accent4 2 4 5" xfId="6954"/>
    <cellStyle name="20% - Accent4 2 4 6" xfId="6955"/>
    <cellStyle name="20% - Accent4 2 4 7" xfId="6956"/>
    <cellStyle name="20% - Accent4 2 4 8" xfId="6957"/>
    <cellStyle name="20% - Accent4 2 4 9" xfId="6958"/>
    <cellStyle name="20% - Accent4 2 5" xfId="1445"/>
    <cellStyle name="20% - Accent4 2 5 10" xfId="6959"/>
    <cellStyle name="20% - Accent4 2 5 11" xfId="6960"/>
    <cellStyle name="20% - Accent4 2 5 2" xfId="6961"/>
    <cellStyle name="20% - Accent4 2 5 2 2" xfId="6962"/>
    <cellStyle name="20% - Accent4 2 5 2 3" xfId="6963"/>
    <cellStyle name="20% - Accent4 2 5 2 4" xfId="6964"/>
    <cellStyle name="20% - Accent4 2 5 2 5" xfId="6965"/>
    <cellStyle name="20% - Accent4 2 5 2 6" xfId="6966"/>
    <cellStyle name="20% - Accent4 2 5 2 7" xfId="6967"/>
    <cellStyle name="20% - Accent4 2 5 3" xfId="6968"/>
    <cellStyle name="20% - Accent4 2 5 3 2" xfId="6969"/>
    <cellStyle name="20% - Accent4 2 5 3 3" xfId="6970"/>
    <cellStyle name="20% - Accent4 2 5 3 4" xfId="6971"/>
    <cellStyle name="20% - Accent4 2 5 3 5" xfId="6972"/>
    <cellStyle name="20% - Accent4 2 5 3 6" xfId="6973"/>
    <cellStyle name="20% - Accent4 2 5 4" xfId="6974"/>
    <cellStyle name="20% - Accent4 2 5 4 2" xfId="6975"/>
    <cellStyle name="20% - Accent4 2 5 5" xfId="6976"/>
    <cellStyle name="20% - Accent4 2 5 6" xfId="6977"/>
    <cellStyle name="20% - Accent4 2 5 7" xfId="6978"/>
    <cellStyle name="20% - Accent4 2 5 8" xfId="6979"/>
    <cellStyle name="20% - Accent4 2 5 9" xfId="6980"/>
    <cellStyle name="20% - Accent4 2 6" xfId="1446"/>
    <cellStyle name="20% - Accent4 2 6 10" xfId="6981"/>
    <cellStyle name="20% - Accent4 2 6 11" xfId="6982"/>
    <cellStyle name="20% - Accent4 2 6 2" xfId="6983"/>
    <cellStyle name="20% - Accent4 2 6 2 2" xfId="6984"/>
    <cellStyle name="20% - Accent4 2 6 2 3" xfId="6985"/>
    <cellStyle name="20% - Accent4 2 6 2 4" xfId="6986"/>
    <cellStyle name="20% - Accent4 2 6 2 5" xfId="6987"/>
    <cellStyle name="20% - Accent4 2 6 2 6" xfId="6988"/>
    <cellStyle name="20% - Accent4 2 6 2 7" xfId="6989"/>
    <cellStyle name="20% - Accent4 2 6 3" xfId="6990"/>
    <cellStyle name="20% - Accent4 2 6 3 2" xfId="6991"/>
    <cellStyle name="20% - Accent4 2 6 3 3" xfId="6992"/>
    <cellStyle name="20% - Accent4 2 6 3 4" xfId="6993"/>
    <cellStyle name="20% - Accent4 2 6 3 5" xfId="6994"/>
    <cellStyle name="20% - Accent4 2 6 3 6" xfId="6995"/>
    <cellStyle name="20% - Accent4 2 6 4" xfId="6996"/>
    <cellStyle name="20% - Accent4 2 6 4 2" xfId="6997"/>
    <cellStyle name="20% - Accent4 2 6 5" xfId="6998"/>
    <cellStyle name="20% - Accent4 2 6 6" xfId="6999"/>
    <cellStyle name="20% - Accent4 2 6 7" xfId="7000"/>
    <cellStyle name="20% - Accent4 2 6 8" xfId="7001"/>
    <cellStyle name="20% - Accent4 2 6 9" xfId="7002"/>
    <cellStyle name="20% - Accent4 2 7" xfId="1439"/>
    <cellStyle name="20% - Accent4 2 7 10" xfId="7003"/>
    <cellStyle name="20% - Accent4 2 7 2" xfId="7004"/>
    <cellStyle name="20% - Accent4 2 7 2 2" xfId="7005"/>
    <cellStyle name="20% - Accent4 2 7 2 3" xfId="7006"/>
    <cellStyle name="20% - Accent4 2 7 2 4" xfId="7007"/>
    <cellStyle name="20% - Accent4 2 7 2 5" xfId="7008"/>
    <cellStyle name="20% - Accent4 2 7 2 6" xfId="7009"/>
    <cellStyle name="20% - Accent4 2 7 2 7" xfId="7010"/>
    <cellStyle name="20% - Accent4 2 7 3" xfId="7011"/>
    <cellStyle name="20% - Accent4 2 7 3 2" xfId="7012"/>
    <cellStyle name="20% - Accent4 2 7 3 3" xfId="7013"/>
    <cellStyle name="20% - Accent4 2 7 3 4" xfId="7014"/>
    <cellStyle name="20% - Accent4 2 7 3 5" xfId="7015"/>
    <cellStyle name="20% - Accent4 2 7 3 6" xfId="7016"/>
    <cellStyle name="20% - Accent4 2 7 4" xfId="7017"/>
    <cellStyle name="20% - Accent4 2 7 4 2" xfId="7018"/>
    <cellStyle name="20% - Accent4 2 7 5" xfId="7019"/>
    <cellStyle name="20% - Accent4 2 7 6" xfId="7020"/>
    <cellStyle name="20% - Accent4 2 7 7" xfId="7021"/>
    <cellStyle name="20% - Accent4 2 7 8" xfId="7022"/>
    <cellStyle name="20% - Accent4 2 7 9" xfId="7023"/>
    <cellStyle name="20% - Accent4 2 8" xfId="7024"/>
    <cellStyle name="20% - Accent4 2 8 2" xfId="7025"/>
    <cellStyle name="20% - Accent4 2 8 2 2" xfId="7026"/>
    <cellStyle name="20% - Accent4 2 8 2 3" xfId="7027"/>
    <cellStyle name="20% - Accent4 2 8 2 4" xfId="7028"/>
    <cellStyle name="20% - Accent4 2 8 2 5" xfId="7029"/>
    <cellStyle name="20% - Accent4 2 8 2 6" xfId="7030"/>
    <cellStyle name="20% - Accent4 2 8 2 7" xfId="7031"/>
    <cellStyle name="20% - Accent4 2 8 3" xfId="7032"/>
    <cellStyle name="20% - Accent4 2 8 3 2" xfId="7033"/>
    <cellStyle name="20% - Accent4 2 8 3 3" xfId="7034"/>
    <cellStyle name="20% - Accent4 2 8 3 4" xfId="7035"/>
    <cellStyle name="20% - Accent4 2 8 3 5" xfId="7036"/>
    <cellStyle name="20% - Accent4 2 8 3 6" xfId="7037"/>
    <cellStyle name="20% - Accent4 2 8 4" xfId="7038"/>
    <cellStyle name="20% - Accent4 2 8 4 2" xfId="7039"/>
    <cellStyle name="20% - Accent4 2 8 5" xfId="7040"/>
    <cellStyle name="20% - Accent4 2 8 6" xfId="7041"/>
    <cellStyle name="20% - Accent4 2 8 7" xfId="7042"/>
    <cellStyle name="20% - Accent4 2 8 8" xfId="7043"/>
    <cellStyle name="20% - Accent4 2 8 9" xfId="7044"/>
    <cellStyle name="20% - Accent4 2 9" xfId="7045"/>
    <cellStyle name="20% - Accent4 2 9 2" xfId="7046"/>
    <cellStyle name="20% - Accent4 2 9 2 2" xfId="7047"/>
    <cellStyle name="20% - Accent4 2 9 2 3" xfId="7048"/>
    <cellStyle name="20% - Accent4 2 9 2 4" xfId="7049"/>
    <cellStyle name="20% - Accent4 2 9 2 5" xfId="7050"/>
    <cellStyle name="20% - Accent4 2 9 2 6" xfId="7051"/>
    <cellStyle name="20% - Accent4 2 9 2 7" xfId="7052"/>
    <cellStyle name="20% - Accent4 2 9 3" xfId="7053"/>
    <cellStyle name="20% - Accent4 2 9 3 2" xfId="7054"/>
    <cellStyle name="20% - Accent4 2 9 3 3" xfId="7055"/>
    <cellStyle name="20% - Accent4 2 9 3 4" xfId="7056"/>
    <cellStyle name="20% - Accent4 2 9 3 5" xfId="7057"/>
    <cellStyle name="20% - Accent4 2 9 3 6" xfId="7058"/>
    <cellStyle name="20% - Accent4 2 9 4" xfId="7059"/>
    <cellStyle name="20% - Accent4 2 9 4 2" xfId="7060"/>
    <cellStyle name="20% - Accent4 2 9 5" xfId="7061"/>
    <cellStyle name="20% - Accent4 2 9 6" xfId="7062"/>
    <cellStyle name="20% - Accent4 2 9 7" xfId="7063"/>
    <cellStyle name="20% - Accent4 2 9 8" xfId="7064"/>
    <cellStyle name="20% - Accent4 2 9 9" xfId="7065"/>
    <cellStyle name="20% - Accent4 20" xfId="7066"/>
    <cellStyle name="20% - Accent4 20 2" xfId="7067"/>
    <cellStyle name="20% - Accent4 20 3" xfId="7068"/>
    <cellStyle name="20% - Accent4 20 4" xfId="7069"/>
    <cellStyle name="20% - Accent4 21" xfId="7070"/>
    <cellStyle name="20% - Accent4 21 2" xfId="7071"/>
    <cellStyle name="20% - Accent4 21 3" xfId="7072"/>
    <cellStyle name="20% - Accent4 21 4" xfId="7073"/>
    <cellStyle name="20% - Accent4 22" xfId="7074"/>
    <cellStyle name="20% - Accent4 22 2" xfId="7075"/>
    <cellStyle name="20% - Accent4 22 3" xfId="7076"/>
    <cellStyle name="20% - Accent4 22 4" xfId="7077"/>
    <cellStyle name="20% - Accent4 23" xfId="7078"/>
    <cellStyle name="20% - Accent4 23 2" xfId="7079"/>
    <cellStyle name="20% - Accent4 23 3" xfId="7080"/>
    <cellStyle name="20% - Accent4 23 4" xfId="7081"/>
    <cellStyle name="20% - Accent4 24" xfId="7082"/>
    <cellStyle name="20% - Accent4 24 2" xfId="7083"/>
    <cellStyle name="20% - Accent4 24 3" xfId="7084"/>
    <cellStyle name="20% - Accent4 24 4" xfId="7085"/>
    <cellStyle name="20% - Accent4 25" xfId="7086"/>
    <cellStyle name="20% - Accent4 25 2" xfId="7087"/>
    <cellStyle name="20% - Accent4 25 3" xfId="7088"/>
    <cellStyle name="20% - Accent4 26" xfId="7089"/>
    <cellStyle name="20% - Accent4 26 2" xfId="7090"/>
    <cellStyle name="20% - Accent4 26 3" xfId="7091"/>
    <cellStyle name="20% - Accent4 27" xfId="7092"/>
    <cellStyle name="20% - Accent4 27 2" xfId="7093"/>
    <cellStyle name="20% - Accent4 27 3" xfId="7094"/>
    <cellStyle name="20% - Accent4 28" xfId="7095"/>
    <cellStyle name="20% - Accent4 28 2" xfId="7096"/>
    <cellStyle name="20% - Accent4 28 3" xfId="7097"/>
    <cellStyle name="20% - Accent4 29" xfId="7098"/>
    <cellStyle name="20% - Accent4 29 2" xfId="7099"/>
    <cellStyle name="20% - Accent4 29 3" xfId="7100"/>
    <cellStyle name="20% - Accent4 3" xfId="1447"/>
    <cellStyle name="20% - Accent4 3 10" xfId="7101"/>
    <cellStyle name="20% - Accent4 3 10 2" xfId="7102"/>
    <cellStyle name="20% - Accent4 3 10 3" xfId="7103"/>
    <cellStyle name="20% - Accent4 3 10 4" xfId="7104"/>
    <cellStyle name="20% - Accent4 3 10 5" xfId="7105"/>
    <cellStyle name="20% - Accent4 3 10 6" xfId="7106"/>
    <cellStyle name="20% - Accent4 3 10 7" xfId="7107"/>
    <cellStyle name="20% - Accent4 3 11" xfId="7108"/>
    <cellStyle name="20% - Accent4 3 11 2" xfId="7109"/>
    <cellStyle name="20% - Accent4 3 11 3" xfId="7110"/>
    <cellStyle name="20% - Accent4 3 11 4" xfId="7111"/>
    <cellStyle name="20% - Accent4 3 11 5" xfId="7112"/>
    <cellStyle name="20% - Accent4 3 11 6" xfId="7113"/>
    <cellStyle name="20% - Accent4 3 12" xfId="7114"/>
    <cellStyle name="20% - Accent4 3 12 2" xfId="7115"/>
    <cellStyle name="20% - Accent4 3 13" xfId="7116"/>
    <cellStyle name="20% - Accent4 3 14" xfId="7117"/>
    <cellStyle name="20% - Accent4 3 15" xfId="7118"/>
    <cellStyle name="20% - Accent4 3 16" xfId="7119"/>
    <cellStyle name="20% - Accent4 3 17" xfId="7120"/>
    <cellStyle name="20% - Accent4 3 18" xfId="7121"/>
    <cellStyle name="20% - Accent4 3 2" xfId="7122"/>
    <cellStyle name="20% - Accent4 3 2 2" xfId="7123"/>
    <cellStyle name="20% - Accent4 3 2 2 2" xfId="7124"/>
    <cellStyle name="20% - Accent4 3 2 2 3" xfId="7125"/>
    <cellStyle name="20% - Accent4 3 2 2 4" xfId="7126"/>
    <cellStyle name="20% - Accent4 3 2 2 5" xfId="7127"/>
    <cellStyle name="20% - Accent4 3 2 2 6" xfId="7128"/>
    <cellStyle name="20% - Accent4 3 2 2 7" xfId="7129"/>
    <cellStyle name="20% - Accent4 3 2 3" xfId="7130"/>
    <cellStyle name="20% - Accent4 3 2 3 2" xfId="7131"/>
    <cellStyle name="20% - Accent4 3 2 3 3" xfId="7132"/>
    <cellStyle name="20% - Accent4 3 2 3 4" xfId="7133"/>
    <cellStyle name="20% - Accent4 3 2 3 5" xfId="7134"/>
    <cellStyle name="20% - Accent4 3 2 3 6" xfId="7135"/>
    <cellStyle name="20% - Accent4 3 2 4" xfId="7136"/>
    <cellStyle name="20% - Accent4 3 2 5" xfId="7137"/>
    <cellStyle name="20% - Accent4 3 2 6" xfId="7138"/>
    <cellStyle name="20% - Accent4 3 2 7" xfId="7139"/>
    <cellStyle name="20% - Accent4 3 2 8" xfId="7140"/>
    <cellStyle name="20% - Accent4 3 2 9" xfId="7141"/>
    <cellStyle name="20% - Accent4 3 3" xfId="7142"/>
    <cellStyle name="20% - Accent4 3 3 2" xfId="7143"/>
    <cellStyle name="20% - Accent4 3 3 2 2" xfId="7144"/>
    <cellStyle name="20% - Accent4 3 3 2 3" xfId="7145"/>
    <cellStyle name="20% - Accent4 3 3 2 4" xfId="7146"/>
    <cellStyle name="20% - Accent4 3 3 2 5" xfId="7147"/>
    <cellStyle name="20% - Accent4 3 3 2 6" xfId="7148"/>
    <cellStyle name="20% - Accent4 3 3 2 7" xfId="7149"/>
    <cellStyle name="20% - Accent4 3 3 3" xfId="7150"/>
    <cellStyle name="20% - Accent4 3 3 3 2" xfId="7151"/>
    <cellStyle name="20% - Accent4 3 3 3 3" xfId="7152"/>
    <cellStyle name="20% - Accent4 3 3 3 4" xfId="7153"/>
    <cellStyle name="20% - Accent4 3 3 3 5" xfId="7154"/>
    <cellStyle name="20% - Accent4 3 3 3 6" xfId="7155"/>
    <cellStyle name="20% - Accent4 3 3 4" xfId="7156"/>
    <cellStyle name="20% - Accent4 3 3 5" xfId="7157"/>
    <cellStyle name="20% - Accent4 3 3 6" xfId="7158"/>
    <cellStyle name="20% - Accent4 3 3 7" xfId="7159"/>
    <cellStyle name="20% - Accent4 3 3 8" xfId="7160"/>
    <cellStyle name="20% - Accent4 3 3 9" xfId="7161"/>
    <cellStyle name="20% - Accent4 3 4" xfId="7162"/>
    <cellStyle name="20% - Accent4 3 4 2" xfId="7163"/>
    <cellStyle name="20% - Accent4 3 4 2 2" xfId="7164"/>
    <cellStyle name="20% - Accent4 3 4 2 3" xfId="7165"/>
    <cellStyle name="20% - Accent4 3 4 2 4" xfId="7166"/>
    <cellStyle name="20% - Accent4 3 4 2 5" xfId="7167"/>
    <cellStyle name="20% - Accent4 3 4 2 6" xfId="7168"/>
    <cellStyle name="20% - Accent4 3 4 2 7" xfId="7169"/>
    <cellStyle name="20% - Accent4 3 4 3" xfId="7170"/>
    <cellStyle name="20% - Accent4 3 4 3 2" xfId="7171"/>
    <cellStyle name="20% - Accent4 3 4 3 3" xfId="7172"/>
    <cellStyle name="20% - Accent4 3 4 3 4" xfId="7173"/>
    <cellStyle name="20% - Accent4 3 4 3 5" xfId="7174"/>
    <cellStyle name="20% - Accent4 3 4 3 6" xfId="7175"/>
    <cellStyle name="20% - Accent4 3 4 4" xfId="7176"/>
    <cellStyle name="20% - Accent4 3 4 5" xfId="7177"/>
    <cellStyle name="20% - Accent4 3 4 6" xfId="7178"/>
    <cellStyle name="20% - Accent4 3 4 7" xfId="7179"/>
    <cellStyle name="20% - Accent4 3 4 8" xfId="7180"/>
    <cellStyle name="20% - Accent4 3 4 9" xfId="7181"/>
    <cellStyle name="20% - Accent4 3 5" xfId="7182"/>
    <cellStyle name="20% - Accent4 3 5 2" xfId="7183"/>
    <cellStyle name="20% - Accent4 3 5 2 2" xfId="7184"/>
    <cellStyle name="20% - Accent4 3 5 2 3" xfId="7185"/>
    <cellStyle name="20% - Accent4 3 5 2 4" xfId="7186"/>
    <cellStyle name="20% - Accent4 3 5 2 5" xfId="7187"/>
    <cellStyle name="20% - Accent4 3 5 2 6" xfId="7188"/>
    <cellStyle name="20% - Accent4 3 5 2 7" xfId="7189"/>
    <cellStyle name="20% - Accent4 3 5 3" xfId="7190"/>
    <cellStyle name="20% - Accent4 3 5 3 2" xfId="7191"/>
    <cellStyle name="20% - Accent4 3 5 3 3" xfId="7192"/>
    <cellStyle name="20% - Accent4 3 5 3 4" xfId="7193"/>
    <cellStyle name="20% - Accent4 3 5 3 5" xfId="7194"/>
    <cellStyle name="20% - Accent4 3 5 3 6" xfId="7195"/>
    <cellStyle name="20% - Accent4 3 5 4" xfId="7196"/>
    <cellStyle name="20% - Accent4 3 5 5" xfId="7197"/>
    <cellStyle name="20% - Accent4 3 5 6" xfId="7198"/>
    <cellStyle name="20% - Accent4 3 5 7" xfId="7199"/>
    <cellStyle name="20% - Accent4 3 5 8" xfId="7200"/>
    <cellStyle name="20% - Accent4 3 5 9" xfId="7201"/>
    <cellStyle name="20% - Accent4 3 6" xfId="7202"/>
    <cellStyle name="20% - Accent4 3 6 2" xfId="7203"/>
    <cellStyle name="20% - Accent4 3 6 2 2" xfId="7204"/>
    <cellStyle name="20% - Accent4 3 6 2 3" xfId="7205"/>
    <cellStyle name="20% - Accent4 3 6 2 4" xfId="7206"/>
    <cellStyle name="20% - Accent4 3 6 2 5" xfId="7207"/>
    <cellStyle name="20% - Accent4 3 6 2 6" xfId="7208"/>
    <cellStyle name="20% - Accent4 3 6 2 7" xfId="7209"/>
    <cellStyle name="20% - Accent4 3 6 3" xfId="7210"/>
    <cellStyle name="20% - Accent4 3 6 3 2" xfId="7211"/>
    <cellStyle name="20% - Accent4 3 6 3 3" xfId="7212"/>
    <cellStyle name="20% - Accent4 3 6 3 4" xfId="7213"/>
    <cellStyle name="20% - Accent4 3 6 3 5" xfId="7214"/>
    <cellStyle name="20% - Accent4 3 6 3 6" xfId="7215"/>
    <cellStyle name="20% - Accent4 3 6 4" xfId="7216"/>
    <cellStyle name="20% - Accent4 3 6 5" xfId="7217"/>
    <cellStyle name="20% - Accent4 3 6 6" xfId="7218"/>
    <cellStyle name="20% - Accent4 3 6 7" xfId="7219"/>
    <cellStyle name="20% - Accent4 3 6 8" xfId="7220"/>
    <cellStyle name="20% - Accent4 3 6 9" xfId="7221"/>
    <cellStyle name="20% - Accent4 3 7" xfId="7222"/>
    <cellStyle name="20% - Accent4 3 7 2" xfId="7223"/>
    <cellStyle name="20% - Accent4 3 7 2 2" xfId="7224"/>
    <cellStyle name="20% - Accent4 3 7 2 3" xfId="7225"/>
    <cellStyle name="20% - Accent4 3 7 2 4" xfId="7226"/>
    <cellStyle name="20% - Accent4 3 7 2 5" xfId="7227"/>
    <cellStyle name="20% - Accent4 3 7 2 6" xfId="7228"/>
    <cellStyle name="20% - Accent4 3 7 2 7" xfId="7229"/>
    <cellStyle name="20% - Accent4 3 7 3" xfId="7230"/>
    <cellStyle name="20% - Accent4 3 7 3 2" xfId="7231"/>
    <cellStyle name="20% - Accent4 3 7 3 3" xfId="7232"/>
    <cellStyle name="20% - Accent4 3 7 3 4" xfId="7233"/>
    <cellStyle name="20% - Accent4 3 7 3 5" xfId="7234"/>
    <cellStyle name="20% - Accent4 3 7 3 6" xfId="7235"/>
    <cellStyle name="20% - Accent4 3 7 4" xfId="7236"/>
    <cellStyle name="20% - Accent4 3 7 5" xfId="7237"/>
    <cellStyle name="20% - Accent4 3 7 6" xfId="7238"/>
    <cellStyle name="20% - Accent4 3 7 7" xfId="7239"/>
    <cellStyle name="20% - Accent4 3 7 8" xfId="7240"/>
    <cellStyle name="20% - Accent4 3 7 9" xfId="7241"/>
    <cellStyle name="20% - Accent4 3 8" xfId="7242"/>
    <cellStyle name="20% - Accent4 3 8 2" xfId="7243"/>
    <cellStyle name="20% - Accent4 3 8 2 2" xfId="7244"/>
    <cellStyle name="20% - Accent4 3 8 2 3" xfId="7245"/>
    <cellStyle name="20% - Accent4 3 8 2 4" xfId="7246"/>
    <cellStyle name="20% - Accent4 3 8 2 5" xfId="7247"/>
    <cellStyle name="20% - Accent4 3 8 2 6" xfId="7248"/>
    <cellStyle name="20% - Accent4 3 8 2 7" xfId="7249"/>
    <cellStyle name="20% - Accent4 3 8 3" xfId="7250"/>
    <cellStyle name="20% - Accent4 3 8 3 2" xfId="7251"/>
    <cellStyle name="20% - Accent4 3 8 3 3" xfId="7252"/>
    <cellStyle name="20% - Accent4 3 8 3 4" xfId="7253"/>
    <cellStyle name="20% - Accent4 3 8 3 5" xfId="7254"/>
    <cellStyle name="20% - Accent4 3 8 3 6" xfId="7255"/>
    <cellStyle name="20% - Accent4 3 8 4" xfId="7256"/>
    <cellStyle name="20% - Accent4 3 8 5" xfId="7257"/>
    <cellStyle name="20% - Accent4 3 8 6" xfId="7258"/>
    <cellStyle name="20% - Accent4 3 8 7" xfId="7259"/>
    <cellStyle name="20% - Accent4 3 8 8" xfId="7260"/>
    <cellStyle name="20% - Accent4 3 8 9" xfId="7261"/>
    <cellStyle name="20% - Accent4 3 9" xfId="7262"/>
    <cellStyle name="20% - Accent4 3 9 2" xfId="7263"/>
    <cellStyle name="20% - Accent4 3 9 2 2" xfId="7264"/>
    <cellStyle name="20% - Accent4 3 9 2 3" xfId="7265"/>
    <cellStyle name="20% - Accent4 3 9 2 4" xfId="7266"/>
    <cellStyle name="20% - Accent4 3 9 2 5" xfId="7267"/>
    <cellStyle name="20% - Accent4 3 9 2 6" xfId="7268"/>
    <cellStyle name="20% - Accent4 3 9 3" xfId="7269"/>
    <cellStyle name="20% - Accent4 3 9 4" xfId="7270"/>
    <cellStyle name="20% - Accent4 3 9 5" xfId="7271"/>
    <cellStyle name="20% - Accent4 3 9 6" xfId="7272"/>
    <cellStyle name="20% - Accent4 3 9 7" xfId="7273"/>
    <cellStyle name="20% - Accent4 3 9 8" xfId="7274"/>
    <cellStyle name="20% - Accent4 30" xfId="7275"/>
    <cellStyle name="20% - Accent4 30 2" xfId="7276"/>
    <cellStyle name="20% - Accent4 31" xfId="7277"/>
    <cellStyle name="20% - Accent4 32" xfId="7278"/>
    <cellStyle name="20% - Accent4 33" xfId="7279"/>
    <cellStyle name="20% - Accent4 34" xfId="7280"/>
    <cellStyle name="20% - Accent4 4" xfId="7281"/>
    <cellStyle name="20% - Accent4 4 10" xfId="7282"/>
    <cellStyle name="20% - Accent4 4 10 2" xfId="7283"/>
    <cellStyle name="20% - Accent4 4 10 3" xfId="7284"/>
    <cellStyle name="20% - Accent4 4 10 4" xfId="7285"/>
    <cellStyle name="20% - Accent4 4 10 5" xfId="7286"/>
    <cellStyle name="20% - Accent4 4 10 6" xfId="7287"/>
    <cellStyle name="20% - Accent4 4 10 7" xfId="7288"/>
    <cellStyle name="20% - Accent4 4 11" xfId="7289"/>
    <cellStyle name="20% - Accent4 4 11 2" xfId="7290"/>
    <cellStyle name="20% - Accent4 4 11 3" xfId="7291"/>
    <cellStyle name="20% - Accent4 4 11 4" xfId="7292"/>
    <cellStyle name="20% - Accent4 4 11 5" xfId="7293"/>
    <cellStyle name="20% - Accent4 4 11 6" xfId="7294"/>
    <cellStyle name="20% - Accent4 4 12" xfId="7295"/>
    <cellStyle name="20% - Accent4 4 12 2" xfId="7296"/>
    <cellStyle name="20% - Accent4 4 13" xfId="7297"/>
    <cellStyle name="20% - Accent4 4 14" xfId="7298"/>
    <cellStyle name="20% - Accent4 4 15" xfId="7299"/>
    <cellStyle name="20% - Accent4 4 16" xfId="7300"/>
    <cellStyle name="20% - Accent4 4 17" xfId="7301"/>
    <cellStyle name="20% - Accent4 4 2" xfId="7302"/>
    <cellStyle name="20% - Accent4 4 2 2" xfId="7303"/>
    <cellStyle name="20% - Accent4 4 2 2 2" xfId="7304"/>
    <cellStyle name="20% - Accent4 4 2 2 3" xfId="7305"/>
    <cellStyle name="20% - Accent4 4 2 2 4" xfId="7306"/>
    <cellStyle name="20% - Accent4 4 2 2 5" xfId="7307"/>
    <cellStyle name="20% - Accent4 4 2 2 6" xfId="7308"/>
    <cellStyle name="20% - Accent4 4 2 2 7" xfId="7309"/>
    <cellStyle name="20% - Accent4 4 2 3" xfId="7310"/>
    <cellStyle name="20% - Accent4 4 2 3 2" xfId="7311"/>
    <cellStyle name="20% - Accent4 4 2 3 3" xfId="7312"/>
    <cellStyle name="20% - Accent4 4 2 3 4" xfId="7313"/>
    <cellStyle name="20% - Accent4 4 2 3 5" xfId="7314"/>
    <cellStyle name="20% - Accent4 4 2 3 6" xfId="7315"/>
    <cellStyle name="20% - Accent4 4 2 4" xfId="7316"/>
    <cellStyle name="20% - Accent4 4 2 4 2" xfId="7317"/>
    <cellStyle name="20% - Accent4 4 2 5" xfId="7318"/>
    <cellStyle name="20% - Accent4 4 2 6" xfId="7319"/>
    <cellStyle name="20% - Accent4 4 2 7" xfId="7320"/>
    <cellStyle name="20% - Accent4 4 2 8" xfId="7321"/>
    <cellStyle name="20% - Accent4 4 2 9" xfId="7322"/>
    <cellStyle name="20% - Accent4 4 3" xfId="7323"/>
    <cellStyle name="20% - Accent4 4 3 2" xfId="7324"/>
    <cellStyle name="20% - Accent4 4 3 2 2" xfId="7325"/>
    <cellStyle name="20% - Accent4 4 3 2 3" xfId="7326"/>
    <cellStyle name="20% - Accent4 4 3 2 4" xfId="7327"/>
    <cellStyle name="20% - Accent4 4 3 2 5" xfId="7328"/>
    <cellStyle name="20% - Accent4 4 3 2 6" xfId="7329"/>
    <cellStyle name="20% - Accent4 4 3 2 7" xfId="7330"/>
    <cellStyle name="20% - Accent4 4 3 3" xfId="7331"/>
    <cellStyle name="20% - Accent4 4 3 3 2" xfId="7332"/>
    <cellStyle name="20% - Accent4 4 3 3 3" xfId="7333"/>
    <cellStyle name="20% - Accent4 4 3 3 4" xfId="7334"/>
    <cellStyle name="20% - Accent4 4 3 3 5" xfId="7335"/>
    <cellStyle name="20% - Accent4 4 3 3 6" xfId="7336"/>
    <cellStyle name="20% - Accent4 4 3 4" xfId="7337"/>
    <cellStyle name="20% - Accent4 4 3 4 2" xfId="7338"/>
    <cellStyle name="20% - Accent4 4 3 5" xfId="7339"/>
    <cellStyle name="20% - Accent4 4 3 6" xfId="7340"/>
    <cellStyle name="20% - Accent4 4 3 7" xfId="7341"/>
    <cellStyle name="20% - Accent4 4 3 8" xfId="7342"/>
    <cellStyle name="20% - Accent4 4 3 9" xfId="7343"/>
    <cellStyle name="20% - Accent4 4 4" xfId="7344"/>
    <cellStyle name="20% - Accent4 4 4 2" xfId="7345"/>
    <cellStyle name="20% - Accent4 4 4 2 2" xfId="7346"/>
    <cellStyle name="20% - Accent4 4 4 2 3" xfId="7347"/>
    <cellStyle name="20% - Accent4 4 4 2 4" xfId="7348"/>
    <cellStyle name="20% - Accent4 4 4 2 5" xfId="7349"/>
    <cellStyle name="20% - Accent4 4 4 2 6" xfId="7350"/>
    <cellStyle name="20% - Accent4 4 4 2 7" xfId="7351"/>
    <cellStyle name="20% - Accent4 4 4 3" xfId="7352"/>
    <cellStyle name="20% - Accent4 4 4 3 2" xfId="7353"/>
    <cellStyle name="20% - Accent4 4 4 3 3" xfId="7354"/>
    <cellStyle name="20% - Accent4 4 4 3 4" xfId="7355"/>
    <cellStyle name="20% - Accent4 4 4 3 5" xfId="7356"/>
    <cellStyle name="20% - Accent4 4 4 3 6" xfId="7357"/>
    <cellStyle name="20% - Accent4 4 4 4" xfId="7358"/>
    <cellStyle name="20% - Accent4 4 4 5" xfId="7359"/>
    <cellStyle name="20% - Accent4 4 4 6" xfId="7360"/>
    <cellStyle name="20% - Accent4 4 4 7" xfId="7361"/>
    <cellStyle name="20% - Accent4 4 4 8" xfId="7362"/>
    <cellStyle name="20% - Accent4 4 4 9" xfId="7363"/>
    <cellStyle name="20% - Accent4 4 5" xfId="7364"/>
    <cellStyle name="20% - Accent4 4 5 2" xfId="7365"/>
    <cellStyle name="20% - Accent4 4 5 2 2" xfId="7366"/>
    <cellStyle name="20% - Accent4 4 5 2 3" xfId="7367"/>
    <cellStyle name="20% - Accent4 4 5 2 4" xfId="7368"/>
    <cellStyle name="20% - Accent4 4 5 2 5" xfId="7369"/>
    <cellStyle name="20% - Accent4 4 5 2 6" xfId="7370"/>
    <cellStyle name="20% - Accent4 4 5 2 7" xfId="7371"/>
    <cellStyle name="20% - Accent4 4 5 3" xfId="7372"/>
    <cellStyle name="20% - Accent4 4 5 3 2" xfId="7373"/>
    <cellStyle name="20% - Accent4 4 5 3 3" xfId="7374"/>
    <cellStyle name="20% - Accent4 4 5 3 4" xfId="7375"/>
    <cellStyle name="20% - Accent4 4 5 3 5" xfId="7376"/>
    <cellStyle name="20% - Accent4 4 5 3 6" xfId="7377"/>
    <cellStyle name="20% - Accent4 4 5 4" xfId="7378"/>
    <cellStyle name="20% - Accent4 4 5 5" xfId="7379"/>
    <cellStyle name="20% - Accent4 4 5 6" xfId="7380"/>
    <cellStyle name="20% - Accent4 4 5 7" xfId="7381"/>
    <cellStyle name="20% - Accent4 4 5 8" xfId="7382"/>
    <cellStyle name="20% - Accent4 4 5 9" xfId="7383"/>
    <cellStyle name="20% - Accent4 4 6" xfId="7384"/>
    <cellStyle name="20% - Accent4 4 6 2" xfId="7385"/>
    <cellStyle name="20% - Accent4 4 6 2 2" xfId="7386"/>
    <cellStyle name="20% - Accent4 4 6 2 3" xfId="7387"/>
    <cellStyle name="20% - Accent4 4 6 2 4" xfId="7388"/>
    <cellStyle name="20% - Accent4 4 6 2 5" xfId="7389"/>
    <cellStyle name="20% - Accent4 4 6 2 6" xfId="7390"/>
    <cellStyle name="20% - Accent4 4 6 2 7" xfId="7391"/>
    <cellStyle name="20% - Accent4 4 6 3" xfId="7392"/>
    <cellStyle name="20% - Accent4 4 6 3 2" xfId="7393"/>
    <cellStyle name="20% - Accent4 4 6 3 3" xfId="7394"/>
    <cellStyle name="20% - Accent4 4 6 3 4" xfId="7395"/>
    <cellStyle name="20% - Accent4 4 6 3 5" xfId="7396"/>
    <cellStyle name="20% - Accent4 4 6 3 6" xfId="7397"/>
    <cellStyle name="20% - Accent4 4 6 4" xfId="7398"/>
    <cellStyle name="20% - Accent4 4 6 5" xfId="7399"/>
    <cellStyle name="20% - Accent4 4 6 6" xfId="7400"/>
    <cellStyle name="20% - Accent4 4 6 7" xfId="7401"/>
    <cellStyle name="20% - Accent4 4 6 8" xfId="7402"/>
    <cellStyle name="20% - Accent4 4 6 9" xfId="7403"/>
    <cellStyle name="20% - Accent4 4 7" xfId="7404"/>
    <cellStyle name="20% - Accent4 4 7 2" xfId="7405"/>
    <cellStyle name="20% - Accent4 4 7 2 2" xfId="7406"/>
    <cellStyle name="20% - Accent4 4 7 2 3" xfId="7407"/>
    <cellStyle name="20% - Accent4 4 7 2 4" xfId="7408"/>
    <cellStyle name="20% - Accent4 4 7 2 5" xfId="7409"/>
    <cellStyle name="20% - Accent4 4 7 2 6" xfId="7410"/>
    <cellStyle name="20% - Accent4 4 7 2 7" xfId="7411"/>
    <cellStyle name="20% - Accent4 4 7 3" xfId="7412"/>
    <cellStyle name="20% - Accent4 4 7 3 2" xfId="7413"/>
    <cellStyle name="20% - Accent4 4 7 3 3" xfId="7414"/>
    <cellStyle name="20% - Accent4 4 7 3 4" xfId="7415"/>
    <cellStyle name="20% - Accent4 4 7 3 5" xfId="7416"/>
    <cellStyle name="20% - Accent4 4 7 3 6" xfId="7417"/>
    <cellStyle name="20% - Accent4 4 7 4" xfId="7418"/>
    <cellStyle name="20% - Accent4 4 7 5" xfId="7419"/>
    <cellStyle name="20% - Accent4 4 7 6" xfId="7420"/>
    <cellStyle name="20% - Accent4 4 7 7" xfId="7421"/>
    <cellStyle name="20% - Accent4 4 7 8" xfId="7422"/>
    <cellStyle name="20% - Accent4 4 7 9" xfId="7423"/>
    <cellStyle name="20% - Accent4 4 8" xfId="7424"/>
    <cellStyle name="20% - Accent4 4 8 2" xfId="7425"/>
    <cellStyle name="20% - Accent4 4 8 2 2" xfId="7426"/>
    <cellStyle name="20% - Accent4 4 8 2 3" xfId="7427"/>
    <cellStyle name="20% - Accent4 4 8 2 4" xfId="7428"/>
    <cellStyle name="20% - Accent4 4 8 2 5" xfId="7429"/>
    <cellStyle name="20% - Accent4 4 8 2 6" xfId="7430"/>
    <cellStyle name="20% - Accent4 4 8 2 7" xfId="7431"/>
    <cellStyle name="20% - Accent4 4 8 3" xfId="7432"/>
    <cellStyle name="20% - Accent4 4 8 3 2" xfId="7433"/>
    <cellStyle name="20% - Accent4 4 8 3 3" xfId="7434"/>
    <cellStyle name="20% - Accent4 4 8 3 4" xfId="7435"/>
    <cellStyle name="20% - Accent4 4 8 3 5" xfId="7436"/>
    <cellStyle name="20% - Accent4 4 8 3 6" xfId="7437"/>
    <cellStyle name="20% - Accent4 4 8 4" xfId="7438"/>
    <cellStyle name="20% - Accent4 4 8 5" xfId="7439"/>
    <cellStyle name="20% - Accent4 4 8 6" xfId="7440"/>
    <cellStyle name="20% - Accent4 4 8 7" xfId="7441"/>
    <cellStyle name="20% - Accent4 4 8 8" xfId="7442"/>
    <cellStyle name="20% - Accent4 4 8 9" xfId="7443"/>
    <cellStyle name="20% - Accent4 4 9" xfId="7444"/>
    <cellStyle name="20% - Accent4 4 9 2" xfId="7445"/>
    <cellStyle name="20% - Accent4 4 9 2 2" xfId="7446"/>
    <cellStyle name="20% - Accent4 4 9 2 3" xfId="7447"/>
    <cellStyle name="20% - Accent4 4 9 2 4" xfId="7448"/>
    <cellStyle name="20% - Accent4 4 9 2 5" xfId="7449"/>
    <cellStyle name="20% - Accent4 4 9 2 6" xfId="7450"/>
    <cellStyle name="20% - Accent4 4 9 3" xfId="7451"/>
    <cellStyle name="20% - Accent4 4 9 4" xfId="7452"/>
    <cellStyle name="20% - Accent4 4 9 5" xfId="7453"/>
    <cellStyle name="20% - Accent4 4 9 6" xfId="7454"/>
    <cellStyle name="20% - Accent4 4 9 7" xfId="7455"/>
    <cellStyle name="20% - Accent4 4 9 8" xfId="7456"/>
    <cellStyle name="20% - Accent4 5" xfId="7457"/>
    <cellStyle name="20% - Accent4 5 10" xfId="7458"/>
    <cellStyle name="20% - Accent4 5 10 2" xfId="7459"/>
    <cellStyle name="20% - Accent4 5 10 3" xfId="7460"/>
    <cellStyle name="20% - Accent4 5 10 4" xfId="7461"/>
    <cellStyle name="20% - Accent4 5 10 5" xfId="7462"/>
    <cellStyle name="20% - Accent4 5 10 6" xfId="7463"/>
    <cellStyle name="20% - Accent4 5 10 7" xfId="7464"/>
    <cellStyle name="20% - Accent4 5 11" xfId="7465"/>
    <cellStyle name="20% - Accent4 5 11 2" xfId="7466"/>
    <cellStyle name="20% - Accent4 5 11 3" xfId="7467"/>
    <cellStyle name="20% - Accent4 5 11 4" xfId="7468"/>
    <cellStyle name="20% - Accent4 5 11 5" xfId="7469"/>
    <cellStyle name="20% - Accent4 5 11 6" xfId="7470"/>
    <cellStyle name="20% - Accent4 5 12" xfId="7471"/>
    <cellStyle name="20% - Accent4 5 12 2" xfId="7472"/>
    <cellStyle name="20% - Accent4 5 13" xfId="7473"/>
    <cellStyle name="20% - Accent4 5 14" xfId="7474"/>
    <cellStyle name="20% - Accent4 5 15" xfId="7475"/>
    <cellStyle name="20% - Accent4 5 16" xfId="7476"/>
    <cellStyle name="20% - Accent4 5 17" xfId="7477"/>
    <cellStyle name="20% - Accent4 5 2" xfId="7478"/>
    <cellStyle name="20% - Accent4 5 2 2" xfId="7479"/>
    <cellStyle name="20% - Accent4 5 2 2 2" xfId="7480"/>
    <cellStyle name="20% - Accent4 5 2 2 3" xfId="7481"/>
    <cellStyle name="20% - Accent4 5 2 2 4" xfId="7482"/>
    <cellStyle name="20% - Accent4 5 2 2 5" xfId="7483"/>
    <cellStyle name="20% - Accent4 5 2 2 6" xfId="7484"/>
    <cellStyle name="20% - Accent4 5 2 2 7" xfId="7485"/>
    <cellStyle name="20% - Accent4 5 2 3" xfId="7486"/>
    <cellStyle name="20% - Accent4 5 2 3 2" xfId="7487"/>
    <cellStyle name="20% - Accent4 5 2 3 3" xfId="7488"/>
    <cellStyle name="20% - Accent4 5 2 3 4" xfId="7489"/>
    <cellStyle name="20% - Accent4 5 2 3 5" xfId="7490"/>
    <cellStyle name="20% - Accent4 5 2 3 6" xfId="7491"/>
    <cellStyle name="20% - Accent4 5 2 4" xfId="7492"/>
    <cellStyle name="20% - Accent4 5 2 4 2" xfId="7493"/>
    <cellStyle name="20% - Accent4 5 2 5" xfId="7494"/>
    <cellStyle name="20% - Accent4 5 2 6" xfId="7495"/>
    <cellStyle name="20% - Accent4 5 2 7" xfId="7496"/>
    <cellStyle name="20% - Accent4 5 2 8" xfId="7497"/>
    <cellStyle name="20% - Accent4 5 2 9" xfId="7498"/>
    <cellStyle name="20% - Accent4 5 3" xfId="7499"/>
    <cellStyle name="20% - Accent4 5 3 2" xfId="7500"/>
    <cellStyle name="20% - Accent4 5 3 2 2" xfId="7501"/>
    <cellStyle name="20% - Accent4 5 3 2 3" xfId="7502"/>
    <cellStyle name="20% - Accent4 5 3 2 4" xfId="7503"/>
    <cellStyle name="20% - Accent4 5 3 2 5" xfId="7504"/>
    <cellStyle name="20% - Accent4 5 3 2 6" xfId="7505"/>
    <cellStyle name="20% - Accent4 5 3 2 7" xfId="7506"/>
    <cellStyle name="20% - Accent4 5 3 3" xfId="7507"/>
    <cellStyle name="20% - Accent4 5 3 3 2" xfId="7508"/>
    <cellStyle name="20% - Accent4 5 3 3 3" xfId="7509"/>
    <cellStyle name="20% - Accent4 5 3 3 4" xfId="7510"/>
    <cellStyle name="20% - Accent4 5 3 3 5" xfId="7511"/>
    <cellStyle name="20% - Accent4 5 3 3 6" xfId="7512"/>
    <cellStyle name="20% - Accent4 5 3 4" xfId="7513"/>
    <cellStyle name="20% - Accent4 5 3 4 2" xfId="7514"/>
    <cellStyle name="20% - Accent4 5 3 5" xfId="7515"/>
    <cellStyle name="20% - Accent4 5 3 6" xfId="7516"/>
    <cellStyle name="20% - Accent4 5 3 7" xfId="7517"/>
    <cellStyle name="20% - Accent4 5 3 8" xfId="7518"/>
    <cellStyle name="20% - Accent4 5 3 9" xfId="7519"/>
    <cellStyle name="20% - Accent4 5 4" xfId="7520"/>
    <cellStyle name="20% - Accent4 5 4 2" xfId="7521"/>
    <cellStyle name="20% - Accent4 5 4 2 2" xfId="7522"/>
    <cellStyle name="20% - Accent4 5 4 2 3" xfId="7523"/>
    <cellStyle name="20% - Accent4 5 4 2 4" xfId="7524"/>
    <cellStyle name="20% - Accent4 5 4 2 5" xfId="7525"/>
    <cellStyle name="20% - Accent4 5 4 2 6" xfId="7526"/>
    <cellStyle name="20% - Accent4 5 4 2 7" xfId="7527"/>
    <cellStyle name="20% - Accent4 5 4 3" xfId="7528"/>
    <cellStyle name="20% - Accent4 5 4 3 2" xfId="7529"/>
    <cellStyle name="20% - Accent4 5 4 3 3" xfId="7530"/>
    <cellStyle name="20% - Accent4 5 4 3 4" xfId="7531"/>
    <cellStyle name="20% - Accent4 5 4 3 5" xfId="7532"/>
    <cellStyle name="20% - Accent4 5 4 3 6" xfId="7533"/>
    <cellStyle name="20% - Accent4 5 4 4" xfId="7534"/>
    <cellStyle name="20% - Accent4 5 4 5" xfId="7535"/>
    <cellStyle name="20% - Accent4 5 4 6" xfId="7536"/>
    <cellStyle name="20% - Accent4 5 4 7" xfId="7537"/>
    <cellStyle name="20% - Accent4 5 4 8" xfId="7538"/>
    <cellStyle name="20% - Accent4 5 4 9" xfId="7539"/>
    <cellStyle name="20% - Accent4 5 5" xfId="7540"/>
    <cellStyle name="20% - Accent4 5 5 2" xfId="7541"/>
    <cellStyle name="20% - Accent4 5 5 2 2" xfId="7542"/>
    <cellStyle name="20% - Accent4 5 5 2 3" xfId="7543"/>
    <cellStyle name="20% - Accent4 5 5 2 4" xfId="7544"/>
    <cellStyle name="20% - Accent4 5 5 2 5" xfId="7545"/>
    <cellStyle name="20% - Accent4 5 5 2 6" xfId="7546"/>
    <cellStyle name="20% - Accent4 5 5 2 7" xfId="7547"/>
    <cellStyle name="20% - Accent4 5 5 3" xfId="7548"/>
    <cellStyle name="20% - Accent4 5 5 3 2" xfId="7549"/>
    <cellStyle name="20% - Accent4 5 5 3 3" xfId="7550"/>
    <cellStyle name="20% - Accent4 5 5 3 4" xfId="7551"/>
    <cellStyle name="20% - Accent4 5 5 3 5" xfId="7552"/>
    <cellStyle name="20% - Accent4 5 5 3 6" xfId="7553"/>
    <cellStyle name="20% - Accent4 5 5 4" xfId="7554"/>
    <cellStyle name="20% - Accent4 5 5 5" xfId="7555"/>
    <cellStyle name="20% - Accent4 5 5 6" xfId="7556"/>
    <cellStyle name="20% - Accent4 5 5 7" xfId="7557"/>
    <cellStyle name="20% - Accent4 5 5 8" xfId="7558"/>
    <cellStyle name="20% - Accent4 5 5 9" xfId="7559"/>
    <cellStyle name="20% - Accent4 5 6" xfId="7560"/>
    <cellStyle name="20% - Accent4 5 6 2" xfId="7561"/>
    <cellStyle name="20% - Accent4 5 6 2 2" xfId="7562"/>
    <cellStyle name="20% - Accent4 5 6 2 3" xfId="7563"/>
    <cellStyle name="20% - Accent4 5 6 2 4" xfId="7564"/>
    <cellStyle name="20% - Accent4 5 6 2 5" xfId="7565"/>
    <cellStyle name="20% - Accent4 5 6 2 6" xfId="7566"/>
    <cellStyle name="20% - Accent4 5 6 2 7" xfId="7567"/>
    <cellStyle name="20% - Accent4 5 6 3" xfId="7568"/>
    <cellStyle name="20% - Accent4 5 6 3 2" xfId="7569"/>
    <cellStyle name="20% - Accent4 5 6 3 3" xfId="7570"/>
    <cellStyle name="20% - Accent4 5 6 3 4" xfId="7571"/>
    <cellStyle name="20% - Accent4 5 6 3 5" xfId="7572"/>
    <cellStyle name="20% - Accent4 5 6 3 6" xfId="7573"/>
    <cellStyle name="20% - Accent4 5 6 4" xfId="7574"/>
    <cellStyle name="20% - Accent4 5 6 5" xfId="7575"/>
    <cellStyle name="20% - Accent4 5 6 6" xfId="7576"/>
    <cellStyle name="20% - Accent4 5 6 7" xfId="7577"/>
    <cellStyle name="20% - Accent4 5 6 8" xfId="7578"/>
    <cellStyle name="20% - Accent4 5 6 9" xfId="7579"/>
    <cellStyle name="20% - Accent4 5 7" xfId="7580"/>
    <cellStyle name="20% - Accent4 5 7 2" xfId="7581"/>
    <cellStyle name="20% - Accent4 5 7 2 2" xfId="7582"/>
    <cellStyle name="20% - Accent4 5 7 2 3" xfId="7583"/>
    <cellStyle name="20% - Accent4 5 7 2 4" xfId="7584"/>
    <cellStyle name="20% - Accent4 5 7 2 5" xfId="7585"/>
    <cellStyle name="20% - Accent4 5 7 2 6" xfId="7586"/>
    <cellStyle name="20% - Accent4 5 7 2 7" xfId="7587"/>
    <cellStyle name="20% - Accent4 5 7 3" xfId="7588"/>
    <cellStyle name="20% - Accent4 5 7 3 2" xfId="7589"/>
    <cellStyle name="20% - Accent4 5 7 3 3" xfId="7590"/>
    <cellStyle name="20% - Accent4 5 7 3 4" xfId="7591"/>
    <cellStyle name="20% - Accent4 5 7 3 5" xfId="7592"/>
    <cellStyle name="20% - Accent4 5 7 3 6" xfId="7593"/>
    <cellStyle name="20% - Accent4 5 7 4" xfId="7594"/>
    <cellStyle name="20% - Accent4 5 7 5" xfId="7595"/>
    <cellStyle name="20% - Accent4 5 7 6" xfId="7596"/>
    <cellStyle name="20% - Accent4 5 7 7" xfId="7597"/>
    <cellStyle name="20% - Accent4 5 7 8" xfId="7598"/>
    <cellStyle name="20% - Accent4 5 7 9" xfId="7599"/>
    <cellStyle name="20% - Accent4 5 8" xfId="7600"/>
    <cellStyle name="20% - Accent4 5 8 2" xfId="7601"/>
    <cellStyle name="20% - Accent4 5 8 2 2" xfId="7602"/>
    <cellStyle name="20% - Accent4 5 8 2 3" xfId="7603"/>
    <cellStyle name="20% - Accent4 5 8 2 4" xfId="7604"/>
    <cellStyle name="20% - Accent4 5 8 2 5" xfId="7605"/>
    <cellStyle name="20% - Accent4 5 8 2 6" xfId="7606"/>
    <cellStyle name="20% - Accent4 5 8 2 7" xfId="7607"/>
    <cellStyle name="20% - Accent4 5 8 3" xfId="7608"/>
    <cellStyle name="20% - Accent4 5 8 3 2" xfId="7609"/>
    <cellStyle name="20% - Accent4 5 8 3 3" xfId="7610"/>
    <cellStyle name="20% - Accent4 5 8 3 4" xfId="7611"/>
    <cellStyle name="20% - Accent4 5 8 3 5" xfId="7612"/>
    <cellStyle name="20% - Accent4 5 8 3 6" xfId="7613"/>
    <cellStyle name="20% - Accent4 5 8 4" xfId="7614"/>
    <cellStyle name="20% - Accent4 5 8 5" xfId="7615"/>
    <cellStyle name="20% - Accent4 5 8 6" xfId="7616"/>
    <cellStyle name="20% - Accent4 5 8 7" xfId="7617"/>
    <cellStyle name="20% - Accent4 5 8 8" xfId="7618"/>
    <cellStyle name="20% - Accent4 5 8 9" xfId="7619"/>
    <cellStyle name="20% - Accent4 5 9" xfId="7620"/>
    <cellStyle name="20% - Accent4 5 9 2" xfId="7621"/>
    <cellStyle name="20% - Accent4 5 9 2 2" xfId="7622"/>
    <cellStyle name="20% - Accent4 5 9 2 3" xfId="7623"/>
    <cellStyle name="20% - Accent4 5 9 2 4" xfId="7624"/>
    <cellStyle name="20% - Accent4 5 9 2 5" xfId="7625"/>
    <cellStyle name="20% - Accent4 5 9 2 6" xfId="7626"/>
    <cellStyle name="20% - Accent4 5 9 3" xfId="7627"/>
    <cellStyle name="20% - Accent4 5 9 4" xfId="7628"/>
    <cellStyle name="20% - Accent4 5 9 5" xfId="7629"/>
    <cellStyle name="20% - Accent4 5 9 6" xfId="7630"/>
    <cellStyle name="20% - Accent4 5 9 7" xfId="7631"/>
    <cellStyle name="20% - Accent4 5 9 8" xfId="7632"/>
    <cellStyle name="20% - Accent4 6" xfId="7633"/>
    <cellStyle name="20% - Accent4 6 10" xfId="7634"/>
    <cellStyle name="20% - Accent4 6 10 2" xfId="7635"/>
    <cellStyle name="20% - Accent4 6 10 3" xfId="7636"/>
    <cellStyle name="20% - Accent4 6 10 4" xfId="7637"/>
    <cellStyle name="20% - Accent4 6 10 5" xfId="7638"/>
    <cellStyle name="20% - Accent4 6 10 6" xfId="7639"/>
    <cellStyle name="20% - Accent4 6 10 7" xfId="7640"/>
    <cellStyle name="20% - Accent4 6 11" xfId="7641"/>
    <cellStyle name="20% - Accent4 6 11 2" xfId="7642"/>
    <cellStyle name="20% - Accent4 6 11 3" xfId="7643"/>
    <cellStyle name="20% - Accent4 6 11 4" xfId="7644"/>
    <cellStyle name="20% - Accent4 6 11 5" xfId="7645"/>
    <cellStyle name="20% - Accent4 6 11 6" xfId="7646"/>
    <cellStyle name="20% - Accent4 6 12" xfId="7647"/>
    <cellStyle name="20% - Accent4 6 12 2" xfId="7648"/>
    <cellStyle name="20% - Accent4 6 13" xfId="7649"/>
    <cellStyle name="20% - Accent4 6 14" xfId="7650"/>
    <cellStyle name="20% - Accent4 6 15" xfId="7651"/>
    <cellStyle name="20% - Accent4 6 16" xfId="7652"/>
    <cellStyle name="20% - Accent4 6 17" xfId="7653"/>
    <cellStyle name="20% - Accent4 6 2" xfId="7654"/>
    <cellStyle name="20% - Accent4 6 2 2" xfId="7655"/>
    <cellStyle name="20% - Accent4 6 2 2 2" xfId="7656"/>
    <cellStyle name="20% - Accent4 6 2 2 3" xfId="7657"/>
    <cellStyle name="20% - Accent4 6 2 2 4" xfId="7658"/>
    <cellStyle name="20% - Accent4 6 2 2 5" xfId="7659"/>
    <cellStyle name="20% - Accent4 6 2 2 6" xfId="7660"/>
    <cellStyle name="20% - Accent4 6 2 2 7" xfId="7661"/>
    <cellStyle name="20% - Accent4 6 2 3" xfId="7662"/>
    <cellStyle name="20% - Accent4 6 2 3 2" xfId="7663"/>
    <cellStyle name="20% - Accent4 6 2 3 3" xfId="7664"/>
    <cellStyle name="20% - Accent4 6 2 3 4" xfId="7665"/>
    <cellStyle name="20% - Accent4 6 2 3 5" xfId="7666"/>
    <cellStyle name="20% - Accent4 6 2 3 6" xfId="7667"/>
    <cellStyle name="20% - Accent4 6 2 4" xfId="7668"/>
    <cellStyle name="20% - Accent4 6 2 4 2" xfId="7669"/>
    <cellStyle name="20% - Accent4 6 2 5" xfId="7670"/>
    <cellStyle name="20% - Accent4 6 2 6" xfId="7671"/>
    <cellStyle name="20% - Accent4 6 2 7" xfId="7672"/>
    <cellStyle name="20% - Accent4 6 2 8" xfId="7673"/>
    <cellStyle name="20% - Accent4 6 2 9" xfId="7674"/>
    <cellStyle name="20% - Accent4 6 3" xfId="7675"/>
    <cellStyle name="20% - Accent4 6 3 2" xfId="7676"/>
    <cellStyle name="20% - Accent4 6 3 2 2" xfId="7677"/>
    <cellStyle name="20% - Accent4 6 3 2 3" xfId="7678"/>
    <cellStyle name="20% - Accent4 6 3 2 4" xfId="7679"/>
    <cellStyle name="20% - Accent4 6 3 2 5" xfId="7680"/>
    <cellStyle name="20% - Accent4 6 3 2 6" xfId="7681"/>
    <cellStyle name="20% - Accent4 6 3 2 7" xfId="7682"/>
    <cellStyle name="20% - Accent4 6 3 3" xfId="7683"/>
    <cellStyle name="20% - Accent4 6 3 3 2" xfId="7684"/>
    <cellStyle name="20% - Accent4 6 3 3 3" xfId="7685"/>
    <cellStyle name="20% - Accent4 6 3 3 4" xfId="7686"/>
    <cellStyle name="20% - Accent4 6 3 3 5" xfId="7687"/>
    <cellStyle name="20% - Accent4 6 3 3 6" xfId="7688"/>
    <cellStyle name="20% - Accent4 6 3 4" xfId="7689"/>
    <cellStyle name="20% - Accent4 6 3 4 2" xfId="7690"/>
    <cellStyle name="20% - Accent4 6 3 5" xfId="7691"/>
    <cellStyle name="20% - Accent4 6 3 6" xfId="7692"/>
    <cellStyle name="20% - Accent4 6 3 7" xfId="7693"/>
    <cellStyle name="20% - Accent4 6 3 8" xfId="7694"/>
    <cellStyle name="20% - Accent4 6 3 9" xfId="7695"/>
    <cellStyle name="20% - Accent4 6 4" xfId="7696"/>
    <cellStyle name="20% - Accent4 6 4 2" xfId="7697"/>
    <cellStyle name="20% - Accent4 6 4 2 2" xfId="7698"/>
    <cellStyle name="20% - Accent4 6 4 2 3" xfId="7699"/>
    <cellStyle name="20% - Accent4 6 4 2 4" xfId="7700"/>
    <cellStyle name="20% - Accent4 6 4 2 5" xfId="7701"/>
    <cellStyle name="20% - Accent4 6 4 2 6" xfId="7702"/>
    <cellStyle name="20% - Accent4 6 4 2 7" xfId="7703"/>
    <cellStyle name="20% - Accent4 6 4 3" xfId="7704"/>
    <cellStyle name="20% - Accent4 6 4 3 2" xfId="7705"/>
    <cellStyle name="20% - Accent4 6 4 3 3" xfId="7706"/>
    <cellStyle name="20% - Accent4 6 4 3 4" xfId="7707"/>
    <cellStyle name="20% - Accent4 6 4 3 5" xfId="7708"/>
    <cellStyle name="20% - Accent4 6 4 3 6" xfId="7709"/>
    <cellStyle name="20% - Accent4 6 4 4" xfId="7710"/>
    <cellStyle name="20% - Accent4 6 4 5" xfId="7711"/>
    <cellStyle name="20% - Accent4 6 4 6" xfId="7712"/>
    <cellStyle name="20% - Accent4 6 4 7" xfId="7713"/>
    <cellStyle name="20% - Accent4 6 4 8" xfId="7714"/>
    <cellStyle name="20% - Accent4 6 4 9" xfId="7715"/>
    <cellStyle name="20% - Accent4 6 5" xfId="7716"/>
    <cellStyle name="20% - Accent4 6 5 2" xfId="7717"/>
    <cellStyle name="20% - Accent4 6 5 2 2" xfId="7718"/>
    <cellStyle name="20% - Accent4 6 5 2 3" xfId="7719"/>
    <cellStyle name="20% - Accent4 6 5 2 4" xfId="7720"/>
    <cellStyle name="20% - Accent4 6 5 2 5" xfId="7721"/>
    <cellStyle name="20% - Accent4 6 5 2 6" xfId="7722"/>
    <cellStyle name="20% - Accent4 6 5 2 7" xfId="7723"/>
    <cellStyle name="20% - Accent4 6 5 3" xfId="7724"/>
    <cellStyle name="20% - Accent4 6 5 3 2" xfId="7725"/>
    <cellStyle name="20% - Accent4 6 5 3 3" xfId="7726"/>
    <cellStyle name="20% - Accent4 6 5 3 4" xfId="7727"/>
    <cellStyle name="20% - Accent4 6 5 3 5" xfId="7728"/>
    <cellStyle name="20% - Accent4 6 5 3 6" xfId="7729"/>
    <cellStyle name="20% - Accent4 6 5 4" xfId="7730"/>
    <cellStyle name="20% - Accent4 6 5 5" xfId="7731"/>
    <cellStyle name="20% - Accent4 6 5 6" xfId="7732"/>
    <cellStyle name="20% - Accent4 6 5 7" xfId="7733"/>
    <cellStyle name="20% - Accent4 6 5 8" xfId="7734"/>
    <cellStyle name="20% - Accent4 6 5 9" xfId="7735"/>
    <cellStyle name="20% - Accent4 6 6" xfId="7736"/>
    <cellStyle name="20% - Accent4 6 6 2" xfId="7737"/>
    <cellStyle name="20% - Accent4 6 6 2 2" xfId="7738"/>
    <cellStyle name="20% - Accent4 6 6 2 3" xfId="7739"/>
    <cellStyle name="20% - Accent4 6 6 2 4" xfId="7740"/>
    <cellStyle name="20% - Accent4 6 6 2 5" xfId="7741"/>
    <cellStyle name="20% - Accent4 6 6 2 6" xfId="7742"/>
    <cellStyle name="20% - Accent4 6 6 2 7" xfId="7743"/>
    <cellStyle name="20% - Accent4 6 6 3" xfId="7744"/>
    <cellStyle name="20% - Accent4 6 6 3 2" xfId="7745"/>
    <cellStyle name="20% - Accent4 6 6 3 3" xfId="7746"/>
    <cellStyle name="20% - Accent4 6 6 3 4" xfId="7747"/>
    <cellStyle name="20% - Accent4 6 6 3 5" xfId="7748"/>
    <cellStyle name="20% - Accent4 6 6 3 6" xfId="7749"/>
    <cellStyle name="20% - Accent4 6 6 4" xfId="7750"/>
    <cellStyle name="20% - Accent4 6 6 5" xfId="7751"/>
    <cellStyle name="20% - Accent4 6 6 6" xfId="7752"/>
    <cellStyle name="20% - Accent4 6 6 7" xfId="7753"/>
    <cellStyle name="20% - Accent4 6 6 8" xfId="7754"/>
    <cellStyle name="20% - Accent4 6 6 9" xfId="7755"/>
    <cellStyle name="20% - Accent4 6 7" xfId="7756"/>
    <cellStyle name="20% - Accent4 6 7 2" xfId="7757"/>
    <cellStyle name="20% - Accent4 6 7 2 2" xfId="7758"/>
    <cellStyle name="20% - Accent4 6 7 2 3" xfId="7759"/>
    <cellStyle name="20% - Accent4 6 7 2 4" xfId="7760"/>
    <cellStyle name="20% - Accent4 6 7 2 5" xfId="7761"/>
    <cellStyle name="20% - Accent4 6 7 2 6" xfId="7762"/>
    <cellStyle name="20% - Accent4 6 7 2 7" xfId="7763"/>
    <cellStyle name="20% - Accent4 6 7 3" xfId="7764"/>
    <cellStyle name="20% - Accent4 6 7 3 2" xfId="7765"/>
    <cellStyle name="20% - Accent4 6 7 3 3" xfId="7766"/>
    <cellStyle name="20% - Accent4 6 7 3 4" xfId="7767"/>
    <cellStyle name="20% - Accent4 6 7 3 5" xfId="7768"/>
    <cellStyle name="20% - Accent4 6 7 3 6" xfId="7769"/>
    <cellStyle name="20% - Accent4 6 7 4" xfId="7770"/>
    <cellStyle name="20% - Accent4 6 7 5" xfId="7771"/>
    <cellStyle name="20% - Accent4 6 7 6" xfId="7772"/>
    <cellStyle name="20% - Accent4 6 7 7" xfId="7773"/>
    <cellStyle name="20% - Accent4 6 7 8" xfId="7774"/>
    <cellStyle name="20% - Accent4 6 7 9" xfId="7775"/>
    <cellStyle name="20% - Accent4 6 8" xfId="7776"/>
    <cellStyle name="20% - Accent4 6 8 2" xfId="7777"/>
    <cellStyle name="20% - Accent4 6 8 2 2" xfId="7778"/>
    <cellStyle name="20% - Accent4 6 8 2 3" xfId="7779"/>
    <cellStyle name="20% - Accent4 6 8 2 4" xfId="7780"/>
    <cellStyle name="20% - Accent4 6 8 2 5" xfId="7781"/>
    <cellStyle name="20% - Accent4 6 8 2 6" xfId="7782"/>
    <cellStyle name="20% - Accent4 6 8 2 7" xfId="7783"/>
    <cellStyle name="20% - Accent4 6 8 3" xfId="7784"/>
    <cellStyle name="20% - Accent4 6 8 3 2" xfId="7785"/>
    <cellStyle name="20% - Accent4 6 8 3 3" xfId="7786"/>
    <cellStyle name="20% - Accent4 6 8 3 4" xfId="7787"/>
    <cellStyle name="20% - Accent4 6 8 3 5" xfId="7788"/>
    <cellStyle name="20% - Accent4 6 8 3 6" xfId="7789"/>
    <cellStyle name="20% - Accent4 6 8 4" xfId="7790"/>
    <cellStyle name="20% - Accent4 6 8 5" xfId="7791"/>
    <cellStyle name="20% - Accent4 6 8 6" xfId="7792"/>
    <cellStyle name="20% - Accent4 6 8 7" xfId="7793"/>
    <cellStyle name="20% - Accent4 6 8 8" xfId="7794"/>
    <cellStyle name="20% - Accent4 6 8 9" xfId="7795"/>
    <cellStyle name="20% - Accent4 6 9" xfId="7796"/>
    <cellStyle name="20% - Accent4 6 9 2" xfId="7797"/>
    <cellStyle name="20% - Accent4 6 9 2 2" xfId="7798"/>
    <cellStyle name="20% - Accent4 6 9 2 3" xfId="7799"/>
    <cellStyle name="20% - Accent4 6 9 2 4" xfId="7800"/>
    <cellStyle name="20% - Accent4 6 9 2 5" xfId="7801"/>
    <cellStyle name="20% - Accent4 6 9 2 6" xfId="7802"/>
    <cellStyle name="20% - Accent4 6 9 3" xfId="7803"/>
    <cellStyle name="20% - Accent4 6 9 4" xfId="7804"/>
    <cellStyle name="20% - Accent4 6 9 5" xfId="7805"/>
    <cellStyle name="20% - Accent4 6 9 6" xfId="7806"/>
    <cellStyle name="20% - Accent4 6 9 7" xfId="7807"/>
    <cellStyle name="20% - Accent4 6 9 8" xfId="7808"/>
    <cellStyle name="20% - Accent4 7" xfId="7809"/>
    <cellStyle name="20% - Accent4 7 10" xfId="7810"/>
    <cellStyle name="20% - Accent4 7 10 2" xfId="7811"/>
    <cellStyle name="20% - Accent4 7 10 3" xfId="7812"/>
    <cellStyle name="20% - Accent4 7 10 4" xfId="7813"/>
    <cellStyle name="20% - Accent4 7 10 5" xfId="7814"/>
    <cellStyle name="20% - Accent4 7 10 6" xfId="7815"/>
    <cellStyle name="20% - Accent4 7 10 7" xfId="7816"/>
    <cellStyle name="20% - Accent4 7 11" xfId="7817"/>
    <cellStyle name="20% - Accent4 7 11 2" xfId="7818"/>
    <cellStyle name="20% - Accent4 7 11 3" xfId="7819"/>
    <cellStyle name="20% - Accent4 7 11 4" xfId="7820"/>
    <cellStyle name="20% - Accent4 7 11 5" xfId="7821"/>
    <cellStyle name="20% - Accent4 7 11 6" xfId="7822"/>
    <cellStyle name="20% - Accent4 7 12" xfId="7823"/>
    <cellStyle name="20% - Accent4 7 12 2" xfId="7824"/>
    <cellStyle name="20% - Accent4 7 13" xfId="7825"/>
    <cellStyle name="20% - Accent4 7 14" xfId="7826"/>
    <cellStyle name="20% - Accent4 7 15" xfId="7827"/>
    <cellStyle name="20% - Accent4 7 16" xfId="7828"/>
    <cellStyle name="20% - Accent4 7 17" xfId="7829"/>
    <cellStyle name="20% - Accent4 7 2" xfId="7830"/>
    <cellStyle name="20% - Accent4 7 2 2" xfId="7831"/>
    <cellStyle name="20% - Accent4 7 2 2 2" xfId="7832"/>
    <cellStyle name="20% - Accent4 7 2 2 3" xfId="7833"/>
    <cellStyle name="20% - Accent4 7 2 2 4" xfId="7834"/>
    <cellStyle name="20% - Accent4 7 2 2 5" xfId="7835"/>
    <cellStyle name="20% - Accent4 7 2 2 6" xfId="7836"/>
    <cellStyle name="20% - Accent4 7 2 2 7" xfId="7837"/>
    <cellStyle name="20% - Accent4 7 2 3" xfId="7838"/>
    <cellStyle name="20% - Accent4 7 2 3 2" xfId="7839"/>
    <cellStyle name="20% - Accent4 7 2 3 3" xfId="7840"/>
    <cellStyle name="20% - Accent4 7 2 3 4" xfId="7841"/>
    <cellStyle name="20% - Accent4 7 2 3 5" xfId="7842"/>
    <cellStyle name="20% - Accent4 7 2 3 6" xfId="7843"/>
    <cellStyle name="20% - Accent4 7 2 4" xfId="7844"/>
    <cellStyle name="20% - Accent4 7 2 4 2" xfId="7845"/>
    <cellStyle name="20% - Accent4 7 2 5" xfId="7846"/>
    <cellStyle name="20% - Accent4 7 2 6" xfId="7847"/>
    <cellStyle name="20% - Accent4 7 2 7" xfId="7848"/>
    <cellStyle name="20% - Accent4 7 2 8" xfId="7849"/>
    <cellStyle name="20% - Accent4 7 2 9" xfId="7850"/>
    <cellStyle name="20% - Accent4 7 3" xfId="7851"/>
    <cellStyle name="20% - Accent4 7 3 2" xfId="7852"/>
    <cellStyle name="20% - Accent4 7 3 2 2" xfId="7853"/>
    <cellStyle name="20% - Accent4 7 3 2 3" xfId="7854"/>
    <cellStyle name="20% - Accent4 7 3 2 4" xfId="7855"/>
    <cellStyle name="20% - Accent4 7 3 2 5" xfId="7856"/>
    <cellStyle name="20% - Accent4 7 3 2 6" xfId="7857"/>
    <cellStyle name="20% - Accent4 7 3 2 7" xfId="7858"/>
    <cellStyle name="20% - Accent4 7 3 3" xfId="7859"/>
    <cellStyle name="20% - Accent4 7 3 3 2" xfId="7860"/>
    <cellStyle name="20% - Accent4 7 3 3 3" xfId="7861"/>
    <cellStyle name="20% - Accent4 7 3 3 4" xfId="7862"/>
    <cellStyle name="20% - Accent4 7 3 3 5" xfId="7863"/>
    <cellStyle name="20% - Accent4 7 3 3 6" xfId="7864"/>
    <cellStyle name="20% - Accent4 7 3 4" xfId="7865"/>
    <cellStyle name="20% - Accent4 7 3 4 2" xfId="7866"/>
    <cellStyle name="20% - Accent4 7 3 5" xfId="7867"/>
    <cellStyle name="20% - Accent4 7 3 6" xfId="7868"/>
    <cellStyle name="20% - Accent4 7 3 7" xfId="7869"/>
    <cellStyle name="20% - Accent4 7 3 8" xfId="7870"/>
    <cellStyle name="20% - Accent4 7 3 9" xfId="7871"/>
    <cellStyle name="20% - Accent4 7 4" xfId="7872"/>
    <cellStyle name="20% - Accent4 7 4 2" xfId="7873"/>
    <cellStyle name="20% - Accent4 7 4 2 2" xfId="7874"/>
    <cellStyle name="20% - Accent4 7 4 2 3" xfId="7875"/>
    <cellStyle name="20% - Accent4 7 4 2 4" xfId="7876"/>
    <cellStyle name="20% - Accent4 7 4 2 5" xfId="7877"/>
    <cellStyle name="20% - Accent4 7 4 2 6" xfId="7878"/>
    <cellStyle name="20% - Accent4 7 4 2 7" xfId="7879"/>
    <cellStyle name="20% - Accent4 7 4 3" xfId="7880"/>
    <cellStyle name="20% - Accent4 7 4 3 2" xfId="7881"/>
    <cellStyle name="20% - Accent4 7 4 3 3" xfId="7882"/>
    <cellStyle name="20% - Accent4 7 4 3 4" xfId="7883"/>
    <cellStyle name="20% - Accent4 7 4 3 5" xfId="7884"/>
    <cellStyle name="20% - Accent4 7 4 3 6" xfId="7885"/>
    <cellStyle name="20% - Accent4 7 4 4" xfId="7886"/>
    <cellStyle name="20% - Accent4 7 4 5" xfId="7887"/>
    <cellStyle name="20% - Accent4 7 4 6" xfId="7888"/>
    <cellStyle name="20% - Accent4 7 4 7" xfId="7889"/>
    <cellStyle name="20% - Accent4 7 4 8" xfId="7890"/>
    <cellStyle name="20% - Accent4 7 4 9" xfId="7891"/>
    <cellStyle name="20% - Accent4 7 5" xfId="7892"/>
    <cellStyle name="20% - Accent4 7 5 2" xfId="7893"/>
    <cellStyle name="20% - Accent4 7 5 2 2" xfId="7894"/>
    <cellStyle name="20% - Accent4 7 5 2 3" xfId="7895"/>
    <cellStyle name="20% - Accent4 7 5 2 4" xfId="7896"/>
    <cellStyle name="20% - Accent4 7 5 2 5" xfId="7897"/>
    <cellStyle name="20% - Accent4 7 5 2 6" xfId="7898"/>
    <cellStyle name="20% - Accent4 7 5 2 7" xfId="7899"/>
    <cellStyle name="20% - Accent4 7 5 3" xfId="7900"/>
    <cellStyle name="20% - Accent4 7 5 3 2" xfId="7901"/>
    <cellStyle name="20% - Accent4 7 5 3 3" xfId="7902"/>
    <cellStyle name="20% - Accent4 7 5 3 4" xfId="7903"/>
    <cellStyle name="20% - Accent4 7 5 3 5" xfId="7904"/>
    <cellStyle name="20% - Accent4 7 5 3 6" xfId="7905"/>
    <cellStyle name="20% - Accent4 7 5 4" xfId="7906"/>
    <cellStyle name="20% - Accent4 7 5 5" xfId="7907"/>
    <cellStyle name="20% - Accent4 7 5 6" xfId="7908"/>
    <cellStyle name="20% - Accent4 7 5 7" xfId="7909"/>
    <cellStyle name="20% - Accent4 7 5 8" xfId="7910"/>
    <cellStyle name="20% - Accent4 7 5 9" xfId="7911"/>
    <cellStyle name="20% - Accent4 7 6" xfId="7912"/>
    <cellStyle name="20% - Accent4 7 6 2" xfId="7913"/>
    <cellStyle name="20% - Accent4 7 6 2 2" xfId="7914"/>
    <cellStyle name="20% - Accent4 7 6 2 3" xfId="7915"/>
    <cellStyle name="20% - Accent4 7 6 2 4" xfId="7916"/>
    <cellStyle name="20% - Accent4 7 6 2 5" xfId="7917"/>
    <cellStyle name="20% - Accent4 7 6 2 6" xfId="7918"/>
    <cellStyle name="20% - Accent4 7 6 2 7" xfId="7919"/>
    <cellStyle name="20% - Accent4 7 6 3" xfId="7920"/>
    <cellStyle name="20% - Accent4 7 6 3 2" xfId="7921"/>
    <cellStyle name="20% - Accent4 7 6 3 3" xfId="7922"/>
    <cellStyle name="20% - Accent4 7 6 3 4" xfId="7923"/>
    <cellStyle name="20% - Accent4 7 6 3 5" xfId="7924"/>
    <cellStyle name="20% - Accent4 7 6 3 6" xfId="7925"/>
    <cellStyle name="20% - Accent4 7 6 4" xfId="7926"/>
    <cellStyle name="20% - Accent4 7 6 5" xfId="7927"/>
    <cellStyle name="20% - Accent4 7 6 6" xfId="7928"/>
    <cellStyle name="20% - Accent4 7 6 7" xfId="7929"/>
    <cellStyle name="20% - Accent4 7 6 8" xfId="7930"/>
    <cellStyle name="20% - Accent4 7 6 9" xfId="7931"/>
    <cellStyle name="20% - Accent4 7 7" xfId="7932"/>
    <cellStyle name="20% - Accent4 7 7 2" xfId="7933"/>
    <cellStyle name="20% - Accent4 7 7 2 2" xfId="7934"/>
    <cellStyle name="20% - Accent4 7 7 2 3" xfId="7935"/>
    <cellStyle name="20% - Accent4 7 7 2 4" xfId="7936"/>
    <cellStyle name="20% - Accent4 7 7 2 5" xfId="7937"/>
    <cellStyle name="20% - Accent4 7 7 2 6" xfId="7938"/>
    <cellStyle name="20% - Accent4 7 7 2 7" xfId="7939"/>
    <cellStyle name="20% - Accent4 7 7 3" xfId="7940"/>
    <cellStyle name="20% - Accent4 7 7 3 2" xfId="7941"/>
    <cellStyle name="20% - Accent4 7 7 3 3" xfId="7942"/>
    <cellStyle name="20% - Accent4 7 7 3 4" xfId="7943"/>
    <cellStyle name="20% - Accent4 7 7 3 5" xfId="7944"/>
    <cellStyle name="20% - Accent4 7 7 3 6" xfId="7945"/>
    <cellStyle name="20% - Accent4 7 7 4" xfId="7946"/>
    <cellStyle name="20% - Accent4 7 7 5" xfId="7947"/>
    <cellStyle name="20% - Accent4 7 7 6" xfId="7948"/>
    <cellStyle name="20% - Accent4 7 7 7" xfId="7949"/>
    <cellStyle name="20% - Accent4 7 7 8" xfId="7950"/>
    <cellStyle name="20% - Accent4 7 7 9" xfId="7951"/>
    <cellStyle name="20% - Accent4 7 8" xfId="7952"/>
    <cellStyle name="20% - Accent4 7 8 2" xfId="7953"/>
    <cellStyle name="20% - Accent4 7 8 2 2" xfId="7954"/>
    <cellStyle name="20% - Accent4 7 8 2 3" xfId="7955"/>
    <cellStyle name="20% - Accent4 7 8 2 4" xfId="7956"/>
    <cellStyle name="20% - Accent4 7 8 2 5" xfId="7957"/>
    <cellStyle name="20% - Accent4 7 8 2 6" xfId="7958"/>
    <cellStyle name="20% - Accent4 7 8 2 7" xfId="7959"/>
    <cellStyle name="20% - Accent4 7 8 3" xfId="7960"/>
    <cellStyle name="20% - Accent4 7 8 3 2" xfId="7961"/>
    <cellStyle name="20% - Accent4 7 8 3 3" xfId="7962"/>
    <cellStyle name="20% - Accent4 7 8 3 4" xfId="7963"/>
    <cellStyle name="20% - Accent4 7 8 3 5" xfId="7964"/>
    <cellStyle name="20% - Accent4 7 8 3 6" xfId="7965"/>
    <cellStyle name="20% - Accent4 7 8 4" xfId="7966"/>
    <cellStyle name="20% - Accent4 7 8 5" xfId="7967"/>
    <cellStyle name="20% - Accent4 7 8 6" xfId="7968"/>
    <cellStyle name="20% - Accent4 7 8 7" xfId="7969"/>
    <cellStyle name="20% - Accent4 7 8 8" xfId="7970"/>
    <cellStyle name="20% - Accent4 7 8 9" xfId="7971"/>
    <cellStyle name="20% - Accent4 7 9" xfId="7972"/>
    <cellStyle name="20% - Accent4 7 9 2" xfId="7973"/>
    <cellStyle name="20% - Accent4 7 9 2 2" xfId="7974"/>
    <cellStyle name="20% - Accent4 7 9 2 3" xfId="7975"/>
    <cellStyle name="20% - Accent4 7 9 2 4" xfId="7976"/>
    <cellStyle name="20% - Accent4 7 9 2 5" xfId="7977"/>
    <cellStyle name="20% - Accent4 7 9 2 6" xfId="7978"/>
    <cellStyle name="20% - Accent4 7 9 3" xfId="7979"/>
    <cellStyle name="20% - Accent4 7 9 4" xfId="7980"/>
    <cellStyle name="20% - Accent4 7 9 5" xfId="7981"/>
    <cellStyle name="20% - Accent4 7 9 6" xfId="7982"/>
    <cellStyle name="20% - Accent4 7 9 7" xfId="7983"/>
    <cellStyle name="20% - Accent4 7 9 8" xfId="7984"/>
    <cellStyle name="20% - Accent4 8" xfId="7985"/>
    <cellStyle name="20% - Accent4 8 10" xfId="7986"/>
    <cellStyle name="20% - Accent4 8 10 2" xfId="7987"/>
    <cellStyle name="20% - Accent4 8 10 3" xfId="7988"/>
    <cellStyle name="20% - Accent4 8 10 4" xfId="7989"/>
    <cellStyle name="20% - Accent4 8 10 5" xfId="7990"/>
    <cellStyle name="20% - Accent4 8 10 6" xfId="7991"/>
    <cellStyle name="20% - Accent4 8 10 7" xfId="7992"/>
    <cellStyle name="20% - Accent4 8 11" xfId="7993"/>
    <cellStyle name="20% - Accent4 8 11 2" xfId="7994"/>
    <cellStyle name="20% - Accent4 8 11 3" xfId="7995"/>
    <cellStyle name="20% - Accent4 8 11 4" xfId="7996"/>
    <cellStyle name="20% - Accent4 8 11 5" xfId="7997"/>
    <cellStyle name="20% - Accent4 8 11 6" xfId="7998"/>
    <cellStyle name="20% - Accent4 8 12" xfId="7999"/>
    <cellStyle name="20% - Accent4 8 12 2" xfId="8000"/>
    <cellStyle name="20% - Accent4 8 13" xfId="8001"/>
    <cellStyle name="20% - Accent4 8 14" xfId="8002"/>
    <cellStyle name="20% - Accent4 8 15" xfId="8003"/>
    <cellStyle name="20% - Accent4 8 16" xfId="8004"/>
    <cellStyle name="20% - Accent4 8 17" xfId="8005"/>
    <cellStyle name="20% - Accent4 8 2" xfId="8006"/>
    <cellStyle name="20% - Accent4 8 2 2" xfId="8007"/>
    <cellStyle name="20% - Accent4 8 2 2 2" xfId="8008"/>
    <cellStyle name="20% - Accent4 8 2 2 3" xfId="8009"/>
    <cellStyle name="20% - Accent4 8 2 2 4" xfId="8010"/>
    <cellStyle name="20% - Accent4 8 2 2 5" xfId="8011"/>
    <cellStyle name="20% - Accent4 8 2 2 6" xfId="8012"/>
    <cellStyle name="20% - Accent4 8 2 2 7" xfId="8013"/>
    <cellStyle name="20% - Accent4 8 2 3" xfId="8014"/>
    <cellStyle name="20% - Accent4 8 2 3 2" xfId="8015"/>
    <cellStyle name="20% - Accent4 8 2 3 3" xfId="8016"/>
    <cellStyle name="20% - Accent4 8 2 3 4" xfId="8017"/>
    <cellStyle name="20% - Accent4 8 2 3 5" xfId="8018"/>
    <cellStyle name="20% - Accent4 8 2 3 6" xfId="8019"/>
    <cellStyle name="20% - Accent4 8 2 4" xfId="8020"/>
    <cellStyle name="20% - Accent4 8 2 4 2" xfId="8021"/>
    <cellStyle name="20% - Accent4 8 2 5" xfId="8022"/>
    <cellStyle name="20% - Accent4 8 2 6" xfId="8023"/>
    <cellStyle name="20% - Accent4 8 2 7" xfId="8024"/>
    <cellStyle name="20% - Accent4 8 2 8" xfId="8025"/>
    <cellStyle name="20% - Accent4 8 2 9" xfId="8026"/>
    <cellStyle name="20% - Accent4 8 3" xfId="8027"/>
    <cellStyle name="20% - Accent4 8 3 2" xfId="8028"/>
    <cellStyle name="20% - Accent4 8 3 2 2" xfId="8029"/>
    <cellStyle name="20% - Accent4 8 3 2 3" xfId="8030"/>
    <cellStyle name="20% - Accent4 8 3 2 4" xfId="8031"/>
    <cellStyle name="20% - Accent4 8 3 2 5" xfId="8032"/>
    <cellStyle name="20% - Accent4 8 3 2 6" xfId="8033"/>
    <cellStyle name="20% - Accent4 8 3 2 7" xfId="8034"/>
    <cellStyle name="20% - Accent4 8 3 3" xfId="8035"/>
    <cellStyle name="20% - Accent4 8 3 3 2" xfId="8036"/>
    <cellStyle name="20% - Accent4 8 3 3 3" xfId="8037"/>
    <cellStyle name="20% - Accent4 8 3 3 4" xfId="8038"/>
    <cellStyle name="20% - Accent4 8 3 3 5" xfId="8039"/>
    <cellStyle name="20% - Accent4 8 3 3 6" xfId="8040"/>
    <cellStyle name="20% - Accent4 8 3 4" xfId="8041"/>
    <cellStyle name="20% - Accent4 8 3 4 2" xfId="8042"/>
    <cellStyle name="20% - Accent4 8 3 5" xfId="8043"/>
    <cellStyle name="20% - Accent4 8 3 6" xfId="8044"/>
    <cellStyle name="20% - Accent4 8 3 7" xfId="8045"/>
    <cellStyle name="20% - Accent4 8 3 8" xfId="8046"/>
    <cellStyle name="20% - Accent4 8 3 9" xfId="8047"/>
    <cellStyle name="20% - Accent4 8 4" xfId="8048"/>
    <cellStyle name="20% - Accent4 8 4 2" xfId="8049"/>
    <cellStyle name="20% - Accent4 8 4 2 2" xfId="8050"/>
    <cellStyle name="20% - Accent4 8 4 2 3" xfId="8051"/>
    <cellStyle name="20% - Accent4 8 4 2 4" xfId="8052"/>
    <cellStyle name="20% - Accent4 8 4 2 5" xfId="8053"/>
    <cellStyle name="20% - Accent4 8 4 2 6" xfId="8054"/>
    <cellStyle name="20% - Accent4 8 4 2 7" xfId="8055"/>
    <cellStyle name="20% - Accent4 8 4 3" xfId="8056"/>
    <cellStyle name="20% - Accent4 8 4 3 2" xfId="8057"/>
    <cellStyle name="20% - Accent4 8 4 3 3" xfId="8058"/>
    <cellStyle name="20% - Accent4 8 4 3 4" xfId="8059"/>
    <cellStyle name="20% - Accent4 8 4 3 5" xfId="8060"/>
    <cellStyle name="20% - Accent4 8 4 3 6" xfId="8061"/>
    <cellStyle name="20% - Accent4 8 4 4" xfId="8062"/>
    <cellStyle name="20% - Accent4 8 4 5" xfId="8063"/>
    <cellStyle name="20% - Accent4 8 4 6" xfId="8064"/>
    <cellStyle name="20% - Accent4 8 4 7" xfId="8065"/>
    <cellStyle name="20% - Accent4 8 4 8" xfId="8066"/>
    <cellStyle name="20% - Accent4 8 4 9" xfId="8067"/>
    <cellStyle name="20% - Accent4 8 5" xfId="8068"/>
    <cellStyle name="20% - Accent4 8 5 2" xfId="8069"/>
    <cellStyle name="20% - Accent4 8 5 2 2" xfId="8070"/>
    <cellStyle name="20% - Accent4 8 5 2 3" xfId="8071"/>
    <cellStyle name="20% - Accent4 8 5 2 4" xfId="8072"/>
    <cellStyle name="20% - Accent4 8 5 2 5" xfId="8073"/>
    <cellStyle name="20% - Accent4 8 5 2 6" xfId="8074"/>
    <cellStyle name="20% - Accent4 8 5 2 7" xfId="8075"/>
    <cellStyle name="20% - Accent4 8 5 3" xfId="8076"/>
    <cellStyle name="20% - Accent4 8 5 3 2" xfId="8077"/>
    <cellStyle name="20% - Accent4 8 5 3 3" xfId="8078"/>
    <cellStyle name="20% - Accent4 8 5 3 4" xfId="8079"/>
    <cellStyle name="20% - Accent4 8 5 3 5" xfId="8080"/>
    <cellStyle name="20% - Accent4 8 5 3 6" xfId="8081"/>
    <cellStyle name="20% - Accent4 8 5 4" xfId="8082"/>
    <cellStyle name="20% - Accent4 8 5 5" xfId="8083"/>
    <cellStyle name="20% - Accent4 8 5 6" xfId="8084"/>
    <cellStyle name="20% - Accent4 8 5 7" xfId="8085"/>
    <cellStyle name="20% - Accent4 8 5 8" xfId="8086"/>
    <cellStyle name="20% - Accent4 8 5 9" xfId="8087"/>
    <cellStyle name="20% - Accent4 8 6" xfId="8088"/>
    <cellStyle name="20% - Accent4 8 6 2" xfId="8089"/>
    <cellStyle name="20% - Accent4 8 6 2 2" xfId="8090"/>
    <cellStyle name="20% - Accent4 8 6 2 3" xfId="8091"/>
    <cellStyle name="20% - Accent4 8 6 2 4" xfId="8092"/>
    <cellStyle name="20% - Accent4 8 6 2 5" xfId="8093"/>
    <cellStyle name="20% - Accent4 8 6 2 6" xfId="8094"/>
    <cellStyle name="20% - Accent4 8 6 2 7" xfId="8095"/>
    <cellStyle name="20% - Accent4 8 6 3" xfId="8096"/>
    <cellStyle name="20% - Accent4 8 6 3 2" xfId="8097"/>
    <cellStyle name="20% - Accent4 8 6 3 3" xfId="8098"/>
    <cellStyle name="20% - Accent4 8 6 3 4" xfId="8099"/>
    <cellStyle name="20% - Accent4 8 6 3 5" xfId="8100"/>
    <cellStyle name="20% - Accent4 8 6 3 6" xfId="8101"/>
    <cellStyle name="20% - Accent4 8 6 4" xfId="8102"/>
    <cellStyle name="20% - Accent4 8 6 5" xfId="8103"/>
    <cellStyle name="20% - Accent4 8 6 6" xfId="8104"/>
    <cellStyle name="20% - Accent4 8 6 7" xfId="8105"/>
    <cellStyle name="20% - Accent4 8 6 8" xfId="8106"/>
    <cellStyle name="20% - Accent4 8 6 9" xfId="8107"/>
    <cellStyle name="20% - Accent4 8 7" xfId="8108"/>
    <cellStyle name="20% - Accent4 8 7 2" xfId="8109"/>
    <cellStyle name="20% - Accent4 8 7 2 2" xfId="8110"/>
    <cellStyle name="20% - Accent4 8 7 2 3" xfId="8111"/>
    <cellStyle name="20% - Accent4 8 7 2 4" xfId="8112"/>
    <cellStyle name="20% - Accent4 8 7 2 5" xfId="8113"/>
    <cellStyle name="20% - Accent4 8 7 2 6" xfId="8114"/>
    <cellStyle name="20% - Accent4 8 7 2 7" xfId="8115"/>
    <cellStyle name="20% - Accent4 8 7 3" xfId="8116"/>
    <cellStyle name="20% - Accent4 8 7 3 2" xfId="8117"/>
    <cellStyle name="20% - Accent4 8 7 3 3" xfId="8118"/>
    <cellStyle name="20% - Accent4 8 7 3 4" xfId="8119"/>
    <cellStyle name="20% - Accent4 8 7 3 5" xfId="8120"/>
    <cellStyle name="20% - Accent4 8 7 3 6" xfId="8121"/>
    <cellStyle name="20% - Accent4 8 7 4" xfId="8122"/>
    <cellStyle name="20% - Accent4 8 7 5" xfId="8123"/>
    <cellStyle name="20% - Accent4 8 7 6" xfId="8124"/>
    <cellStyle name="20% - Accent4 8 7 7" xfId="8125"/>
    <cellStyle name="20% - Accent4 8 7 8" xfId="8126"/>
    <cellStyle name="20% - Accent4 8 7 9" xfId="8127"/>
    <cellStyle name="20% - Accent4 8 8" xfId="8128"/>
    <cellStyle name="20% - Accent4 8 8 2" xfId="8129"/>
    <cellStyle name="20% - Accent4 8 8 2 2" xfId="8130"/>
    <cellStyle name="20% - Accent4 8 8 2 3" xfId="8131"/>
    <cellStyle name="20% - Accent4 8 8 2 4" xfId="8132"/>
    <cellStyle name="20% - Accent4 8 8 2 5" xfId="8133"/>
    <cellStyle name="20% - Accent4 8 8 2 6" xfId="8134"/>
    <cellStyle name="20% - Accent4 8 8 2 7" xfId="8135"/>
    <cellStyle name="20% - Accent4 8 8 3" xfId="8136"/>
    <cellStyle name="20% - Accent4 8 8 3 2" xfId="8137"/>
    <cellStyle name="20% - Accent4 8 8 3 3" xfId="8138"/>
    <cellStyle name="20% - Accent4 8 8 3 4" xfId="8139"/>
    <cellStyle name="20% - Accent4 8 8 3 5" xfId="8140"/>
    <cellStyle name="20% - Accent4 8 8 3 6" xfId="8141"/>
    <cellStyle name="20% - Accent4 8 8 4" xfId="8142"/>
    <cellStyle name="20% - Accent4 8 8 5" xfId="8143"/>
    <cellStyle name="20% - Accent4 8 8 6" xfId="8144"/>
    <cellStyle name="20% - Accent4 8 8 7" xfId="8145"/>
    <cellStyle name="20% - Accent4 8 8 8" xfId="8146"/>
    <cellStyle name="20% - Accent4 8 8 9" xfId="8147"/>
    <cellStyle name="20% - Accent4 8 9" xfId="8148"/>
    <cellStyle name="20% - Accent4 8 9 2" xfId="8149"/>
    <cellStyle name="20% - Accent4 8 9 2 2" xfId="8150"/>
    <cellStyle name="20% - Accent4 8 9 2 3" xfId="8151"/>
    <cellStyle name="20% - Accent4 8 9 2 4" xfId="8152"/>
    <cellStyle name="20% - Accent4 8 9 2 5" xfId="8153"/>
    <cellStyle name="20% - Accent4 8 9 2 6" xfId="8154"/>
    <cellStyle name="20% - Accent4 8 9 3" xfId="8155"/>
    <cellStyle name="20% - Accent4 8 9 4" xfId="8156"/>
    <cellStyle name="20% - Accent4 8 9 5" xfId="8157"/>
    <cellStyle name="20% - Accent4 8 9 6" xfId="8158"/>
    <cellStyle name="20% - Accent4 8 9 7" xfId="8159"/>
    <cellStyle name="20% - Accent4 8 9 8" xfId="8160"/>
    <cellStyle name="20% - Accent4 9" xfId="8161"/>
    <cellStyle name="20% - Accent4 9 2" xfId="8162"/>
    <cellStyle name="20% - Accent4 9 3" xfId="8163"/>
    <cellStyle name="20% - Accent4 9 4" xfId="8164"/>
    <cellStyle name="20% - Accent5" xfId="5" builtinId="46" customBuiltin="1"/>
    <cellStyle name="20% - Accent5 10" xfId="8165"/>
    <cellStyle name="20% - Accent5 10 2" xfId="8166"/>
    <cellStyle name="20% - Accent5 10 2 2" xfId="8167"/>
    <cellStyle name="20% - Accent5 10 2 2 2" xfId="8168"/>
    <cellStyle name="20% - Accent5 10 2 3" xfId="8169"/>
    <cellStyle name="20% - Accent5 10 2 4" xfId="8170"/>
    <cellStyle name="20% - Accent5 10 2 5" xfId="8171"/>
    <cellStyle name="20% - Accent5 10 2 6" xfId="8172"/>
    <cellStyle name="20% - Accent5 10 2 7" xfId="8173"/>
    <cellStyle name="20% - Accent5 10 3" xfId="8174"/>
    <cellStyle name="20% - Accent5 10 3 2" xfId="8175"/>
    <cellStyle name="20% - Accent5 10 3 2 2" xfId="8176"/>
    <cellStyle name="20% - Accent5 10 3 3" xfId="8177"/>
    <cellStyle name="20% - Accent5 10 3 4" xfId="8178"/>
    <cellStyle name="20% - Accent5 10 3 5" xfId="8179"/>
    <cellStyle name="20% - Accent5 10 3 6" xfId="8180"/>
    <cellStyle name="20% - Accent5 10 4" xfId="8181"/>
    <cellStyle name="20% - Accent5 10 4 2" xfId="8182"/>
    <cellStyle name="20% - Accent5 10 5" xfId="8183"/>
    <cellStyle name="20% - Accent5 10 6" xfId="8184"/>
    <cellStyle name="20% - Accent5 10 7" xfId="8185"/>
    <cellStyle name="20% - Accent5 10 8" xfId="8186"/>
    <cellStyle name="20% - Accent5 10 9" xfId="8187"/>
    <cellStyle name="20% - Accent5 11" xfId="8188"/>
    <cellStyle name="20% - Accent5 11 2" xfId="8189"/>
    <cellStyle name="20% - Accent5 11 2 2" xfId="8190"/>
    <cellStyle name="20% - Accent5 11 2 2 2" xfId="8191"/>
    <cellStyle name="20% - Accent5 11 2 3" xfId="8192"/>
    <cellStyle name="20% - Accent5 11 2 4" xfId="8193"/>
    <cellStyle name="20% - Accent5 11 2 5" xfId="8194"/>
    <cellStyle name="20% - Accent5 11 2 6" xfId="8195"/>
    <cellStyle name="20% - Accent5 11 2 7" xfId="8196"/>
    <cellStyle name="20% - Accent5 11 3" xfId="8197"/>
    <cellStyle name="20% - Accent5 11 3 2" xfId="8198"/>
    <cellStyle name="20% - Accent5 11 3 2 2" xfId="8199"/>
    <cellStyle name="20% - Accent5 11 3 3" xfId="8200"/>
    <cellStyle name="20% - Accent5 11 3 4" xfId="8201"/>
    <cellStyle name="20% - Accent5 11 3 5" xfId="8202"/>
    <cellStyle name="20% - Accent5 11 3 6" xfId="8203"/>
    <cellStyle name="20% - Accent5 11 4" xfId="8204"/>
    <cellStyle name="20% - Accent5 11 4 2" xfId="8205"/>
    <cellStyle name="20% - Accent5 11 5" xfId="8206"/>
    <cellStyle name="20% - Accent5 11 6" xfId="8207"/>
    <cellStyle name="20% - Accent5 11 7" xfId="8208"/>
    <cellStyle name="20% - Accent5 11 8" xfId="8209"/>
    <cellStyle name="20% - Accent5 11 9" xfId="8210"/>
    <cellStyle name="20% - Accent5 12" xfId="8211"/>
    <cellStyle name="20% - Accent5 12 2" xfId="8212"/>
    <cellStyle name="20% - Accent5 12 2 2" xfId="8213"/>
    <cellStyle name="20% - Accent5 12 2 2 2" xfId="8214"/>
    <cellStyle name="20% - Accent5 12 2 3" xfId="8215"/>
    <cellStyle name="20% - Accent5 12 2 4" xfId="8216"/>
    <cellStyle name="20% - Accent5 12 2 5" xfId="8217"/>
    <cellStyle name="20% - Accent5 12 2 6" xfId="8218"/>
    <cellStyle name="20% - Accent5 12 2 7" xfId="8219"/>
    <cellStyle name="20% - Accent5 12 3" xfId="8220"/>
    <cellStyle name="20% - Accent5 12 3 2" xfId="8221"/>
    <cellStyle name="20% - Accent5 12 3 2 2" xfId="8222"/>
    <cellStyle name="20% - Accent5 12 3 3" xfId="8223"/>
    <cellStyle name="20% - Accent5 12 3 4" xfId="8224"/>
    <cellStyle name="20% - Accent5 12 3 5" xfId="8225"/>
    <cellStyle name="20% - Accent5 12 3 6" xfId="8226"/>
    <cellStyle name="20% - Accent5 12 4" xfId="8227"/>
    <cellStyle name="20% - Accent5 12 4 2" xfId="8228"/>
    <cellStyle name="20% - Accent5 12 5" xfId="8229"/>
    <cellStyle name="20% - Accent5 12 6" xfId="8230"/>
    <cellStyle name="20% - Accent5 12 7" xfId="8231"/>
    <cellStyle name="20% - Accent5 12 8" xfId="8232"/>
    <cellStyle name="20% - Accent5 12 9" xfId="8233"/>
    <cellStyle name="20% - Accent5 13" xfId="8234"/>
    <cellStyle name="20% - Accent5 13 2" xfId="8235"/>
    <cellStyle name="20% - Accent5 13 2 2" xfId="8236"/>
    <cellStyle name="20% - Accent5 13 2 2 2" xfId="8237"/>
    <cellStyle name="20% - Accent5 13 2 3" xfId="8238"/>
    <cellStyle name="20% - Accent5 13 2 4" xfId="8239"/>
    <cellStyle name="20% - Accent5 13 2 5" xfId="8240"/>
    <cellStyle name="20% - Accent5 13 2 6" xfId="8241"/>
    <cellStyle name="20% - Accent5 13 2 7" xfId="8242"/>
    <cellStyle name="20% - Accent5 13 3" xfId="8243"/>
    <cellStyle name="20% - Accent5 13 3 2" xfId="8244"/>
    <cellStyle name="20% - Accent5 13 3 2 2" xfId="8245"/>
    <cellStyle name="20% - Accent5 13 3 3" xfId="8246"/>
    <cellStyle name="20% - Accent5 13 3 4" xfId="8247"/>
    <cellStyle name="20% - Accent5 13 3 5" xfId="8248"/>
    <cellStyle name="20% - Accent5 13 3 6" xfId="8249"/>
    <cellStyle name="20% - Accent5 13 4" xfId="8250"/>
    <cellStyle name="20% - Accent5 13 4 2" xfId="8251"/>
    <cellStyle name="20% - Accent5 13 5" xfId="8252"/>
    <cellStyle name="20% - Accent5 13 6" xfId="8253"/>
    <cellStyle name="20% - Accent5 13 7" xfId="8254"/>
    <cellStyle name="20% - Accent5 13 8" xfId="8255"/>
    <cellStyle name="20% - Accent5 13 9" xfId="8256"/>
    <cellStyle name="20% - Accent5 14" xfId="8257"/>
    <cellStyle name="20% - Accent5 14 2" xfId="8258"/>
    <cellStyle name="20% - Accent5 14 2 2" xfId="8259"/>
    <cellStyle name="20% - Accent5 14 2 2 2" xfId="8260"/>
    <cellStyle name="20% - Accent5 14 2 3" xfId="8261"/>
    <cellStyle name="20% - Accent5 14 2 4" xfId="8262"/>
    <cellStyle name="20% - Accent5 14 2 5" xfId="8263"/>
    <cellStyle name="20% - Accent5 14 2 6" xfId="8264"/>
    <cellStyle name="20% - Accent5 14 2 7" xfId="8265"/>
    <cellStyle name="20% - Accent5 14 3" xfId="8266"/>
    <cellStyle name="20% - Accent5 14 3 2" xfId="8267"/>
    <cellStyle name="20% - Accent5 14 3 2 2" xfId="8268"/>
    <cellStyle name="20% - Accent5 14 3 3" xfId="8269"/>
    <cellStyle name="20% - Accent5 14 3 4" xfId="8270"/>
    <cellStyle name="20% - Accent5 14 3 5" xfId="8271"/>
    <cellStyle name="20% - Accent5 14 3 6" xfId="8272"/>
    <cellStyle name="20% - Accent5 14 4" xfId="8273"/>
    <cellStyle name="20% - Accent5 14 4 2" xfId="8274"/>
    <cellStyle name="20% - Accent5 14 5" xfId="8275"/>
    <cellStyle name="20% - Accent5 14 6" xfId="8276"/>
    <cellStyle name="20% - Accent5 14 7" xfId="8277"/>
    <cellStyle name="20% - Accent5 14 8" xfId="8278"/>
    <cellStyle name="20% - Accent5 14 9" xfId="8279"/>
    <cellStyle name="20% - Accent5 15" xfId="8280"/>
    <cellStyle name="20% - Accent5 15 2" xfId="8281"/>
    <cellStyle name="20% - Accent5 15 2 2" xfId="8282"/>
    <cellStyle name="20% - Accent5 15 2 2 2" xfId="8283"/>
    <cellStyle name="20% - Accent5 15 2 3" xfId="8284"/>
    <cellStyle name="20% - Accent5 15 2 4" xfId="8285"/>
    <cellStyle name="20% - Accent5 15 2 5" xfId="8286"/>
    <cellStyle name="20% - Accent5 15 2 6" xfId="8287"/>
    <cellStyle name="20% - Accent5 15 2 7" xfId="8288"/>
    <cellStyle name="20% - Accent5 15 3" xfId="8289"/>
    <cellStyle name="20% - Accent5 15 3 2" xfId="8290"/>
    <cellStyle name="20% - Accent5 15 3 2 2" xfId="8291"/>
    <cellStyle name="20% - Accent5 15 3 3" xfId="8292"/>
    <cellStyle name="20% - Accent5 15 3 4" xfId="8293"/>
    <cellStyle name="20% - Accent5 15 3 5" xfId="8294"/>
    <cellStyle name="20% - Accent5 15 3 6" xfId="8295"/>
    <cellStyle name="20% - Accent5 15 4" xfId="8296"/>
    <cellStyle name="20% - Accent5 15 4 2" xfId="8297"/>
    <cellStyle name="20% - Accent5 15 5" xfId="8298"/>
    <cellStyle name="20% - Accent5 15 6" xfId="8299"/>
    <cellStyle name="20% - Accent5 15 7" xfId="8300"/>
    <cellStyle name="20% - Accent5 15 8" xfId="8301"/>
    <cellStyle name="20% - Accent5 15 9" xfId="8302"/>
    <cellStyle name="20% - Accent5 16" xfId="8303"/>
    <cellStyle name="20% - Accent5 16 2" xfId="8304"/>
    <cellStyle name="20% - Accent5 16 2 2" xfId="8305"/>
    <cellStyle name="20% - Accent5 16 2 2 2" xfId="8306"/>
    <cellStyle name="20% - Accent5 16 2 3" xfId="8307"/>
    <cellStyle name="20% - Accent5 16 2 4" xfId="8308"/>
    <cellStyle name="20% - Accent5 16 2 5" xfId="8309"/>
    <cellStyle name="20% - Accent5 16 2 6" xfId="8310"/>
    <cellStyle name="20% - Accent5 16 2 7" xfId="8311"/>
    <cellStyle name="20% - Accent5 16 3" xfId="8312"/>
    <cellStyle name="20% - Accent5 16 3 2" xfId="8313"/>
    <cellStyle name="20% - Accent5 16 3 2 2" xfId="8314"/>
    <cellStyle name="20% - Accent5 16 3 3" xfId="8315"/>
    <cellStyle name="20% - Accent5 16 3 4" xfId="8316"/>
    <cellStyle name="20% - Accent5 16 3 5" xfId="8317"/>
    <cellStyle name="20% - Accent5 16 3 6" xfId="8318"/>
    <cellStyle name="20% - Accent5 16 4" xfId="8319"/>
    <cellStyle name="20% - Accent5 16 4 2" xfId="8320"/>
    <cellStyle name="20% - Accent5 16 5" xfId="8321"/>
    <cellStyle name="20% - Accent5 16 6" xfId="8322"/>
    <cellStyle name="20% - Accent5 16 7" xfId="8323"/>
    <cellStyle name="20% - Accent5 16 8" xfId="8324"/>
    <cellStyle name="20% - Accent5 16 9" xfId="8325"/>
    <cellStyle name="20% - Accent5 17" xfId="8326"/>
    <cellStyle name="20% - Accent5 17 2" xfId="8327"/>
    <cellStyle name="20% - Accent5 17 2 2" xfId="8328"/>
    <cellStyle name="20% - Accent5 17 2 2 2" xfId="8329"/>
    <cellStyle name="20% - Accent5 17 2 3" xfId="8330"/>
    <cellStyle name="20% - Accent5 17 2 4" xfId="8331"/>
    <cellStyle name="20% - Accent5 17 2 5" xfId="8332"/>
    <cellStyle name="20% - Accent5 17 2 6" xfId="8333"/>
    <cellStyle name="20% - Accent5 17 3" xfId="8334"/>
    <cellStyle name="20% - Accent5 17 3 2" xfId="8335"/>
    <cellStyle name="20% - Accent5 17 4" xfId="8336"/>
    <cellStyle name="20% - Accent5 17 4 2" xfId="8337"/>
    <cellStyle name="20% - Accent5 17 5" xfId="8338"/>
    <cellStyle name="20% - Accent5 17 6" xfId="8339"/>
    <cellStyle name="20% - Accent5 17 7" xfId="8340"/>
    <cellStyle name="20% - Accent5 17 8" xfId="8341"/>
    <cellStyle name="20% - Accent5 18" xfId="8342"/>
    <cellStyle name="20% - Accent5 18 2" xfId="8343"/>
    <cellStyle name="20% - Accent5 18 2 2" xfId="8344"/>
    <cellStyle name="20% - Accent5 18 3" xfId="8345"/>
    <cellStyle name="20% - Accent5 18 3 2" xfId="8346"/>
    <cellStyle name="20% - Accent5 18 4" xfId="8347"/>
    <cellStyle name="20% - Accent5 18 4 2" xfId="8348"/>
    <cellStyle name="20% - Accent5 18 5" xfId="8349"/>
    <cellStyle name="20% - Accent5 18 6" xfId="8350"/>
    <cellStyle name="20% - Accent5 18 7" xfId="8351"/>
    <cellStyle name="20% - Accent5 19" xfId="8352"/>
    <cellStyle name="20% - Accent5 19 2" xfId="8353"/>
    <cellStyle name="20% - Accent5 19 2 2" xfId="8354"/>
    <cellStyle name="20% - Accent5 19 3" xfId="8355"/>
    <cellStyle name="20% - Accent5 19 3 2" xfId="8356"/>
    <cellStyle name="20% - Accent5 19 4" xfId="8357"/>
    <cellStyle name="20% - Accent5 19 4 2" xfId="8358"/>
    <cellStyle name="20% - Accent5 19 5" xfId="8359"/>
    <cellStyle name="20% - Accent5 19 6" xfId="8360"/>
    <cellStyle name="20% - Accent5 2" xfId="366"/>
    <cellStyle name="20% - Accent5 2 10" xfId="8361"/>
    <cellStyle name="20% - Accent5 2 10 2" xfId="8362"/>
    <cellStyle name="20% - Accent5 2 10 2 2" xfId="8363"/>
    <cellStyle name="20% - Accent5 2 10 2 3" xfId="8364"/>
    <cellStyle name="20% - Accent5 2 10 2 4" xfId="8365"/>
    <cellStyle name="20% - Accent5 2 10 2 5" xfId="8366"/>
    <cellStyle name="20% - Accent5 2 10 2 6" xfId="8367"/>
    <cellStyle name="20% - Accent5 2 10 3" xfId="8368"/>
    <cellStyle name="20% - Accent5 2 10 3 2" xfId="8369"/>
    <cellStyle name="20% - Accent5 2 10 4" xfId="8370"/>
    <cellStyle name="20% - Accent5 2 10 5" xfId="8371"/>
    <cellStyle name="20% - Accent5 2 10 6" xfId="8372"/>
    <cellStyle name="20% - Accent5 2 10 7" xfId="8373"/>
    <cellStyle name="20% - Accent5 2 10 8" xfId="8374"/>
    <cellStyle name="20% - Accent5 2 11" xfId="8375"/>
    <cellStyle name="20% - Accent5 2 11 2" xfId="8376"/>
    <cellStyle name="20% - Accent5 2 11 2 2" xfId="8377"/>
    <cellStyle name="20% - Accent5 2 11 3" xfId="8378"/>
    <cellStyle name="20% - Accent5 2 11 4" xfId="8379"/>
    <cellStyle name="20% - Accent5 2 11 5" xfId="8380"/>
    <cellStyle name="20% - Accent5 2 11 6" xfId="8381"/>
    <cellStyle name="20% - Accent5 2 11 7" xfId="8382"/>
    <cellStyle name="20% - Accent5 2 12" xfId="8383"/>
    <cellStyle name="20% - Accent5 2 12 2" xfId="8384"/>
    <cellStyle name="20% - Accent5 2 12 2 2" xfId="8385"/>
    <cellStyle name="20% - Accent5 2 12 3" xfId="8386"/>
    <cellStyle name="20% - Accent5 2 12 4" xfId="8387"/>
    <cellStyle name="20% - Accent5 2 12 5" xfId="8388"/>
    <cellStyle name="20% - Accent5 2 12 6" xfId="8389"/>
    <cellStyle name="20% - Accent5 2 13" xfId="8390"/>
    <cellStyle name="20% - Accent5 2 13 2" xfId="8391"/>
    <cellStyle name="20% - Accent5 2 14" xfId="8392"/>
    <cellStyle name="20% - Accent5 2 14 2" xfId="8393"/>
    <cellStyle name="20% - Accent5 2 15" xfId="8394"/>
    <cellStyle name="20% - Accent5 2 15 2" xfId="8395"/>
    <cellStyle name="20% - Accent5 2 16" xfId="8396"/>
    <cellStyle name="20% - Accent5 2 16 2" xfId="8397"/>
    <cellStyle name="20% - Accent5 2 17" xfId="8398"/>
    <cellStyle name="20% - Accent5 2 17 2" xfId="8399"/>
    <cellStyle name="20% - Accent5 2 18" xfId="8400"/>
    <cellStyle name="20% - Accent5 2 19" xfId="8401"/>
    <cellStyle name="20% - Accent5 2 2" xfId="1449"/>
    <cellStyle name="20% - Accent5 2 2 2" xfId="1450"/>
    <cellStyle name="20% - Accent5 2 2 2 2" xfId="8402"/>
    <cellStyle name="20% - Accent5 2 2 2 3" xfId="8403"/>
    <cellStyle name="20% - Accent5 2 2 3" xfId="8404"/>
    <cellStyle name="20% - Accent5 2 2 4" xfId="8405"/>
    <cellStyle name="20% - Accent5 2 20" xfId="8406"/>
    <cellStyle name="20% - Accent5 2 21" xfId="8407"/>
    <cellStyle name="20% - Accent5 2 22" xfId="8408"/>
    <cellStyle name="20% - Accent5 2 23" xfId="8409"/>
    <cellStyle name="20% - Accent5 2 24" xfId="8410"/>
    <cellStyle name="20% - Accent5 2 25" xfId="8411"/>
    <cellStyle name="20% - Accent5 2 26" xfId="8412"/>
    <cellStyle name="20% - Accent5 2 27" xfId="8413"/>
    <cellStyle name="20% - Accent5 2 28" xfId="8414"/>
    <cellStyle name="20% - Accent5 2 29" xfId="8415"/>
    <cellStyle name="20% - Accent5 2 3" xfId="1451"/>
    <cellStyle name="20% - Accent5 2 3 10" xfId="8416"/>
    <cellStyle name="20% - Accent5 2 3 11" xfId="8417"/>
    <cellStyle name="20% - Accent5 2 3 2" xfId="1452"/>
    <cellStyle name="20% - Accent5 2 3 2 2" xfId="8418"/>
    <cellStyle name="20% - Accent5 2 3 2 3" xfId="8419"/>
    <cellStyle name="20% - Accent5 2 3 2 4" xfId="8420"/>
    <cellStyle name="20% - Accent5 2 3 2 5" xfId="8421"/>
    <cellStyle name="20% - Accent5 2 3 2 6" xfId="8422"/>
    <cellStyle name="20% - Accent5 2 3 2 7" xfId="8423"/>
    <cellStyle name="20% - Accent5 2 3 2 8" xfId="8424"/>
    <cellStyle name="20% - Accent5 2 3 2 9" xfId="8425"/>
    <cellStyle name="20% - Accent5 2 3 3" xfId="8426"/>
    <cellStyle name="20% - Accent5 2 3 3 2" xfId="8427"/>
    <cellStyle name="20% - Accent5 2 3 3 3" xfId="8428"/>
    <cellStyle name="20% - Accent5 2 3 3 4" xfId="8429"/>
    <cellStyle name="20% - Accent5 2 3 3 5" xfId="8430"/>
    <cellStyle name="20% - Accent5 2 3 3 6" xfId="8431"/>
    <cellStyle name="20% - Accent5 2 3 4" xfId="8432"/>
    <cellStyle name="20% - Accent5 2 3 4 2" xfId="8433"/>
    <cellStyle name="20% - Accent5 2 3 5" xfId="8434"/>
    <cellStyle name="20% - Accent5 2 3 6" xfId="8435"/>
    <cellStyle name="20% - Accent5 2 3 7" xfId="8436"/>
    <cellStyle name="20% - Accent5 2 3 8" xfId="8437"/>
    <cellStyle name="20% - Accent5 2 3 9" xfId="8438"/>
    <cellStyle name="20% - Accent5 2 30" xfId="8439"/>
    <cellStyle name="20% - Accent5 2 31" xfId="8440"/>
    <cellStyle name="20% - Accent5 2 32" xfId="8441"/>
    <cellStyle name="20% - Accent5 2 33" xfId="8442"/>
    <cellStyle name="20% - Accent5 2 34" xfId="8443"/>
    <cellStyle name="20% - Accent5 2 35" xfId="8444"/>
    <cellStyle name="20% - Accent5 2 4" xfId="1453"/>
    <cellStyle name="20% - Accent5 2 4 10" xfId="8445"/>
    <cellStyle name="20% - Accent5 2 4 11" xfId="8446"/>
    <cellStyle name="20% - Accent5 2 4 2" xfId="8447"/>
    <cellStyle name="20% - Accent5 2 4 2 2" xfId="8448"/>
    <cellStyle name="20% - Accent5 2 4 2 3" xfId="8449"/>
    <cellStyle name="20% - Accent5 2 4 2 4" xfId="8450"/>
    <cellStyle name="20% - Accent5 2 4 2 5" xfId="8451"/>
    <cellStyle name="20% - Accent5 2 4 2 6" xfId="8452"/>
    <cellStyle name="20% - Accent5 2 4 2 7" xfId="8453"/>
    <cellStyle name="20% - Accent5 2 4 3" xfId="8454"/>
    <cellStyle name="20% - Accent5 2 4 3 2" xfId="8455"/>
    <cellStyle name="20% - Accent5 2 4 3 3" xfId="8456"/>
    <cellStyle name="20% - Accent5 2 4 3 4" xfId="8457"/>
    <cellStyle name="20% - Accent5 2 4 3 5" xfId="8458"/>
    <cellStyle name="20% - Accent5 2 4 3 6" xfId="8459"/>
    <cellStyle name="20% - Accent5 2 4 4" xfId="8460"/>
    <cellStyle name="20% - Accent5 2 4 4 2" xfId="8461"/>
    <cellStyle name="20% - Accent5 2 4 5" xfId="8462"/>
    <cellStyle name="20% - Accent5 2 4 6" xfId="8463"/>
    <cellStyle name="20% - Accent5 2 4 7" xfId="8464"/>
    <cellStyle name="20% - Accent5 2 4 8" xfId="8465"/>
    <cellStyle name="20% - Accent5 2 4 9" xfId="8466"/>
    <cellStyle name="20% - Accent5 2 5" xfId="1454"/>
    <cellStyle name="20% - Accent5 2 5 10" xfId="8467"/>
    <cellStyle name="20% - Accent5 2 5 11" xfId="8468"/>
    <cellStyle name="20% - Accent5 2 5 2" xfId="8469"/>
    <cellStyle name="20% - Accent5 2 5 2 2" xfId="8470"/>
    <cellStyle name="20% - Accent5 2 5 2 3" xfId="8471"/>
    <cellStyle name="20% - Accent5 2 5 2 4" xfId="8472"/>
    <cellStyle name="20% - Accent5 2 5 2 5" xfId="8473"/>
    <cellStyle name="20% - Accent5 2 5 2 6" xfId="8474"/>
    <cellStyle name="20% - Accent5 2 5 2 7" xfId="8475"/>
    <cellStyle name="20% - Accent5 2 5 3" xfId="8476"/>
    <cellStyle name="20% - Accent5 2 5 3 2" xfId="8477"/>
    <cellStyle name="20% - Accent5 2 5 3 3" xfId="8478"/>
    <cellStyle name="20% - Accent5 2 5 3 4" xfId="8479"/>
    <cellStyle name="20% - Accent5 2 5 3 5" xfId="8480"/>
    <cellStyle name="20% - Accent5 2 5 3 6" xfId="8481"/>
    <cellStyle name="20% - Accent5 2 5 4" xfId="8482"/>
    <cellStyle name="20% - Accent5 2 5 4 2" xfId="8483"/>
    <cellStyle name="20% - Accent5 2 5 5" xfId="8484"/>
    <cellStyle name="20% - Accent5 2 5 6" xfId="8485"/>
    <cellStyle name="20% - Accent5 2 5 7" xfId="8486"/>
    <cellStyle name="20% - Accent5 2 5 8" xfId="8487"/>
    <cellStyle name="20% - Accent5 2 5 9" xfId="8488"/>
    <cellStyle name="20% - Accent5 2 6" xfId="1455"/>
    <cellStyle name="20% - Accent5 2 6 10" xfId="8489"/>
    <cellStyle name="20% - Accent5 2 6 11" xfId="8490"/>
    <cellStyle name="20% - Accent5 2 6 2" xfId="8491"/>
    <cellStyle name="20% - Accent5 2 6 2 2" xfId="8492"/>
    <cellStyle name="20% - Accent5 2 6 2 3" xfId="8493"/>
    <cellStyle name="20% - Accent5 2 6 2 4" xfId="8494"/>
    <cellStyle name="20% - Accent5 2 6 2 5" xfId="8495"/>
    <cellStyle name="20% - Accent5 2 6 2 6" xfId="8496"/>
    <cellStyle name="20% - Accent5 2 6 2 7" xfId="8497"/>
    <cellStyle name="20% - Accent5 2 6 3" xfId="8498"/>
    <cellStyle name="20% - Accent5 2 6 3 2" xfId="8499"/>
    <cellStyle name="20% - Accent5 2 6 3 3" xfId="8500"/>
    <cellStyle name="20% - Accent5 2 6 3 4" xfId="8501"/>
    <cellStyle name="20% - Accent5 2 6 3 5" xfId="8502"/>
    <cellStyle name="20% - Accent5 2 6 3 6" xfId="8503"/>
    <cellStyle name="20% - Accent5 2 6 4" xfId="8504"/>
    <cellStyle name="20% - Accent5 2 6 4 2" xfId="8505"/>
    <cellStyle name="20% - Accent5 2 6 5" xfId="8506"/>
    <cellStyle name="20% - Accent5 2 6 6" xfId="8507"/>
    <cellStyle name="20% - Accent5 2 6 7" xfId="8508"/>
    <cellStyle name="20% - Accent5 2 6 8" xfId="8509"/>
    <cellStyle name="20% - Accent5 2 6 9" xfId="8510"/>
    <cellStyle name="20% - Accent5 2 7" xfId="1448"/>
    <cellStyle name="20% - Accent5 2 7 10" xfId="8511"/>
    <cellStyle name="20% - Accent5 2 7 2" xfId="8512"/>
    <cellStyle name="20% - Accent5 2 7 2 2" xfId="8513"/>
    <cellStyle name="20% - Accent5 2 7 2 3" xfId="8514"/>
    <cellStyle name="20% - Accent5 2 7 2 4" xfId="8515"/>
    <cellStyle name="20% - Accent5 2 7 2 5" xfId="8516"/>
    <cellStyle name="20% - Accent5 2 7 2 6" xfId="8517"/>
    <cellStyle name="20% - Accent5 2 7 2 7" xfId="8518"/>
    <cellStyle name="20% - Accent5 2 7 3" xfId="8519"/>
    <cellStyle name="20% - Accent5 2 7 3 2" xfId="8520"/>
    <cellStyle name="20% - Accent5 2 7 3 3" xfId="8521"/>
    <cellStyle name="20% - Accent5 2 7 3 4" xfId="8522"/>
    <cellStyle name="20% - Accent5 2 7 3 5" xfId="8523"/>
    <cellStyle name="20% - Accent5 2 7 3 6" xfId="8524"/>
    <cellStyle name="20% - Accent5 2 7 4" xfId="8525"/>
    <cellStyle name="20% - Accent5 2 7 4 2" xfId="8526"/>
    <cellStyle name="20% - Accent5 2 7 5" xfId="8527"/>
    <cellStyle name="20% - Accent5 2 7 6" xfId="8528"/>
    <cellStyle name="20% - Accent5 2 7 7" xfId="8529"/>
    <cellStyle name="20% - Accent5 2 7 8" xfId="8530"/>
    <cellStyle name="20% - Accent5 2 7 9" xfId="8531"/>
    <cellStyle name="20% - Accent5 2 8" xfId="8532"/>
    <cellStyle name="20% - Accent5 2 8 2" xfId="8533"/>
    <cellStyle name="20% - Accent5 2 8 2 2" xfId="8534"/>
    <cellStyle name="20% - Accent5 2 8 2 3" xfId="8535"/>
    <cellStyle name="20% - Accent5 2 8 2 4" xfId="8536"/>
    <cellStyle name="20% - Accent5 2 8 2 5" xfId="8537"/>
    <cellStyle name="20% - Accent5 2 8 2 6" xfId="8538"/>
    <cellStyle name="20% - Accent5 2 8 2 7" xfId="8539"/>
    <cellStyle name="20% - Accent5 2 8 3" xfId="8540"/>
    <cellStyle name="20% - Accent5 2 8 3 2" xfId="8541"/>
    <cellStyle name="20% - Accent5 2 8 3 3" xfId="8542"/>
    <cellStyle name="20% - Accent5 2 8 3 4" xfId="8543"/>
    <cellStyle name="20% - Accent5 2 8 3 5" xfId="8544"/>
    <cellStyle name="20% - Accent5 2 8 3 6" xfId="8545"/>
    <cellStyle name="20% - Accent5 2 8 4" xfId="8546"/>
    <cellStyle name="20% - Accent5 2 8 4 2" xfId="8547"/>
    <cellStyle name="20% - Accent5 2 8 5" xfId="8548"/>
    <cellStyle name="20% - Accent5 2 8 6" xfId="8549"/>
    <cellStyle name="20% - Accent5 2 8 7" xfId="8550"/>
    <cellStyle name="20% - Accent5 2 8 8" xfId="8551"/>
    <cellStyle name="20% - Accent5 2 8 9" xfId="8552"/>
    <cellStyle name="20% - Accent5 2 9" xfId="8553"/>
    <cellStyle name="20% - Accent5 2 9 2" xfId="8554"/>
    <cellStyle name="20% - Accent5 2 9 2 2" xfId="8555"/>
    <cellStyle name="20% - Accent5 2 9 2 3" xfId="8556"/>
    <cellStyle name="20% - Accent5 2 9 2 4" xfId="8557"/>
    <cellStyle name="20% - Accent5 2 9 2 5" xfId="8558"/>
    <cellStyle name="20% - Accent5 2 9 2 6" xfId="8559"/>
    <cellStyle name="20% - Accent5 2 9 2 7" xfId="8560"/>
    <cellStyle name="20% - Accent5 2 9 3" xfId="8561"/>
    <cellStyle name="20% - Accent5 2 9 3 2" xfId="8562"/>
    <cellStyle name="20% - Accent5 2 9 3 3" xfId="8563"/>
    <cellStyle name="20% - Accent5 2 9 3 4" xfId="8564"/>
    <cellStyle name="20% - Accent5 2 9 3 5" xfId="8565"/>
    <cellStyle name="20% - Accent5 2 9 3 6" xfId="8566"/>
    <cellStyle name="20% - Accent5 2 9 4" xfId="8567"/>
    <cellStyle name="20% - Accent5 2 9 4 2" xfId="8568"/>
    <cellStyle name="20% - Accent5 2 9 5" xfId="8569"/>
    <cellStyle name="20% - Accent5 2 9 6" xfId="8570"/>
    <cellStyle name="20% - Accent5 2 9 7" xfId="8571"/>
    <cellStyle name="20% - Accent5 2 9 8" xfId="8572"/>
    <cellStyle name="20% - Accent5 2 9 9" xfId="8573"/>
    <cellStyle name="20% - Accent5 20" xfId="8574"/>
    <cellStyle name="20% - Accent5 20 2" xfId="8575"/>
    <cellStyle name="20% - Accent5 20 3" xfId="8576"/>
    <cellStyle name="20% - Accent5 20 4" xfId="8577"/>
    <cellStyle name="20% - Accent5 21" xfId="8578"/>
    <cellStyle name="20% - Accent5 21 2" xfId="8579"/>
    <cellStyle name="20% - Accent5 21 3" xfId="8580"/>
    <cellStyle name="20% - Accent5 21 4" xfId="8581"/>
    <cellStyle name="20% - Accent5 22" xfId="8582"/>
    <cellStyle name="20% - Accent5 22 2" xfId="8583"/>
    <cellStyle name="20% - Accent5 22 3" xfId="8584"/>
    <cellStyle name="20% - Accent5 22 4" xfId="8585"/>
    <cellStyle name="20% - Accent5 23" xfId="8586"/>
    <cellStyle name="20% - Accent5 23 2" xfId="8587"/>
    <cellStyle name="20% - Accent5 23 3" xfId="8588"/>
    <cellStyle name="20% - Accent5 23 4" xfId="8589"/>
    <cellStyle name="20% - Accent5 24" xfId="8590"/>
    <cellStyle name="20% - Accent5 24 2" xfId="8591"/>
    <cellStyle name="20% - Accent5 24 3" xfId="8592"/>
    <cellStyle name="20% - Accent5 24 4" xfId="8593"/>
    <cellStyle name="20% - Accent5 25" xfId="8594"/>
    <cellStyle name="20% - Accent5 25 2" xfId="8595"/>
    <cellStyle name="20% - Accent5 25 3" xfId="8596"/>
    <cellStyle name="20% - Accent5 26" xfId="8597"/>
    <cellStyle name="20% - Accent5 26 2" xfId="8598"/>
    <cellStyle name="20% - Accent5 26 3" xfId="8599"/>
    <cellStyle name="20% - Accent5 27" xfId="8600"/>
    <cellStyle name="20% - Accent5 27 2" xfId="8601"/>
    <cellStyle name="20% - Accent5 27 3" xfId="8602"/>
    <cellStyle name="20% - Accent5 28" xfId="8603"/>
    <cellStyle name="20% - Accent5 28 2" xfId="8604"/>
    <cellStyle name="20% - Accent5 28 3" xfId="8605"/>
    <cellStyle name="20% - Accent5 29" xfId="8606"/>
    <cellStyle name="20% - Accent5 29 2" xfId="8607"/>
    <cellStyle name="20% - Accent5 29 3" xfId="8608"/>
    <cellStyle name="20% - Accent5 3" xfId="1456"/>
    <cellStyle name="20% - Accent5 3 10" xfId="8609"/>
    <cellStyle name="20% - Accent5 3 10 2" xfId="8610"/>
    <cellStyle name="20% - Accent5 3 10 3" xfId="8611"/>
    <cellStyle name="20% - Accent5 3 10 4" xfId="8612"/>
    <cellStyle name="20% - Accent5 3 10 5" xfId="8613"/>
    <cellStyle name="20% - Accent5 3 10 6" xfId="8614"/>
    <cellStyle name="20% - Accent5 3 10 7" xfId="8615"/>
    <cellStyle name="20% - Accent5 3 11" xfId="8616"/>
    <cellStyle name="20% - Accent5 3 11 2" xfId="8617"/>
    <cellStyle name="20% - Accent5 3 11 3" xfId="8618"/>
    <cellStyle name="20% - Accent5 3 11 4" xfId="8619"/>
    <cellStyle name="20% - Accent5 3 11 5" xfId="8620"/>
    <cellStyle name="20% - Accent5 3 11 6" xfId="8621"/>
    <cellStyle name="20% - Accent5 3 12" xfId="8622"/>
    <cellStyle name="20% - Accent5 3 12 2" xfId="8623"/>
    <cellStyle name="20% - Accent5 3 13" xfId="8624"/>
    <cellStyle name="20% - Accent5 3 14" xfId="8625"/>
    <cellStyle name="20% - Accent5 3 15" xfId="8626"/>
    <cellStyle name="20% - Accent5 3 16" xfId="8627"/>
    <cellStyle name="20% - Accent5 3 17" xfId="8628"/>
    <cellStyle name="20% - Accent5 3 18" xfId="8629"/>
    <cellStyle name="20% - Accent5 3 2" xfId="8630"/>
    <cellStyle name="20% - Accent5 3 2 2" xfId="8631"/>
    <cellStyle name="20% - Accent5 3 2 2 2" xfId="8632"/>
    <cellStyle name="20% - Accent5 3 2 2 3" xfId="8633"/>
    <cellStyle name="20% - Accent5 3 2 2 4" xfId="8634"/>
    <cellStyle name="20% - Accent5 3 2 2 5" xfId="8635"/>
    <cellStyle name="20% - Accent5 3 2 2 6" xfId="8636"/>
    <cellStyle name="20% - Accent5 3 2 2 7" xfId="8637"/>
    <cellStyle name="20% - Accent5 3 2 3" xfId="8638"/>
    <cellStyle name="20% - Accent5 3 2 3 2" xfId="8639"/>
    <cellStyle name="20% - Accent5 3 2 3 3" xfId="8640"/>
    <cellStyle name="20% - Accent5 3 2 3 4" xfId="8641"/>
    <cellStyle name="20% - Accent5 3 2 3 5" xfId="8642"/>
    <cellStyle name="20% - Accent5 3 2 3 6" xfId="8643"/>
    <cellStyle name="20% - Accent5 3 2 4" xfId="8644"/>
    <cellStyle name="20% - Accent5 3 2 5" xfId="8645"/>
    <cellStyle name="20% - Accent5 3 2 6" xfId="8646"/>
    <cellStyle name="20% - Accent5 3 2 7" xfId="8647"/>
    <cellStyle name="20% - Accent5 3 2 8" xfId="8648"/>
    <cellStyle name="20% - Accent5 3 2 9" xfId="8649"/>
    <cellStyle name="20% - Accent5 3 3" xfId="8650"/>
    <cellStyle name="20% - Accent5 3 3 2" xfId="8651"/>
    <cellStyle name="20% - Accent5 3 3 2 2" xfId="8652"/>
    <cellStyle name="20% - Accent5 3 3 2 3" xfId="8653"/>
    <cellStyle name="20% - Accent5 3 3 2 4" xfId="8654"/>
    <cellStyle name="20% - Accent5 3 3 2 5" xfId="8655"/>
    <cellStyle name="20% - Accent5 3 3 2 6" xfId="8656"/>
    <cellStyle name="20% - Accent5 3 3 2 7" xfId="8657"/>
    <cellStyle name="20% - Accent5 3 3 3" xfId="8658"/>
    <cellStyle name="20% - Accent5 3 3 3 2" xfId="8659"/>
    <cellStyle name="20% - Accent5 3 3 3 3" xfId="8660"/>
    <cellStyle name="20% - Accent5 3 3 3 4" xfId="8661"/>
    <cellStyle name="20% - Accent5 3 3 3 5" xfId="8662"/>
    <cellStyle name="20% - Accent5 3 3 3 6" xfId="8663"/>
    <cellStyle name="20% - Accent5 3 3 4" xfId="8664"/>
    <cellStyle name="20% - Accent5 3 3 5" xfId="8665"/>
    <cellStyle name="20% - Accent5 3 3 6" xfId="8666"/>
    <cellStyle name="20% - Accent5 3 3 7" xfId="8667"/>
    <cellStyle name="20% - Accent5 3 3 8" xfId="8668"/>
    <cellStyle name="20% - Accent5 3 3 9" xfId="8669"/>
    <cellStyle name="20% - Accent5 3 4" xfId="8670"/>
    <cellStyle name="20% - Accent5 3 4 2" xfId="8671"/>
    <cellStyle name="20% - Accent5 3 4 2 2" xfId="8672"/>
    <cellStyle name="20% - Accent5 3 4 2 3" xfId="8673"/>
    <cellStyle name="20% - Accent5 3 4 2 4" xfId="8674"/>
    <cellStyle name="20% - Accent5 3 4 2 5" xfId="8675"/>
    <cellStyle name="20% - Accent5 3 4 2 6" xfId="8676"/>
    <cellStyle name="20% - Accent5 3 4 2 7" xfId="8677"/>
    <cellStyle name="20% - Accent5 3 4 3" xfId="8678"/>
    <cellStyle name="20% - Accent5 3 4 3 2" xfId="8679"/>
    <cellStyle name="20% - Accent5 3 4 3 3" xfId="8680"/>
    <cellStyle name="20% - Accent5 3 4 3 4" xfId="8681"/>
    <cellStyle name="20% - Accent5 3 4 3 5" xfId="8682"/>
    <cellStyle name="20% - Accent5 3 4 3 6" xfId="8683"/>
    <cellStyle name="20% - Accent5 3 4 4" xfId="8684"/>
    <cellStyle name="20% - Accent5 3 4 5" xfId="8685"/>
    <cellStyle name="20% - Accent5 3 4 6" xfId="8686"/>
    <cellStyle name="20% - Accent5 3 4 7" xfId="8687"/>
    <cellStyle name="20% - Accent5 3 4 8" xfId="8688"/>
    <cellStyle name="20% - Accent5 3 4 9" xfId="8689"/>
    <cellStyle name="20% - Accent5 3 5" xfId="8690"/>
    <cellStyle name="20% - Accent5 3 5 2" xfId="8691"/>
    <cellStyle name="20% - Accent5 3 5 2 2" xfId="8692"/>
    <cellStyle name="20% - Accent5 3 5 2 3" xfId="8693"/>
    <cellStyle name="20% - Accent5 3 5 2 4" xfId="8694"/>
    <cellStyle name="20% - Accent5 3 5 2 5" xfId="8695"/>
    <cellStyle name="20% - Accent5 3 5 2 6" xfId="8696"/>
    <cellStyle name="20% - Accent5 3 5 2 7" xfId="8697"/>
    <cellStyle name="20% - Accent5 3 5 3" xfId="8698"/>
    <cellStyle name="20% - Accent5 3 5 3 2" xfId="8699"/>
    <cellStyle name="20% - Accent5 3 5 3 3" xfId="8700"/>
    <cellStyle name="20% - Accent5 3 5 3 4" xfId="8701"/>
    <cellStyle name="20% - Accent5 3 5 3 5" xfId="8702"/>
    <cellStyle name="20% - Accent5 3 5 3 6" xfId="8703"/>
    <cellStyle name="20% - Accent5 3 5 4" xfId="8704"/>
    <cellStyle name="20% - Accent5 3 5 5" xfId="8705"/>
    <cellStyle name="20% - Accent5 3 5 6" xfId="8706"/>
    <cellStyle name="20% - Accent5 3 5 7" xfId="8707"/>
    <cellStyle name="20% - Accent5 3 5 8" xfId="8708"/>
    <cellStyle name="20% - Accent5 3 5 9" xfId="8709"/>
    <cellStyle name="20% - Accent5 3 6" xfId="8710"/>
    <cellStyle name="20% - Accent5 3 6 2" xfId="8711"/>
    <cellStyle name="20% - Accent5 3 6 2 2" xfId="8712"/>
    <cellStyle name="20% - Accent5 3 6 2 3" xfId="8713"/>
    <cellStyle name="20% - Accent5 3 6 2 4" xfId="8714"/>
    <cellStyle name="20% - Accent5 3 6 2 5" xfId="8715"/>
    <cellStyle name="20% - Accent5 3 6 2 6" xfId="8716"/>
    <cellStyle name="20% - Accent5 3 6 2 7" xfId="8717"/>
    <cellStyle name="20% - Accent5 3 6 3" xfId="8718"/>
    <cellStyle name="20% - Accent5 3 6 3 2" xfId="8719"/>
    <cellStyle name="20% - Accent5 3 6 3 3" xfId="8720"/>
    <cellStyle name="20% - Accent5 3 6 3 4" xfId="8721"/>
    <cellStyle name="20% - Accent5 3 6 3 5" xfId="8722"/>
    <cellStyle name="20% - Accent5 3 6 3 6" xfId="8723"/>
    <cellStyle name="20% - Accent5 3 6 4" xfId="8724"/>
    <cellStyle name="20% - Accent5 3 6 5" xfId="8725"/>
    <cellStyle name="20% - Accent5 3 6 6" xfId="8726"/>
    <cellStyle name="20% - Accent5 3 6 7" xfId="8727"/>
    <cellStyle name="20% - Accent5 3 6 8" xfId="8728"/>
    <cellStyle name="20% - Accent5 3 6 9" xfId="8729"/>
    <cellStyle name="20% - Accent5 3 7" xfId="8730"/>
    <cellStyle name="20% - Accent5 3 7 2" xfId="8731"/>
    <cellStyle name="20% - Accent5 3 7 2 2" xfId="8732"/>
    <cellStyle name="20% - Accent5 3 7 2 3" xfId="8733"/>
    <cellStyle name="20% - Accent5 3 7 2 4" xfId="8734"/>
    <cellStyle name="20% - Accent5 3 7 2 5" xfId="8735"/>
    <cellStyle name="20% - Accent5 3 7 2 6" xfId="8736"/>
    <cellStyle name="20% - Accent5 3 7 2 7" xfId="8737"/>
    <cellStyle name="20% - Accent5 3 7 3" xfId="8738"/>
    <cellStyle name="20% - Accent5 3 7 3 2" xfId="8739"/>
    <cellStyle name="20% - Accent5 3 7 3 3" xfId="8740"/>
    <cellStyle name="20% - Accent5 3 7 3 4" xfId="8741"/>
    <cellStyle name="20% - Accent5 3 7 3 5" xfId="8742"/>
    <cellStyle name="20% - Accent5 3 7 3 6" xfId="8743"/>
    <cellStyle name="20% - Accent5 3 7 4" xfId="8744"/>
    <cellStyle name="20% - Accent5 3 7 5" xfId="8745"/>
    <cellStyle name="20% - Accent5 3 7 6" xfId="8746"/>
    <cellStyle name="20% - Accent5 3 7 7" xfId="8747"/>
    <cellStyle name="20% - Accent5 3 7 8" xfId="8748"/>
    <cellStyle name="20% - Accent5 3 7 9" xfId="8749"/>
    <cellStyle name="20% - Accent5 3 8" xfId="8750"/>
    <cellStyle name="20% - Accent5 3 8 2" xfId="8751"/>
    <cellStyle name="20% - Accent5 3 8 2 2" xfId="8752"/>
    <cellStyle name="20% - Accent5 3 8 2 3" xfId="8753"/>
    <cellStyle name="20% - Accent5 3 8 2 4" xfId="8754"/>
    <cellStyle name="20% - Accent5 3 8 2 5" xfId="8755"/>
    <cellStyle name="20% - Accent5 3 8 2 6" xfId="8756"/>
    <cellStyle name="20% - Accent5 3 8 2 7" xfId="8757"/>
    <cellStyle name="20% - Accent5 3 8 3" xfId="8758"/>
    <cellStyle name="20% - Accent5 3 8 3 2" xfId="8759"/>
    <cellStyle name="20% - Accent5 3 8 3 3" xfId="8760"/>
    <cellStyle name="20% - Accent5 3 8 3 4" xfId="8761"/>
    <cellStyle name="20% - Accent5 3 8 3 5" xfId="8762"/>
    <cellStyle name="20% - Accent5 3 8 3 6" xfId="8763"/>
    <cellStyle name="20% - Accent5 3 8 4" xfId="8764"/>
    <cellStyle name="20% - Accent5 3 8 5" xfId="8765"/>
    <cellStyle name="20% - Accent5 3 8 6" xfId="8766"/>
    <cellStyle name="20% - Accent5 3 8 7" xfId="8767"/>
    <cellStyle name="20% - Accent5 3 8 8" xfId="8768"/>
    <cellStyle name="20% - Accent5 3 8 9" xfId="8769"/>
    <cellStyle name="20% - Accent5 3 9" xfId="8770"/>
    <cellStyle name="20% - Accent5 3 9 2" xfId="8771"/>
    <cellStyle name="20% - Accent5 3 9 2 2" xfId="8772"/>
    <cellStyle name="20% - Accent5 3 9 2 3" xfId="8773"/>
    <cellStyle name="20% - Accent5 3 9 2 4" xfId="8774"/>
    <cellStyle name="20% - Accent5 3 9 2 5" xfId="8775"/>
    <cellStyle name="20% - Accent5 3 9 2 6" xfId="8776"/>
    <cellStyle name="20% - Accent5 3 9 3" xfId="8777"/>
    <cellStyle name="20% - Accent5 3 9 4" xfId="8778"/>
    <cellStyle name="20% - Accent5 3 9 5" xfId="8779"/>
    <cellStyle name="20% - Accent5 3 9 6" xfId="8780"/>
    <cellStyle name="20% - Accent5 3 9 7" xfId="8781"/>
    <cellStyle name="20% - Accent5 3 9 8" xfId="8782"/>
    <cellStyle name="20% - Accent5 30" xfId="8783"/>
    <cellStyle name="20% - Accent5 30 2" xfId="8784"/>
    <cellStyle name="20% - Accent5 31" xfId="8785"/>
    <cellStyle name="20% - Accent5 32" xfId="8786"/>
    <cellStyle name="20% - Accent5 33" xfId="8787"/>
    <cellStyle name="20% - Accent5 34" xfId="8788"/>
    <cellStyle name="20% - Accent5 4" xfId="8789"/>
    <cellStyle name="20% - Accent5 4 10" xfId="8790"/>
    <cellStyle name="20% - Accent5 4 10 2" xfId="8791"/>
    <cellStyle name="20% - Accent5 4 10 3" xfId="8792"/>
    <cellStyle name="20% - Accent5 4 10 4" xfId="8793"/>
    <cellStyle name="20% - Accent5 4 10 5" xfId="8794"/>
    <cellStyle name="20% - Accent5 4 10 6" xfId="8795"/>
    <cellStyle name="20% - Accent5 4 10 7" xfId="8796"/>
    <cellStyle name="20% - Accent5 4 11" xfId="8797"/>
    <cellStyle name="20% - Accent5 4 11 2" xfId="8798"/>
    <cellStyle name="20% - Accent5 4 11 3" xfId="8799"/>
    <cellStyle name="20% - Accent5 4 11 4" xfId="8800"/>
    <cellStyle name="20% - Accent5 4 11 5" xfId="8801"/>
    <cellStyle name="20% - Accent5 4 11 6" xfId="8802"/>
    <cellStyle name="20% - Accent5 4 12" xfId="8803"/>
    <cellStyle name="20% - Accent5 4 12 2" xfId="8804"/>
    <cellStyle name="20% - Accent5 4 13" xfId="8805"/>
    <cellStyle name="20% - Accent5 4 14" xfId="8806"/>
    <cellStyle name="20% - Accent5 4 15" xfId="8807"/>
    <cellStyle name="20% - Accent5 4 16" xfId="8808"/>
    <cellStyle name="20% - Accent5 4 17" xfId="8809"/>
    <cellStyle name="20% - Accent5 4 2" xfId="8810"/>
    <cellStyle name="20% - Accent5 4 2 2" xfId="8811"/>
    <cellStyle name="20% - Accent5 4 2 2 2" xfId="8812"/>
    <cellStyle name="20% - Accent5 4 2 2 3" xfId="8813"/>
    <cellStyle name="20% - Accent5 4 2 2 4" xfId="8814"/>
    <cellStyle name="20% - Accent5 4 2 2 5" xfId="8815"/>
    <cellStyle name="20% - Accent5 4 2 2 6" xfId="8816"/>
    <cellStyle name="20% - Accent5 4 2 2 7" xfId="8817"/>
    <cellStyle name="20% - Accent5 4 2 3" xfId="8818"/>
    <cellStyle name="20% - Accent5 4 2 3 2" xfId="8819"/>
    <cellStyle name="20% - Accent5 4 2 3 3" xfId="8820"/>
    <cellStyle name="20% - Accent5 4 2 3 4" xfId="8821"/>
    <cellStyle name="20% - Accent5 4 2 3 5" xfId="8822"/>
    <cellStyle name="20% - Accent5 4 2 3 6" xfId="8823"/>
    <cellStyle name="20% - Accent5 4 2 4" xfId="8824"/>
    <cellStyle name="20% - Accent5 4 2 4 2" xfId="8825"/>
    <cellStyle name="20% - Accent5 4 2 5" xfId="8826"/>
    <cellStyle name="20% - Accent5 4 2 6" xfId="8827"/>
    <cellStyle name="20% - Accent5 4 2 7" xfId="8828"/>
    <cellStyle name="20% - Accent5 4 2 8" xfId="8829"/>
    <cellStyle name="20% - Accent5 4 2 9" xfId="8830"/>
    <cellStyle name="20% - Accent5 4 3" xfId="8831"/>
    <cellStyle name="20% - Accent5 4 3 2" xfId="8832"/>
    <cellStyle name="20% - Accent5 4 3 2 2" xfId="8833"/>
    <cellStyle name="20% - Accent5 4 3 2 3" xfId="8834"/>
    <cellStyle name="20% - Accent5 4 3 2 4" xfId="8835"/>
    <cellStyle name="20% - Accent5 4 3 2 5" xfId="8836"/>
    <cellStyle name="20% - Accent5 4 3 2 6" xfId="8837"/>
    <cellStyle name="20% - Accent5 4 3 2 7" xfId="8838"/>
    <cellStyle name="20% - Accent5 4 3 3" xfId="8839"/>
    <cellStyle name="20% - Accent5 4 3 3 2" xfId="8840"/>
    <cellStyle name="20% - Accent5 4 3 3 3" xfId="8841"/>
    <cellStyle name="20% - Accent5 4 3 3 4" xfId="8842"/>
    <cellStyle name="20% - Accent5 4 3 3 5" xfId="8843"/>
    <cellStyle name="20% - Accent5 4 3 3 6" xfId="8844"/>
    <cellStyle name="20% - Accent5 4 3 4" xfId="8845"/>
    <cellStyle name="20% - Accent5 4 3 4 2" xfId="8846"/>
    <cellStyle name="20% - Accent5 4 3 5" xfId="8847"/>
    <cellStyle name="20% - Accent5 4 3 6" xfId="8848"/>
    <cellStyle name="20% - Accent5 4 3 7" xfId="8849"/>
    <cellStyle name="20% - Accent5 4 3 8" xfId="8850"/>
    <cellStyle name="20% - Accent5 4 3 9" xfId="8851"/>
    <cellStyle name="20% - Accent5 4 4" xfId="8852"/>
    <cellStyle name="20% - Accent5 4 4 2" xfId="8853"/>
    <cellStyle name="20% - Accent5 4 4 2 2" xfId="8854"/>
    <cellStyle name="20% - Accent5 4 4 2 3" xfId="8855"/>
    <cellStyle name="20% - Accent5 4 4 2 4" xfId="8856"/>
    <cellStyle name="20% - Accent5 4 4 2 5" xfId="8857"/>
    <cellStyle name="20% - Accent5 4 4 2 6" xfId="8858"/>
    <cellStyle name="20% - Accent5 4 4 2 7" xfId="8859"/>
    <cellStyle name="20% - Accent5 4 4 3" xfId="8860"/>
    <cellStyle name="20% - Accent5 4 4 3 2" xfId="8861"/>
    <cellStyle name="20% - Accent5 4 4 3 3" xfId="8862"/>
    <cellStyle name="20% - Accent5 4 4 3 4" xfId="8863"/>
    <cellStyle name="20% - Accent5 4 4 3 5" xfId="8864"/>
    <cellStyle name="20% - Accent5 4 4 3 6" xfId="8865"/>
    <cellStyle name="20% - Accent5 4 4 4" xfId="8866"/>
    <cellStyle name="20% - Accent5 4 4 5" xfId="8867"/>
    <cellStyle name="20% - Accent5 4 4 6" xfId="8868"/>
    <cellStyle name="20% - Accent5 4 4 7" xfId="8869"/>
    <cellStyle name="20% - Accent5 4 4 8" xfId="8870"/>
    <cellStyle name="20% - Accent5 4 4 9" xfId="8871"/>
    <cellStyle name="20% - Accent5 4 5" xfId="8872"/>
    <cellStyle name="20% - Accent5 4 5 2" xfId="8873"/>
    <cellStyle name="20% - Accent5 4 5 2 2" xfId="8874"/>
    <cellStyle name="20% - Accent5 4 5 2 3" xfId="8875"/>
    <cellStyle name="20% - Accent5 4 5 2 4" xfId="8876"/>
    <cellStyle name="20% - Accent5 4 5 2 5" xfId="8877"/>
    <cellStyle name="20% - Accent5 4 5 2 6" xfId="8878"/>
    <cellStyle name="20% - Accent5 4 5 2 7" xfId="8879"/>
    <cellStyle name="20% - Accent5 4 5 3" xfId="8880"/>
    <cellStyle name="20% - Accent5 4 5 3 2" xfId="8881"/>
    <cellStyle name="20% - Accent5 4 5 3 3" xfId="8882"/>
    <cellStyle name="20% - Accent5 4 5 3 4" xfId="8883"/>
    <cellStyle name="20% - Accent5 4 5 3 5" xfId="8884"/>
    <cellStyle name="20% - Accent5 4 5 3 6" xfId="8885"/>
    <cellStyle name="20% - Accent5 4 5 4" xfId="8886"/>
    <cellStyle name="20% - Accent5 4 5 5" xfId="8887"/>
    <cellStyle name="20% - Accent5 4 5 6" xfId="8888"/>
    <cellStyle name="20% - Accent5 4 5 7" xfId="8889"/>
    <cellStyle name="20% - Accent5 4 5 8" xfId="8890"/>
    <cellStyle name="20% - Accent5 4 5 9" xfId="8891"/>
    <cellStyle name="20% - Accent5 4 6" xfId="8892"/>
    <cellStyle name="20% - Accent5 4 6 2" xfId="8893"/>
    <cellStyle name="20% - Accent5 4 6 2 2" xfId="8894"/>
    <cellStyle name="20% - Accent5 4 6 2 3" xfId="8895"/>
    <cellStyle name="20% - Accent5 4 6 2 4" xfId="8896"/>
    <cellStyle name="20% - Accent5 4 6 2 5" xfId="8897"/>
    <cellStyle name="20% - Accent5 4 6 2 6" xfId="8898"/>
    <cellStyle name="20% - Accent5 4 6 2 7" xfId="8899"/>
    <cellStyle name="20% - Accent5 4 6 3" xfId="8900"/>
    <cellStyle name="20% - Accent5 4 6 3 2" xfId="8901"/>
    <cellStyle name="20% - Accent5 4 6 3 3" xfId="8902"/>
    <cellStyle name="20% - Accent5 4 6 3 4" xfId="8903"/>
    <cellStyle name="20% - Accent5 4 6 3 5" xfId="8904"/>
    <cellStyle name="20% - Accent5 4 6 3 6" xfId="8905"/>
    <cellStyle name="20% - Accent5 4 6 4" xfId="8906"/>
    <cellStyle name="20% - Accent5 4 6 5" xfId="8907"/>
    <cellStyle name="20% - Accent5 4 6 6" xfId="8908"/>
    <cellStyle name="20% - Accent5 4 6 7" xfId="8909"/>
    <cellStyle name="20% - Accent5 4 6 8" xfId="8910"/>
    <cellStyle name="20% - Accent5 4 6 9" xfId="8911"/>
    <cellStyle name="20% - Accent5 4 7" xfId="8912"/>
    <cellStyle name="20% - Accent5 4 7 2" xfId="8913"/>
    <cellStyle name="20% - Accent5 4 7 2 2" xfId="8914"/>
    <cellStyle name="20% - Accent5 4 7 2 3" xfId="8915"/>
    <cellStyle name="20% - Accent5 4 7 2 4" xfId="8916"/>
    <cellStyle name="20% - Accent5 4 7 2 5" xfId="8917"/>
    <cellStyle name="20% - Accent5 4 7 2 6" xfId="8918"/>
    <cellStyle name="20% - Accent5 4 7 2 7" xfId="8919"/>
    <cellStyle name="20% - Accent5 4 7 3" xfId="8920"/>
    <cellStyle name="20% - Accent5 4 7 3 2" xfId="8921"/>
    <cellStyle name="20% - Accent5 4 7 3 3" xfId="8922"/>
    <cellStyle name="20% - Accent5 4 7 3 4" xfId="8923"/>
    <cellStyle name="20% - Accent5 4 7 3 5" xfId="8924"/>
    <cellStyle name="20% - Accent5 4 7 3 6" xfId="8925"/>
    <cellStyle name="20% - Accent5 4 7 4" xfId="8926"/>
    <cellStyle name="20% - Accent5 4 7 5" xfId="8927"/>
    <cellStyle name="20% - Accent5 4 7 6" xfId="8928"/>
    <cellStyle name="20% - Accent5 4 7 7" xfId="8929"/>
    <cellStyle name="20% - Accent5 4 7 8" xfId="8930"/>
    <cellStyle name="20% - Accent5 4 7 9" xfId="8931"/>
    <cellStyle name="20% - Accent5 4 8" xfId="8932"/>
    <cellStyle name="20% - Accent5 4 8 2" xfId="8933"/>
    <cellStyle name="20% - Accent5 4 8 2 2" xfId="8934"/>
    <cellStyle name="20% - Accent5 4 8 2 3" xfId="8935"/>
    <cellStyle name="20% - Accent5 4 8 2 4" xfId="8936"/>
    <cellStyle name="20% - Accent5 4 8 2 5" xfId="8937"/>
    <cellStyle name="20% - Accent5 4 8 2 6" xfId="8938"/>
    <cellStyle name="20% - Accent5 4 8 2 7" xfId="8939"/>
    <cellStyle name="20% - Accent5 4 8 3" xfId="8940"/>
    <cellStyle name="20% - Accent5 4 8 3 2" xfId="8941"/>
    <cellStyle name="20% - Accent5 4 8 3 3" xfId="8942"/>
    <cellStyle name="20% - Accent5 4 8 3 4" xfId="8943"/>
    <cellStyle name="20% - Accent5 4 8 3 5" xfId="8944"/>
    <cellStyle name="20% - Accent5 4 8 3 6" xfId="8945"/>
    <cellStyle name="20% - Accent5 4 8 4" xfId="8946"/>
    <cellStyle name="20% - Accent5 4 8 5" xfId="8947"/>
    <cellStyle name="20% - Accent5 4 8 6" xfId="8948"/>
    <cellStyle name="20% - Accent5 4 8 7" xfId="8949"/>
    <cellStyle name="20% - Accent5 4 8 8" xfId="8950"/>
    <cellStyle name="20% - Accent5 4 8 9" xfId="8951"/>
    <cellStyle name="20% - Accent5 4 9" xfId="8952"/>
    <cellStyle name="20% - Accent5 4 9 2" xfId="8953"/>
    <cellStyle name="20% - Accent5 4 9 2 2" xfId="8954"/>
    <cellStyle name="20% - Accent5 4 9 2 3" xfId="8955"/>
    <cellStyle name="20% - Accent5 4 9 2 4" xfId="8956"/>
    <cellStyle name="20% - Accent5 4 9 2 5" xfId="8957"/>
    <cellStyle name="20% - Accent5 4 9 2 6" xfId="8958"/>
    <cellStyle name="20% - Accent5 4 9 3" xfId="8959"/>
    <cellStyle name="20% - Accent5 4 9 4" xfId="8960"/>
    <cellStyle name="20% - Accent5 4 9 5" xfId="8961"/>
    <cellStyle name="20% - Accent5 4 9 6" xfId="8962"/>
    <cellStyle name="20% - Accent5 4 9 7" xfId="8963"/>
    <cellStyle name="20% - Accent5 4 9 8" xfId="8964"/>
    <cellStyle name="20% - Accent5 5" xfId="8965"/>
    <cellStyle name="20% - Accent5 5 10" xfId="8966"/>
    <cellStyle name="20% - Accent5 5 10 2" xfId="8967"/>
    <cellStyle name="20% - Accent5 5 10 3" xfId="8968"/>
    <cellStyle name="20% - Accent5 5 10 4" xfId="8969"/>
    <cellStyle name="20% - Accent5 5 10 5" xfId="8970"/>
    <cellStyle name="20% - Accent5 5 10 6" xfId="8971"/>
    <cellStyle name="20% - Accent5 5 10 7" xfId="8972"/>
    <cellStyle name="20% - Accent5 5 11" xfId="8973"/>
    <cellStyle name="20% - Accent5 5 11 2" xfId="8974"/>
    <cellStyle name="20% - Accent5 5 11 3" xfId="8975"/>
    <cellStyle name="20% - Accent5 5 11 4" xfId="8976"/>
    <cellStyle name="20% - Accent5 5 11 5" xfId="8977"/>
    <cellStyle name="20% - Accent5 5 11 6" xfId="8978"/>
    <cellStyle name="20% - Accent5 5 12" xfId="8979"/>
    <cellStyle name="20% - Accent5 5 12 2" xfId="8980"/>
    <cellStyle name="20% - Accent5 5 13" xfId="8981"/>
    <cellStyle name="20% - Accent5 5 14" xfId="8982"/>
    <cellStyle name="20% - Accent5 5 15" xfId="8983"/>
    <cellStyle name="20% - Accent5 5 16" xfId="8984"/>
    <cellStyle name="20% - Accent5 5 17" xfId="8985"/>
    <cellStyle name="20% - Accent5 5 2" xfId="8986"/>
    <cellStyle name="20% - Accent5 5 2 2" xfId="8987"/>
    <cellStyle name="20% - Accent5 5 2 2 2" xfId="8988"/>
    <cellStyle name="20% - Accent5 5 2 2 3" xfId="8989"/>
    <cellStyle name="20% - Accent5 5 2 2 4" xfId="8990"/>
    <cellStyle name="20% - Accent5 5 2 2 5" xfId="8991"/>
    <cellStyle name="20% - Accent5 5 2 2 6" xfId="8992"/>
    <cellStyle name="20% - Accent5 5 2 2 7" xfId="8993"/>
    <cellStyle name="20% - Accent5 5 2 3" xfId="8994"/>
    <cellStyle name="20% - Accent5 5 2 3 2" xfId="8995"/>
    <cellStyle name="20% - Accent5 5 2 3 3" xfId="8996"/>
    <cellStyle name="20% - Accent5 5 2 3 4" xfId="8997"/>
    <cellStyle name="20% - Accent5 5 2 3 5" xfId="8998"/>
    <cellStyle name="20% - Accent5 5 2 3 6" xfId="8999"/>
    <cellStyle name="20% - Accent5 5 2 4" xfId="9000"/>
    <cellStyle name="20% - Accent5 5 2 4 2" xfId="9001"/>
    <cellStyle name="20% - Accent5 5 2 5" xfId="9002"/>
    <cellStyle name="20% - Accent5 5 2 6" xfId="9003"/>
    <cellStyle name="20% - Accent5 5 2 7" xfId="9004"/>
    <cellStyle name="20% - Accent5 5 2 8" xfId="9005"/>
    <cellStyle name="20% - Accent5 5 2 9" xfId="9006"/>
    <cellStyle name="20% - Accent5 5 3" xfId="9007"/>
    <cellStyle name="20% - Accent5 5 3 2" xfId="9008"/>
    <cellStyle name="20% - Accent5 5 3 2 2" xfId="9009"/>
    <cellStyle name="20% - Accent5 5 3 2 3" xfId="9010"/>
    <cellStyle name="20% - Accent5 5 3 2 4" xfId="9011"/>
    <cellStyle name="20% - Accent5 5 3 2 5" xfId="9012"/>
    <cellStyle name="20% - Accent5 5 3 2 6" xfId="9013"/>
    <cellStyle name="20% - Accent5 5 3 2 7" xfId="9014"/>
    <cellStyle name="20% - Accent5 5 3 3" xfId="9015"/>
    <cellStyle name="20% - Accent5 5 3 3 2" xfId="9016"/>
    <cellStyle name="20% - Accent5 5 3 3 3" xfId="9017"/>
    <cellStyle name="20% - Accent5 5 3 3 4" xfId="9018"/>
    <cellStyle name="20% - Accent5 5 3 3 5" xfId="9019"/>
    <cellStyle name="20% - Accent5 5 3 3 6" xfId="9020"/>
    <cellStyle name="20% - Accent5 5 3 4" xfId="9021"/>
    <cellStyle name="20% - Accent5 5 3 4 2" xfId="9022"/>
    <cellStyle name="20% - Accent5 5 3 5" xfId="9023"/>
    <cellStyle name="20% - Accent5 5 3 6" xfId="9024"/>
    <cellStyle name="20% - Accent5 5 3 7" xfId="9025"/>
    <cellStyle name="20% - Accent5 5 3 8" xfId="9026"/>
    <cellStyle name="20% - Accent5 5 3 9" xfId="9027"/>
    <cellStyle name="20% - Accent5 5 4" xfId="9028"/>
    <cellStyle name="20% - Accent5 5 4 2" xfId="9029"/>
    <cellStyle name="20% - Accent5 5 4 2 2" xfId="9030"/>
    <cellStyle name="20% - Accent5 5 4 2 3" xfId="9031"/>
    <cellStyle name="20% - Accent5 5 4 2 4" xfId="9032"/>
    <cellStyle name="20% - Accent5 5 4 2 5" xfId="9033"/>
    <cellStyle name="20% - Accent5 5 4 2 6" xfId="9034"/>
    <cellStyle name="20% - Accent5 5 4 2 7" xfId="9035"/>
    <cellStyle name="20% - Accent5 5 4 3" xfId="9036"/>
    <cellStyle name="20% - Accent5 5 4 3 2" xfId="9037"/>
    <cellStyle name="20% - Accent5 5 4 3 3" xfId="9038"/>
    <cellStyle name="20% - Accent5 5 4 3 4" xfId="9039"/>
    <cellStyle name="20% - Accent5 5 4 3 5" xfId="9040"/>
    <cellStyle name="20% - Accent5 5 4 3 6" xfId="9041"/>
    <cellStyle name="20% - Accent5 5 4 4" xfId="9042"/>
    <cellStyle name="20% - Accent5 5 4 5" xfId="9043"/>
    <cellStyle name="20% - Accent5 5 4 6" xfId="9044"/>
    <cellStyle name="20% - Accent5 5 4 7" xfId="9045"/>
    <cellStyle name="20% - Accent5 5 4 8" xfId="9046"/>
    <cellStyle name="20% - Accent5 5 4 9" xfId="9047"/>
    <cellStyle name="20% - Accent5 5 5" xfId="9048"/>
    <cellStyle name="20% - Accent5 5 5 2" xfId="9049"/>
    <cellStyle name="20% - Accent5 5 5 2 2" xfId="9050"/>
    <cellStyle name="20% - Accent5 5 5 2 3" xfId="9051"/>
    <cellStyle name="20% - Accent5 5 5 2 4" xfId="9052"/>
    <cellStyle name="20% - Accent5 5 5 2 5" xfId="9053"/>
    <cellStyle name="20% - Accent5 5 5 2 6" xfId="9054"/>
    <cellStyle name="20% - Accent5 5 5 2 7" xfId="9055"/>
    <cellStyle name="20% - Accent5 5 5 3" xfId="9056"/>
    <cellStyle name="20% - Accent5 5 5 3 2" xfId="9057"/>
    <cellStyle name="20% - Accent5 5 5 3 3" xfId="9058"/>
    <cellStyle name="20% - Accent5 5 5 3 4" xfId="9059"/>
    <cellStyle name="20% - Accent5 5 5 3 5" xfId="9060"/>
    <cellStyle name="20% - Accent5 5 5 3 6" xfId="9061"/>
    <cellStyle name="20% - Accent5 5 5 4" xfId="9062"/>
    <cellStyle name="20% - Accent5 5 5 5" xfId="9063"/>
    <cellStyle name="20% - Accent5 5 5 6" xfId="9064"/>
    <cellStyle name="20% - Accent5 5 5 7" xfId="9065"/>
    <cellStyle name="20% - Accent5 5 5 8" xfId="9066"/>
    <cellStyle name="20% - Accent5 5 5 9" xfId="9067"/>
    <cellStyle name="20% - Accent5 5 6" xfId="9068"/>
    <cellStyle name="20% - Accent5 5 6 2" xfId="9069"/>
    <cellStyle name="20% - Accent5 5 6 2 2" xfId="9070"/>
    <cellStyle name="20% - Accent5 5 6 2 3" xfId="9071"/>
    <cellStyle name="20% - Accent5 5 6 2 4" xfId="9072"/>
    <cellStyle name="20% - Accent5 5 6 2 5" xfId="9073"/>
    <cellStyle name="20% - Accent5 5 6 2 6" xfId="9074"/>
    <cellStyle name="20% - Accent5 5 6 2 7" xfId="9075"/>
    <cellStyle name="20% - Accent5 5 6 3" xfId="9076"/>
    <cellStyle name="20% - Accent5 5 6 3 2" xfId="9077"/>
    <cellStyle name="20% - Accent5 5 6 3 3" xfId="9078"/>
    <cellStyle name="20% - Accent5 5 6 3 4" xfId="9079"/>
    <cellStyle name="20% - Accent5 5 6 3 5" xfId="9080"/>
    <cellStyle name="20% - Accent5 5 6 3 6" xfId="9081"/>
    <cellStyle name="20% - Accent5 5 6 4" xfId="9082"/>
    <cellStyle name="20% - Accent5 5 6 5" xfId="9083"/>
    <cellStyle name="20% - Accent5 5 6 6" xfId="9084"/>
    <cellStyle name="20% - Accent5 5 6 7" xfId="9085"/>
    <cellStyle name="20% - Accent5 5 6 8" xfId="9086"/>
    <cellStyle name="20% - Accent5 5 6 9" xfId="9087"/>
    <cellStyle name="20% - Accent5 5 7" xfId="9088"/>
    <cellStyle name="20% - Accent5 5 7 2" xfId="9089"/>
    <cellStyle name="20% - Accent5 5 7 2 2" xfId="9090"/>
    <cellStyle name="20% - Accent5 5 7 2 3" xfId="9091"/>
    <cellStyle name="20% - Accent5 5 7 2 4" xfId="9092"/>
    <cellStyle name="20% - Accent5 5 7 2 5" xfId="9093"/>
    <cellStyle name="20% - Accent5 5 7 2 6" xfId="9094"/>
    <cellStyle name="20% - Accent5 5 7 2 7" xfId="9095"/>
    <cellStyle name="20% - Accent5 5 7 3" xfId="9096"/>
    <cellStyle name="20% - Accent5 5 7 3 2" xfId="9097"/>
    <cellStyle name="20% - Accent5 5 7 3 3" xfId="9098"/>
    <cellStyle name="20% - Accent5 5 7 3 4" xfId="9099"/>
    <cellStyle name="20% - Accent5 5 7 3 5" xfId="9100"/>
    <cellStyle name="20% - Accent5 5 7 3 6" xfId="9101"/>
    <cellStyle name="20% - Accent5 5 7 4" xfId="9102"/>
    <cellStyle name="20% - Accent5 5 7 5" xfId="9103"/>
    <cellStyle name="20% - Accent5 5 7 6" xfId="9104"/>
    <cellStyle name="20% - Accent5 5 7 7" xfId="9105"/>
    <cellStyle name="20% - Accent5 5 7 8" xfId="9106"/>
    <cellStyle name="20% - Accent5 5 7 9" xfId="9107"/>
    <cellStyle name="20% - Accent5 5 8" xfId="9108"/>
    <cellStyle name="20% - Accent5 5 8 2" xfId="9109"/>
    <cellStyle name="20% - Accent5 5 8 2 2" xfId="9110"/>
    <cellStyle name="20% - Accent5 5 8 2 3" xfId="9111"/>
    <cellStyle name="20% - Accent5 5 8 2 4" xfId="9112"/>
    <cellStyle name="20% - Accent5 5 8 2 5" xfId="9113"/>
    <cellStyle name="20% - Accent5 5 8 2 6" xfId="9114"/>
    <cellStyle name="20% - Accent5 5 8 2 7" xfId="9115"/>
    <cellStyle name="20% - Accent5 5 8 3" xfId="9116"/>
    <cellStyle name="20% - Accent5 5 8 3 2" xfId="9117"/>
    <cellStyle name="20% - Accent5 5 8 3 3" xfId="9118"/>
    <cellStyle name="20% - Accent5 5 8 3 4" xfId="9119"/>
    <cellStyle name="20% - Accent5 5 8 3 5" xfId="9120"/>
    <cellStyle name="20% - Accent5 5 8 3 6" xfId="9121"/>
    <cellStyle name="20% - Accent5 5 8 4" xfId="9122"/>
    <cellStyle name="20% - Accent5 5 8 5" xfId="9123"/>
    <cellStyle name="20% - Accent5 5 8 6" xfId="9124"/>
    <cellStyle name="20% - Accent5 5 8 7" xfId="9125"/>
    <cellStyle name="20% - Accent5 5 8 8" xfId="9126"/>
    <cellStyle name="20% - Accent5 5 8 9" xfId="9127"/>
    <cellStyle name="20% - Accent5 5 9" xfId="9128"/>
    <cellStyle name="20% - Accent5 5 9 2" xfId="9129"/>
    <cellStyle name="20% - Accent5 5 9 2 2" xfId="9130"/>
    <cellStyle name="20% - Accent5 5 9 2 3" xfId="9131"/>
    <cellStyle name="20% - Accent5 5 9 2 4" xfId="9132"/>
    <cellStyle name="20% - Accent5 5 9 2 5" xfId="9133"/>
    <cellStyle name="20% - Accent5 5 9 2 6" xfId="9134"/>
    <cellStyle name="20% - Accent5 5 9 3" xfId="9135"/>
    <cellStyle name="20% - Accent5 5 9 4" xfId="9136"/>
    <cellStyle name="20% - Accent5 5 9 5" xfId="9137"/>
    <cellStyle name="20% - Accent5 5 9 6" xfId="9138"/>
    <cellStyle name="20% - Accent5 5 9 7" xfId="9139"/>
    <cellStyle name="20% - Accent5 5 9 8" xfId="9140"/>
    <cellStyle name="20% - Accent5 6" xfId="9141"/>
    <cellStyle name="20% - Accent5 6 10" xfId="9142"/>
    <cellStyle name="20% - Accent5 6 10 2" xfId="9143"/>
    <cellStyle name="20% - Accent5 6 10 3" xfId="9144"/>
    <cellStyle name="20% - Accent5 6 10 4" xfId="9145"/>
    <cellStyle name="20% - Accent5 6 10 5" xfId="9146"/>
    <cellStyle name="20% - Accent5 6 10 6" xfId="9147"/>
    <cellStyle name="20% - Accent5 6 10 7" xfId="9148"/>
    <cellStyle name="20% - Accent5 6 11" xfId="9149"/>
    <cellStyle name="20% - Accent5 6 11 2" xfId="9150"/>
    <cellStyle name="20% - Accent5 6 11 3" xfId="9151"/>
    <cellStyle name="20% - Accent5 6 11 4" xfId="9152"/>
    <cellStyle name="20% - Accent5 6 11 5" xfId="9153"/>
    <cellStyle name="20% - Accent5 6 11 6" xfId="9154"/>
    <cellStyle name="20% - Accent5 6 12" xfId="9155"/>
    <cellStyle name="20% - Accent5 6 12 2" xfId="9156"/>
    <cellStyle name="20% - Accent5 6 13" xfId="9157"/>
    <cellStyle name="20% - Accent5 6 14" xfId="9158"/>
    <cellStyle name="20% - Accent5 6 15" xfId="9159"/>
    <cellStyle name="20% - Accent5 6 16" xfId="9160"/>
    <cellStyle name="20% - Accent5 6 17" xfId="9161"/>
    <cellStyle name="20% - Accent5 6 2" xfId="9162"/>
    <cellStyle name="20% - Accent5 6 2 2" xfId="9163"/>
    <cellStyle name="20% - Accent5 6 2 2 2" xfId="9164"/>
    <cellStyle name="20% - Accent5 6 2 2 3" xfId="9165"/>
    <cellStyle name="20% - Accent5 6 2 2 4" xfId="9166"/>
    <cellStyle name="20% - Accent5 6 2 2 5" xfId="9167"/>
    <cellStyle name="20% - Accent5 6 2 2 6" xfId="9168"/>
    <cellStyle name="20% - Accent5 6 2 2 7" xfId="9169"/>
    <cellStyle name="20% - Accent5 6 2 3" xfId="9170"/>
    <cellStyle name="20% - Accent5 6 2 3 2" xfId="9171"/>
    <cellStyle name="20% - Accent5 6 2 3 3" xfId="9172"/>
    <cellStyle name="20% - Accent5 6 2 3 4" xfId="9173"/>
    <cellStyle name="20% - Accent5 6 2 3 5" xfId="9174"/>
    <cellStyle name="20% - Accent5 6 2 3 6" xfId="9175"/>
    <cellStyle name="20% - Accent5 6 2 4" xfId="9176"/>
    <cellStyle name="20% - Accent5 6 2 4 2" xfId="9177"/>
    <cellStyle name="20% - Accent5 6 2 5" xfId="9178"/>
    <cellStyle name="20% - Accent5 6 2 6" xfId="9179"/>
    <cellStyle name="20% - Accent5 6 2 7" xfId="9180"/>
    <cellStyle name="20% - Accent5 6 2 8" xfId="9181"/>
    <cellStyle name="20% - Accent5 6 2 9" xfId="9182"/>
    <cellStyle name="20% - Accent5 6 3" xfId="9183"/>
    <cellStyle name="20% - Accent5 6 3 2" xfId="9184"/>
    <cellStyle name="20% - Accent5 6 3 2 2" xfId="9185"/>
    <cellStyle name="20% - Accent5 6 3 2 3" xfId="9186"/>
    <cellStyle name="20% - Accent5 6 3 2 4" xfId="9187"/>
    <cellStyle name="20% - Accent5 6 3 2 5" xfId="9188"/>
    <cellStyle name="20% - Accent5 6 3 2 6" xfId="9189"/>
    <cellStyle name="20% - Accent5 6 3 2 7" xfId="9190"/>
    <cellStyle name="20% - Accent5 6 3 3" xfId="9191"/>
    <cellStyle name="20% - Accent5 6 3 3 2" xfId="9192"/>
    <cellStyle name="20% - Accent5 6 3 3 3" xfId="9193"/>
    <cellStyle name="20% - Accent5 6 3 3 4" xfId="9194"/>
    <cellStyle name="20% - Accent5 6 3 3 5" xfId="9195"/>
    <cellStyle name="20% - Accent5 6 3 3 6" xfId="9196"/>
    <cellStyle name="20% - Accent5 6 3 4" xfId="9197"/>
    <cellStyle name="20% - Accent5 6 3 4 2" xfId="9198"/>
    <cellStyle name="20% - Accent5 6 3 5" xfId="9199"/>
    <cellStyle name="20% - Accent5 6 3 6" xfId="9200"/>
    <cellStyle name="20% - Accent5 6 3 7" xfId="9201"/>
    <cellStyle name="20% - Accent5 6 3 8" xfId="9202"/>
    <cellStyle name="20% - Accent5 6 3 9" xfId="9203"/>
    <cellStyle name="20% - Accent5 6 4" xfId="9204"/>
    <cellStyle name="20% - Accent5 6 4 2" xfId="9205"/>
    <cellStyle name="20% - Accent5 6 4 2 2" xfId="9206"/>
    <cellStyle name="20% - Accent5 6 4 2 3" xfId="9207"/>
    <cellStyle name="20% - Accent5 6 4 2 4" xfId="9208"/>
    <cellStyle name="20% - Accent5 6 4 2 5" xfId="9209"/>
    <cellStyle name="20% - Accent5 6 4 2 6" xfId="9210"/>
    <cellStyle name="20% - Accent5 6 4 2 7" xfId="9211"/>
    <cellStyle name="20% - Accent5 6 4 3" xfId="9212"/>
    <cellStyle name="20% - Accent5 6 4 3 2" xfId="9213"/>
    <cellStyle name="20% - Accent5 6 4 3 3" xfId="9214"/>
    <cellStyle name="20% - Accent5 6 4 3 4" xfId="9215"/>
    <cellStyle name="20% - Accent5 6 4 3 5" xfId="9216"/>
    <cellStyle name="20% - Accent5 6 4 3 6" xfId="9217"/>
    <cellStyle name="20% - Accent5 6 4 4" xfId="9218"/>
    <cellStyle name="20% - Accent5 6 4 5" xfId="9219"/>
    <cellStyle name="20% - Accent5 6 4 6" xfId="9220"/>
    <cellStyle name="20% - Accent5 6 4 7" xfId="9221"/>
    <cellStyle name="20% - Accent5 6 4 8" xfId="9222"/>
    <cellStyle name="20% - Accent5 6 4 9" xfId="9223"/>
    <cellStyle name="20% - Accent5 6 5" xfId="9224"/>
    <cellStyle name="20% - Accent5 6 5 2" xfId="9225"/>
    <cellStyle name="20% - Accent5 6 5 2 2" xfId="9226"/>
    <cellStyle name="20% - Accent5 6 5 2 3" xfId="9227"/>
    <cellStyle name="20% - Accent5 6 5 2 4" xfId="9228"/>
    <cellStyle name="20% - Accent5 6 5 2 5" xfId="9229"/>
    <cellStyle name="20% - Accent5 6 5 2 6" xfId="9230"/>
    <cellStyle name="20% - Accent5 6 5 2 7" xfId="9231"/>
    <cellStyle name="20% - Accent5 6 5 3" xfId="9232"/>
    <cellStyle name="20% - Accent5 6 5 3 2" xfId="9233"/>
    <cellStyle name="20% - Accent5 6 5 3 3" xfId="9234"/>
    <cellStyle name="20% - Accent5 6 5 3 4" xfId="9235"/>
    <cellStyle name="20% - Accent5 6 5 3 5" xfId="9236"/>
    <cellStyle name="20% - Accent5 6 5 3 6" xfId="9237"/>
    <cellStyle name="20% - Accent5 6 5 4" xfId="9238"/>
    <cellStyle name="20% - Accent5 6 5 5" xfId="9239"/>
    <cellStyle name="20% - Accent5 6 5 6" xfId="9240"/>
    <cellStyle name="20% - Accent5 6 5 7" xfId="9241"/>
    <cellStyle name="20% - Accent5 6 5 8" xfId="9242"/>
    <cellStyle name="20% - Accent5 6 5 9" xfId="9243"/>
    <cellStyle name="20% - Accent5 6 6" xfId="9244"/>
    <cellStyle name="20% - Accent5 6 6 2" xfId="9245"/>
    <cellStyle name="20% - Accent5 6 6 2 2" xfId="9246"/>
    <cellStyle name="20% - Accent5 6 6 2 3" xfId="9247"/>
    <cellStyle name="20% - Accent5 6 6 2 4" xfId="9248"/>
    <cellStyle name="20% - Accent5 6 6 2 5" xfId="9249"/>
    <cellStyle name="20% - Accent5 6 6 2 6" xfId="9250"/>
    <cellStyle name="20% - Accent5 6 6 2 7" xfId="9251"/>
    <cellStyle name="20% - Accent5 6 6 3" xfId="9252"/>
    <cellStyle name="20% - Accent5 6 6 3 2" xfId="9253"/>
    <cellStyle name="20% - Accent5 6 6 3 3" xfId="9254"/>
    <cellStyle name="20% - Accent5 6 6 3 4" xfId="9255"/>
    <cellStyle name="20% - Accent5 6 6 3 5" xfId="9256"/>
    <cellStyle name="20% - Accent5 6 6 3 6" xfId="9257"/>
    <cellStyle name="20% - Accent5 6 6 4" xfId="9258"/>
    <cellStyle name="20% - Accent5 6 6 5" xfId="9259"/>
    <cellStyle name="20% - Accent5 6 6 6" xfId="9260"/>
    <cellStyle name="20% - Accent5 6 6 7" xfId="9261"/>
    <cellStyle name="20% - Accent5 6 6 8" xfId="9262"/>
    <cellStyle name="20% - Accent5 6 6 9" xfId="9263"/>
    <cellStyle name="20% - Accent5 6 7" xfId="9264"/>
    <cellStyle name="20% - Accent5 6 7 2" xfId="9265"/>
    <cellStyle name="20% - Accent5 6 7 2 2" xfId="9266"/>
    <cellStyle name="20% - Accent5 6 7 2 3" xfId="9267"/>
    <cellStyle name="20% - Accent5 6 7 2 4" xfId="9268"/>
    <cellStyle name="20% - Accent5 6 7 2 5" xfId="9269"/>
    <cellStyle name="20% - Accent5 6 7 2 6" xfId="9270"/>
    <cellStyle name="20% - Accent5 6 7 2 7" xfId="9271"/>
    <cellStyle name="20% - Accent5 6 7 3" xfId="9272"/>
    <cellStyle name="20% - Accent5 6 7 3 2" xfId="9273"/>
    <cellStyle name="20% - Accent5 6 7 3 3" xfId="9274"/>
    <cellStyle name="20% - Accent5 6 7 3 4" xfId="9275"/>
    <cellStyle name="20% - Accent5 6 7 3 5" xfId="9276"/>
    <cellStyle name="20% - Accent5 6 7 3 6" xfId="9277"/>
    <cellStyle name="20% - Accent5 6 7 4" xfId="9278"/>
    <cellStyle name="20% - Accent5 6 7 5" xfId="9279"/>
    <cellStyle name="20% - Accent5 6 7 6" xfId="9280"/>
    <cellStyle name="20% - Accent5 6 7 7" xfId="9281"/>
    <cellStyle name="20% - Accent5 6 7 8" xfId="9282"/>
    <cellStyle name="20% - Accent5 6 7 9" xfId="9283"/>
    <cellStyle name="20% - Accent5 6 8" xfId="9284"/>
    <cellStyle name="20% - Accent5 6 8 2" xfId="9285"/>
    <cellStyle name="20% - Accent5 6 8 2 2" xfId="9286"/>
    <cellStyle name="20% - Accent5 6 8 2 3" xfId="9287"/>
    <cellStyle name="20% - Accent5 6 8 2 4" xfId="9288"/>
    <cellStyle name="20% - Accent5 6 8 2 5" xfId="9289"/>
    <cellStyle name="20% - Accent5 6 8 2 6" xfId="9290"/>
    <cellStyle name="20% - Accent5 6 8 2 7" xfId="9291"/>
    <cellStyle name="20% - Accent5 6 8 3" xfId="9292"/>
    <cellStyle name="20% - Accent5 6 8 3 2" xfId="9293"/>
    <cellStyle name="20% - Accent5 6 8 3 3" xfId="9294"/>
    <cellStyle name="20% - Accent5 6 8 3 4" xfId="9295"/>
    <cellStyle name="20% - Accent5 6 8 3 5" xfId="9296"/>
    <cellStyle name="20% - Accent5 6 8 3 6" xfId="9297"/>
    <cellStyle name="20% - Accent5 6 8 4" xfId="9298"/>
    <cellStyle name="20% - Accent5 6 8 5" xfId="9299"/>
    <cellStyle name="20% - Accent5 6 8 6" xfId="9300"/>
    <cellStyle name="20% - Accent5 6 8 7" xfId="9301"/>
    <cellStyle name="20% - Accent5 6 8 8" xfId="9302"/>
    <cellStyle name="20% - Accent5 6 8 9" xfId="9303"/>
    <cellStyle name="20% - Accent5 6 9" xfId="9304"/>
    <cellStyle name="20% - Accent5 6 9 2" xfId="9305"/>
    <cellStyle name="20% - Accent5 6 9 2 2" xfId="9306"/>
    <cellStyle name="20% - Accent5 6 9 2 3" xfId="9307"/>
    <cellStyle name="20% - Accent5 6 9 2 4" xfId="9308"/>
    <cellStyle name="20% - Accent5 6 9 2 5" xfId="9309"/>
    <cellStyle name="20% - Accent5 6 9 2 6" xfId="9310"/>
    <cellStyle name="20% - Accent5 6 9 3" xfId="9311"/>
    <cellStyle name="20% - Accent5 6 9 4" xfId="9312"/>
    <cellStyle name="20% - Accent5 6 9 5" xfId="9313"/>
    <cellStyle name="20% - Accent5 6 9 6" xfId="9314"/>
    <cellStyle name="20% - Accent5 6 9 7" xfId="9315"/>
    <cellStyle name="20% - Accent5 6 9 8" xfId="9316"/>
    <cellStyle name="20% - Accent5 7" xfId="9317"/>
    <cellStyle name="20% - Accent5 7 10" xfId="9318"/>
    <cellStyle name="20% - Accent5 7 10 2" xfId="9319"/>
    <cellStyle name="20% - Accent5 7 10 3" xfId="9320"/>
    <cellStyle name="20% - Accent5 7 10 4" xfId="9321"/>
    <cellStyle name="20% - Accent5 7 10 5" xfId="9322"/>
    <cellStyle name="20% - Accent5 7 10 6" xfId="9323"/>
    <cellStyle name="20% - Accent5 7 10 7" xfId="9324"/>
    <cellStyle name="20% - Accent5 7 11" xfId="9325"/>
    <cellStyle name="20% - Accent5 7 11 2" xfId="9326"/>
    <cellStyle name="20% - Accent5 7 11 3" xfId="9327"/>
    <cellStyle name="20% - Accent5 7 11 4" xfId="9328"/>
    <cellStyle name="20% - Accent5 7 11 5" xfId="9329"/>
    <cellStyle name="20% - Accent5 7 11 6" xfId="9330"/>
    <cellStyle name="20% - Accent5 7 12" xfId="9331"/>
    <cellStyle name="20% - Accent5 7 12 2" xfId="9332"/>
    <cellStyle name="20% - Accent5 7 13" xfId="9333"/>
    <cellStyle name="20% - Accent5 7 14" xfId="9334"/>
    <cellStyle name="20% - Accent5 7 15" xfId="9335"/>
    <cellStyle name="20% - Accent5 7 16" xfId="9336"/>
    <cellStyle name="20% - Accent5 7 17" xfId="9337"/>
    <cellStyle name="20% - Accent5 7 2" xfId="9338"/>
    <cellStyle name="20% - Accent5 7 2 2" xfId="9339"/>
    <cellStyle name="20% - Accent5 7 2 2 2" xfId="9340"/>
    <cellStyle name="20% - Accent5 7 2 2 3" xfId="9341"/>
    <cellStyle name="20% - Accent5 7 2 2 4" xfId="9342"/>
    <cellStyle name="20% - Accent5 7 2 2 5" xfId="9343"/>
    <cellStyle name="20% - Accent5 7 2 2 6" xfId="9344"/>
    <cellStyle name="20% - Accent5 7 2 2 7" xfId="9345"/>
    <cellStyle name="20% - Accent5 7 2 3" xfId="9346"/>
    <cellStyle name="20% - Accent5 7 2 3 2" xfId="9347"/>
    <cellStyle name="20% - Accent5 7 2 3 3" xfId="9348"/>
    <cellStyle name="20% - Accent5 7 2 3 4" xfId="9349"/>
    <cellStyle name="20% - Accent5 7 2 3 5" xfId="9350"/>
    <cellStyle name="20% - Accent5 7 2 3 6" xfId="9351"/>
    <cellStyle name="20% - Accent5 7 2 4" xfId="9352"/>
    <cellStyle name="20% - Accent5 7 2 4 2" xfId="9353"/>
    <cellStyle name="20% - Accent5 7 2 5" xfId="9354"/>
    <cellStyle name="20% - Accent5 7 2 6" xfId="9355"/>
    <cellStyle name="20% - Accent5 7 2 7" xfId="9356"/>
    <cellStyle name="20% - Accent5 7 2 8" xfId="9357"/>
    <cellStyle name="20% - Accent5 7 2 9" xfId="9358"/>
    <cellStyle name="20% - Accent5 7 3" xfId="9359"/>
    <cellStyle name="20% - Accent5 7 3 2" xfId="9360"/>
    <cellStyle name="20% - Accent5 7 3 2 2" xfId="9361"/>
    <cellStyle name="20% - Accent5 7 3 2 3" xfId="9362"/>
    <cellStyle name="20% - Accent5 7 3 2 4" xfId="9363"/>
    <cellStyle name="20% - Accent5 7 3 2 5" xfId="9364"/>
    <cellStyle name="20% - Accent5 7 3 2 6" xfId="9365"/>
    <cellStyle name="20% - Accent5 7 3 2 7" xfId="9366"/>
    <cellStyle name="20% - Accent5 7 3 3" xfId="9367"/>
    <cellStyle name="20% - Accent5 7 3 3 2" xfId="9368"/>
    <cellStyle name="20% - Accent5 7 3 3 3" xfId="9369"/>
    <cellStyle name="20% - Accent5 7 3 3 4" xfId="9370"/>
    <cellStyle name="20% - Accent5 7 3 3 5" xfId="9371"/>
    <cellStyle name="20% - Accent5 7 3 3 6" xfId="9372"/>
    <cellStyle name="20% - Accent5 7 3 4" xfId="9373"/>
    <cellStyle name="20% - Accent5 7 3 4 2" xfId="9374"/>
    <cellStyle name="20% - Accent5 7 3 5" xfId="9375"/>
    <cellStyle name="20% - Accent5 7 3 6" xfId="9376"/>
    <cellStyle name="20% - Accent5 7 3 7" xfId="9377"/>
    <cellStyle name="20% - Accent5 7 3 8" xfId="9378"/>
    <cellStyle name="20% - Accent5 7 3 9" xfId="9379"/>
    <cellStyle name="20% - Accent5 7 4" xfId="9380"/>
    <cellStyle name="20% - Accent5 7 4 2" xfId="9381"/>
    <cellStyle name="20% - Accent5 7 4 2 2" xfId="9382"/>
    <cellStyle name="20% - Accent5 7 4 2 3" xfId="9383"/>
    <cellStyle name="20% - Accent5 7 4 2 4" xfId="9384"/>
    <cellStyle name="20% - Accent5 7 4 2 5" xfId="9385"/>
    <cellStyle name="20% - Accent5 7 4 2 6" xfId="9386"/>
    <cellStyle name="20% - Accent5 7 4 2 7" xfId="9387"/>
    <cellStyle name="20% - Accent5 7 4 3" xfId="9388"/>
    <cellStyle name="20% - Accent5 7 4 3 2" xfId="9389"/>
    <cellStyle name="20% - Accent5 7 4 3 3" xfId="9390"/>
    <cellStyle name="20% - Accent5 7 4 3 4" xfId="9391"/>
    <cellStyle name="20% - Accent5 7 4 3 5" xfId="9392"/>
    <cellStyle name="20% - Accent5 7 4 3 6" xfId="9393"/>
    <cellStyle name="20% - Accent5 7 4 4" xfId="9394"/>
    <cellStyle name="20% - Accent5 7 4 5" xfId="9395"/>
    <cellStyle name="20% - Accent5 7 4 6" xfId="9396"/>
    <cellStyle name="20% - Accent5 7 4 7" xfId="9397"/>
    <cellStyle name="20% - Accent5 7 4 8" xfId="9398"/>
    <cellStyle name="20% - Accent5 7 4 9" xfId="9399"/>
    <cellStyle name="20% - Accent5 7 5" xfId="9400"/>
    <cellStyle name="20% - Accent5 7 5 2" xfId="9401"/>
    <cellStyle name="20% - Accent5 7 5 2 2" xfId="9402"/>
    <cellStyle name="20% - Accent5 7 5 2 3" xfId="9403"/>
    <cellStyle name="20% - Accent5 7 5 2 4" xfId="9404"/>
    <cellStyle name="20% - Accent5 7 5 2 5" xfId="9405"/>
    <cellStyle name="20% - Accent5 7 5 2 6" xfId="9406"/>
    <cellStyle name="20% - Accent5 7 5 2 7" xfId="9407"/>
    <cellStyle name="20% - Accent5 7 5 3" xfId="9408"/>
    <cellStyle name="20% - Accent5 7 5 3 2" xfId="9409"/>
    <cellStyle name="20% - Accent5 7 5 3 3" xfId="9410"/>
    <cellStyle name="20% - Accent5 7 5 3 4" xfId="9411"/>
    <cellStyle name="20% - Accent5 7 5 3 5" xfId="9412"/>
    <cellStyle name="20% - Accent5 7 5 3 6" xfId="9413"/>
    <cellStyle name="20% - Accent5 7 5 4" xfId="9414"/>
    <cellStyle name="20% - Accent5 7 5 5" xfId="9415"/>
    <cellStyle name="20% - Accent5 7 5 6" xfId="9416"/>
    <cellStyle name="20% - Accent5 7 5 7" xfId="9417"/>
    <cellStyle name="20% - Accent5 7 5 8" xfId="9418"/>
    <cellStyle name="20% - Accent5 7 5 9" xfId="9419"/>
    <cellStyle name="20% - Accent5 7 6" xfId="9420"/>
    <cellStyle name="20% - Accent5 7 6 2" xfId="9421"/>
    <cellStyle name="20% - Accent5 7 6 2 2" xfId="9422"/>
    <cellStyle name="20% - Accent5 7 6 2 3" xfId="9423"/>
    <cellStyle name="20% - Accent5 7 6 2 4" xfId="9424"/>
    <cellStyle name="20% - Accent5 7 6 2 5" xfId="9425"/>
    <cellStyle name="20% - Accent5 7 6 2 6" xfId="9426"/>
    <cellStyle name="20% - Accent5 7 6 2 7" xfId="9427"/>
    <cellStyle name="20% - Accent5 7 6 3" xfId="9428"/>
    <cellStyle name="20% - Accent5 7 6 3 2" xfId="9429"/>
    <cellStyle name="20% - Accent5 7 6 3 3" xfId="9430"/>
    <cellStyle name="20% - Accent5 7 6 3 4" xfId="9431"/>
    <cellStyle name="20% - Accent5 7 6 3 5" xfId="9432"/>
    <cellStyle name="20% - Accent5 7 6 3 6" xfId="9433"/>
    <cellStyle name="20% - Accent5 7 6 4" xfId="9434"/>
    <cellStyle name="20% - Accent5 7 6 5" xfId="9435"/>
    <cellStyle name="20% - Accent5 7 6 6" xfId="9436"/>
    <cellStyle name="20% - Accent5 7 6 7" xfId="9437"/>
    <cellStyle name="20% - Accent5 7 6 8" xfId="9438"/>
    <cellStyle name="20% - Accent5 7 6 9" xfId="9439"/>
    <cellStyle name="20% - Accent5 7 7" xfId="9440"/>
    <cellStyle name="20% - Accent5 7 7 2" xfId="9441"/>
    <cellStyle name="20% - Accent5 7 7 2 2" xfId="9442"/>
    <cellStyle name="20% - Accent5 7 7 2 3" xfId="9443"/>
    <cellStyle name="20% - Accent5 7 7 2 4" xfId="9444"/>
    <cellStyle name="20% - Accent5 7 7 2 5" xfId="9445"/>
    <cellStyle name="20% - Accent5 7 7 2 6" xfId="9446"/>
    <cellStyle name="20% - Accent5 7 7 2 7" xfId="9447"/>
    <cellStyle name="20% - Accent5 7 7 3" xfId="9448"/>
    <cellStyle name="20% - Accent5 7 7 3 2" xfId="9449"/>
    <cellStyle name="20% - Accent5 7 7 3 3" xfId="9450"/>
    <cellStyle name="20% - Accent5 7 7 3 4" xfId="9451"/>
    <cellStyle name="20% - Accent5 7 7 3 5" xfId="9452"/>
    <cellStyle name="20% - Accent5 7 7 3 6" xfId="9453"/>
    <cellStyle name="20% - Accent5 7 7 4" xfId="9454"/>
    <cellStyle name="20% - Accent5 7 7 5" xfId="9455"/>
    <cellStyle name="20% - Accent5 7 7 6" xfId="9456"/>
    <cellStyle name="20% - Accent5 7 7 7" xfId="9457"/>
    <cellStyle name="20% - Accent5 7 7 8" xfId="9458"/>
    <cellStyle name="20% - Accent5 7 7 9" xfId="9459"/>
    <cellStyle name="20% - Accent5 7 8" xfId="9460"/>
    <cellStyle name="20% - Accent5 7 8 2" xfId="9461"/>
    <cellStyle name="20% - Accent5 7 8 2 2" xfId="9462"/>
    <cellStyle name="20% - Accent5 7 8 2 3" xfId="9463"/>
    <cellStyle name="20% - Accent5 7 8 2 4" xfId="9464"/>
    <cellStyle name="20% - Accent5 7 8 2 5" xfId="9465"/>
    <cellStyle name="20% - Accent5 7 8 2 6" xfId="9466"/>
    <cellStyle name="20% - Accent5 7 8 2 7" xfId="9467"/>
    <cellStyle name="20% - Accent5 7 8 3" xfId="9468"/>
    <cellStyle name="20% - Accent5 7 8 3 2" xfId="9469"/>
    <cellStyle name="20% - Accent5 7 8 3 3" xfId="9470"/>
    <cellStyle name="20% - Accent5 7 8 3 4" xfId="9471"/>
    <cellStyle name="20% - Accent5 7 8 3 5" xfId="9472"/>
    <cellStyle name="20% - Accent5 7 8 3 6" xfId="9473"/>
    <cellStyle name="20% - Accent5 7 8 4" xfId="9474"/>
    <cellStyle name="20% - Accent5 7 8 5" xfId="9475"/>
    <cellStyle name="20% - Accent5 7 8 6" xfId="9476"/>
    <cellStyle name="20% - Accent5 7 8 7" xfId="9477"/>
    <cellStyle name="20% - Accent5 7 8 8" xfId="9478"/>
    <cellStyle name="20% - Accent5 7 8 9" xfId="9479"/>
    <cellStyle name="20% - Accent5 7 9" xfId="9480"/>
    <cellStyle name="20% - Accent5 7 9 2" xfId="9481"/>
    <cellStyle name="20% - Accent5 7 9 2 2" xfId="9482"/>
    <cellStyle name="20% - Accent5 7 9 2 3" xfId="9483"/>
    <cellStyle name="20% - Accent5 7 9 2 4" xfId="9484"/>
    <cellStyle name="20% - Accent5 7 9 2 5" xfId="9485"/>
    <cellStyle name="20% - Accent5 7 9 2 6" xfId="9486"/>
    <cellStyle name="20% - Accent5 7 9 3" xfId="9487"/>
    <cellStyle name="20% - Accent5 7 9 4" xfId="9488"/>
    <cellStyle name="20% - Accent5 7 9 5" xfId="9489"/>
    <cellStyle name="20% - Accent5 7 9 6" xfId="9490"/>
    <cellStyle name="20% - Accent5 7 9 7" xfId="9491"/>
    <cellStyle name="20% - Accent5 7 9 8" xfId="9492"/>
    <cellStyle name="20% - Accent5 8" xfId="9493"/>
    <cellStyle name="20% - Accent5 8 10" xfId="9494"/>
    <cellStyle name="20% - Accent5 8 10 2" xfId="9495"/>
    <cellStyle name="20% - Accent5 8 10 3" xfId="9496"/>
    <cellStyle name="20% - Accent5 8 10 4" xfId="9497"/>
    <cellStyle name="20% - Accent5 8 10 5" xfId="9498"/>
    <cellStyle name="20% - Accent5 8 10 6" xfId="9499"/>
    <cellStyle name="20% - Accent5 8 10 7" xfId="9500"/>
    <cellStyle name="20% - Accent5 8 11" xfId="9501"/>
    <cellStyle name="20% - Accent5 8 11 2" xfId="9502"/>
    <cellStyle name="20% - Accent5 8 11 3" xfId="9503"/>
    <cellStyle name="20% - Accent5 8 11 4" xfId="9504"/>
    <cellStyle name="20% - Accent5 8 11 5" xfId="9505"/>
    <cellStyle name="20% - Accent5 8 11 6" xfId="9506"/>
    <cellStyle name="20% - Accent5 8 12" xfId="9507"/>
    <cellStyle name="20% - Accent5 8 12 2" xfId="9508"/>
    <cellStyle name="20% - Accent5 8 13" xfId="9509"/>
    <cellStyle name="20% - Accent5 8 14" xfId="9510"/>
    <cellStyle name="20% - Accent5 8 15" xfId="9511"/>
    <cellStyle name="20% - Accent5 8 16" xfId="9512"/>
    <cellStyle name="20% - Accent5 8 17" xfId="9513"/>
    <cellStyle name="20% - Accent5 8 2" xfId="9514"/>
    <cellStyle name="20% - Accent5 8 2 2" xfId="9515"/>
    <cellStyle name="20% - Accent5 8 2 2 2" xfId="9516"/>
    <cellStyle name="20% - Accent5 8 2 2 3" xfId="9517"/>
    <cellStyle name="20% - Accent5 8 2 2 4" xfId="9518"/>
    <cellStyle name="20% - Accent5 8 2 2 5" xfId="9519"/>
    <cellStyle name="20% - Accent5 8 2 2 6" xfId="9520"/>
    <cellStyle name="20% - Accent5 8 2 2 7" xfId="9521"/>
    <cellStyle name="20% - Accent5 8 2 3" xfId="9522"/>
    <cellStyle name="20% - Accent5 8 2 3 2" xfId="9523"/>
    <cellStyle name="20% - Accent5 8 2 3 3" xfId="9524"/>
    <cellStyle name="20% - Accent5 8 2 3 4" xfId="9525"/>
    <cellStyle name="20% - Accent5 8 2 3 5" xfId="9526"/>
    <cellStyle name="20% - Accent5 8 2 3 6" xfId="9527"/>
    <cellStyle name="20% - Accent5 8 2 4" xfId="9528"/>
    <cellStyle name="20% - Accent5 8 2 4 2" xfId="9529"/>
    <cellStyle name="20% - Accent5 8 2 5" xfId="9530"/>
    <cellStyle name="20% - Accent5 8 2 6" xfId="9531"/>
    <cellStyle name="20% - Accent5 8 2 7" xfId="9532"/>
    <cellStyle name="20% - Accent5 8 2 8" xfId="9533"/>
    <cellStyle name="20% - Accent5 8 2 9" xfId="9534"/>
    <cellStyle name="20% - Accent5 8 3" xfId="9535"/>
    <cellStyle name="20% - Accent5 8 3 2" xfId="9536"/>
    <cellStyle name="20% - Accent5 8 3 2 2" xfId="9537"/>
    <cellStyle name="20% - Accent5 8 3 2 3" xfId="9538"/>
    <cellStyle name="20% - Accent5 8 3 2 4" xfId="9539"/>
    <cellStyle name="20% - Accent5 8 3 2 5" xfId="9540"/>
    <cellStyle name="20% - Accent5 8 3 2 6" xfId="9541"/>
    <cellStyle name="20% - Accent5 8 3 2 7" xfId="9542"/>
    <cellStyle name="20% - Accent5 8 3 3" xfId="9543"/>
    <cellStyle name="20% - Accent5 8 3 3 2" xfId="9544"/>
    <cellStyle name="20% - Accent5 8 3 3 3" xfId="9545"/>
    <cellStyle name="20% - Accent5 8 3 3 4" xfId="9546"/>
    <cellStyle name="20% - Accent5 8 3 3 5" xfId="9547"/>
    <cellStyle name="20% - Accent5 8 3 3 6" xfId="9548"/>
    <cellStyle name="20% - Accent5 8 3 4" xfId="9549"/>
    <cellStyle name="20% - Accent5 8 3 4 2" xfId="9550"/>
    <cellStyle name="20% - Accent5 8 3 5" xfId="9551"/>
    <cellStyle name="20% - Accent5 8 3 6" xfId="9552"/>
    <cellStyle name="20% - Accent5 8 3 7" xfId="9553"/>
    <cellStyle name="20% - Accent5 8 3 8" xfId="9554"/>
    <cellStyle name="20% - Accent5 8 3 9" xfId="9555"/>
    <cellStyle name="20% - Accent5 8 4" xfId="9556"/>
    <cellStyle name="20% - Accent5 8 4 2" xfId="9557"/>
    <cellStyle name="20% - Accent5 8 4 2 2" xfId="9558"/>
    <cellStyle name="20% - Accent5 8 4 2 3" xfId="9559"/>
    <cellStyle name="20% - Accent5 8 4 2 4" xfId="9560"/>
    <cellStyle name="20% - Accent5 8 4 2 5" xfId="9561"/>
    <cellStyle name="20% - Accent5 8 4 2 6" xfId="9562"/>
    <cellStyle name="20% - Accent5 8 4 2 7" xfId="9563"/>
    <cellStyle name="20% - Accent5 8 4 3" xfId="9564"/>
    <cellStyle name="20% - Accent5 8 4 3 2" xfId="9565"/>
    <cellStyle name="20% - Accent5 8 4 3 3" xfId="9566"/>
    <cellStyle name="20% - Accent5 8 4 3 4" xfId="9567"/>
    <cellStyle name="20% - Accent5 8 4 3 5" xfId="9568"/>
    <cellStyle name="20% - Accent5 8 4 3 6" xfId="9569"/>
    <cellStyle name="20% - Accent5 8 4 4" xfId="9570"/>
    <cellStyle name="20% - Accent5 8 4 5" xfId="9571"/>
    <cellStyle name="20% - Accent5 8 4 6" xfId="9572"/>
    <cellStyle name="20% - Accent5 8 4 7" xfId="9573"/>
    <cellStyle name="20% - Accent5 8 4 8" xfId="9574"/>
    <cellStyle name="20% - Accent5 8 4 9" xfId="9575"/>
    <cellStyle name="20% - Accent5 8 5" xfId="9576"/>
    <cellStyle name="20% - Accent5 8 5 2" xfId="9577"/>
    <cellStyle name="20% - Accent5 8 5 2 2" xfId="9578"/>
    <cellStyle name="20% - Accent5 8 5 2 3" xfId="9579"/>
    <cellStyle name="20% - Accent5 8 5 2 4" xfId="9580"/>
    <cellStyle name="20% - Accent5 8 5 2 5" xfId="9581"/>
    <cellStyle name="20% - Accent5 8 5 2 6" xfId="9582"/>
    <cellStyle name="20% - Accent5 8 5 2 7" xfId="9583"/>
    <cellStyle name="20% - Accent5 8 5 3" xfId="9584"/>
    <cellStyle name="20% - Accent5 8 5 3 2" xfId="9585"/>
    <cellStyle name="20% - Accent5 8 5 3 3" xfId="9586"/>
    <cellStyle name="20% - Accent5 8 5 3 4" xfId="9587"/>
    <cellStyle name="20% - Accent5 8 5 3 5" xfId="9588"/>
    <cellStyle name="20% - Accent5 8 5 3 6" xfId="9589"/>
    <cellStyle name="20% - Accent5 8 5 4" xfId="9590"/>
    <cellStyle name="20% - Accent5 8 5 5" xfId="9591"/>
    <cellStyle name="20% - Accent5 8 5 6" xfId="9592"/>
    <cellStyle name="20% - Accent5 8 5 7" xfId="9593"/>
    <cellStyle name="20% - Accent5 8 5 8" xfId="9594"/>
    <cellStyle name="20% - Accent5 8 5 9" xfId="9595"/>
    <cellStyle name="20% - Accent5 8 6" xfId="9596"/>
    <cellStyle name="20% - Accent5 8 6 2" xfId="9597"/>
    <cellStyle name="20% - Accent5 8 6 2 2" xfId="9598"/>
    <cellStyle name="20% - Accent5 8 6 2 3" xfId="9599"/>
    <cellStyle name="20% - Accent5 8 6 2 4" xfId="9600"/>
    <cellStyle name="20% - Accent5 8 6 2 5" xfId="9601"/>
    <cellStyle name="20% - Accent5 8 6 2 6" xfId="9602"/>
    <cellStyle name="20% - Accent5 8 6 2 7" xfId="9603"/>
    <cellStyle name="20% - Accent5 8 6 3" xfId="9604"/>
    <cellStyle name="20% - Accent5 8 6 3 2" xfId="9605"/>
    <cellStyle name="20% - Accent5 8 6 3 3" xfId="9606"/>
    <cellStyle name="20% - Accent5 8 6 3 4" xfId="9607"/>
    <cellStyle name="20% - Accent5 8 6 3 5" xfId="9608"/>
    <cellStyle name="20% - Accent5 8 6 3 6" xfId="9609"/>
    <cellStyle name="20% - Accent5 8 6 4" xfId="9610"/>
    <cellStyle name="20% - Accent5 8 6 5" xfId="9611"/>
    <cellStyle name="20% - Accent5 8 6 6" xfId="9612"/>
    <cellStyle name="20% - Accent5 8 6 7" xfId="9613"/>
    <cellStyle name="20% - Accent5 8 6 8" xfId="9614"/>
    <cellStyle name="20% - Accent5 8 6 9" xfId="9615"/>
    <cellStyle name="20% - Accent5 8 7" xfId="9616"/>
    <cellStyle name="20% - Accent5 8 7 2" xfId="9617"/>
    <cellStyle name="20% - Accent5 8 7 2 2" xfId="9618"/>
    <cellStyle name="20% - Accent5 8 7 2 3" xfId="9619"/>
    <cellStyle name="20% - Accent5 8 7 2 4" xfId="9620"/>
    <cellStyle name="20% - Accent5 8 7 2 5" xfId="9621"/>
    <cellStyle name="20% - Accent5 8 7 2 6" xfId="9622"/>
    <cellStyle name="20% - Accent5 8 7 2 7" xfId="9623"/>
    <cellStyle name="20% - Accent5 8 7 3" xfId="9624"/>
    <cellStyle name="20% - Accent5 8 7 3 2" xfId="9625"/>
    <cellStyle name="20% - Accent5 8 7 3 3" xfId="9626"/>
    <cellStyle name="20% - Accent5 8 7 3 4" xfId="9627"/>
    <cellStyle name="20% - Accent5 8 7 3 5" xfId="9628"/>
    <cellStyle name="20% - Accent5 8 7 3 6" xfId="9629"/>
    <cellStyle name="20% - Accent5 8 7 4" xfId="9630"/>
    <cellStyle name="20% - Accent5 8 7 5" xfId="9631"/>
    <cellStyle name="20% - Accent5 8 7 6" xfId="9632"/>
    <cellStyle name="20% - Accent5 8 7 7" xfId="9633"/>
    <cellStyle name="20% - Accent5 8 7 8" xfId="9634"/>
    <cellStyle name="20% - Accent5 8 7 9" xfId="9635"/>
    <cellStyle name="20% - Accent5 8 8" xfId="9636"/>
    <cellStyle name="20% - Accent5 8 8 2" xfId="9637"/>
    <cellStyle name="20% - Accent5 8 8 2 2" xfId="9638"/>
    <cellStyle name="20% - Accent5 8 8 2 3" xfId="9639"/>
    <cellStyle name="20% - Accent5 8 8 2 4" xfId="9640"/>
    <cellStyle name="20% - Accent5 8 8 2 5" xfId="9641"/>
    <cellStyle name="20% - Accent5 8 8 2 6" xfId="9642"/>
    <cellStyle name="20% - Accent5 8 8 2 7" xfId="9643"/>
    <cellStyle name="20% - Accent5 8 8 3" xfId="9644"/>
    <cellStyle name="20% - Accent5 8 8 3 2" xfId="9645"/>
    <cellStyle name="20% - Accent5 8 8 3 3" xfId="9646"/>
    <cellStyle name="20% - Accent5 8 8 3 4" xfId="9647"/>
    <cellStyle name="20% - Accent5 8 8 3 5" xfId="9648"/>
    <cellStyle name="20% - Accent5 8 8 3 6" xfId="9649"/>
    <cellStyle name="20% - Accent5 8 8 4" xfId="9650"/>
    <cellStyle name="20% - Accent5 8 8 5" xfId="9651"/>
    <cellStyle name="20% - Accent5 8 8 6" xfId="9652"/>
    <cellStyle name="20% - Accent5 8 8 7" xfId="9653"/>
    <cellStyle name="20% - Accent5 8 8 8" xfId="9654"/>
    <cellStyle name="20% - Accent5 8 8 9" xfId="9655"/>
    <cellStyle name="20% - Accent5 8 9" xfId="9656"/>
    <cellStyle name="20% - Accent5 8 9 2" xfId="9657"/>
    <cellStyle name="20% - Accent5 8 9 2 2" xfId="9658"/>
    <cellStyle name="20% - Accent5 8 9 2 3" xfId="9659"/>
    <cellStyle name="20% - Accent5 8 9 2 4" xfId="9660"/>
    <cellStyle name="20% - Accent5 8 9 2 5" xfId="9661"/>
    <cellStyle name="20% - Accent5 8 9 2 6" xfId="9662"/>
    <cellStyle name="20% - Accent5 8 9 3" xfId="9663"/>
    <cellStyle name="20% - Accent5 8 9 4" xfId="9664"/>
    <cellStyle name="20% - Accent5 8 9 5" xfId="9665"/>
    <cellStyle name="20% - Accent5 8 9 6" xfId="9666"/>
    <cellStyle name="20% - Accent5 8 9 7" xfId="9667"/>
    <cellStyle name="20% - Accent5 8 9 8" xfId="9668"/>
    <cellStyle name="20% - Accent5 9" xfId="9669"/>
    <cellStyle name="20% - Accent5 9 2" xfId="9670"/>
    <cellStyle name="20% - Accent5 9 3" xfId="9671"/>
    <cellStyle name="20% - Accent5 9 4" xfId="9672"/>
    <cellStyle name="20% - Accent6" xfId="6" builtinId="50" customBuiltin="1"/>
    <cellStyle name="20% - Accent6 10" xfId="9673"/>
    <cellStyle name="20% - Accent6 10 2" xfId="9674"/>
    <cellStyle name="20% - Accent6 10 2 2" xfId="9675"/>
    <cellStyle name="20% - Accent6 10 2 2 2" xfId="9676"/>
    <cellStyle name="20% - Accent6 10 2 3" xfId="9677"/>
    <cellStyle name="20% - Accent6 10 2 4" xfId="9678"/>
    <cellStyle name="20% - Accent6 10 2 5" xfId="9679"/>
    <cellStyle name="20% - Accent6 10 2 6" xfId="9680"/>
    <cellStyle name="20% - Accent6 10 2 7" xfId="9681"/>
    <cellStyle name="20% - Accent6 10 3" xfId="9682"/>
    <cellStyle name="20% - Accent6 10 3 2" xfId="9683"/>
    <cellStyle name="20% - Accent6 10 3 2 2" xfId="9684"/>
    <cellStyle name="20% - Accent6 10 3 3" xfId="9685"/>
    <cellStyle name="20% - Accent6 10 3 4" xfId="9686"/>
    <cellStyle name="20% - Accent6 10 3 5" xfId="9687"/>
    <cellStyle name="20% - Accent6 10 3 6" xfId="9688"/>
    <cellStyle name="20% - Accent6 10 4" xfId="9689"/>
    <cellStyle name="20% - Accent6 10 4 2" xfId="9690"/>
    <cellStyle name="20% - Accent6 10 5" xfId="9691"/>
    <cellStyle name="20% - Accent6 10 6" xfId="9692"/>
    <cellStyle name="20% - Accent6 10 7" xfId="9693"/>
    <cellStyle name="20% - Accent6 10 8" xfId="9694"/>
    <cellStyle name="20% - Accent6 10 9" xfId="9695"/>
    <cellStyle name="20% - Accent6 11" xfId="9696"/>
    <cellStyle name="20% - Accent6 11 2" xfId="9697"/>
    <cellStyle name="20% - Accent6 11 2 2" xfId="9698"/>
    <cellStyle name="20% - Accent6 11 2 2 2" xfId="9699"/>
    <cellStyle name="20% - Accent6 11 2 3" xfId="9700"/>
    <cellStyle name="20% - Accent6 11 2 4" xfId="9701"/>
    <cellStyle name="20% - Accent6 11 2 5" xfId="9702"/>
    <cellStyle name="20% - Accent6 11 2 6" xfId="9703"/>
    <cellStyle name="20% - Accent6 11 2 7" xfId="9704"/>
    <cellStyle name="20% - Accent6 11 3" xfId="9705"/>
    <cellStyle name="20% - Accent6 11 3 2" xfId="9706"/>
    <cellStyle name="20% - Accent6 11 3 2 2" xfId="9707"/>
    <cellStyle name="20% - Accent6 11 3 3" xfId="9708"/>
    <cellStyle name="20% - Accent6 11 3 4" xfId="9709"/>
    <cellStyle name="20% - Accent6 11 3 5" xfId="9710"/>
    <cellStyle name="20% - Accent6 11 3 6" xfId="9711"/>
    <cellStyle name="20% - Accent6 11 4" xfId="9712"/>
    <cellStyle name="20% - Accent6 11 4 2" xfId="9713"/>
    <cellStyle name="20% - Accent6 11 5" xfId="9714"/>
    <cellStyle name="20% - Accent6 11 6" xfId="9715"/>
    <cellStyle name="20% - Accent6 11 7" xfId="9716"/>
    <cellStyle name="20% - Accent6 11 8" xfId="9717"/>
    <cellStyle name="20% - Accent6 11 9" xfId="9718"/>
    <cellStyle name="20% - Accent6 12" xfId="9719"/>
    <cellStyle name="20% - Accent6 12 2" xfId="9720"/>
    <cellStyle name="20% - Accent6 12 2 2" xfId="9721"/>
    <cellStyle name="20% - Accent6 12 2 2 2" xfId="9722"/>
    <cellStyle name="20% - Accent6 12 2 3" xfId="9723"/>
    <cellStyle name="20% - Accent6 12 2 4" xfId="9724"/>
    <cellStyle name="20% - Accent6 12 2 5" xfId="9725"/>
    <cellStyle name="20% - Accent6 12 2 6" xfId="9726"/>
    <cellStyle name="20% - Accent6 12 2 7" xfId="9727"/>
    <cellStyle name="20% - Accent6 12 3" xfId="9728"/>
    <cellStyle name="20% - Accent6 12 3 2" xfId="9729"/>
    <cellStyle name="20% - Accent6 12 3 2 2" xfId="9730"/>
    <cellStyle name="20% - Accent6 12 3 3" xfId="9731"/>
    <cellStyle name="20% - Accent6 12 3 4" xfId="9732"/>
    <cellStyle name="20% - Accent6 12 3 5" xfId="9733"/>
    <cellStyle name="20% - Accent6 12 3 6" xfId="9734"/>
    <cellStyle name="20% - Accent6 12 4" xfId="9735"/>
    <cellStyle name="20% - Accent6 12 4 2" xfId="9736"/>
    <cellStyle name="20% - Accent6 12 5" xfId="9737"/>
    <cellStyle name="20% - Accent6 12 6" xfId="9738"/>
    <cellStyle name="20% - Accent6 12 7" xfId="9739"/>
    <cellStyle name="20% - Accent6 12 8" xfId="9740"/>
    <cellStyle name="20% - Accent6 12 9" xfId="9741"/>
    <cellStyle name="20% - Accent6 13" xfId="9742"/>
    <cellStyle name="20% - Accent6 13 2" xfId="9743"/>
    <cellStyle name="20% - Accent6 13 2 2" xfId="9744"/>
    <cellStyle name="20% - Accent6 13 2 2 2" xfId="9745"/>
    <cellStyle name="20% - Accent6 13 2 3" xfId="9746"/>
    <cellStyle name="20% - Accent6 13 2 4" xfId="9747"/>
    <cellStyle name="20% - Accent6 13 2 5" xfId="9748"/>
    <cellStyle name="20% - Accent6 13 2 6" xfId="9749"/>
    <cellStyle name="20% - Accent6 13 2 7" xfId="9750"/>
    <cellStyle name="20% - Accent6 13 3" xfId="9751"/>
    <cellStyle name="20% - Accent6 13 3 2" xfId="9752"/>
    <cellStyle name="20% - Accent6 13 3 2 2" xfId="9753"/>
    <cellStyle name="20% - Accent6 13 3 3" xfId="9754"/>
    <cellStyle name="20% - Accent6 13 3 4" xfId="9755"/>
    <cellStyle name="20% - Accent6 13 3 5" xfId="9756"/>
    <cellStyle name="20% - Accent6 13 3 6" xfId="9757"/>
    <cellStyle name="20% - Accent6 13 4" xfId="9758"/>
    <cellStyle name="20% - Accent6 13 4 2" xfId="9759"/>
    <cellStyle name="20% - Accent6 13 5" xfId="9760"/>
    <cellStyle name="20% - Accent6 13 6" xfId="9761"/>
    <cellStyle name="20% - Accent6 13 7" xfId="9762"/>
    <cellStyle name="20% - Accent6 13 8" xfId="9763"/>
    <cellStyle name="20% - Accent6 13 9" xfId="9764"/>
    <cellStyle name="20% - Accent6 14" xfId="9765"/>
    <cellStyle name="20% - Accent6 14 2" xfId="9766"/>
    <cellStyle name="20% - Accent6 14 2 2" xfId="9767"/>
    <cellStyle name="20% - Accent6 14 2 2 2" xfId="9768"/>
    <cellStyle name="20% - Accent6 14 2 3" xfId="9769"/>
    <cellStyle name="20% - Accent6 14 2 4" xfId="9770"/>
    <cellStyle name="20% - Accent6 14 2 5" xfId="9771"/>
    <cellStyle name="20% - Accent6 14 2 6" xfId="9772"/>
    <cellStyle name="20% - Accent6 14 2 7" xfId="9773"/>
    <cellStyle name="20% - Accent6 14 3" xfId="9774"/>
    <cellStyle name="20% - Accent6 14 3 2" xfId="9775"/>
    <cellStyle name="20% - Accent6 14 3 2 2" xfId="9776"/>
    <cellStyle name="20% - Accent6 14 3 3" xfId="9777"/>
    <cellStyle name="20% - Accent6 14 3 4" xfId="9778"/>
    <cellStyle name="20% - Accent6 14 3 5" xfId="9779"/>
    <cellStyle name="20% - Accent6 14 3 6" xfId="9780"/>
    <cellStyle name="20% - Accent6 14 4" xfId="9781"/>
    <cellStyle name="20% - Accent6 14 4 2" xfId="9782"/>
    <cellStyle name="20% - Accent6 14 5" xfId="9783"/>
    <cellStyle name="20% - Accent6 14 6" xfId="9784"/>
    <cellStyle name="20% - Accent6 14 7" xfId="9785"/>
    <cellStyle name="20% - Accent6 14 8" xfId="9786"/>
    <cellStyle name="20% - Accent6 14 9" xfId="9787"/>
    <cellStyle name="20% - Accent6 15" xfId="9788"/>
    <cellStyle name="20% - Accent6 15 2" xfId="9789"/>
    <cellStyle name="20% - Accent6 15 2 2" xfId="9790"/>
    <cellStyle name="20% - Accent6 15 2 2 2" xfId="9791"/>
    <cellStyle name="20% - Accent6 15 2 3" xfId="9792"/>
    <cellStyle name="20% - Accent6 15 2 4" xfId="9793"/>
    <cellStyle name="20% - Accent6 15 2 5" xfId="9794"/>
    <cellStyle name="20% - Accent6 15 2 6" xfId="9795"/>
    <cellStyle name="20% - Accent6 15 2 7" xfId="9796"/>
    <cellStyle name="20% - Accent6 15 3" xfId="9797"/>
    <cellStyle name="20% - Accent6 15 3 2" xfId="9798"/>
    <cellStyle name="20% - Accent6 15 3 2 2" xfId="9799"/>
    <cellStyle name="20% - Accent6 15 3 3" xfId="9800"/>
    <cellStyle name="20% - Accent6 15 3 4" xfId="9801"/>
    <cellStyle name="20% - Accent6 15 3 5" xfId="9802"/>
    <cellStyle name="20% - Accent6 15 3 6" xfId="9803"/>
    <cellStyle name="20% - Accent6 15 4" xfId="9804"/>
    <cellStyle name="20% - Accent6 15 4 2" xfId="9805"/>
    <cellStyle name="20% - Accent6 15 5" xfId="9806"/>
    <cellStyle name="20% - Accent6 15 6" xfId="9807"/>
    <cellStyle name="20% - Accent6 15 7" xfId="9808"/>
    <cellStyle name="20% - Accent6 15 8" xfId="9809"/>
    <cellStyle name="20% - Accent6 15 9" xfId="9810"/>
    <cellStyle name="20% - Accent6 16" xfId="9811"/>
    <cellStyle name="20% - Accent6 16 2" xfId="9812"/>
    <cellStyle name="20% - Accent6 16 2 2" xfId="9813"/>
    <cellStyle name="20% - Accent6 16 2 2 2" xfId="9814"/>
    <cellStyle name="20% - Accent6 16 2 3" xfId="9815"/>
    <cellStyle name="20% - Accent6 16 2 4" xfId="9816"/>
    <cellStyle name="20% - Accent6 16 2 5" xfId="9817"/>
    <cellStyle name="20% - Accent6 16 2 6" xfId="9818"/>
    <cellStyle name="20% - Accent6 16 2 7" xfId="9819"/>
    <cellStyle name="20% - Accent6 16 3" xfId="9820"/>
    <cellStyle name="20% - Accent6 16 3 2" xfId="9821"/>
    <cellStyle name="20% - Accent6 16 3 2 2" xfId="9822"/>
    <cellStyle name="20% - Accent6 16 3 3" xfId="9823"/>
    <cellStyle name="20% - Accent6 16 3 4" xfId="9824"/>
    <cellStyle name="20% - Accent6 16 3 5" xfId="9825"/>
    <cellStyle name="20% - Accent6 16 3 6" xfId="9826"/>
    <cellStyle name="20% - Accent6 16 4" xfId="9827"/>
    <cellStyle name="20% - Accent6 16 4 2" xfId="9828"/>
    <cellStyle name="20% - Accent6 16 5" xfId="9829"/>
    <cellStyle name="20% - Accent6 16 6" xfId="9830"/>
    <cellStyle name="20% - Accent6 16 7" xfId="9831"/>
    <cellStyle name="20% - Accent6 16 8" xfId="9832"/>
    <cellStyle name="20% - Accent6 16 9" xfId="9833"/>
    <cellStyle name="20% - Accent6 17" xfId="9834"/>
    <cellStyle name="20% - Accent6 17 2" xfId="9835"/>
    <cellStyle name="20% - Accent6 17 2 2" xfId="9836"/>
    <cellStyle name="20% - Accent6 17 2 2 2" xfId="9837"/>
    <cellStyle name="20% - Accent6 17 2 3" xfId="9838"/>
    <cellStyle name="20% - Accent6 17 2 4" xfId="9839"/>
    <cellStyle name="20% - Accent6 17 2 5" xfId="9840"/>
    <cellStyle name="20% - Accent6 17 2 6" xfId="9841"/>
    <cellStyle name="20% - Accent6 17 3" xfId="9842"/>
    <cellStyle name="20% - Accent6 17 3 2" xfId="9843"/>
    <cellStyle name="20% - Accent6 17 4" xfId="9844"/>
    <cellStyle name="20% - Accent6 17 4 2" xfId="9845"/>
    <cellStyle name="20% - Accent6 17 5" xfId="9846"/>
    <cellStyle name="20% - Accent6 17 6" xfId="9847"/>
    <cellStyle name="20% - Accent6 17 7" xfId="9848"/>
    <cellStyle name="20% - Accent6 17 8" xfId="9849"/>
    <cellStyle name="20% - Accent6 18" xfId="9850"/>
    <cellStyle name="20% - Accent6 18 2" xfId="9851"/>
    <cellStyle name="20% - Accent6 18 2 2" xfId="9852"/>
    <cellStyle name="20% - Accent6 18 3" xfId="9853"/>
    <cellStyle name="20% - Accent6 18 3 2" xfId="9854"/>
    <cellStyle name="20% - Accent6 18 4" xfId="9855"/>
    <cellStyle name="20% - Accent6 18 4 2" xfId="9856"/>
    <cellStyle name="20% - Accent6 18 5" xfId="9857"/>
    <cellStyle name="20% - Accent6 18 6" xfId="9858"/>
    <cellStyle name="20% - Accent6 18 7" xfId="9859"/>
    <cellStyle name="20% - Accent6 19" xfId="9860"/>
    <cellStyle name="20% - Accent6 19 2" xfId="9861"/>
    <cellStyle name="20% - Accent6 19 2 2" xfId="9862"/>
    <cellStyle name="20% - Accent6 19 3" xfId="9863"/>
    <cellStyle name="20% - Accent6 19 3 2" xfId="9864"/>
    <cellStyle name="20% - Accent6 19 4" xfId="9865"/>
    <cellStyle name="20% - Accent6 19 4 2" xfId="9866"/>
    <cellStyle name="20% - Accent6 19 5" xfId="9867"/>
    <cellStyle name="20% - Accent6 19 6" xfId="9868"/>
    <cellStyle name="20% - Accent6 2" xfId="367"/>
    <cellStyle name="20% - Accent6 2 10" xfId="9869"/>
    <cellStyle name="20% - Accent6 2 10 2" xfId="9870"/>
    <cellStyle name="20% - Accent6 2 10 2 2" xfId="9871"/>
    <cellStyle name="20% - Accent6 2 10 2 3" xfId="9872"/>
    <cellStyle name="20% - Accent6 2 10 2 4" xfId="9873"/>
    <cellStyle name="20% - Accent6 2 10 2 5" xfId="9874"/>
    <cellStyle name="20% - Accent6 2 10 2 6" xfId="9875"/>
    <cellStyle name="20% - Accent6 2 10 3" xfId="9876"/>
    <cellStyle name="20% - Accent6 2 10 3 2" xfId="9877"/>
    <cellStyle name="20% - Accent6 2 10 4" xfId="9878"/>
    <cellStyle name="20% - Accent6 2 10 5" xfId="9879"/>
    <cellStyle name="20% - Accent6 2 10 6" xfId="9880"/>
    <cellStyle name="20% - Accent6 2 10 7" xfId="9881"/>
    <cellStyle name="20% - Accent6 2 10 8" xfId="9882"/>
    <cellStyle name="20% - Accent6 2 11" xfId="9883"/>
    <cellStyle name="20% - Accent6 2 11 2" xfId="9884"/>
    <cellStyle name="20% - Accent6 2 11 2 2" xfId="9885"/>
    <cellStyle name="20% - Accent6 2 11 3" xfId="9886"/>
    <cellStyle name="20% - Accent6 2 11 4" xfId="9887"/>
    <cellStyle name="20% - Accent6 2 11 5" xfId="9888"/>
    <cellStyle name="20% - Accent6 2 11 6" xfId="9889"/>
    <cellStyle name="20% - Accent6 2 11 7" xfId="9890"/>
    <cellStyle name="20% - Accent6 2 12" xfId="9891"/>
    <cellStyle name="20% - Accent6 2 12 2" xfId="9892"/>
    <cellStyle name="20% - Accent6 2 12 2 2" xfId="9893"/>
    <cellStyle name="20% - Accent6 2 12 3" xfId="9894"/>
    <cellStyle name="20% - Accent6 2 12 4" xfId="9895"/>
    <cellStyle name="20% - Accent6 2 12 5" xfId="9896"/>
    <cellStyle name="20% - Accent6 2 12 6" xfId="9897"/>
    <cellStyle name="20% - Accent6 2 13" xfId="9898"/>
    <cellStyle name="20% - Accent6 2 13 2" xfId="9899"/>
    <cellStyle name="20% - Accent6 2 14" xfId="9900"/>
    <cellStyle name="20% - Accent6 2 14 2" xfId="9901"/>
    <cellStyle name="20% - Accent6 2 15" xfId="9902"/>
    <cellStyle name="20% - Accent6 2 15 2" xfId="9903"/>
    <cellStyle name="20% - Accent6 2 16" xfId="9904"/>
    <cellStyle name="20% - Accent6 2 16 2" xfId="9905"/>
    <cellStyle name="20% - Accent6 2 17" xfId="9906"/>
    <cellStyle name="20% - Accent6 2 17 2" xfId="9907"/>
    <cellStyle name="20% - Accent6 2 18" xfId="9908"/>
    <cellStyle name="20% - Accent6 2 19" xfId="9909"/>
    <cellStyle name="20% - Accent6 2 2" xfId="1458"/>
    <cellStyle name="20% - Accent6 2 2 2" xfId="1459"/>
    <cellStyle name="20% - Accent6 2 2 2 2" xfId="9910"/>
    <cellStyle name="20% - Accent6 2 2 2 3" xfId="9911"/>
    <cellStyle name="20% - Accent6 2 2 3" xfId="9912"/>
    <cellStyle name="20% - Accent6 2 2 4" xfId="9913"/>
    <cellStyle name="20% - Accent6 2 20" xfId="9914"/>
    <cellStyle name="20% - Accent6 2 21" xfId="9915"/>
    <cellStyle name="20% - Accent6 2 22" xfId="9916"/>
    <cellStyle name="20% - Accent6 2 23" xfId="9917"/>
    <cellStyle name="20% - Accent6 2 24" xfId="9918"/>
    <cellStyle name="20% - Accent6 2 25" xfId="9919"/>
    <cellStyle name="20% - Accent6 2 26" xfId="9920"/>
    <cellStyle name="20% - Accent6 2 27" xfId="9921"/>
    <cellStyle name="20% - Accent6 2 28" xfId="9922"/>
    <cellStyle name="20% - Accent6 2 29" xfId="9923"/>
    <cellStyle name="20% - Accent6 2 3" xfId="1460"/>
    <cellStyle name="20% - Accent6 2 3 10" xfId="9924"/>
    <cellStyle name="20% - Accent6 2 3 11" xfId="9925"/>
    <cellStyle name="20% - Accent6 2 3 2" xfId="1461"/>
    <cellStyle name="20% - Accent6 2 3 2 2" xfId="9926"/>
    <cellStyle name="20% - Accent6 2 3 2 3" xfId="9927"/>
    <cellStyle name="20% - Accent6 2 3 2 4" xfId="9928"/>
    <cellStyle name="20% - Accent6 2 3 2 5" xfId="9929"/>
    <cellStyle name="20% - Accent6 2 3 2 6" xfId="9930"/>
    <cellStyle name="20% - Accent6 2 3 2 7" xfId="9931"/>
    <cellStyle name="20% - Accent6 2 3 2 8" xfId="9932"/>
    <cellStyle name="20% - Accent6 2 3 2 9" xfId="9933"/>
    <cellStyle name="20% - Accent6 2 3 3" xfId="9934"/>
    <cellStyle name="20% - Accent6 2 3 3 2" xfId="9935"/>
    <cellStyle name="20% - Accent6 2 3 3 3" xfId="9936"/>
    <cellStyle name="20% - Accent6 2 3 3 4" xfId="9937"/>
    <cellStyle name="20% - Accent6 2 3 3 5" xfId="9938"/>
    <cellStyle name="20% - Accent6 2 3 3 6" xfId="9939"/>
    <cellStyle name="20% - Accent6 2 3 4" xfId="9940"/>
    <cellStyle name="20% - Accent6 2 3 4 2" xfId="9941"/>
    <cellStyle name="20% - Accent6 2 3 5" xfId="9942"/>
    <cellStyle name="20% - Accent6 2 3 6" xfId="9943"/>
    <cellStyle name="20% - Accent6 2 3 7" xfId="9944"/>
    <cellStyle name="20% - Accent6 2 3 8" xfId="9945"/>
    <cellStyle name="20% - Accent6 2 3 9" xfId="9946"/>
    <cellStyle name="20% - Accent6 2 30" xfId="9947"/>
    <cellStyle name="20% - Accent6 2 31" xfId="9948"/>
    <cellStyle name="20% - Accent6 2 32" xfId="9949"/>
    <cellStyle name="20% - Accent6 2 33" xfId="9950"/>
    <cellStyle name="20% - Accent6 2 34" xfId="9951"/>
    <cellStyle name="20% - Accent6 2 35" xfId="9952"/>
    <cellStyle name="20% - Accent6 2 4" xfId="1462"/>
    <cellStyle name="20% - Accent6 2 4 10" xfId="9953"/>
    <cellStyle name="20% - Accent6 2 4 11" xfId="9954"/>
    <cellStyle name="20% - Accent6 2 4 2" xfId="9955"/>
    <cellStyle name="20% - Accent6 2 4 2 2" xfId="9956"/>
    <cellStyle name="20% - Accent6 2 4 2 3" xfId="9957"/>
    <cellStyle name="20% - Accent6 2 4 2 4" xfId="9958"/>
    <cellStyle name="20% - Accent6 2 4 2 5" xfId="9959"/>
    <cellStyle name="20% - Accent6 2 4 2 6" xfId="9960"/>
    <cellStyle name="20% - Accent6 2 4 2 7" xfId="9961"/>
    <cellStyle name="20% - Accent6 2 4 3" xfId="9962"/>
    <cellStyle name="20% - Accent6 2 4 3 2" xfId="9963"/>
    <cellStyle name="20% - Accent6 2 4 3 3" xfId="9964"/>
    <cellStyle name="20% - Accent6 2 4 3 4" xfId="9965"/>
    <cellStyle name="20% - Accent6 2 4 3 5" xfId="9966"/>
    <cellStyle name="20% - Accent6 2 4 3 6" xfId="9967"/>
    <cellStyle name="20% - Accent6 2 4 4" xfId="9968"/>
    <cellStyle name="20% - Accent6 2 4 4 2" xfId="9969"/>
    <cellStyle name="20% - Accent6 2 4 5" xfId="9970"/>
    <cellStyle name="20% - Accent6 2 4 6" xfId="9971"/>
    <cellStyle name="20% - Accent6 2 4 7" xfId="9972"/>
    <cellStyle name="20% - Accent6 2 4 8" xfId="9973"/>
    <cellStyle name="20% - Accent6 2 4 9" xfId="9974"/>
    <cellStyle name="20% - Accent6 2 5" xfId="1463"/>
    <cellStyle name="20% - Accent6 2 5 10" xfId="9975"/>
    <cellStyle name="20% - Accent6 2 5 11" xfId="9976"/>
    <cellStyle name="20% - Accent6 2 5 2" xfId="9977"/>
    <cellStyle name="20% - Accent6 2 5 2 2" xfId="9978"/>
    <cellStyle name="20% - Accent6 2 5 2 3" xfId="9979"/>
    <cellStyle name="20% - Accent6 2 5 2 4" xfId="9980"/>
    <cellStyle name="20% - Accent6 2 5 2 5" xfId="9981"/>
    <cellStyle name="20% - Accent6 2 5 2 6" xfId="9982"/>
    <cellStyle name="20% - Accent6 2 5 2 7" xfId="9983"/>
    <cellStyle name="20% - Accent6 2 5 3" xfId="9984"/>
    <cellStyle name="20% - Accent6 2 5 3 2" xfId="9985"/>
    <cellStyle name="20% - Accent6 2 5 3 3" xfId="9986"/>
    <cellStyle name="20% - Accent6 2 5 3 4" xfId="9987"/>
    <cellStyle name="20% - Accent6 2 5 3 5" xfId="9988"/>
    <cellStyle name="20% - Accent6 2 5 3 6" xfId="9989"/>
    <cellStyle name="20% - Accent6 2 5 4" xfId="9990"/>
    <cellStyle name="20% - Accent6 2 5 4 2" xfId="9991"/>
    <cellStyle name="20% - Accent6 2 5 5" xfId="9992"/>
    <cellStyle name="20% - Accent6 2 5 6" xfId="9993"/>
    <cellStyle name="20% - Accent6 2 5 7" xfId="9994"/>
    <cellStyle name="20% - Accent6 2 5 8" xfId="9995"/>
    <cellStyle name="20% - Accent6 2 5 9" xfId="9996"/>
    <cellStyle name="20% - Accent6 2 6" xfId="1464"/>
    <cellStyle name="20% - Accent6 2 6 10" xfId="9997"/>
    <cellStyle name="20% - Accent6 2 6 11" xfId="9998"/>
    <cellStyle name="20% - Accent6 2 6 2" xfId="9999"/>
    <cellStyle name="20% - Accent6 2 6 2 2" xfId="10000"/>
    <cellStyle name="20% - Accent6 2 6 2 3" xfId="10001"/>
    <cellStyle name="20% - Accent6 2 6 2 4" xfId="10002"/>
    <cellStyle name="20% - Accent6 2 6 2 5" xfId="10003"/>
    <cellStyle name="20% - Accent6 2 6 2 6" xfId="10004"/>
    <cellStyle name="20% - Accent6 2 6 2 7" xfId="10005"/>
    <cellStyle name="20% - Accent6 2 6 3" xfId="10006"/>
    <cellStyle name="20% - Accent6 2 6 3 2" xfId="10007"/>
    <cellStyle name="20% - Accent6 2 6 3 3" xfId="10008"/>
    <cellStyle name="20% - Accent6 2 6 3 4" xfId="10009"/>
    <cellStyle name="20% - Accent6 2 6 3 5" xfId="10010"/>
    <cellStyle name="20% - Accent6 2 6 3 6" xfId="10011"/>
    <cellStyle name="20% - Accent6 2 6 4" xfId="10012"/>
    <cellStyle name="20% - Accent6 2 6 4 2" xfId="10013"/>
    <cellStyle name="20% - Accent6 2 6 5" xfId="10014"/>
    <cellStyle name="20% - Accent6 2 6 6" xfId="10015"/>
    <cellStyle name="20% - Accent6 2 6 7" xfId="10016"/>
    <cellStyle name="20% - Accent6 2 6 8" xfId="10017"/>
    <cellStyle name="20% - Accent6 2 6 9" xfId="10018"/>
    <cellStyle name="20% - Accent6 2 7" xfId="1457"/>
    <cellStyle name="20% - Accent6 2 7 10" xfId="10019"/>
    <cellStyle name="20% - Accent6 2 7 2" xfId="10020"/>
    <cellStyle name="20% - Accent6 2 7 2 2" xfId="10021"/>
    <cellStyle name="20% - Accent6 2 7 2 3" xfId="10022"/>
    <cellStyle name="20% - Accent6 2 7 2 4" xfId="10023"/>
    <cellStyle name="20% - Accent6 2 7 2 5" xfId="10024"/>
    <cellStyle name="20% - Accent6 2 7 2 6" xfId="10025"/>
    <cellStyle name="20% - Accent6 2 7 2 7" xfId="10026"/>
    <cellStyle name="20% - Accent6 2 7 3" xfId="10027"/>
    <cellStyle name="20% - Accent6 2 7 3 2" xfId="10028"/>
    <cellStyle name="20% - Accent6 2 7 3 3" xfId="10029"/>
    <cellStyle name="20% - Accent6 2 7 3 4" xfId="10030"/>
    <cellStyle name="20% - Accent6 2 7 3 5" xfId="10031"/>
    <cellStyle name="20% - Accent6 2 7 3 6" xfId="10032"/>
    <cellStyle name="20% - Accent6 2 7 4" xfId="10033"/>
    <cellStyle name="20% - Accent6 2 7 4 2" xfId="10034"/>
    <cellStyle name="20% - Accent6 2 7 5" xfId="10035"/>
    <cellStyle name="20% - Accent6 2 7 6" xfId="10036"/>
    <cellStyle name="20% - Accent6 2 7 7" xfId="10037"/>
    <cellStyle name="20% - Accent6 2 7 8" xfId="10038"/>
    <cellStyle name="20% - Accent6 2 7 9" xfId="10039"/>
    <cellStyle name="20% - Accent6 2 8" xfId="10040"/>
    <cellStyle name="20% - Accent6 2 8 2" xfId="10041"/>
    <cellStyle name="20% - Accent6 2 8 2 2" xfId="10042"/>
    <cellStyle name="20% - Accent6 2 8 2 3" xfId="10043"/>
    <cellStyle name="20% - Accent6 2 8 2 4" xfId="10044"/>
    <cellStyle name="20% - Accent6 2 8 2 5" xfId="10045"/>
    <cellStyle name="20% - Accent6 2 8 2 6" xfId="10046"/>
    <cellStyle name="20% - Accent6 2 8 2 7" xfId="10047"/>
    <cellStyle name="20% - Accent6 2 8 3" xfId="10048"/>
    <cellStyle name="20% - Accent6 2 8 3 2" xfId="10049"/>
    <cellStyle name="20% - Accent6 2 8 3 3" xfId="10050"/>
    <cellStyle name="20% - Accent6 2 8 3 4" xfId="10051"/>
    <cellStyle name="20% - Accent6 2 8 3 5" xfId="10052"/>
    <cellStyle name="20% - Accent6 2 8 3 6" xfId="10053"/>
    <cellStyle name="20% - Accent6 2 8 4" xfId="10054"/>
    <cellStyle name="20% - Accent6 2 8 4 2" xfId="10055"/>
    <cellStyle name="20% - Accent6 2 8 5" xfId="10056"/>
    <cellStyle name="20% - Accent6 2 8 6" xfId="10057"/>
    <cellStyle name="20% - Accent6 2 8 7" xfId="10058"/>
    <cellStyle name="20% - Accent6 2 8 8" xfId="10059"/>
    <cellStyle name="20% - Accent6 2 8 9" xfId="10060"/>
    <cellStyle name="20% - Accent6 2 9" xfId="10061"/>
    <cellStyle name="20% - Accent6 2 9 2" xfId="10062"/>
    <cellStyle name="20% - Accent6 2 9 2 2" xfId="10063"/>
    <cellStyle name="20% - Accent6 2 9 2 3" xfId="10064"/>
    <cellStyle name="20% - Accent6 2 9 2 4" xfId="10065"/>
    <cellStyle name="20% - Accent6 2 9 2 5" xfId="10066"/>
    <cellStyle name="20% - Accent6 2 9 2 6" xfId="10067"/>
    <cellStyle name="20% - Accent6 2 9 2 7" xfId="10068"/>
    <cellStyle name="20% - Accent6 2 9 3" xfId="10069"/>
    <cellStyle name="20% - Accent6 2 9 3 2" xfId="10070"/>
    <cellStyle name="20% - Accent6 2 9 3 3" xfId="10071"/>
    <cellStyle name="20% - Accent6 2 9 3 4" xfId="10072"/>
    <cellStyle name="20% - Accent6 2 9 3 5" xfId="10073"/>
    <cellStyle name="20% - Accent6 2 9 3 6" xfId="10074"/>
    <cellStyle name="20% - Accent6 2 9 4" xfId="10075"/>
    <cellStyle name="20% - Accent6 2 9 4 2" xfId="10076"/>
    <cellStyle name="20% - Accent6 2 9 5" xfId="10077"/>
    <cellStyle name="20% - Accent6 2 9 6" xfId="10078"/>
    <cellStyle name="20% - Accent6 2 9 7" xfId="10079"/>
    <cellStyle name="20% - Accent6 2 9 8" xfId="10080"/>
    <cellStyle name="20% - Accent6 2 9 9" xfId="10081"/>
    <cellStyle name="20% - Accent6 20" xfId="10082"/>
    <cellStyle name="20% - Accent6 20 2" xfId="10083"/>
    <cellStyle name="20% - Accent6 20 3" xfId="10084"/>
    <cellStyle name="20% - Accent6 20 4" xfId="10085"/>
    <cellStyle name="20% - Accent6 21" xfId="10086"/>
    <cellStyle name="20% - Accent6 21 2" xfId="10087"/>
    <cellStyle name="20% - Accent6 21 3" xfId="10088"/>
    <cellStyle name="20% - Accent6 21 4" xfId="10089"/>
    <cellStyle name="20% - Accent6 22" xfId="10090"/>
    <cellStyle name="20% - Accent6 22 2" xfId="10091"/>
    <cellStyle name="20% - Accent6 22 3" xfId="10092"/>
    <cellStyle name="20% - Accent6 22 4" xfId="10093"/>
    <cellStyle name="20% - Accent6 23" xfId="10094"/>
    <cellStyle name="20% - Accent6 23 2" xfId="10095"/>
    <cellStyle name="20% - Accent6 23 3" xfId="10096"/>
    <cellStyle name="20% - Accent6 23 4" xfId="10097"/>
    <cellStyle name="20% - Accent6 24" xfId="10098"/>
    <cellStyle name="20% - Accent6 24 2" xfId="10099"/>
    <cellStyle name="20% - Accent6 24 3" xfId="10100"/>
    <cellStyle name="20% - Accent6 24 4" xfId="10101"/>
    <cellStyle name="20% - Accent6 25" xfId="10102"/>
    <cellStyle name="20% - Accent6 25 2" xfId="10103"/>
    <cellStyle name="20% - Accent6 25 3" xfId="10104"/>
    <cellStyle name="20% - Accent6 26" xfId="10105"/>
    <cellStyle name="20% - Accent6 26 2" xfId="10106"/>
    <cellStyle name="20% - Accent6 26 3" xfId="10107"/>
    <cellStyle name="20% - Accent6 27" xfId="10108"/>
    <cellStyle name="20% - Accent6 27 2" xfId="10109"/>
    <cellStyle name="20% - Accent6 27 3" xfId="10110"/>
    <cellStyle name="20% - Accent6 28" xfId="10111"/>
    <cellStyle name="20% - Accent6 28 2" xfId="10112"/>
    <cellStyle name="20% - Accent6 28 3" xfId="10113"/>
    <cellStyle name="20% - Accent6 29" xfId="10114"/>
    <cellStyle name="20% - Accent6 29 2" xfId="10115"/>
    <cellStyle name="20% - Accent6 29 3" xfId="10116"/>
    <cellStyle name="20% - Accent6 3" xfId="1465"/>
    <cellStyle name="20% - Accent6 3 10" xfId="10117"/>
    <cellStyle name="20% - Accent6 3 10 2" xfId="10118"/>
    <cellStyle name="20% - Accent6 3 10 3" xfId="10119"/>
    <cellStyle name="20% - Accent6 3 10 4" xfId="10120"/>
    <cellStyle name="20% - Accent6 3 10 5" xfId="10121"/>
    <cellStyle name="20% - Accent6 3 10 6" xfId="10122"/>
    <cellStyle name="20% - Accent6 3 10 7" xfId="10123"/>
    <cellStyle name="20% - Accent6 3 11" xfId="10124"/>
    <cellStyle name="20% - Accent6 3 11 2" xfId="10125"/>
    <cellStyle name="20% - Accent6 3 11 3" xfId="10126"/>
    <cellStyle name="20% - Accent6 3 11 4" xfId="10127"/>
    <cellStyle name="20% - Accent6 3 11 5" xfId="10128"/>
    <cellStyle name="20% - Accent6 3 11 6" xfId="10129"/>
    <cellStyle name="20% - Accent6 3 12" xfId="10130"/>
    <cellStyle name="20% - Accent6 3 12 2" xfId="10131"/>
    <cellStyle name="20% - Accent6 3 13" xfId="10132"/>
    <cellStyle name="20% - Accent6 3 14" xfId="10133"/>
    <cellStyle name="20% - Accent6 3 15" xfId="10134"/>
    <cellStyle name="20% - Accent6 3 16" xfId="10135"/>
    <cellStyle name="20% - Accent6 3 17" xfId="10136"/>
    <cellStyle name="20% - Accent6 3 18" xfId="10137"/>
    <cellStyle name="20% - Accent6 3 2" xfId="10138"/>
    <cellStyle name="20% - Accent6 3 2 2" xfId="10139"/>
    <cellStyle name="20% - Accent6 3 2 2 2" xfId="10140"/>
    <cellStyle name="20% - Accent6 3 2 2 3" xfId="10141"/>
    <cellStyle name="20% - Accent6 3 2 2 4" xfId="10142"/>
    <cellStyle name="20% - Accent6 3 2 2 5" xfId="10143"/>
    <cellStyle name="20% - Accent6 3 2 2 6" xfId="10144"/>
    <cellStyle name="20% - Accent6 3 2 2 7" xfId="10145"/>
    <cellStyle name="20% - Accent6 3 2 3" xfId="10146"/>
    <cellStyle name="20% - Accent6 3 2 3 2" xfId="10147"/>
    <cellStyle name="20% - Accent6 3 2 3 3" xfId="10148"/>
    <cellStyle name="20% - Accent6 3 2 3 4" xfId="10149"/>
    <cellStyle name="20% - Accent6 3 2 3 5" xfId="10150"/>
    <cellStyle name="20% - Accent6 3 2 3 6" xfId="10151"/>
    <cellStyle name="20% - Accent6 3 2 4" xfId="10152"/>
    <cellStyle name="20% - Accent6 3 2 5" xfId="10153"/>
    <cellStyle name="20% - Accent6 3 2 6" xfId="10154"/>
    <cellStyle name="20% - Accent6 3 2 7" xfId="10155"/>
    <cellStyle name="20% - Accent6 3 2 8" xfId="10156"/>
    <cellStyle name="20% - Accent6 3 2 9" xfId="10157"/>
    <cellStyle name="20% - Accent6 3 3" xfId="10158"/>
    <cellStyle name="20% - Accent6 3 3 2" xfId="10159"/>
    <cellStyle name="20% - Accent6 3 3 2 2" xfId="10160"/>
    <cellStyle name="20% - Accent6 3 3 2 3" xfId="10161"/>
    <cellStyle name="20% - Accent6 3 3 2 4" xfId="10162"/>
    <cellStyle name="20% - Accent6 3 3 2 5" xfId="10163"/>
    <cellStyle name="20% - Accent6 3 3 2 6" xfId="10164"/>
    <cellStyle name="20% - Accent6 3 3 2 7" xfId="10165"/>
    <cellStyle name="20% - Accent6 3 3 3" xfId="10166"/>
    <cellStyle name="20% - Accent6 3 3 3 2" xfId="10167"/>
    <cellStyle name="20% - Accent6 3 3 3 3" xfId="10168"/>
    <cellStyle name="20% - Accent6 3 3 3 4" xfId="10169"/>
    <cellStyle name="20% - Accent6 3 3 3 5" xfId="10170"/>
    <cellStyle name="20% - Accent6 3 3 3 6" xfId="10171"/>
    <cellStyle name="20% - Accent6 3 3 4" xfId="10172"/>
    <cellStyle name="20% - Accent6 3 3 5" xfId="10173"/>
    <cellStyle name="20% - Accent6 3 3 6" xfId="10174"/>
    <cellStyle name="20% - Accent6 3 3 7" xfId="10175"/>
    <cellStyle name="20% - Accent6 3 3 8" xfId="10176"/>
    <cellStyle name="20% - Accent6 3 3 9" xfId="10177"/>
    <cellStyle name="20% - Accent6 3 4" xfId="10178"/>
    <cellStyle name="20% - Accent6 3 4 2" xfId="10179"/>
    <cellStyle name="20% - Accent6 3 4 2 2" xfId="10180"/>
    <cellStyle name="20% - Accent6 3 4 2 3" xfId="10181"/>
    <cellStyle name="20% - Accent6 3 4 2 4" xfId="10182"/>
    <cellStyle name="20% - Accent6 3 4 2 5" xfId="10183"/>
    <cellStyle name="20% - Accent6 3 4 2 6" xfId="10184"/>
    <cellStyle name="20% - Accent6 3 4 2 7" xfId="10185"/>
    <cellStyle name="20% - Accent6 3 4 3" xfId="10186"/>
    <cellStyle name="20% - Accent6 3 4 3 2" xfId="10187"/>
    <cellStyle name="20% - Accent6 3 4 3 3" xfId="10188"/>
    <cellStyle name="20% - Accent6 3 4 3 4" xfId="10189"/>
    <cellStyle name="20% - Accent6 3 4 3 5" xfId="10190"/>
    <cellStyle name="20% - Accent6 3 4 3 6" xfId="10191"/>
    <cellStyle name="20% - Accent6 3 4 4" xfId="10192"/>
    <cellStyle name="20% - Accent6 3 4 5" xfId="10193"/>
    <cellStyle name="20% - Accent6 3 4 6" xfId="10194"/>
    <cellStyle name="20% - Accent6 3 4 7" xfId="10195"/>
    <cellStyle name="20% - Accent6 3 4 8" xfId="10196"/>
    <cellStyle name="20% - Accent6 3 4 9" xfId="10197"/>
    <cellStyle name="20% - Accent6 3 5" xfId="10198"/>
    <cellStyle name="20% - Accent6 3 5 2" xfId="10199"/>
    <cellStyle name="20% - Accent6 3 5 2 2" xfId="10200"/>
    <cellStyle name="20% - Accent6 3 5 2 3" xfId="10201"/>
    <cellStyle name="20% - Accent6 3 5 2 4" xfId="10202"/>
    <cellStyle name="20% - Accent6 3 5 2 5" xfId="10203"/>
    <cellStyle name="20% - Accent6 3 5 2 6" xfId="10204"/>
    <cellStyle name="20% - Accent6 3 5 2 7" xfId="10205"/>
    <cellStyle name="20% - Accent6 3 5 3" xfId="10206"/>
    <cellStyle name="20% - Accent6 3 5 3 2" xfId="10207"/>
    <cellStyle name="20% - Accent6 3 5 3 3" xfId="10208"/>
    <cellStyle name="20% - Accent6 3 5 3 4" xfId="10209"/>
    <cellStyle name="20% - Accent6 3 5 3 5" xfId="10210"/>
    <cellStyle name="20% - Accent6 3 5 3 6" xfId="10211"/>
    <cellStyle name="20% - Accent6 3 5 4" xfId="10212"/>
    <cellStyle name="20% - Accent6 3 5 5" xfId="10213"/>
    <cellStyle name="20% - Accent6 3 5 6" xfId="10214"/>
    <cellStyle name="20% - Accent6 3 5 7" xfId="10215"/>
    <cellStyle name="20% - Accent6 3 5 8" xfId="10216"/>
    <cellStyle name="20% - Accent6 3 5 9" xfId="10217"/>
    <cellStyle name="20% - Accent6 3 6" xfId="10218"/>
    <cellStyle name="20% - Accent6 3 6 2" xfId="10219"/>
    <cellStyle name="20% - Accent6 3 6 2 2" xfId="10220"/>
    <cellStyle name="20% - Accent6 3 6 2 3" xfId="10221"/>
    <cellStyle name="20% - Accent6 3 6 2 4" xfId="10222"/>
    <cellStyle name="20% - Accent6 3 6 2 5" xfId="10223"/>
    <cellStyle name="20% - Accent6 3 6 2 6" xfId="10224"/>
    <cellStyle name="20% - Accent6 3 6 2 7" xfId="10225"/>
    <cellStyle name="20% - Accent6 3 6 3" xfId="10226"/>
    <cellStyle name="20% - Accent6 3 6 3 2" xfId="10227"/>
    <cellStyle name="20% - Accent6 3 6 3 3" xfId="10228"/>
    <cellStyle name="20% - Accent6 3 6 3 4" xfId="10229"/>
    <cellStyle name="20% - Accent6 3 6 3 5" xfId="10230"/>
    <cellStyle name="20% - Accent6 3 6 3 6" xfId="10231"/>
    <cellStyle name="20% - Accent6 3 6 4" xfId="10232"/>
    <cellStyle name="20% - Accent6 3 6 5" xfId="10233"/>
    <cellStyle name="20% - Accent6 3 6 6" xfId="10234"/>
    <cellStyle name="20% - Accent6 3 6 7" xfId="10235"/>
    <cellStyle name="20% - Accent6 3 6 8" xfId="10236"/>
    <cellStyle name="20% - Accent6 3 6 9" xfId="10237"/>
    <cellStyle name="20% - Accent6 3 7" xfId="10238"/>
    <cellStyle name="20% - Accent6 3 7 2" xfId="10239"/>
    <cellStyle name="20% - Accent6 3 7 2 2" xfId="10240"/>
    <cellStyle name="20% - Accent6 3 7 2 3" xfId="10241"/>
    <cellStyle name="20% - Accent6 3 7 2 4" xfId="10242"/>
    <cellStyle name="20% - Accent6 3 7 2 5" xfId="10243"/>
    <cellStyle name="20% - Accent6 3 7 2 6" xfId="10244"/>
    <cellStyle name="20% - Accent6 3 7 2 7" xfId="10245"/>
    <cellStyle name="20% - Accent6 3 7 3" xfId="10246"/>
    <cellStyle name="20% - Accent6 3 7 3 2" xfId="10247"/>
    <cellStyle name="20% - Accent6 3 7 3 3" xfId="10248"/>
    <cellStyle name="20% - Accent6 3 7 3 4" xfId="10249"/>
    <cellStyle name="20% - Accent6 3 7 3 5" xfId="10250"/>
    <cellStyle name="20% - Accent6 3 7 3 6" xfId="10251"/>
    <cellStyle name="20% - Accent6 3 7 4" xfId="10252"/>
    <cellStyle name="20% - Accent6 3 7 5" xfId="10253"/>
    <cellStyle name="20% - Accent6 3 7 6" xfId="10254"/>
    <cellStyle name="20% - Accent6 3 7 7" xfId="10255"/>
    <cellStyle name="20% - Accent6 3 7 8" xfId="10256"/>
    <cellStyle name="20% - Accent6 3 7 9" xfId="10257"/>
    <cellStyle name="20% - Accent6 3 8" xfId="10258"/>
    <cellStyle name="20% - Accent6 3 8 2" xfId="10259"/>
    <cellStyle name="20% - Accent6 3 8 2 2" xfId="10260"/>
    <cellStyle name="20% - Accent6 3 8 2 3" xfId="10261"/>
    <cellStyle name="20% - Accent6 3 8 2 4" xfId="10262"/>
    <cellStyle name="20% - Accent6 3 8 2 5" xfId="10263"/>
    <cellStyle name="20% - Accent6 3 8 2 6" xfId="10264"/>
    <cellStyle name="20% - Accent6 3 8 2 7" xfId="10265"/>
    <cellStyle name="20% - Accent6 3 8 3" xfId="10266"/>
    <cellStyle name="20% - Accent6 3 8 3 2" xfId="10267"/>
    <cellStyle name="20% - Accent6 3 8 3 3" xfId="10268"/>
    <cellStyle name="20% - Accent6 3 8 3 4" xfId="10269"/>
    <cellStyle name="20% - Accent6 3 8 3 5" xfId="10270"/>
    <cellStyle name="20% - Accent6 3 8 3 6" xfId="10271"/>
    <cellStyle name="20% - Accent6 3 8 4" xfId="10272"/>
    <cellStyle name="20% - Accent6 3 8 5" xfId="10273"/>
    <cellStyle name="20% - Accent6 3 8 6" xfId="10274"/>
    <cellStyle name="20% - Accent6 3 8 7" xfId="10275"/>
    <cellStyle name="20% - Accent6 3 8 8" xfId="10276"/>
    <cellStyle name="20% - Accent6 3 8 9" xfId="10277"/>
    <cellStyle name="20% - Accent6 3 9" xfId="10278"/>
    <cellStyle name="20% - Accent6 3 9 2" xfId="10279"/>
    <cellStyle name="20% - Accent6 3 9 2 2" xfId="10280"/>
    <cellStyle name="20% - Accent6 3 9 2 3" xfId="10281"/>
    <cellStyle name="20% - Accent6 3 9 2 4" xfId="10282"/>
    <cellStyle name="20% - Accent6 3 9 2 5" xfId="10283"/>
    <cellStyle name="20% - Accent6 3 9 2 6" xfId="10284"/>
    <cellStyle name="20% - Accent6 3 9 3" xfId="10285"/>
    <cellStyle name="20% - Accent6 3 9 4" xfId="10286"/>
    <cellStyle name="20% - Accent6 3 9 5" xfId="10287"/>
    <cellStyle name="20% - Accent6 3 9 6" xfId="10288"/>
    <cellStyle name="20% - Accent6 3 9 7" xfId="10289"/>
    <cellStyle name="20% - Accent6 3 9 8" xfId="10290"/>
    <cellStyle name="20% - Accent6 30" xfId="10291"/>
    <cellStyle name="20% - Accent6 30 2" xfId="10292"/>
    <cellStyle name="20% - Accent6 31" xfId="10293"/>
    <cellStyle name="20% - Accent6 32" xfId="10294"/>
    <cellStyle name="20% - Accent6 33" xfId="10295"/>
    <cellStyle name="20% - Accent6 4" xfId="10296"/>
    <cellStyle name="20% - Accent6 4 10" xfId="10297"/>
    <cellStyle name="20% - Accent6 4 10 2" xfId="10298"/>
    <cellStyle name="20% - Accent6 4 10 3" xfId="10299"/>
    <cellStyle name="20% - Accent6 4 10 4" xfId="10300"/>
    <cellStyle name="20% - Accent6 4 10 5" xfId="10301"/>
    <cellStyle name="20% - Accent6 4 10 6" xfId="10302"/>
    <cellStyle name="20% - Accent6 4 10 7" xfId="10303"/>
    <cellStyle name="20% - Accent6 4 11" xfId="10304"/>
    <cellStyle name="20% - Accent6 4 11 2" xfId="10305"/>
    <cellStyle name="20% - Accent6 4 11 3" xfId="10306"/>
    <cellStyle name="20% - Accent6 4 11 4" xfId="10307"/>
    <cellStyle name="20% - Accent6 4 11 5" xfId="10308"/>
    <cellStyle name="20% - Accent6 4 11 6" xfId="10309"/>
    <cellStyle name="20% - Accent6 4 12" xfId="10310"/>
    <cellStyle name="20% - Accent6 4 12 2" xfId="10311"/>
    <cellStyle name="20% - Accent6 4 13" xfId="10312"/>
    <cellStyle name="20% - Accent6 4 14" xfId="10313"/>
    <cellStyle name="20% - Accent6 4 15" xfId="10314"/>
    <cellStyle name="20% - Accent6 4 16" xfId="10315"/>
    <cellStyle name="20% - Accent6 4 17" xfId="10316"/>
    <cellStyle name="20% - Accent6 4 2" xfId="10317"/>
    <cellStyle name="20% - Accent6 4 2 2" xfId="10318"/>
    <cellStyle name="20% - Accent6 4 2 2 2" xfId="10319"/>
    <cellStyle name="20% - Accent6 4 2 2 3" xfId="10320"/>
    <cellStyle name="20% - Accent6 4 2 2 4" xfId="10321"/>
    <cellStyle name="20% - Accent6 4 2 2 5" xfId="10322"/>
    <cellStyle name="20% - Accent6 4 2 2 6" xfId="10323"/>
    <cellStyle name="20% - Accent6 4 2 2 7" xfId="10324"/>
    <cellStyle name="20% - Accent6 4 2 3" xfId="10325"/>
    <cellStyle name="20% - Accent6 4 2 3 2" xfId="10326"/>
    <cellStyle name="20% - Accent6 4 2 3 3" xfId="10327"/>
    <cellStyle name="20% - Accent6 4 2 3 4" xfId="10328"/>
    <cellStyle name="20% - Accent6 4 2 3 5" xfId="10329"/>
    <cellStyle name="20% - Accent6 4 2 3 6" xfId="10330"/>
    <cellStyle name="20% - Accent6 4 2 4" xfId="10331"/>
    <cellStyle name="20% - Accent6 4 2 4 2" xfId="10332"/>
    <cellStyle name="20% - Accent6 4 2 5" xfId="10333"/>
    <cellStyle name="20% - Accent6 4 2 6" xfId="10334"/>
    <cellStyle name="20% - Accent6 4 2 7" xfId="10335"/>
    <cellStyle name="20% - Accent6 4 2 8" xfId="10336"/>
    <cellStyle name="20% - Accent6 4 2 9" xfId="10337"/>
    <cellStyle name="20% - Accent6 4 3" xfId="10338"/>
    <cellStyle name="20% - Accent6 4 3 2" xfId="10339"/>
    <cellStyle name="20% - Accent6 4 3 2 2" xfId="10340"/>
    <cellStyle name="20% - Accent6 4 3 2 3" xfId="10341"/>
    <cellStyle name="20% - Accent6 4 3 2 4" xfId="10342"/>
    <cellStyle name="20% - Accent6 4 3 2 5" xfId="10343"/>
    <cellStyle name="20% - Accent6 4 3 2 6" xfId="10344"/>
    <cellStyle name="20% - Accent6 4 3 2 7" xfId="10345"/>
    <cellStyle name="20% - Accent6 4 3 3" xfId="10346"/>
    <cellStyle name="20% - Accent6 4 3 3 2" xfId="10347"/>
    <cellStyle name="20% - Accent6 4 3 3 3" xfId="10348"/>
    <cellStyle name="20% - Accent6 4 3 3 4" xfId="10349"/>
    <cellStyle name="20% - Accent6 4 3 3 5" xfId="10350"/>
    <cellStyle name="20% - Accent6 4 3 3 6" xfId="10351"/>
    <cellStyle name="20% - Accent6 4 3 4" xfId="10352"/>
    <cellStyle name="20% - Accent6 4 3 4 2" xfId="10353"/>
    <cellStyle name="20% - Accent6 4 3 5" xfId="10354"/>
    <cellStyle name="20% - Accent6 4 3 6" xfId="10355"/>
    <cellStyle name="20% - Accent6 4 3 7" xfId="10356"/>
    <cellStyle name="20% - Accent6 4 3 8" xfId="10357"/>
    <cellStyle name="20% - Accent6 4 3 9" xfId="10358"/>
    <cellStyle name="20% - Accent6 4 4" xfId="10359"/>
    <cellStyle name="20% - Accent6 4 4 2" xfId="10360"/>
    <cellStyle name="20% - Accent6 4 4 2 2" xfId="10361"/>
    <cellStyle name="20% - Accent6 4 4 2 3" xfId="10362"/>
    <cellStyle name="20% - Accent6 4 4 2 4" xfId="10363"/>
    <cellStyle name="20% - Accent6 4 4 2 5" xfId="10364"/>
    <cellStyle name="20% - Accent6 4 4 2 6" xfId="10365"/>
    <cellStyle name="20% - Accent6 4 4 2 7" xfId="10366"/>
    <cellStyle name="20% - Accent6 4 4 3" xfId="10367"/>
    <cellStyle name="20% - Accent6 4 4 3 2" xfId="10368"/>
    <cellStyle name="20% - Accent6 4 4 3 3" xfId="10369"/>
    <cellStyle name="20% - Accent6 4 4 3 4" xfId="10370"/>
    <cellStyle name="20% - Accent6 4 4 3 5" xfId="10371"/>
    <cellStyle name="20% - Accent6 4 4 3 6" xfId="10372"/>
    <cellStyle name="20% - Accent6 4 4 4" xfId="10373"/>
    <cellStyle name="20% - Accent6 4 4 5" xfId="10374"/>
    <cellStyle name="20% - Accent6 4 4 6" xfId="10375"/>
    <cellStyle name="20% - Accent6 4 4 7" xfId="10376"/>
    <cellStyle name="20% - Accent6 4 4 8" xfId="10377"/>
    <cellStyle name="20% - Accent6 4 4 9" xfId="10378"/>
    <cellStyle name="20% - Accent6 4 5" xfId="10379"/>
    <cellStyle name="20% - Accent6 4 5 2" xfId="10380"/>
    <cellStyle name="20% - Accent6 4 5 2 2" xfId="10381"/>
    <cellStyle name="20% - Accent6 4 5 2 3" xfId="10382"/>
    <cellStyle name="20% - Accent6 4 5 2 4" xfId="10383"/>
    <cellStyle name="20% - Accent6 4 5 2 5" xfId="10384"/>
    <cellStyle name="20% - Accent6 4 5 2 6" xfId="10385"/>
    <cellStyle name="20% - Accent6 4 5 2 7" xfId="10386"/>
    <cellStyle name="20% - Accent6 4 5 3" xfId="10387"/>
    <cellStyle name="20% - Accent6 4 5 3 2" xfId="10388"/>
    <cellStyle name="20% - Accent6 4 5 3 3" xfId="10389"/>
    <cellStyle name="20% - Accent6 4 5 3 4" xfId="10390"/>
    <cellStyle name="20% - Accent6 4 5 3 5" xfId="10391"/>
    <cellStyle name="20% - Accent6 4 5 3 6" xfId="10392"/>
    <cellStyle name="20% - Accent6 4 5 4" xfId="10393"/>
    <cellStyle name="20% - Accent6 4 5 5" xfId="10394"/>
    <cellStyle name="20% - Accent6 4 5 6" xfId="10395"/>
    <cellStyle name="20% - Accent6 4 5 7" xfId="10396"/>
    <cellStyle name="20% - Accent6 4 5 8" xfId="10397"/>
    <cellStyle name="20% - Accent6 4 5 9" xfId="10398"/>
    <cellStyle name="20% - Accent6 4 6" xfId="10399"/>
    <cellStyle name="20% - Accent6 4 6 2" xfId="10400"/>
    <cellStyle name="20% - Accent6 4 6 2 2" xfId="10401"/>
    <cellStyle name="20% - Accent6 4 6 2 3" xfId="10402"/>
    <cellStyle name="20% - Accent6 4 6 2 4" xfId="10403"/>
    <cellStyle name="20% - Accent6 4 6 2 5" xfId="10404"/>
    <cellStyle name="20% - Accent6 4 6 2 6" xfId="10405"/>
    <cellStyle name="20% - Accent6 4 6 2 7" xfId="10406"/>
    <cellStyle name="20% - Accent6 4 6 3" xfId="10407"/>
    <cellStyle name="20% - Accent6 4 6 3 2" xfId="10408"/>
    <cellStyle name="20% - Accent6 4 6 3 3" xfId="10409"/>
    <cellStyle name="20% - Accent6 4 6 3 4" xfId="10410"/>
    <cellStyle name="20% - Accent6 4 6 3 5" xfId="10411"/>
    <cellStyle name="20% - Accent6 4 6 3 6" xfId="10412"/>
    <cellStyle name="20% - Accent6 4 6 4" xfId="10413"/>
    <cellStyle name="20% - Accent6 4 6 5" xfId="10414"/>
    <cellStyle name="20% - Accent6 4 6 6" xfId="10415"/>
    <cellStyle name="20% - Accent6 4 6 7" xfId="10416"/>
    <cellStyle name="20% - Accent6 4 6 8" xfId="10417"/>
    <cellStyle name="20% - Accent6 4 6 9" xfId="10418"/>
    <cellStyle name="20% - Accent6 4 7" xfId="10419"/>
    <cellStyle name="20% - Accent6 4 7 2" xfId="10420"/>
    <cellStyle name="20% - Accent6 4 7 2 2" xfId="10421"/>
    <cellStyle name="20% - Accent6 4 7 2 3" xfId="10422"/>
    <cellStyle name="20% - Accent6 4 7 2 4" xfId="10423"/>
    <cellStyle name="20% - Accent6 4 7 2 5" xfId="10424"/>
    <cellStyle name="20% - Accent6 4 7 2 6" xfId="10425"/>
    <cellStyle name="20% - Accent6 4 7 2 7" xfId="10426"/>
    <cellStyle name="20% - Accent6 4 7 3" xfId="10427"/>
    <cellStyle name="20% - Accent6 4 7 3 2" xfId="10428"/>
    <cellStyle name="20% - Accent6 4 7 3 3" xfId="10429"/>
    <cellStyle name="20% - Accent6 4 7 3 4" xfId="10430"/>
    <cellStyle name="20% - Accent6 4 7 3 5" xfId="10431"/>
    <cellStyle name="20% - Accent6 4 7 3 6" xfId="10432"/>
    <cellStyle name="20% - Accent6 4 7 4" xfId="10433"/>
    <cellStyle name="20% - Accent6 4 7 5" xfId="10434"/>
    <cellStyle name="20% - Accent6 4 7 6" xfId="10435"/>
    <cellStyle name="20% - Accent6 4 7 7" xfId="10436"/>
    <cellStyle name="20% - Accent6 4 7 8" xfId="10437"/>
    <cellStyle name="20% - Accent6 4 7 9" xfId="10438"/>
    <cellStyle name="20% - Accent6 4 8" xfId="10439"/>
    <cellStyle name="20% - Accent6 4 8 2" xfId="10440"/>
    <cellStyle name="20% - Accent6 4 8 2 2" xfId="10441"/>
    <cellStyle name="20% - Accent6 4 8 2 3" xfId="10442"/>
    <cellStyle name="20% - Accent6 4 8 2 4" xfId="10443"/>
    <cellStyle name="20% - Accent6 4 8 2 5" xfId="10444"/>
    <cellStyle name="20% - Accent6 4 8 2 6" xfId="10445"/>
    <cellStyle name="20% - Accent6 4 8 2 7" xfId="10446"/>
    <cellStyle name="20% - Accent6 4 8 3" xfId="10447"/>
    <cellStyle name="20% - Accent6 4 8 3 2" xfId="10448"/>
    <cellStyle name="20% - Accent6 4 8 3 3" xfId="10449"/>
    <cellStyle name="20% - Accent6 4 8 3 4" xfId="10450"/>
    <cellStyle name="20% - Accent6 4 8 3 5" xfId="10451"/>
    <cellStyle name="20% - Accent6 4 8 3 6" xfId="10452"/>
    <cellStyle name="20% - Accent6 4 8 4" xfId="10453"/>
    <cellStyle name="20% - Accent6 4 8 5" xfId="10454"/>
    <cellStyle name="20% - Accent6 4 8 6" xfId="10455"/>
    <cellStyle name="20% - Accent6 4 8 7" xfId="10456"/>
    <cellStyle name="20% - Accent6 4 8 8" xfId="10457"/>
    <cellStyle name="20% - Accent6 4 8 9" xfId="10458"/>
    <cellStyle name="20% - Accent6 4 9" xfId="10459"/>
    <cellStyle name="20% - Accent6 4 9 2" xfId="10460"/>
    <cellStyle name="20% - Accent6 4 9 2 2" xfId="10461"/>
    <cellStyle name="20% - Accent6 4 9 2 3" xfId="10462"/>
    <cellStyle name="20% - Accent6 4 9 2 4" xfId="10463"/>
    <cellStyle name="20% - Accent6 4 9 2 5" xfId="10464"/>
    <cellStyle name="20% - Accent6 4 9 2 6" xfId="10465"/>
    <cellStyle name="20% - Accent6 4 9 3" xfId="10466"/>
    <cellStyle name="20% - Accent6 4 9 4" xfId="10467"/>
    <cellStyle name="20% - Accent6 4 9 5" xfId="10468"/>
    <cellStyle name="20% - Accent6 4 9 6" xfId="10469"/>
    <cellStyle name="20% - Accent6 4 9 7" xfId="10470"/>
    <cellStyle name="20% - Accent6 4 9 8" xfId="10471"/>
    <cellStyle name="20% - Accent6 5" xfId="10472"/>
    <cellStyle name="20% - Accent6 5 10" xfId="10473"/>
    <cellStyle name="20% - Accent6 5 10 2" xfId="10474"/>
    <cellStyle name="20% - Accent6 5 10 3" xfId="10475"/>
    <cellStyle name="20% - Accent6 5 10 4" xfId="10476"/>
    <cellStyle name="20% - Accent6 5 10 5" xfId="10477"/>
    <cellStyle name="20% - Accent6 5 10 6" xfId="10478"/>
    <cellStyle name="20% - Accent6 5 10 7" xfId="10479"/>
    <cellStyle name="20% - Accent6 5 11" xfId="10480"/>
    <cellStyle name="20% - Accent6 5 11 2" xfId="10481"/>
    <cellStyle name="20% - Accent6 5 11 3" xfId="10482"/>
    <cellStyle name="20% - Accent6 5 11 4" xfId="10483"/>
    <cellStyle name="20% - Accent6 5 11 5" xfId="10484"/>
    <cellStyle name="20% - Accent6 5 11 6" xfId="10485"/>
    <cellStyle name="20% - Accent6 5 12" xfId="10486"/>
    <cellStyle name="20% - Accent6 5 12 2" xfId="10487"/>
    <cellStyle name="20% - Accent6 5 13" xfId="10488"/>
    <cellStyle name="20% - Accent6 5 14" xfId="10489"/>
    <cellStyle name="20% - Accent6 5 15" xfId="10490"/>
    <cellStyle name="20% - Accent6 5 16" xfId="10491"/>
    <cellStyle name="20% - Accent6 5 17" xfId="10492"/>
    <cellStyle name="20% - Accent6 5 2" xfId="10493"/>
    <cellStyle name="20% - Accent6 5 2 2" xfId="10494"/>
    <cellStyle name="20% - Accent6 5 2 2 2" xfId="10495"/>
    <cellStyle name="20% - Accent6 5 2 2 3" xfId="10496"/>
    <cellStyle name="20% - Accent6 5 2 2 4" xfId="10497"/>
    <cellStyle name="20% - Accent6 5 2 2 5" xfId="10498"/>
    <cellStyle name="20% - Accent6 5 2 2 6" xfId="10499"/>
    <cellStyle name="20% - Accent6 5 2 2 7" xfId="10500"/>
    <cellStyle name="20% - Accent6 5 2 3" xfId="10501"/>
    <cellStyle name="20% - Accent6 5 2 3 2" xfId="10502"/>
    <cellStyle name="20% - Accent6 5 2 3 3" xfId="10503"/>
    <cellStyle name="20% - Accent6 5 2 3 4" xfId="10504"/>
    <cellStyle name="20% - Accent6 5 2 3 5" xfId="10505"/>
    <cellStyle name="20% - Accent6 5 2 3 6" xfId="10506"/>
    <cellStyle name="20% - Accent6 5 2 4" xfId="10507"/>
    <cellStyle name="20% - Accent6 5 2 4 2" xfId="10508"/>
    <cellStyle name="20% - Accent6 5 2 5" xfId="10509"/>
    <cellStyle name="20% - Accent6 5 2 6" xfId="10510"/>
    <cellStyle name="20% - Accent6 5 2 7" xfId="10511"/>
    <cellStyle name="20% - Accent6 5 2 8" xfId="10512"/>
    <cellStyle name="20% - Accent6 5 2 9" xfId="10513"/>
    <cellStyle name="20% - Accent6 5 3" xfId="10514"/>
    <cellStyle name="20% - Accent6 5 3 2" xfId="10515"/>
    <cellStyle name="20% - Accent6 5 3 2 2" xfId="10516"/>
    <cellStyle name="20% - Accent6 5 3 2 3" xfId="10517"/>
    <cellStyle name="20% - Accent6 5 3 2 4" xfId="10518"/>
    <cellStyle name="20% - Accent6 5 3 2 5" xfId="10519"/>
    <cellStyle name="20% - Accent6 5 3 2 6" xfId="10520"/>
    <cellStyle name="20% - Accent6 5 3 2 7" xfId="10521"/>
    <cellStyle name="20% - Accent6 5 3 3" xfId="10522"/>
    <cellStyle name="20% - Accent6 5 3 3 2" xfId="10523"/>
    <cellStyle name="20% - Accent6 5 3 3 3" xfId="10524"/>
    <cellStyle name="20% - Accent6 5 3 3 4" xfId="10525"/>
    <cellStyle name="20% - Accent6 5 3 3 5" xfId="10526"/>
    <cellStyle name="20% - Accent6 5 3 3 6" xfId="10527"/>
    <cellStyle name="20% - Accent6 5 3 4" xfId="10528"/>
    <cellStyle name="20% - Accent6 5 3 4 2" xfId="10529"/>
    <cellStyle name="20% - Accent6 5 3 5" xfId="10530"/>
    <cellStyle name="20% - Accent6 5 3 6" xfId="10531"/>
    <cellStyle name="20% - Accent6 5 3 7" xfId="10532"/>
    <cellStyle name="20% - Accent6 5 3 8" xfId="10533"/>
    <cellStyle name="20% - Accent6 5 3 9" xfId="10534"/>
    <cellStyle name="20% - Accent6 5 4" xfId="10535"/>
    <cellStyle name="20% - Accent6 5 4 2" xfId="10536"/>
    <cellStyle name="20% - Accent6 5 4 2 2" xfId="10537"/>
    <cellStyle name="20% - Accent6 5 4 2 3" xfId="10538"/>
    <cellStyle name="20% - Accent6 5 4 2 4" xfId="10539"/>
    <cellStyle name="20% - Accent6 5 4 2 5" xfId="10540"/>
    <cellStyle name="20% - Accent6 5 4 2 6" xfId="10541"/>
    <cellStyle name="20% - Accent6 5 4 2 7" xfId="10542"/>
    <cellStyle name="20% - Accent6 5 4 3" xfId="10543"/>
    <cellStyle name="20% - Accent6 5 4 3 2" xfId="10544"/>
    <cellStyle name="20% - Accent6 5 4 3 3" xfId="10545"/>
    <cellStyle name="20% - Accent6 5 4 3 4" xfId="10546"/>
    <cellStyle name="20% - Accent6 5 4 3 5" xfId="10547"/>
    <cellStyle name="20% - Accent6 5 4 3 6" xfId="10548"/>
    <cellStyle name="20% - Accent6 5 4 4" xfId="10549"/>
    <cellStyle name="20% - Accent6 5 4 5" xfId="10550"/>
    <cellStyle name="20% - Accent6 5 4 6" xfId="10551"/>
    <cellStyle name="20% - Accent6 5 4 7" xfId="10552"/>
    <cellStyle name="20% - Accent6 5 4 8" xfId="10553"/>
    <cellStyle name="20% - Accent6 5 4 9" xfId="10554"/>
    <cellStyle name="20% - Accent6 5 5" xfId="10555"/>
    <cellStyle name="20% - Accent6 5 5 2" xfId="10556"/>
    <cellStyle name="20% - Accent6 5 5 2 2" xfId="10557"/>
    <cellStyle name="20% - Accent6 5 5 2 3" xfId="10558"/>
    <cellStyle name="20% - Accent6 5 5 2 4" xfId="10559"/>
    <cellStyle name="20% - Accent6 5 5 2 5" xfId="10560"/>
    <cellStyle name="20% - Accent6 5 5 2 6" xfId="10561"/>
    <cellStyle name="20% - Accent6 5 5 2 7" xfId="10562"/>
    <cellStyle name="20% - Accent6 5 5 3" xfId="10563"/>
    <cellStyle name="20% - Accent6 5 5 3 2" xfId="10564"/>
    <cellStyle name="20% - Accent6 5 5 3 3" xfId="10565"/>
    <cellStyle name="20% - Accent6 5 5 3 4" xfId="10566"/>
    <cellStyle name="20% - Accent6 5 5 3 5" xfId="10567"/>
    <cellStyle name="20% - Accent6 5 5 3 6" xfId="10568"/>
    <cellStyle name="20% - Accent6 5 5 4" xfId="10569"/>
    <cellStyle name="20% - Accent6 5 5 5" xfId="10570"/>
    <cellStyle name="20% - Accent6 5 5 6" xfId="10571"/>
    <cellStyle name="20% - Accent6 5 5 7" xfId="10572"/>
    <cellStyle name="20% - Accent6 5 5 8" xfId="10573"/>
    <cellStyle name="20% - Accent6 5 5 9" xfId="10574"/>
    <cellStyle name="20% - Accent6 5 6" xfId="10575"/>
    <cellStyle name="20% - Accent6 5 6 2" xfId="10576"/>
    <cellStyle name="20% - Accent6 5 6 2 2" xfId="10577"/>
    <cellStyle name="20% - Accent6 5 6 2 3" xfId="10578"/>
    <cellStyle name="20% - Accent6 5 6 2 4" xfId="10579"/>
    <cellStyle name="20% - Accent6 5 6 2 5" xfId="10580"/>
    <cellStyle name="20% - Accent6 5 6 2 6" xfId="10581"/>
    <cellStyle name="20% - Accent6 5 6 2 7" xfId="10582"/>
    <cellStyle name="20% - Accent6 5 6 3" xfId="10583"/>
    <cellStyle name="20% - Accent6 5 6 3 2" xfId="10584"/>
    <cellStyle name="20% - Accent6 5 6 3 3" xfId="10585"/>
    <cellStyle name="20% - Accent6 5 6 3 4" xfId="10586"/>
    <cellStyle name="20% - Accent6 5 6 3 5" xfId="10587"/>
    <cellStyle name="20% - Accent6 5 6 3 6" xfId="10588"/>
    <cellStyle name="20% - Accent6 5 6 4" xfId="10589"/>
    <cellStyle name="20% - Accent6 5 6 5" xfId="10590"/>
    <cellStyle name="20% - Accent6 5 6 6" xfId="10591"/>
    <cellStyle name="20% - Accent6 5 6 7" xfId="10592"/>
    <cellStyle name="20% - Accent6 5 6 8" xfId="10593"/>
    <cellStyle name="20% - Accent6 5 6 9" xfId="10594"/>
    <cellStyle name="20% - Accent6 5 7" xfId="10595"/>
    <cellStyle name="20% - Accent6 5 7 2" xfId="10596"/>
    <cellStyle name="20% - Accent6 5 7 2 2" xfId="10597"/>
    <cellStyle name="20% - Accent6 5 7 2 3" xfId="10598"/>
    <cellStyle name="20% - Accent6 5 7 2 4" xfId="10599"/>
    <cellStyle name="20% - Accent6 5 7 2 5" xfId="10600"/>
    <cellStyle name="20% - Accent6 5 7 2 6" xfId="10601"/>
    <cellStyle name="20% - Accent6 5 7 2 7" xfId="10602"/>
    <cellStyle name="20% - Accent6 5 7 3" xfId="10603"/>
    <cellStyle name="20% - Accent6 5 7 3 2" xfId="10604"/>
    <cellStyle name="20% - Accent6 5 7 3 3" xfId="10605"/>
    <cellStyle name="20% - Accent6 5 7 3 4" xfId="10606"/>
    <cellStyle name="20% - Accent6 5 7 3 5" xfId="10607"/>
    <cellStyle name="20% - Accent6 5 7 3 6" xfId="10608"/>
    <cellStyle name="20% - Accent6 5 7 4" xfId="10609"/>
    <cellStyle name="20% - Accent6 5 7 5" xfId="10610"/>
    <cellStyle name="20% - Accent6 5 7 6" xfId="10611"/>
    <cellStyle name="20% - Accent6 5 7 7" xfId="10612"/>
    <cellStyle name="20% - Accent6 5 7 8" xfId="10613"/>
    <cellStyle name="20% - Accent6 5 7 9" xfId="10614"/>
    <cellStyle name="20% - Accent6 5 8" xfId="10615"/>
    <cellStyle name="20% - Accent6 5 8 2" xfId="10616"/>
    <cellStyle name="20% - Accent6 5 8 2 2" xfId="10617"/>
    <cellStyle name="20% - Accent6 5 8 2 3" xfId="10618"/>
    <cellStyle name="20% - Accent6 5 8 2 4" xfId="10619"/>
    <cellStyle name="20% - Accent6 5 8 2 5" xfId="10620"/>
    <cellStyle name="20% - Accent6 5 8 2 6" xfId="10621"/>
    <cellStyle name="20% - Accent6 5 8 2 7" xfId="10622"/>
    <cellStyle name="20% - Accent6 5 8 3" xfId="10623"/>
    <cellStyle name="20% - Accent6 5 8 3 2" xfId="10624"/>
    <cellStyle name="20% - Accent6 5 8 3 3" xfId="10625"/>
    <cellStyle name="20% - Accent6 5 8 3 4" xfId="10626"/>
    <cellStyle name="20% - Accent6 5 8 3 5" xfId="10627"/>
    <cellStyle name="20% - Accent6 5 8 3 6" xfId="10628"/>
    <cellStyle name="20% - Accent6 5 8 4" xfId="10629"/>
    <cellStyle name="20% - Accent6 5 8 5" xfId="10630"/>
    <cellStyle name="20% - Accent6 5 8 6" xfId="10631"/>
    <cellStyle name="20% - Accent6 5 8 7" xfId="10632"/>
    <cellStyle name="20% - Accent6 5 8 8" xfId="10633"/>
    <cellStyle name="20% - Accent6 5 8 9" xfId="10634"/>
    <cellStyle name="20% - Accent6 5 9" xfId="10635"/>
    <cellStyle name="20% - Accent6 5 9 2" xfId="10636"/>
    <cellStyle name="20% - Accent6 5 9 2 2" xfId="10637"/>
    <cellStyle name="20% - Accent6 5 9 2 3" xfId="10638"/>
    <cellStyle name="20% - Accent6 5 9 2 4" xfId="10639"/>
    <cellStyle name="20% - Accent6 5 9 2 5" xfId="10640"/>
    <cellStyle name="20% - Accent6 5 9 2 6" xfId="10641"/>
    <cellStyle name="20% - Accent6 5 9 3" xfId="10642"/>
    <cellStyle name="20% - Accent6 5 9 4" xfId="10643"/>
    <cellStyle name="20% - Accent6 5 9 5" xfId="10644"/>
    <cellStyle name="20% - Accent6 5 9 6" xfId="10645"/>
    <cellStyle name="20% - Accent6 5 9 7" xfId="10646"/>
    <cellStyle name="20% - Accent6 5 9 8" xfId="10647"/>
    <cellStyle name="20% - Accent6 6" xfId="10648"/>
    <cellStyle name="20% - Accent6 6 10" xfId="10649"/>
    <cellStyle name="20% - Accent6 6 10 2" xfId="10650"/>
    <cellStyle name="20% - Accent6 6 10 3" xfId="10651"/>
    <cellStyle name="20% - Accent6 6 10 4" xfId="10652"/>
    <cellStyle name="20% - Accent6 6 10 5" xfId="10653"/>
    <cellStyle name="20% - Accent6 6 10 6" xfId="10654"/>
    <cellStyle name="20% - Accent6 6 10 7" xfId="10655"/>
    <cellStyle name="20% - Accent6 6 11" xfId="10656"/>
    <cellStyle name="20% - Accent6 6 11 2" xfId="10657"/>
    <cellStyle name="20% - Accent6 6 11 3" xfId="10658"/>
    <cellStyle name="20% - Accent6 6 11 4" xfId="10659"/>
    <cellStyle name="20% - Accent6 6 11 5" xfId="10660"/>
    <cellStyle name="20% - Accent6 6 11 6" xfId="10661"/>
    <cellStyle name="20% - Accent6 6 12" xfId="10662"/>
    <cellStyle name="20% - Accent6 6 12 2" xfId="10663"/>
    <cellStyle name="20% - Accent6 6 13" xfId="10664"/>
    <cellStyle name="20% - Accent6 6 14" xfId="10665"/>
    <cellStyle name="20% - Accent6 6 15" xfId="10666"/>
    <cellStyle name="20% - Accent6 6 16" xfId="10667"/>
    <cellStyle name="20% - Accent6 6 17" xfId="10668"/>
    <cellStyle name="20% - Accent6 6 2" xfId="10669"/>
    <cellStyle name="20% - Accent6 6 2 2" xfId="10670"/>
    <cellStyle name="20% - Accent6 6 2 2 2" xfId="10671"/>
    <cellStyle name="20% - Accent6 6 2 2 3" xfId="10672"/>
    <cellStyle name="20% - Accent6 6 2 2 4" xfId="10673"/>
    <cellStyle name="20% - Accent6 6 2 2 5" xfId="10674"/>
    <cellStyle name="20% - Accent6 6 2 2 6" xfId="10675"/>
    <cellStyle name="20% - Accent6 6 2 2 7" xfId="10676"/>
    <cellStyle name="20% - Accent6 6 2 3" xfId="10677"/>
    <cellStyle name="20% - Accent6 6 2 3 2" xfId="10678"/>
    <cellStyle name="20% - Accent6 6 2 3 3" xfId="10679"/>
    <cellStyle name="20% - Accent6 6 2 3 4" xfId="10680"/>
    <cellStyle name="20% - Accent6 6 2 3 5" xfId="10681"/>
    <cellStyle name="20% - Accent6 6 2 3 6" xfId="10682"/>
    <cellStyle name="20% - Accent6 6 2 4" xfId="10683"/>
    <cellStyle name="20% - Accent6 6 2 4 2" xfId="10684"/>
    <cellStyle name="20% - Accent6 6 2 5" xfId="10685"/>
    <cellStyle name="20% - Accent6 6 2 6" xfId="10686"/>
    <cellStyle name="20% - Accent6 6 2 7" xfId="10687"/>
    <cellStyle name="20% - Accent6 6 2 8" xfId="10688"/>
    <cellStyle name="20% - Accent6 6 2 9" xfId="10689"/>
    <cellStyle name="20% - Accent6 6 3" xfId="10690"/>
    <cellStyle name="20% - Accent6 6 3 2" xfId="10691"/>
    <cellStyle name="20% - Accent6 6 3 2 2" xfId="10692"/>
    <cellStyle name="20% - Accent6 6 3 2 3" xfId="10693"/>
    <cellStyle name="20% - Accent6 6 3 2 4" xfId="10694"/>
    <cellStyle name="20% - Accent6 6 3 2 5" xfId="10695"/>
    <cellStyle name="20% - Accent6 6 3 2 6" xfId="10696"/>
    <cellStyle name="20% - Accent6 6 3 2 7" xfId="10697"/>
    <cellStyle name="20% - Accent6 6 3 3" xfId="10698"/>
    <cellStyle name="20% - Accent6 6 3 3 2" xfId="10699"/>
    <cellStyle name="20% - Accent6 6 3 3 3" xfId="10700"/>
    <cellStyle name="20% - Accent6 6 3 3 4" xfId="10701"/>
    <cellStyle name="20% - Accent6 6 3 3 5" xfId="10702"/>
    <cellStyle name="20% - Accent6 6 3 3 6" xfId="10703"/>
    <cellStyle name="20% - Accent6 6 3 4" xfId="10704"/>
    <cellStyle name="20% - Accent6 6 3 4 2" xfId="10705"/>
    <cellStyle name="20% - Accent6 6 3 5" xfId="10706"/>
    <cellStyle name="20% - Accent6 6 3 6" xfId="10707"/>
    <cellStyle name="20% - Accent6 6 3 7" xfId="10708"/>
    <cellStyle name="20% - Accent6 6 3 8" xfId="10709"/>
    <cellStyle name="20% - Accent6 6 3 9" xfId="10710"/>
    <cellStyle name="20% - Accent6 6 4" xfId="10711"/>
    <cellStyle name="20% - Accent6 6 4 2" xfId="10712"/>
    <cellStyle name="20% - Accent6 6 4 2 2" xfId="10713"/>
    <cellStyle name="20% - Accent6 6 4 2 3" xfId="10714"/>
    <cellStyle name="20% - Accent6 6 4 2 4" xfId="10715"/>
    <cellStyle name="20% - Accent6 6 4 2 5" xfId="10716"/>
    <cellStyle name="20% - Accent6 6 4 2 6" xfId="10717"/>
    <cellStyle name="20% - Accent6 6 4 2 7" xfId="10718"/>
    <cellStyle name="20% - Accent6 6 4 3" xfId="10719"/>
    <cellStyle name="20% - Accent6 6 4 3 2" xfId="10720"/>
    <cellStyle name="20% - Accent6 6 4 3 3" xfId="10721"/>
    <cellStyle name="20% - Accent6 6 4 3 4" xfId="10722"/>
    <cellStyle name="20% - Accent6 6 4 3 5" xfId="10723"/>
    <cellStyle name="20% - Accent6 6 4 3 6" xfId="10724"/>
    <cellStyle name="20% - Accent6 6 4 4" xfId="10725"/>
    <cellStyle name="20% - Accent6 6 4 5" xfId="10726"/>
    <cellStyle name="20% - Accent6 6 4 6" xfId="10727"/>
    <cellStyle name="20% - Accent6 6 4 7" xfId="10728"/>
    <cellStyle name="20% - Accent6 6 4 8" xfId="10729"/>
    <cellStyle name="20% - Accent6 6 4 9" xfId="10730"/>
    <cellStyle name="20% - Accent6 6 5" xfId="10731"/>
    <cellStyle name="20% - Accent6 6 5 2" xfId="10732"/>
    <cellStyle name="20% - Accent6 6 5 2 2" xfId="10733"/>
    <cellStyle name="20% - Accent6 6 5 2 3" xfId="10734"/>
    <cellStyle name="20% - Accent6 6 5 2 4" xfId="10735"/>
    <cellStyle name="20% - Accent6 6 5 2 5" xfId="10736"/>
    <cellStyle name="20% - Accent6 6 5 2 6" xfId="10737"/>
    <cellStyle name="20% - Accent6 6 5 2 7" xfId="10738"/>
    <cellStyle name="20% - Accent6 6 5 3" xfId="10739"/>
    <cellStyle name="20% - Accent6 6 5 3 2" xfId="10740"/>
    <cellStyle name="20% - Accent6 6 5 3 3" xfId="10741"/>
    <cellStyle name="20% - Accent6 6 5 3 4" xfId="10742"/>
    <cellStyle name="20% - Accent6 6 5 3 5" xfId="10743"/>
    <cellStyle name="20% - Accent6 6 5 3 6" xfId="10744"/>
    <cellStyle name="20% - Accent6 6 5 4" xfId="10745"/>
    <cellStyle name="20% - Accent6 6 5 5" xfId="10746"/>
    <cellStyle name="20% - Accent6 6 5 6" xfId="10747"/>
    <cellStyle name="20% - Accent6 6 5 7" xfId="10748"/>
    <cellStyle name="20% - Accent6 6 5 8" xfId="10749"/>
    <cellStyle name="20% - Accent6 6 5 9" xfId="10750"/>
    <cellStyle name="20% - Accent6 6 6" xfId="10751"/>
    <cellStyle name="20% - Accent6 6 6 2" xfId="10752"/>
    <cellStyle name="20% - Accent6 6 6 2 2" xfId="10753"/>
    <cellStyle name="20% - Accent6 6 6 2 3" xfId="10754"/>
    <cellStyle name="20% - Accent6 6 6 2 4" xfId="10755"/>
    <cellStyle name="20% - Accent6 6 6 2 5" xfId="10756"/>
    <cellStyle name="20% - Accent6 6 6 2 6" xfId="10757"/>
    <cellStyle name="20% - Accent6 6 6 2 7" xfId="10758"/>
    <cellStyle name="20% - Accent6 6 6 3" xfId="10759"/>
    <cellStyle name="20% - Accent6 6 6 3 2" xfId="10760"/>
    <cellStyle name="20% - Accent6 6 6 3 3" xfId="10761"/>
    <cellStyle name="20% - Accent6 6 6 3 4" xfId="10762"/>
    <cellStyle name="20% - Accent6 6 6 3 5" xfId="10763"/>
    <cellStyle name="20% - Accent6 6 6 3 6" xfId="10764"/>
    <cellStyle name="20% - Accent6 6 6 4" xfId="10765"/>
    <cellStyle name="20% - Accent6 6 6 5" xfId="10766"/>
    <cellStyle name="20% - Accent6 6 6 6" xfId="10767"/>
    <cellStyle name="20% - Accent6 6 6 7" xfId="10768"/>
    <cellStyle name="20% - Accent6 6 6 8" xfId="10769"/>
    <cellStyle name="20% - Accent6 6 6 9" xfId="10770"/>
    <cellStyle name="20% - Accent6 6 7" xfId="10771"/>
    <cellStyle name="20% - Accent6 6 7 2" xfId="10772"/>
    <cellStyle name="20% - Accent6 6 7 2 2" xfId="10773"/>
    <cellStyle name="20% - Accent6 6 7 2 3" xfId="10774"/>
    <cellStyle name="20% - Accent6 6 7 2 4" xfId="10775"/>
    <cellStyle name="20% - Accent6 6 7 2 5" xfId="10776"/>
    <cellStyle name="20% - Accent6 6 7 2 6" xfId="10777"/>
    <cellStyle name="20% - Accent6 6 7 2 7" xfId="10778"/>
    <cellStyle name="20% - Accent6 6 7 3" xfId="10779"/>
    <cellStyle name="20% - Accent6 6 7 3 2" xfId="10780"/>
    <cellStyle name="20% - Accent6 6 7 3 3" xfId="10781"/>
    <cellStyle name="20% - Accent6 6 7 3 4" xfId="10782"/>
    <cellStyle name="20% - Accent6 6 7 3 5" xfId="10783"/>
    <cellStyle name="20% - Accent6 6 7 3 6" xfId="10784"/>
    <cellStyle name="20% - Accent6 6 7 4" xfId="10785"/>
    <cellStyle name="20% - Accent6 6 7 5" xfId="10786"/>
    <cellStyle name="20% - Accent6 6 7 6" xfId="10787"/>
    <cellStyle name="20% - Accent6 6 7 7" xfId="10788"/>
    <cellStyle name="20% - Accent6 6 7 8" xfId="10789"/>
    <cellStyle name="20% - Accent6 6 7 9" xfId="10790"/>
    <cellStyle name="20% - Accent6 6 8" xfId="10791"/>
    <cellStyle name="20% - Accent6 6 8 2" xfId="10792"/>
    <cellStyle name="20% - Accent6 6 8 2 2" xfId="10793"/>
    <cellStyle name="20% - Accent6 6 8 2 3" xfId="10794"/>
    <cellStyle name="20% - Accent6 6 8 2 4" xfId="10795"/>
    <cellStyle name="20% - Accent6 6 8 2 5" xfId="10796"/>
    <cellStyle name="20% - Accent6 6 8 2 6" xfId="10797"/>
    <cellStyle name="20% - Accent6 6 8 2 7" xfId="10798"/>
    <cellStyle name="20% - Accent6 6 8 3" xfId="10799"/>
    <cellStyle name="20% - Accent6 6 8 3 2" xfId="10800"/>
    <cellStyle name="20% - Accent6 6 8 3 3" xfId="10801"/>
    <cellStyle name="20% - Accent6 6 8 3 4" xfId="10802"/>
    <cellStyle name="20% - Accent6 6 8 3 5" xfId="10803"/>
    <cellStyle name="20% - Accent6 6 8 3 6" xfId="10804"/>
    <cellStyle name="20% - Accent6 6 8 4" xfId="10805"/>
    <cellStyle name="20% - Accent6 6 8 5" xfId="10806"/>
    <cellStyle name="20% - Accent6 6 8 6" xfId="10807"/>
    <cellStyle name="20% - Accent6 6 8 7" xfId="10808"/>
    <cellStyle name="20% - Accent6 6 8 8" xfId="10809"/>
    <cellStyle name="20% - Accent6 6 8 9" xfId="10810"/>
    <cellStyle name="20% - Accent6 6 9" xfId="10811"/>
    <cellStyle name="20% - Accent6 6 9 2" xfId="10812"/>
    <cellStyle name="20% - Accent6 6 9 2 2" xfId="10813"/>
    <cellStyle name="20% - Accent6 6 9 2 3" xfId="10814"/>
    <cellStyle name="20% - Accent6 6 9 2 4" xfId="10815"/>
    <cellStyle name="20% - Accent6 6 9 2 5" xfId="10816"/>
    <cellStyle name="20% - Accent6 6 9 2 6" xfId="10817"/>
    <cellStyle name="20% - Accent6 6 9 3" xfId="10818"/>
    <cellStyle name="20% - Accent6 6 9 4" xfId="10819"/>
    <cellStyle name="20% - Accent6 6 9 5" xfId="10820"/>
    <cellStyle name="20% - Accent6 6 9 6" xfId="10821"/>
    <cellStyle name="20% - Accent6 6 9 7" xfId="10822"/>
    <cellStyle name="20% - Accent6 6 9 8" xfId="10823"/>
    <cellStyle name="20% - Accent6 7" xfId="10824"/>
    <cellStyle name="20% - Accent6 7 10" xfId="10825"/>
    <cellStyle name="20% - Accent6 7 10 2" xfId="10826"/>
    <cellStyle name="20% - Accent6 7 10 3" xfId="10827"/>
    <cellStyle name="20% - Accent6 7 10 4" xfId="10828"/>
    <cellStyle name="20% - Accent6 7 10 5" xfId="10829"/>
    <cellStyle name="20% - Accent6 7 10 6" xfId="10830"/>
    <cellStyle name="20% - Accent6 7 10 7" xfId="10831"/>
    <cellStyle name="20% - Accent6 7 11" xfId="10832"/>
    <cellStyle name="20% - Accent6 7 11 2" xfId="10833"/>
    <cellStyle name="20% - Accent6 7 11 3" xfId="10834"/>
    <cellStyle name="20% - Accent6 7 11 4" xfId="10835"/>
    <cellStyle name="20% - Accent6 7 11 5" xfId="10836"/>
    <cellStyle name="20% - Accent6 7 11 6" xfId="10837"/>
    <cellStyle name="20% - Accent6 7 12" xfId="10838"/>
    <cellStyle name="20% - Accent6 7 12 2" xfId="10839"/>
    <cellStyle name="20% - Accent6 7 13" xfId="10840"/>
    <cellStyle name="20% - Accent6 7 14" xfId="10841"/>
    <cellStyle name="20% - Accent6 7 15" xfId="10842"/>
    <cellStyle name="20% - Accent6 7 16" xfId="10843"/>
    <cellStyle name="20% - Accent6 7 17" xfId="10844"/>
    <cellStyle name="20% - Accent6 7 2" xfId="10845"/>
    <cellStyle name="20% - Accent6 7 2 2" xfId="10846"/>
    <cellStyle name="20% - Accent6 7 2 2 2" xfId="10847"/>
    <cellStyle name="20% - Accent6 7 2 2 3" xfId="10848"/>
    <cellStyle name="20% - Accent6 7 2 2 4" xfId="10849"/>
    <cellStyle name="20% - Accent6 7 2 2 5" xfId="10850"/>
    <cellStyle name="20% - Accent6 7 2 2 6" xfId="10851"/>
    <cellStyle name="20% - Accent6 7 2 2 7" xfId="10852"/>
    <cellStyle name="20% - Accent6 7 2 3" xfId="10853"/>
    <cellStyle name="20% - Accent6 7 2 3 2" xfId="10854"/>
    <cellStyle name="20% - Accent6 7 2 3 3" xfId="10855"/>
    <cellStyle name="20% - Accent6 7 2 3 4" xfId="10856"/>
    <cellStyle name="20% - Accent6 7 2 3 5" xfId="10857"/>
    <cellStyle name="20% - Accent6 7 2 3 6" xfId="10858"/>
    <cellStyle name="20% - Accent6 7 2 4" xfId="10859"/>
    <cellStyle name="20% - Accent6 7 2 4 2" xfId="10860"/>
    <cellStyle name="20% - Accent6 7 2 5" xfId="10861"/>
    <cellStyle name="20% - Accent6 7 2 6" xfId="10862"/>
    <cellStyle name="20% - Accent6 7 2 7" xfId="10863"/>
    <cellStyle name="20% - Accent6 7 2 8" xfId="10864"/>
    <cellStyle name="20% - Accent6 7 2 9" xfId="10865"/>
    <cellStyle name="20% - Accent6 7 3" xfId="10866"/>
    <cellStyle name="20% - Accent6 7 3 2" xfId="10867"/>
    <cellStyle name="20% - Accent6 7 3 2 2" xfId="10868"/>
    <cellStyle name="20% - Accent6 7 3 2 3" xfId="10869"/>
    <cellStyle name="20% - Accent6 7 3 2 4" xfId="10870"/>
    <cellStyle name="20% - Accent6 7 3 2 5" xfId="10871"/>
    <cellStyle name="20% - Accent6 7 3 2 6" xfId="10872"/>
    <cellStyle name="20% - Accent6 7 3 2 7" xfId="10873"/>
    <cellStyle name="20% - Accent6 7 3 3" xfId="10874"/>
    <cellStyle name="20% - Accent6 7 3 3 2" xfId="10875"/>
    <cellStyle name="20% - Accent6 7 3 3 3" xfId="10876"/>
    <cellStyle name="20% - Accent6 7 3 3 4" xfId="10877"/>
    <cellStyle name="20% - Accent6 7 3 3 5" xfId="10878"/>
    <cellStyle name="20% - Accent6 7 3 3 6" xfId="10879"/>
    <cellStyle name="20% - Accent6 7 3 4" xfId="10880"/>
    <cellStyle name="20% - Accent6 7 3 4 2" xfId="10881"/>
    <cellStyle name="20% - Accent6 7 3 5" xfId="10882"/>
    <cellStyle name="20% - Accent6 7 3 6" xfId="10883"/>
    <cellStyle name="20% - Accent6 7 3 7" xfId="10884"/>
    <cellStyle name="20% - Accent6 7 3 8" xfId="10885"/>
    <cellStyle name="20% - Accent6 7 3 9" xfId="10886"/>
    <cellStyle name="20% - Accent6 7 4" xfId="10887"/>
    <cellStyle name="20% - Accent6 7 4 2" xfId="10888"/>
    <cellStyle name="20% - Accent6 7 4 2 2" xfId="10889"/>
    <cellStyle name="20% - Accent6 7 4 2 3" xfId="10890"/>
    <cellStyle name="20% - Accent6 7 4 2 4" xfId="10891"/>
    <cellStyle name="20% - Accent6 7 4 2 5" xfId="10892"/>
    <cellStyle name="20% - Accent6 7 4 2 6" xfId="10893"/>
    <cellStyle name="20% - Accent6 7 4 2 7" xfId="10894"/>
    <cellStyle name="20% - Accent6 7 4 3" xfId="10895"/>
    <cellStyle name="20% - Accent6 7 4 3 2" xfId="10896"/>
    <cellStyle name="20% - Accent6 7 4 3 3" xfId="10897"/>
    <cellStyle name="20% - Accent6 7 4 3 4" xfId="10898"/>
    <cellStyle name="20% - Accent6 7 4 3 5" xfId="10899"/>
    <cellStyle name="20% - Accent6 7 4 3 6" xfId="10900"/>
    <cellStyle name="20% - Accent6 7 4 4" xfId="10901"/>
    <cellStyle name="20% - Accent6 7 4 5" xfId="10902"/>
    <cellStyle name="20% - Accent6 7 4 6" xfId="10903"/>
    <cellStyle name="20% - Accent6 7 4 7" xfId="10904"/>
    <cellStyle name="20% - Accent6 7 4 8" xfId="10905"/>
    <cellStyle name="20% - Accent6 7 4 9" xfId="10906"/>
    <cellStyle name="20% - Accent6 7 5" xfId="10907"/>
    <cellStyle name="20% - Accent6 7 5 2" xfId="10908"/>
    <cellStyle name="20% - Accent6 7 5 2 2" xfId="10909"/>
    <cellStyle name="20% - Accent6 7 5 2 3" xfId="10910"/>
    <cellStyle name="20% - Accent6 7 5 2 4" xfId="10911"/>
    <cellStyle name="20% - Accent6 7 5 2 5" xfId="10912"/>
    <cellStyle name="20% - Accent6 7 5 2 6" xfId="10913"/>
    <cellStyle name="20% - Accent6 7 5 2 7" xfId="10914"/>
    <cellStyle name="20% - Accent6 7 5 3" xfId="10915"/>
    <cellStyle name="20% - Accent6 7 5 3 2" xfId="10916"/>
    <cellStyle name="20% - Accent6 7 5 3 3" xfId="10917"/>
    <cellStyle name="20% - Accent6 7 5 3 4" xfId="10918"/>
    <cellStyle name="20% - Accent6 7 5 3 5" xfId="10919"/>
    <cellStyle name="20% - Accent6 7 5 3 6" xfId="10920"/>
    <cellStyle name="20% - Accent6 7 5 4" xfId="10921"/>
    <cellStyle name="20% - Accent6 7 5 5" xfId="10922"/>
    <cellStyle name="20% - Accent6 7 5 6" xfId="10923"/>
    <cellStyle name="20% - Accent6 7 5 7" xfId="10924"/>
    <cellStyle name="20% - Accent6 7 5 8" xfId="10925"/>
    <cellStyle name="20% - Accent6 7 5 9" xfId="10926"/>
    <cellStyle name="20% - Accent6 7 6" xfId="10927"/>
    <cellStyle name="20% - Accent6 7 6 2" xfId="10928"/>
    <cellStyle name="20% - Accent6 7 6 2 2" xfId="10929"/>
    <cellStyle name="20% - Accent6 7 6 2 3" xfId="10930"/>
    <cellStyle name="20% - Accent6 7 6 2 4" xfId="10931"/>
    <cellStyle name="20% - Accent6 7 6 2 5" xfId="10932"/>
    <cellStyle name="20% - Accent6 7 6 2 6" xfId="10933"/>
    <cellStyle name="20% - Accent6 7 6 2 7" xfId="10934"/>
    <cellStyle name="20% - Accent6 7 6 3" xfId="10935"/>
    <cellStyle name="20% - Accent6 7 6 3 2" xfId="10936"/>
    <cellStyle name="20% - Accent6 7 6 3 3" xfId="10937"/>
    <cellStyle name="20% - Accent6 7 6 3 4" xfId="10938"/>
    <cellStyle name="20% - Accent6 7 6 3 5" xfId="10939"/>
    <cellStyle name="20% - Accent6 7 6 3 6" xfId="10940"/>
    <cellStyle name="20% - Accent6 7 6 4" xfId="10941"/>
    <cellStyle name="20% - Accent6 7 6 5" xfId="10942"/>
    <cellStyle name="20% - Accent6 7 6 6" xfId="10943"/>
    <cellStyle name="20% - Accent6 7 6 7" xfId="10944"/>
    <cellStyle name="20% - Accent6 7 6 8" xfId="10945"/>
    <cellStyle name="20% - Accent6 7 6 9" xfId="10946"/>
    <cellStyle name="20% - Accent6 7 7" xfId="10947"/>
    <cellStyle name="20% - Accent6 7 7 2" xfId="10948"/>
    <cellStyle name="20% - Accent6 7 7 2 2" xfId="10949"/>
    <cellStyle name="20% - Accent6 7 7 2 3" xfId="10950"/>
    <cellStyle name="20% - Accent6 7 7 2 4" xfId="10951"/>
    <cellStyle name="20% - Accent6 7 7 2 5" xfId="10952"/>
    <cellStyle name="20% - Accent6 7 7 2 6" xfId="10953"/>
    <cellStyle name="20% - Accent6 7 7 2 7" xfId="10954"/>
    <cellStyle name="20% - Accent6 7 7 3" xfId="10955"/>
    <cellStyle name="20% - Accent6 7 7 3 2" xfId="10956"/>
    <cellStyle name="20% - Accent6 7 7 3 3" xfId="10957"/>
    <cellStyle name="20% - Accent6 7 7 3 4" xfId="10958"/>
    <cellStyle name="20% - Accent6 7 7 3 5" xfId="10959"/>
    <cellStyle name="20% - Accent6 7 7 3 6" xfId="10960"/>
    <cellStyle name="20% - Accent6 7 7 4" xfId="10961"/>
    <cellStyle name="20% - Accent6 7 7 5" xfId="10962"/>
    <cellStyle name="20% - Accent6 7 7 6" xfId="10963"/>
    <cellStyle name="20% - Accent6 7 7 7" xfId="10964"/>
    <cellStyle name="20% - Accent6 7 7 8" xfId="10965"/>
    <cellStyle name="20% - Accent6 7 7 9" xfId="10966"/>
    <cellStyle name="20% - Accent6 7 8" xfId="10967"/>
    <cellStyle name="20% - Accent6 7 8 2" xfId="10968"/>
    <cellStyle name="20% - Accent6 7 8 2 2" xfId="10969"/>
    <cellStyle name="20% - Accent6 7 8 2 3" xfId="10970"/>
    <cellStyle name="20% - Accent6 7 8 2 4" xfId="10971"/>
    <cellStyle name="20% - Accent6 7 8 2 5" xfId="10972"/>
    <cellStyle name="20% - Accent6 7 8 2 6" xfId="10973"/>
    <cellStyle name="20% - Accent6 7 8 2 7" xfId="10974"/>
    <cellStyle name="20% - Accent6 7 8 3" xfId="10975"/>
    <cellStyle name="20% - Accent6 7 8 3 2" xfId="10976"/>
    <cellStyle name="20% - Accent6 7 8 3 3" xfId="10977"/>
    <cellStyle name="20% - Accent6 7 8 3 4" xfId="10978"/>
    <cellStyle name="20% - Accent6 7 8 3 5" xfId="10979"/>
    <cellStyle name="20% - Accent6 7 8 3 6" xfId="10980"/>
    <cellStyle name="20% - Accent6 7 8 4" xfId="10981"/>
    <cellStyle name="20% - Accent6 7 8 5" xfId="10982"/>
    <cellStyle name="20% - Accent6 7 8 6" xfId="10983"/>
    <cellStyle name="20% - Accent6 7 8 7" xfId="10984"/>
    <cellStyle name="20% - Accent6 7 8 8" xfId="10985"/>
    <cellStyle name="20% - Accent6 7 8 9" xfId="10986"/>
    <cellStyle name="20% - Accent6 7 9" xfId="10987"/>
    <cellStyle name="20% - Accent6 7 9 2" xfId="10988"/>
    <cellStyle name="20% - Accent6 7 9 2 2" xfId="10989"/>
    <cellStyle name="20% - Accent6 7 9 2 3" xfId="10990"/>
    <cellStyle name="20% - Accent6 7 9 2 4" xfId="10991"/>
    <cellStyle name="20% - Accent6 7 9 2 5" xfId="10992"/>
    <cellStyle name="20% - Accent6 7 9 2 6" xfId="10993"/>
    <cellStyle name="20% - Accent6 7 9 3" xfId="10994"/>
    <cellStyle name="20% - Accent6 7 9 4" xfId="10995"/>
    <cellStyle name="20% - Accent6 7 9 5" xfId="10996"/>
    <cellStyle name="20% - Accent6 7 9 6" xfId="10997"/>
    <cellStyle name="20% - Accent6 7 9 7" xfId="10998"/>
    <cellStyle name="20% - Accent6 7 9 8" xfId="10999"/>
    <cellStyle name="20% - Accent6 8" xfId="11000"/>
    <cellStyle name="20% - Accent6 8 10" xfId="11001"/>
    <cellStyle name="20% - Accent6 8 10 2" xfId="11002"/>
    <cellStyle name="20% - Accent6 8 10 3" xfId="11003"/>
    <cellStyle name="20% - Accent6 8 10 4" xfId="11004"/>
    <cellStyle name="20% - Accent6 8 10 5" xfId="11005"/>
    <cellStyle name="20% - Accent6 8 10 6" xfId="11006"/>
    <cellStyle name="20% - Accent6 8 10 7" xfId="11007"/>
    <cellStyle name="20% - Accent6 8 11" xfId="11008"/>
    <cellStyle name="20% - Accent6 8 11 2" xfId="11009"/>
    <cellStyle name="20% - Accent6 8 11 3" xfId="11010"/>
    <cellStyle name="20% - Accent6 8 11 4" xfId="11011"/>
    <cellStyle name="20% - Accent6 8 11 5" xfId="11012"/>
    <cellStyle name="20% - Accent6 8 11 6" xfId="11013"/>
    <cellStyle name="20% - Accent6 8 12" xfId="11014"/>
    <cellStyle name="20% - Accent6 8 12 2" xfId="11015"/>
    <cellStyle name="20% - Accent6 8 13" xfId="11016"/>
    <cellStyle name="20% - Accent6 8 14" xfId="11017"/>
    <cellStyle name="20% - Accent6 8 15" xfId="11018"/>
    <cellStyle name="20% - Accent6 8 16" xfId="11019"/>
    <cellStyle name="20% - Accent6 8 17" xfId="11020"/>
    <cellStyle name="20% - Accent6 8 2" xfId="11021"/>
    <cellStyle name="20% - Accent6 8 2 2" xfId="11022"/>
    <cellStyle name="20% - Accent6 8 2 2 2" xfId="11023"/>
    <cellStyle name="20% - Accent6 8 2 2 3" xfId="11024"/>
    <cellStyle name="20% - Accent6 8 2 2 4" xfId="11025"/>
    <cellStyle name="20% - Accent6 8 2 2 5" xfId="11026"/>
    <cellStyle name="20% - Accent6 8 2 2 6" xfId="11027"/>
    <cellStyle name="20% - Accent6 8 2 2 7" xfId="11028"/>
    <cellStyle name="20% - Accent6 8 2 3" xfId="11029"/>
    <cellStyle name="20% - Accent6 8 2 3 2" xfId="11030"/>
    <cellStyle name="20% - Accent6 8 2 3 3" xfId="11031"/>
    <cellStyle name="20% - Accent6 8 2 3 4" xfId="11032"/>
    <cellStyle name="20% - Accent6 8 2 3 5" xfId="11033"/>
    <cellStyle name="20% - Accent6 8 2 3 6" xfId="11034"/>
    <cellStyle name="20% - Accent6 8 2 4" xfId="11035"/>
    <cellStyle name="20% - Accent6 8 2 4 2" xfId="11036"/>
    <cellStyle name="20% - Accent6 8 2 5" xfId="11037"/>
    <cellStyle name="20% - Accent6 8 2 6" xfId="11038"/>
    <cellStyle name="20% - Accent6 8 2 7" xfId="11039"/>
    <cellStyle name="20% - Accent6 8 2 8" xfId="11040"/>
    <cellStyle name="20% - Accent6 8 2 9" xfId="11041"/>
    <cellStyle name="20% - Accent6 8 3" xfId="11042"/>
    <cellStyle name="20% - Accent6 8 3 2" xfId="11043"/>
    <cellStyle name="20% - Accent6 8 3 2 2" xfId="11044"/>
    <cellStyle name="20% - Accent6 8 3 2 3" xfId="11045"/>
    <cellStyle name="20% - Accent6 8 3 2 4" xfId="11046"/>
    <cellStyle name="20% - Accent6 8 3 2 5" xfId="11047"/>
    <cellStyle name="20% - Accent6 8 3 2 6" xfId="11048"/>
    <cellStyle name="20% - Accent6 8 3 2 7" xfId="11049"/>
    <cellStyle name="20% - Accent6 8 3 3" xfId="11050"/>
    <cellStyle name="20% - Accent6 8 3 3 2" xfId="11051"/>
    <cellStyle name="20% - Accent6 8 3 3 3" xfId="11052"/>
    <cellStyle name="20% - Accent6 8 3 3 4" xfId="11053"/>
    <cellStyle name="20% - Accent6 8 3 3 5" xfId="11054"/>
    <cellStyle name="20% - Accent6 8 3 3 6" xfId="11055"/>
    <cellStyle name="20% - Accent6 8 3 4" xfId="11056"/>
    <cellStyle name="20% - Accent6 8 3 4 2" xfId="11057"/>
    <cellStyle name="20% - Accent6 8 3 5" xfId="11058"/>
    <cellStyle name="20% - Accent6 8 3 6" xfId="11059"/>
    <cellStyle name="20% - Accent6 8 3 7" xfId="11060"/>
    <cellStyle name="20% - Accent6 8 3 8" xfId="11061"/>
    <cellStyle name="20% - Accent6 8 3 9" xfId="11062"/>
    <cellStyle name="20% - Accent6 8 4" xfId="11063"/>
    <cellStyle name="20% - Accent6 8 4 2" xfId="11064"/>
    <cellStyle name="20% - Accent6 8 4 2 2" xfId="11065"/>
    <cellStyle name="20% - Accent6 8 4 2 3" xfId="11066"/>
    <cellStyle name="20% - Accent6 8 4 2 4" xfId="11067"/>
    <cellStyle name="20% - Accent6 8 4 2 5" xfId="11068"/>
    <cellStyle name="20% - Accent6 8 4 2 6" xfId="11069"/>
    <cellStyle name="20% - Accent6 8 4 2 7" xfId="11070"/>
    <cellStyle name="20% - Accent6 8 4 3" xfId="11071"/>
    <cellStyle name="20% - Accent6 8 4 3 2" xfId="11072"/>
    <cellStyle name="20% - Accent6 8 4 3 3" xfId="11073"/>
    <cellStyle name="20% - Accent6 8 4 3 4" xfId="11074"/>
    <cellStyle name="20% - Accent6 8 4 3 5" xfId="11075"/>
    <cellStyle name="20% - Accent6 8 4 3 6" xfId="11076"/>
    <cellStyle name="20% - Accent6 8 4 4" xfId="11077"/>
    <cellStyle name="20% - Accent6 8 4 5" xfId="11078"/>
    <cellStyle name="20% - Accent6 8 4 6" xfId="11079"/>
    <cellStyle name="20% - Accent6 8 4 7" xfId="11080"/>
    <cellStyle name="20% - Accent6 8 4 8" xfId="11081"/>
    <cellStyle name="20% - Accent6 8 4 9" xfId="11082"/>
    <cellStyle name="20% - Accent6 8 5" xfId="11083"/>
    <cellStyle name="20% - Accent6 8 5 2" xfId="11084"/>
    <cellStyle name="20% - Accent6 8 5 2 2" xfId="11085"/>
    <cellStyle name="20% - Accent6 8 5 2 3" xfId="11086"/>
    <cellStyle name="20% - Accent6 8 5 2 4" xfId="11087"/>
    <cellStyle name="20% - Accent6 8 5 2 5" xfId="11088"/>
    <cellStyle name="20% - Accent6 8 5 2 6" xfId="11089"/>
    <cellStyle name="20% - Accent6 8 5 2 7" xfId="11090"/>
    <cellStyle name="20% - Accent6 8 5 3" xfId="11091"/>
    <cellStyle name="20% - Accent6 8 5 3 2" xfId="11092"/>
    <cellStyle name="20% - Accent6 8 5 3 3" xfId="11093"/>
    <cellStyle name="20% - Accent6 8 5 3 4" xfId="11094"/>
    <cellStyle name="20% - Accent6 8 5 3 5" xfId="11095"/>
    <cellStyle name="20% - Accent6 8 5 3 6" xfId="11096"/>
    <cellStyle name="20% - Accent6 8 5 4" xfId="11097"/>
    <cellStyle name="20% - Accent6 8 5 5" xfId="11098"/>
    <cellStyle name="20% - Accent6 8 5 6" xfId="11099"/>
    <cellStyle name="20% - Accent6 8 5 7" xfId="11100"/>
    <cellStyle name="20% - Accent6 8 5 8" xfId="11101"/>
    <cellStyle name="20% - Accent6 8 5 9" xfId="11102"/>
    <cellStyle name="20% - Accent6 8 6" xfId="11103"/>
    <cellStyle name="20% - Accent6 8 6 2" xfId="11104"/>
    <cellStyle name="20% - Accent6 8 6 2 2" xfId="11105"/>
    <cellStyle name="20% - Accent6 8 6 2 3" xfId="11106"/>
    <cellStyle name="20% - Accent6 8 6 2 4" xfId="11107"/>
    <cellStyle name="20% - Accent6 8 6 2 5" xfId="11108"/>
    <cellStyle name="20% - Accent6 8 6 2 6" xfId="11109"/>
    <cellStyle name="20% - Accent6 8 6 2 7" xfId="11110"/>
    <cellStyle name="20% - Accent6 8 6 3" xfId="11111"/>
    <cellStyle name="20% - Accent6 8 6 3 2" xfId="11112"/>
    <cellStyle name="20% - Accent6 8 6 3 3" xfId="11113"/>
    <cellStyle name="20% - Accent6 8 6 3 4" xfId="11114"/>
    <cellStyle name="20% - Accent6 8 6 3 5" xfId="11115"/>
    <cellStyle name="20% - Accent6 8 6 3 6" xfId="11116"/>
    <cellStyle name="20% - Accent6 8 6 4" xfId="11117"/>
    <cellStyle name="20% - Accent6 8 6 5" xfId="11118"/>
    <cellStyle name="20% - Accent6 8 6 6" xfId="11119"/>
    <cellStyle name="20% - Accent6 8 6 7" xfId="11120"/>
    <cellStyle name="20% - Accent6 8 6 8" xfId="11121"/>
    <cellStyle name="20% - Accent6 8 6 9" xfId="11122"/>
    <cellStyle name="20% - Accent6 8 7" xfId="11123"/>
    <cellStyle name="20% - Accent6 8 7 2" xfId="11124"/>
    <cellStyle name="20% - Accent6 8 7 2 2" xfId="11125"/>
    <cellStyle name="20% - Accent6 8 7 2 3" xfId="11126"/>
    <cellStyle name="20% - Accent6 8 7 2 4" xfId="11127"/>
    <cellStyle name="20% - Accent6 8 7 2 5" xfId="11128"/>
    <cellStyle name="20% - Accent6 8 7 2 6" xfId="11129"/>
    <cellStyle name="20% - Accent6 8 7 2 7" xfId="11130"/>
    <cellStyle name="20% - Accent6 8 7 3" xfId="11131"/>
    <cellStyle name="20% - Accent6 8 7 3 2" xfId="11132"/>
    <cellStyle name="20% - Accent6 8 7 3 3" xfId="11133"/>
    <cellStyle name="20% - Accent6 8 7 3 4" xfId="11134"/>
    <cellStyle name="20% - Accent6 8 7 3 5" xfId="11135"/>
    <cellStyle name="20% - Accent6 8 7 3 6" xfId="11136"/>
    <cellStyle name="20% - Accent6 8 7 4" xfId="11137"/>
    <cellStyle name="20% - Accent6 8 7 5" xfId="11138"/>
    <cellStyle name="20% - Accent6 8 7 6" xfId="11139"/>
    <cellStyle name="20% - Accent6 8 7 7" xfId="11140"/>
    <cellStyle name="20% - Accent6 8 7 8" xfId="11141"/>
    <cellStyle name="20% - Accent6 8 7 9" xfId="11142"/>
    <cellStyle name="20% - Accent6 8 8" xfId="11143"/>
    <cellStyle name="20% - Accent6 8 8 2" xfId="11144"/>
    <cellStyle name="20% - Accent6 8 8 2 2" xfId="11145"/>
    <cellStyle name="20% - Accent6 8 8 2 3" xfId="11146"/>
    <cellStyle name="20% - Accent6 8 8 2 4" xfId="11147"/>
    <cellStyle name="20% - Accent6 8 8 2 5" xfId="11148"/>
    <cellStyle name="20% - Accent6 8 8 2 6" xfId="11149"/>
    <cellStyle name="20% - Accent6 8 8 2 7" xfId="11150"/>
    <cellStyle name="20% - Accent6 8 8 3" xfId="11151"/>
    <cellStyle name="20% - Accent6 8 8 3 2" xfId="11152"/>
    <cellStyle name="20% - Accent6 8 8 3 3" xfId="11153"/>
    <cellStyle name="20% - Accent6 8 8 3 4" xfId="11154"/>
    <cellStyle name="20% - Accent6 8 8 3 5" xfId="11155"/>
    <cellStyle name="20% - Accent6 8 8 3 6" xfId="11156"/>
    <cellStyle name="20% - Accent6 8 8 4" xfId="11157"/>
    <cellStyle name="20% - Accent6 8 8 5" xfId="11158"/>
    <cellStyle name="20% - Accent6 8 8 6" xfId="11159"/>
    <cellStyle name="20% - Accent6 8 8 7" xfId="11160"/>
    <cellStyle name="20% - Accent6 8 8 8" xfId="11161"/>
    <cellStyle name="20% - Accent6 8 8 9" xfId="11162"/>
    <cellStyle name="20% - Accent6 8 9" xfId="11163"/>
    <cellStyle name="20% - Accent6 8 9 2" xfId="11164"/>
    <cellStyle name="20% - Accent6 8 9 2 2" xfId="11165"/>
    <cellStyle name="20% - Accent6 8 9 2 3" xfId="11166"/>
    <cellStyle name="20% - Accent6 8 9 2 4" xfId="11167"/>
    <cellStyle name="20% - Accent6 8 9 2 5" xfId="11168"/>
    <cellStyle name="20% - Accent6 8 9 2 6" xfId="11169"/>
    <cellStyle name="20% - Accent6 8 9 3" xfId="11170"/>
    <cellStyle name="20% - Accent6 8 9 4" xfId="11171"/>
    <cellStyle name="20% - Accent6 8 9 5" xfId="11172"/>
    <cellStyle name="20% - Accent6 8 9 6" xfId="11173"/>
    <cellStyle name="20% - Accent6 8 9 7" xfId="11174"/>
    <cellStyle name="20% - Accent6 8 9 8" xfId="11175"/>
    <cellStyle name="20% - Accent6 9" xfId="11176"/>
    <cellStyle name="20% - Accent6 9 2" xfId="11177"/>
    <cellStyle name="20% - Accent6 9 3" xfId="11178"/>
    <cellStyle name="20% - Accent6 9 4" xfId="11179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80"/>
    <cellStyle name="40% - Accent1 10 2" xfId="11181"/>
    <cellStyle name="40% - Accent1 10 2 2" xfId="11182"/>
    <cellStyle name="40% - Accent1 10 2 2 2" xfId="11183"/>
    <cellStyle name="40% - Accent1 10 2 3" xfId="11184"/>
    <cellStyle name="40% - Accent1 10 2 4" xfId="11185"/>
    <cellStyle name="40% - Accent1 10 2 5" xfId="11186"/>
    <cellStyle name="40% - Accent1 10 2 6" xfId="11187"/>
    <cellStyle name="40% - Accent1 10 2 7" xfId="11188"/>
    <cellStyle name="40% - Accent1 10 3" xfId="11189"/>
    <cellStyle name="40% - Accent1 10 3 2" xfId="11190"/>
    <cellStyle name="40% - Accent1 10 3 2 2" xfId="11191"/>
    <cellStyle name="40% - Accent1 10 3 3" xfId="11192"/>
    <cellStyle name="40% - Accent1 10 3 4" xfId="11193"/>
    <cellStyle name="40% - Accent1 10 3 5" xfId="11194"/>
    <cellStyle name="40% - Accent1 10 3 6" xfId="11195"/>
    <cellStyle name="40% - Accent1 10 4" xfId="11196"/>
    <cellStyle name="40% - Accent1 10 4 2" xfId="11197"/>
    <cellStyle name="40% - Accent1 10 5" xfId="11198"/>
    <cellStyle name="40% - Accent1 10 6" xfId="11199"/>
    <cellStyle name="40% - Accent1 10 7" xfId="11200"/>
    <cellStyle name="40% - Accent1 10 8" xfId="11201"/>
    <cellStyle name="40% - Accent1 10 9" xfId="11202"/>
    <cellStyle name="40% - Accent1 11" xfId="11203"/>
    <cellStyle name="40% - Accent1 11 2" xfId="11204"/>
    <cellStyle name="40% - Accent1 11 2 2" xfId="11205"/>
    <cellStyle name="40% - Accent1 11 2 2 2" xfId="11206"/>
    <cellStyle name="40% - Accent1 11 2 3" xfId="11207"/>
    <cellStyle name="40% - Accent1 11 2 4" xfId="11208"/>
    <cellStyle name="40% - Accent1 11 2 5" xfId="11209"/>
    <cellStyle name="40% - Accent1 11 2 6" xfId="11210"/>
    <cellStyle name="40% - Accent1 11 2 7" xfId="11211"/>
    <cellStyle name="40% - Accent1 11 3" xfId="11212"/>
    <cellStyle name="40% - Accent1 11 3 2" xfId="11213"/>
    <cellStyle name="40% - Accent1 11 3 2 2" xfId="11214"/>
    <cellStyle name="40% - Accent1 11 3 3" xfId="11215"/>
    <cellStyle name="40% - Accent1 11 3 4" xfId="11216"/>
    <cellStyle name="40% - Accent1 11 3 5" xfId="11217"/>
    <cellStyle name="40% - Accent1 11 3 6" xfId="11218"/>
    <cellStyle name="40% - Accent1 11 4" xfId="11219"/>
    <cellStyle name="40% - Accent1 11 4 2" xfId="11220"/>
    <cellStyle name="40% - Accent1 11 5" xfId="11221"/>
    <cellStyle name="40% - Accent1 11 6" xfId="11222"/>
    <cellStyle name="40% - Accent1 11 7" xfId="11223"/>
    <cellStyle name="40% - Accent1 11 8" xfId="11224"/>
    <cellStyle name="40% - Accent1 11 9" xfId="11225"/>
    <cellStyle name="40% - Accent1 12" xfId="11226"/>
    <cellStyle name="40% - Accent1 12 2" xfId="11227"/>
    <cellStyle name="40% - Accent1 12 2 2" xfId="11228"/>
    <cellStyle name="40% - Accent1 12 2 2 2" xfId="11229"/>
    <cellStyle name="40% - Accent1 12 2 3" xfId="11230"/>
    <cellStyle name="40% - Accent1 12 2 4" xfId="11231"/>
    <cellStyle name="40% - Accent1 12 2 5" xfId="11232"/>
    <cellStyle name="40% - Accent1 12 2 6" xfId="11233"/>
    <cellStyle name="40% - Accent1 12 2 7" xfId="11234"/>
    <cellStyle name="40% - Accent1 12 3" xfId="11235"/>
    <cellStyle name="40% - Accent1 12 3 2" xfId="11236"/>
    <cellStyle name="40% - Accent1 12 3 2 2" xfId="11237"/>
    <cellStyle name="40% - Accent1 12 3 3" xfId="11238"/>
    <cellStyle name="40% - Accent1 12 3 4" xfId="11239"/>
    <cellStyle name="40% - Accent1 12 3 5" xfId="11240"/>
    <cellStyle name="40% - Accent1 12 3 6" xfId="11241"/>
    <cellStyle name="40% - Accent1 12 4" xfId="11242"/>
    <cellStyle name="40% - Accent1 12 4 2" xfId="11243"/>
    <cellStyle name="40% - Accent1 12 5" xfId="11244"/>
    <cellStyle name="40% - Accent1 12 6" xfId="11245"/>
    <cellStyle name="40% - Accent1 12 7" xfId="11246"/>
    <cellStyle name="40% - Accent1 12 8" xfId="11247"/>
    <cellStyle name="40% - Accent1 12 9" xfId="11248"/>
    <cellStyle name="40% - Accent1 13" xfId="11249"/>
    <cellStyle name="40% - Accent1 13 2" xfId="11250"/>
    <cellStyle name="40% - Accent1 13 2 2" xfId="11251"/>
    <cellStyle name="40% - Accent1 13 2 2 2" xfId="11252"/>
    <cellStyle name="40% - Accent1 13 2 3" xfId="11253"/>
    <cellStyle name="40% - Accent1 13 2 4" xfId="11254"/>
    <cellStyle name="40% - Accent1 13 2 5" xfId="11255"/>
    <cellStyle name="40% - Accent1 13 2 6" xfId="11256"/>
    <cellStyle name="40% - Accent1 13 2 7" xfId="11257"/>
    <cellStyle name="40% - Accent1 13 3" xfId="11258"/>
    <cellStyle name="40% - Accent1 13 3 2" xfId="11259"/>
    <cellStyle name="40% - Accent1 13 3 2 2" xfId="11260"/>
    <cellStyle name="40% - Accent1 13 3 3" xfId="11261"/>
    <cellStyle name="40% - Accent1 13 3 4" xfId="11262"/>
    <cellStyle name="40% - Accent1 13 3 5" xfId="11263"/>
    <cellStyle name="40% - Accent1 13 3 6" xfId="11264"/>
    <cellStyle name="40% - Accent1 13 4" xfId="11265"/>
    <cellStyle name="40% - Accent1 13 4 2" xfId="11266"/>
    <cellStyle name="40% - Accent1 13 5" xfId="11267"/>
    <cellStyle name="40% - Accent1 13 6" xfId="11268"/>
    <cellStyle name="40% - Accent1 13 7" xfId="11269"/>
    <cellStyle name="40% - Accent1 13 8" xfId="11270"/>
    <cellStyle name="40% - Accent1 13 9" xfId="11271"/>
    <cellStyle name="40% - Accent1 14" xfId="11272"/>
    <cellStyle name="40% - Accent1 14 2" xfId="11273"/>
    <cellStyle name="40% - Accent1 14 2 2" xfId="11274"/>
    <cellStyle name="40% - Accent1 14 2 2 2" xfId="11275"/>
    <cellStyle name="40% - Accent1 14 2 3" xfId="11276"/>
    <cellStyle name="40% - Accent1 14 2 4" xfId="11277"/>
    <cellStyle name="40% - Accent1 14 2 5" xfId="11278"/>
    <cellStyle name="40% - Accent1 14 2 6" xfId="11279"/>
    <cellStyle name="40% - Accent1 14 2 7" xfId="11280"/>
    <cellStyle name="40% - Accent1 14 3" xfId="11281"/>
    <cellStyle name="40% - Accent1 14 3 2" xfId="11282"/>
    <cellStyle name="40% - Accent1 14 3 2 2" xfId="11283"/>
    <cellStyle name="40% - Accent1 14 3 3" xfId="11284"/>
    <cellStyle name="40% - Accent1 14 3 4" xfId="11285"/>
    <cellStyle name="40% - Accent1 14 3 5" xfId="11286"/>
    <cellStyle name="40% - Accent1 14 3 6" xfId="11287"/>
    <cellStyle name="40% - Accent1 14 4" xfId="11288"/>
    <cellStyle name="40% - Accent1 14 4 2" xfId="11289"/>
    <cellStyle name="40% - Accent1 14 5" xfId="11290"/>
    <cellStyle name="40% - Accent1 14 6" xfId="11291"/>
    <cellStyle name="40% - Accent1 14 7" xfId="11292"/>
    <cellStyle name="40% - Accent1 14 8" xfId="11293"/>
    <cellStyle name="40% - Accent1 14 9" xfId="11294"/>
    <cellStyle name="40% - Accent1 15" xfId="11295"/>
    <cellStyle name="40% - Accent1 15 2" xfId="11296"/>
    <cellStyle name="40% - Accent1 15 2 2" xfId="11297"/>
    <cellStyle name="40% - Accent1 15 2 2 2" xfId="11298"/>
    <cellStyle name="40% - Accent1 15 2 3" xfId="11299"/>
    <cellStyle name="40% - Accent1 15 2 4" xfId="11300"/>
    <cellStyle name="40% - Accent1 15 2 5" xfId="11301"/>
    <cellStyle name="40% - Accent1 15 2 6" xfId="11302"/>
    <cellStyle name="40% - Accent1 15 2 7" xfId="11303"/>
    <cellStyle name="40% - Accent1 15 3" xfId="11304"/>
    <cellStyle name="40% - Accent1 15 3 2" xfId="11305"/>
    <cellStyle name="40% - Accent1 15 3 2 2" xfId="11306"/>
    <cellStyle name="40% - Accent1 15 3 3" xfId="11307"/>
    <cellStyle name="40% - Accent1 15 3 4" xfId="11308"/>
    <cellStyle name="40% - Accent1 15 3 5" xfId="11309"/>
    <cellStyle name="40% - Accent1 15 3 6" xfId="11310"/>
    <cellStyle name="40% - Accent1 15 4" xfId="11311"/>
    <cellStyle name="40% - Accent1 15 4 2" xfId="11312"/>
    <cellStyle name="40% - Accent1 15 5" xfId="11313"/>
    <cellStyle name="40% - Accent1 15 6" xfId="11314"/>
    <cellStyle name="40% - Accent1 15 7" xfId="11315"/>
    <cellStyle name="40% - Accent1 15 8" xfId="11316"/>
    <cellStyle name="40% - Accent1 15 9" xfId="11317"/>
    <cellStyle name="40% - Accent1 16" xfId="11318"/>
    <cellStyle name="40% - Accent1 16 2" xfId="11319"/>
    <cellStyle name="40% - Accent1 16 2 2" xfId="11320"/>
    <cellStyle name="40% - Accent1 16 2 2 2" xfId="11321"/>
    <cellStyle name="40% - Accent1 16 2 3" xfId="11322"/>
    <cellStyle name="40% - Accent1 16 2 4" xfId="11323"/>
    <cellStyle name="40% - Accent1 16 2 5" xfId="11324"/>
    <cellStyle name="40% - Accent1 16 2 6" xfId="11325"/>
    <cellStyle name="40% - Accent1 16 2 7" xfId="11326"/>
    <cellStyle name="40% - Accent1 16 3" xfId="11327"/>
    <cellStyle name="40% - Accent1 16 3 2" xfId="11328"/>
    <cellStyle name="40% - Accent1 16 3 2 2" xfId="11329"/>
    <cellStyle name="40% - Accent1 16 3 3" xfId="11330"/>
    <cellStyle name="40% - Accent1 16 3 4" xfId="11331"/>
    <cellStyle name="40% - Accent1 16 3 5" xfId="11332"/>
    <cellStyle name="40% - Accent1 16 3 6" xfId="11333"/>
    <cellStyle name="40% - Accent1 16 4" xfId="11334"/>
    <cellStyle name="40% - Accent1 16 4 2" xfId="11335"/>
    <cellStyle name="40% - Accent1 16 5" xfId="11336"/>
    <cellStyle name="40% - Accent1 16 6" xfId="11337"/>
    <cellStyle name="40% - Accent1 16 7" xfId="11338"/>
    <cellStyle name="40% - Accent1 16 8" xfId="11339"/>
    <cellStyle name="40% - Accent1 16 9" xfId="11340"/>
    <cellStyle name="40% - Accent1 17" xfId="11341"/>
    <cellStyle name="40% - Accent1 17 2" xfId="11342"/>
    <cellStyle name="40% - Accent1 17 2 2" xfId="11343"/>
    <cellStyle name="40% - Accent1 17 2 2 2" xfId="11344"/>
    <cellStyle name="40% - Accent1 17 2 3" xfId="11345"/>
    <cellStyle name="40% - Accent1 17 2 4" xfId="11346"/>
    <cellStyle name="40% - Accent1 17 2 5" xfId="11347"/>
    <cellStyle name="40% - Accent1 17 2 6" xfId="11348"/>
    <cellStyle name="40% - Accent1 17 3" xfId="11349"/>
    <cellStyle name="40% - Accent1 17 3 2" xfId="11350"/>
    <cellStyle name="40% - Accent1 17 4" xfId="11351"/>
    <cellStyle name="40% - Accent1 17 4 2" xfId="11352"/>
    <cellStyle name="40% - Accent1 17 5" xfId="11353"/>
    <cellStyle name="40% - Accent1 17 6" xfId="11354"/>
    <cellStyle name="40% - Accent1 17 7" xfId="11355"/>
    <cellStyle name="40% - Accent1 17 8" xfId="11356"/>
    <cellStyle name="40% - Accent1 18" xfId="11357"/>
    <cellStyle name="40% - Accent1 18 2" xfId="11358"/>
    <cellStyle name="40% - Accent1 18 2 2" xfId="11359"/>
    <cellStyle name="40% - Accent1 18 3" xfId="11360"/>
    <cellStyle name="40% - Accent1 18 3 2" xfId="11361"/>
    <cellStyle name="40% - Accent1 18 4" xfId="11362"/>
    <cellStyle name="40% - Accent1 18 4 2" xfId="11363"/>
    <cellStyle name="40% - Accent1 18 5" xfId="11364"/>
    <cellStyle name="40% - Accent1 18 6" xfId="11365"/>
    <cellStyle name="40% - Accent1 18 7" xfId="11366"/>
    <cellStyle name="40% - Accent1 19" xfId="11367"/>
    <cellStyle name="40% - Accent1 19 2" xfId="11368"/>
    <cellStyle name="40% - Accent1 19 2 2" xfId="11369"/>
    <cellStyle name="40% - Accent1 19 3" xfId="11370"/>
    <cellStyle name="40% - Accent1 19 3 2" xfId="11371"/>
    <cellStyle name="40% - Accent1 19 4" xfId="11372"/>
    <cellStyle name="40% - Accent1 19 4 2" xfId="11373"/>
    <cellStyle name="40% - Accent1 19 5" xfId="11374"/>
    <cellStyle name="40% - Accent1 19 6" xfId="11375"/>
    <cellStyle name="40% - Accent1 2" xfId="368"/>
    <cellStyle name="40% - Accent1 2 10" xfId="11376"/>
    <cellStyle name="40% - Accent1 2 10 2" xfId="11377"/>
    <cellStyle name="40% - Accent1 2 10 2 2" xfId="11378"/>
    <cellStyle name="40% - Accent1 2 10 2 3" xfId="11379"/>
    <cellStyle name="40% - Accent1 2 10 2 4" xfId="11380"/>
    <cellStyle name="40% - Accent1 2 10 2 5" xfId="11381"/>
    <cellStyle name="40% - Accent1 2 10 2 6" xfId="11382"/>
    <cellStyle name="40% - Accent1 2 10 3" xfId="11383"/>
    <cellStyle name="40% - Accent1 2 10 3 2" xfId="11384"/>
    <cellStyle name="40% - Accent1 2 10 4" xfId="11385"/>
    <cellStyle name="40% - Accent1 2 10 5" xfId="11386"/>
    <cellStyle name="40% - Accent1 2 10 6" xfId="11387"/>
    <cellStyle name="40% - Accent1 2 10 7" xfId="11388"/>
    <cellStyle name="40% - Accent1 2 10 8" xfId="11389"/>
    <cellStyle name="40% - Accent1 2 11" xfId="11390"/>
    <cellStyle name="40% - Accent1 2 11 2" xfId="11391"/>
    <cellStyle name="40% - Accent1 2 11 2 2" xfId="11392"/>
    <cellStyle name="40% - Accent1 2 11 3" xfId="11393"/>
    <cellStyle name="40% - Accent1 2 11 4" xfId="11394"/>
    <cellStyle name="40% - Accent1 2 11 5" xfId="11395"/>
    <cellStyle name="40% - Accent1 2 11 6" xfId="11396"/>
    <cellStyle name="40% - Accent1 2 11 7" xfId="11397"/>
    <cellStyle name="40% - Accent1 2 12" xfId="11398"/>
    <cellStyle name="40% - Accent1 2 12 2" xfId="11399"/>
    <cellStyle name="40% - Accent1 2 12 2 2" xfId="11400"/>
    <cellStyle name="40% - Accent1 2 12 3" xfId="11401"/>
    <cellStyle name="40% - Accent1 2 12 4" xfId="11402"/>
    <cellStyle name="40% - Accent1 2 12 5" xfId="11403"/>
    <cellStyle name="40% - Accent1 2 12 6" xfId="11404"/>
    <cellStyle name="40% - Accent1 2 13" xfId="11405"/>
    <cellStyle name="40% - Accent1 2 13 2" xfId="11406"/>
    <cellStyle name="40% - Accent1 2 14" xfId="11407"/>
    <cellStyle name="40% - Accent1 2 14 2" xfId="11408"/>
    <cellStyle name="40% - Accent1 2 15" xfId="11409"/>
    <cellStyle name="40% - Accent1 2 15 2" xfId="11410"/>
    <cellStyle name="40% - Accent1 2 16" xfId="11411"/>
    <cellStyle name="40% - Accent1 2 16 2" xfId="11412"/>
    <cellStyle name="40% - Accent1 2 17" xfId="11413"/>
    <cellStyle name="40% - Accent1 2 17 2" xfId="11414"/>
    <cellStyle name="40% - Accent1 2 18" xfId="11415"/>
    <cellStyle name="40% - Accent1 2 19" xfId="11416"/>
    <cellStyle name="40% - Accent1 2 2" xfId="1467"/>
    <cellStyle name="40% - Accent1 2 2 2" xfId="1468"/>
    <cellStyle name="40% - Accent1 2 2 2 2" xfId="11417"/>
    <cellStyle name="40% - Accent1 2 2 2 3" xfId="11418"/>
    <cellStyle name="40% - Accent1 2 2 3" xfId="11419"/>
    <cellStyle name="40% - Accent1 2 2 4" xfId="11420"/>
    <cellStyle name="40% - Accent1 2 20" xfId="11421"/>
    <cellStyle name="40% - Accent1 2 21" xfId="11422"/>
    <cellStyle name="40% - Accent1 2 22" xfId="11423"/>
    <cellStyle name="40% - Accent1 2 23" xfId="11424"/>
    <cellStyle name="40% - Accent1 2 24" xfId="11425"/>
    <cellStyle name="40% - Accent1 2 25" xfId="11426"/>
    <cellStyle name="40% - Accent1 2 26" xfId="11427"/>
    <cellStyle name="40% - Accent1 2 27" xfId="11428"/>
    <cellStyle name="40% - Accent1 2 28" xfId="11429"/>
    <cellStyle name="40% - Accent1 2 29" xfId="11430"/>
    <cellStyle name="40% - Accent1 2 3" xfId="1469"/>
    <cellStyle name="40% - Accent1 2 3 10" xfId="11431"/>
    <cellStyle name="40% - Accent1 2 3 11" xfId="11432"/>
    <cellStyle name="40% - Accent1 2 3 2" xfId="1470"/>
    <cellStyle name="40% - Accent1 2 3 2 2" xfId="11433"/>
    <cellStyle name="40% - Accent1 2 3 2 3" xfId="11434"/>
    <cellStyle name="40% - Accent1 2 3 2 4" xfId="11435"/>
    <cellStyle name="40% - Accent1 2 3 2 5" xfId="11436"/>
    <cellStyle name="40% - Accent1 2 3 2 6" xfId="11437"/>
    <cellStyle name="40% - Accent1 2 3 2 7" xfId="11438"/>
    <cellStyle name="40% - Accent1 2 3 2 8" xfId="11439"/>
    <cellStyle name="40% - Accent1 2 3 2 9" xfId="11440"/>
    <cellStyle name="40% - Accent1 2 3 3" xfId="11441"/>
    <cellStyle name="40% - Accent1 2 3 3 2" xfId="11442"/>
    <cellStyle name="40% - Accent1 2 3 3 3" xfId="11443"/>
    <cellStyle name="40% - Accent1 2 3 3 4" xfId="11444"/>
    <cellStyle name="40% - Accent1 2 3 3 5" xfId="11445"/>
    <cellStyle name="40% - Accent1 2 3 3 6" xfId="11446"/>
    <cellStyle name="40% - Accent1 2 3 4" xfId="11447"/>
    <cellStyle name="40% - Accent1 2 3 4 2" xfId="11448"/>
    <cellStyle name="40% - Accent1 2 3 5" xfId="11449"/>
    <cellStyle name="40% - Accent1 2 3 6" xfId="11450"/>
    <cellStyle name="40% - Accent1 2 3 7" xfId="11451"/>
    <cellStyle name="40% - Accent1 2 3 8" xfId="11452"/>
    <cellStyle name="40% - Accent1 2 3 9" xfId="11453"/>
    <cellStyle name="40% - Accent1 2 30" xfId="11454"/>
    <cellStyle name="40% - Accent1 2 31" xfId="11455"/>
    <cellStyle name="40% - Accent1 2 32" xfId="11456"/>
    <cellStyle name="40% - Accent1 2 33" xfId="11457"/>
    <cellStyle name="40% - Accent1 2 34" xfId="11458"/>
    <cellStyle name="40% - Accent1 2 35" xfId="11459"/>
    <cellStyle name="40% - Accent1 2 4" xfId="1471"/>
    <cellStyle name="40% - Accent1 2 4 10" xfId="11460"/>
    <cellStyle name="40% - Accent1 2 4 11" xfId="11461"/>
    <cellStyle name="40% - Accent1 2 4 2" xfId="11462"/>
    <cellStyle name="40% - Accent1 2 4 2 2" xfId="11463"/>
    <cellStyle name="40% - Accent1 2 4 2 3" xfId="11464"/>
    <cellStyle name="40% - Accent1 2 4 2 4" xfId="11465"/>
    <cellStyle name="40% - Accent1 2 4 2 5" xfId="11466"/>
    <cellStyle name="40% - Accent1 2 4 2 6" xfId="11467"/>
    <cellStyle name="40% - Accent1 2 4 2 7" xfId="11468"/>
    <cellStyle name="40% - Accent1 2 4 3" xfId="11469"/>
    <cellStyle name="40% - Accent1 2 4 3 2" xfId="11470"/>
    <cellStyle name="40% - Accent1 2 4 3 3" xfId="11471"/>
    <cellStyle name="40% - Accent1 2 4 3 4" xfId="11472"/>
    <cellStyle name="40% - Accent1 2 4 3 5" xfId="11473"/>
    <cellStyle name="40% - Accent1 2 4 3 6" xfId="11474"/>
    <cellStyle name="40% - Accent1 2 4 4" xfId="11475"/>
    <cellStyle name="40% - Accent1 2 4 4 2" xfId="11476"/>
    <cellStyle name="40% - Accent1 2 4 5" xfId="11477"/>
    <cellStyle name="40% - Accent1 2 4 6" xfId="11478"/>
    <cellStyle name="40% - Accent1 2 4 7" xfId="11479"/>
    <cellStyle name="40% - Accent1 2 4 8" xfId="11480"/>
    <cellStyle name="40% - Accent1 2 4 9" xfId="11481"/>
    <cellStyle name="40% - Accent1 2 5" xfId="1472"/>
    <cellStyle name="40% - Accent1 2 5 10" xfId="11482"/>
    <cellStyle name="40% - Accent1 2 5 11" xfId="11483"/>
    <cellStyle name="40% - Accent1 2 5 2" xfId="11484"/>
    <cellStyle name="40% - Accent1 2 5 2 2" xfId="11485"/>
    <cellStyle name="40% - Accent1 2 5 2 3" xfId="11486"/>
    <cellStyle name="40% - Accent1 2 5 2 4" xfId="11487"/>
    <cellStyle name="40% - Accent1 2 5 2 5" xfId="11488"/>
    <cellStyle name="40% - Accent1 2 5 2 6" xfId="11489"/>
    <cellStyle name="40% - Accent1 2 5 2 7" xfId="11490"/>
    <cellStyle name="40% - Accent1 2 5 3" xfId="11491"/>
    <cellStyle name="40% - Accent1 2 5 3 2" xfId="11492"/>
    <cellStyle name="40% - Accent1 2 5 3 3" xfId="11493"/>
    <cellStyle name="40% - Accent1 2 5 3 4" xfId="11494"/>
    <cellStyle name="40% - Accent1 2 5 3 5" xfId="11495"/>
    <cellStyle name="40% - Accent1 2 5 3 6" xfId="11496"/>
    <cellStyle name="40% - Accent1 2 5 4" xfId="11497"/>
    <cellStyle name="40% - Accent1 2 5 4 2" xfId="11498"/>
    <cellStyle name="40% - Accent1 2 5 5" xfId="11499"/>
    <cellStyle name="40% - Accent1 2 5 6" xfId="11500"/>
    <cellStyle name="40% - Accent1 2 5 7" xfId="11501"/>
    <cellStyle name="40% - Accent1 2 5 8" xfId="11502"/>
    <cellStyle name="40% - Accent1 2 5 9" xfId="11503"/>
    <cellStyle name="40% - Accent1 2 6" xfId="1473"/>
    <cellStyle name="40% - Accent1 2 6 10" xfId="11504"/>
    <cellStyle name="40% - Accent1 2 6 11" xfId="11505"/>
    <cellStyle name="40% - Accent1 2 6 2" xfId="11506"/>
    <cellStyle name="40% - Accent1 2 6 2 2" xfId="11507"/>
    <cellStyle name="40% - Accent1 2 6 2 3" xfId="11508"/>
    <cellStyle name="40% - Accent1 2 6 2 4" xfId="11509"/>
    <cellStyle name="40% - Accent1 2 6 2 5" xfId="11510"/>
    <cellStyle name="40% - Accent1 2 6 2 6" xfId="11511"/>
    <cellStyle name="40% - Accent1 2 6 2 7" xfId="11512"/>
    <cellStyle name="40% - Accent1 2 6 3" xfId="11513"/>
    <cellStyle name="40% - Accent1 2 6 3 2" xfId="11514"/>
    <cellStyle name="40% - Accent1 2 6 3 3" xfId="11515"/>
    <cellStyle name="40% - Accent1 2 6 3 4" xfId="11516"/>
    <cellStyle name="40% - Accent1 2 6 3 5" xfId="11517"/>
    <cellStyle name="40% - Accent1 2 6 3 6" xfId="11518"/>
    <cellStyle name="40% - Accent1 2 6 4" xfId="11519"/>
    <cellStyle name="40% - Accent1 2 6 4 2" xfId="11520"/>
    <cellStyle name="40% - Accent1 2 6 5" xfId="11521"/>
    <cellStyle name="40% - Accent1 2 6 6" xfId="11522"/>
    <cellStyle name="40% - Accent1 2 6 7" xfId="11523"/>
    <cellStyle name="40% - Accent1 2 6 8" xfId="11524"/>
    <cellStyle name="40% - Accent1 2 6 9" xfId="11525"/>
    <cellStyle name="40% - Accent1 2 7" xfId="1466"/>
    <cellStyle name="40% - Accent1 2 7 10" xfId="11526"/>
    <cellStyle name="40% - Accent1 2 7 2" xfId="11527"/>
    <cellStyle name="40% - Accent1 2 7 2 2" xfId="11528"/>
    <cellStyle name="40% - Accent1 2 7 2 3" xfId="11529"/>
    <cellStyle name="40% - Accent1 2 7 2 4" xfId="11530"/>
    <cellStyle name="40% - Accent1 2 7 2 5" xfId="11531"/>
    <cellStyle name="40% - Accent1 2 7 2 6" xfId="11532"/>
    <cellStyle name="40% - Accent1 2 7 2 7" xfId="11533"/>
    <cellStyle name="40% - Accent1 2 7 3" xfId="11534"/>
    <cellStyle name="40% - Accent1 2 7 3 2" xfId="11535"/>
    <cellStyle name="40% - Accent1 2 7 3 3" xfId="11536"/>
    <cellStyle name="40% - Accent1 2 7 3 4" xfId="11537"/>
    <cellStyle name="40% - Accent1 2 7 3 5" xfId="11538"/>
    <cellStyle name="40% - Accent1 2 7 3 6" xfId="11539"/>
    <cellStyle name="40% - Accent1 2 7 4" xfId="11540"/>
    <cellStyle name="40% - Accent1 2 7 4 2" xfId="11541"/>
    <cellStyle name="40% - Accent1 2 7 5" xfId="11542"/>
    <cellStyle name="40% - Accent1 2 7 6" xfId="11543"/>
    <cellStyle name="40% - Accent1 2 7 7" xfId="11544"/>
    <cellStyle name="40% - Accent1 2 7 8" xfId="11545"/>
    <cellStyle name="40% - Accent1 2 7 9" xfId="11546"/>
    <cellStyle name="40% - Accent1 2 8" xfId="11547"/>
    <cellStyle name="40% - Accent1 2 8 2" xfId="11548"/>
    <cellStyle name="40% - Accent1 2 8 2 2" xfId="11549"/>
    <cellStyle name="40% - Accent1 2 8 2 3" xfId="11550"/>
    <cellStyle name="40% - Accent1 2 8 2 4" xfId="11551"/>
    <cellStyle name="40% - Accent1 2 8 2 5" xfId="11552"/>
    <cellStyle name="40% - Accent1 2 8 2 6" xfId="11553"/>
    <cellStyle name="40% - Accent1 2 8 2 7" xfId="11554"/>
    <cellStyle name="40% - Accent1 2 8 3" xfId="11555"/>
    <cellStyle name="40% - Accent1 2 8 3 2" xfId="11556"/>
    <cellStyle name="40% - Accent1 2 8 3 3" xfId="11557"/>
    <cellStyle name="40% - Accent1 2 8 3 4" xfId="11558"/>
    <cellStyle name="40% - Accent1 2 8 3 5" xfId="11559"/>
    <cellStyle name="40% - Accent1 2 8 3 6" xfId="11560"/>
    <cellStyle name="40% - Accent1 2 8 4" xfId="11561"/>
    <cellStyle name="40% - Accent1 2 8 4 2" xfId="11562"/>
    <cellStyle name="40% - Accent1 2 8 5" xfId="11563"/>
    <cellStyle name="40% - Accent1 2 8 6" xfId="11564"/>
    <cellStyle name="40% - Accent1 2 8 7" xfId="11565"/>
    <cellStyle name="40% - Accent1 2 8 8" xfId="11566"/>
    <cellStyle name="40% - Accent1 2 8 9" xfId="11567"/>
    <cellStyle name="40% - Accent1 2 9" xfId="11568"/>
    <cellStyle name="40% - Accent1 2 9 2" xfId="11569"/>
    <cellStyle name="40% - Accent1 2 9 2 2" xfId="11570"/>
    <cellStyle name="40% - Accent1 2 9 2 3" xfId="11571"/>
    <cellStyle name="40% - Accent1 2 9 2 4" xfId="11572"/>
    <cellStyle name="40% - Accent1 2 9 2 5" xfId="11573"/>
    <cellStyle name="40% - Accent1 2 9 2 6" xfId="11574"/>
    <cellStyle name="40% - Accent1 2 9 2 7" xfId="11575"/>
    <cellStyle name="40% - Accent1 2 9 3" xfId="11576"/>
    <cellStyle name="40% - Accent1 2 9 3 2" xfId="11577"/>
    <cellStyle name="40% - Accent1 2 9 3 3" xfId="11578"/>
    <cellStyle name="40% - Accent1 2 9 3 4" xfId="11579"/>
    <cellStyle name="40% - Accent1 2 9 3 5" xfId="11580"/>
    <cellStyle name="40% - Accent1 2 9 3 6" xfId="11581"/>
    <cellStyle name="40% - Accent1 2 9 4" xfId="11582"/>
    <cellStyle name="40% - Accent1 2 9 4 2" xfId="11583"/>
    <cellStyle name="40% - Accent1 2 9 5" xfId="11584"/>
    <cellStyle name="40% - Accent1 2 9 6" xfId="11585"/>
    <cellStyle name="40% - Accent1 2 9 7" xfId="11586"/>
    <cellStyle name="40% - Accent1 2 9 8" xfId="11587"/>
    <cellStyle name="40% - Accent1 2 9 9" xfId="11588"/>
    <cellStyle name="40% - Accent1 20" xfId="11589"/>
    <cellStyle name="40% - Accent1 20 2" xfId="11590"/>
    <cellStyle name="40% - Accent1 20 3" xfId="11591"/>
    <cellStyle name="40% - Accent1 20 4" xfId="11592"/>
    <cellStyle name="40% - Accent1 21" xfId="11593"/>
    <cellStyle name="40% - Accent1 21 2" xfId="11594"/>
    <cellStyle name="40% - Accent1 21 3" xfId="11595"/>
    <cellStyle name="40% - Accent1 21 4" xfId="11596"/>
    <cellStyle name="40% - Accent1 22" xfId="11597"/>
    <cellStyle name="40% - Accent1 22 2" xfId="11598"/>
    <cellStyle name="40% - Accent1 22 3" xfId="11599"/>
    <cellStyle name="40% - Accent1 22 4" xfId="11600"/>
    <cellStyle name="40% - Accent1 23" xfId="11601"/>
    <cellStyle name="40% - Accent1 23 2" xfId="11602"/>
    <cellStyle name="40% - Accent1 23 3" xfId="11603"/>
    <cellStyle name="40% - Accent1 23 4" xfId="11604"/>
    <cellStyle name="40% - Accent1 24" xfId="11605"/>
    <cellStyle name="40% - Accent1 24 2" xfId="11606"/>
    <cellStyle name="40% - Accent1 24 3" xfId="11607"/>
    <cellStyle name="40% - Accent1 24 4" xfId="11608"/>
    <cellStyle name="40% - Accent1 25" xfId="11609"/>
    <cellStyle name="40% - Accent1 25 2" xfId="11610"/>
    <cellStyle name="40% - Accent1 25 3" xfId="11611"/>
    <cellStyle name="40% - Accent1 26" xfId="11612"/>
    <cellStyle name="40% - Accent1 26 2" xfId="11613"/>
    <cellStyle name="40% - Accent1 26 3" xfId="11614"/>
    <cellStyle name="40% - Accent1 27" xfId="11615"/>
    <cellStyle name="40% - Accent1 27 2" xfId="11616"/>
    <cellStyle name="40% - Accent1 27 3" xfId="11617"/>
    <cellStyle name="40% - Accent1 28" xfId="11618"/>
    <cellStyle name="40% - Accent1 28 2" xfId="11619"/>
    <cellStyle name="40% - Accent1 28 3" xfId="11620"/>
    <cellStyle name="40% - Accent1 29" xfId="11621"/>
    <cellStyle name="40% - Accent1 29 2" xfId="11622"/>
    <cellStyle name="40% - Accent1 29 3" xfId="11623"/>
    <cellStyle name="40% - Accent1 3" xfId="1474"/>
    <cellStyle name="40% - Accent1 3 10" xfId="11624"/>
    <cellStyle name="40% - Accent1 3 10 2" xfId="11625"/>
    <cellStyle name="40% - Accent1 3 10 3" xfId="11626"/>
    <cellStyle name="40% - Accent1 3 10 4" xfId="11627"/>
    <cellStyle name="40% - Accent1 3 10 5" xfId="11628"/>
    <cellStyle name="40% - Accent1 3 10 6" xfId="11629"/>
    <cellStyle name="40% - Accent1 3 10 7" xfId="11630"/>
    <cellStyle name="40% - Accent1 3 11" xfId="11631"/>
    <cellStyle name="40% - Accent1 3 11 2" xfId="11632"/>
    <cellStyle name="40% - Accent1 3 11 3" xfId="11633"/>
    <cellStyle name="40% - Accent1 3 11 4" xfId="11634"/>
    <cellStyle name="40% - Accent1 3 11 5" xfId="11635"/>
    <cellStyle name="40% - Accent1 3 11 6" xfId="11636"/>
    <cellStyle name="40% - Accent1 3 12" xfId="11637"/>
    <cellStyle name="40% - Accent1 3 12 2" xfId="11638"/>
    <cellStyle name="40% - Accent1 3 13" xfId="11639"/>
    <cellStyle name="40% - Accent1 3 14" xfId="11640"/>
    <cellStyle name="40% - Accent1 3 15" xfId="11641"/>
    <cellStyle name="40% - Accent1 3 16" xfId="11642"/>
    <cellStyle name="40% - Accent1 3 17" xfId="11643"/>
    <cellStyle name="40% - Accent1 3 18" xfId="11644"/>
    <cellStyle name="40% - Accent1 3 2" xfId="11645"/>
    <cellStyle name="40% - Accent1 3 2 2" xfId="11646"/>
    <cellStyle name="40% - Accent1 3 2 2 2" xfId="11647"/>
    <cellStyle name="40% - Accent1 3 2 2 3" xfId="11648"/>
    <cellStyle name="40% - Accent1 3 2 2 4" xfId="11649"/>
    <cellStyle name="40% - Accent1 3 2 2 5" xfId="11650"/>
    <cellStyle name="40% - Accent1 3 2 2 6" xfId="11651"/>
    <cellStyle name="40% - Accent1 3 2 2 7" xfId="11652"/>
    <cellStyle name="40% - Accent1 3 2 3" xfId="11653"/>
    <cellStyle name="40% - Accent1 3 2 3 2" xfId="11654"/>
    <cellStyle name="40% - Accent1 3 2 3 3" xfId="11655"/>
    <cellStyle name="40% - Accent1 3 2 3 4" xfId="11656"/>
    <cellStyle name="40% - Accent1 3 2 3 5" xfId="11657"/>
    <cellStyle name="40% - Accent1 3 2 3 6" xfId="11658"/>
    <cellStyle name="40% - Accent1 3 2 4" xfId="11659"/>
    <cellStyle name="40% - Accent1 3 2 5" xfId="11660"/>
    <cellStyle name="40% - Accent1 3 2 6" xfId="11661"/>
    <cellStyle name="40% - Accent1 3 2 7" xfId="11662"/>
    <cellStyle name="40% - Accent1 3 2 8" xfId="11663"/>
    <cellStyle name="40% - Accent1 3 2 9" xfId="11664"/>
    <cellStyle name="40% - Accent1 3 3" xfId="11665"/>
    <cellStyle name="40% - Accent1 3 3 2" xfId="11666"/>
    <cellStyle name="40% - Accent1 3 3 2 2" xfId="11667"/>
    <cellStyle name="40% - Accent1 3 3 2 3" xfId="11668"/>
    <cellStyle name="40% - Accent1 3 3 2 4" xfId="11669"/>
    <cellStyle name="40% - Accent1 3 3 2 5" xfId="11670"/>
    <cellStyle name="40% - Accent1 3 3 2 6" xfId="11671"/>
    <cellStyle name="40% - Accent1 3 3 2 7" xfId="11672"/>
    <cellStyle name="40% - Accent1 3 3 3" xfId="11673"/>
    <cellStyle name="40% - Accent1 3 3 3 2" xfId="11674"/>
    <cellStyle name="40% - Accent1 3 3 3 3" xfId="11675"/>
    <cellStyle name="40% - Accent1 3 3 3 4" xfId="11676"/>
    <cellStyle name="40% - Accent1 3 3 3 5" xfId="11677"/>
    <cellStyle name="40% - Accent1 3 3 3 6" xfId="11678"/>
    <cellStyle name="40% - Accent1 3 3 4" xfId="11679"/>
    <cellStyle name="40% - Accent1 3 3 5" xfId="11680"/>
    <cellStyle name="40% - Accent1 3 3 6" xfId="11681"/>
    <cellStyle name="40% - Accent1 3 3 7" xfId="11682"/>
    <cellStyle name="40% - Accent1 3 3 8" xfId="11683"/>
    <cellStyle name="40% - Accent1 3 3 9" xfId="11684"/>
    <cellStyle name="40% - Accent1 3 4" xfId="11685"/>
    <cellStyle name="40% - Accent1 3 4 2" xfId="11686"/>
    <cellStyle name="40% - Accent1 3 4 2 2" xfId="11687"/>
    <cellStyle name="40% - Accent1 3 4 2 3" xfId="11688"/>
    <cellStyle name="40% - Accent1 3 4 2 4" xfId="11689"/>
    <cellStyle name="40% - Accent1 3 4 2 5" xfId="11690"/>
    <cellStyle name="40% - Accent1 3 4 2 6" xfId="11691"/>
    <cellStyle name="40% - Accent1 3 4 2 7" xfId="11692"/>
    <cellStyle name="40% - Accent1 3 4 3" xfId="11693"/>
    <cellStyle name="40% - Accent1 3 4 3 2" xfId="11694"/>
    <cellStyle name="40% - Accent1 3 4 3 3" xfId="11695"/>
    <cellStyle name="40% - Accent1 3 4 3 4" xfId="11696"/>
    <cellStyle name="40% - Accent1 3 4 3 5" xfId="11697"/>
    <cellStyle name="40% - Accent1 3 4 3 6" xfId="11698"/>
    <cellStyle name="40% - Accent1 3 4 4" xfId="11699"/>
    <cellStyle name="40% - Accent1 3 4 5" xfId="11700"/>
    <cellStyle name="40% - Accent1 3 4 6" xfId="11701"/>
    <cellStyle name="40% - Accent1 3 4 7" xfId="11702"/>
    <cellStyle name="40% - Accent1 3 4 8" xfId="11703"/>
    <cellStyle name="40% - Accent1 3 4 9" xfId="11704"/>
    <cellStyle name="40% - Accent1 3 5" xfId="11705"/>
    <cellStyle name="40% - Accent1 3 5 2" xfId="11706"/>
    <cellStyle name="40% - Accent1 3 5 2 2" xfId="11707"/>
    <cellStyle name="40% - Accent1 3 5 2 3" xfId="11708"/>
    <cellStyle name="40% - Accent1 3 5 2 4" xfId="11709"/>
    <cellStyle name="40% - Accent1 3 5 2 5" xfId="11710"/>
    <cellStyle name="40% - Accent1 3 5 2 6" xfId="11711"/>
    <cellStyle name="40% - Accent1 3 5 2 7" xfId="11712"/>
    <cellStyle name="40% - Accent1 3 5 3" xfId="11713"/>
    <cellStyle name="40% - Accent1 3 5 3 2" xfId="11714"/>
    <cellStyle name="40% - Accent1 3 5 3 3" xfId="11715"/>
    <cellStyle name="40% - Accent1 3 5 3 4" xfId="11716"/>
    <cellStyle name="40% - Accent1 3 5 3 5" xfId="11717"/>
    <cellStyle name="40% - Accent1 3 5 3 6" xfId="11718"/>
    <cellStyle name="40% - Accent1 3 5 4" xfId="11719"/>
    <cellStyle name="40% - Accent1 3 5 5" xfId="11720"/>
    <cellStyle name="40% - Accent1 3 5 6" xfId="11721"/>
    <cellStyle name="40% - Accent1 3 5 7" xfId="11722"/>
    <cellStyle name="40% - Accent1 3 5 8" xfId="11723"/>
    <cellStyle name="40% - Accent1 3 5 9" xfId="11724"/>
    <cellStyle name="40% - Accent1 3 6" xfId="11725"/>
    <cellStyle name="40% - Accent1 3 6 2" xfId="11726"/>
    <cellStyle name="40% - Accent1 3 6 2 2" xfId="11727"/>
    <cellStyle name="40% - Accent1 3 6 2 3" xfId="11728"/>
    <cellStyle name="40% - Accent1 3 6 2 4" xfId="11729"/>
    <cellStyle name="40% - Accent1 3 6 2 5" xfId="11730"/>
    <cellStyle name="40% - Accent1 3 6 2 6" xfId="11731"/>
    <cellStyle name="40% - Accent1 3 6 2 7" xfId="11732"/>
    <cellStyle name="40% - Accent1 3 6 3" xfId="11733"/>
    <cellStyle name="40% - Accent1 3 6 3 2" xfId="11734"/>
    <cellStyle name="40% - Accent1 3 6 3 3" xfId="11735"/>
    <cellStyle name="40% - Accent1 3 6 3 4" xfId="11736"/>
    <cellStyle name="40% - Accent1 3 6 3 5" xfId="11737"/>
    <cellStyle name="40% - Accent1 3 6 3 6" xfId="11738"/>
    <cellStyle name="40% - Accent1 3 6 4" xfId="11739"/>
    <cellStyle name="40% - Accent1 3 6 5" xfId="11740"/>
    <cellStyle name="40% - Accent1 3 6 6" xfId="11741"/>
    <cellStyle name="40% - Accent1 3 6 7" xfId="11742"/>
    <cellStyle name="40% - Accent1 3 6 8" xfId="11743"/>
    <cellStyle name="40% - Accent1 3 6 9" xfId="11744"/>
    <cellStyle name="40% - Accent1 3 7" xfId="11745"/>
    <cellStyle name="40% - Accent1 3 7 2" xfId="11746"/>
    <cellStyle name="40% - Accent1 3 7 2 2" xfId="11747"/>
    <cellStyle name="40% - Accent1 3 7 2 3" xfId="11748"/>
    <cellStyle name="40% - Accent1 3 7 2 4" xfId="11749"/>
    <cellStyle name="40% - Accent1 3 7 2 5" xfId="11750"/>
    <cellStyle name="40% - Accent1 3 7 2 6" xfId="11751"/>
    <cellStyle name="40% - Accent1 3 7 2 7" xfId="11752"/>
    <cellStyle name="40% - Accent1 3 7 3" xfId="11753"/>
    <cellStyle name="40% - Accent1 3 7 3 2" xfId="11754"/>
    <cellStyle name="40% - Accent1 3 7 3 3" xfId="11755"/>
    <cellStyle name="40% - Accent1 3 7 3 4" xfId="11756"/>
    <cellStyle name="40% - Accent1 3 7 3 5" xfId="11757"/>
    <cellStyle name="40% - Accent1 3 7 3 6" xfId="11758"/>
    <cellStyle name="40% - Accent1 3 7 4" xfId="11759"/>
    <cellStyle name="40% - Accent1 3 7 5" xfId="11760"/>
    <cellStyle name="40% - Accent1 3 7 6" xfId="11761"/>
    <cellStyle name="40% - Accent1 3 7 7" xfId="11762"/>
    <cellStyle name="40% - Accent1 3 7 8" xfId="11763"/>
    <cellStyle name="40% - Accent1 3 7 9" xfId="11764"/>
    <cellStyle name="40% - Accent1 3 8" xfId="11765"/>
    <cellStyle name="40% - Accent1 3 8 2" xfId="11766"/>
    <cellStyle name="40% - Accent1 3 8 2 2" xfId="11767"/>
    <cellStyle name="40% - Accent1 3 8 2 3" xfId="11768"/>
    <cellStyle name="40% - Accent1 3 8 2 4" xfId="11769"/>
    <cellStyle name="40% - Accent1 3 8 2 5" xfId="11770"/>
    <cellStyle name="40% - Accent1 3 8 2 6" xfId="11771"/>
    <cellStyle name="40% - Accent1 3 8 2 7" xfId="11772"/>
    <cellStyle name="40% - Accent1 3 8 3" xfId="11773"/>
    <cellStyle name="40% - Accent1 3 8 3 2" xfId="11774"/>
    <cellStyle name="40% - Accent1 3 8 3 3" xfId="11775"/>
    <cellStyle name="40% - Accent1 3 8 3 4" xfId="11776"/>
    <cellStyle name="40% - Accent1 3 8 3 5" xfId="11777"/>
    <cellStyle name="40% - Accent1 3 8 3 6" xfId="11778"/>
    <cellStyle name="40% - Accent1 3 8 4" xfId="11779"/>
    <cellStyle name="40% - Accent1 3 8 5" xfId="11780"/>
    <cellStyle name="40% - Accent1 3 8 6" xfId="11781"/>
    <cellStyle name="40% - Accent1 3 8 7" xfId="11782"/>
    <cellStyle name="40% - Accent1 3 8 8" xfId="11783"/>
    <cellStyle name="40% - Accent1 3 8 9" xfId="11784"/>
    <cellStyle name="40% - Accent1 3 9" xfId="11785"/>
    <cellStyle name="40% - Accent1 3 9 2" xfId="11786"/>
    <cellStyle name="40% - Accent1 3 9 2 2" xfId="11787"/>
    <cellStyle name="40% - Accent1 3 9 2 3" xfId="11788"/>
    <cellStyle name="40% - Accent1 3 9 2 4" xfId="11789"/>
    <cellStyle name="40% - Accent1 3 9 2 5" xfId="11790"/>
    <cellStyle name="40% - Accent1 3 9 2 6" xfId="11791"/>
    <cellStyle name="40% - Accent1 3 9 3" xfId="11792"/>
    <cellStyle name="40% - Accent1 3 9 4" xfId="11793"/>
    <cellStyle name="40% - Accent1 3 9 5" xfId="11794"/>
    <cellStyle name="40% - Accent1 3 9 6" xfId="11795"/>
    <cellStyle name="40% - Accent1 3 9 7" xfId="11796"/>
    <cellStyle name="40% - Accent1 3 9 8" xfId="11797"/>
    <cellStyle name="40% - Accent1 30" xfId="11798"/>
    <cellStyle name="40% - Accent1 30 2" xfId="11799"/>
    <cellStyle name="40% - Accent1 31" xfId="11800"/>
    <cellStyle name="40% - Accent1 32" xfId="11801"/>
    <cellStyle name="40% - Accent1 33" xfId="11802"/>
    <cellStyle name="40% - Accent1 34" xfId="11803"/>
    <cellStyle name="40% - Accent1 4" xfId="11804"/>
    <cellStyle name="40% - Accent1 4 10" xfId="11805"/>
    <cellStyle name="40% - Accent1 4 10 2" xfId="11806"/>
    <cellStyle name="40% - Accent1 4 10 3" xfId="11807"/>
    <cellStyle name="40% - Accent1 4 10 4" xfId="11808"/>
    <cellStyle name="40% - Accent1 4 10 5" xfId="11809"/>
    <cellStyle name="40% - Accent1 4 10 6" xfId="11810"/>
    <cellStyle name="40% - Accent1 4 10 7" xfId="11811"/>
    <cellStyle name="40% - Accent1 4 11" xfId="11812"/>
    <cellStyle name="40% - Accent1 4 11 2" xfId="11813"/>
    <cellStyle name="40% - Accent1 4 11 3" xfId="11814"/>
    <cellStyle name="40% - Accent1 4 11 4" xfId="11815"/>
    <cellStyle name="40% - Accent1 4 11 5" xfId="11816"/>
    <cellStyle name="40% - Accent1 4 11 6" xfId="11817"/>
    <cellStyle name="40% - Accent1 4 12" xfId="11818"/>
    <cellStyle name="40% - Accent1 4 12 2" xfId="11819"/>
    <cellStyle name="40% - Accent1 4 13" xfId="11820"/>
    <cellStyle name="40% - Accent1 4 14" xfId="11821"/>
    <cellStyle name="40% - Accent1 4 15" xfId="11822"/>
    <cellStyle name="40% - Accent1 4 16" xfId="11823"/>
    <cellStyle name="40% - Accent1 4 17" xfId="11824"/>
    <cellStyle name="40% - Accent1 4 2" xfId="11825"/>
    <cellStyle name="40% - Accent1 4 2 2" xfId="11826"/>
    <cellStyle name="40% - Accent1 4 2 2 2" xfId="11827"/>
    <cellStyle name="40% - Accent1 4 2 2 3" xfId="11828"/>
    <cellStyle name="40% - Accent1 4 2 2 4" xfId="11829"/>
    <cellStyle name="40% - Accent1 4 2 2 5" xfId="11830"/>
    <cellStyle name="40% - Accent1 4 2 2 6" xfId="11831"/>
    <cellStyle name="40% - Accent1 4 2 2 7" xfId="11832"/>
    <cellStyle name="40% - Accent1 4 2 3" xfId="11833"/>
    <cellStyle name="40% - Accent1 4 2 3 2" xfId="11834"/>
    <cellStyle name="40% - Accent1 4 2 3 3" xfId="11835"/>
    <cellStyle name="40% - Accent1 4 2 3 4" xfId="11836"/>
    <cellStyle name="40% - Accent1 4 2 3 5" xfId="11837"/>
    <cellStyle name="40% - Accent1 4 2 3 6" xfId="11838"/>
    <cellStyle name="40% - Accent1 4 2 4" xfId="11839"/>
    <cellStyle name="40% - Accent1 4 2 4 2" xfId="11840"/>
    <cellStyle name="40% - Accent1 4 2 5" xfId="11841"/>
    <cellStyle name="40% - Accent1 4 2 6" xfId="11842"/>
    <cellStyle name="40% - Accent1 4 2 7" xfId="11843"/>
    <cellStyle name="40% - Accent1 4 2 8" xfId="11844"/>
    <cellStyle name="40% - Accent1 4 2 9" xfId="11845"/>
    <cellStyle name="40% - Accent1 4 3" xfId="11846"/>
    <cellStyle name="40% - Accent1 4 3 2" xfId="11847"/>
    <cellStyle name="40% - Accent1 4 3 2 2" xfId="11848"/>
    <cellStyle name="40% - Accent1 4 3 2 3" xfId="11849"/>
    <cellStyle name="40% - Accent1 4 3 2 4" xfId="11850"/>
    <cellStyle name="40% - Accent1 4 3 2 5" xfId="11851"/>
    <cellStyle name="40% - Accent1 4 3 2 6" xfId="11852"/>
    <cellStyle name="40% - Accent1 4 3 2 7" xfId="11853"/>
    <cellStyle name="40% - Accent1 4 3 3" xfId="11854"/>
    <cellStyle name="40% - Accent1 4 3 3 2" xfId="11855"/>
    <cellStyle name="40% - Accent1 4 3 3 3" xfId="11856"/>
    <cellStyle name="40% - Accent1 4 3 3 4" xfId="11857"/>
    <cellStyle name="40% - Accent1 4 3 3 5" xfId="11858"/>
    <cellStyle name="40% - Accent1 4 3 3 6" xfId="11859"/>
    <cellStyle name="40% - Accent1 4 3 4" xfId="11860"/>
    <cellStyle name="40% - Accent1 4 3 4 2" xfId="11861"/>
    <cellStyle name="40% - Accent1 4 3 5" xfId="11862"/>
    <cellStyle name="40% - Accent1 4 3 6" xfId="11863"/>
    <cellStyle name="40% - Accent1 4 3 7" xfId="11864"/>
    <cellStyle name="40% - Accent1 4 3 8" xfId="11865"/>
    <cellStyle name="40% - Accent1 4 3 9" xfId="11866"/>
    <cellStyle name="40% - Accent1 4 4" xfId="11867"/>
    <cellStyle name="40% - Accent1 4 4 2" xfId="11868"/>
    <cellStyle name="40% - Accent1 4 4 2 2" xfId="11869"/>
    <cellStyle name="40% - Accent1 4 4 2 3" xfId="11870"/>
    <cellStyle name="40% - Accent1 4 4 2 4" xfId="11871"/>
    <cellStyle name="40% - Accent1 4 4 2 5" xfId="11872"/>
    <cellStyle name="40% - Accent1 4 4 2 6" xfId="11873"/>
    <cellStyle name="40% - Accent1 4 4 2 7" xfId="11874"/>
    <cellStyle name="40% - Accent1 4 4 3" xfId="11875"/>
    <cellStyle name="40% - Accent1 4 4 3 2" xfId="11876"/>
    <cellStyle name="40% - Accent1 4 4 3 3" xfId="11877"/>
    <cellStyle name="40% - Accent1 4 4 3 4" xfId="11878"/>
    <cellStyle name="40% - Accent1 4 4 3 5" xfId="11879"/>
    <cellStyle name="40% - Accent1 4 4 3 6" xfId="11880"/>
    <cellStyle name="40% - Accent1 4 4 4" xfId="11881"/>
    <cellStyle name="40% - Accent1 4 4 5" xfId="11882"/>
    <cellStyle name="40% - Accent1 4 4 6" xfId="11883"/>
    <cellStyle name="40% - Accent1 4 4 7" xfId="11884"/>
    <cellStyle name="40% - Accent1 4 4 8" xfId="11885"/>
    <cellStyle name="40% - Accent1 4 4 9" xfId="11886"/>
    <cellStyle name="40% - Accent1 4 5" xfId="11887"/>
    <cellStyle name="40% - Accent1 4 5 2" xfId="11888"/>
    <cellStyle name="40% - Accent1 4 5 2 2" xfId="11889"/>
    <cellStyle name="40% - Accent1 4 5 2 3" xfId="11890"/>
    <cellStyle name="40% - Accent1 4 5 2 4" xfId="11891"/>
    <cellStyle name="40% - Accent1 4 5 2 5" xfId="11892"/>
    <cellStyle name="40% - Accent1 4 5 2 6" xfId="11893"/>
    <cellStyle name="40% - Accent1 4 5 2 7" xfId="11894"/>
    <cellStyle name="40% - Accent1 4 5 3" xfId="11895"/>
    <cellStyle name="40% - Accent1 4 5 3 2" xfId="11896"/>
    <cellStyle name="40% - Accent1 4 5 3 3" xfId="11897"/>
    <cellStyle name="40% - Accent1 4 5 3 4" xfId="11898"/>
    <cellStyle name="40% - Accent1 4 5 3 5" xfId="11899"/>
    <cellStyle name="40% - Accent1 4 5 3 6" xfId="11900"/>
    <cellStyle name="40% - Accent1 4 5 4" xfId="11901"/>
    <cellStyle name="40% - Accent1 4 5 5" xfId="11902"/>
    <cellStyle name="40% - Accent1 4 5 6" xfId="11903"/>
    <cellStyle name="40% - Accent1 4 5 7" xfId="11904"/>
    <cellStyle name="40% - Accent1 4 5 8" xfId="11905"/>
    <cellStyle name="40% - Accent1 4 5 9" xfId="11906"/>
    <cellStyle name="40% - Accent1 4 6" xfId="11907"/>
    <cellStyle name="40% - Accent1 4 6 2" xfId="11908"/>
    <cellStyle name="40% - Accent1 4 6 2 2" xfId="11909"/>
    <cellStyle name="40% - Accent1 4 6 2 3" xfId="11910"/>
    <cellStyle name="40% - Accent1 4 6 2 4" xfId="11911"/>
    <cellStyle name="40% - Accent1 4 6 2 5" xfId="11912"/>
    <cellStyle name="40% - Accent1 4 6 2 6" xfId="11913"/>
    <cellStyle name="40% - Accent1 4 6 2 7" xfId="11914"/>
    <cellStyle name="40% - Accent1 4 6 3" xfId="11915"/>
    <cellStyle name="40% - Accent1 4 6 3 2" xfId="11916"/>
    <cellStyle name="40% - Accent1 4 6 3 3" xfId="11917"/>
    <cellStyle name="40% - Accent1 4 6 3 4" xfId="11918"/>
    <cellStyle name="40% - Accent1 4 6 3 5" xfId="11919"/>
    <cellStyle name="40% - Accent1 4 6 3 6" xfId="11920"/>
    <cellStyle name="40% - Accent1 4 6 4" xfId="11921"/>
    <cellStyle name="40% - Accent1 4 6 5" xfId="11922"/>
    <cellStyle name="40% - Accent1 4 6 6" xfId="11923"/>
    <cellStyle name="40% - Accent1 4 6 7" xfId="11924"/>
    <cellStyle name="40% - Accent1 4 6 8" xfId="11925"/>
    <cellStyle name="40% - Accent1 4 6 9" xfId="11926"/>
    <cellStyle name="40% - Accent1 4 7" xfId="11927"/>
    <cellStyle name="40% - Accent1 4 7 2" xfId="11928"/>
    <cellStyle name="40% - Accent1 4 7 2 2" xfId="11929"/>
    <cellStyle name="40% - Accent1 4 7 2 3" xfId="11930"/>
    <cellStyle name="40% - Accent1 4 7 2 4" xfId="11931"/>
    <cellStyle name="40% - Accent1 4 7 2 5" xfId="11932"/>
    <cellStyle name="40% - Accent1 4 7 2 6" xfId="11933"/>
    <cellStyle name="40% - Accent1 4 7 2 7" xfId="11934"/>
    <cellStyle name="40% - Accent1 4 7 3" xfId="11935"/>
    <cellStyle name="40% - Accent1 4 7 3 2" xfId="11936"/>
    <cellStyle name="40% - Accent1 4 7 3 3" xfId="11937"/>
    <cellStyle name="40% - Accent1 4 7 3 4" xfId="11938"/>
    <cellStyle name="40% - Accent1 4 7 3 5" xfId="11939"/>
    <cellStyle name="40% - Accent1 4 7 3 6" xfId="11940"/>
    <cellStyle name="40% - Accent1 4 7 4" xfId="11941"/>
    <cellStyle name="40% - Accent1 4 7 5" xfId="11942"/>
    <cellStyle name="40% - Accent1 4 7 6" xfId="11943"/>
    <cellStyle name="40% - Accent1 4 7 7" xfId="11944"/>
    <cellStyle name="40% - Accent1 4 7 8" xfId="11945"/>
    <cellStyle name="40% - Accent1 4 7 9" xfId="11946"/>
    <cellStyle name="40% - Accent1 4 8" xfId="11947"/>
    <cellStyle name="40% - Accent1 4 8 2" xfId="11948"/>
    <cellStyle name="40% - Accent1 4 8 2 2" xfId="11949"/>
    <cellStyle name="40% - Accent1 4 8 2 3" xfId="11950"/>
    <cellStyle name="40% - Accent1 4 8 2 4" xfId="11951"/>
    <cellStyle name="40% - Accent1 4 8 2 5" xfId="11952"/>
    <cellStyle name="40% - Accent1 4 8 2 6" xfId="11953"/>
    <cellStyle name="40% - Accent1 4 8 2 7" xfId="11954"/>
    <cellStyle name="40% - Accent1 4 8 3" xfId="11955"/>
    <cellStyle name="40% - Accent1 4 8 3 2" xfId="11956"/>
    <cellStyle name="40% - Accent1 4 8 3 3" xfId="11957"/>
    <cellStyle name="40% - Accent1 4 8 3 4" xfId="11958"/>
    <cellStyle name="40% - Accent1 4 8 3 5" xfId="11959"/>
    <cellStyle name="40% - Accent1 4 8 3 6" xfId="11960"/>
    <cellStyle name="40% - Accent1 4 8 4" xfId="11961"/>
    <cellStyle name="40% - Accent1 4 8 5" xfId="11962"/>
    <cellStyle name="40% - Accent1 4 8 6" xfId="11963"/>
    <cellStyle name="40% - Accent1 4 8 7" xfId="11964"/>
    <cellStyle name="40% - Accent1 4 8 8" xfId="11965"/>
    <cellStyle name="40% - Accent1 4 8 9" xfId="11966"/>
    <cellStyle name="40% - Accent1 4 9" xfId="11967"/>
    <cellStyle name="40% - Accent1 4 9 2" xfId="11968"/>
    <cellStyle name="40% - Accent1 4 9 2 2" xfId="11969"/>
    <cellStyle name="40% - Accent1 4 9 2 3" xfId="11970"/>
    <cellStyle name="40% - Accent1 4 9 2 4" xfId="11971"/>
    <cellStyle name="40% - Accent1 4 9 2 5" xfId="11972"/>
    <cellStyle name="40% - Accent1 4 9 2 6" xfId="11973"/>
    <cellStyle name="40% - Accent1 4 9 3" xfId="11974"/>
    <cellStyle name="40% - Accent1 4 9 4" xfId="11975"/>
    <cellStyle name="40% - Accent1 4 9 5" xfId="11976"/>
    <cellStyle name="40% - Accent1 4 9 6" xfId="11977"/>
    <cellStyle name="40% - Accent1 4 9 7" xfId="11978"/>
    <cellStyle name="40% - Accent1 4 9 8" xfId="11979"/>
    <cellStyle name="40% - Accent1 5" xfId="11980"/>
    <cellStyle name="40% - Accent1 5 10" xfId="11981"/>
    <cellStyle name="40% - Accent1 5 10 2" xfId="11982"/>
    <cellStyle name="40% - Accent1 5 10 3" xfId="11983"/>
    <cellStyle name="40% - Accent1 5 10 4" xfId="11984"/>
    <cellStyle name="40% - Accent1 5 10 5" xfId="11985"/>
    <cellStyle name="40% - Accent1 5 10 6" xfId="11986"/>
    <cellStyle name="40% - Accent1 5 10 7" xfId="11987"/>
    <cellStyle name="40% - Accent1 5 11" xfId="11988"/>
    <cellStyle name="40% - Accent1 5 11 2" xfId="11989"/>
    <cellStyle name="40% - Accent1 5 11 3" xfId="11990"/>
    <cellStyle name="40% - Accent1 5 11 4" xfId="11991"/>
    <cellStyle name="40% - Accent1 5 11 5" xfId="11992"/>
    <cellStyle name="40% - Accent1 5 11 6" xfId="11993"/>
    <cellStyle name="40% - Accent1 5 12" xfId="11994"/>
    <cellStyle name="40% - Accent1 5 12 2" xfId="11995"/>
    <cellStyle name="40% - Accent1 5 13" xfId="11996"/>
    <cellStyle name="40% - Accent1 5 14" xfId="11997"/>
    <cellStyle name="40% - Accent1 5 15" xfId="11998"/>
    <cellStyle name="40% - Accent1 5 16" xfId="11999"/>
    <cellStyle name="40% - Accent1 5 17" xfId="12000"/>
    <cellStyle name="40% - Accent1 5 2" xfId="12001"/>
    <cellStyle name="40% - Accent1 5 2 2" xfId="12002"/>
    <cellStyle name="40% - Accent1 5 2 2 2" xfId="12003"/>
    <cellStyle name="40% - Accent1 5 2 2 3" xfId="12004"/>
    <cellStyle name="40% - Accent1 5 2 2 4" xfId="12005"/>
    <cellStyle name="40% - Accent1 5 2 2 5" xfId="12006"/>
    <cellStyle name="40% - Accent1 5 2 2 6" xfId="12007"/>
    <cellStyle name="40% - Accent1 5 2 2 7" xfId="12008"/>
    <cellStyle name="40% - Accent1 5 2 3" xfId="12009"/>
    <cellStyle name="40% - Accent1 5 2 3 2" xfId="12010"/>
    <cellStyle name="40% - Accent1 5 2 3 3" xfId="12011"/>
    <cellStyle name="40% - Accent1 5 2 3 4" xfId="12012"/>
    <cellStyle name="40% - Accent1 5 2 3 5" xfId="12013"/>
    <cellStyle name="40% - Accent1 5 2 3 6" xfId="12014"/>
    <cellStyle name="40% - Accent1 5 2 4" xfId="12015"/>
    <cellStyle name="40% - Accent1 5 2 4 2" xfId="12016"/>
    <cellStyle name="40% - Accent1 5 2 5" xfId="12017"/>
    <cellStyle name="40% - Accent1 5 2 6" xfId="12018"/>
    <cellStyle name="40% - Accent1 5 2 7" xfId="12019"/>
    <cellStyle name="40% - Accent1 5 2 8" xfId="12020"/>
    <cellStyle name="40% - Accent1 5 2 9" xfId="12021"/>
    <cellStyle name="40% - Accent1 5 3" xfId="12022"/>
    <cellStyle name="40% - Accent1 5 3 2" xfId="12023"/>
    <cellStyle name="40% - Accent1 5 3 2 2" xfId="12024"/>
    <cellStyle name="40% - Accent1 5 3 2 3" xfId="12025"/>
    <cellStyle name="40% - Accent1 5 3 2 4" xfId="12026"/>
    <cellStyle name="40% - Accent1 5 3 2 5" xfId="12027"/>
    <cellStyle name="40% - Accent1 5 3 2 6" xfId="12028"/>
    <cellStyle name="40% - Accent1 5 3 2 7" xfId="12029"/>
    <cellStyle name="40% - Accent1 5 3 3" xfId="12030"/>
    <cellStyle name="40% - Accent1 5 3 3 2" xfId="12031"/>
    <cellStyle name="40% - Accent1 5 3 3 3" xfId="12032"/>
    <cellStyle name="40% - Accent1 5 3 3 4" xfId="12033"/>
    <cellStyle name="40% - Accent1 5 3 3 5" xfId="12034"/>
    <cellStyle name="40% - Accent1 5 3 3 6" xfId="12035"/>
    <cellStyle name="40% - Accent1 5 3 4" xfId="12036"/>
    <cellStyle name="40% - Accent1 5 3 4 2" xfId="12037"/>
    <cellStyle name="40% - Accent1 5 3 5" xfId="12038"/>
    <cellStyle name="40% - Accent1 5 3 6" xfId="12039"/>
    <cellStyle name="40% - Accent1 5 3 7" xfId="12040"/>
    <cellStyle name="40% - Accent1 5 3 8" xfId="12041"/>
    <cellStyle name="40% - Accent1 5 3 9" xfId="12042"/>
    <cellStyle name="40% - Accent1 5 4" xfId="12043"/>
    <cellStyle name="40% - Accent1 5 4 2" xfId="12044"/>
    <cellStyle name="40% - Accent1 5 4 2 2" xfId="12045"/>
    <cellStyle name="40% - Accent1 5 4 2 3" xfId="12046"/>
    <cellStyle name="40% - Accent1 5 4 2 4" xfId="12047"/>
    <cellStyle name="40% - Accent1 5 4 2 5" xfId="12048"/>
    <cellStyle name="40% - Accent1 5 4 2 6" xfId="12049"/>
    <cellStyle name="40% - Accent1 5 4 2 7" xfId="12050"/>
    <cellStyle name="40% - Accent1 5 4 3" xfId="12051"/>
    <cellStyle name="40% - Accent1 5 4 3 2" xfId="12052"/>
    <cellStyle name="40% - Accent1 5 4 3 3" xfId="12053"/>
    <cellStyle name="40% - Accent1 5 4 3 4" xfId="12054"/>
    <cellStyle name="40% - Accent1 5 4 3 5" xfId="12055"/>
    <cellStyle name="40% - Accent1 5 4 3 6" xfId="12056"/>
    <cellStyle name="40% - Accent1 5 4 4" xfId="12057"/>
    <cellStyle name="40% - Accent1 5 4 5" xfId="12058"/>
    <cellStyle name="40% - Accent1 5 4 6" xfId="12059"/>
    <cellStyle name="40% - Accent1 5 4 7" xfId="12060"/>
    <cellStyle name="40% - Accent1 5 4 8" xfId="12061"/>
    <cellStyle name="40% - Accent1 5 4 9" xfId="12062"/>
    <cellStyle name="40% - Accent1 5 5" xfId="12063"/>
    <cellStyle name="40% - Accent1 5 5 2" xfId="12064"/>
    <cellStyle name="40% - Accent1 5 5 2 2" xfId="12065"/>
    <cellStyle name="40% - Accent1 5 5 2 3" xfId="12066"/>
    <cellStyle name="40% - Accent1 5 5 2 4" xfId="12067"/>
    <cellStyle name="40% - Accent1 5 5 2 5" xfId="12068"/>
    <cellStyle name="40% - Accent1 5 5 2 6" xfId="12069"/>
    <cellStyle name="40% - Accent1 5 5 2 7" xfId="12070"/>
    <cellStyle name="40% - Accent1 5 5 3" xfId="12071"/>
    <cellStyle name="40% - Accent1 5 5 3 2" xfId="12072"/>
    <cellStyle name="40% - Accent1 5 5 3 3" xfId="12073"/>
    <cellStyle name="40% - Accent1 5 5 3 4" xfId="12074"/>
    <cellStyle name="40% - Accent1 5 5 3 5" xfId="12075"/>
    <cellStyle name="40% - Accent1 5 5 3 6" xfId="12076"/>
    <cellStyle name="40% - Accent1 5 5 4" xfId="12077"/>
    <cellStyle name="40% - Accent1 5 5 5" xfId="12078"/>
    <cellStyle name="40% - Accent1 5 5 6" xfId="12079"/>
    <cellStyle name="40% - Accent1 5 5 7" xfId="12080"/>
    <cellStyle name="40% - Accent1 5 5 8" xfId="12081"/>
    <cellStyle name="40% - Accent1 5 5 9" xfId="12082"/>
    <cellStyle name="40% - Accent1 5 6" xfId="12083"/>
    <cellStyle name="40% - Accent1 5 6 2" xfId="12084"/>
    <cellStyle name="40% - Accent1 5 6 2 2" xfId="12085"/>
    <cellStyle name="40% - Accent1 5 6 2 3" xfId="12086"/>
    <cellStyle name="40% - Accent1 5 6 2 4" xfId="12087"/>
    <cellStyle name="40% - Accent1 5 6 2 5" xfId="12088"/>
    <cellStyle name="40% - Accent1 5 6 2 6" xfId="12089"/>
    <cellStyle name="40% - Accent1 5 6 2 7" xfId="12090"/>
    <cellStyle name="40% - Accent1 5 6 3" xfId="12091"/>
    <cellStyle name="40% - Accent1 5 6 3 2" xfId="12092"/>
    <cellStyle name="40% - Accent1 5 6 3 3" xfId="12093"/>
    <cellStyle name="40% - Accent1 5 6 3 4" xfId="12094"/>
    <cellStyle name="40% - Accent1 5 6 3 5" xfId="12095"/>
    <cellStyle name="40% - Accent1 5 6 3 6" xfId="12096"/>
    <cellStyle name="40% - Accent1 5 6 4" xfId="12097"/>
    <cellStyle name="40% - Accent1 5 6 5" xfId="12098"/>
    <cellStyle name="40% - Accent1 5 6 6" xfId="12099"/>
    <cellStyle name="40% - Accent1 5 6 7" xfId="12100"/>
    <cellStyle name="40% - Accent1 5 6 8" xfId="12101"/>
    <cellStyle name="40% - Accent1 5 6 9" xfId="12102"/>
    <cellStyle name="40% - Accent1 5 7" xfId="12103"/>
    <cellStyle name="40% - Accent1 5 7 2" xfId="12104"/>
    <cellStyle name="40% - Accent1 5 7 2 2" xfId="12105"/>
    <cellStyle name="40% - Accent1 5 7 2 3" xfId="12106"/>
    <cellStyle name="40% - Accent1 5 7 2 4" xfId="12107"/>
    <cellStyle name="40% - Accent1 5 7 2 5" xfId="12108"/>
    <cellStyle name="40% - Accent1 5 7 2 6" xfId="12109"/>
    <cellStyle name="40% - Accent1 5 7 2 7" xfId="12110"/>
    <cellStyle name="40% - Accent1 5 7 3" xfId="12111"/>
    <cellStyle name="40% - Accent1 5 7 3 2" xfId="12112"/>
    <cellStyle name="40% - Accent1 5 7 3 3" xfId="12113"/>
    <cellStyle name="40% - Accent1 5 7 3 4" xfId="12114"/>
    <cellStyle name="40% - Accent1 5 7 3 5" xfId="12115"/>
    <cellStyle name="40% - Accent1 5 7 3 6" xfId="12116"/>
    <cellStyle name="40% - Accent1 5 7 4" xfId="12117"/>
    <cellStyle name="40% - Accent1 5 7 5" xfId="12118"/>
    <cellStyle name="40% - Accent1 5 7 6" xfId="12119"/>
    <cellStyle name="40% - Accent1 5 7 7" xfId="12120"/>
    <cellStyle name="40% - Accent1 5 7 8" xfId="12121"/>
    <cellStyle name="40% - Accent1 5 7 9" xfId="12122"/>
    <cellStyle name="40% - Accent1 5 8" xfId="12123"/>
    <cellStyle name="40% - Accent1 5 8 2" xfId="12124"/>
    <cellStyle name="40% - Accent1 5 8 2 2" xfId="12125"/>
    <cellStyle name="40% - Accent1 5 8 2 3" xfId="12126"/>
    <cellStyle name="40% - Accent1 5 8 2 4" xfId="12127"/>
    <cellStyle name="40% - Accent1 5 8 2 5" xfId="12128"/>
    <cellStyle name="40% - Accent1 5 8 2 6" xfId="12129"/>
    <cellStyle name="40% - Accent1 5 8 2 7" xfId="12130"/>
    <cellStyle name="40% - Accent1 5 8 3" xfId="12131"/>
    <cellStyle name="40% - Accent1 5 8 3 2" xfId="12132"/>
    <cellStyle name="40% - Accent1 5 8 3 3" xfId="12133"/>
    <cellStyle name="40% - Accent1 5 8 3 4" xfId="12134"/>
    <cellStyle name="40% - Accent1 5 8 3 5" xfId="12135"/>
    <cellStyle name="40% - Accent1 5 8 3 6" xfId="12136"/>
    <cellStyle name="40% - Accent1 5 8 4" xfId="12137"/>
    <cellStyle name="40% - Accent1 5 8 5" xfId="12138"/>
    <cellStyle name="40% - Accent1 5 8 6" xfId="12139"/>
    <cellStyle name="40% - Accent1 5 8 7" xfId="12140"/>
    <cellStyle name="40% - Accent1 5 8 8" xfId="12141"/>
    <cellStyle name="40% - Accent1 5 8 9" xfId="12142"/>
    <cellStyle name="40% - Accent1 5 9" xfId="12143"/>
    <cellStyle name="40% - Accent1 5 9 2" xfId="12144"/>
    <cellStyle name="40% - Accent1 5 9 2 2" xfId="12145"/>
    <cellStyle name="40% - Accent1 5 9 2 3" xfId="12146"/>
    <cellStyle name="40% - Accent1 5 9 2 4" xfId="12147"/>
    <cellStyle name="40% - Accent1 5 9 2 5" xfId="12148"/>
    <cellStyle name="40% - Accent1 5 9 2 6" xfId="12149"/>
    <cellStyle name="40% - Accent1 5 9 3" xfId="12150"/>
    <cellStyle name="40% - Accent1 5 9 4" xfId="12151"/>
    <cellStyle name="40% - Accent1 5 9 5" xfId="12152"/>
    <cellStyle name="40% - Accent1 5 9 6" xfId="12153"/>
    <cellStyle name="40% - Accent1 5 9 7" xfId="12154"/>
    <cellStyle name="40% - Accent1 5 9 8" xfId="12155"/>
    <cellStyle name="40% - Accent1 6" xfId="12156"/>
    <cellStyle name="40% - Accent1 6 10" xfId="12157"/>
    <cellStyle name="40% - Accent1 6 10 2" xfId="12158"/>
    <cellStyle name="40% - Accent1 6 10 3" xfId="12159"/>
    <cellStyle name="40% - Accent1 6 10 4" xfId="12160"/>
    <cellStyle name="40% - Accent1 6 10 5" xfId="12161"/>
    <cellStyle name="40% - Accent1 6 10 6" xfId="12162"/>
    <cellStyle name="40% - Accent1 6 10 7" xfId="12163"/>
    <cellStyle name="40% - Accent1 6 11" xfId="12164"/>
    <cellStyle name="40% - Accent1 6 11 2" xfId="12165"/>
    <cellStyle name="40% - Accent1 6 11 3" xfId="12166"/>
    <cellStyle name="40% - Accent1 6 11 4" xfId="12167"/>
    <cellStyle name="40% - Accent1 6 11 5" xfId="12168"/>
    <cellStyle name="40% - Accent1 6 11 6" xfId="12169"/>
    <cellStyle name="40% - Accent1 6 12" xfId="12170"/>
    <cellStyle name="40% - Accent1 6 12 2" xfId="12171"/>
    <cellStyle name="40% - Accent1 6 13" xfId="12172"/>
    <cellStyle name="40% - Accent1 6 14" xfId="12173"/>
    <cellStyle name="40% - Accent1 6 15" xfId="12174"/>
    <cellStyle name="40% - Accent1 6 16" xfId="12175"/>
    <cellStyle name="40% - Accent1 6 17" xfId="12176"/>
    <cellStyle name="40% - Accent1 6 2" xfId="12177"/>
    <cellStyle name="40% - Accent1 6 2 2" xfId="12178"/>
    <cellStyle name="40% - Accent1 6 2 2 2" xfId="12179"/>
    <cellStyle name="40% - Accent1 6 2 2 3" xfId="12180"/>
    <cellStyle name="40% - Accent1 6 2 2 4" xfId="12181"/>
    <cellStyle name="40% - Accent1 6 2 2 5" xfId="12182"/>
    <cellStyle name="40% - Accent1 6 2 2 6" xfId="12183"/>
    <cellStyle name="40% - Accent1 6 2 2 7" xfId="12184"/>
    <cellStyle name="40% - Accent1 6 2 3" xfId="12185"/>
    <cellStyle name="40% - Accent1 6 2 3 2" xfId="12186"/>
    <cellStyle name="40% - Accent1 6 2 3 3" xfId="12187"/>
    <cellStyle name="40% - Accent1 6 2 3 4" xfId="12188"/>
    <cellStyle name="40% - Accent1 6 2 3 5" xfId="12189"/>
    <cellStyle name="40% - Accent1 6 2 3 6" xfId="12190"/>
    <cellStyle name="40% - Accent1 6 2 4" xfId="12191"/>
    <cellStyle name="40% - Accent1 6 2 4 2" xfId="12192"/>
    <cellStyle name="40% - Accent1 6 2 5" xfId="12193"/>
    <cellStyle name="40% - Accent1 6 2 6" xfId="12194"/>
    <cellStyle name="40% - Accent1 6 2 7" xfId="12195"/>
    <cellStyle name="40% - Accent1 6 2 8" xfId="12196"/>
    <cellStyle name="40% - Accent1 6 2 9" xfId="12197"/>
    <cellStyle name="40% - Accent1 6 3" xfId="12198"/>
    <cellStyle name="40% - Accent1 6 3 2" xfId="12199"/>
    <cellStyle name="40% - Accent1 6 3 2 2" xfId="12200"/>
    <cellStyle name="40% - Accent1 6 3 2 3" xfId="12201"/>
    <cellStyle name="40% - Accent1 6 3 2 4" xfId="12202"/>
    <cellStyle name="40% - Accent1 6 3 2 5" xfId="12203"/>
    <cellStyle name="40% - Accent1 6 3 2 6" xfId="12204"/>
    <cellStyle name="40% - Accent1 6 3 2 7" xfId="12205"/>
    <cellStyle name="40% - Accent1 6 3 3" xfId="12206"/>
    <cellStyle name="40% - Accent1 6 3 3 2" xfId="12207"/>
    <cellStyle name="40% - Accent1 6 3 3 3" xfId="12208"/>
    <cellStyle name="40% - Accent1 6 3 3 4" xfId="12209"/>
    <cellStyle name="40% - Accent1 6 3 3 5" xfId="12210"/>
    <cellStyle name="40% - Accent1 6 3 3 6" xfId="12211"/>
    <cellStyle name="40% - Accent1 6 3 4" xfId="12212"/>
    <cellStyle name="40% - Accent1 6 3 4 2" xfId="12213"/>
    <cellStyle name="40% - Accent1 6 3 5" xfId="12214"/>
    <cellStyle name="40% - Accent1 6 3 6" xfId="12215"/>
    <cellStyle name="40% - Accent1 6 3 7" xfId="12216"/>
    <cellStyle name="40% - Accent1 6 3 8" xfId="12217"/>
    <cellStyle name="40% - Accent1 6 3 9" xfId="12218"/>
    <cellStyle name="40% - Accent1 6 4" xfId="12219"/>
    <cellStyle name="40% - Accent1 6 4 2" xfId="12220"/>
    <cellStyle name="40% - Accent1 6 4 2 2" xfId="12221"/>
    <cellStyle name="40% - Accent1 6 4 2 3" xfId="12222"/>
    <cellStyle name="40% - Accent1 6 4 2 4" xfId="12223"/>
    <cellStyle name="40% - Accent1 6 4 2 5" xfId="12224"/>
    <cellStyle name="40% - Accent1 6 4 2 6" xfId="12225"/>
    <cellStyle name="40% - Accent1 6 4 2 7" xfId="12226"/>
    <cellStyle name="40% - Accent1 6 4 3" xfId="12227"/>
    <cellStyle name="40% - Accent1 6 4 3 2" xfId="12228"/>
    <cellStyle name="40% - Accent1 6 4 3 3" xfId="12229"/>
    <cellStyle name="40% - Accent1 6 4 3 4" xfId="12230"/>
    <cellStyle name="40% - Accent1 6 4 3 5" xfId="12231"/>
    <cellStyle name="40% - Accent1 6 4 3 6" xfId="12232"/>
    <cellStyle name="40% - Accent1 6 4 4" xfId="12233"/>
    <cellStyle name="40% - Accent1 6 4 5" xfId="12234"/>
    <cellStyle name="40% - Accent1 6 4 6" xfId="12235"/>
    <cellStyle name="40% - Accent1 6 4 7" xfId="12236"/>
    <cellStyle name="40% - Accent1 6 4 8" xfId="12237"/>
    <cellStyle name="40% - Accent1 6 4 9" xfId="12238"/>
    <cellStyle name="40% - Accent1 6 5" xfId="12239"/>
    <cellStyle name="40% - Accent1 6 5 2" xfId="12240"/>
    <cellStyle name="40% - Accent1 6 5 2 2" xfId="12241"/>
    <cellStyle name="40% - Accent1 6 5 2 3" xfId="12242"/>
    <cellStyle name="40% - Accent1 6 5 2 4" xfId="12243"/>
    <cellStyle name="40% - Accent1 6 5 2 5" xfId="12244"/>
    <cellStyle name="40% - Accent1 6 5 2 6" xfId="12245"/>
    <cellStyle name="40% - Accent1 6 5 2 7" xfId="12246"/>
    <cellStyle name="40% - Accent1 6 5 3" xfId="12247"/>
    <cellStyle name="40% - Accent1 6 5 3 2" xfId="12248"/>
    <cellStyle name="40% - Accent1 6 5 3 3" xfId="12249"/>
    <cellStyle name="40% - Accent1 6 5 3 4" xfId="12250"/>
    <cellStyle name="40% - Accent1 6 5 3 5" xfId="12251"/>
    <cellStyle name="40% - Accent1 6 5 3 6" xfId="12252"/>
    <cellStyle name="40% - Accent1 6 5 4" xfId="12253"/>
    <cellStyle name="40% - Accent1 6 5 5" xfId="12254"/>
    <cellStyle name="40% - Accent1 6 5 6" xfId="12255"/>
    <cellStyle name="40% - Accent1 6 5 7" xfId="12256"/>
    <cellStyle name="40% - Accent1 6 5 8" xfId="12257"/>
    <cellStyle name="40% - Accent1 6 5 9" xfId="12258"/>
    <cellStyle name="40% - Accent1 6 6" xfId="12259"/>
    <cellStyle name="40% - Accent1 6 6 2" xfId="12260"/>
    <cellStyle name="40% - Accent1 6 6 2 2" xfId="12261"/>
    <cellStyle name="40% - Accent1 6 6 2 3" xfId="12262"/>
    <cellStyle name="40% - Accent1 6 6 2 4" xfId="12263"/>
    <cellStyle name="40% - Accent1 6 6 2 5" xfId="12264"/>
    <cellStyle name="40% - Accent1 6 6 2 6" xfId="12265"/>
    <cellStyle name="40% - Accent1 6 6 2 7" xfId="12266"/>
    <cellStyle name="40% - Accent1 6 6 3" xfId="12267"/>
    <cellStyle name="40% - Accent1 6 6 3 2" xfId="12268"/>
    <cellStyle name="40% - Accent1 6 6 3 3" xfId="12269"/>
    <cellStyle name="40% - Accent1 6 6 3 4" xfId="12270"/>
    <cellStyle name="40% - Accent1 6 6 3 5" xfId="12271"/>
    <cellStyle name="40% - Accent1 6 6 3 6" xfId="12272"/>
    <cellStyle name="40% - Accent1 6 6 4" xfId="12273"/>
    <cellStyle name="40% - Accent1 6 6 5" xfId="12274"/>
    <cellStyle name="40% - Accent1 6 6 6" xfId="12275"/>
    <cellStyle name="40% - Accent1 6 6 7" xfId="12276"/>
    <cellStyle name="40% - Accent1 6 6 8" xfId="12277"/>
    <cellStyle name="40% - Accent1 6 6 9" xfId="12278"/>
    <cellStyle name="40% - Accent1 6 7" xfId="12279"/>
    <cellStyle name="40% - Accent1 6 7 2" xfId="12280"/>
    <cellStyle name="40% - Accent1 6 7 2 2" xfId="12281"/>
    <cellStyle name="40% - Accent1 6 7 2 3" xfId="12282"/>
    <cellStyle name="40% - Accent1 6 7 2 4" xfId="12283"/>
    <cellStyle name="40% - Accent1 6 7 2 5" xfId="12284"/>
    <cellStyle name="40% - Accent1 6 7 2 6" xfId="12285"/>
    <cellStyle name="40% - Accent1 6 7 2 7" xfId="12286"/>
    <cellStyle name="40% - Accent1 6 7 3" xfId="12287"/>
    <cellStyle name="40% - Accent1 6 7 3 2" xfId="12288"/>
    <cellStyle name="40% - Accent1 6 7 3 3" xfId="12289"/>
    <cellStyle name="40% - Accent1 6 7 3 4" xfId="12290"/>
    <cellStyle name="40% - Accent1 6 7 3 5" xfId="12291"/>
    <cellStyle name="40% - Accent1 6 7 3 6" xfId="12292"/>
    <cellStyle name="40% - Accent1 6 7 4" xfId="12293"/>
    <cellStyle name="40% - Accent1 6 7 5" xfId="12294"/>
    <cellStyle name="40% - Accent1 6 7 6" xfId="12295"/>
    <cellStyle name="40% - Accent1 6 7 7" xfId="12296"/>
    <cellStyle name="40% - Accent1 6 7 8" xfId="12297"/>
    <cellStyle name="40% - Accent1 6 7 9" xfId="12298"/>
    <cellStyle name="40% - Accent1 6 8" xfId="12299"/>
    <cellStyle name="40% - Accent1 6 8 2" xfId="12300"/>
    <cellStyle name="40% - Accent1 6 8 2 2" xfId="12301"/>
    <cellStyle name="40% - Accent1 6 8 2 3" xfId="12302"/>
    <cellStyle name="40% - Accent1 6 8 2 4" xfId="12303"/>
    <cellStyle name="40% - Accent1 6 8 2 5" xfId="12304"/>
    <cellStyle name="40% - Accent1 6 8 2 6" xfId="12305"/>
    <cellStyle name="40% - Accent1 6 8 2 7" xfId="12306"/>
    <cellStyle name="40% - Accent1 6 8 3" xfId="12307"/>
    <cellStyle name="40% - Accent1 6 8 3 2" xfId="12308"/>
    <cellStyle name="40% - Accent1 6 8 3 3" xfId="12309"/>
    <cellStyle name="40% - Accent1 6 8 3 4" xfId="12310"/>
    <cellStyle name="40% - Accent1 6 8 3 5" xfId="12311"/>
    <cellStyle name="40% - Accent1 6 8 3 6" xfId="12312"/>
    <cellStyle name="40% - Accent1 6 8 4" xfId="12313"/>
    <cellStyle name="40% - Accent1 6 8 5" xfId="12314"/>
    <cellStyle name="40% - Accent1 6 8 6" xfId="12315"/>
    <cellStyle name="40% - Accent1 6 8 7" xfId="12316"/>
    <cellStyle name="40% - Accent1 6 8 8" xfId="12317"/>
    <cellStyle name="40% - Accent1 6 8 9" xfId="12318"/>
    <cellStyle name="40% - Accent1 6 9" xfId="12319"/>
    <cellStyle name="40% - Accent1 6 9 2" xfId="12320"/>
    <cellStyle name="40% - Accent1 6 9 2 2" xfId="12321"/>
    <cellStyle name="40% - Accent1 6 9 2 3" xfId="12322"/>
    <cellStyle name="40% - Accent1 6 9 2 4" xfId="12323"/>
    <cellStyle name="40% - Accent1 6 9 2 5" xfId="12324"/>
    <cellStyle name="40% - Accent1 6 9 2 6" xfId="12325"/>
    <cellStyle name="40% - Accent1 6 9 3" xfId="12326"/>
    <cellStyle name="40% - Accent1 6 9 4" xfId="12327"/>
    <cellStyle name="40% - Accent1 6 9 5" xfId="12328"/>
    <cellStyle name="40% - Accent1 6 9 6" xfId="12329"/>
    <cellStyle name="40% - Accent1 6 9 7" xfId="12330"/>
    <cellStyle name="40% - Accent1 6 9 8" xfId="12331"/>
    <cellStyle name="40% - Accent1 7" xfId="12332"/>
    <cellStyle name="40% - Accent1 7 10" xfId="12333"/>
    <cellStyle name="40% - Accent1 7 10 2" xfId="12334"/>
    <cellStyle name="40% - Accent1 7 10 3" xfId="12335"/>
    <cellStyle name="40% - Accent1 7 10 4" xfId="12336"/>
    <cellStyle name="40% - Accent1 7 10 5" xfId="12337"/>
    <cellStyle name="40% - Accent1 7 10 6" xfId="12338"/>
    <cellStyle name="40% - Accent1 7 10 7" xfId="12339"/>
    <cellStyle name="40% - Accent1 7 11" xfId="12340"/>
    <cellStyle name="40% - Accent1 7 11 2" xfId="12341"/>
    <cellStyle name="40% - Accent1 7 11 3" xfId="12342"/>
    <cellStyle name="40% - Accent1 7 11 4" xfId="12343"/>
    <cellStyle name="40% - Accent1 7 11 5" xfId="12344"/>
    <cellStyle name="40% - Accent1 7 11 6" xfId="12345"/>
    <cellStyle name="40% - Accent1 7 12" xfId="12346"/>
    <cellStyle name="40% - Accent1 7 12 2" xfId="12347"/>
    <cellStyle name="40% - Accent1 7 13" xfId="12348"/>
    <cellStyle name="40% - Accent1 7 14" xfId="12349"/>
    <cellStyle name="40% - Accent1 7 15" xfId="12350"/>
    <cellStyle name="40% - Accent1 7 16" xfId="12351"/>
    <cellStyle name="40% - Accent1 7 17" xfId="12352"/>
    <cellStyle name="40% - Accent1 7 2" xfId="12353"/>
    <cellStyle name="40% - Accent1 7 2 2" xfId="12354"/>
    <cellStyle name="40% - Accent1 7 2 2 2" xfId="12355"/>
    <cellStyle name="40% - Accent1 7 2 2 3" xfId="12356"/>
    <cellStyle name="40% - Accent1 7 2 2 4" xfId="12357"/>
    <cellStyle name="40% - Accent1 7 2 2 5" xfId="12358"/>
    <cellStyle name="40% - Accent1 7 2 2 6" xfId="12359"/>
    <cellStyle name="40% - Accent1 7 2 2 7" xfId="12360"/>
    <cellStyle name="40% - Accent1 7 2 3" xfId="12361"/>
    <cellStyle name="40% - Accent1 7 2 3 2" xfId="12362"/>
    <cellStyle name="40% - Accent1 7 2 3 3" xfId="12363"/>
    <cellStyle name="40% - Accent1 7 2 3 4" xfId="12364"/>
    <cellStyle name="40% - Accent1 7 2 3 5" xfId="12365"/>
    <cellStyle name="40% - Accent1 7 2 3 6" xfId="12366"/>
    <cellStyle name="40% - Accent1 7 2 4" xfId="12367"/>
    <cellStyle name="40% - Accent1 7 2 4 2" xfId="12368"/>
    <cellStyle name="40% - Accent1 7 2 5" xfId="12369"/>
    <cellStyle name="40% - Accent1 7 2 6" xfId="12370"/>
    <cellStyle name="40% - Accent1 7 2 7" xfId="12371"/>
    <cellStyle name="40% - Accent1 7 2 8" xfId="12372"/>
    <cellStyle name="40% - Accent1 7 2 9" xfId="12373"/>
    <cellStyle name="40% - Accent1 7 3" xfId="12374"/>
    <cellStyle name="40% - Accent1 7 3 2" xfId="12375"/>
    <cellStyle name="40% - Accent1 7 3 2 2" xfId="12376"/>
    <cellStyle name="40% - Accent1 7 3 2 3" xfId="12377"/>
    <cellStyle name="40% - Accent1 7 3 2 4" xfId="12378"/>
    <cellStyle name="40% - Accent1 7 3 2 5" xfId="12379"/>
    <cellStyle name="40% - Accent1 7 3 2 6" xfId="12380"/>
    <cellStyle name="40% - Accent1 7 3 2 7" xfId="12381"/>
    <cellStyle name="40% - Accent1 7 3 3" xfId="12382"/>
    <cellStyle name="40% - Accent1 7 3 3 2" xfId="12383"/>
    <cellStyle name="40% - Accent1 7 3 3 3" xfId="12384"/>
    <cellStyle name="40% - Accent1 7 3 3 4" xfId="12385"/>
    <cellStyle name="40% - Accent1 7 3 3 5" xfId="12386"/>
    <cellStyle name="40% - Accent1 7 3 3 6" xfId="12387"/>
    <cellStyle name="40% - Accent1 7 3 4" xfId="12388"/>
    <cellStyle name="40% - Accent1 7 3 4 2" xfId="12389"/>
    <cellStyle name="40% - Accent1 7 3 5" xfId="12390"/>
    <cellStyle name="40% - Accent1 7 3 6" xfId="12391"/>
    <cellStyle name="40% - Accent1 7 3 7" xfId="12392"/>
    <cellStyle name="40% - Accent1 7 3 8" xfId="12393"/>
    <cellStyle name="40% - Accent1 7 3 9" xfId="12394"/>
    <cellStyle name="40% - Accent1 7 4" xfId="12395"/>
    <cellStyle name="40% - Accent1 7 4 2" xfId="12396"/>
    <cellStyle name="40% - Accent1 7 4 2 2" xfId="12397"/>
    <cellStyle name="40% - Accent1 7 4 2 3" xfId="12398"/>
    <cellStyle name="40% - Accent1 7 4 2 4" xfId="12399"/>
    <cellStyle name="40% - Accent1 7 4 2 5" xfId="12400"/>
    <cellStyle name="40% - Accent1 7 4 2 6" xfId="12401"/>
    <cellStyle name="40% - Accent1 7 4 2 7" xfId="12402"/>
    <cellStyle name="40% - Accent1 7 4 3" xfId="12403"/>
    <cellStyle name="40% - Accent1 7 4 3 2" xfId="12404"/>
    <cellStyle name="40% - Accent1 7 4 3 3" xfId="12405"/>
    <cellStyle name="40% - Accent1 7 4 3 4" xfId="12406"/>
    <cellStyle name="40% - Accent1 7 4 3 5" xfId="12407"/>
    <cellStyle name="40% - Accent1 7 4 3 6" xfId="12408"/>
    <cellStyle name="40% - Accent1 7 4 4" xfId="12409"/>
    <cellStyle name="40% - Accent1 7 4 5" xfId="12410"/>
    <cellStyle name="40% - Accent1 7 4 6" xfId="12411"/>
    <cellStyle name="40% - Accent1 7 4 7" xfId="12412"/>
    <cellStyle name="40% - Accent1 7 4 8" xfId="12413"/>
    <cellStyle name="40% - Accent1 7 4 9" xfId="12414"/>
    <cellStyle name="40% - Accent1 7 5" xfId="12415"/>
    <cellStyle name="40% - Accent1 7 5 2" xfId="12416"/>
    <cellStyle name="40% - Accent1 7 5 2 2" xfId="12417"/>
    <cellStyle name="40% - Accent1 7 5 2 3" xfId="12418"/>
    <cellStyle name="40% - Accent1 7 5 2 4" xfId="12419"/>
    <cellStyle name="40% - Accent1 7 5 2 5" xfId="12420"/>
    <cellStyle name="40% - Accent1 7 5 2 6" xfId="12421"/>
    <cellStyle name="40% - Accent1 7 5 2 7" xfId="12422"/>
    <cellStyle name="40% - Accent1 7 5 3" xfId="12423"/>
    <cellStyle name="40% - Accent1 7 5 3 2" xfId="12424"/>
    <cellStyle name="40% - Accent1 7 5 3 3" xfId="12425"/>
    <cellStyle name="40% - Accent1 7 5 3 4" xfId="12426"/>
    <cellStyle name="40% - Accent1 7 5 3 5" xfId="12427"/>
    <cellStyle name="40% - Accent1 7 5 3 6" xfId="12428"/>
    <cellStyle name="40% - Accent1 7 5 4" xfId="12429"/>
    <cellStyle name="40% - Accent1 7 5 5" xfId="12430"/>
    <cellStyle name="40% - Accent1 7 5 6" xfId="12431"/>
    <cellStyle name="40% - Accent1 7 5 7" xfId="12432"/>
    <cellStyle name="40% - Accent1 7 5 8" xfId="12433"/>
    <cellStyle name="40% - Accent1 7 5 9" xfId="12434"/>
    <cellStyle name="40% - Accent1 7 6" xfId="12435"/>
    <cellStyle name="40% - Accent1 7 6 2" xfId="12436"/>
    <cellStyle name="40% - Accent1 7 6 2 2" xfId="12437"/>
    <cellStyle name="40% - Accent1 7 6 2 3" xfId="12438"/>
    <cellStyle name="40% - Accent1 7 6 2 4" xfId="12439"/>
    <cellStyle name="40% - Accent1 7 6 2 5" xfId="12440"/>
    <cellStyle name="40% - Accent1 7 6 2 6" xfId="12441"/>
    <cellStyle name="40% - Accent1 7 6 2 7" xfId="12442"/>
    <cellStyle name="40% - Accent1 7 6 3" xfId="12443"/>
    <cellStyle name="40% - Accent1 7 6 3 2" xfId="12444"/>
    <cellStyle name="40% - Accent1 7 6 3 3" xfId="12445"/>
    <cellStyle name="40% - Accent1 7 6 3 4" xfId="12446"/>
    <cellStyle name="40% - Accent1 7 6 3 5" xfId="12447"/>
    <cellStyle name="40% - Accent1 7 6 3 6" xfId="12448"/>
    <cellStyle name="40% - Accent1 7 6 4" xfId="12449"/>
    <cellStyle name="40% - Accent1 7 6 5" xfId="12450"/>
    <cellStyle name="40% - Accent1 7 6 6" xfId="12451"/>
    <cellStyle name="40% - Accent1 7 6 7" xfId="12452"/>
    <cellStyle name="40% - Accent1 7 6 8" xfId="12453"/>
    <cellStyle name="40% - Accent1 7 6 9" xfId="12454"/>
    <cellStyle name="40% - Accent1 7 7" xfId="12455"/>
    <cellStyle name="40% - Accent1 7 7 2" xfId="12456"/>
    <cellStyle name="40% - Accent1 7 7 2 2" xfId="12457"/>
    <cellStyle name="40% - Accent1 7 7 2 3" xfId="12458"/>
    <cellStyle name="40% - Accent1 7 7 2 4" xfId="12459"/>
    <cellStyle name="40% - Accent1 7 7 2 5" xfId="12460"/>
    <cellStyle name="40% - Accent1 7 7 2 6" xfId="12461"/>
    <cellStyle name="40% - Accent1 7 7 2 7" xfId="12462"/>
    <cellStyle name="40% - Accent1 7 7 3" xfId="12463"/>
    <cellStyle name="40% - Accent1 7 7 3 2" xfId="12464"/>
    <cellStyle name="40% - Accent1 7 7 3 3" xfId="12465"/>
    <cellStyle name="40% - Accent1 7 7 3 4" xfId="12466"/>
    <cellStyle name="40% - Accent1 7 7 3 5" xfId="12467"/>
    <cellStyle name="40% - Accent1 7 7 3 6" xfId="12468"/>
    <cellStyle name="40% - Accent1 7 7 4" xfId="12469"/>
    <cellStyle name="40% - Accent1 7 7 5" xfId="12470"/>
    <cellStyle name="40% - Accent1 7 7 6" xfId="12471"/>
    <cellStyle name="40% - Accent1 7 7 7" xfId="12472"/>
    <cellStyle name="40% - Accent1 7 7 8" xfId="12473"/>
    <cellStyle name="40% - Accent1 7 7 9" xfId="12474"/>
    <cellStyle name="40% - Accent1 7 8" xfId="12475"/>
    <cellStyle name="40% - Accent1 7 8 2" xfId="12476"/>
    <cellStyle name="40% - Accent1 7 8 2 2" xfId="12477"/>
    <cellStyle name="40% - Accent1 7 8 2 3" xfId="12478"/>
    <cellStyle name="40% - Accent1 7 8 2 4" xfId="12479"/>
    <cellStyle name="40% - Accent1 7 8 2 5" xfId="12480"/>
    <cellStyle name="40% - Accent1 7 8 2 6" xfId="12481"/>
    <cellStyle name="40% - Accent1 7 8 2 7" xfId="12482"/>
    <cellStyle name="40% - Accent1 7 8 3" xfId="12483"/>
    <cellStyle name="40% - Accent1 7 8 3 2" xfId="12484"/>
    <cellStyle name="40% - Accent1 7 8 3 3" xfId="12485"/>
    <cellStyle name="40% - Accent1 7 8 3 4" xfId="12486"/>
    <cellStyle name="40% - Accent1 7 8 3 5" xfId="12487"/>
    <cellStyle name="40% - Accent1 7 8 3 6" xfId="12488"/>
    <cellStyle name="40% - Accent1 7 8 4" xfId="12489"/>
    <cellStyle name="40% - Accent1 7 8 5" xfId="12490"/>
    <cellStyle name="40% - Accent1 7 8 6" xfId="12491"/>
    <cellStyle name="40% - Accent1 7 8 7" xfId="12492"/>
    <cellStyle name="40% - Accent1 7 8 8" xfId="12493"/>
    <cellStyle name="40% - Accent1 7 8 9" xfId="12494"/>
    <cellStyle name="40% - Accent1 7 9" xfId="12495"/>
    <cellStyle name="40% - Accent1 7 9 2" xfId="12496"/>
    <cellStyle name="40% - Accent1 7 9 2 2" xfId="12497"/>
    <cellStyle name="40% - Accent1 7 9 2 3" xfId="12498"/>
    <cellStyle name="40% - Accent1 7 9 2 4" xfId="12499"/>
    <cellStyle name="40% - Accent1 7 9 2 5" xfId="12500"/>
    <cellStyle name="40% - Accent1 7 9 2 6" xfId="12501"/>
    <cellStyle name="40% - Accent1 7 9 3" xfId="12502"/>
    <cellStyle name="40% - Accent1 7 9 4" xfId="12503"/>
    <cellStyle name="40% - Accent1 7 9 5" xfId="12504"/>
    <cellStyle name="40% - Accent1 7 9 6" xfId="12505"/>
    <cellStyle name="40% - Accent1 7 9 7" xfId="12506"/>
    <cellStyle name="40% - Accent1 7 9 8" xfId="12507"/>
    <cellStyle name="40% - Accent1 8" xfId="12508"/>
    <cellStyle name="40% - Accent1 8 10" xfId="12509"/>
    <cellStyle name="40% - Accent1 8 10 2" xfId="12510"/>
    <cellStyle name="40% - Accent1 8 10 3" xfId="12511"/>
    <cellStyle name="40% - Accent1 8 10 4" xfId="12512"/>
    <cellStyle name="40% - Accent1 8 10 5" xfId="12513"/>
    <cellStyle name="40% - Accent1 8 10 6" xfId="12514"/>
    <cellStyle name="40% - Accent1 8 10 7" xfId="12515"/>
    <cellStyle name="40% - Accent1 8 11" xfId="12516"/>
    <cellStyle name="40% - Accent1 8 11 2" xfId="12517"/>
    <cellStyle name="40% - Accent1 8 11 3" xfId="12518"/>
    <cellStyle name="40% - Accent1 8 11 4" xfId="12519"/>
    <cellStyle name="40% - Accent1 8 11 5" xfId="12520"/>
    <cellStyle name="40% - Accent1 8 11 6" xfId="12521"/>
    <cellStyle name="40% - Accent1 8 12" xfId="12522"/>
    <cellStyle name="40% - Accent1 8 12 2" xfId="12523"/>
    <cellStyle name="40% - Accent1 8 13" xfId="12524"/>
    <cellStyle name="40% - Accent1 8 14" xfId="12525"/>
    <cellStyle name="40% - Accent1 8 15" xfId="12526"/>
    <cellStyle name="40% - Accent1 8 16" xfId="12527"/>
    <cellStyle name="40% - Accent1 8 17" xfId="12528"/>
    <cellStyle name="40% - Accent1 8 2" xfId="12529"/>
    <cellStyle name="40% - Accent1 8 2 2" xfId="12530"/>
    <cellStyle name="40% - Accent1 8 2 2 2" xfId="12531"/>
    <cellStyle name="40% - Accent1 8 2 2 3" xfId="12532"/>
    <cellStyle name="40% - Accent1 8 2 2 4" xfId="12533"/>
    <cellStyle name="40% - Accent1 8 2 2 5" xfId="12534"/>
    <cellStyle name="40% - Accent1 8 2 2 6" xfId="12535"/>
    <cellStyle name="40% - Accent1 8 2 2 7" xfId="12536"/>
    <cellStyle name="40% - Accent1 8 2 3" xfId="12537"/>
    <cellStyle name="40% - Accent1 8 2 3 2" xfId="12538"/>
    <cellStyle name="40% - Accent1 8 2 3 3" xfId="12539"/>
    <cellStyle name="40% - Accent1 8 2 3 4" xfId="12540"/>
    <cellStyle name="40% - Accent1 8 2 3 5" xfId="12541"/>
    <cellStyle name="40% - Accent1 8 2 3 6" xfId="12542"/>
    <cellStyle name="40% - Accent1 8 2 4" xfId="12543"/>
    <cellStyle name="40% - Accent1 8 2 4 2" xfId="12544"/>
    <cellStyle name="40% - Accent1 8 2 5" xfId="12545"/>
    <cellStyle name="40% - Accent1 8 2 6" xfId="12546"/>
    <cellStyle name="40% - Accent1 8 2 7" xfId="12547"/>
    <cellStyle name="40% - Accent1 8 2 8" xfId="12548"/>
    <cellStyle name="40% - Accent1 8 2 9" xfId="12549"/>
    <cellStyle name="40% - Accent1 8 3" xfId="12550"/>
    <cellStyle name="40% - Accent1 8 3 2" xfId="12551"/>
    <cellStyle name="40% - Accent1 8 3 2 2" xfId="12552"/>
    <cellStyle name="40% - Accent1 8 3 2 3" xfId="12553"/>
    <cellStyle name="40% - Accent1 8 3 2 4" xfId="12554"/>
    <cellStyle name="40% - Accent1 8 3 2 5" xfId="12555"/>
    <cellStyle name="40% - Accent1 8 3 2 6" xfId="12556"/>
    <cellStyle name="40% - Accent1 8 3 2 7" xfId="12557"/>
    <cellStyle name="40% - Accent1 8 3 3" xfId="12558"/>
    <cellStyle name="40% - Accent1 8 3 3 2" xfId="12559"/>
    <cellStyle name="40% - Accent1 8 3 3 3" xfId="12560"/>
    <cellStyle name="40% - Accent1 8 3 3 4" xfId="12561"/>
    <cellStyle name="40% - Accent1 8 3 3 5" xfId="12562"/>
    <cellStyle name="40% - Accent1 8 3 3 6" xfId="12563"/>
    <cellStyle name="40% - Accent1 8 3 4" xfId="12564"/>
    <cellStyle name="40% - Accent1 8 3 4 2" xfId="12565"/>
    <cellStyle name="40% - Accent1 8 3 5" xfId="12566"/>
    <cellStyle name="40% - Accent1 8 3 6" xfId="12567"/>
    <cellStyle name="40% - Accent1 8 3 7" xfId="12568"/>
    <cellStyle name="40% - Accent1 8 3 8" xfId="12569"/>
    <cellStyle name="40% - Accent1 8 3 9" xfId="12570"/>
    <cellStyle name="40% - Accent1 8 4" xfId="12571"/>
    <cellStyle name="40% - Accent1 8 4 2" xfId="12572"/>
    <cellStyle name="40% - Accent1 8 4 2 2" xfId="12573"/>
    <cellStyle name="40% - Accent1 8 4 2 3" xfId="12574"/>
    <cellStyle name="40% - Accent1 8 4 2 4" xfId="12575"/>
    <cellStyle name="40% - Accent1 8 4 2 5" xfId="12576"/>
    <cellStyle name="40% - Accent1 8 4 2 6" xfId="12577"/>
    <cellStyle name="40% - Accent1 8 4 2 7" xfId="12578"/>
    <cellStyle name="40% - Accent1 8 4 3" xfId="12579"/>
    <cellStyle name="40% - Accent1 8 4 3 2" xfId="12580"/>
    <cellStyle name="40% - Accent1 8 4 3 3" xfId="12581"/>
    <cellStyle name="40% - Accent1 8 4 3 4" xfId="12582"/>
    <cellStyle name="40% - Accent1 8 4 3 5" xfId="12583"/>
    <cellStyle name="40% - Accent1 8 4 3 6" xfId="12584"/>
    <cellStyle name="40% - Accent1 8 4 4" xfId="12585"/>
    <cellStyle name="40% - Accent1 8 4 5" xfId="12586"/>
    <cellStyle name="40% - Accent1 8 4 6" xfId="12587"/>
    <cellStyle name="40% - Accent1 8 4 7" xfId="12588"/>
    <cellStyle name="40% - Accent1 8 4 8" xfId="12589"/>
    <cellStyle name="40% - Accent1 8 4 9" xfId="12590"/>
    <cellStyle name="40% - Accent1 8 5" xfId="12591"/>
    <cellStyle name="40% - Accent1 8 5 2" xfId="12592"/>
    <cellStyle name="40% - Accent1 8 5 2 2" xfId="12593"/>
    <cellStyle name="40% - Accent1 8 5 2 3" xfId="12594"/>
    <cellStyle name="40% - Accent1 8 5 2 4" xfId="12595"/>
    <cellStyle name="40% - Accent1 8 5 2 5" xfId="12596"/>
    <cellStyle name="40% - Accent1 8 5 2 6" xfId="12597"/>
    <cellStyle name="40% - Accent1 8 5 2 7" xfId="12598"/>
    <cellStyle name="40% - Accent1 8 5 3" xfId="12599"/>
    <cellStyle name="40% - Accent1 8 5 3 2" xfId="12600"/>
    <cellStyle name="40% - Accent1 8 5 3 3" xfId="12601"/>
    <cellStyle name="40% - Accent1 8 5 3 4" xfId="12602"/>
    <cellStyle name="40% - Accent1 8 5 3 5" xfId="12603"/>
    <cellStyle name="40% - Accent1 8 5 3 6" xfId="12604"/>
    <cellStyle name="40% - Accent1 8 5 4" xfId="12605"/>
    <cellStyle name="40% - Accent1 8 5 5" xfId="12606"/>
    <cellStyle name="40% - Accent1 8 5 6" xfId="12607"/>
    <cellStyle name="40% - Accent1 8 5 7" xfId="12608"/>
    <cellStyle name="40% - Accent1 8 5 8" xfId="12609"/>
    <cellStyle name="40% - Accent1 8 5 9" xfId="12610"/>
    <cellStyle name="40% - Accent1 8 6" xfId="12611"/>
    <cellStyle name="40% - Accent1 8 6 2" xfId="12612"/>
    <cellStyle name="40% - Accent1 8 6 2 2" xfId="12613"/>
    <cellStyle name="40% - Accent1 8 6 2 3" xfId="12614"/>
    <cellStyle name="40% - Accent1 8 6 2 4" xfId="12615"/>
    <cellStyle name="40% - Accent1 8 6 2 5" xfId="12616"/>
    <cellStyle name="40% - Accent1 8 6 2 6" xfId="12617"/>
    <cellStyle name="40% - Accent1 8 6 2 7" xfId="12618"/>
    <cellStyle name="40% - Accent1 8 6 3" xfId="12619"/>
    <cellStyle name="40% - Accent1 8 6 3 2" xfId="12620"/>
    <cellStyle name="40% - Accent1 8 6 3 3" xfId="12621"/>
    <cellStyle name="40% - Accent1 8 6 3 4" xfId="12622"/>
    <cellStyle name="40% - Accent1 8 6 3 5" xfId="12623"/>
    <cellStyle name="40% - Accent1 8 6 3 6" xfId="12624"/>
    <cellStyle name="40% - Accent1 8 6 4" xfId="12625"/>
    <cellStyle name="40% - Accent1 8 6 5" xfId="12626"/>
    <cellStyle name="40% - Accent1 8 6 6" xfId="12627"/>
    <cellStyle name="40% - Accent1 8 6 7" xfId="12628"/>
    <cellStyle name="40% - Accent1 8 6 8" xfId="12629"/>
    <cellStyle name="40% - Accent1 8 6 9" xfId="12630"/>
    <cellStyle name="40% - Accent1 8 7" xfId="12631"/>
    <cellStyle name="40% - Accent1 8 7 2" xfId="12632"/>
    <cellStyle name="40% - Accent1 8 7 2 2" xfId="12633"/>
    <cellStyle name="40% - Accent1 8 7 2 3" xfId="12634"/>
    <cellStyle name="40% - Accent1 8 7 2 4" xfId="12635"/>
    <cellStyle name="40% - Accent1 8 7 2 5" xfId="12636"/>
    <cellStyle name="40% - Accent1 8 7 2 6" xfId="12637"/>
    <cellStyle name="40% - Accent1 8 7 2 7" xfId="12638"/>
    <cellStyle name="40% - Accent1 8 7 3" xfId="12639"/>
    <cellStyle name="40% - Accent1 8 7 3 2" xfId="12640"/>
    <cellStyle name="40% - Accent1 8 7 3 3" xfId="12641"/>
    <cellStyle name="40% - Accent1 8 7 3 4" xfId="12642"/>
    <cellStyle name="40% - Accent1 8 7 3 5" xfId="12643"/>
    <cellStyle name="40% - Accent1 8 7 3 6" xfId="12644"/>
    <cellStyle name="40% - Accent1 8 7 4" xfId="12645"/>
    <cellStyle name="40% - Accent1 8 7 5" xfId="12646"/>
    <cellStyle name="40% - Accent1 8 7 6" xfId="12647"/>
    <cellStyle name="40% - Accent1 8 7 7" xfId="12648"/>
    <cellStyle name="40% - Accent1 8 7 8" xfId="12649"/>
    <cellStyle name="40% - Accent1 8 7 9" xfId="12650"/>
    <cellStyle name="40% - Accent1 8 8" xfId="12651"/>
    <cellStyle name="40% - Accent1 8 8 2" xfId="12652"/>
    <cellStyle name="40% - Accent1 8 8 2 2" xfId="12653"/>
    <cellStyle name="40% - Accent1 8 8 2 3" xfId="12654"/>
    <cellStyle name="40% - Accent1 8 8 2 4" xfId="12655"/>
    <cellStyle name="40% - Accent1 8 8 2 5" xfId="12656"/>
    <cellStyle name="40% - Accent1 8 8 2 6" xfId="12657"/>
    <cellStyle name="40% - Accent1 8 8 2 7" xfId="12658"/>
    <cellStyle name="40% - Accent1 8 8 3" xfId="12659"/>
    <cellStyle name="40% - Accent1 8 8 3 2" xfId="12660"/>
    <cellStyle name="40% - Accent1 8 8 3 3" xfId="12661"/>
    <cellStyle name="40% - Accent1 8 8 3 4" xfId="12662"/>
    <cellStyle name="40% - Accent1 8 8 3 5" xfId="12663"/>
    <cellStyle name="40% - Accent1 8 8 3 6" xfId="12664"/>
    <cellStyle name="40% - Accent1 8 8 4" xfId="12665"/>
    <cellStyle name="40% - Accent1 8 8 5" xfId="12666"/>
    <cellStyle name="40% - Accent1 8 8 6" xfId="12667"/>
    <cellStyle name="40% - Accent1 8 8 7" xfId="12668"/>
    <cellStyle name="40% - Accent1 8 8 8" xfId="12669"/>
    <cellStyle name="40% - Accent1 8 8 9" xfId="12670"/>
    <cellStyle name="40% - Accent1 8 9" xfId="12671"/>
    <cellStyle name="40% - Accent1 8 9 2" xfId="12672"/>
    <cellStyle name="40% - Accent1 8 9 2 2" xfId="12673"/>
    <cellStyle name="40% - Accent1 8 9 2 3" xfId="12674"/>
    <cellStyle name="40% - Accent1 8 9 2 4" xfId="12675"/>
    <cellStyle name="40% - Accent1 8 9 2 5" xfId="12676"/>
    <cellStyle name="40% - Accent1 8 9 2 6" xfId="12677"/>
    <cellStyle name="40% - Accent1 8 9 3" xfId="12678"/>
    <cellStyle name="40% - Accent1 8 9 4" xfId="12679"/>
    <cellStyle name="40% - Accent1 8 9 5" xfId="12680"/>
    <cellStyle name="40% - Accent1 8 9 6" xfId="12681"/>
    <cellStyle name="40% - Accent1 8 9 7" xfId="12682"/>
    <cellStyle name="40% - Accent1 8 9 8" xfId="12683"/>
    <cellStyle name="40% - Accent1 9" xfId="12684"/>
    <cellStyle name="40% - Accent1 9 2" xfId="12685"/>
    <cellStyle name="40% - Accent1 9 3" xfId="12686"/>
    <cellStyle name="40% - Accent1 9 4" xfId="12687"/>
    <cellStyle name="40% - Accent2" xfId="14" builtinId="35" customBuiltin="1"/>
    <cellStyle name="40% - Accent2 10" xfId="12688"/>
    <cellStyle name="40% - Accent2 10 2" xfId="12689"/>
    <cellStyle name="40% - Accent2 10 2 2" xfId="12690"/>
    <cellStyle name="40% - Accent2 10 2 2 2" xfId="12691"/>
    <cellStyle name="40% - Accent2 10 2 3" xfId="12692"/>
    <cellStyle name="40% - Accent2 10 2 4" xfId="12693"/>
    <cellStyle name="40% - Accent2 10 2 5" xfId="12694"/>
    <cellStyle name="40% - Accent2 10 2 6" xfId="12695"/>
    <cellStyle name="40% - Accent2 10 2 7" xfId="12696"/>
    <cellStyle name="40% - Accent2 10 3" xfId="12697"/>
    <cellStyle name="40% - Accent2 10 3 2" xfId="12698"/>
    <cellStyle name="40% - Accent2 10 3 2 2" xfId="12699"/>
    <cellStyle name="40% - Accent2 10 3 3" xfId="12700"/>
    <cellStyle name="40% - Accent2 10 3 4" xfId="12701"/>
    <cellStyle name="40% - Accent2 10 3 5" xfId="12702"/>
    <cellStyle name="40% - Accent2 10 3 6" xfId="12703"/>
    <cellStyle name="40% - Accent2 10 4" xfId="12704"/>
    <cellStyle name="40% - Accent2 10 4 2" xfId="12705"/>
    <cellStyle name="40% - Accent2 10 5" xfId="12706"/>
    <cellStyle name="40% - Accent2 10 6" xfId="12707"/>
    <cellStyle name="40% - Accent2 10 7" xfId="12708"/>
    <cellStyle name="40% - Accent2 10 8" xfId="12709"/>
    <cellStyle name="40% - Accent2 10 9" xfId="12710"/>
    <cellStyle name="40% - Accent2 11" xfId="12711"/>
    <cellStyle name="40% - Accent2 11 2" xfId="12712"/>
    <cellStyle name="40% - Accent2 11 2 2" xfId="12713"/>
    <cellStyle name="40% - Accent2 11 2 2 2" xfId="12714"/>
    <cellStyle name="40% - Accent2 11 2 3" xfId="12715"/>
    <cellStyle name="40% - Accent2 11 2 4" xfId="12716"/>
    <cellStyle name="40% - Accent2 11 2 5" xfId="12717"/>
    <cellStyle name="40% - Accent2 11 2 6" xfId="12718"/>
    <cellStyle name="40% - Accent2 11 2 7" xfId="12719"/>
    <cellStyle name="40% - Accent2 11 3" xfId="12720"/>
    <cellStyle name="40% - Accent2 11 3 2" xfId="12721"/>
    <cellStyle name="40% - Accent2 11 3 2 2" xfId="12722"/>
    <cellStyle name="40% - Accent2 11 3 3" xfId="12723"/>
    <cellStyle name="40% - Accent2 11 3 4" xfId="12724"/>
    <cellStyle name="40% - Accent2 11 3 5" xfId="12725"/>
    <cellStyle name="40% - Accent2 11 3 6" xfId="12726"/>
    <cellStyle name="40% - Accent2 11 4" xfId="12727"/>
    <cellStyle name="40% - Accent2 11 4 2" xfId="12728"/>
    <cellStyle name="40% - Accent2 11 5" xfId="12729"/>
    <cellStyle name="40% - Accent2 11 6" xfId="12730"/>
    <cellStyle name="40% - Accent2 11 7" xfId="12731"/>
    <cellStyle name="40% - Accent2 11 8" xfId="12732"/>
    <cellStyle name="40% - Accent2 11 9" xfId="12733"/>
    <cellStyle name="40% - Accent2 12" xfId="12734"/>
    <cellStyle name="40% - Accent2 12 2" xfId="12735"/>
    <cellStyle name="40% - Accent2 12 2 2" xfId="12736"/>
    <cellStyle name="40% - Accent2 12 2 2 2" xfId="12737"/>
    <cellStyle name="40% - Accent2 12 2 3" xfId="12738"/>
    <cellStyle name="40% - Accent2 12 2 4" xfId="12739"/>
    <cellStyle name="40% - Accent2 12 2 5" xfId="12740"/>
    <cellStyle name="40% - Accent2 12 2 6" xfId="12741"/>
    <cellStyle name="40% - Accent2 12 2 7" xfId="12742"/>
    <cellStyle name="40% - Accent2 12 3" xfId="12743"/>
    <cellStyle name="40% - Accent2 12 3 2" xfId="12744"/>
    <cellStyle name="40% - Accent2 12 3 3" xfId="12745"/>
    <cellStyle name="40% - Accent2 12 3 4" xfId="12746"/>
    <cellStyle name="40% - Accent2 12 3 5" xfId="12747"/>
    <cellStyle name="40% - Accent2 12 3 6" xfId="12748"/>
    <cellStyle name="40% - Accent2 12 4" xfId="12749"/>
    <cellStyle name="40% - Accent2 12 4 2" xfId="12750"/>
    <cellStyle name="40% - Accent2 12 5" xfId="12751"/>
    <cellStyle name="40% - Accent2 12 6" xfId="12752"/>
    <cellStyle name="40% - Accent2 12 7" xfId="12753"/>
    <cellStyle name="40% - Accent2 12 8" xfId="12754"/>
    <cellStyle name="40% - Accent2 12 9" xfId="12755"/>
    <cellStyle name="40% - Accent2 13" xfId="12756"/>
    <cellStyle name="40% - Accent2 13 2" xfId="12757"/>
    <cellStyle name="40% - Accent2 13 2 2" xfId="12758"/>
    <cellStyle name="40% - Accent2 13 2 2 2" xfId="12759"/>
    <cellStyle name="40% - Accent2 13 2 3" xfId="12760"/>
    <cellStyle name="40% - Accent2 13 2 4" xfId="12761"/>
    <cellStyle name="40% - Accent2 13 2 5" xfId="12762"/>
    <cellStyle name="40% - Accent2 13 2 6" xfId="12763"/>
    <cellStyle name="40% - Accent2 13 2 7" xfId="12764"/>
    <cellStyle name="40% - Accent2 13 3" xfId="12765"/>
    <cellStyle name="40% - Accent2 13 3 2" xfId="12766"/>
    <cellStyle name="40% - Accent2 13 3 2 2" xfId="12767"/>
    <cellStyle name="40% - Accent2 13 3 3" xfId="12768"/>
    <cellStyle name="40% - Accent2 13 3 4" xfId="12769"/>
    <cellStyle name="40% - Accent2 13 3 5" xfId="12770"/>
    <cellStyle name="40% - Accent2 13 3 6" xfId="12771"/>
    <cellStyle name="40% - Accent2 13 4" xfId="12772"/>
    <cellStyle name="40% - Accent2 13 5" xfId="12773"/>
    <cellStyle name="40% - Accent2 13 6" xfId="12774"/>
    <cellStyle name="40% - Accent2 13 7" xfId="12775"/>
    <cellStyle name="40% - Accent2 13 8" xfId="12776"/>
    <cellStyle name="40% - Accent2 13 9" xfId="12777"/>
    <cellStyle name="40% - Accent2 14" xfId="12778"/>
    <cellStyle name="40% - Accent2 14 2" xfId="12779"/>
    <cellStyle name="40% - Accent2 14 2 2" xfId="12780"/>
    <cellStyle name="40% - Accent2 14 2 2 2" xfId="12781"/>
    <cellStyle name="40% - Accent2 14 2 3" xfId="12782"/>
    <cellStyle name="40% - Accent2 14 2 4" xfId="12783"/>
    <cellStyle name="40% - Accent2 14 2 5" xfId="12784"/>
    <cellStyle name="40% - Accent2 14 2 6" xfId="12785"/>
    <cellStyle name="40% - Accent2 14 2 7" xfId="12786"/>
    <cellStyle name="40% - Accent2 14 3" xfId="12787"/>
    <cellStyle name="40% - Accent2 14 3 2" xfId="12788"/>
    <cellStyle name="40% - Accent2 14 3 2 2" xfId="12789"/>
    <cellStyle name="40% - Accent2 14 3 3" xfId="12790"/>
    <cellStyle name="40% - Accent2 14 3 4" xfId="12791"/>
    <cellStyle name="40% - Accent2 14 3 5" xfId="12792"/>
    <cellStyle name="40% - Accent2 14 3 6" xfId="12793"/>
    <cellStyle name="40% - Accent2 14 4" xfId="12794"/>
    <cellStyle name="40% - Accent2 14 4 2" xfId="12795"/>
    <cellStyle name="40% - Accent2 14 5" xfId="12796"/>
    <cellStyle name="40% - Accent2 14 6" xfId="12797"/>
    <cellStyle name="40% - Accent2 14 7" xfId="12798"/>
    <cellStyle name="40% - Accent2 14 8" xfId="12799"/>
    <cellStyle name="40% - Accent2 14 9" xfId="12800"/>
    <cellStyle name="40% - Accent2 15" xfId="12801"/>
    <cellStyle name="40% - Accent2 15 2" xfId="12802"/>
    <cellStyle name="40% - Accent2 15 2 2" xfId="12803"/>
    <cellStyle name="40% - Accent2 15 2 2 2" xfId="12804"/>
    <cellStyle name="40% - Accent2 15 2 3" xfId="12805"/>
    <cellStyle name="40% - Accent2 15 2 4" xfId="12806"/>
    <cellStyle name="40% - Accent2 15 2 5" xfId="12807"/>
    <cellStyle name="40% - Accent2 15 2 6" xfId="12808"/>
    <cellStyle name="40% - Accent2 15 2 7" xfId="12809"/>
    <cellStyle name="40% - Accent2 15 3" xfId="12810"/>
    <cellStyle name="40% - Accent2 15 3 2" xfId="12811"/>
    <cellStyle name="40% - Accent2 15 3 2 2" xfId="12812"/>
    <cellStyle name="40% - Accent2 15 3 3" xfId="12813"/>
    <cellStyle name="40% - Accent2 15 3 4" xfId="12814"/>
    <cellStyle name="40% - Accent2 15 3 5" xfId="12815"/>
    <cellStyle name="40% - Accent2 15 3 6" xfId="12816"/>
    <cellStyle name="40% - Accent2 15 4" xfId="12817"/>
    <cellStyle name="40% - Accent2 15 4 2" xfId="12818"/>
    <cellStyle name="40% - Accent2 15 5" xfId="12819"/>
    <cellStyle name="40% - Accent2 15 6" xfId="12820"/>
    <cellStyle name="40% - Accent2 15 7" xfId="12821"/>
    <cellStyle name="40% - Accent2 15 8" xfId="12822"/>
    <cellStyle name="40% - Accent2 15 9" xfId="12823"/>
    <cellStyle name="40% - Accent2 16" xfId="12824"/>
    <cellStyle name="40% - Accent2 16 2" xfId="12825"/>
    <cellStyle name="40% - Accent2 16 2 2" xfId="12826"/>
    <cellStyle name="40% - Accent2 16 2 2 2" xfId="12827"/>
    <cellStyle name="40% - Accent2 16 2 3" xfId="12828"/>
    <cellStyle name="40% - Accent2 16 2 4" xfId="12829"/>
    <cellStyle name="40% - Accent2 16 2 5" xfId="12830"/>
    <cellStyle name="40% - Accent2 16 2 6" xfId="12831"/>
    <cellStyle name="40% - Accent2 16 2 7" xfId="12832"/>
    <cellStyle name="40% - Accent2 16 3" xfId="12833"/>
    <cellStyle name="40% - Accent2 16 3 2" xfId="12834"/>
    <cellStyle name="40% - Accent2 16 3 2 2" xfId="12835"/>
    <cellStyle name="40% - Accent2 16 3 3" xfId="12836"/>
    <cellStyle name="40% - Accent2 16 3 4" xfId="12837"/>
    <cellStyle name="40% - Accent2 16 3 5" xfId="12838"/>
    <cellStyle name="40% - Accent2 16 3 6" xfId="12839"/>
    <cellStyle name="40% - Accent2 16 4" xfId="12840"/>
    <cellStyle name="40% - Accent2 16 4 2" xfId="12841"/>
    <cellStyle name="40% - Accent2 16 5" xfId="12842"/>
    <cellStyle name="40% - Accent2 16 6" xfId="12843"/>
    <cellStyle name="40% - Accent2 16 7" xfId="12844"/>
    <cellStyle name="40% - Accent2 16 8" xfId="12845"/>
    <cellStyle name="40% - Accent2 16 9" xfId="12846"/>
    <cellStyle name="40% - Accent2 17" xfId="12847"/>
    <cellStyle name="40% - Accent2 17 2" xfId="12848"/>
    <cellStyle name="40% - Accent2 17 2 2" xfId="12849"/>
    <cellStyle name="40% - Accent2 17 2 2 2" xfId="12850"/>
    <cellStyle name="40% - Accent2 17 2 3" xfId="12851"/>
    <cellStyle name="40% - Accent2 17 2 4" xfId="12852"/>
    <cellStyle name="40% - Accent2 17 2 5" xfId="12853"/>
    <cellStyle name="40% - Accent2 17 2 6" xfId="12854"/>
    <cellStyle name="40% - Accent2 17 3" xfId="12855"/>
    <cellStyle name="40% - Accent2 17 3 2" xfId="12856"/>
    <cellStyle name="40% - Accent2 17 4" xfId="12857"/>
    <cellStyle name="40% - Accent2 17 4 2" xfId="12858"/>
    <cellStyle name="40% - Accent2 17 5" xfId="12859"/>
    <cellStyle name="40% - Accent2 17 6" xfId="12860"/>
    <cellStyle name="40% - Accent2 17 7" xfId="12861"/>
    <cellStyle name="40% - Accent2 17 8" xfId="12862"/>
    <cellStyle name="40% - Accent2 18" xfId="12863"/>
    <cellStyle name="40% - Accent2 18 2" xfId="12864"/>
    <cellStyle name="40% - Accent2 18 2 2" xfId="12865"/>
    <cellStyle name="40% - Accent2 18 3" xfId="12866"/>
    <cellStyle name="40% - Accent2 18 3 2" xfId="12867"/>
    <cellStyle name="40% - Accent2 18 4" xfId="12868"/>
    <cellStyle name="40% - Accent2 18 4 2" xfId="12869"/>
    <cellStyle name="40% - Accent2 18 5" xfId="12870"/>
    <cellStyle name="40% - Accent2 18 6" xfId="12871"/>
    <cellStyle name="40% - Accent2 18 7" xfId="12872"/>
    <cellStyle name="40% - Accent2 19" xfId="12873"/>
    <cellStyle name="40% - Accent2 19 2" xfId="12874"/>
    <cellStyle name="40% - Accent2 19 2 2" xfId="12875"/>
    <cellStyle name="40% - Accent2 19 3" xfId="12876"/>
    <cellStyle name="40% - Accent2 19 3 2" xfId="12877"/>
    <cellStyle name="40% - Accent2 19 4" xfId="12878"/>
    <cellStyle name="40% - Accent2 19 4 2" xfId="12879"/>
    <cellStyle name="40% - Accent2 19 5" xfId="12880"/>
    <cellStyle name="40% - Accent2 19 6" xfId="12881"/>
    <cellStyle name="40% - Accent2 2" xfId="369"/>
    <cellStyle name="40% - Accent2 2 10" xfId="12882"/>
    <cellStyle name="40% - Accent2 2 10 2" xfId="12883"/>
    <cellStyle name="40% - Accent2 2 10 2 2" xfId="12884"/>
    <cellStyle name="40% - Accent2 2 10 2 3" xfId="12885"/>
    <cellStyle name="40% - Accent2 2 10 2 4" xfId="12886"/>
    <cellStyle name="40% - Accent2 2 10 2 5" xfId="12887"/>
    <cellStyle name="40% - Accent2 2 10 2 6" xfId="12888"/>
    <cellStyle name="40% - Accent2 2 10 3" xfId="12889"/>
    <cellStyle name="40% - Accent2 2 10 3 2" xfId="12890"/>
    <cellStyle name="40% - Accent2 2 10 4" xfId="12891"/>
    <cellStyle name="40% - Accent2 2 10 5" xfId="12892"/>
    <cellStyle name="40% - Accent2 2 10 6" xfId="12893"/>
    <cellStyle name="40% - Accent2 2 10 7" xfId="12894"/>
    <cellStyle name="40% - Accent2 2 10 8" xfId="12895"/>
    <cellStyle name="40% - Accent2 2 11" xfId="12896"/>
    <cellStyle name="40% - Accent2 2 11 2" xfId="12897"/>
    <cellStyle name="40% - Accent2 2 11 2 2" xfId="12898"/>
    <cellStyle name="40% - Accent2 2 11 3" xfId="12899"/>
    <cellStyle name="40% - Accent2 2 11 4" xfId="12900"/>
    <cellStyle name="40% - Accent2 2 11 5" xfId="12901"/>
    <cellStyle name="40% - Accent2 2 11 6" xfId="12902"/>
    <cellStyle name="40% - Accent2 2 11 7" xfId="12903"/>
    <cellStyle name="40% - Accent2 2 12" xfId="12904"/>
    <cellStyle name="40% - Accent2 2 12 2" xfId="12905"/>
    <cellStyle name="40% - Accent2 2 12 2 2" xfId="12906"/>
    <cellStyle name="40% - Accent2 2 12 3" xfId="12907"/>
    <cellStyle name="40% - Accent2 2 12 4" xfId="12908"/>
    <cellStyle name="40% - Accent2 2 12 5" xfId="12909"/>
    <cellStyle name="40% - Accent2 2 12 6" xfId="12910"/>
    <cellStyle name="40% - Accent2 2 13" xfId="12911"/>
    <cellStyle name="40% - Accent2 2 13 2" xfId="12912"/>
    <cellStyle name="40% - Accent2 2 14" xfId="12913"/>
    <cellStyle name="40% - Accent2 2 14 2" xfId="12914"/>
    <cellStyle name="40% - Accent2 2 15" xfId="12915"/>
    <cellStyle name="40% - Accent2 2 15 2" xfId="12916"/>
    <cellStyle name="40% - Accent2 2 16" xfId="12917"/>
    <cellStyle name="40% - Accent2 2 16 2" xfId="12918"/>
    <cellStyle name="40% - Accent2 2 17" xfId="12919"/>
    <cellStyle name="40% - Accent2 2 17 2" xfId="12920"/>
    <cellStyle name="40% - Accent2 2 18" xfId="12921"/>
    <cellStyle name="40% - Accent2 2 19" xfId="12922"/>
    <cellStyle name="40% - Accent2 2 2" xfId="1476"/>
    <cellStyle name="40% - Accent2 2 2 2" xfId="1477"/>
    <cellStyle name="40% - Accent2 2 2 2 2" xfId="12923"/>
    <cellStyle name="40% - Accent2 2 2 2 3" xfId="12924"/>
    <cellStyle name="40% - Accent2 2 2 3" xfId="12925"/>
    <cellStyle name="40% - Accent2 2 2 4" xfId="12926"/>
    <cellStyle name="40% - Accent2 2 20" xfId="12927"/>
    <cellStyle name="40% - Accent2 2 21" xfId="12928"/>
    <cellStyle name="40% - Accent2 2 22" xfId="12929"/>
    <cellStyle name="40% - Accent2 2 23" xfId="12930"/>
    <cellStyle name="40% - Accent2 2 24" xfId="12931"/>
    <cellStyle name="40% - Accent2 2 25" xfId="12932"/>
    <cellStyle name="40% - Accent2 2 26" xfId="12933"/>
    <cellStyle name="40% - Accent2 2 27" xfId="12934"/>
    <cellStyle name="40% - Accent2 2 28" xfId="12935"/>
    <cellStyle name="40% - Accent2 2 29" xfId="12936"/>
    <cellStyle name="40% - Accent2 2 3" xfId="1478"/>
    <cellStyle name="40% - Accent2 2 3 10" xfId="12937"/>
    <cellStyle name="40% - Accent2 2 3 11" xfId="12938"/>
    <cellStyle name="40% - Accent2 2 3 2" xfId="1479"/>
    <cellStyle name="40% - Accent2 2 3 2 2" xfId="12939"/>
    <cellStyle name="40% - Accent2 2 3 2 3" xfId="12940"/>
    <cellStyle name="40% - Accent2 2 3 2 4" xfId="12941"/>
    <cellStyle name="40% - Accent2 2 3 2 5" xfId="12942"/>
    <cellStyle name="40% - Accent2 2 3 2 6" xfId="12943"/>
    <cellStyle name="40% - Accent2 2 3 2 7" xfId="12944"/>
    <cellStyle name="40% - Accent2 2 3 2 8" xfId="12945"/>
    <cellStyle name="40% - Accent2 2 3 2 9" xfId="12946"/>
    <cellStyle name="40% - Accent2 2 3 3" xfId="12947"/>
    <cellStyle name="40% - Accent2 2 3 3 2" xfId="12948"/>
    <cellStyle name="40% - Accent2 2 3 3 3" xfId="12949"/>
    <cellStyle name="40% - Accent2 2 3 3 4" xfId="12950"/>
    <cellStyle name="40% - Accent2 2 3 3 5" xfId="12951"/>
    <cellStyle name="40% - Accent2 2 3 3 6" xfId="12952"/>
    <cellStyle name="40% - Accent2 2 3 4" xfId="12953"/>
    <cellStyle name="40% - Accent2 2 3 4 2" xfId="12954"/>
    <cellStyle name="40% - Accent2 2 3 5" xfId="12955"/>
    <cellStyle name="40% - Accent2 2 3 6" xfId="12956"/>
    <cellStyle name="40% - Accent2 2 3 7" xfId="12957"/>
    <cellStyle name="40% - Accent2 2 3 8" xfId="12958"/>
    <cellStyle name="40% - Accent2 2 3 9" xfId="12959"/>
    <cellStyle name="40% - Accent2 2 30" xfId="12960"/>
    <cellStyle name="40% - Accent2 2 31" xfId="12961"/>
    <cellStyle name="40% - Accent2 2 32" xfId="12962"/>
    <cellStyle name="40% - Accent2 2 33" xfId="12963"/>
    <cellStyle name="40% - Accent2 2 34" xfId="12964"/>
    <cellStyle name="40% - Accent2 2 35" xfId="12965"/>
    <cellStyle name="40% - Accent2 2 4" xfId="1480"/>
    <cellStyle name="40% - Accent2 2 4 10" xfId="12966"/>
    <cellStyle name="40% - Accent2 2 4 11" xfId="12967"/>
    <cellStyle name="40% - Accent2 2 4 2" xfId="12968"/>
    <cellStyle name="40% - Accent2 2 4 2 2" xfId="12969"/>
    <cellStyle name="40% - Accent2 2 4 2 3" xfId="12970"/>
    <cellStyle name="40% - Accent2 2 4 2 4" xfId="12971"/>
    <cellStyle name="40% - Accent2 2 4 2 5" xfId="12972"/>
    <cellStyle name="40% - Accent2 2 4 2 6" xfId="12973"/>
    <cellStyle name="40% - Accent2 2 4 2 7" xfId="12974"/>
    <cellStyle name="40% - Accent2 2 4 3" xfId="12975"/>
    <cellStyle name="40% - Accent2 2 4 3 2" xfId="12976"/>
    <cellStyle name="40% - Accent2 2 4 3 3" xfId="12977"/>
    <cellStyle name="40% - Accent2 2 4 3 4" xfId="12978"/>
    <cellStyle name="40% - Accent2 2 4 3 5" xfId="12979"/>
    <cellStyle name="40% - Accent2 2 4 3 6" xfId="12980"/>
    <cellStyle name="40% - Accent2 2 4 4" xfId="12981"/>
    <cellStyle name="40% - Accent2 2 4 4 2" xfId="12982"/>
    <cellStyle name="40% - Accent2 2 4 5" xfId="12983"/>
    <cellStyle name="40% - Accent2 2 4 6" xfId="12984"/>
    <cellStyle name="40% - Accent2 2 4 7" xfId="12985"/>
    <cellStyle name="40% - Accent2 2 4 8" xfId="12986"/>
    <cellStyle name="40% - Accent2 2 4 9" xfId="12987"/>
    <cellStyle name="40% - Accent2 2 5" xfId="1481"/>
    <cellStyle name="40% - Accent2 2 5 10" xfId="12988"/>
    <cellStyle name="40% - Accent2 2 5 11" xfId="12989"/>
    <cellStyle name="40% - Accent2 2 5 2" xfId="12990"/>
    <cellStyle name="40% - Accent2 2 5 2 2" xfId="12991"/>
    <cellStyle name="40% - Accent2 2 5 2 3" xfId="12992"/>
    <cellStyle name="40% - Accent2 2 5 2 4" xfId="12993"/>
    <cellStyle name="40% - Accent2 2 5 2 5" xfId="12994"/>
    <cellStyle name="40% - Accent2 2 5 2 6" xfId="12995"/>
    <cellStyle name="40% - Accent2 2 5 2 7" xfId="12996"/>
    <cellStyle name="40% - Accent2 2 5 3" xfId="12997"/>
    <cellStyle name="40% - Accent2 2 5 3 2" xfId="12998"/>
    <cellStyle name="40% - Accent2 2 5 3 3" xfId="12999"/>
    <cellStyle name="40% - Accent2 2 5 3 4" xfId="13000"/>
    <cellStyle name="40% - Accent2 2 5 3 5" xfId="13001"/>
    <cellStyle name="40% - Accent2 2 5 3 6" xfId="13002"/>
    <cellStyle name="40% - Accent2 2 5 4" xfId="13003"/>
    <cellStyle name="40% - Accent2 2 5 4 2" xfId="13004"/>
    <cellStyle name="40% - Accent2 2 5 5" xfId="13005"/>
    <cellStyle name="40% - Accent2 2 5 6" xfId="13006"/>
    <cellStyle name="40% - Accent2 2 5 7" xfId="13007"/>
    <cellStyle name="40% - Accent2 2 5 8" xfId="13008"/>
    <cellStyle name="40% - Accent2 2 5 9" xfId="13009"/>
    <cellStyle name="40% - Accent2 2 6" xfId="1482"/>
    <cellStyle name="40% - Accent2 2 6 10" xfId="13010"/>
    <cellStyle name="40% - Accent2 2 6 11" xfId="13011"/>
    <cellStyle name="40% - Accent2 2 6 2" xfId="13012"/>
    <cellStyle name="40% - Accent2 2 6 2 2" xfId="13013"/>
    <cellStyle name="40% - Accent2 2 6 2 3" xfId="13014"/>
    <cellStyle name="40% - Accent2 2 6 2 4" xfId="13015"/>
    <cellStyle name="40% - Accent2 2 6 2 5" xfId="13016"/>
    <cellStyle name="40% - Accent2 2 6 2 6" xfId="13017"/>
    <cellStyle name="40% - Accent2 2 6 2 7" xfId="13018"/>
    <cellStyle name="40% - Accent2 2 6 3" xfId="13019"/>
    <cellStyle name="40% - Accent2 2 6 3 2" xfId="13020"/>
    <cellStyle name="40% - Accent2 2 6 3 3" xfId="13021"/>
    <cellStyle name="40% - Accent2 2 6 3 4" xfId="13022"/>
    <cellStyle name="40% - Accent2 2 6 3 5" xfId="13023"/>
    <cellStyle name="40% - Accent2 2 6 3 6" xfId="13024"/>
    <cellStyle name="40% - Accent2 2 6 4" xfId="13025"/>
    <cellStyle name="40% - Accent2 2 6 4 2" xfId="13026"/>
    <cellStyle name="40% - Accent2 2 6 5" xfId="13027"/>
    <cellStyle name="40% - Accent2 2 6 6" xfId="13028"/>
    <cellStyle name="40% - Accent2 2 6 7" xfId="13029"/>
    <cellStyle name="40% - Accent2 2 6 8" xfId="13030"/>
    <cellStyle name="40% - Accent2 2 6 9" xfId="13031"/>
    <cellStyle name="40% - Accent2 2 7" xfId="1475"/>
    <cellStyle name="40% - Accent2 2 7 10" xfId="13032"/>
    <cellStyle name="40% - Accent2 2 7 2" xfId="13033"/>
    <cellStyle name="40% - Accent2 2 7 2 2" xfId="13034"/>
    <cellStyle name="40% - Accent2 2 7 2 3" xfId="13035"/>
    <cellStyle name="40% - Accent2 2 7 2 4" xfId="13036"/>
    <cellStyle name="40% - Accent2 2 7 2 5" xfId="13037"/>
    <cellStyle name="40% - Accent2 2 7 2 6" xfId="13038"/>
    <cellStyle name="40% - Accent2 2 7 2 7" xfId="13039"/>
    <cellStyle name="40% - Accent2 2 7 3" xfId="13040"/>
    <cellStyle name="40% - Accent2 2 7 3 2" xfId="13041"/>
    <cellStyle name="40% - Accent2 2 7 3 3" xfId="13042"/>
    <cellStyle name="40% - Accent2 2 7 3 4" xfId="13043"/>
    <cellStyle name="40% - Accent2 2 7 3 5" xfId="13044"/>
    <cellStyle name="40% - Accent2 2 7 3 6" xfId="13045"/>
    <cellStyle name="40% - Accent2 2 7 4" xfId="13046"/>
    <cellStyle name="40% - Accent2 2 7 4 2" xfId="13047"/>
    <cellStyle name="40% - Accent2 2 7 5" xfId="13048"/>
    <cellStyle name="40% - Accent2 2 7 6" xfId="13049"/>
    <cellStyle name="40% - Accent2 2 7 7" xfId="13050"/>
    <cellStyle name="40% - Accent2 2 7 8" xfId="13051"/>
    <cellStyle name="40% - Accent2 2 7 9" xfId="13052"/>
    <cellStyle name="40% - Accent2 2 8" xfId="13053"/>
    <cellStyle name="40% - Accent2 2 8 2" xfId="13054"/>
    <cellStyle name="40% - Accent2 2 8 2 2" xfId="13055"/>
    <cellStyle name="40% - Accent2 2 8 2 3" xfId="13056"/>
    <cellStyle name="40% - Accent2 2 8 2 4" xfId="13057"/>
    <cellStyle name="40% - Accent2 2 8 2 5" xfId="13058"/>
    <cellStyle name="40% - Accent2 2 8 2 6" xfId="13059"/>
    <cellStyle name="40% - Accent2 2 8 2 7" xfId="13060"/>
    <cellStyle name="40% - Accent2 2 8 3" xfId="13061"/>
    <cellStyle name="40% - Accent2 2 8 3 2" xfId="13062"/>
    <cellStyle name="40% - Accent2 2 8 3 3" xfId="13063"/>
    <cellStyle name="40% - Accent2 2 8 3 4" xfId="13064"/>
    <cellStyle name="40% - Accent2 2 8 3 5" xfId="13065"/>
    <cellStyle name="40% - Accent2 2 8 3 6" xfId="13066"/>
    <cellStyle name="40% - Accent2 2 8 4" xfId="13067"/>
    <cellStyle name="40% - Accent2 2 8 4 2" xfId="13068"/>
    <cellStyle name="40% - Accent2 2 8 5" xfId="13069"/>
    <cellStyle name="40% - Accent2 2 8 6" xfId="13070"/>
    <cellStyle name="40% - Accent2 2 8 7" xfId="13071"/>
    <cellStyle name="40% - Accent2 2 8 8" xfId="13072"/>
    <cellStyle name="40% - Accent2 2 8 9" xfId="13073"/>
    <cellStyle name="40% - Accent2 2 9" xfId="13074"/>
    <cellStyle name="40% - Accent2 2 9 2" xfId="13075"/>
    <cellStyle name="40% - Accent2 2 9 2 2" xfId="13076"/>
    <cellStyle name="40% - Accent2 2 9 2 3" xfId="13077"/>
    <cellStyle name="40% - Accent2 2 9 2 4" xfId="13078"/>
    <cellStyle name="40% - Accent2 2 9 2 5" xfId="13079"/>
    <cellStyle name="40% - Accent2 2 9 2 6" xfId="13080"/>
    <cellStyle name="40% - Accent2 2 9 2 7" xfId="13081"/>
    <cellStyle name="40% - Accent2 2 9 3" xfId="13082"/>
    <cellStyle name="40% - Accent2 2 9 3 2" xfId="13083"/>
    <cellStyle name="40% - Accent2 2 9 3 3" xfId="13084"/>
    <cellStyle name="40% - Accent2 2 9 3 4" xfId="13085"/>
    <cellStyle name="40% - Accent2 2 9 3 5" xfId="13086"/>
    <cellStyle name="40% - Accent2 2 9 3 6" xfId="13087"/>
    <cellStyle name="40% - Accent2 2 9 4" xfId="13088"/>
    <cellStyle name="40% - Accent2 2 9 4 2" xfId="13089"/>
    <cellStyle name="40% - Accent2 2 9 5" xfId="13090"/>
    <cellStyle name="40% - Accent2 2 9 6" xfId="13091"/>
    <cellStyle name="40% - Accent2 2 9 7" xfId="13092"/>
    <cellStyle name="40% - Accent2 2 9 8" xfId="13093"/>
    <cellStyle name="40% - Accent2 2 9 9" xfId="13094"/>
    <cellStyle name="40% - Accent2 20" xfId="13095"/>
    <cellStyle name="40% - Accent2 20 2" xfId="13096"/>
    <cellStyle name="40% - Accent2 20 3" xfId="13097"/>
    <cellStyle name="40% - Accent2 20 4" xfId="13098"/>
    <cellStyle name="40% - Accent2 21" xfId="13099"/>
    <cellStyle name="40% - Accent2 21 2" xfId="13100"/>
    <cellStyle name="40% - Accent2 21 3" xfId="13101"/>
    <cellStyle name="40% - Accent2 21 4" xfId="13102"/>
    <cellStyle name="40% - Accent2 22" xfId="13103"/>
    <cellStyle name="40% - Accent2 22 2" xfId="13104"/>
    <cellStyle name="40% - Accent2 22 3" xfId="13105"/>
    <cellStyle name="40% - Accent2 22 4" xfId="13106"/>
    <cellStyle name="40% - Accent2 23" xfId="13107"/>
    <cellStyle name="40% - Accent2 23 2" xfId="13108"/>
    <cellStyle name="40% - Accent2 23 3" xfId="13109"/>
    <cellStyle name="40% - Accent2 23 4" xfId="13110"/>
    <cellStyle name="40% - Accent2 24" xfId="13111"/>
    <cellStyle name="40% - Accent2 24 2" xfId="13112"/>
    <cellStyle name="40% - Accent2 24 3" xfId="13113"/>
    <cellStyle name="40% - Accent2 24 4" xfId="13114"/>
    <cellStyle name="40% - Accent2 25" xfId="13115"/>
    <cellStyle name="40% - Accent2 25 2" xfId="13116"/>
    <cellStyle name="40% - Accent2 25 3" xfId="13117"/>
    <cellStyle name="40% - Accent2 26" xfId="13118"/>
    <cellStyle name="40% - Accent2 26 2" xfId="13119"/>
    <cellStyle name="40% - Accent2 26 3" xfId="13120"/>
    <cellStyle name="40% - Accent2 27" xfId="13121"/>
    <cellStyle name="40% - Accent2 27 2" xfId="13122"/>
    <cellStyle name="40% - Accent2 27 3" xfId="13123"/>
    <cellStyle name="40% - Accent2 28" xfId="13124"/>
    <cellStyle name="40% - Accent2 28 2" xfId="13125"/>
    <cellStyle name="40% - Accent2 28 3" xfId="13126"/>
    <cellStyle name="40% - Accent2 29" xfId="13127"/>
    <cellStyle name="40% - Accent2 29 2" xfId="13128"/>
    <cellStyle name="40% - Accent2 29 3" xfId="13129"/>
    <cellStyle name="40% - Accent2 3" xfId="1483"/>
    <cellStyle name="40% - Accent2 3 10" xfId="13130"/>
    <cellStyle name="40% - Accent2 3 10 2" xfId="13131"/>
    <cellStyle name="40% - Accent2 3 10 3" xfId="13132"/>
    <cellStyle name="40% - Accent2 3 10 4" xfId="13133"/>
    <cellStyle name="40% - Accent2 3 10 5" xfId="13134"/>
    <cellStyle name="40% - Accent2 3 10 6" xfId="13135"/>
    <cellStyle name="40% - Accent2 3 10 7" xfId="13136"/>
    <cellStyle name="40% - Accent2 3 11" xfId="13137"/>
    <cellStyle name="40% - Accent2 3 11 2" xfId="13138"/>
    <cellStyle name="40% - Accent2 3 11 3" xfId="13139"/>
    <cellStyle name="40% - Accent2 3 11 4" xfId="13140"/>
    <cellStyle name="40% - Accent2 3 11 5" xfId="13141"/>
    <cellStyle name="40% - Accent2 3 11 6" xfId="13142"/>
    <cellStyle name="40% - Accent2 3 12" xfId="13143"/>
    <cellStyle name="40% - Accent2 3 12 2" xfId="13144"/>
    <cellStyle name="40% - Accent2 3 13" xfId="13145"/>
    <cellStyle name="40% - Accent2 3 14" xfId="13146"/>
    <cellStyle name="40% - Accent2 3 15" xfId="13147"/>
    <cellStyle name="40% - Accent2 3 16" xfId="13148"/>
    <cellStyle name="40% - Accent2 3 17" xfId="13149"/>
    <cellStyle name="40% - Accent2 3 18" xfId="13150"/>
    <cellStyle name="40% - Accent2 3 2" xfId="13151"/>
    <cellStyle name="40% - Accent2 3 2 2" xfId="13152"/>
    <cellStyle name="40% - Accent2 3 2 2 2" xfId="13153"/>
    <cellStyle name="40% - Accent2 3 2 2 3" xfId="13154"/>
    <cellStyle name="40% - Accent2 3 2 2 4" xfId="13155"/>
    <cellStyle name="40% - Accent2 3 2 2 5" xfId="13156"/>
    <cellStyle name="40% - Accent2 3 2 2 6" xfId="13157"/>
    <cellStyle name="40% - Accent2 3 2 2 7" xfId="13158"/>
    <cellStyle name="40% - Accent2 3 2 3" xfId="13159"/>
    <cellStyle name="40% - Accent2 3 2 3 2" xfId="13160"/>
    <cellStyle name="40% - Accent2 3 2 3 3" xfId="13161"/>
    <cellStyle name="40% - Accent2 3 2 3 4" xfId="13162"/>
    <cellStyle name="40% - Accent2 3 2 3 5" xfId="13163"/>
    <cellStyle name="40% - Accent2 3 2 3 6" xfId="13164"/>
    <cellStyle name="40% - Accent2 3 2 4" xfId="13165"/>
    <cellStyle name="40% - Accent2 3 2 5" xfId="13166"/>
    <cellStyle name="40% - Accent2 3 2 6" xfId="13167"/>
    <cellStyle name="40% - Accent2 3 2 7" xfId="13168"/>
    <cellStyle name="40% - Accent2 3 2 8" xfId="13169"/>
    <cellStyle name="40% - Accent2 3 2 9" xfId="13170"/>
    <cellStyle name="40% - Accent2 3 3" xfId="13171"/>
    <cellStyle name="40% - Accent2 3 3 2" xfId="13172"/>
    <cellStyle name="40% - Accent2 3 3 2 2" xfId="13173"/>
    <cellStyle name="40% - Accent2 3 3 2 3" xfId="13174"/>
    <cellStyle name="40% - Accent2 3 3 2 4" xfId="13175"/>
    <cellStyle name="40% - Accent2 3 3 2 5" xfId="13176"/>
    <cellStyle name="40% - Accent2 3 3 2 6" xfId="13177"/>
    <cellStyle name="40% - Accent2 3 3 2 7" xfId="13178"/>
    <cellStyle name="40% - Accent2 3 3 3" xfId="13179"/>
    <cellStyle name="40% - Accent2 3 3 3 2" xfId="13180"/>
    <cellStyle name="40% - Accent2 3 3 3 3" xfId="13181"/>
    <cellStyle name="40% - Accent2 3 3 3 4" xfId="13182"/>
    <cellStyle name="40% - Accent2 3 3 3 5" xfId="13183"/>
    <cellStyle name="40% - Accent2 3 3 3 6" xfId="13184"/>
    <cellStyle name="40% - Accent2 3 3 4" xfId="13185"/>
    <cellStyle name="40% - Accent2 3 3 5" xfId="13186"/>
    <cellStyle name="40% - Accent2 3 3 6" xfId="13187"/>
    <cellStyle name="40% - Accent2 3 3 7" xfId="13188"/>
    <cellStyle name="40% - Accent2 3 3 8" xfId="13189"/>
    <cellStyle name="40% - Accent2 3 3 9" xfId="13190"/>
    <cellStyle name="40% - Accent2 3 4" xfId="13191"/>
    <cellStyle name="40% - Accent2 3 4 2" xfId="13192"/>
    <cellStyle name="40% - Accent2 3 4 2 2" xfId="13193"/>
    <cellStyle name="40% - Accent2 3 4 2 3" xfId="13194"/>
    <cellStyle name="40% - Accent2 3 4 2 4" xfId="13195"/>
    <cellStyle name="40% - Accent2 3 4 2 5" xfId="13196"/>
    <cellStyle name="40% - Accent2 3 4 2 6" xfId="13197"/>
    <cellStyle name="40% - Accent2 3 4 2 7" xfId="13198"/>
    <cellStyle name="40% - Accent2 3 4 3" xfId="13199"/>
    <cellStyle name="40% - Accent2 3 4 3 2" xfId="13200"/>
    <cellStyle name="40% - Accent2 3 4 3 3" xfId="13201"/>
    <cellStyle name="40% - Accent2 3 4 3 4" xfId="13202"/>
    <cellStyle name="40% - Accent2 3 4 3 5" xfId="13203"/>
    <cellStyle name="40% - Accent2 3 4 3 6" xfId="13204"/>
    <cellStyle name="40% - Accent2 3 4 4" xfId="13205"/>
    <cellStyle name="40% - Accent2 3 4 5" xfId="13206"/>
    <cellStyle name="40% - Accent2 3 4 6" xfId="13207"/>
    <cellStyle name="40% - Accent2 3 4 7" xfId="13208"/>
    <cellStyle name="40% - Accent2 3 4 8" xfId="13209"/>
    <cellStyle name="40% - Accent2 3 4 9" xfId="13210"/>
    <cellStyle name="40% - Accent2 3 5" xfId="13211"/>
    <cellStyle name="40% - Accent2 3 5 2" xfId="13212"/>
    <cellStyle name="40% - Accent2 3 5 2 2" xfId="13213"/>
    <cellStyle name="40% - Accent2 3 5 2 3" xfId="13214"/>
    <cellStyle name="40% - Accent2 3 5 2 4" xfId="13215"/>
    <cellStyle name="40% - Accent2 3 5 2 5" xfId="13216"/>
    <cellStyle name="40% - Accent2 3 5 2 6" xfId="13217"/>
    <cellStyle name="40% - Accent2 3 5 2 7" xfId="13218"/>
    <cellStyle name="40% - Accent2 3 5 3" xfId="13219"/>
    <cellStyle name="40% - Accent2 3 5 3 2" xfId="13220"/>
    <cellStyle name="40% - Accent2 3 5 3 3" xfId="13221"/>
    <cellStyle name="40% - Accent2 3 5 3 4" xfId="13222"/>
    <cellStyle name="40% - Accent2 3 5 3 5" xfId="13223"/>
    <cellStyle name="40% - Accent2 3 5 3 6" xfId="13224"/>
    <cellStyle name="40% - Accent2 3 5 4" xfId="13225"/>
    <cellStyle name="40% - Accent2 3 5 5" xfId="13226"/>
    <cellStyle name="40% - Accent2 3 5 6" xfId="13227"/>
    <cellStyle name="40% - Accent2 3 5 7" xfId="13228"/>
    <cellStyle name="40% - Accent2 3 5 8" xfId="13229"/>
    <cellStyle name="40% - Accent2 3 5 9" xfId="13230"/>
    <cellStyle name="40% - Accent2 3 6" xfId="13231"/>
    <cellStyle name="40% - Accent2 3 6 2" xfId="13232"/>
    <cellStyle name="40% - Accent2 3 6 2 2" xfId="13233"/>
    <cellStyle name="40% - Accent2 3 6 2 3" xfId="13234"/>
    <cellStyle name="40% - Accent2 3 6 2 4" xfId="13235"/>
    <cellStyle name="40% - Accent2 3 6 2 5" xfId="13236"/>
    <cellStyle name="40% - Accent2 3 6 2 6" xfId="13237"/>
    <cellStyle name="40% - Accent2 3 6 2 7" xfId="13238"/>
    <cellStyle name="40% - Accent2 3 6 3" xfId="13239"/>
    <cellStyle name="40% - Accent2 3 6 3 2" xfId="13240"/>
    <cellStyle name="40% - Accent2 3 6 3 3" xfId="13241"/>
    <cellStyle name="40% - Accent2 3 6 3 4" xfId="13242"/>
    <cellStyle name="40% - Accent2 3 6 3 5" xfId="13243"/>
    <cellStyle name="40% - Accent2 3 6 3 6" xfId="13244"/>
    <cellStyle name="40% - Accent2 3 6 4" xfId="13245"/>
    <cellStyle name="40% - Accent2 3 6 5" xfId="13246"/>
    <cellStyle name="40% - Accent2 3 6 6" xfId="13247"/>
    <cellStyle name="40% - Accent2 3 6 7" xfId="13248"/>
    <cellStyle name="40% - Accent2 3 6 8" xfId="13249"/>
    <cellStyle name="40% - Accent2 3 6 9" xfId="13250"/>
    <cellStyle name="40% - Accent2 3 7" xfId="13251"/>
    <cellStyle name="40% - Accent2 3 7 2" xfId="13252"/>
    <cellStyle name="40% - Accent2 3 7 2 2" xfId="13253"/>
    <cellStyle name="40% - Accent2 3 7 2 3" xfId="13254"/>
    <cellStyle name="40% - Accent2 3 7 2 4" xfId="13255"/>
    <cellStyle name="40% - Accent2 3 7 2 5" xfId="13256"/>
    <cellStyle name="40% - Accent2 3 7 2 6" xfId="13257"/>
    <cellStyle name="40% - Accent2 3 7 2 7" xfId="13258"/>
    <cellStyle name="40% - Accent2 3 7 3" xfId="13259"/>
    <cellStyle name="40% - Accent2 3 7 3 2" xfId="13260"/>
    <cellStyle name="40% - Accent2 3 7 3 3" xfId="13261"/>
    <cellStyle name="40% - Accent2 3 7 3 4" xfId="13262"/>
    <cellStyle name="40% - Accent2 3 7 3 5" xfId="13263"/>
    <cellStyle name="40% - Accent2 3 7 3 6" xfId="13264"/>
    <cellStyle name="40% - Accent2 3 7 4" xfId="13265"/>
    <cellStyle name="40% - Accent2 3 7 5" xfId="13266"/>
    <cellStyle name="40% - Accent2 3 7 6" xfId="13267"/>
    <cellStyle name="40% - Accent2 3 7 7" xfId="13268"/>
    <cellStyle name="40% - Accent2 3 7 8" xfId="13269"/>
    <cellStyle name="40% - Accent2 3 7 9" xfId="13270"/>
    <cellStyle name="40% - Accent2 3 8" xfId="13271"/>
    <cellStyle name="40% - Accent2 3 8 2" xfId="13272"/>
    <cellStyle name="40% - Accent2 3 8 2 2" xfId="13273"/>
    <cellStyle name="40% - Accent2 3 8 2 3" xfId="13274"/>
    <cellStyle name="40% - Accent2 3 8 2 4" xfId="13275"/>
    <cellStyle name="40% - Accent2 3 8 2 5" xfId="13276"/>
    <cellStyle name="40% - Accent2 3 8 2 6" xfId="13277"/>
    <cellStyle name="40% - Accent2 3 8 2 7" xfId="13278"/>
    <cellStyle name="40% - Accent2 3 8 3" xfId="13279"/>
    <cellStyle name="40% - Accent2 3 8 3 2" xfId="13280"/>
    <cellStyle name="40% - Accent2 3 8 3 3" xfId="13281"/>
    <cellStyle name="40% - Accent2 3 8 3 4" xfId="13282"/>
    <cellStyle name="40% - Accent2 3 8 3 5" xfId="13283"/>
    <cellStyle name="40% - Accent2 3 8 3 6" xfId="13284"/>
    <cellStyle name="40% - Accent2 3 8 4" xfId="13285"/>
    <cellStyle name="40% - Accent2 3 8 5" xfId="13286"/>
    <cellStyle name="40% - Accent2 3 8 6" xfId="13287"/>
    <cellStyle name="40% - Accent2 3 8 7" xfId="13288"/>
    <cellStyle name="40% - Accent2 3 8 8" xfId="13289"/>
    <cellStyle name="40% - Accent2 3 8 9" xfId="13290"/>
    <cellStyle name="40% - Accent2 3 9" xfId="13291"/>
    <cellStyle name="40% - Accent2 3 9 2" xfId="13292"/>
    <cellStyle name="40% - Accent2 3 9 2 2" xfId="13293"/>
    <cellStyle name="40% - Accent2 3 9 2 3" xfId="13294"/>
    <cellStyle name="40% - Accent2 3 9 2 4" xfId="13295"/>
    <cellStyle name="40% - Accent2 3 9 2 5" xfId="13296"/>
    <cellStyle name="40% - Accent2 3 9 2 6" xfId="13297"/>
    <cellStyle name="40% - Accent2 3 9 3" xfId="13298"/>
    <cellStyle name="40% - Accent2 3 9 4" xfId="13299"/>
    <cellStyle name="40% - Accent2 3 9 5" xfId="13300"/>
    <cellStyle name="40% - Accent2 3 9 6" xfId="13301"/>
    <cellStyle name="40% - Accent2 3 9 7" xfId="13302"/>
    <cellStyle name="40% - Accent2 3 9 8" xfId="13303"/>
    <cellStyle name="40% - Accent2 30" xfId="13304"/>
    <cellStyle name="40% - Accent2 30 2" xfId="13305"/>
    <cellStyle name="40% - Accent2 31" xfId="13306"/>
    <cellStyle name="40% - Accent2 32" xfId="13307"/>
    <cellStyle name="40% - Accent2 33" xfId="13308"/>
    <cellStyle name="40% - Accent2 4" xfId="13309"/>
    <cellStyle name="40% - Accent2 4 10" xfId="13310"/>
    <cellStyle name="40% - Accent2 4 10 2" xfId="13311"/>
    <cellStyle name="40% - Accent2 4 10 3" xfId="13312"/>
    <cellStyle name="40% - Accent2 4 10 4" xfId="13313"/>
    <cellStyle name="40% - Accent2 4 10 5" xfId="13314"/>
    <cellStyle name="40% - Accent2 4 10 6" xfId="13315"/>
    <cellStyle name="40% - Accent2 4 10 7" xfId="13316"/>
    <cellStyle name="40% - Accent2 4 11" xfId="13317"/>
    <cellStyle name="40% - Accent2 4 11 2" xfId="13318"/>
    <cellStyle name="40% - Accent2 4 11 3" xfId="13319"/>
    <cellStyle name="40% - Accent2 4 11 4" xfId="13320"/>
    <cellStyle name="40% - Accent2 4 11 5" xfId="13321"/>
    <cellStyle name="40% - Accent2 4 11 6" xfId="13322"/>
    <cellStyle name="40% - Accent2 4 12" xfId="13323"/>
    <cellStyle name="40% - Accent2 4 12 2" xfId="13324"/>
    <cellStyle name="40% - Accent2 4 13" xfId="13325"/>
    <cellStyle name="40% - Accent2 4 14" xfId="13326"/>
    <cellStyle name="40% - Accent2 4 15" xfId="13327"/>
    <cellStyle name="40% - Accent2 4 16" xfId="13328"/>
    <cellStyle name="40% - Accent2 4 17" xfId="13329"/>
    <cellStyle name="40% - Accent2 4 2" xfId="13330"/>
    <cellStyle name="40% - Accent2 4 2 2" xfId="13331"/>
    <cellStyle name="40% - Accent2 4 2 2 2" xfId="13332"/>
    <cellStyle name="40% - Accent2 4 2 2 3" xfId="13333"/>
    <cellStyle name="40% - Accent2 4 2 2 4" xfId="13334"/>
    <cellStyle name="40% - Accent2 4 2 2 5" xfId="13335"/>
    <cellStyle name="40% - Accent2 4 2 2 6" xfId="13336"/>
    <cellStyle name="40% - Accent2 4 2 2 7" xfId="13337"/>
    <cellStyle name="40% - Accent2 4 2 3" xfId="13338"/>
    <cellStyle name="40% - Accent2 4 2 3 2" xfId="13339"/>
    <cellStyle name="40% - Accent2 4 2 3 3" xfId="13340"/>
    <cellStyle name="40% - Accent2 4 2 3 4" xfId="13341"/>
    <cellStyle name="40% - Accent2 4 2 3 5" xfId="13342"/>
    <cellStyle name="40% - Accent2 4 2 3 6" xfId="13343"/>
    <cellStyle name="40% - Accent2 4 2 4" xfId="13344"/>
    <cellStyle name="40% - Accent2 4 2 4 2" xfId="13345"/>
    <cellStyle name="40% - Accent2 4 2 5" xfId="13346"/>
    <cellStyle name="40% - Accent2 4 2 6" xfId="13347"/>
    <cellStyle name="40% - Accent2 4 2 7" xfId="13348"/>
    <cellStyle name="40% - Accent2 4 2 8" xfId="13349"/>
    <cellStyle name="40% - Accent2 4 2 9" xfId="13350"/>
    <cellStyle name="40% - Accent2 4 3" xfId="13351"/>
    <cellStyle name="40% - Accent2 4 3 2" xfId="13352"/>
    <cellStyle name="40% - Accent2 4 3 2 2" xfId="13353"/>
    <cellStyle name="40% - Accent2 4 3 2 3" xfId="13354"/>
    <cellStyle name="40% - Accent2 4 3 2 4" xfId="13355"/>
    <cellStyle name="40% - Accent2 4 3 2 5" xfId="13356"/>
    <cellStyle name="40% - Accent2 4 3 2 6" xfId="13357"/>
    <cellStyle name="40% - Accent2 4 3 2 7" xfId="13358"/>
    <cellStyle name="40% - Accent2 4 3 3" xfId="13359"/>
    <cellStyle name="40% - Accent2 4 3 3 2" xfId="13360"/>
    <cellStyle name="40% - Accent2 4 3 3 3" xfId="13361"/>
    <cellStyle name="40% - Accent2 4 3 3 4" xfId="13362"/>
    <cellStyle name="40% - Accent2 4 3 3 5" xfId="13363"/>
    <cellStyle name="40% - Accent2 4 3 3 6" xfId="13364"/>
    <cellStyle name="40% - Accent2 4 3 4" xfId="13365"/>
    <cellStyle name="40% - Accent2 4 3 4 2" xfId="13366"/>
    <cellStyle name="40% - Accent2 4 3 5" xfId="13367"/>
    <cellStyle name="40% - Accent2 4 3 6" xfId="13368"/>
    <cellStyle name="40% - Accent2 4 3 7" xfId="13369"/>
    <cellStyle name="40% - Accent2 4 3 8" xfId="13370"/>
    <cellStyle name="40% - Accent2 4 3 9" xfId="13371"/>
    <cellStyle name="40% - Accent2 4 4" xfId="13372"/>
    <cellStyle name="40% - Accent2 4 4 2" xfId="13373"/>
    <cellStyle name="40% - Accent2 4 4 2 2" xfId="13374"/>
    <cellStyle name="40% - Accent2 4 4 2 3" xfId="13375"/>
    <cellStyle name="40% - Accent2 4 4 2 4" xfId="13376"/>
    <cellStyle name="40% - Accent2 4 4 2 5" xfId="13377"/>
    <cellStyle name="40% - Accent2 4 4 2 6" xfId="13378"/>
    <cellStyle name="40% - Accent2 4 4 2 7" xfId="13379"/>
    <cellStyle name="40% - Accent2 4 4 3" xfId="13380"/>
    <cellStyle name="40% - Accent2 4 4 3 2" xfId="13381"/>
    <cellStyle name="40% - Accent2 4 4 3 3" xfId="13382"/>
    <cellStyle name="40% - Accent2 4 4 3 4" xfId="13383"/>
    <cellStyle name="40% - Accent2 4 4 3 5" xfId="13384"/>
    <cellStyle name="40% - Accent2 4 4 3 6" xfId="13385"/>
    <cellStyle name="40% - Accent2 4 4 4" xfId="13386"/>
    <cellStyle name="40% - Accent2 4 4 5" xfId="13387"/>
    <cellStyle name="40% - Accent2 4 4 6" xfId="13388"/>
    <cellStyle name="40% - Accent2 4 4 7" xfId="13389"/>
    <cellStyle name="40% - Accent2 4 4 8" xfId="13390"/>
    <cellStyle name="40% - Accent2 4 4 9" xfId="13391"/>
    <cellStyle name="40% - Accent2 4 5" xfId="13392"/>
    <cellStyle name="40% - Accent2 4 5 2" xfId="13393"/>
    <cellStyle name="40% - Accent2 4 5 2 2" xfId="13394"/>
    <cellStyle name="40% - Accent2 4 5 2 3" xfId="13395"/>
    <cellStyle name="40% - Accent2 4 5 2 4" xfId="13396"/>
    <cellStyle name="40% - Accent2 4 5 2 5" xfId="13397"/>
    <cellStyle name="40% - Accent2 4 5 2 6" xfId="13398"/>
    <cellStyle name="40% - Accent2 4 5 2 7" xfId="13399"/>
    <cellStyle name="40% - Accent2 4 5 3" xfId="13400"/>
    <cellStyle name="40% - Accent2 4 5 3 2" xfId="13401"/>
    <cellStyle name="40% - Accent2 4 5 3 3" xfId="13402"/>
    <cellStyle name="40% - Accent2 4 5 3 4" xfId="13403"/>
    <cellStyle name="40% - Accent2 4 5 3 5" xfId="13404"/>
    <cellStyle name="40% - Accent2 4 5 3 6" xfId="13405"/>
    <cellStyle name="40% - Accent2 4 5 4" xfId="13406"/>
    <cellStyle name="40% - Accent2 4 5 5" xfId="13407"/>
    <cellStyle name="40% - Accent2 4 5 6" xfId="13408"/>
    <cellStyle name="40% - Accent2 4 5 7" xfId="13409"/>
    <cellStyle name="40% - Accent2 4 5 8" xfId="13410"/>
    <cellStyle name="40% - Accent2 4 5 9" xfId="13411"/>
    <cellStyle name="40% - Accent2 4 6" xfId="13412"/>
    <cellStyle name="40% - Accent2 4 6 2" xfId="13413"/>
    <cellStyle name="40% - Accent2 4 6 2 2" xfId="13414"/>
    <cellStyle name="40% - Accent2 4 6 2 3" xfId="13415"/>
    <cellStyle name="40% - Accent2 4 6 2 4" xfId="13416"/>
    <cellStyle name="40% - Accent2 4 6 2 5" xfId="13417"/>
    <cellStyle name="40% - Accent2 4 6 2 6" xfId="13418"/>
    <cellStyle name="40% - Accent2 4 6 2 7" xfId="13419"/>
    <cellStyle name="40% - Accent2 4 6 3" xfId="13420"/>
    <cellStyle name="40% - Accent2 4 6 3 2" xfId="13421"/>
    <cellStyle name="40% - Accent2 4 6 3 3" xfId="13422"/>
    <cellStyle name="40% - Accent2 4 6 3 4" xfId="13423"/>
    <cellStyle name="40% - Accent2 4 6 3 5" xfId="13424"/>
    <cellStyle name="40% - Accent2 4 6 3 6" xfId="13425"/>
    <cellStyle name="40% - Accent2 4 6 4" xfId="13426"/>
    <cellStyle name="40% - Accent2 4 6 5" xfId="13427"/>
    <cellStyle name="40% - Accent2 4 6 6" xfId="13428"/>
    <cellStyle name="40% - Accent2 4 6 7" xfId="13429"/>
    <cellStyle name="40% - Accent2 4 6 8" xfId="13430"/>
    <cellStyle name="40% - Accent2 4 6 9" xfId="13431"/>
    <cellStyle name="40% - Accent2 4 7" xfId="13432"/>
    <cellStyle name="40% - Accent2 4 7 2" xfId="13433"/>
    <cellStyle name="40% - Accent2 4 7 2 2" xfId="13434"/>
    <cellStyle name="40% - Accent2 4 7 2 3" xfId="13435"/>
    <cellStyle name="40% - Accent2 4 7 2 4" xfId="13436"/>
    <cellStyle name="40% - Accent2 4 7 2 5" xfId="13437"/>
    <cellStyle name="40% - Accent2 4 7 2 6" xfId="13438"/>
    <cellStyle name="40% - Accent2 4 7 2 7" xfId="13439"/>
    <cellStyle name="40% - Accent2 4 7 3" xfId="13440"/>
    <cellStyle name="40% - Accent2 4 7 3 2" xfId="13441"/>
    <cellStyle name="40% - Accent2 4 7 3 3" xfId="13442"/>
    <cellStyle name="40% - Accent2 4 7 3 4" xfId="13443"/>
    <cellStyle name="40% - Accent2 4 7 3 5" xfId="13444"/>
    <cellStyle name="40% - Accent2 4 7 3 6" xfId="13445"/>
    <cellStyle name="40% - Accent2 4 7 4" xfId="13446"/>
    <cellStyle name="40% - Accent2 4 7 5" xfId="13447"/>
    <cellStyle name="40% - Accent2 4 7 6" xfId="13448"/>
    <cellStyle name="40% - Accent2 4 7 7" xfId="13449"/>
    <cellStyle name="40% - Accent2 4 7 8" xfId="13450"/>
    <cellStyle name="40% - Accent2 4 7 9" xfId="13451"/>
    <cellStyle name="40% - Accent2 4 8" xfId="13452"/>
    <cellStyle name="40% - Accent2 4 8 2" xfId="13453"/>
    <cellStyle name="40% - Accent2 4 8 2 2" xfId="13454"/>
    <cellStyle name="40% - Accent2 4 8 2 3" xfId="13455"/>
    <cellStyle name="40% - Accent2 4 8 2 4" xfId="13456"/>
    <cellStyle name="40% - Accent2 4 8 2 5" xfId="13457"/>
    <cellStyle name="40% - Accent2 4 8 2 6" xfId="13458"/>
    <cellStyle name="40% - Accent2 4 8 2 7" xfId="13459"/>
    <cellStyle name="40% - Accent2 4 8 3" xfId="13460"/>
    <cellStyle name="40% - Accent2 4 8 3 2" xfId="13461"/>
    <cellStyle name="40% - Accent2 4 8 3 3" xfId="13462"/>
    <cellStyle name="40% - Accent2 4 8 3 4" xfId="13463"/>
    <cellStyle name="40% - Accent2 4 8 3 5" xfId="13464"/>
    <cellStyle name="40% - Accent2 4 8 3 6" xfId="13465"/>
    <cellStyle name="40% - Accent2 4 8 4" xfId="13466"/>
    <cellStyle name="40% - Accent2 4 8 5" xfId="13467"/>
    <cellStyle name="40% - Accent2 4 8 6" xfId="13468"/>
    <cellStyle name="40% - Accent2 4 8 7" xfId="13469"/>
    <cellStyle name="40% - Accent2 4 8 8" xfId="13470"/>
    <cellStyle name="40% - Accent2 4 8 9" xfId="13471"/>
    <cellStyle name="40% - Accent2 4 9" xfId="13472"/>
    <cellStyle name="40% - Accent2 4 9 2" xfId="13473"/>
    <cellStyle name="40% - Accent2 4 9 2 2" xfId="13474"/>
    <cellStyle name="40% - Accent2 4 9 2 3" xfId="13475"/>
    <cellStyle name="40% - Accent2 4 9 2 4" xfId="13476"/>
    <cellStyle name="40% - Accent2 4 9 2 5" xfId="13477"/>
    <cellStyle name="40% - Accent2 4 9 2 6" xfId="13478"/>
    <cellStyle name="40% - Accent2 4 9 3" xfId="13479"/>
    <cellStyle name="40% - Accent2 4 9 4" xfId="13480"/>
    <cellStyle name="40% - Accent2 4 9 5" xfId="13481"/>
    <cellStyle name="40% - Accent2 4 9 6" xfId="13482"/>
    <cellStyle name="40% - Accent2 4 9 7" xfId="13483"/>
    <cellStyle name="40% - Accent2 4 9 8" xfId="13484"/>
    <cellStyle name="40% - Accent2 5" xfId="13485"/>
    <cellStyle name="40% - Accent2 5 10" xfId="13486"/>
    <cellStyle name="40% - Accent2 5 10 2" xfId="13487"/>
    <cellStyle name="40% - Accent2 5 10 3" xfId="13488"/>
    <cellStyle name="40% - Accent2 5 10 4" xfId="13489"/>
    <cellStyle name="40% - Accent2 5 10 5" xfId="13490"/>
    <cellStyle name="40% - Accent2 5 10 6" xfId="13491"/>
    <cellStyle name="40% - Accent2 5 10 7" xfId="13492"/>
    <cellStyle name="40% - Accent2 5 11" xfId="13493"/>
    <cellStyle name="40% - Accent2 5 11 2" xfId="13494"/>
    <cellStyle name="40% - Accent2 5 11 3" xfId="13495"/>
    <cellStyle name="40% - Accent2 5 11 4" xfId="13496"/>
    <cellStyle name="40% - Accent2 5 11 5" xfId="13497"/>
    <cellStyle name="40% - Accent2 5 11 6" xfId="13498"/>
    <cellStyle name="40% - Accent2 5 12" xfId="13499"/>
    <cellStyle name="40% - Accent2 5 12 2" xfId="13500"/>
    <cellStyle name="40% - Accent2 5 13" xfId="13501"/>
    <cellStyle name="40% - Accent2 5 14" xfId="13502"/>
    <cellStyle name="40% - Accent2 5 15" xfId="13503"/>
    <cellStyle name="40% - Accent2 5 16" xfId="13504"/>
    <cellStyle name="40% - Accent2 5 17" xfId="13505"/>
    <cellStyle name="40% - Accent2 5 2" xfId="13506"/>
    <cellStyle name="40% - Accent2 5 2 2" xfId="13507"/>
    <cellStyle name="40% - Accent2 5 2 2 2" xfId="13508"/>
    <cellStyle name="40% - Accent2 5 2 2 3" xfId="13509"/>
    <cellStyle name="40% - Accent2 5 2 2 4" xfId="13510"/>
    <cellStyle name="40% - Accent2 5 2 2 5" xfId="13511"/>
    <cellStyle name="40% - Accent2 5 2 2 6" xfId="13512"/>
    <cellStyle name="40% - Accent2 5 2 2 7" xfId="13513"/>
    <cellStyle name="40% - Accent2 5 2 3" xfId="13514"/>
    <cellStyle name="40% - Accent2 5 2 3 2" xfId="13515"/>
    <cellStyle name="40% - Accent2 5 2 3 3" xfId="13516"/>
    <cellStyle name="40% - Accent2 5 2 3 4" xfId="13517"/>
    <cellStyle name="40% - Accent2 5 2 3 5" xfId="13518"/>
    <cellStyle name="40% - Accent2 5 2 3 6" xfId="13519"/>
    <cellStyle name="40% - Accent2 5 2 4" xfId="13520"/>
    <cellStyle name="40% - Accent2 5 2 4 2" xfId="13521"/>
    <cellStyle name="40% - Accent2 5 2 5" xfId="13522"/>
    <cellStyle name="40% - Accent2 5 2 6" xfId="13523"/>
    <cellStyle name="40% - Accent2 5 2 7" xfId="13524"/>
    <cellStyle name="40% - Accent2 5 2 8" xfId="13525"/>
    <cellStyle name="40% - Accent2 5 2 9" xfId="13526"/>
    <cellStyle name="40% - Accent2 5 3" xfId="13527"/>
    <cellStyle name="40% - Accent2 5 3 2" xfId="13528"/>
    <cellStyle name="40% - Accent2 5 3 2 2" xfId="13529"/>
    <cellStyle name="40% - Accent2 5 3 2 3" xfId="13530"/>
    <cellStyle name="40% - Accent2 5 3 2 4" xfId="13531"/>
    <cellStyle name="40% - Accent2 5 3 2 5" xfId="13532"/>
    <cellStyle name="40% - Accent2 5 3 2 6" xfId="13533"/>
    <cellStyle name="40% - Accent2 5 3 2 7" xfId="13534"/>
    <cellStyle name="40% - Accent2 5 3 3" xfId="13535"/>
    <cellStyle name="40% - Accent2 5 3 3 2" xfId="13536"/>
    <cellStyle name="40% - Accent2 5 3 3 3" xfId="13537"/>
    <cellStyle name="40% - Accent2 5 3 3 4" xfId="13538"/>
    <cellStyle name="40% - Accent2 5 3 3 5" xfId="13539"/>
    <cellStyle name="40% - Accent2 5 3 3 6" xfId="13540"/>
    <cellStyle name="40% - Accent2 5 3 4" xfId="13541"/>
    <cellStyle name="40% - Accent2 5 3 4 2" xfId="13542"/>
    <cellStyle name="40% - Accent2 5 3 5" xfId="13543"/>
    <cellStyle name="40% - Accent2 5 3 6" xfId="13544"/>
    <cellStyle name="40% - Accent2 5 3 7" xfId="13545"/>
    <cellStyle name="40% - Accent2 5 3 8" xfId="13546"/>
    <cellStyle name="40% - Accent2 5 3 9" xfId="13547"/>
    <cellStyle name="40% - Accent2 5 4" xfId="13548"/>
    <cellStyle name="40% - Accent2 5 4 2" xfId="13549"/>
    <cellStyle name="40% - Accent2 5 4 2 2" xfId="13550"/>
    <cellStyle name="40% - Accent2 5 4 2 3" xfId="13551"/>
    <cellStyle name="40% - Accent2 5 4 2 4" xfId="13552"/>
    <cellStyle name="40% - Accent2 5 4 2 5" xfId="13553"/>
    <cellStyle name="40% - Accent2 5 4 2 6" xfId="13554"/>
    <cellStyle name="40% - Accent2 5 4 2 7" xfId="13555"/>
    <cellStyle name="40% - Accent2 5 4 3" xfId="13556"/>
    <cellStyle name="40% - Accent2 5 4 3 2" xfId="13557"/>
    <cellStyle name="40% - Accent2 5 4 3 3" xfId="13558"/>
    <cellStyle name="40% - Accent2 5 4 3 4" xfId="13559"/>
    <cellStyle name="40% - Accent2 5 4 3 5" xfId="13560"/>
    <cellStyle name="40% - Accent2 5 4 3 6" xfId="13561"/>
    <cellStyle name="40% - Accent2 5 4 4" xfId="13562"/>
    <cellStyle name="40% - Accent2 5 4 5" xfId="13563"/>
    <cellStyle name="40% - Accent2 5 4 6" xfId="13564"/>
    <cellStyle name="40% - Accent2 5 4 7" xfId="13565"/>
    <cellStyle name="40% - Accent2 5 4 8" xfId="13566"/>
    <cellStyle name="40% - Accent2 5 4 9" xfId="13567"/>
    <cellStyle name="40% - Accent2 5 5" xfId="13568"/>
    <cellStyle name="40% - Accent2 5 5 2" xfId="13569"/>
    <cellStyle name="40% - Accent2 5 5 2 2" xfId="13570"/>
    <cellStyle name="40% - Accent2 5 5 2 3" xfId="13571"/>
    <cellStyle name="40% - Accent2 5 5 2 4" xfId="13572"/>
    <cellStyle name="40% - Accent2 5 5 2 5" xfId="13573"/>
    <cellStyle name="40% - Accent2 5 5 2 6" xfId="13574"/>
    <cellStyle name="40% - Accent2 5 5 2 7" xfId="13575"/>
    <cellStyle name="40% - Accent2 5 5 3" xfId="13576"/>
    <cellStyle name="40% - Accent2 5 5 3 2" xfId="13577"/>
    <cellStyle name="40% - Accent2 5 5 3 3" xfId="13578"/>
    <cellStyle name="40% - Accent2 5 5 3 4" xfId="13579"/>
    <cellStyle name="40% - Accent2 5 5 3 5" xfId="13580"/>
    <cellStyle name="40% - Accent2 5 5 3 6" xfId="13581"/>
    <cellStyle name="40% - Accent2 5 5 4" xfId="13582"/>
    <cellStyle name="40% - Accent2 5 5 5" xfId="13583"/>
    <cellStyle name="40% - Accent2 5 5 6" xfId="13584"/>
    <cellStyle name="40% - Accent2 5 5 7" xfId="13585"/>
    <cellStyle name="40% - Accent2 5 5 8" xfId="13586"/>
    <cellStyle name="40% - Accent2 5 5 9" xfId="13587"/>
    <cellStyle name="40% - Accent2 5 6" xfId="13588"/>
    <cellStyle name="40% - Accent2 5 6 2" xfId="13589"/>
    <cellStyle name="40% - Accent2 5 6 2 2" xfId="13590"/>
    <cellStyle name="40% - Accent2 5 6 2 3" xfId="13591"/>
    <cellStyle name="40% - Accent2 5 6 2 4" xfId="13592"/>
    <cellStyle name="40% - Accent2 5 6 2 5" xfId="13593"/>
    <cellStyle name="40% - Accent2 5 6 2 6" xfId="13594"/>
    <cellStyle name="40% - Accent2 5 6 2 7" xfId="13595"/>
    <cellStyle name="40% - Accent2 5 6 3" xfId="13596"/>
    <cellStyle name="40% - Accent2 5 6 3 2" xfId="13597"/>
    <cellStyle name="40% - Accent2 5 6 3 3" xfId="13598"/>
    <cellStyle name="40% - Accent2 5 6 3 4" xfId="13599"/>
    <cellStyle name="40% - Accent2 5 6 3 5" xfId="13600"/>
    <cellStyle name="40% - Accent2 5 6 3 6" xfId="13601"/>
    <cellStyle name="40% - Accent2 5 6 4" xfId="13602"/>
    <cellStyle name="40% - Accent2 5 6 5" xfId="13603"/>
    <cellStyle name="40% - Accent2 5 6 6" xfId="13604"/>
    <cellStyle name="40% - Accent2 5 6 7" xfId="13605"/>
    <cellStyle name="40% - Accent2 5 6 8" xfId="13606"/>
    <cellStyle name="40% - Accent2 5 6 9" xfId="13607"/>
    <cellStyle name="40% - Accent2 5 7" xfId="13608"/>
    <cellStyle name="40% - Accent2 5 7 2" xfId="13609"/>
    <cellStyle name="40% - Accent2 5 7 2 2" xfId="13610"/>
    <cellStyle name="40% - Accent2 5 7 2 3" xfId="13611"/>
    <cellStyle name="40% - Accent2 5 7 2 4" xfId="13612"/>
    <cellStyle name="40% - Accent2 5 7 2 5" xfId="13613"/>
    <cellStyle name="40% - Accent2 5 7 2 6" xfId="13614"/>
    <cellStyle name="40% - Accent2 5 7 2 7" xfId="13615"/>
    <cellStyle name="40% - Accent2 5 7 3" xfId="13616"/>
    <cellStyle name="40% - Accent2 5 7 3 2" xfId="13617"/>
    <cellStyle name="40% - Accent2 5 7 3 3" xfId="13618"/>
    <cellStyle name="40% - Accent2 5 7 3 4" xfId="13619"/>
    <cellStyle name="40% - Accent2 5 7 3 5" xfId="13620"/>
    <cellStyle name="40% - Accent2 5 7 3 6" xfId="13621"/>
    <cellStyle name="40% - Accent2 5 7 4" xfId="13622"/>
    <cellStyle name="40% - Accent2 5 7 5" xfId="13623"/>
    <cellStyle name="40% - Accent2 5 7 6" xfId="13624"/>
    <cellStyle name="40% - Accent2 5 7 7" xfId="13625"/>
    <cellStyle name="40% - Accent2 5 7 8" xfId="13626"/>
    <cellStyle name="40% - Accent2 5 7 9" xfId="13627"/>
    <cellStyle name="40% - Accent2 5 8" xfId="13628"/>
    <cellStyle name="40% - Accent2 5 8 2" xfId="13629"/>
    <cellStyle name="40% - Accent2 5 8 2 2" xfId="13630"/>
    <cellStyle name="40% - Accent2 5 8 2 3" xfId="13631"/>
    <cellStyle name="40% - Accent2 5 8 2 4" xfId="13632"/>
    <cellStyle name="40% - Accent2 5 8 2 5" xfId="13633"/>
    <cellStyle name="40% - Accent2 5 8 2 6" xfId="13634"/>
    <cellStyle name="40% - Accent2 5 8 2 7" xfId="13635"/>
    <cellStyle name="40% - Accent2 5 8 3" xfId="13636"/>
    <cellStyle name="40% - Accent2 5 8 3 2" xfId="13637"/>
    <cellStyle name="40% - Accent2 5 8 3 3" xfId="13638"/>
    <cellStyle name="40% - Accent2 5 8 3 4" xfId="13639"/>
    <cellStyle name="40% - Accent2 5 8 3 5" xfId="13640"/>
    <cellStyle name="40% - Accent2 5 8 3 6" xfId="13641"/>
    <cellStyle name="40% - Accent2 5 8 4" xfId="13642"/>
    <cellStyle name="40% - Accent2 5 8 5" xfId="13643"/>
    <cellStyle name="40% - Accent2 5 8 6" xfId="13644"/>
    <cellStyle name="40% - Accent2 5 8 7" xfId="13645"/>
    <cellStyle name="40% - Accent2 5 8 8" xfId="13646"/>
    <cellStyle name="40% - Accent2 5 8 9" xfId="13647"/>
    <cellStyle name="40% - Accent2 5 9" xfId="13648"/>
    <cellStyle name="40% - Accent2 5 9 2" xfId="13649"/>
    <cellStyle name="40% - Accent2 5 9 2 2" xfId="13650"/>
    <cellStyle name="40% - Accent2 5 9 2 3" xfId="13651"/>
    <cellStyle name="40% - Accent2 5 9 2 4" xfId="13652"/>
    <cellStyle name="40% - Accent2 5 9 2 5" xfId="13653"/>
    <cellStyle name="40% - Accent2 5 9 2 6" xfId="13654"/>
    <cellStyle name="40% - Accent2 5 9 3" xfId="13655"/>
    <cellStyle name="40% - Accent2 5 9 4" xfId="13656"/>
    <cellStyle name="40% - Accent2 5 9 5" xfId="13657"/>
    <cellStyle name="40% - Accent2 5 9 6" xfId="13658"/>
    <cellStyle name="40% - Accent2 5 9 7" xfId="13659"/>
    <cellStyle name="40% - Accent2 5 9 8" xfId="13660"/>
    <cellStyle name="40% - Accent2 6" xfId="13661"/>
    <cellStyle name="40% - Accent2 6 10" xfId="13662"/>
    <cellStyle name="40% - Accent2 6 10 2" xfId="13663"/>
    <cellStyle name="40% - Accent2 6 10 3" xfId="13664"/>
    <cellStyle name="40% - Accent2 6 10 4" xfId="13665"/>
    <cellStyle name="40% - Accent2 6 10 5" xfId="13666"/>
    <cellStyle name="40% - Accent2 6 10 6" xfId="13667"/>
    <cellStyle name="40% - Accent2 6 10 7" xfId="13668"/>
    <cellStyle name="40% - Accent2 6 11" xfId="13669"/>
    <cellStyle name="40% - Accent2 6 11 2" xfId="13670"/>
    <cellStyle name="40% - Accent2 6 11 3" xfId="13671"/>
    <cellStyle name="40% - Accent2 6 11 4" xfId="13672"/>
    <cellStyle name="40% - Accent2 6 11 5" xfId="13673"/>
    <cellStyle name="40% - Accent2 6 11 6" xfId="13674"/>
    <cellStyle name="40% - Accent2 6 12" xfId="13675"/>
    <cellStyle name="40% - Accent2 6 12 2" xfId="13676"/>
    <cellStyle name="40% - Accent2 6 13" xfId="13677"/>
    <cellStyle name="40% - Accent2 6 14" xfId="13678"/>
    <cellStyle name="40% - Accent2 6 15" xfId="13679"/>
    <cellStyle name="40% - Accent2 6 16" xfId="13680"/>
    <cellStyle name="40% - Accent2 6 17" xfId="13681"/>
    <cellStyle name="40% - Accent2 6 2" xfId="13682"/>
    <cellStyle name="40% - Accent2 6 2 2" xfId="13683"/>
    <cellStyle name="40% - Accent2 6 2 2 2" xfId="13684"/>
    <cellStyle name="40% - Accent2 6 2 2 3" xfId="13685"/>
    <cellStyle name="40% - Accent2 6 2 2 4" xfId="13686"/>
    <cellStyle name="40% - Accent2 6 2 2 5" xfId="13687"/>
    <cellStyle name="40% - Accent2 6 2 2 6" xfId="13688"/>
    <cellStyle name="40% - Accent2 6 2 2 7" xfId="13689"/>
    <cellStyle name="40% - Accent2 6 2 3" xfId="13690"/>
    <cellStyle name="40% - Accent2 6 2 3 2" xfId="13691"/>
    <cellStyle name="40% - Accent2 6 2 3 3" xfId="13692"/>
    <cellStyle name="40% - Accent2 6 2 3 4" xfId="13693"/>
    <cellStyle name="40% - Accent2 6 2 3 5" xfId="13694"/>
    <cellStyle name="40% - Accent2 6 2 3 6" xfId="13695"/>
    <cellStyle name="40% - Accent2 6 2 4" xfId="13696"/>
    <cellStyle name="40% - Accent2 6 2 4 2" xfId="13697"/>
    <cellStyle name="40% - Accent2 6 2 5" xfId="13698"/>
    <cellStyle name="40% - Accent2 6 2 6" xfId="13699"/>
    <cellStyle name="40% - Accent2 6 2 7" xfId="13700"/>
    <cellStyle name="40% - Accent2 6 2 8" xfId="13701"/>
    <cellStyle name="40% - Accent2 6 2 9" xfId="13702"/>
    <cellStyle name="40% - Accent2 6 3" xfId="13703"/>
    <cellStyle name="40% - Accent2 6 3 2" xfId="13704"/>
    <cellStyle name="40% - Accent2 6 3 2 2" xfId="13705"/>
    <cellStyle name="40% - Accent2 6 3 2 3" xfId="13706"/>
    <cellStyle name="40% - Accent2 6 3 2 4" xfId="13707"/>
    <cellStyle name="40% - Accent2 6 3 2 5" xfId="13708"/>
    <cellStyle name="40% - Accent2 6 3 2 6" xfId="13709"/>
    <cellStyle name="40% - Accent2 6 3 2 7" xfId="13710"/>
    <cellStyle name="40% - Accent2 6 3 3" xfId="13711"/>
    <cellStyle name="40% - Accent2 6 3 3 2" xfId="13712"/>
    <cellStyle name="40% - Accent2 6 3 3 3" xfId="13713"/>
    <cellStyle name="40% - Accent2 6 3 3 4" xfId="13714"/>
    <cellStyle name="40% - Accent2 6 3 3 5" xfId="13715"/>
    <cellStyle name="40% - Accent2 6 3 3 6" xfId="13716"/>
    <cellStyle name="40% - Accent2 6 3 4" xfId="13717"/>
    <cellStyle name="40% - Accent2 6 3 4 2" xfId="13718"/>
    <cellStyle name="40% - Accent2 6 3 5" xfId="13719"/>
    <cellStyle name="40% - Accent2 6 3 6" xfId="13720"/>
    <cellStyle name="40% - Accent2 6 3 7" xfId="13721"/>
    <cellStyle name="40% - Accent2 6 3 8" xfId="13722"/>
    <cellStyle name="40% - Accent2 6 3 9" xfId="13723"/>
    <cellStyle name="40% - Accent2 6 4" xfId="13724"/>
    <cellStyle name="40% - Accent2 6 4 2" xfId="13725"/>
    <cellStyle name="40% - Accent2 6 4 2 2" xfId="13726"/>
    <cellStyle name="40% - Accent2 6 4 2 3" xfId="13727"/>
    <cellStyle name="40% - Accent2 6 4 2 4" xfId="13728"/>
    <cellStyle name="40% - Accent2 6 4 2 5" xfId="13729"/>
    <cellStyle name="40% - Accent2 6 4 2 6" xfId="13730"/>
    <cellStyle name="40% - Accent2 6 4 2 7" xfId="13731"/>
    <cellStyle name="40% - Accent2 6 4 3" xfId="13732"/>
    <cellStyle name="40% - Accent2 6 4 3 2" xfId="13733"/>
    <cellStyle name="40% - Accent2 6 4 3 3" xfId="13734"/>
    <cellStyle name="40% - Accent2 6 4 3 4" xfId="13735"/>
    <cellStyle name="40% - Accent2 6 4 3 5" xfId="13736"/>
    <cellStyle name="40% - Accent2 6 4 3 6" xfId="13737"/>
    <cellStyle name="40% - Accent2 6 4 4" xfId="13738"/>
    <cellStyle name="40% - Accent2 6 4 5" xfId="13739"/>
    <cellStyle name="40% - Accent2 6 4 6" xfId="13740"/>
    <cellStyle name="40% - Accent2 6 4 7" xfId="13741"/>
    <cellStyle name="40% - Accent2 6 4 8" xfId="13742"/>
    <cellStyle name="40% - Accent2 6 4 9" xfId="13743"/>
    <cellStyle name="40% - Accent2 6 5" xfId="13744"/>
    <cellStyle name="40% - Accent2 6 5 2" xfId="13745"/>
    <cellStyle name="40% - Accent2 6 5 2 2" xfId="13746"/>
    <cellStyle name="40% - Accent2 6 5 2 3" xfId="13747"/>
    <cellStyle name="40% - Accent2 6 5 2 4" xfId="13748"/>
    <cellStyle name="40% - Accent2 6 5 2 5" xfId="13749"/>
    <cellStyle name="40% - Accent2 6 5 2 6" xfId="13750"/>
    <cellStyle name="40% - Accent2 6 5 2 7" xfId="13751"/>
    <cellStyle name="40% - Accent2 6 5 3" xfId="13752"/>
    <cellStyle name="40% - Accent2 6 5 3 2" xfId="13753"/>
    <cellStyle name="40% - Accent2 6 5 3 3" xfId="13754"/>
    <cellStyle name="40% - Accent2 6 5 3 4" xfId="13755"/>
    <cellStyle name="40% - Accent2 6 5 3 5" xfId="13756"/>
    <cellStyle name="40% - Accent2 6 5 3 6" xfId="13757"/>
    <cellStyle name="40% - Accent2 6 5 4" xfId="13758"/>
    <cellStyle name="40% - Accent2 6 5 5" xfId="13759"/>
    <cellStyle name="40% - Accent2 6 5 6" xfId="13760"/>
    <cellStyle name="40% - Accent2 6 5 7" xfId="13761"/>
    <cellStyle name="40% - Accent2 6 5 8" xfId="13762"/>
    <cellStyle name="40% - Accent2 6 5 9" xfId="13763"/>
    <cellStyle name="40% - Accent2 6 6" xfId="13764"/>
    <cellStyle name="40% - Accent2 6 6 2" xfId="13765"/>
    <cellStyle name="40% - Accent2 6 6 2 2" xfId="13766"/>
    <cellStyle name="40% - Accent2 6 6 2 3" xfId="13767"/>
    <cellStyle name="40% - Accent2 6 6 2 4" xfId="13768"/>
    <cellStyle name="40% - Accent2 6 6 2 5" xfId="13769"/>
    <cellStyle name="40% - Accent2 6 6 2 6" xfId="13770"/>
    <cellStyle name="40% - Accent2 6 6 2 7" xfId="13771"/>
    <cellStyle name="40% - Accent2 6 6 3" xfId="13772"/>
    <cellStyle name="40% - Accent2 6 6 3 2" xfId="13773"/>
    <cellStyle name="40% - Accent2 6 6 3 3" xfId="13774"/>
    <cellStyle name="40% - Accent2 6 6 3 4" xfId="13775"/>
    <cellStyle name="40% - Accent2 6 6 3 5" xfId="13776"/>
    <cellStyle name="40% - Accent2 6 6 3 6" xfId="13777"/>
    <cellStyle name="40% - Accent2 6 6 4" xfId="13778"/>
    <cellStyle name="40% - Accent2 6 6 5" xfId="13779"/>
    <cellStyle name="40% - Accent2 6 6 6" xfId="13780"/>
    <cellStyle name="40% - Accent2 6 6 7" xfId="13781"/>
    <cellStyle name="40% - Accent2 6 6 8" xfId="13782"/>
    <cellStyle name="40% - Accent2 6 6 9" xfId="13783"/>
    <cellStyle name="40% - Accent2 6 7" xfId="13784"/>
    <cellStyle name="40% - Accent2 6 7 2" xfId="13785"/>
    <cellStyle name="40% - Accent2 6 7 2 2" xfId="13786"/>
    <cellStyle name="40% - Accent2 6 7 2 3" xfId="13787"/>
    <cellStyle name="40% - Accent2 6 7 2 4" xfId="13788"/>
    <cellStyle name="40% - Accent2 6 7 2 5" xfId="13789"/>
    <cellStyle name="40% - Accent2 6 7 2 6" xfId="13790"/>
    <cellStyle name="40% - Accent2 6 7 2 7" xfId="13791"/>
    <cellStyle name="40% - Accent2 6 7 3" xfId="13792"/>
    <cellStyle name="40% - Accent2 6 7 3 2" xfId="13793"/>
    <cellStyle name="40% - Accent2 6 7 3 3" xfId="13794"/>
    <cellStyle name="40% - Accent2 6 7 3 4" xfId="13795"/>
    <cellStyle name="40% - Accent2 6 7 3 5" xfId="13796"/>
    <cellStyle name="40% - Accent2 6 7 3 6" xfId="13797"/>
    <cellStyle name="40% - Accent2 6 7 4" xfId="13798"/>
    <cellStyle name="40% - Accent2 6 7 5" xfId="13799"/>
    <cellStyle name="40% - Accent2 6 7 6" xfId="13800"/>
    <cellStyle name="40% - Accent2 6 7 7" xfId="13801"/>
    <cellStyle name="40% - Accent2 6 7 8" xfId="13802"/>
    <cellStyle name="40% - Accent2 6 7 9" xfId="13803"/>
    <cellStyle name="40% - Accent2 6 8" xfId="13804"/>
    <cellStyle name="40% - Accent2 6 8 2" xfId="13805"/>
    <cellStyle name="40% - Accent2 6 8 2 2" xfId="13806"/>
    <cellStyle name="40% - Accent2 6 8 2 3" xfId="13807"/>
    <cellStyle name="40% - Accent2 6 8 2 4" xfId="13808"/>
    <cellStyle name="40% - Accent2 6 8 2 5" xfId="13809"/>
    <cellStyle name="40% - Accent2 6 8 2 6" xfId="13810"/>
    <cellStyle name="40% - Accent2 6 8 2 7" xfId="13811"/>
    <cellStyle name="40% - Accent2 6 8 3" xfId="13812"/>
    <cellStyle name="40% - Accent2 6 8 3 2" xfId="13813"/>
    <cellStyle name="40% - Accent2 6 8 3 3" xfId="13814"/>
    <cellStyle name="40% - Accent2 6 8 3 4" xfId="13815"/>
    <cellStyle name="40% - Accent2 6 8 3 5" xfId="13816"/>
    <cellStyle name="40% - Accent2 6 8 3 6" xfId="13817"/>
    <cellStyle name="40% - Accent2 6 8 4" xfId="13818"/>
    <cellStyle name="40% - Accent2 6 8 5" xfId="13819"/>
    <cellStyle name="40% - Accent2 6 8 6" xfId="13820"/>
    <cellStyle name="40% - Accent2 6 8 7" xfId="13821"/>
    <cellStyle name="40% - Accent2 6 8 8" xfId="13822"/>
    <cellStyle name="40% - Accent2 6 8 9" xfId="13823"/>
    <cellStyle name="40% - Accent2 6 9" xfId="13824"/>
    <cellStyle name="40% - Accent2 6 9 2" xfId="13825"/>
    <cellStyle name="40% - Accent2 6 9 2 2" xfId="13826"/>
    <cellStyle name="40% - Accent2 6 9 2 3" xfId="13827"/>
    <cellStyle name="40% - Accent2 6 9 2 4" xfId="13828"/>
    <cellStyle name="40% - Accent2 6 9 2 5" xfId="13829"/>
    <cellStyle name="40% - Accent2 6 9 2 6" xfId="13830"/>
    <cellStyle name="40% - Accent2 6 9 3" xfId="13831"/>
    <cellStyle name="40% - Accent2 6 9 4" xfId="13832"/>
    <cellStyle name="40% - Accent2 6 9 5" xfId="13833"/>
    <cellStyle name="40% - Accent2 6 9 6" xfId="13834"/>
    <cellStyle name="40% - Accent2 6 9 7" xfId="13835"/>
    <cellStyle name="40% - Accent2 6 9 8" xfId="13836"/>
    <cellStyle name="40% - Accent2 7" xfId="13837"/>
    <cellStyle name="40% - Accent2 7 10" xfId="13838"/>
    <cellStyle name="40% - Accent2 7 10 2" xfId="13839"/>
    <cellStyle name="40% - Accent2 7 10 3" xfId="13840"/>
    <cellStyle name="40% - Accent2 7 10 4" xfId="13841"/>
    <cellStyle name="40% - Accent2 7 10 5" xfId="13842"/>
    <cellStyle name="40% - Accent2 7 10 6" xfId="13843"/>
    <cellStyle name="40% - Accent2 7 10 7" xfId="13844"/>
    <cellStyle name="40% - Accent2 7 11" xfId="13845"/>
    <cellStyle name="40% - Accent2 7 11 2" xfId="13846"/>
    <cellStyle name="40% - Accent2 7 11 3" xfId="13847"/>
    <cellStyle name="40% - Accent2 7 11 4" xfId="13848"/>
    <cellStyle name="40% - Accent2 7 11 5" xfId="13849"/>
    <cellStyle name="40% - Accent2 7 11 6" xfId="13850"/>
    <cellStyle name="40% - Accent2 7 12" xfId="13851"/>
    <cellStyle name="40% - Accent2 7 12 2" xfId="13852"/>
    <cellStyle name="40% - Accent2 7 13" xfId="13853"/>
    <cellStyle name="40% - Accent2 7 14" xfId="13854"/>
    <cellStyle name="40% - Accent2 7 15" xfId="13855"/>
    <cellStyle name="40% - Accent2 7 16" xfId="13856"/>
    <cellStyle name="40% - Accent2 7 17" xfId="13857"/>
    <cellStyle name="40% - Accent2 7 2" xfId="13858"/>
    <cellStyle name="40% - Accent2 7 2 2" xfId="13859"/>
    <cellStyle name="40% - Accent2 7 2 2 2" xfId="13860"/>
    <cellStyle name="40% - Accent2 7 2 2 3" xfId="13861"/>
    <cellStyle name="40% - Accent2 7 2 2 4" xfId="13862"/>
    <cellStyle name="40% - Accent2 7 2 2 5" xfId="13863"/>
    <cellStyle name="40% - Accent2 7 2 2 6" xfId="13864"/>
    <cellStyle name="40% - Accent2 7 2 2 7" xfId="13865"/>
    <cellStyle name="40% - Accent2 7 2 3" xfId="13866"/>
    <cellStyle name="40% - Accent2 7 2 3 2" xfId="13867"/>
    <cellStyle name="40% - Accent2 7 2 3 3" xfId="13868"/>
    <cellStyle name="40% - Accent2 7 2 3 4" xfId="13869"/>
    <cellStyle name="40% - Accent2 7 2 3 5" xfId="13870"/>
    <cellStyle name="40% - Accent2 7 2 3 6" xfId="13871"/>
    <cellStyle name="40% - Accent2 7 2 4" xfId="13872"/>
    <cellStyle name="40% - Accent2 7 2 4 2" xfId="13873"/>
    <cellStyle name="40% - Accent2 7 2 5" xfId="13874"/>
    <cellStyle name="40% - Accent2 7 2 6" xfId="13875"/>
    <cellStyle name="40% - Accent2 7 2 7" xfId="13876"/>
    <cellStyle name="40% - Accent2 7 2 8" xfId="13877"/>
    <cellStyle name="40% - Accent2 7 2 9" xfId="13878"/>
    <cellStyle name="40% - Accent2 7 3" xfId="13879"/>
    <cellStyle name="40% - Accent2 7 3 2" xfId="13880"/>
    <cellStyle name="40% - Accent2 7 3 2 2" xfId="13881"/>
    <cellStyle name="40% - Accent2 7 3 2 3" xfId="13882"/>
    <cellStyle name="40% - Accent2 7 3 2 4" xfId="13883"/>
    <cellStyle name="40% - Accent2 7 3 2 5" xfId="13884"/>
    <cellStyle name="40% - Accent2 7 3 2 6" xfId="13885"/>
    <cellStyle name="40% - Accent2 7 3 2 7" xfId="13886"/>
    <cellStyle name="40% - Accent2 7 3 3" xfId="13887"/>
    <cellStyle name="40% - Accent2 7 3 3 2" xfId="13888"/>
    <cellStyle name="40% - Accent2 7 3 3 3" xfId="13889"/>
    <cellStyle name="40% - Accent2 7 3 3 4" xfId="13890"/>
    <cellStyle name="40% - Accent2 7 3 3 5" xfId="13891"/>
    <cellStyle name="40% - Accent2 7 3 3 6" xfId="13892"/>
    <cellStyle name="40% - Accent2 7 3 4" xfId="13893"/>
    <cellStyle name="40% - Accent2 7 3 4 2" xfId="13894"/>
    <cellStyle name="40% - Accent2 7 3 5" xfId="13895"/>
    <cellStyle name="40% - Accent2 7 3 6" xfId="13896"/>
    <cellStyle name="40% - Accent2 7 3 7" xfId="13897"/>
    <cellStyle name="40% - Accent2 7 3 8" xfId="13898"/>
    <cellStyle name="40% - Accent2 7 3 9" xfId="13899"/>
    <cellStyle name="40% - Accent2 7 4" xfId="13900"/>
    <cellStyle name="40% - Accent2 7 4 2" xfId="13901"/>
    <cellStyle name="40% - Accent2 7 4 2 2" xfId="13902"/>
    <cellStyle name="40% - Accent2 7 4 2 3" xfId="13903"/>
    <cellStyle name="40% - Accent2 7 4 2 4" xfId="13904"/>
    <cellStyle name="40% - Accent2 7 4 2 5" xfId="13905"/>
    <cellStyle name="40% - Accent2 7 4 2 6" xfId="13906"/>
    <cellStyle name="40% - Accent2 7 4 2 7" xfId="13907"/>
    <cellStyle name="40% - Accent2 7 4 3" xfId="13908"/>
    <cellStyle name="40% - Accent2 7 4 3 2" xfId="13909"/>
    <cellStyle name="40% - Accent2 7 4 3 3" xfId="13910"/>
    <cellStyle name="40% - Accent2 7 4 3 4" xfId="13911"/>
    <cellStyle name="40% - Accent2 7 4 3 5" xfId="13912"/>
    <cellStyle name="40% - Accent2 7 4 3 6" xfId="13913"/>
    <cellStyle name="40% - Accent2 7 4 4" xfId="13914"/>
    <cellStyle name="40% - Accent2 7 4 5" xfId="13915"/>
    <cellStyle name="40% - Accent2 7 4 6" xfId="13916"/>
    <cellStyle name="40% - Accent2 7 4 7" xfId="13917"/>
    <cellStyle name="40% - Accent2 7 4 8" xfId="13918"/>
    <cellStyle name="40% - Accent2 7 4 9" xfId="13919"/>
    <cellStyle name="40% - Accent2 7 5" xfId="13920"/>
    <cellStyle name="40% - Accent2 7 5 2" xfId="13921"/>
    <cellStyle name="40% - Accent2 7 5 2 2" xfId="13922"/>
    <cellStyle name="40% - Accent2 7 5 2 3" xfId="13923"/>
    <cellStyle name="40% - Accent2 7 5 2 4" xfId="13924"/>
    <cellStyle name="40% - Accent2 7 5 2 5" xfId="13925"/>
    <cellStyle name="40% - Accent2 7 5 2 6" xfId="13926"/>
    <cellStyle name="40% - Accent2 7 5 2 7" xfId="13927"/>
    <cellStyle name="40% - Accent2 7 5 3" xfId="13928"/>
    <cellStyle name="40% - Accent2 7 5 3 2" xfId="13929"/>
    <cellStyle name="40% - Accent2 7 5 3 3" xfId="13930"/>
    <cellStyle name="40% - Accent2 7 5 3 4" xfId="13931"/>
    <cellStyle name="40% - Accent2 7 5 3 5" xfId="13932"/>
    <cellStyle name="40% - Accent2 7 5 3 6" xfId="13933"/>
    <cellStyle name="40% - Accent2 7 5 4" xfId="13934"/>
    <cellStyle name="40% - Accent2 7 5 5" xfId="13935"/>
    <cellStyle name="40% - Accent2 7 5 6" xfId="13936"/>
    <cellStyle name="40% - Accent2 7 5 7" xfId="13937"/>
    <cellStyle name="40% - Accent2 7 5 8" xfId="13938"/>
    <cellStyle name="40% - Accent2 7 5 9" xfId="13939"/>
    <cellStyle name="40% - Accent2 7 6" xfId="13940"/>
    <cellStyle name="40% - Accent2 7 6 2" xfId="13941"/>
    <cellStyle name="40% - Accent2 7 6 2 2" xfId="13942"/>
    <cellStyle name="40% - Accent2 7 6 2 3" xfId="13943"/>
    <cellStyle name="40% - Accent2 7 6 2 4" xfId="13944"/>
    <cellStyle name="40% - Accent2 7 6 2 5" xfId="13945"/>
    <cellStyle name="40% - Accent2 7 6 2 6" xfId="13946"/>
    <cellStyle name="40% - Accent2 7 6 2 7" xfId="13947"/>
    <cellStyle name="40% - Accent2 7 6 3" xfId="13948"/>
    <cellStyle name="40% - Accent2 7 6 3 2" xfId="13949"/>
    <cellStyle name="40% - Accent2 7 6 3 3" xfId="13950"/>
    <cellStyle name="40% - Accent2 7 6 3 4" xfId="13951"/>
    <cellStyle name="40% - Accent2 7 6 3 5" xfId="13952"/>
    <cellStyle name="40% - Accent2 7 6 3 6" xfId="13953"/>
    <cellStyle name="40% - Accent2 7 6 4" xfId="13954"/>
    <cellStyle name="40% - Accent2 7 6 5" xfId="13955"/>
    <cellStyle name="40% - Accent2 7 6 6" xfId="13956"/>
    <cellStyle name="40% - Accent2 7 6 7" xfId="13957"/>
    <cellStyle name="40% - Accent2 7 6 8" xfId="13958"/>
    <cellStyle name="40% - Accent2 7 6 9" xfId="13959"/>
    <cellStyle name="40% - Accent2 7 7" xfId="13960"/>
    <cellStyle name="40% - Accent2 7 7 2" xfId="13961"/>
    <cellStyle name="40% - Accent2 7 7 2 2" xfId="13962"/>
    <cellStyle name="40% - Accent2 7 7 2 3" xfId="13963"/>
    <cellStyle name="40% - Accent2 7 7 2 4" xfId="13964"/>
    <cellStyle name="40% - Accent2 7 7 2 5" xfId="13965"/>
    <cellStyle name="40% - Accent2 7 7 2 6" xfId="13966"/>
    <cellStyle name="40% - Accent2 7 7 2 7" xfId="13967"/>
    <cellStyle name="40% - Accent2 7 7 3" xfId="13968"/>
    <cellStyle name="40% - Accent2 7 7 3 2" xfId="13969"/>
    <cellStyle name="40% - Accent2 7 7 3 3" xfId="13970"/>
    <cellStyle name="40% - Accent2 7 7 3 4" xfId="13971"/>
    <cellStyle name="40% - Accent2 7 7 3 5" xfId="13972"/>
    <cellStyle name="40% - Accent2 7 7 3 6" xfId="13973"/>
    <cellStyle name="40% - Accent2 7 7 4" xfId="13974"/>
    <cellStyle name="40% - Accent2 7 7 5" xfId="13975"/>
    <cellStyle name="40% - Accent2 7 7 6" xfId="13976"/>
    <cellStyle name="40% - Accent2 7 7 7" xfId="13977"/>
    <cellStyle name="40% - Accent2 7 7 8" xfId="13978"/>
    <cellStyle name="40% - Accent2 7 7 9" xfId="13979"/>
    <cellStyle name="40% - Accent2 7 8" xfId="13980"/>
    <cellStyle name="40% - Accent2 7 8 2" xfId="13981"/>
    <cellStyle name="40% - Accent2 7 8 2 2" xfId="13982"/>
    <cellStyle name="40% - Accent2 7 8 2 3" xfId="13983"/>
    <cellStyle name="40% - Accent2 7 8 2 4" xfId="13984"/>
    <cellStyle name="40% - Accent2 7 8 2 5" xfId="13985"/>
    <cellStyle name="40% - Accent2 7 8 2 6" xfId="13986"/>
    <cellStyle name="40% - Accent2 7 8 2 7" xfId="13987"/>
    <cellStyle name="40% - Accent2 7 8 3" xfId="13988"/>
    <cellStyle name="40% - Accent2 7 8 3 2" xfId="13989"/>
    <cellStyle name="40% - Accent2 7 8 3 3" xfId="13990"/>
    <cellStyle name="40% - Accent2 7 8 3 4" xfId="13991"/>
    <cellStyle name="40% - Accent2 7 8 3 5" xfId="13992"/>
    <cellStyle name="40% - Accent2 7 8 3 6" xfId="13993"/>
    <cellStyle name="40% - Accent2 7 8 4" xfId="13994"/>
    <cellStyle name="40% - Accent2 7 8 5" xfId="13995"/>
    <cellStyle name="40% - Accent2 7 8 6" xfId="13996"/>
    <cellStyle name="40% - Accent2 7 8 7" xfId="13997"/>
    <cellStyle name="40% - Accent2 7 8 8" xfId="13998"/>
    <cellStyle name="40% - Accent2 7 8 9" xfId="13999"/>
    <cellStyle name="40% - Accent2 7 9" xfId="14000"/>
    <cellStyle name="40% - Accent2 7 9 2" xfId="14001"/>
    <cellStyle name="40% - Accent2 7 9 2 2" xfId="14002"/>
    <cellStyle name="40% - Accent2 7 9 2 3" xfId="14003"/>
    <cellStyle name="40% - Accent2 7 9 2 4" xfId="14004"/>
    <cellStyle name="40% - Accent2 7 9 2 5" xfId="14005"/>
    <cellStyle name="40% - Accent2 7 9 2 6" xfId="14006"/>
    <cellStyle name="40% - Accent2 7 9 3" xfId="14007"/>
    <cellStyle name="40% - Accent2 7 9 4" xfId="14008"/>
    <cellStyle name="40% - Accent2 7 9 5" xfId="14009"/>
    <cellStyle name="40% - Accent2 7 9 6" xfId="14010"/>
    <cellStyle name="40% - Accent2 7 9 7" xfId="14011"/>
    <cellStyle name="40% - Accent2 7 9 8" xfId="14012"/>
    <cellStyle name="40% - Accent2 8" xfId="14013"/>
    <cellStyle name="40% - Accent2 8 10" xfId="14014"/>
    <cellStyle name="40% - Accent2 8 10 2" xfId="14015"/>
    <cellStyle name="40% - Accent2 8 10 3" xfId="14016"/>
    <cellStyle name="40% - Accent2 8 10 4" xfId="14017"/>
    <cellStyle name="40% - Accent2 8 10 5" xfId="14018"/>
    <cellStyle name="40% - Accent2 8 10 6" xfId="14019"/>
    <cellStyle name="40% - Accent2 8 10 7" xfId="14020"/>
    <cellStyle name="40% - Accent2 8 11" xfId="14021"/>
    <cellStyle name="40% - Accent2 8 11 2" xfId="14022"/>
    <cellStyle name="40% - Accent2 8 11 3" xfId="14023"/>
    <cellStyle name="40% - Accent2 8 11 4" xfId="14024"/>
    <cellStyle name="40% - Accent2 8 11 5" xfId="14025"/>
    <cellStyle name="40% - Accent2 8 11 6" xfId="14026"/>
    <cellStyle name="40% - Accent2 8 12" xfId="14027"/>
    <cellStyle name="40% - Accent2 8 12 2" xfId="14028"/>
    <cellStyle name="40% - Accent2 8 13" xfId="14029"/>
    <cellStyle name="40% - Accent2 8 14" xfId="14030"/>
    <cellStyle name="40% - Accent2 8 15" xfId="14031"/>
    <cellStyle name="40% - Accent2 8 16" xfId="14032"/>
    <cellStyle name="40% - Accent2 8 17" xfId="14033"/>
    <cellStyle name="40% - Accent2 8 2" xfId="14034"/>
    <cellStyle name="40% - Accent2 8 2 2" xfId="14035"/>
    <cellStyle name="40% - Accent2 8 2 2 2" xfId="14036"/>
    <cellStyle name="40% - Accent2 8 2 2 3" xfId="14037"/>
    <cellStyle name="40% - Accent2 8 2 2 4" xfId="14038"/>
    <cellStyle name="40% - Accent2 8 2 2 5" xfId="14039"/>
    <cellStyle name="40% - Accent2 8 2 2 6" xfId="14040"/>
    <cellStyle name="40% - Accent2 8 2 2 7" xfId="14041"/>
    <cellStyle name="40% - Accent2 8 2 3" xfId="14042"/>
    <cellStyle name="40% - Accent2 8 2 3 2" xfId="14043"/>
    <cellStyle name="40% - Accent2 8 2 3 3" xfId="14044"/>
    <cellStyle name="40% - Accent2 8 2 3 4" xfId="14045"/>
    <cellStyle name="40% - Accent2 8 2 3 5" xfId="14046"/>
    <cellStyle name="40% - Accent2 8 2 3 6" xfId="14047"/>
    <cellStyle name="40% - Accent2 8 2 4" xfId="14048"/>
    <cellStyle name="40% - Accent2 8 2 4 2" xfId="14049"/>
    <cellStyle name="40% - Accent2 8 2 5" xfId="14050"/>
    <cellStyle name="40% - Accent2 8 2 6" xfId="14051"/>
    <cellStyle name="40% - Accent2 8 2 7" xfId="14052"/>
    <cellStyle name="40% - Accent2 8 2 8" xfId="14053"/>
    <cellStyle name="40% - Accent2 8 2 9" xfId="14054"/>
    <cellStyle name="40% - Accent2 8 3" xfId="14055"/>
    <cellStyle name="40% - Accent2 8 3 2" xfId="14056"/>
    <cellStyle name="40% - Accent2 8 3 2 2" xfId="14057"/>
    <cellStyle name="40% - Accent2 8 3 2 3" xfId="14058"/>
    <cellStyle name="40% - Accent2 8 3 2 4" xfId="14059"/>
    <cellStyle name="40% - Accent2 8 3 2 5" xfId="14060"/>
    <cellStyle name="40% - Accent2 8 3 2 6" xfId="14061"/>
    <cellStyle name="40% - Accent2 8 3 2 7" xfId="14062"/>
    <cellStyle name="40% - Accent2 8 3 3" xfId="14063"/>
    <cellStyle name="40% - Accent2 8 3 3 2" xfId="14064"/>
    <cellStyle name="40% - Accent2 8 3 3 3" xfId="14065"/>
    <cellStyle name="40% - Accent2 8 3 3 4" xfId="14066"/>
    <cellStyle name="40% - Accent2 8 3 3 5" xfId="14067"/>
    <cellStyle name="40% - Accent2 8 3 3 6" xfId="14068"/>
    <cellStyle name="40% - Accent2 8 3 4" xfId="14069"/>
    <cellStyle name="40% - Accent2 8 3 4 2" xfId="14070"/>
    <cellStyle name="40% - Accent2 8 3 5" xfId="14071"/>
    <cellStyle name="40% - Accent2 8 3 6" xfId="14072"/>
    <cellStyle name="40% - Accent2 8 3 7" xfId="14073"/>
    <cellStyle name="40% - Accent2 8 3 8" xfId="14074"/>
    <cellStyle name="40% - Accent2 8 3 9" xfId="14075"/>
    <cellStyle name="40% - Accent2 8 4" xfId="14076"/>
    <cellStyle name="40% - Accent2 8 4 2" xfId="14077"/>
    <cellStyle name="40% - Accent2 8 4 2 2" xfId="14078"/>
    <cellStyle name="40% - Accent2 8 4 2 3" xfId="14079"/>
    <cellStyle name="40% - Accent2 8 4 2 4" xfId="14080"/>
    <cellStyle name="40% - Accent2 8 4 2 5" xfId="14081"/>
    <cellStyle name="40% - Accent2 8 4 2 6" xfId="14082"/>
    <cellStyle name="40% - Accent2 8 4 2 7" xfId="14083"/>
    <cellStyle name="40% - Accent2 8 4 3" xfId="14084"/>
    <cellStyle name="40% - Accent2 8 4 3 2" xfId="14085"/>
    <cellStyle name="40% - Accent2 8 4 3 3" xfId="14086"/>
    <cellStyle name="40% - Accent2 8 4 3 4" xfId="14087"/>
    <cellStyle name="40% - Accent2 8 4 3 5" xfId="14088"/>
    <cellStyle name="40% - Accent2 8 4 3 6" xfId="14089"/>
    <cellStyle name="40% - Accent2 8 4 4" xfId="14090"/>
    <cellStyle name="40% - Accent2 8 4 5" xfId="14091"/>
    <cellStyle name="40% - Accent2 8 4 6" xfId="14092"/>
    <cellStyle name="40% - Accent2 8 4 7" xfId="14093"/>
    <cellStyle name="40% - Accent2 8 4 8" xfId="14094"/>
    <cellStyle name="40% - Accent2 8 4 9" xfId="14095"/>
    <cellStyle name="40% - Accent2 8 5" xfId="14096"/>
    <cellStyle name="40% - Accent2 8 5 2" xfId="14097"/>
    <cellStyle name="40% - Accent2 8 5 2 2" xfId="14098"/>
    <cellStyle name="40% - Accent2 8 5 2 3" xfId="14099"/>
    <cellStyle name="40% - Accent2 8 5 2 4" xfId="14100"/>
    <cellStyle name="40% - Accent2 8 5 2 5" xfId="14101"/>
    <cellStyle name="40% - Accent2 8 5 2 6" xfId="14102"/>
    <cellStyle name="40% - Accent2 8 5 2 7" xfId="14103"/>
    <cellStyle name="40% - Accent2 8 5 3" xfId="14104"/>
    <cellStyle name="40% - Accent2 8 5 3 2" xfId="14105"/>
    <cellStyle name="40% - Accent2 8 5 3 3" xfId="14106"/>
    <cellStyle name="40% - Accent2 8 5 3 4" xfId="14107"/>
    <cellStyle name="40% - Accent2 8 5 3 5" xfId="14108"/>
    <cellStyle name="40% - Accent2 8 5 3 6" xfId="14109"/>
    <cellStyle name="40% - Accent2 8 5 4" xfId="14110"/>
    <cellStyle name="40% - Accent2 8 5 5" xfId="14111"/>
    <cellStyle name="40% - Accent2 8 5 6" xfId="14112"/>
    <cellStyle name="40% - Accent2 8 5 7" xfId="14113"/>
    <cellStyle name="40% - Accent2 8 5 8" xfId="14114"/>
    <cellStyle name="40% - Accent2 8 5 9" xfId="14115"/>
    <cellStyle name="40% - Accent2 8 6" xfId="14116"/>
    <cellStyle name="40% - Accent2 8 6 2" xfId="14117"/>
    <cellStyle name="40% - Accent2 8 6 2 2" xfId="14118"/>
    <cellStyle name="40% - Accent2 8 6 2 3" xfId="14119"/>
    <cellStyle name="40% - Accent2 8 6 2 4" xfId="14120"/>
    <cellStyle name="40% - Accent2 8 6 2 5" xfId="14121"/>
    <cellStyle name="40% - Accent2 8 6 2 6" xfId="14122"/>
    <cellStyle name="40% - Accent2 8 6 2 7" xfId="14123"/>
    <cellStyle name="40% - Accent2 8 6 3" xfId="14124"/>
    <cellStyle name="40% - Accent2 8 6 3 2" xfId="14125"/>
    <cellStyle name="40% - Accent2 8 6 3 3" xfId="14126"/>
    <cellStyle name="40% - Accent2 8 6 3 4" xfId="14127"/>
    <cellStyle name="40% - Accent2 8 6 3 5" xfId="14128"/>
    <cellStyle name="40% - Accent2 8 6 3 6" xfId="14129"/>
    <cellStyle name="40% - Accent2 8 6 4" xfId="14130"/>
    <cellStyle name="40% - Accent2 8 6 5" xfId="14131"/>
    <cellStyle name="40% - Accent2 8 6 6" xfId="14132"/>
    <cellStyle name="40% - Accent2 8 6 7" xfId="14133"/>
    <cellStyle name="40% - Accent2 8 6 8" xfId="14134"/>
    <cellStyle name="40% - Accent2 8 6 9" xfId="14135"/>
    <cellStyle name="40% - Accent2 8 7" xfId="14136"/>
    <cellStyle name="40% - Accent2 8 7 2" xfId="14137"/>
    <cellStyle name="40% - Accent2 8 7 2 2" xfId="14138"/>
    <cellStyle name="40% - Accent2 8 7 2 3" xfId="14139"/>
    <cellStyle name="40% - Accent2 8 7 2 4" xfId="14140"/>
    <cellStyle name="40% - Accent2 8 7 2 5" xfId="14141"/>
    <cellStyle name="40% - Accent2 8 7 2 6" xfId="14142"/>
    <cellStyle name="40% - Accent2 8 7 2 7" xfId="14143"/>
    <cellStyle name="40% - Accent2 8 7 3" xfId="14144"/>
    <cellStyle name="40% - Accent2 8 7 3 2" xfId="14145"/>
    <cellStyle name="40% - Accent2 8 7 3 3" xfId="14146"/>
    <cellStyle name="40% - Accent2 8 7 3 4" xfId="14147"/>
    <cellStyle name="40% - Accent2 8 7 3 5" xfId="14148"/>
    <cellStyle name="40% - Accent2 8 7 3 6" xfId="14149"/>
    <cellStyle name="40% - Accent2 8 7 4" xfId="14150"/>
    <cellStyle name="40% - Accent2 8 7 5" xfId="14151"/>
    <cellStyle name="40% - Accent2 8 7 6" xfId="14152"/>
    <cellStyle name="40% - Accent2 8 7 7" xfId="14153"/>
    <cellStyle name="40% - Accent2 8 7 8" xfId="14154"/>
    <cellStyle name="40% - Accent2 8 7 9" xfId="14155"/>
    <cellStyle name="40% - Accent2 8 8" xfId="14156"/>
    <cellStyle name="40% - Accent2 8 8 2" xfId="14157"/>
    <cellStyle name="40% - Accent2 8 8 2 2" xfId="14158"/>
    <cellStyle name="40% - Accent2 8 8 2 3" xfId="14159"/>
    <cellStyle name="40% - Accent2 8 8 2 4" xfId="14160"/>
    <cellStyle name="40% - Accent2 8 8 2 5" xfId="14161"/>
    <cellStyle name="40% - Accent2 8 8 2 6" xfId="14162"/>
    <cellStyle name="40% - Accent2 8 8 2 7" xfId="14163"/>
    <cellStyle name="40% - Accent2 8 8 3" xfId="14164"/>
    <cellStyle name="40% - Accent2 8 8 3 2" xfId="14165"/>
    <cellStyle name="40% - Accent2 8 8 3 3" xfId="14166"/>
    <cellStyle name="40% - Accent2 8 8 3 4" xfId="14167"/>
    <cellStyle name="40% - Accent2 8 8 3 5" xfId="14168"/>
    <cellStyle name="40% - Accent2 8 8 3 6" xfId="14169"/>
    <cellStyle name="40% - Accent2 8 8 4" xfId="14170"/>
    <cellStyle name="40% - Accent2 8 8 5" xfId="14171"/>
    <cellStyle name="40% - Accent2 8 8 6" xfId="14172"/>
    <cellStyle name="40% - Accent2 8 8 7" xfId="14173"/>
    <cellStyle name="40% - Accent2 8 8 8" xfId="14174"/>
    <cellStyle name="40% - Accent2 8 8 9" xfId="14175"/>
    <cellStyle name="40% - Accent2 8 9" xfId="14176"/>
    <cellStyle name="40% - Accent2 8 9 2" xfId="14177"/>
    <cellStyle name="40% - Accent2 8 9 2 2" xfId="14178"/>
    <cellStyle name="40% - Accent2 8 9 2 3" xfId="14179"/>
    <cellStyle name="40% - Accent2 8 9 2 4" xfId="14180"/>
    <cellStyle name="40% - Accent2 8 9 2 5" xfId="14181"/>
    <cellStyle name="40% - Accent2 8 9 2 6" xfId="14182"/>
    <cellStyle name="40% - Accent2 8 9 3" xfId="14183"/>
    <cellStyle name="40% - Accent2 8 9 4" xfId="14184"/>
    <cellStyle name="40% - Accent2 8 9 5" xfId="14185"/>
    <cellStyle name="40% - Accent2 8 9 6" xfId="14186"/>
    <cellStyle name="40% - Accent2 8 9 7" xfId="14187"/>
    <cellStyle name="40% - Accent2 8 9 8" xfId="14188"/>
    <cellStyle name="40% - Accent2 9" xfId="14189"/>
    <cellStyle name="40% - Accent2 9 2" xfId="14190"/>
    <cellStyle name="40% - Accent2 9 3" xfId="14191"/>
    <cellStyle name="40% - Accent2 9 4" xfId="14192"/>
    <cellStyle name="40% - Accent3" xfId="15" builtinId="39" customBuiltin="1"/>
    <cellStyle name="40% - Accent3 10" xfId="14193"/>
    <cellStyle name="40% - Accent3 10 2" xfId="14194"/>
    <cellStyle name="40% - Accent3 10 2 2" xfId="14195"/>
    <cellStyle name="40% - Accent3 10 2 2 2" xfId="14196"/>
    <cellStyle name="40% - Accent3 10 2 3" xfId="14197"/>
    <cellStyle name="40% - Accent3 10 2 4" xfId="14198"/>
    <cellStyle name="40% - Accent3 10 2 5" xfId="14199"/>
    <cellStyle name="40% - Accent3 10 2 6" xfId="14200"/>
    <cellStyle name="40% - Accent3 10 2 7" xfId="14201"/>
    <cellStyle name="40% - Accent3 10 3" xfId="14202"/>
    <cellStyle name="40% - Accent3 10 3 2" xfId="14203"/>
    <cellStyle name="40% - Accent3 10 3 2 2" xfId="14204"/>
    <cellStyle name="40% - Accent3 10 3 3" xfId="14205"/>
    <cellStyle name="40% - Accent3 10 3 4" xfId="14206"/>
    <cellStyle name="40% - Accent3 10 3 5" xfId="14207"/>
    <cellStyle name="40% - Accent3 10 3 6" xfId="14208"/>
    <cellStyle name="40% - Accent3 10 4" xfId="14209"/>
    <cellStyle name="40% - Accent3 10 4 2" xfId="14210"/>
    <cellStyle name="40% - Accent3 10 5" xfId="14211"/>
    <cellStyle name="40% - Accent3 10 6" xfId="14212"/>
    <cellStyle name="40% - Accent3 10 7" xfId="14213"/>
    <cellStyle name="40% - Accent3 10 8" xfId="14214"/>
    <cellStyle name="40% - Accent3 10 9" xfId="14215"/>
    <cellStyle name="40% - Accent3 11" xfId="14216"/>
    <cellStyle name="40% - Accent3 11 2" xfId="14217"/>
    <cellStyle name="40% - Accent3 11 2 2" xfId="14218"/>
    <cellStyle name="40% - Accent3 11 2 2 2" xfId="14219"/>
    <cellStyle name="40% - Accent3 11 2 3" xfId="14220"/>
    <cellStyle name="40% - Accent3 11 2 4" xfId="14221"/>
    <cellStyle name="40% - Accent3 11 2 5" xfId="14222"/>
    <cellStyle name="40% - Accent3 11 2 6" xfId="14223"/>
    <cellStyle name="40% - Accent3 11 2 7" xfId="14224"/>
    <cellStyle name="40% - Accent3 11 3" xfId="14225"/>
    <cellStyle name="40% - Accent3 11 3 2" xfId="14226"/>
    <cellStyle name="40% - Accent3 11 3 2 2" xfId="14227"/>
    <cellStyle name="40% - Accent3 11 3 3" xfId="14228"/>
    <cellStyle name="40% - Accent3 11 3 4" xfId="14229"/>
    <cellStyle name="40% - Accent3 11 3 5" xfId="14230"/>
    <cellStyle name="40% - Accent3 11 3 6" xfId="14231"/>
    <cellStyle name="40% - Accent3 11 4" xfId="14232"/>
    <cellStyle name="40% - Accent3 11 4 2" xfId="14233"/>
    <cellStyle name="40% - Accent3 11 5" xfId="14234"/>
    <cellStyle name="40% - Accent3 11 6" xfId="14235"/>
    <cellStyle name="40% - Accent3 11 7" xfId="14236"/>
    <cellStyle name="40% - Accent3 11 8" xfId="14237"/>
    <cellStyle name="40% - Accent3 11 9" xfId="14238"/>
    <cellStyle name="40% - Accent3 12" xfId="14239"/>
    <cellStyle name="40% - Accent3 12 2" xfId="14240"/>
    <cellStyle name="40% - Accent3 12 2 2" xfId="14241"/>
    <cellStyle name="40% - Accent3 12 2 2 2" xfId="14242"/>
    <cellStyle name="40% - Accent3 12 2 3" xfId="14243"/>
    <cellStyle name="40% - Accent3 12 2 4" xfId="14244"/>
    <cellStyle name="40% - Accent3 12 2 5" xfId="14245"/>
    <cellStyle name="40% - Accent3 12 2 6" xfId="14246"/>
    <cellStyle name="40% - Accent3 12 2 7" xfId="14247"/>
    <cellStyle name="40% - Accent3 12 3" xfId="14248"/>
    <cellStyle name="40% - Accent3 12 3 2" xfId="14249"/>
    <cellStyle name="40% - Accent3 12 3 2 2" xfId="14250"/>
    <cellStyle name="40% - Accent3 12 3 3" xfId="14251"/>
    <cellStyle name="40% - Accent3 12 3 4" xfId="14252"/>
    <cellStyle name="40% - Accent3 12 3 5" xfId="14253"/>
    <cellStyle name="40% - Accent3 12 3 6" xfId="14254"/>
    <cellStyle name="40% - Accent3 12 4" xfId="14255"/>
    <cellStyle name="40% - Accent3 12 4 2" xfId="14256"/>
    <cellStyle name="40% - Accent3 12 5" xfId="14257"/>
    <cellStyle name="40% - Accent3 12 6" xfId="14258"/>
    <cellStyle name="40% - Accent3 12 7" xfId="14259"/>
    <cellStyle name="40% - Accent3 12 8" xfId="14260"/>
    <cellStyle name="40% - Accent3 12 9" xfId="14261"/>
    <cellStyle name="40% - Accent3 13" xfId="14262"/>
    <cellStyle name="40% - Accent3 13 2" xfId="14263"/>
    <cellStyle name="40% - Accent3 13 2 2" xfId="14264"/>
    <cellStyle name="40% - Accent3 13 2 2 2" xfId="14265"/>
    <cellStyle name="40% - Accent3 13 2 3" xfId="14266"/>
    <cellStyle name="40% - Accent3 13 2 4" xfId="14267"/>
    <cellStyle name="40% - Accent3 13 2 5" xfId="14268"/>
    <cellStyle name="40% - Accent3 13 2 6" xfId="14269"/>
    <cellStyle name="40% - Accent3 13 2 7" xfId="14270"/>
    <cellStyle name="40% - Accent3 13 3" xfId="14271"/>
    <cellStyle name="40% - Accent3 13 3 2" xfId="14272"/>
    <cellStyle name="40% - Accent3 13 3 2 2" xfId="14273"/>
    <cellStyle name="40% - Accent3 13 3 3" xfId="14274"/>
    <cellStyle name="40% - Accent3 13 3 4" xfId="14275"/>
    <cellStyle name="40% - Accent3 13 3 5" xfId="14276"/>
    <cellStyle name="40% - Accent3 13 3 6" xfId="14277"/>
    <cellStyle name="40% - Accent3 13 4" xfId="14278"/>
    <cellStyle name="40% - Accent3 13 4 2" xfId="14279"/>
    <cellStyle name="40% - Accent3 13 5" xfId="14280"/>
    <cellStyle name="40% - Accent3 13 6" xfId="14281"/>
    <cellStyle name="40% - Accent3 13 7" xfId="14282"/>
    <cellStyle name="40% - Accent3 13 8" xfId="14283"/>
    <cellStyle name="40% - Accent3 13 9" xfId="14284"/>
    <cellStyle name="40% - Accent3 14" xfId="14285"/>
    <cellStyle name="40% - Accent3 14 2" xfId="14286"/>
    <cellStyle name="40% - Accent3 14 2 2" xfId="14287"/>
    <cellStyle name="40% - Accent3 14 2 2 2" xfId="14288"/>
    <cellStyle name="40% - Accent3 14 2 3" xfId="14289"/>
    <cellStyle name="40% - Accent3 14 2 4" xfId="14290"/>
    <cellStyle name="40% - Accent3 14 2 5" xfId="14291"/>
    <cellStyle name="40% - Accent3 14 2 6" xfId="14292"/>
    <cellStyle name="40% - Accent3 14 2 7" xfId="14293"/>
    <cellStyle name="40% - Accent3 14 3" xfId="14294"/>
    <cellStyle name="40% - Accent3 14 3 2" xfId="14295"/>
    <cellStyle name="40% - Accent3 14 3 2 2" xfId="14296"/>
    <cellStyle name="40% - Accent3 14 3 3" xfId="14297"/>
    <cellStyle name="40% - Accent3 14 3 4" xfId="14298"/>
    <cellStyle name="40% - Accent3 14 3 5" xfId="14299"/>
    <cellStyle name="40% - Accent3 14 3 6" xfId="14300"/>
    <cellStyle name="40% - Accent3 14 4" xfId="14301"/>
    <cellStyle name="40% - Accent3 14 4 2" xfId="14302"/>
    <cellStyle name="40% - Accent3 14 5" xfId="14303"/>
    <cellStyle name="40% - Accent3 14 6" xfId="14304"/>
    <cellStyle name="40% - Accent3 14 7" xfId="14305"/>
    <cellStyle name="40% - Accent3 14 8" xfId="14306"/>
    <cellStyle name="40% - Accent3 14 9" xfId="14307"/>
    <cellStyle name="40% - Accent3 15" xfId="14308"/>
    <cellStyle name="40% - Accent3 15 2" xfId="14309"/>
    <cellStyle name="40% - Accent3 15 2 2" xfId="14310"/>
    <cellStyle name="40% - Accent3 15 2 2 2" xfId="14311"/>
    <cellStyle name="40% - Accent3 15 2 3" xfId="14312"/>
    <cellStyle name="40% - Accent3 15 2 4" xfId="14313"/>
    <cellStyle name="40% - Accent3 15 2 5" xfId="14314"/>
    <cellStyle name="40% - Accent3 15 2 6" xfId="14315"/>
    <cellStyle name="40% - Accent3 15 2 7" xfId="14316"/>
    <cellStyle name="40% - Accent3 15 3" xfId="14317"/>
    <cellStyle name="40% - Accent3 15 3 2" xfId="14318"/>
    <cellStyle name="40% - Accent3 15 3 2 2" xfId="14319"/>
    <cellStyle name="40% - Accent3 15 3 3" xfId="14320"/>
    <cellStyle name="40% - Accent3 15 3 4" xfId="14321"/>
    <cellStyle name="40% - Accent3 15 3 5" xfId="14322"/>
    <cellStyle name="40% - Accent3 15 3 6" xfId="14323"/>
    <cellStyle name="40% - Accent3 15 4" xfId="14324"/>
    <cellStyle name="40% - Accent3 15 4 2" xfId="14325"/>
    <cellStyle name="40% - Accent3 15 5" xfId="14326"/>
    <cellStyle name="40% - Accent3 15 6" xfId="14327"/>
    <cellStyle name="40% - Accent3 15 7" xfId="14328"/>
    <cellStyle name="40% - Accent3 15 8" xfId="14329"/>
    <cellStyle name="40% - Accent3 15 9" xfId="14330"/>
    <cellStyle name="40% - Accent3 16" xfId="14331"/>
    <cellStyle name="40% - Accent3 16 2" xfId="14332"/>
    <cellStyle name="40% - Accent3 16 2 2" xfId="14333"/>
    <cellStyle name="40% - Accent3 16 2 2 2" xfId="14334"/>
    <cellStyle name="40% - Accent3 16 2 3" xfId="14335"/>
    <cellStyle name="40% - Accent3 16 2 4" xfId="14336"/>
    <cellStyle name="40% - Accent3 16 2 5" xfId="14337"/>
    <cellStyle name="40% - Accent3 16 2 6" xfId="14338"/>
    <cellStyle name="40% - Accent3 16 2 7" xfId="14339"/>
    <cellStyle name="40% - Accent3 16 3" xfId="14340"/>
    <cellStyle name="40% - Accent3 16 3 2" xfId="14341"/>
    <cellStyle name="40% - Accent3 16 3 2 2" xfId="14342"/>
    <cellStyle name="40% - Accent3 16 3 3" xfId="14343"/>
    <cellStyle name="40% - Accent3 16 3 4" xfId="14344"/>
    <cellStyle name="40% - Accent3 16 3 5" xfId="14345"/>
    <cellStyle name="40% - Accent3 16 3 6" xfId="14346"/>
    <cellStyle name="40% - Accent3 16 4" xfId="14347"/>
    <cellStyle name="40% - Accent3 16 4 2" xfId="14348"/>
    <cellStyle name="40% - Accent3 16 5" xfId="14349"/>
    <cellStyle name="40% - Accent3 16 6" xfId="14350"/>
    <cellStyle name="40% - Accent3 16 7" xfId="14351"/>
    <cellStyle name="40% - Accent3 16 8" xfId="14352"/>
    <cellStyle name="40% - Accent3 16 9" xfId="14353"/>
    <cellStyle name="40% - Accent3 17" xfId="14354"/>
    <cellStyle name="40% - Accent3 17 2" xfId="14355"/>
    <cellStyle name="40% - Accent3 17 2 2" xfId="14356"/>
    <cellStyle name="40% - Accent3 17 2 2 2" xfId="14357"/>
    <cellStyle name="40% - Accent3 17 2 3" xfId="14358"/>
    <cellStyle name="40% - Accent3 17 2 4" xfId="14359"/>
    <cellStyle name="40% - Accent3 17 2 5" xfId="14360"/>
    <cellStyle name="40% - Accent3 17 2 6" xfId="14361"/>
    <cellStyle name="40% - Accent3 17 3" xfId="14362"/>
    <cellStyle name="40% - Accent3 17 3 2" xfId="14363"/>
    <cellStyle name="40% - Accent3 17 4" xfId="14364"/>
    <cellStyle name="40% - Accent3 17 4 2" xfId="14365"/>
    <cellStyle name="40% - Accent3 17 5" xfId="14366"/>
    <cellStyle name="40% - Accent3 17 6" xfId="14367"/>
    <cellStyle name="40% - Accent3 17 7" xfId="14368"/>
    <cellStyle name="40% - Accent3 17 8" xfId="14369"/>
    <cellStyle name="40% - Accent3 18" xfId="14370"/>
    <cellStyle name="40% - Accent3 18 2" xfId="14371"/>
    <cellStyle name="40% - Accent3 18 2 2" xfId="14372"/>
    <cellStyle name="40% - Accent3 18 3" xfId="14373"/>
    <cellStyle name="40% - Accent3 18 3 2" xfId="14374"/>
    <cellStyle name="40% - Accent3 18 4" xfId="14375"/>
    <cellStyle name="40% - Accent3 18 4 2" xfId="14376"/>
    <cellStyle name="40% - Accent3 18 5" xfId="14377"/>
    <cellStyle name="40% - Accent3 18 6" xfId="14378"/>
    <cellStyle name="40% - Accent3 18 7" xfId="14379"/>
    <cellStyle name="40% - Accent3 19" xfId="14380"/>
    <cellStyle name="40% - Accent3 19 2" xfId="14381"/>
    <cellStyle name="40% - Accent3 19 2 2" xfId="14382"/>
    <cellStyle name="40% - Accent3 19 3" xfId="14383"/>
    <cellStyle name="40% - Accent3 19 3 2" xfId="14384"/>
    <cellStyle name="40% - Accent3 19 4" xfId="14385"/>
    <cellStyle name="40% - Accent3 19 4 2" xfId="14386"/>
    <cellStyle name="40% - Accent3 19 5" xfId="14387"/>
    <cellStyle name="40% - Accent3 19 6" xfId="14388"/>
    <cellStyle name="40% - Accent3 2" xfId="370"/>
    <cellStyle name="40% - Accent3 2 10" xfId="14389"/>
    <cellStyle name="40% - Accent3 2 10 2" xfId="14390"/>
    <cellStyle name="40% - Accent3 2 10 2 2" xfId="14391"/>
    <cellStyle name="40% - Accent3 2 10 2 3" xfId="14392"/>
    <cellStyle name="40% - Accent3 2 10 2 4" xfId="14393"/>
    <cellStyle name="40% - Accent3 2 10 2 5" xfId="14394"/>
    <cellStyle name="40% - Accent3 2 10 2 6" xfId="14395"/>
    <cellStyle name="40% - Accent3 2 10 3" xfId="14396"/>
    <cellStyle name="40% - Accent3 2 10 3 2" xfId="14397"/>
    <cellStyle name="40% - Accent3 2 10 4" xfId="14398"/>
    <cellStyle name="40% - Accent3 2 10 5" xfId="14399"/>
    <cellStyle name="40% - Accent3 2 10 6" xfId="14400"/>
    <cellStyle name="40% - Accent3 2 10 7" xfId="14401"/>
    <cellStyle name="40% - Accent3 2 10 8" xfId="14402"/>
    <cellStyle name="40% - Accent3 2 11" xfId="14403"/>
    <cellStyle name="40% - Accent3 2 11 2" xfId="14404"/>
    <cellStyle name="40% - Accent3 2 11 2 2" xfId="14405"/>
    <cellStyle name="40% - Accent3 2 11 3" xfId="14406"/>
    <cellStyle name="40% - Accent3 2 11 4" xfId="14407"/>
    <cellStyle name="40% - Accent3 2 11 5" xfId="14408"/>
    <cellStyle name="40% - Accent3 2 11 6" xfId="14409"/>
    <cellStyle name="40% - Accent3 2 11 7" xfId="14410"/>
    <cellStyle name="40% - Accent3 2 12" xfId="14411"/>
    <cellStyle name="40% - Accent3 2 12 2" xfId="14412"/>
    <cellStyle name="40% - Accent3 2 12 2 2" xfId="14413"/>
    <cellStyle name="40% - Accent3 2 12 3" xfId="14414"/>
    <cellStyle name="40% - Accent3 2 12 4" xfId="14415"/>
    <cellStyle name="40% - Accent3 2 12 5" xfId="14416"/>
    <cellStyle name="40% - Accent3 2 12 6" xfId="14417"/>
    <cellStyle name="40% - Accent3 2 13" xfId="14418"/>
    <cellStyle name="40% - Accent3 2 13 2" xfId="14419"/>
    <cellStyle name="40% - Accent3 2 14" xfId="14420"/>
    <cellStyle name="40% - Accent3 2 14 2" xfId="14421"/>
    <cellStyle name="40% - Accent3 2 15" xfId="14422"/>
    <cellStyle name="40% - Accent3 2 15 2" xfId="14423"/>
    <cellStyle name="40% - Accent3 2 16" xfId="14424"/>
    <cellStyle name="40% - Accent3 2 16 2" xfId="14425"/>
    <cellStyle name="40% - Accent3 2 17" xfId="14426"/>
    <cellStyle name="40% - Accent3 2 17 2" xfId="14427"/>
    <cellStyle name="40% - Accent3 2 18" xfId="14428"/>
    <cellStyle name="40% - Accent3 2 19" xfId="14429"/>
    <cellStyle name="40% - Accent3 2 2" xfId="1485"/>
    <cellStyle name="40% - Accent3 2 2 2" xfId="1486"/>
    <cellStyle name="40% - Accent3 2 2 2 2" xfId="14430"/>
    <cellStyle name="40% - Accent3 2 2 2 3" xfId="14431"/>
    <cellStyle name="40% - Accent3 2 2 3" xfId="14432"/>
    <cellStyle name="40% - Accent3 2 2 4" xfId="14433"/>
    <cellStyle name="40% - Accent3 2 20" xfId="14434"/>
    <cellStyle name="40% - Accent3 2 21" xfId="14435"/>
    <cellStyle name="40% - Accent3 2 22" xfId="14436"/>
    <cellStyle name="40% - Accent3 2 23" xfId="14437"/>
    <cellStyle name="40% - Accent3 2 24" xfId="14438"/>
    <cellStyle name="40% - Accent3 2 25" xfId="14439"/>
    <cellStyle name="40% - Accent3 2 26" xfId="14440"/>
    <cellStyle name="40% - Accent3 2 27" xfId="14441"/>
    <cellStyle name="40% - Accent3 2 28" xfId="14442"/>
    <cellStyle name="40% - Accent3 2 29" xfId="14443"/>
    <cellStyle name="40% - Accent3 2 3" xfId="1487"/>
    <cellStyle name="40% - Accent3 2 3 10" xfId="14444"/>
    <cellStyle name="40% - Accent3 2 3 11" xfId="14445"/>
    <cellStyle name="40% - Accent3 2 3 2" xfId="1488"/>
    <cellStyle name="40% - Accent3 2 3 2 2" xfId="14446"/>
    <cellStyle name="40% - Accent3 2 3 2 3" xfId="14447"/>
    <cellStyle name="40% - Accent3 2 3 2 4" xfId="14448"/>
    <cellStyle name="40% - Accent3 2 3 2 5" xfId="14449"/>
    <cellStyle name="40% - Accent3 2 3 2 6" xfId="14450"/>
    <cellStyle name="40% - Accent3 2 3 2 7" xfId="14451"/>
    <cellStyle name="40% - Accent3 2 3 2 8" xfId="14452"/>
    <cellStyle name="40% - Accent3 2 3 2 9" xfId="14453"/>
    <cellStyle name="40% - Accent3 2 3 3" xfId="14454"/>
    <cellStyle name="40% - Accent3 2 3 3 2" xfId="14455"/>
    <cellStyle name="40% - Accent3 2 3 3 3" xfId="14456"/>
    <cellStyle name="40% - Accent3 2 3 3 4" xfId="14457"/>
    <cellStyle name="40% - Accent3 2 3 3 5" xfId="14458"/>
    <cellStyle name="40% - Accent3 2 3 3 6" xfId="14459"/>
    <cellStyle name="40% - Accent3 2 3 4" xfId="14460"/>
    <cellStyle name="40% - Accent3 2 3 4 2" xfId="14461"/>
    <cellStyle name="40% - Accent3 2 3 5" xfId="14462"/>
    <cellStyle name="40% - Accent3 2 3 6" xfId="14463"/>
    <cellStyle name="40% - Accent3 2 3 7" xfId="14464"/>
    <cellStyle name="40% - Accent3 2 3 8" xfId="14465"/>
    <cellStyle name="40% - Accent3 2 3 9" xfId="14466"/>
    <cellStyle name="40% - Accent3 2 30" xfId="14467"/>
    <cellStyle name="40% - Accent3 2 31" xfId="14468"/>
    <cellStyle name="40% - Accent3 2 32" xfId="14469"/>
    <cellStyle name="40% - Accent3 2 33" xfId="14470"/>
    <cellStyle name="40% - Accent3 2 34" xfId="14471"/>
    <cellStyle name="40% - Accent3 2 35" xfId="14472"/>
    <cellStyle name="40% - Accent3 2 4" xfId="1489"/>
    <cellStyle name="40% - Accent3 2 4 10" xfId="14473"/>
    <cellStyle name="40% - Accent3 2 4 11" xfId="14474"/>
    <cellStyle name="40% - Accent3 2 4 2" xfId="14475"/>
    <cellStyle name="40% - Accent3 2 4 2 2" xfId="14476"/>
    <cellStyle name="40% - Accent3 2 4 2 3" xfId="14477"/>
    <cellStyle name="40% - Accent3 2 4 2 4" xfId="14478"/>
    <cellStyle name="40% - Accent3 2 4 2 5" xfId="14479"/>
    <cellStyle name="40% - Accent3 2 4 2 6" xfId="14480"/>
    <cellStyle name="40% - Accent3 2 4 2 7" xfId="14481"/>
    <cellStyle name="40% - Accent3 2 4 3" xfId="14482"/>
    <cellStyle name="40% - Accent3 2 4 3 2" xfId="14483"/>
    <cellStyle name="40% - Accent3 2 4 3 3" xfId="14484"/>
    <cellStyle name="40% - Accent3 2 4 3 4" xfId="14485"/>
    <cellStyle name="40% - Accent3 2 4 3 5" xfId="14486"/>
    <cellStyle name="40% - Accent3 2 4 3 6" xfId="14487"/>
    <cellStyle name="40% - Accent3 2 4 4" xfId="14488"/>
    <cellStyle name="40% - Accent3 2 4 4 2" xfId="14489"/>
    <cellStyle name="40% - Accent3 2 4 5" xfId="14490"/>
    <cellStyle name="40% - Accent3 2 4 6" xfId="14491"/>
    <cellStyle name="40% - Accent3 2 4 7" xfId="14492"/>
    <cellStyle name="40% - Accent3 2 4 8" xfId="14493"/>
    <cellStyle name="40% - Accent3 2 4 9" xfId="14494"/>
    <cellStyle name="40% - Accent3 2 5" xfId="1490"/>
    <cellStyle name="40% - Accent3 2 5 10" xfId="14495"/>
    <cellStyle name="40% - Accent3 2 5 11" xfId="14496"/>
    <cellStyle name="40% - Accent3 2 5 2" xfId="14497"/>
    <cellStyle name="40% - Accent3 2 5 2 2" xfId="14498"/>
    <cellStyle name="40% - Accent3 2 5 2 3" xfId="14499"/>
    <cellStyle name="40% - Accent3 2 5 2 4" xfId="14500"/>
    <cellStyle name="40% - Accent3 2 5 2 5" xfId="14501"/>
    <cellStyle name="40% - Accent3 2 5 2 6" xfId="14502"/>
    <cellStyle name="40% - Accent3 2 5 2 7" xfId="14503"/>
    <cellStyle name="40% - Accent3 2 5 3" xfId="14504"/>
    <cellStyle name="40% - Accent3 2 5 3 2" xfId="14505"/>
    <cellStyle name="40% - Accent3 2 5 3 3" xfId="14506"/>
    <cellStyle name="40% - Accent3 2 5 3 4" xfId="14507"/>
    <cellStyle name="40% - Accent3 2 5 3 5" xfId="14508"/>
    <cellStyle name="40% - Accent3 2 5 3 6" xfId="14509"/>
    <cellStyle name="40% - Accent3 2 5 4" xfId="14510"/>
    <cellStyle name="40% - Accent3 2 5 4 2" xfId="14511"/>
    <cellStyle name="40% - Accent3 2 5 5" xfId="14512"/>
    <cellStyle name="40% - Accent3 2 5 6" xfId="14513"/>
    <cellStyle name="40% - Accent3 2 5 7" xfId="14514"/>
    <cellStyle name="40% - Accent3 2 5 8" xfId="14515"/>
    <cellStyle name="40% - Accent3 2 5 9" xfId="14516"/>
    <cellStyle name="40% - Accent3 2 6" xfId="1491"/>
    <cellStyle name="40% - Accent3 2 6 10" xfId="14517"/>
    <cellStyle name="40% - Accent3 2 6 11" xfId="14518"/>
    <cellStyle name="40% - Accent3 2 6 2" xfId="14519"/>
    <cellStyle name="40% - Accent3 2 6 2 2" xfId="14520"/>
    <cellStyle name="40% - Accent3 2 6 2 3" xfId="14521"/>
    <cellStyle name="40% - Accent3 2 6 2 4" xfId="14522"/>
    <cellStyle name="40% - Accent3 2 6 2 5" xfId="14523"/>
    <cellStyle name="40% - Accent3 2 6 2 6" xfId="14524"/>
    <cellStyle name="40% - Accent3 2 6 2 7" xfId="14525"/>
    <cellStyle name="40% - Accent3 2 6 3" xfId="14526"/>
    <cellStyle name="40% - Accent3 2 6 3 2" xfId="14527"/>
    <cellStyle name="40% - Accent3 2 6 3 3" xfId="14528"/>
    <cellStyle name="40% - Accent3 2 6 3 4" xfId="14529"/>
    <cellStyle name="40% - Accent3 2 6 3 5" xfId="14530"/>
    <cellStyle name="40% - Accent3 2 6 3 6" xfId="14531"/>
    <cellStyle name="40% - Accent3 2 6 4" xfId="14532"/>
    <cellStyle name="40% - Accent3 2 6 4 2" xfId="14533"/>
    <cellStyle name="40% - Accent3 2 6 5" xfId="14534"/>
    <cellStyle name="40% - Accent3 2 6 6" xfId="14535"/>
    <cellStyle name="40% - Accent3 2 6 7" xfId="14536"/>
    <cellStyle name="40% - Accent3 2 6 8" xfId="14537"/>
    <cellStyle name="40% - Accent3 2 6 9" xfId="14538"/>
    <cellStyle name="40% - Accent3 2 7" xfId="1484"/>
    <cellStyle name="40% - Accent3 2 7 10" xfId="14539"/>
    <cellStyle name="40% - Accent3 2 7 2" xfId="14540"/>
    <cellStyle name="40% - Accent3 2 7 2 2" xfId="14541"/>
    <cellStyle name="40% - Accent3 2 7 2 3" xfId="14542"/>
    <cellStyle name="40% - Accent3 2 7 2 4" xfId="14543"/>
    <cellStyle name="40% - Accent3 2 7 2 5" xfId="14544"/>
    <cellStyle name="40% - Accent3 2 7 2 6" xfId="14545"/>
    <cellStyle name="40% - Accent3 2 7 2 7" xfId="14546"/>
    <cellStyle name="40% - Accent3 2 7 3" xfId="14547"/>
    <cellStyle name="40% - Accent3 2 7 3 2" xfId="14548"/>
    <cellStyle name="40% - Accent3 2 7 3 3" xfId="14549"/>
    <cellStyle name="40% - Accent3 2 7 3 4" xfId="14550"/>
    <cellStyle name="40% - Accent3 2 7 3 5" xfId="14551"/>
    <cellStyle name="40% - Accent3 2 7 3 6" xfId="14552"/>
    <cellStyle name="40% - Accent3 2 7 4" xfId="14553"/>
    <cellStyle name="40% - Accent3 2 7 4 2" xfId="14554"/>
    <cellStyle name="40% - Accent3 2 7 5" xfId="14555"/>
    <cellStyle name="40% - Accent3 2 7 6" xfId="14556"/>
    <cellStyle name="40% - Accent3 2 7 7" xfId="14557"/>
    <cellStyle name="40% - Accent3 2 7 8" xfId="14558"/>
    <cellStyle name="40% - Accent3 2 7 9" xfId="14559"/>
    <cellStyle name="40% - Accent3 2 8" xfId="14560"/>
    <cellStyle name="40% - Accent3 2 8 2" xfId="14561"/>
    <cellStyle name="40% - Accent3 2 8 2 2" xfId="14562"/>
    <cellStyle name="40% - Accent3 2 8 2 3" xfId="14563"/>
    <cellStyle name="40% - Accent3 2 8 2 4" xfId="14564"/>
    <cellStyle name="40% - Accent3 2 8 2 5" xfId="14565"/>
    <cellStyle name="40% - Accent3 2 8 2 6" xfId="14566"/>
    <cellStyle name="40% - Accent3 2 8 2 7" xfId="14567"/>
    <cellStyle name="40% - Accent3 2 8 3" xfId="14568"/>
    <cellStyle name="40% - Accent3 2 8 3 2" xfId="14569"/>
    <cellStyle name="40% - Accent3 2 8 3 3" xfId="14570"/>
    <cellStyle name="40% - Accent3 2 8 3 4" xfId="14571"/>
    <cellStyle name="40% - Accent3 2 8 3 5" xfId="14572"/>
    <cellStyle name="40% - Accent3 2 8 3 6" xfId="14573"/>
    <cellStyle name="40% - Accent3 2 8 4" xfId="14574"/>
    <cellStyle name="40% - Accent3 2 8 4 2" xfId="14575"/>
    <cellStyle name="40% - Accent3 2 8 5" xfId="14576"/>
    <cellStyle name="40% - Accent3 2 8 6" xfId="14577"/>
    <cellStyle name="40% - Accent3 2 8 7" xfId="14578"/>
    <cellStyle name="40% - Accent3 2 8 8" xfId="14579"/>
    <cellStyle name="40% - Accent3 2 8 9" xfId="14580"/>
    <cellStyle name="40% - Accent3 2 9" xfId="14581"/>
    <cellStyle name="40% - Accent3 2 9 2" xfId="14582"/>
    <cellStyle name="40% - Accent3 2 9 2 2" xfId="14583"/>
    <cellStyle name="40% - Accent3 2 9 2 3" xfId="14584"/>
    <cellStyle name="40% - Accent3 2 9 2 4" xfId="14585"/>
    <cellStyle name="40% - Accent3 2 9 2 5" xfId="14586"/>
    <cellStyle name="40% - Accent3 2 9 2 6" xfId="14587"/>
    <cellStyle name="40% - Accent3 2 9 2 7" xfId="14588"/>
    <cellStyle name="40% - Accent3 2 9 3" xfId="14589"/>
    <cellStyle name="40% - Accent3 2 9 3 2" xfId="14590"/>
    <cellStyle name="40% - Accent3 2 9 3 3" xfId="14591"/>
    <cellStyle name="40% - Accent3 2 9 3 4" xfId="14592"/>
    <cellStyle name="40% - Accent3 2 9 3 5" xfId="14593"/>
    <cellStyle name="40% - Accent3 2 9 3 6" xfId="14594"/>
    <cellStyle name="40% - Accent3 2 9 4" xfId="14595"/>
    <cellStyle name="40% - Accent3 2 9 4 2" xfId="14596"/>
    <cellStyle name="40% - Accent3 2 9 5" xfId="14597"/>
    <cellStyle name="40% - Accent3 2 9 6" xfId="14598"/>
    <cellStyle name="40% - Accent3 2 9 7" xfId="14599"/>
    <cellStyle name="40% - Accent3 2 9 8" xfId="14600"/>
    <cellStyle name="40% - Accent3 2 9 9" xfId="14601"/>
    <cellStyle name="40% - Accent3 20" xfId="14602"/>
    <cellStyle name="40% - Accent3 20 2" xfId="14603"/>
    <cellStyle name="40% - Accent3 20 3" xfId="14604"/>
    <cellStyle name="40% - Accent3 20 4" xfId="14605"/>
    <cellStyle name="40% - Accent3 21" xfId="14606"/>
    <cellStyle name="40% - Accent3 21 2" xfId="14607"/>
    <cellStyle name="40% - Accent3 21 3" xfId="14608"/>
    <cellStyle name="40% - Accent3 21 4" xfId="14609"/>
    <cellStyle name="40% - Accent3 22" xfId="14610"/>
    <cellStyle name="40% - Accent3 22 2" xfId="14611"/>
    <cellStyle name="40% - Accent3 22 3" xfId="14612"/>
    <cellStyle name="40% - Accent3 22 4" xfId="14613"/>
    <cellStyle name="40% - Accent3 23" xfId="14614"/>
    <cellStyle name="40% - Accent3 23 2" xfId="14615"/>
    <cellStyle name="40% - Accent3 23 3" xfId="14616"/>
    <cellStyle name="40% - Accent3 23 4" xfId="14617"/>
    <cellStyle name="40% - Accent3 24" xfId="14618"/>
    <cellStyle name="40% - Accent3 24 2" xfId="14619"/>
    <cellStyle name="40% - Accent3 24 3" xfId="14620"/>
    <cellStyle name="40% - Accent3 24 4" xfId="14621"/>
    <cellStyle name="40% - Accent3 25" xfId="14622"/>
    <cellStyle name="40% - Accent3 25 2" xfId="14623"/>
    <cellStyle name="40% - Accent3 25 3" xfId="14624"/>
    <cellStyle name="40% - Accent3 26" xfId="14625"/>
    <cellStyle name="40% - Accent3 26 2" xfId="14626"/>
    <cellStyle name="40% - Accent3 26 3" xfId="14627"/>
    <cellStyle name="40% - Accent3 27" xfId="14628"/>
    <cellStyle name="40% - Accent3 27 2" xfId="14629"/>
    <cellStyle name="40% - Accent3 27 3" xfId="14630"/>
    <cellStyle name="40% - Accent3 28" xfId="14631"/>
    <cellStyle name="40% - Accent3 28 2" xfId="14632"/>
    <cellStyle name="40% - Accent3 28 3" xfId="14633"/>
    <cellStyle name="40% - Accent3 29" xfId="14634"/>
    <cellStyle name="40% - Accent3 29 2" xfId="14635"/>
    <cellStyle name="40% - Accent3 29 3" xfId="14636"/>
    <cellStyle name="40% - Accent3 3" xfId="1492"/>
    <cellStyle name="40% - Accent3 3 10" xfId="14637"/>
    <cellStyle name="40% - Accent3 3 10 2" xfId="14638"/>
    <cellStyle name="40% - Accent3 3 10 3" xfId="14639"/>
    <cellStyle name="40% - Accent3 3 10 4" xfId="14640"/>
    <cellStyle name="40% - Accent3 3 10 5" xfId="14641"/>
    <cellStyle name="40% - Accent3 3 10 6" xfId="14642"/>
    <cellStyle name="40% - Accent3 3 10 7" xfId="14643"/>
    <cellStyle name="40% - Accent3 3 11" xfId="14644"/>
    <cellStyle name="40% - Accent3 3 11 2" xfId="14645"/>
    <cellStyle name="40% - Accent3 3 11 3" xfId="14646"/>
    <cellStyle name="40% - Accent3 3 11 4" xfId="14647"/>
    <cellStyle name="40% - Accent3 3 11 5" xfId="14648"/>
    <cellStyle name="40% - Accent3 3 11 6" xfId="14649"/>
    <cellStyle name="40% - Accent3 3 12" xfId="14650"/>
    <cellStyle name="40% - Accent3 3 12 2" xfId="14651"/>
    <cellStyle name="40% - Accent3 3 13" xfId="14652"/>
    <cellStyle name="40% - Accent3 3 14" xfId="14653"/>
    <cellStyle name="40% - Accent3 3 15" xfId="14654"/>
    <cellStyle name="40% - Accent3 3 16" xfId="14655"/>
    <cellStyle name="40% - Accent3 3 17" xfId="14656"/>
    <cellStyle name="40% - Accent3 3 18" xfId="14657"/>
    <cellStyle name="40% - Accent3 3 2" xfId="14658"/>
    <cellStyle name="40% - Accent3 3 2 2" xfId="14659"/>
    <cellStyle name="40% - Accent3 3 2 2 2" xfId="14660"/>
    <cellStyle name="40% - Accent3 3 2 2 3" xfId="14661"/>
    <cellStyle name="40% - Accent3 3 2 2 4" xfId="14662"/>
    <cellStyle name="40% - Accent3 3 2 2 5" xfId="14663"/>
    <cellStyle name="40% - Accent3 3 2 2 6" xfId="14664"/>
    <cellStyle name="40% - Accent3 3 2 2 7" xfId="14665"/>
    <cellStyle name="40% - Accent3 3 2 3" xfId="14666"/>
    <cellStyle name="40% - Accent3 3 2 3 2" xfId="14667"/>
    <cellStyle name="40% - Accent3 3 2 3 3" xfId="14668"/>
    <cellStyle name="40% - Accent3 3 2 3 4" xfId="14669"/>
    <cellStyle name="40% - Accent3 3 2 3 5" xfId="14670"/>
    <cellStyle name="40% - Accent3 3 2 3 6" xfId="14671"/>
    <cellStyle name="40% - Accent3 3 2 4" xfId="14672"/>
    <cellStyle name="40% - Accent3 3 2 5" xfId="14673"/>
    <cellStyle name="40% - Accent3 3 2 6" xfId="14674"/>
    <cellStyle name="40% - Accent3 3 2 7" xfId="14675"/>
    <cellStyle name="40% - Accent3 3 2 8" xfId="14676"/>
    <cellStyle name="40% - Accent3 3 2 9" xfId="14677"/>
    <cellStyle name="40% - Accent3 3 3" xfId="14678"/>
    <cellStyle name="40% - Accent3 3 3 2" xfId="14679"/>
    <cellStyle name="40% - Accent3 3 3 2 2" xfId="14680"/>
    <cellStyle name="40% - Accent3 3 3 2 3" xfId="14681"/>
    <cellStyle name="40% - Accent3 3 3 2 4" xfId="14682"/>
    <cellStyle name="40% - Accent3 3 3 2 5" xfId="14683"/>
    <cellStyle name="40% - Accent3 3 3 2 6" xfId="14684"/>
    <cellStyle name="40% - Accent3 3 3 2 7" xfId="14685"/>
    <cellStyle name="40% - Accent3 3 3 3" xfId="14686"/>
    <cellStyle name="40% - Accent3 3 3 3 2" xfId="14687"/>
    <cellStyle name="40% - Accent3 3 3 3 3" xfId="14688"/>
    <cellStyle name="40% - Accent3 3 3 3 4" xfId="14689"/>
    <cellStyle name="40% - Accent3 3 3 3 5" xfId="14690"/>
    <cellStyle name="40% - Accent3 3 3 3 6" xfId="14691"/>
    <cellStyle name="40% - Accent3 3 3 4" xfId="14692"/>
    <cellStyle name="40% - Accent3 3 3 5" xfId="14693"/>
    <cellStyle name="40% - Accent3 3 3 6" xfId="14694"/>
    <cellStyle name="40% - Accent3 3 3 7" xfId="14695"/>
    <cellStyle name="40% - Accent3 3 3 8" xfId="14696"/>
    <cellStyle name="40% - Accent3 3 3 9" xfId="14697"/>
    <cellStyle name="40% - Accent3 3 4" xfId="14698"/>
    <cellStyle name="40% - Accent3 3 4 2" xfId="14699"/>
    <cellStyle name="40% - Accent3 3 4 2 2" xfId="14700"/>
    <cellStyle name="40% - Accent3 3 4 2 3" xfId="14701"/>
    <cellStyle name="40% - Accent3 3 4 2 4" xfId="14702"/>
    <cellStyle name="40% - Accent3 3 4 2 5" xfId="14703"/>
    <cellStyle name="40% - Accent3 3 4 2 6" xfId="14704"/>
    <cellStyle name="40% - Accent3 3 4 2 7" xfId="14705"/>
    <cellStyle name="40% - Accent3 3 4 3" xfId="14706"/>
    <cellStyle name="40% - Accent3 3 4 3 2" xfId="14707"/>
    <cellStyle name="40% - Accent3 3 4 3 3" xfId="14708"/>
    <cellStyle name="40% - Accent3 3 4 3 4" xfId="14709"/>
    <cellStyle name="40% - Accent3 3 4 3 5" xfId="14710"/>
    <cellStyle name="40% - Accent3 3 4 3 6" xfId="14711"/>
    <cellStyle name="40% - Accent3 3 4 4" xfId="14712"/>
    <cellStyle name="40% - Accent3 3 4 5" xfId="14713"/>
    <cellStyle name="40% - Accent3 3 4 6" xfId="14714"/>
    <cellStyle name="40% - Accent3 3 4 7" xfId="14715"/>
    <cellStyle name="40% - Accent3 3 4 8" xfId="14716"/>
    <cellStyle name="40% - Accent3 3 4 9" xfId="14717"/>
    <cellStyle name="40% - Accent3 3 5" xfId="14718"/>
    <cellStyle name="40% - Accent3 3 5 2" xfId="14719"/>
    <cellStyle name="40% - Accent3 3 5 2 2" xfId="14720"/>
    <cellStyle name="40% - Accent3 3 5 2 3" xfId="14721"/>
    <cellStyle name="40% - Accent3 3 5 2 4" xfId="14722"/>
    <cellStyle name="40% - Accent3 3 5 2 5" xfId="14723"/>
    <cellStyle name="40% - Accent3 3 5 2 6" xfId="14724"/>
    <cellStyle name="40% - Accent3 3 5 2 7" xfId="14725"/>
    <cellStyle name="40% - Accent3 3 5 3" xfId="14726"/>
    <cellStyle name="40% - Accent3 3 5 3 2" xfId="14727"/>
    <cellStyle name="40% - Accent3 3 5 3 3" xfId="14728"/>
    <cellStyle name="40% - Accent3 3 5 3 4" xfId="14729"/>
    <cellStyle name="40% - Accent3 3 5 3 5" xfId="14730"/>
    <cellStyle name="40% - Accent3 3 5 3 6" xfId="14731"/>
    <cellStyle name="40% - Accent3 3 5 4" xfId="14732"/>
    <cellStyle name="40% - Accent3 3 5 5" xfId="14733"/>
    <cellStyle name="40% - Accent3 3 5 6" xfId="14734"/>
    <cellStyle name="40% - Accent3 3 5 7" xfId="14735"/>
    <cellStyle name="40% - Accent3 3 5 8" xfId="14736"/>
    <cellStyle name="40% - Accent3 3 5 9" xfId="14737"/>
    <cellStyle name="40% - Accent3 3 6" xfId="14738"/>
    <cellStyle name="40% - Accent3 3 6 2" xfId="14739"/>
    <cellStyle name="40% - Accent3 3 6 2 2" xfId="14740"/>
    <cellStyle name="40% - Accent3 3 6 2 3" xfId="14741"/>
    <cellStyle name="40% - Accent3 3 6 2 4" xfId="14742"/>
    <cellStyle name="40% - Accent3 3 6 2 5" xfId="14743"/>
    <cellStyle name="40% - Accent3 3 6 2 6" xfId="14744"/>
    <cellStyle name="40% - Accent3 3 6 2 7" xfId="14745"/>
    <cellStyle name="40% - Accent3 3 6 3" xfId="14746"/>
    <cellStyle name="40% - Accent3 3 6 3 2" xfId="14747"/>
    <cellStyle name="40% - Accent3 3 6 3 3" xfId="14748"/>
    <cellStyle name="40% - Accent3 3 6 3 4" xfId="14749"/>
    <cellStyle name="40% - Accent3 3 6 3 5" xfId="14750"/>
    <cellStyle name="40% - Accent3 3 6 3 6" xfId="14751"/>
    <cellStyle name="40% - Accent3 3 6 4" xfId="14752"/>
    <cellStyle name="40% - Accent3 3 6 5" xfId="14753"/>
    <cellStyle name="40% - Accent3 3 6 6" xfId="14754"/>
    <cellStyle name="40% - Accent3 3 6 7" xfId="14755"/>
    <cellStyle name="40% - Accent3 3 6 8" xfId="14756"/>
    <cellStyle name="40% - Accent3 3 6 9" xfId="14757"/>
    <cellStyle name="40% - Accent3 3 7" xfId="14758"/>
    <cellStyle name="40% - Accent3 3 7 2" xfId="14759"/>
    <cellStyle name="40% - Accent3 3 7 2 2" xfId="14760"/>
    <cellStyle name="40% - Accent3 3 7 2 3" xfId="14761"/>
    <cellStyle name="40% - Accent3 3 7 2 4" xfId="14762"/>
    <cellStyle name="40% - Accent3 3 7 2 5" xfId="14763"/>
    <cellStyle name="40% - Accent3 3 7 2 6" xfId="14764"/>
    <cellStyle name="40% - Accent3 3 7 2 7" xfId="14765"/>
    <cellStyle name="40% - Accent3 3 7 3" xfId="14766"/>
    <cellStyle name="40% - Accent3 3 7 3 2" xfId="14767"/>
    <cellStyle name="40% - Accent3 3 7 3 3" xfId="14768"/>
    <cellStyle name="40% - Accent3 3 7 3 4" xfId="14769"/>
    <cellStyle name="40% - Accent3 3 7 3 5" xfId="14770"/>
    <cellStyle name="40% - Accent3 3 7 3 6" xfId="14771"/>
    <cellStyle name="40% - Accent3 3 7 4" xfId="14772"/>
    <cellStyle name="40% - Accent3 3 7 5" xfId="14773"/>
    <cellStyle name="40% - Accent3 3 7 6" xfId="14774"/>
    <cellStyle name="40% - Accent3 3 7 7" xfId="14775"/>
    <cellStyle name="40% - Accent3 3 7 8" xfId="14776"/>
    <cellStyle name="40% - Accent3 3 7 9" xfId="14777"/>
    <cellStyle name="40% - Accent3 3 8" xfId="14778"/>
    <cellStyle name="40% - Accent3 3 8 2" xfId="14779"/>
    <cellStyle name="40% - Accent3 3 8 2 2" xfId="14780"/>
    <cellStyle name="40% - Accent3 3 8 2 3" xfId="14781"/>
    <cellStyle name="40% - Accent3 3 8 2 4" xfId="14782"/>
    <cellStyle name="40% - Accent3 3 8 2 5" xfId="14783"/>
    <cellStyle name="40% - Accent3 3 8 2 6" xfId="14784"/>
    <cellStyle name="40% - Accent3 3 8 2 7" xfId="14785"/>
    <cellStyle name="40% - Accent3 3 8 3" xfId="14786"/>
    <cellStyle name="40% - Accent3 3 8 3 2" xfId="14787"/>
    <cellStyle name="40% - Accent3 3 8 3 3" xfId="14788"/>
    <cellStyle name="40% - Accent3 3 8 3 4" xfId="14789"/>
    <cellStyle name="40% - Accent3 3 8 3 5" xfId="14790"/>
    <cellStyle name="40% - Accent3 3 8 3 6" xfId="14791"/>
    <cellStyle name="40% - Accent3 3 8 4" xfId="14792"/>
    <cellStyle name="40% - Accent3 3 8 5" xfId="14793"/>
    <cellStyle name="40% - Accent3 3 8 6" xfId="14794"/>
    <cellStyle name="40% - Accent3 3 8 7" xfId="14795"/>
    <cellStyle name="40% - Accent3 3 8 8" xfId="14796"/>
    <cellStyle name="40% - Accent3 3 8 9" xfId="14797"/>
    <cellStyle name="40% - Accent3 3 9" xfId="14798"/>
    <cellStyle name="40% - Accent3 3 9 2" xfId="14799"/>
    <cellStyle name="40% - Accent3 3 9 2 2" xfId="14800"/>
    <cellStyle name="40% - Accent3 3 9 2 3" xfId="14801"/>
    <cellStyle name="40% - Accent3 3 9 2 4" xfId="14802"/>
    <cellStyle name="40% - Accent3 3 9 2 5" xfId="14803"/>
    <cellStyle name="40% - Accent3 3 9 2 6" xfId="14804"/>
    <cellStyle name="40% - Accent3 3 9 3" xfId="14805"/>
    <cellStyle name="40% - Accent3 3 9 4" xfId="14806"/>
    <cellStyle name="40% - Accent3 3 9 5" xfId="14807"/>
    <cellStyle name="40% - Accent3 3 9 6" xfId="14808"/>
    <cellStyle name="40% - Accent3 3 9 7" xfId="14809"/>
    <cellStyle name="40% - Accent3 3 9 8" xfId="14810"/>
    <cellStyle name="40% - Accent3 30" xfId="14811"/>
    <cellStyle name="40% - Accent3 30 2" xfId="14812"/>
    <cellStyle name="40% - Accent3 31" xfId="14813"/>
    <cellStyle name="40% - Accent3 32" xfId="14814"/>
    <cellStyle name="40% - Accent3 33" xfId="14815"/>
    <cellStyle name="40% - Accent3 34" xfId="14816"/>
    <cellStyle name="40% - Accent3 4" xfId="14817"/>
    <cellStyle name="40% - Accent3 4 10" xfId="14818"/>
    <cellStyle name="40% - Accent3 4 10 2" xfId="14819"/>
    <cellStyle name="40% - Accent3 4 10 3" xfId="14820"/>
    <cellStyle name="40% - Accent3 4 10 4" xfId="14821"/>
    <cellStyle name="40% - Accent3 4 10 5" xfId="14822"/>
    <cellStyle name="40% - Accent3 4 10 6" xfId="14823"/>
    <cellStyle name="40% - Accent3 4 10 7" xfId="14824"/>
    <cellStyle name="40% - Accent3 4 11" xfId="14825"/>
    <cellStyle name="40% - Accent3 4 11 2" xfId="14826"/>
    <cellStyle name="40% - Accent3 4 11 3" xfId="14827"/>
    <cellStyle name="40% - Accent3 4 11 4" xfId="14828"/>
    <cellStyle name="40% - Accent3 4 11 5" xfId="14829"/>
    <cellStyle name="40% - Accent3 4 11 6" xfId="14830"/>
    <cellStyle name="40% - Accent3 4 12" xfId="14831"/>
    <cellStyle name="40% - Accent3 4 12 2" xfId="14832"/>
    <cellStyle name="40% - Accent3 4 13" xfId="14833"/>
    <cellStyle name="40% - Accent3 4 14" xfId="14834"/>
    <cellStyle name="40% - Accent3 4 15" xfId="14835"/>
    <cellStyle name="40% - Accent3 4 16" xfId="14836"/>
    <cellStyle name="40% - Accent3 4 17" xfId="14837"/>
    <cellStyle name="40% - Accent3 4 2" xfId="14838"/>
    <cellStyle name="40% - Accent3 4 2 2" xfId="14839"/>
    <cellStyle name="40% - Accent3 4 2 2 2" xfId="14840"/>
    <cellStyle name="40% - Accent3 4 2 2 3" xfId="14841"/>
    <cellStyle name="40% - Accent3 4 2 2 4" xfId="14842"/>
    <cellStyle name="40% - Accent3 4 2 2 5" xfId="14843"/>
    <cellStyle name="40% - Accent3 4 2 2 6" xfId="14844"/>
    <cellStyle name="40% - Accent3 4 2 2 7" xfId="14845"/>
    <cellStyle name="40% - Accent3 4 2 3" xfId="14846"/>
    <cellStyle name="40% - Accent3 4 2 3 2" xfId="14847"/>
    <cellStyle name="40% - Accent3 4 2 3 3" xfId="14848"/>
    <cellStyle name="40% - Accent3 4 2 3 4" xfId="14849"/>
    <cellStyle name="40% - Accent3 4 2 3 5" xfId="14850"/>
    <cellStyle name="40% - Accent3 4 2 3 6" xfId="14851"/>
    <cellStyle name="40% - Accent3 4 2 4" xfId="14852"/>
    <cellStyle name="40% - Accent3 4 2 4 2" xfId="14853"/>
    <cellStyle name="40% - Accent3 4 2 5" xfId="14854"/>
    <cellStyle name="40% - Accent3 4 2 6" xfId="14855"/>
    <cellStyle name="40% - Accent3 4 2 7" xfId="14856"/>
    <cellStyle name="40% - Accent3 4 2 8" xfId="14857"/>
    <cellStyle name="40% - Accent3 4 2 9" xfId="14858"/>
    <cellStyle name="40% - Accent3 4 3" xfId="14859"/>
    <cellStyle name="40% - Accent3 4 3 2" xfId="14860"/>
    <cellStyle name="40% - Accent3 4 3 2 2" xfId="14861"/>
    <cellStyle name="40% - Accent3 4 3 2 3" xfId="14862"/>
    <cellStyle name="40% - Accent3 4 3 2 4" xfId="14863"/>
    <cellStyle name="40% - Accent3 4 3 2 5" xfId="14864"/>
    <cellStyle name="40% - Accent3 4 3 2 6" xfId="14865"/>
    <cellStyle name="40% - Accent3 4 3 2 7" xfId="14866"/>
    <cellStyle name="40% - Accent3 4 3 3" xfId="14867"/>
    <cellStyle name="40% - Accent3 4 3 3 2" xfId="14868"/>
    <cellStyle name="40% - Accent3 4 3 3 3" xfId="14869"/>
    <cellStyle name="40% - Accent3 4 3 3 4" xfId="14870"/>
    <cellStyle name="40% - Accent3 4 3 3 5" xfId="14871"/>
    <cellStyle name="40% - Accent3 4 3 3 6" xfId="14872"/>
    <cellStyle name="40% - Accent3 4 3 4" xfId="14873"/>
    <cellStyle name="40% - Accent3 4 3 4 2" xfId="14874"/>
    <cellStyle name="40% - Accent3 4 3 5" xfId="14875"/>
    <cellStyle name="40% - Accent3 4 3 6" xfId="14876"/>
    <cellStyle name="40% - Accent3 4 3 7" xfId="14877"/>
    <cellStyle name="40% - Accent3 4 3 8" xfId="14878"/>
    <cellStyle name="40% - Accent3 4 3 9" xfId="14879"/>
    <cellStyle name="40% - Accent3 4 4" xfId="14880"/>
    <cellStyle name="40% - Accent3 4 4 2" xfId="14881"/>
    <cellStyle name="40% - Accent3 4 4 2 2" xfId="14882"/>
    <cellStyle name="40% - Accent3 4 4 2 3" xfId="14883"/>
    <cellStyle name="40% - Accent3 4 4 2 4" xfId="14884"/>
    <cellStyle name="40% - Accent3 4 4 2 5" xfId="14885"/>
    <cellStyle name="40% - Accent3 4 4 2 6" xfId="14886"/>
    <cellStyle name="40% - Accent3 4 4 2 7" xfId="14887"/>
    <cellStyle name="40% - Accent3 4 4 3" xfId="14888"/>
    <cellStyle name="40% - Accent3 4 4 3 2" xfId="14889"/>
    <cellStyle name="40% - Accent3 4 4 3 3" xfId="14890"/>
    <cellStyle name="40% - Accent3 4 4 3 4" xfId="14891"/>
    <cellStyle name="40% - Accent3 4 4 3 5" xfId="14892"/>
    <cellStyle name="40% - Accent3 4 4 3 6" xfId="14893"/>
    <cellStyle name="40% - Accent3 4 4 4" xfId="14894"/>
    <cellStyle name="40% - Accent3 4 4 5" xfId="14895"/>
    <cellStyle name="40% - Accent3 4 4 6" xfId="14896"/>
    <cellStyle name="40% - Accent3 4 4 7" xfId="14897"/>
    <cellStyle name="40% - Accent3 4 4 8" xfId="14898"/>
    <cellStyle name="40% - Accent3 4 4 9" xfId="14899"/>
    <cellStyle name="40% - Accent3 4 5" xfId="14900"/>
    <cellStyle name="40% - Accent3 4 5 2" xfId="14901"/>
    <cellStyle name="40% - Accent3 4 5 2 2" xfId="14902"/>
    <cellStyle name="40% - Accent3 4 5 2 3" xfId="14903"/>
    <cellStyle name="40% - Accent3 4 5 2 4" xfId="14904"/>
    <cellStyle name="40% - Accent3 4 5 2 5" xfId="14905"/>
    <cellStyle name="40% - Accent3 4 5 2 6" xfId="14906"/>
    <cellStyle name="40% - Accent3 4 5 2 7" xfId="14907"/>
    <cellStyle name="40% - Accent3 4 5 3" xfId="14908"/>
    <cellStyle name="40% - Accent3 4 5 3 2" xfId="14909"/>
    <cellStyle name="40% - Accent3 4 5 3 3" xfId="14910"/>
    <cellStyle name="40% - Accent3 4 5 3 4" xfId="14911"/>
    <cellStyle name="40% - Accent3 4 5 3 5" xfId="14912"/>
    <cellStyle name="40% - Accent3 4 5 3 6" xfId="14913"/>
    <cellStyle name="40% - Accent3 4 5 4" xfId="14914"/>
    <cellStyle name="40% - Accent3 4 5 5" xfId="14915"/>
    <cellStyle name="40% - Accent3 4 5 6" xfId="14916"/>
    <cellStyle name="40% - Accent3 4 5 7" xfId="14917"/>
    <cellStyle name="40% - Accent3 4 5 8" xfId="14918"/>
    <cellStyle name="40% - Accent3 4 5 9" xfId="14919"/>
    <cellStyle name="40% - Accent3 4 6" xfId="14920"/>
    <cellStyle name="40% - Accent3 4 6 2" xfId="14921"/>
    <cellStyle name="40% - Accent3 4 6 2 2" xfId="14922"/>
    <cellStyle name="40% - Accent3 4 6 2 3" xfId="14923"/>
    <cellStyle name="40% - Accent3 4 6 2 4" xfId="14924"/>
    <cellStyle name="40% - Accent3 4 6 2 5" xfId="14925"/>
    <cellStyle name="40% - Accent3 4 6 2 6" xfId="14926"/>
    <cellStyle name="40% - Accent3 4 6 2 7" xfId="14927"/>
    <cellStyle name="40% - Accent3 4 6 3" xfId="14928"/>
    <cellStyle name="40% - Accent3 4 6 3 2" xfId="14929"/>
    <cellStyle name="40% - Accent3 4 6 3 3" xfId="14930"/>
    <cellStyle name="40% - Accent3 4 6 3 4" xfId="14931"/>
    <cellStyle name="40% - Accent3 4 6 3 5" xfId="14932"/>
    <cellStyle name="40% - Accent3 4 6 3 6" xfId="14933"/>
    <cellStyle name="40% - Accent3 4 6 4" xfId="14934"/>
    <cellStyle name="40% - Accent3 4 6 5" xfId="14935"/>
    <cellStyle name="40% - Accent3 4 6 6" xfId="14936"/>
    <cellStyle name="40% - Accent3 4 6 7" xfId="14937"/>
    <cellStyle name="40% - Accent3 4 6 8" xfId="14938"/>
    <cellStyle name="40% - Accent3 4 6 9" xfId="14939"/>
    <cellStyle name="40% - Accent3 4 7" xfId="14940"/>
    <cellStyle name="40% - Accent3 4 7 2" xfId="14941"/>
    <cellStyle name="40% - Accent3 4 7 2 2" xfId="14942"/>
    <cellStyle name="40% - Accent3 4 7 2 3" xfId="14943"/>
    <cellStyle name="40% - Accent3 4 7 2 4" xfId="14944"/>
    <cellStyle name="40% - Accent3 4 7 2 5" xfId="14945"/>
    <cellStyle name="40% - Accent3 4 7 2 6" xfId="14946"/>
    <cellStyle name="40% - Accent3 4 7 2 7" xfId="14947"/>
    <cellStyle name="40% - Accent3 4 7 3" xfId="14948"/>
    <cellStyle name="40% - Accent3 4 7 3 2" xfId="14949"/>
    <cellStyle name="40% - Accent3 4 7 3 3" xfId="14950"/>
    <cellStyle name="40% - Accent3 4 7 3 4" xfId="14951"/>
    <cellStyle name="40% - Accent3 4 7 3 5" xfId="14952"/>
    <cellStyle name="40% - Accent3 4 7 3 6" xfId="14953"/>
    <cellStyle name="40% - Accent3 4 7 4" xfId="14954"/>
    <cellStyle name="40% - Accent3 4 7 5" xfId="14955"/>
    <cellStyle name="40% - Accent3 4 7 6" xfId="14956"/>
    <cellStyle name="40% - Accent3 4 7 7" xfId="14957"/>
    <cellStyle name="40% - Accent3 4 7 8" xfId="14958"/>
    <cellStyle name="40% - Accent3 4 7 9" xfId="14959"/>
    <cellStyle name="40% - Accent3 4 8" xfId="14960"/>
    <cellStyle name="40% - Accent3 4 8 2" xfId="14961"/>
    <cellStyle name="40% - Accent3 4 8 2 2" xfId="14962"/>
    <cellStyle name="40% - Accent3 4 8 2 3" xfId="14963"/>
    <cellStyle name="40% - Accent3 4 8 2 4" xfId="14964"/>
    <cellStyle name="40% - Accent3 4 8 2 5" xfId="14965"/>
    <cellStyle name="40% - Accent3 4 8 2 6" xfId="14966"/>
    <cellStyle name="40% - Accent3 4 8 2 7" xfId="14967"/>
    <cellStyle name="40% - Accent3 4 8 3" xfId="14968"/>
    <cellStyle name="40% - Accent3 4 8 3 2" xfId="14969"/>
    <cellStyle name="40% - Accent3 4 8 3 3" xfId="14970"/>
    <cellStyle name="40% - Accent3 4 8 3 4" xfId="14971"/>
    <cellStyle name="40% - Accent3 4 8 3 5" xfId="14972"/>
    <cellStyle name="40% - Accent3 4 8 3 6" xfId="14973"/>
    <cellStyle name="40% - Accent3 4 8 4" xfId="14974"/>
    <cellStyle name="40% - Accent3 4 8 5" xfId="14975"/>
    <cellStyle name="40% - Accent3 4 8 6" xfId="14976"/>
    <cellStyle name="40% - Accent3 4 8 7" xfId="14977"/>
    <cellStyle name="40% - Accent3 4 8 8" xfId="14978"/>
    <cellStyle name="40% - Accent3 4 8 9" xfId="14979"/>
    <cellStyle name="40% - Accent3 4 9" xfId="14980"/>
    <cellStyle name="40% - Accent3 4 9 2" xfId="14981"/>
    <cellStyle name="40% - Accent3 4 9 2 2" xfId="14982"/>
    <cellStyle name="40% - Accent3 4 9 2 3" xfId="14983"/>
    <cellStyle name="40% - Accent3 4 9 2 4" xfId="14984"/>
    <cellStyle name="40% - Accent3 4 9 2 5" xfId="14985"/>
    <cellStyle name="40% - Accent3 4 9 2 6" xfId="14986"/>
    <cellStyle name="40% - Accent3 4 9 3" xfId="14987"/>
    <cellStyle name="40% - Accent3 4 9 4" xfId="14988"/>
    <cellStyle name="40% - Accent3 4 9 5" xfId="14989"/>
    <cellStyle name="40% - Accent3 4 9 6" xfId="14990"/>
    <cellStyle name="40% - Accent3 4 9 7" xfId="14991"/>
    <cellStyle name="40% - Accent3 4 9 8" xfId="14992"/>
    <cellStyle name="40% - Accent3 5" xfId="14993"/>
    <cellStyle name="40% - Accent3 5 10" xfId="14994"/>
    <cellStyle name="40% - Accent3 5 10 2" xfId="14995"/>
    <cellStyle name="40% - Accent3 5 10 3" xfId="14996"/>
    <cellStyle name="40% - Accent3 5 10 4" xfId="14997"/>
    <cellStyle name="40% - Accent3 5 10 5" xfId="14998"/>
    <cellStyle name="40% - Accent3 5 10 6" xfId="14999"/>
    <cellStyle name="40% - Accent3 5 10 7" xfId="15000"/>
    <cellStyle name="40% - Accent3 5 11" xfId="15001"/>
    <cellStyle name="40% - Accent3 5 11 2" xfId="15002"/>
    <cellStyle name="40% - Accent3 5 11 3" xfId="15003"/>
    <cellStyle name="40% - Accent3 5 11 4" xfId="15004"/>
    <cellStyle name="40% - Accent3 5 11 5" xfId="15005"/>
    <cellStyle name="40% - Accent3 5 11 6" xfId="15006"/>
    <cellStyle name="40% - Accent3 5 12" xfId="15007"/>
    <cellStyle name="40% - Accent3 5 12 2" xfId="15008"/>
    <cellStyle name="40% - Accent3 5 13" xfId="15009"/>
    <cellStyle name="40% - Accent3 5 14" xfId="15010"/>
    <cellStyle name="40% - Accent3 5 15" xfId="15011"/>
    <cellStyle name="40% - Accent3 5 16" xfId="15012"/>
    <cellStyle name="40% - Accent3 5 17" xfId="15013"/>
    <cellStyle name="40% - Accent3 5 2" xfId="15014"/>
    <cellStyle name="40% - Accent3 5 2 2" xfId="15015"/>
    <cellStyle name="40% - Accent3 5 2 2 2" xfId="15016"/>
    <cellStyle name="40% - Accent3 5 2 2 3" xfId="15017"/>
    <cellStyle name="40% - Accent3 5 2 2 4" xfId="15018"/>
    <cellStyle name="40% - Accent3 5 2 2 5" xfId="15019"/>
    <cellStyle name="40% - Accent3 5 2 2 6" xfId="15020"/>
    <cellStyle name="40% - Accent3 5 2 2 7" xfId="15021"/>
    <cellStyle name="40% - Accent3 5 2 3" xfId="15022"/>
    <cellStyle name="40% - Accent3 5 2 3 2" xfId="15023"/>
    <cellStyle name="40% - Accent3 5 2 3 3" xfId="15024"/>
    <cellStyle name="40% - Accent3 5 2 3 4" xfId="15025"/>
    <cellStyle name="40% - Accent3 5 2 3 5" xfId="15026"/>
    <cellStyle name="40% - Accent3 5 2 3 6" xfId="15027"/>
    <cellStyle name="40% - Accent3 5 2 4" xfId="15028"/>
    <cellStyle name="40% - Accent3 5 2 4 2" xfId="15029"/>
    <cellStyle name="40% - Accent3 5 2 5" xfId="15030"/>
    <cellStyle name="40% - Accent3 5 2 6" xfId="15031"/>
    <cellStyle name="40% - Accent3 5 2 7" xfId="15032"/>
    <cellStyle name="40% - Accent3 5 2 8" xfId="15033"/>
    <cellStyle name="40% - Accent3 5 2 9" xfId="15034"/>
    <cellStyle name="40% - Accent3 5 3" xfId="15035"/>
    <cellStyle name="40% - Accent3 5 3 2" xfId="15036"/>
    <cellStyle name="40% - Accent3 5 3 2 2" xfId="15037"/>
    <cellStyle name="40% - Accent3 5 3 2 3" xfId="15038"/>
    <cellStyle name="40% - Accent3 5 3 2 4" xfId="15039"/>
    <cellStyle name="40% - Accent3 5 3 2 5" xfId="15040"/>
    <cellStyle name="40% - Accent3 5 3 2 6" xfId="15041"/>
    <cellStyle name="40% - Accent3 5 3 2 7" xfId="15042"/>
    <cellStyle name="40% - Accent3 5 3 3" xfId="15043"/>
    <cellStyle name="40% - Accent3 5 3 3 2" xfId="15044"/>
    <cellStyle name="40% - Accent3 5 3 3 3" xfId="15045"/>
    <cellStyle name="40% - Accent3 5 3 3 4" xfId="15046"/>
    <cellStyle name="40% - Accent3 5 3 3 5" xfId="15047"/>
    <cellStyle name="40% - Accent3 5 3 3 6" xfId="15048"/>
    <cellStyle name="40% - Accent3 5 3 4" xfId="15049"/>
    <cellStyle name="40% - Accent3 5 3 4 2" xfId="15050"/>
    <cellStyle name="40% - Accent3 5 3 5" xfId="15051"/>
    <cellStyle name="40% - Accent3 5 3 6" xfId="15052"/>
    <cellStyle name="40% - Accent3 5 3 7" xfId="15053"/>
    <cellStyle name="40% - Accent3 5 3 8" xfId="15054"/>
    <cellStyle name="40% - Accent3 5 3 9" xfId="15055"/>
    <cellStyle name="40% - Accent3 5 4" xfId="15056"/>
    <cellStyle name="40% - Accent3 5 4 2" xfId="15057"/>
    <cellStyle name="40% - Accent3 5 4 2 2" xfId="15058"/>
    <cellStyle name="40% - Accent3 5 4 2 3" xfId="15059"/>
    <cellStyle name="40% - Accent3 5 4 2 4" xfId="15060"/>
    <cellStyle name="40% - Accent3 5 4 2 5" xfId="15061"/>
    <cellStyle name="40% - Accent3 5 4 2 6" xfId="15062"/>
    <cellStyle name="40% - Accent3 5 4 2 7" xfId="15063"/>
    <cellStyle name="40% - Accent3 5 4 3" xfId="15064"/>
    <cellStyle name="40% - Accent3 5 4 3 2" xfId="15065"/>
    <cellStyle name="40% - Accent3 5 4 3 3" xfId="15066"/>
    <cellStyle name="40% - Accent3 5 4 3 4" xfId="15067"/>
    <cellStyle name="40% - Accent3 5 4 3 5" xfId="15068"/>
    <cellStyle name="40% - Accent3 5 4 3 6" xfId="15069"/>
    <cellStyle name="40% - Accent3 5 4 4" xfId="15070"/>
    <cellStyle name="40% - Accent3 5 4 5" xfId="15071"/>
    <cellStyle name="40% - Accent3 5 4 6" xfId="15072"/>
    <cellStyle name="40% - Accent3 5 4 7" xfId="15073"/>
    <cellStyle name="40% - Accent3 5 4 8" xfId="15074"/>
    <cellStyle name="40% - Accent3 5 4 9" xfId="15075"/>
    <cellStyle name="40% - Accent3 5 5" xfId="15076"/>
    <cellStyle name="40% - Accent3 5 5 2" xfId="15077"/>
    <cellStyle name="40% - Accent3 5 5 2 2" xfId="15078"/>
    <cellStyle name="40% - Accent3 5 5 2 3" xfId="15079"/>
    <cellStyle name="40% - Accent3 5 5 2 4" xfId="15080"/>
    <cellStyle name="40% - Accent3 5 5 2 5" xfId="15081"/>
    <cellStyle name="40% - Accent3 5 5 2 6" xfId="15082"/>
    <cellStyle name="40% - Accent3 5 5 2 7" xfId="15083"/>
    <cellStyle name="40% - Accent3 5 5 3" xfId="15084"/>
    <cellStyle name="40% - Accent3 5 5 3 2" xfId="15085"/>
    <cellStyle name="40% - Accent3 5 5 3 3" xfId="15086"/>
    <cellStyle name="40% - Accent3 5 5 3 4" xfId="15087"/>
    <cellStyle name="40% - Accent3 5 5 3 5" xfId="15088"/>
    <cellStyle name="40% - Accent3 5 5 3 6" xfId="15089"/>
    <cellStyle name="40% - Accent3 5 5 4" xfId="15090"/>
    <cellStyle name="40% - Accent3 5 5 5" xfId="15091"/>
    <cellStyle name="40% - Accent3 5 5 6" xfId="15092"/>
    <cellStyle name="40% - Accent3 5 5 7" xfId="15093"/>
    <cellStyle name="40% - Accent3 5 5 8" xfId="15094"/>
    <cellStyle name="40% - Accent3 5 5 9" xfId="15095"/>
    <cellStyle name="40% - Accent3 5 6" xfId="15096"/>
    <cellStyle name="40% - Accent3 5 6 2" xfId="15097"/>
    <cellStyle name="40% - Accent3 5 6 2 2" xfId="15098"/>
    <cellStyle name="40% - Accent3 5 6 2 3" xfId="15099"/>
    <cellStyle name="40% - Accent3 5 6 2 4" xfId="15100"/>
    <cellStyle name="40% - Accent3 5 6 2 5" xfId="15101"/>
    <cellStyle name="40% - Accent3 5 6 2 6" xfId="15102"/>
    <cellStyle name="40% - Accent3 5 6 2 7" xfId="15103"/>
    <cellStyle name="40% - Accent3 5 6 3" xfId="15104"/>
    <cellStyle name="40% - Accent3 5 6 3 2" xfId="15105"/>
    <cellStyle name="40% - Accent3 5 6 3 3" xfId="15106"/>
    <cellStyle name="40% - Accent3 5 6 3 4" xfId="15107"/>
    <cellStyle name="40% - Accent3 5 6 3 5" xfId="15108"/>
    <cellStyle name="40% - Accent3 5 6 3 6" xfId="15109"/>
    <cellStyle name="40% - Accent3 5 6 4" xfId="15110"/>
    <cellStyle name="40% - Accent3 5 6 5" xfId="15111"/>
    <cellStyle name="40% - Accent3 5 6 6" xfId="15112"/>
    <cellStyle name="40% - Accent3 5 6 7" xfId="15113"/>
    <cellStyle name="40% - Accent3 5 6 8" xfId="15114"/>
    <cellStyle name="40% - Accent3 5 6 9" xfId="15115"/>
    <cellStyle name="40% - Accent3 5 7" xfId="15116"/>
    <cellStyle name="40% - Accent3 5 7 2" xfId="15117"/>
    <cellStyle name="40% - Accent3 5 7 2 2" xfId="15118"/>
    <cellStyle name="40% - Accent3 5 7 2 3" xfId="15119"/>
    <cellStyle name="40% - Accent3 5 7 2 4" xfId="15120"/>
    <cellStyle name="40% - Accent3 5 7 2 5" xfId="15121"/>
    <cellStyle name="40% - Accent3 5 7 2 6" xfId="15122"/>
    <cellStyle name="40% - Accent3 5 7 2 7" xfId="15123"/>
    <cellStyle name="40% - Accent3 5 7 3" xfId="15124"/>
    <cellStyle name="40% - Accent3 5 7 3 2" xfId="15125"/>
    <cellStyle name="40% - Accent3 5 7 3 3" xfId="15126"/>
    <cellStyle name="40% - Accent3 5 7 3 4" xfId="15127"/>
    <cellStyle name="40% - Accent3 5 7 3 5" xfId="15128"/>
    <cellStyle name="40% - Accent3 5 7 3 6" xfId="15129"/>
    <cellStyle name="40% - Accent3 5 7 4" xfId="15130"/>
    <cellStyle name="40% - Accent3 5 7 5" xfId="15131"/>
    <cellStyle name="40% - Accent3 5 7 6" xfId="15132"/>
    <cellStyle name="40% - Accent3 5 7 7" xfId="15133"/>
    <cellStyle name="40% - Accent3 5 7 8" xfId="15134"/>
    <cellStyle name="40% - Accent3 5 7 9" xfId="15135"/>
    <cellStyle name="40% - Accent3 5 8" xfId="15136"/>
    <cellStyle name="40% - Accent3 5 8 2" xfId="15137"/>
    <cellStyle name="40% - Accent3 5 8 2 2" xfId="15138"/>
    <cellStyle name="40% - Accent3 5 8 2 3" xfId="15139"/>
    <cellStyle name="40% - Accent3 5 8 2 4" xfId="15140"/>
    <cellStyle name="40% - Accent3 5 8 2 5" xfId="15141"/>
    <cellStyle name="40% - Accent3 5 8 2 6" xfId="15142"/>
    <cellStyle name="40% - Accent3 5 8 2 7" xfId="15143"/>
    <cellStyle name="40% - Accent3 5 8 3" xfId="15144"/>
    <cellStyle name="40% - Accent3 5 8 3 2" xfId="15145"/>
    <cellStyle name="40% - Accent3 5 8 3 3" xfId="15146"/>
    <cellStyle name="40% - Accent3 5 8 3 4" xfId="15147"/>
    <cellStyle name="40% - Accent3 5 8 3 5" xfId="15148"/>
    <cellStyle name="40% - Accent3 5 8 3 6" xfId="15149"/>
    <cellStyle name="40% - Accent3 5 8 4" xfId="15150"/>
    <cellStyle name="40% - Accent3 5 8 5" xfId="15151"/>
    <cellStyle name="40% - Accent3 5 8 6" xfId="15152"/>
    <cellStyle name="40% - Accent3 5 8 7" xfId="15153"/>
    <cellStyle name="40% - Accent3 5 8 8" xfId="15154"/>
    <cellStyle name="40% - Accent3 5 8 9" xfId="15155"/>
    <cellStyle name="40% - Accent3 5 9" xfId="15156"/>
    <cellStyle name="40% - Accent3 5 9 2" xfId="15157"/>
    <cellStyle name="40% - Accent3 5 9 2 2" xfId="15158"/>
    <cellStyle name="40% - Accent3 5 9 2 3" xfId="15159"/>
    <cellStyle name="40% - Accent3 5 9 2 4" xfId="15160"/>
    <cellStyle name="40% - Accent3 5 9 2 5" xfId="15161"/>
    <cellStyle name="40% - Accent3 5 9 2 6" xfId="15162"/>
    <cellStyle name="40% - Accent3 5 9 3" xfId="15163"/>
    <cellStyle name="40% - Accent3 5 9 4" xfId="15164"/>
    <cellStyle name="40% - Accent3 5 9 5" xfId="15165"/>
    <cellStyle name="40% - Accent3 5 9 6" xfId="15166"/>
    <cellStyle name="40% - Accent3 5 9 7" xfId="15167"/>
    <cellStyle name="40% - Accent3 5 9 8" xfId="15168"/>
    <cellStyle name="40% - Accent3 6" xfId="15169"/>
    <cellStyle name="40% - Accent3 6 10" xfId="15170"/>
    <cellStyle name="40% - Accent3 6 10 2" xfId="15171"/>
    <cellStyle name="40% - Accent3 6 10 3" xfId="15172"/>
    <cellStyle name="40% - Accent3 6 10 4" xfId="15173"/>
    <cellStyle name="40% - Accent3 6 10 5" xfId="15174"/>
    <cellStyle name="40% - Accent3 6 10 6" xfId="15175"/>
    <cellStyle name="40% - Accent3 6 10 7" xfId="15176"/>
    <cellStyle name="40% - Accent3 6 11" xfId="15177"/>
    <cellStyle name="40% - Accent3 6 11 2" xfId="15178"/>
    <cellStyle name="40% - Accent3 6 11 3" xfId="15179"/>
    <cellStyle name="40% - Accent3 6 11 4" xfId="15180"/>
    <cellStyle name="40% - Accent3 6 11 5" xfId="15181"/>
    <cellStyle name="40% - Accent3 6 11 6" xfId="15182"/>
    <cellStyle name="40% - Accent3 6 12" xfId="15183"/>
    <cellStyle name="40% - Accent3 6 12 2" xfId="15184"/>
    <cellStyle name="40% - Accent3 6 13" xfId="15185"/>
    <cellStyle name="40% - Accent3 6 14" xfId="15186"/>
    <cellStyle name="40% - Accent3 6 15" xfId="15187"/>
    <cellStyle name="40% - Accent3 6 16" xfId="15188"/>
    <cellStyle name="40% - Accent3 6 17" xfId="15189"/>
    <cellStyle name="40% - Accent3 6 2" xfId="15190"/>
    <cellStyle name="40% - Accent3 6 2 2" xfId="15191"/>
    <cellStyle name="40% - Accent3 6 2 2 2" xfId="15192"/>
    <cellStyle name="40% - Accent3 6 2 2 3" xfId="15193"/>
    <cellStyle name="40% - Accent3 6 2 2 4" xfId="15194"/>
    <cellStyle name="40% - Accent3 6 2 2 5" xfId="15195"/>
    <cellStyle name="40% - Accent3 6 2 2 6" xfId="15196"/>
    <cellStyle name="40% - Accent3 6 2 2 7" xfId="15197"/>
    <cellStyle name="40% - Accent3 6 2 3" xfId="15198"/>
    <cellStyle name="40% - Accent3 6 2 3 2" xfId="15199"/>
    <cellStyle name="40% - Accent3 6 2 3 3" xfId="15200"/>
    <cellStyle name="40% - Accent3 6 2 3 4" xfId="15201"/>
    <cellStyle name="40% - Accent3 6 2 3 5" xfId="15202"/>
    <cellStyle name="40% - Accent3 6 2 3 6" xfId="15203"/>
    <cellStyle name="40% - Accent3 6 2 4" xfId="15204"/>
    <cellStyle name="40% - Accent3 6 2 4 2" xfId="15205"/>
    <cellStyle name="40% - Accent3 6 2 5" xfId="15206"/>
    <cellStyle name="40% - Accent3 6 2 6" xfId="15207"/>
    <cellStyle name="40% - Accent3 6 2 7" xfId="15208"/>
    <cellStyle name="40% - Accent3 6 2 8" xfId="15209"/>
    <cellStyle name="40% - Accent3 6 2 9" xfId="15210"/>
    <cellStyle name="40% - Accent3 6 3" xfId="15211"/>
    <cellStyle name="40% - Accent3 6 3 2" xfId="15212"/>
    <cellStyle name="40% - Accent3 6 3 2 2" xfId="15213"/>
    <cellStyle name="40% - Accent3 6 3 2 3" xfId="15214"/>
    <cellStyle name="40% - Accent3 6 3 2 4" xfId="15215"/>
    <cellStyle name="40% - Accent3 6 3 2 5" xfId="15216"/>
    <cellStyle name="40% - Accent3 6 3 2 6" xfId="15217"/>
    <cellStyle name="40% - Accent3 6 3 2 7" xfId="15218"/>
    <cellStyle name="40% - Accent3 6 3 3" xfId="15219"/>
    <cellStyle name="40% - Accent3 6 3 3 2" xfId="15220"/>
    <cellStyle name="40% - Accent3 6 3 3 3" xfId="15221"/>
    <cellStyle name="40% - Accent3 6 3 3 4" xfId="15222"/>
    <cellStyle name="40% - Accent3 6 3 3 5" xfId="15223"/>
    <cellStyle name="40% - Accent3 6 3 3 6" xfId="15224"/>
    <cellStyle name="40% - Accent3 6 3 4" xfId="15225"/>
    <cellStyle name="40% - Accent3 6 3 4 2" xfId="15226"/>
    <cellStyle name="40% - Accent3 6 3 5" xfId="15227"/>
    <cellStyle name="40% - Accent3 6 3 6" xfId="15228"/>
    <cellStyle name="40% - Accent3 6 3 7" xfId="15229"/>
    <cellStyle name="40% - Accent3 6 3 8" xfId="15230"/>
    <cellStyle name="40% - Accent3 6 3 9" xfId="15231"/>
    <cellStyle name="40% - Accent3 6 4" xfId="15232"/>
    <cellStyle name="40% - Accent3 6 4 2" xfId="15233"/>
    <cellStyle name="40% - Accent3 6 4 2 2" xfId="15234"/>
    <cellStyle name="40% - Accent3 6 4 2 3" xfId="15235"/>
    <cellStyle name="40% - Accent3 6 4 2 4" xfId="15236"/>
    <cellStyle name="40% - Accent3 6 4 2 5" xfId="15237"/>
    <cellStyle name="40% - Accent3 6 4 2 6" xfId="15238"/>
    <cellStyle name="40% - Accent3 6 4 2 7" xfId="15239"/>
    <cellStyle name="40% - Accent3 6 4 3" xfId="15240"/>
    <cellStyle name="40% - Accent3 6 4 3 2" xfId="15241"/>
    <cellStyle name="40% - Accent3 6 4 3 3" xfId="15242"/>
    <cellStyle name="40% - Accent3 6 4 3 4" xfId="15243"/>
    <cellStyle name="40% - Accent3 6 4 3 5" xfId="15244"/>
    <cellStyle name="40% - Accent3 6 4 3 6" xfId="15245"/>
    <cellStyle name="40% - Accent3 6 4 4" xfId="15246"/>
    <cellStyle name="40% - Accent3 6 4 5" xfId="15247"/>
    <cellStyle name="40% - Accent3 6 4 6" xfId="15248"/>
    <cellStyle name="40% - Accent3 6 4 7" xfId="15249"/>
    <cellStyle name="40% - Accent3 6 4 8" xfId="15250"/>
    <cellStyle name="40% - Accent3 6 4 9" xfId="15251"/>
    <cellStyle name="40% - Accent3 6 5" xfId="15252"/>
    <cellStyle name="40% - Accent3 6 5 2" xfId="15253"/>
    <cellStyle name="40% - Accent3 6 5 2 2" xfId="15254"/>
    <cellStyle name="40% - Accent3 6 5 2 3" xfId="15255"/>
    <cellStyle name="40% - Accent3 6 5 2 4" xfId="15256"/>
    <cellStyle name="40% - Accent3 6 5 2 5" xfId="15257"/>
    <cellStyle name="40% - Accent3 6 5 2 6" xfId="15258"/>
    <cellStyle name="40% - Accent3 6 5 2 7" xfId="15259"/>
    <cellStyle name="40% - Accent3 6 5 3" xfId="15260"/>
    <cellStyle name="40% - Accent3 6 5 3 2" xfId="15261"/>
    <cellStyle name="40% - Accent3 6 5 3 3" xfId="15262"/>
    <cellStyle name="40% - Accent3 6 5 3 4" xfId="15263"/>
    <cellStyle name="40% - Accent3 6 5 3 5" xfId="15264"/>
    <cellStyle name="40% - Accent3 6 5 3 6" xfId="15265"/>
    <cellStyle name="40% - Accent3 6 5 4" xfId="15266"/>
    <cellStyle name="40% - Accent3 6 5 5" xfId="15267"/>
    <cellStyle name="40% - Accent3 6 5 6" xfId="15268"/>
    <cellStyle name="40% - Accent3 6 5 7" xfId="15269"/>
    <cellStyle name="40% - Accent3 6 5 8" xfId="15270"/>
    <cellStyle name="40% - Accent3 6 5 9" xfId="15271"/>
    <cellStyle name="40% - Accent3 6 6" xfId="15272"/>
    <cellStyle name="40% - Accent3 6 6 2" xfId="15273"/>
    <cellStyle name="40% - Accent3 6 6 2 2" xfId="15274"/>
    <cellStyle name="40% - Accent3 6 6 2 3" xfId="15275"/>
    <cellStyle name="40% - Accent3 6 6 2 4" xfId="15276"/>
    <cellStyle name="40% - Accent3 6 6 2 5" xfId="15277"/>
    <cellStyle name="40% - Accent3 6 6 2 6" xfId="15278"/>
    <cellStyle name="40% - Accent3 6 6 2 7" xfId="15279"/>
    <cellStyle name="40% - Accent3 6 6 3" xfId="15280"/>
    <cellStyle name="40% - Accent3 6 6 3 2" xfId="15281"/>
    <cellStyle name="40% - Accent3 6 6 3 3" xfId="15282"/>
    <cellStyle name="40% - Accent3 6 6 3 4" xfId="15283"/>
    <cellStyle name="40% - Accent3 6 6 3 5" xfId="15284"/>
    <cellStyle name="40% - Accent3 6 6 3 6" xfId="15285"/>
    <cellStyle name="40% - Accent3 6 6 4" xfId="15286"/>
    <cellStyle name="40% - Accent3 6 6 5" xfId="15287"/>
    <cellStyle name="40% - Accent3 6 6 6" xfId="15288"/>
    <cellStyle name="40% - Accent3 6 6 7" xfId="15289"/>
    <cellStyle name="40% - Accent3 6 6 8" xfId="15290"/>
    <cellStyle name="40% - Accent3 6 6 9" xfId="15291"/>
    <cellStyle name="40% - Accent3 6 7" xfId="15292"/>
    <cellStyle name="40% - Accent3 6 7 2" xfId="15293"/>
    <cellStyle name="40% - Accent3 6 7 2 2" xfId="15294"/>
    <cellStyle name="40% - Accent3 6 7 2 3" xfId="15295"/>
    <cellStyle name="40% - Accent3 6 7 2 4" xfId="15296"/>
    <cellStyle name="40% - Accent3 6 7 2 5" xfId="15297"/>
    <cellStyle name="40% - Accent3 6 7 2 6" xfId="15298"/>
    <cellStyle name="40% - Accent3 6 7 2 7" xfId="15299"/>
    <cellStyle name="40% - Accent3 6 7 3" xfId="15300"/>
    <cellStyle name="40% - Accent3 6 7 3 2" xfId="15301"/>
    <cellStyle name="40% - Accent3 6 7 3 3" xfId="15302"/>
    <cellStyle name="40% - Accent3 6 7 3 4" xfId="15303"/>
    <cellStyle name="40% - Accent3 6 7 3 5" xfId="15304"/>
    <cellStyle name="40% - Accent3 6 7 3 6" xfId="15305"/>
    <cellStyle name="40% - Accent3 6 7 4" xfId="15306"/>
    <cellStyle name="40% - Accent3 6 7 5" xfId="15307"/>
    <cellStyle name="40% - Accent3 6 7 6" xfId="15308"/>
    <cellStyle name="40% - Accent3 6 7 7" xfId="15309"/>
    <cellStyle name="40% - Accent3 6 7 8" xfId="15310"/>
    <cellStyle name="40% - Accent3 6 7 9" xfId="15311"/>
    <cellStyle name="40% - Accent3 6 8" xfId="15312"/>
    <cellStyle name="40% - Accent3 6 8 2" xfId="15313"/>
    <cellStyle name="40% - Accent3 6 8 2 2" xfId="15314"/>
    <cellStyle name="40% - Accent3 6 8 2 3" xfId="15315"/>
    <cellStyle name="40% - Accent3 6 8 2 4" xfId="15316"/>
    <cellStyle name="40% - Accent3 6 8 2 5" xfId="15317"/>
    <cellStyle name="40% - Accent3 6 8 2 6" xfId="15318"/>
    <cellStyle name="40% - Accent3 6 8 2 7" xfId="15319"/>
    <cellStyle name="40% - Accent3 6 8 3" xfId="15320"/>
    <cellStyle name="40% - Accent3 6 8 3 2" xfId="15321"/>
    <cellStyle name="40% - Accent3 6 8 3 3" xfId="15322"/>
    <cellStyle name="40% - Accent3 6 8 3 4" xfId="15323"/>
    <cellStyle name="40% - Accent3 6 8 3 5" xfId="15324"/>
    <cellStyle name="40% - Accent3 6 8 3 6" xfId="15325"/>
    <cellStyle name="40% - Accent3 6 8 4" xfId="15326"/>
    <cellStyle name="40% - Accent3 6 8 5" xfId="15327"/>
    <cellStyle name="40% - Accent3 6 8 6" xfId="15328"/>
    <cellStyle name="40% - Accent3 6 8 7" xfId="15329"/>
    <cellStyle name="40% - Accent3 6 8 8" xfId="15330"/>
    <cellStyle name="40% - Accent3 6 8 9" xfId="15331"/>
    <cellStyle name="40% - Accent3 6 9" xfId="15332"/>
    <cellStyle name="40% - Accent3 6 9 2" xfId="15333"/>
    <cellStyle name="40% - Accent3 6 9 2 2" xfId="15334"/>
    <cellStyle name="40% - Accent3 6 9 2 3" xfId="15335"/>
    <cellStyle name="40% - Accent3 6 9 2 4" xfId="15336"/>
    <cellStyle name="40% - Accent3 6 9 2 5" xfId="15337"/>
    <cellStyle name="40% - Accent3 6 9 2 6" xfId="15338"/>
    <cellStyle name="40% - Accent3 6 9 3" xfId="15339"/>
    <cellStyle name="40% - Accent3 6 9 4" xfId="15340"/>
    <cellStyle name="40% - Accent3 6 9 5" xfId="15341"/>
    <cellStyle name="40% - Accent3 6 9 6" xfId="15342"/>
    <cellStyle name="40% - Accent3 6 9 7" xfId="15343"/>
    <cellStyle name="40% - Accent3 6 9 8" xfId="15344"/>
    <cellStyle name="40% - Accent3 7" xfId="15345"/>
    <cellStyle name="40% - Accent3 7 10" xfId="15346"/>
    <cellStyle name="40% - Accent3 7 10 2" xfId="15347"/>
    <cellStyle name="40% - Accent3 7 10 3" xfId="15348"/>
    <cellStyle name="40% - Accent3 7 10 4" xfId="15349"/>
    <cellStyle name="40% - Accent3 7 10 5" xfId="15350"/>
    <cellStyle name="40% - Accent3 7 10 6" xfId="15351"/>
    <cellStyle name="40% - Accent3 7 10 7" xfId="15352"/>
    <cellStyle name="40% - Accent3 7 11" xfId="15353"/>
    <cellStyle name="40% - Accent3 7 11 2" xfId="15354"/>
    <cellStyle name="40% - Accent3 7 11 3" xfId="15355"/>
    <cellStyle name="40% - Accent3 7 11 4" xfId="15356"/>
    <cellStyle name="40% - Accent3 7 11 5" xfId="15357"/>
    <cellStyle name="40% - Accent3 7 11 6" xfId="15358"/>
    <cellStyle name="40% - Accent3 7 12" xfId="15359"/>
    <cellStyle name="40% - Accent3 7 12 2" xfId="15360"/>
    <cellStyle name="40% - Accent3 7 13" xfId="15361"/>
    <cellStyle name="40% - Accent3 7 14" xfId="15362"/>
    <cellStyle name="40% - Accent3 7 15" xfId="15363"/>
    <cellStyle name="40% - Accent3 7 16" xfId="15364"/>
    <cellStyle name="40% - Accent3 7 17" xfId="15365"/>
    <cellStyle name="40% - Accent3 7 2" xfId="15366"/>
    <cellStyle name="40% - Accent3 7 2 2" xfId="15367"/>
    <cellStyle name="40% - Accent3 7 2 2 2" xfId="15368"/>
    <cellStyle name="40% - Accent3 7 2 2 3" xfId="15369"/>
    <cellStyle name="40% - Accent3 7 2 2 4" xfId="15370"/>
    <cellStyle name="40% - Accent3 7 2 2 5" xfId="15371"/>
    <cellStyle name="40% - Accent3 7 2 2 6" xfId="15372"/>
    <cellStyle name="40% - Accent3 7 2 2 7" xfId="15373"/>
    <cellStyle name="40% - Accent3 7 2 3" xfId="15374"/>
    <cellStyle name="40% - Accent3 7 2 3 2" xfId="15375"/>
    <cellStyle name="40% - Accent3 7 2 3 3" xfId="15376"/>
    <cellStyle name="40% - Accent3 7 2 3 4" xfId="15377"/>
    <cellStyle name="40% - Accent3 7 2 3 5" xfId="15378"/>
    <cellStyle name="40% - Accent3 7 2 3 6" xfId="15379"/>
    <cellStyle name="40% - Accent3 7 2 4" xfId="15380"/>
    <cellStyle name="40% - Accent3 7 2 4 2" xfId="15381"/>
    <cellStyle name="40% - Accent3 7 2 5" xfId="15382"/>
    <cellStyle name="40% - Accent3 7 2 6" xfId="15383"/>
    <cellStyle name="40% - Accent3 7 2 7" xfId="15384"/>
    <cellStyle name="40% - Accent3 7 2 8" xfId="15385"/>
    <cellStyle name="40% - Accent3 7 2 9" xfId="15386"/>
    <cellStyle name="40% - Accent3 7 3" xfId="15387"/>
    <cellStyle name="40% - Accent3 7 3 2" xfId="15388"/>
    <cellStyle name="40% - Accent3 7 3 2 2" xfId="15389"/>
    <cellStyle name="40% - Accent3 7 3 2 3" xfId="15390"/>
    <cellStyle name="40% - Accent3 7 3 2 4" xfId="15391"/>
    <cellStyle name="40% - Accent3 7 3 2 5" xfId="15392"/>
    <cellStyle name="40% - Accent3 7 3 2 6" xfId="15393"/>
    <cellStyle name="40% - Accent3 7 3 2 7" xfId="15394"/>
    <cellStyle name="40% - Accent3 7 3 3" xfId="15395"/>
    <cellStyle name="40% - Accent3 7 3 3 2" xfId="15396"/>
    <cellStyle name="40% - Accent3 7 3 3 3" xfId="15397"/>
    <cellStyle name="40% - Accent3 7 3 3 4" xfId="15398"/>
    <cellStyle name="40% - Accent3 7 3 3 5" xfId="15399"/>
    <cellStyle name="40% - Accent3 7 3 3 6" xfId="15400"/>
    <cellStyle name="40% - Accent3 7 3 4" xfId="15401"/>
    <cellStyle name="40% - Accent3 7 3 4 2" xfId="15402"/>
    <cellStyle name="40% - Accent3 7 3 5" xfId="15403"/>
    <cellStyle name="40% - Accent3 7 3 6" xfId="15404"/>
    <cellStyle name="40% - Accent3 7 3 7" xfId="15405"/>
    <cellStyle name="40% - Accent3 7 3 8" xfId="15406"/>
    <cellStyle name="40% - Accent3 7 3 9" xfId="15407"/>
    <cellStyle name="40% - Accent3 7 4" xfId="15408"/>
    <cellStyle name="40% - Accent3 7 4 2" xfId="15409"/>
    <cellStyle name="40% - Accent3 7 4 2 2" xfId="15410"/>
    <cellStyle name="40% - Accent3 7 4 2 3" xfId="15411"/>
    <cellStyle name="40% - Accent3 7 4 2 4" xfId="15412"/>
    <cellStyle name="40% - Accent3 7 4 2 5" xfId="15413"/>
    <cellStyle name="40% - Accent3 7 4 2 6" xfId="15414"/>
    <cellStyle name="40% - Accent3 7 4 2 7" xfId="15415"/>
    <cellStyle name="40% - Accent3 7 4 3" xfId="15416"/>
    <cellStyle name="40% - Accent3 7 4 3 2" xfId="15417"/>
    <cellStyle name="40% - Accent3 7 4 3 3" xfId="15418"/>
    <cellStyle name="40% - Accent3 7 4 3 4" xfId="15419"/>
    <cellStyle name="40% - Accent3 7 4 3 5" xfId="15420"/>
    <cellStyle name="40% - Accent3 7 4 3 6" xfId="15421"/>
    <cellStyle name="40% - Accent3 7 4 4" xfId="15422"/>
    <cellStyle name="40% - Accent3 7 4 5" xfId="15423"/>
    <cellStyle name="40% - Accent3 7 4 6" xfId="15424"/>
    <cellStyle name="40% - Accent3 7 4 7" xfId="15425"/>
    <cellStyle name="40% - Accent3 7 4 8" xfId="15426"/>
    <cellStyle name="40% - Accent3 7 4 9" xfId="15427"/>
    <cellStyle name="40% - Accent3 7 5" xfId="15428"/>
    <cellStyle name="40% - Accent3 7 5 2" xfId="15429"/>
    <cellStyle name="40% - Accent3 7 5 2 2" xfId="15430"/>
    <cellStyle name="40% - Accent3 7 5 2 3" xfId="15431"/>
    <cellStyle name="40% - Accent3 7 5 2 4" xfId="15432"/>
    <cellStyle name="40% - Accent3 7 5 2 5" xfId="15433"/>
    <cellStyle name="40% - Accent3 7 5 2 6" xfId="15434"/>
    <cellStyle name="40% - Accent3 7 5 2 7" xfId="15435"/>
    <cellStyle name="40% - Accent3 7 5 3" xfId="15436"/>
    <cellStyle name="40% - Accent3 7 5 3 2" xfId="15437"/>
    <cellStyle name="40% - Accent3 7 5 3 3" xfId="15438"/>
    <cellStyle name="40% - Accent3 7 5 3 4" xfId="15439"/>
    <cellStyle name="40% - Accent3 7 5 3 5" xfId="15440"/>
    <cellStyle name="40% - Accent3 7 5 3 6" xfId="15441"/>
    <cellStyle name="40% - Accent3 7 5 4" xfId="15442"/>
    <cellStyle name="40% - Accent3 7 5 5" xfId="15443"/>
    <cellStyle name="40% - Accent3 7 5 6" xfId="15444"/>
    <cellStyle name="40% - Accent3 7 5 7" xfId="15445"/>
    <cellStyle name="40% - Accent3 7 5 8" xfId="15446"/>
    <cellStyle name="40% - Accent3 7 5 9" xfId="15447"/>
    <cellStyle name="40% - Accent3 7 6" xfId="15448"/>
    <cellStyle name="40% - Accent3 7 6 2" xfId="15449"/>
    <cellStyle name="40% - Accent3 7 6 2 2" xfId="15450"/>
    <cellStyle name="40% - Accent3 7 6 2 3" xfId="15451"/>
    <cellStyle name="40% - Accent3 7 6 2 4" xfId="15452"/>
    <cellStyle name="40% - Accent3 7 6 2 5" xfId="15453"/>
    <cellStyle name="40% - Accent3 7 6 2 6" xfId="15454"/>
    <cellStyle name="40% - Accent3 7 6 2 7" xfId="15455"/>
    <cellStyle name="40% - Accent3 7 6 3" xfId="15456"/>
    <cellStyle name="40% - Accent3 7 6 3 2" xfId="15457"/>
    <cellStyle name="40% - Accent3 7 6 3 3" xfId="15458"/>
    <cellStyle name="40% - Accent3 7 6 3 4" xfId="15459"/>
    <cellStyle name="40% - Accent3 7 6 3 5" xfId="15460"/>
    <cellStyle name="40% - Accent3 7 6 3 6" xfId="15461"/>
    <cellStyle name="40% - Accent3 7 6 4" xfId="15462"/>
    <cellStyle name="40% - Accent3 7 6 5" xfId="15463"/>
    <cellStyle name="40% - Accent3 7 6 6" xfId="15464"/>
    <cellStyle name="40% - Accent3 7 6 7" xfId="15465"/>
    <cellStyle name="40% - Accent3 7 6 8" xfId="15466"/>
    <cellStyle name="40% - Accent3 7 6 9" xfId="15467"/>
    <cellStyle name="40% - Accent3 7 7" xfId="15468"/>
    <cellStyle name="40% - Accent3 7 7 2" xfId="15469"/>
    <cellStyle name="40% - Accent3 7 7 2 2" xfId="15470"/>
    <cellStyle name="40% - Accent3 7 7 2 3" xfId="15471"/>
    <cellStyle name="40% - Accent3 7 7 2 4" xfId="15472"/>
    <cellStyle name="40% - Accent3 7 7 2 5" xfId="15473"/>
    <cellStyle name="40% - Accent3 7 7 2 6" xfId="15474"/>
    <cellStyle name="40% - Accent3 7 7 2 7" xfId="15475"/>
    <cellStyle name="40% - Accent3 7 7 3" xfId="15476"/>
    <cellStyle name="40% - Accent3 7 7 3 2" xfId="15477"/>
    <cellStyle name="40% - Accent3 7 7 3 3" xfId="15478"/>
    <cellStyle name="40% - Accent3 7 7 3 4" xfId="15479"/>
    <cellStyle name="40% - Accent3 7 7 3 5" xfId="15480"/>
    <cellStyle name="40% - Accent3 7 7 3 6" xfId="15481"/>
    <cellStyle name="40% - Accent3 7 7 4" xfId="15482"/>
    <cellStyle name="40% - Accent3 7 7 5" xfId="15483"/>
    <cellStyle name="40% - Accent3 7 7 6" xfId="15484"/>
    <cellStyle name="40% - Accent3 7 7 7" xfId="15485"/>
    <cellStyle name="40% - Accent3 7 7 8" xfId="15486"/>
    <cellStyle name="40% - Accent3 7 7 9" xfId="15487"/>
    <cellStyle name="40% - Accent3 7 8" xfId="15488"/>
    <cellStyle name="40% - Accent3 7 8 2" xfId="15489"/>
    <cellStyle name="40% - Accent3 7 8 2 2" xfId="15490"/>
    <cellStyle name="40% - Accent3 7 8 2 3" xfId="15491"/>
    <cellStyle name="40% - Accent3 7 8 2 4" xfId="15492"/>
    <cellStyle name="40% - Accent3 7 8 2 5" xfId="15493"/>
    <cellStyle name="40% - Accent3 7 8 2 6" xfId="15494"/>
    <cellStyle name="40% - Accent3 7 8 2 7" xfId="15495"/>
    <cellStyle name="40% - Accent3 7 8 3" xfId="15496"/>
    <cellStyle name="40% - Accent3 7 8 3 2" xfId="15497"/>
    <cellStyle name="40% - Accent3 7 8 3 3" xfId="15498"/>
    <cellStyle name="40% - Accent3 7 8 3 4" xfId="15499"/>
    <cellStyle name="40% - Accent3 7 8 3 5" xfId="15500"/>
    <cellStyle name="40% - Accent3 7 8 3 6" xfId="15501"/>
    <cellStyle name="40% - Accent3 7 8 4" xfId="15502"/>
    <cellStyle name="40% - Accent3 7 8 5" xfId="15503"/>
    <cellStyle name="40% - Accent3 7 8 6" xfId="15504"/>
    <cellStyle name="40% - Accent3 7 8 7" xfId="15505"/>
    <cellStyle name="40% - Accent3 7 8 8" xfId="15506"/>
    <cellStyle name="40% - Accent3 7 8 9" xfId="15507"/>
    <cellStyle name="40% - Accent3 7 9" xfId="15508"/>
    <cellStyle name="40% - Accent3 7 9 2" xfId="15509"/>
    <cellStyle name="40% - Accent3 7 9 2 2" xfId="15510"/>
    <cellStyle name="40% - Accent3 7 9 2 3" xfId="15511"/>
    <cellStyle name="40% - Accent3 7 9 2 4" xfId="15512"/>
    <cellStyle name="40% - Accent3 7 9 2 5" xfId="15513"/>
    <cellStyle name="40% - Accent3 7 9 2 6" xfId="15514"/>
    <cellStyle name="40% - Accent3 7 9 3" xfId="15515"/>
    <cellStyle name="40% - Accent3 7 9 4" xfId="15516"/>
    <cellStyle name="40% - Accent3 7 9 5" xfId="15517"/>
    <cellStyle name="40% - Accent3 7 9 6" xfId="15518"/>
    <cellStyle name="40% - Accent3 7 9 7" xfId="15519"/>
    <cellStyle name="40% - Accent3 7 9 8" xfId="15520"/>
    <cellStyle name="40% - Accent3 8" xfId="15521"/>
    <cellStyle name="40% - Accent3 8 10" xfId="15522"/>
    <cellStyle name="40% - Accent3 8 10 2" xfId="15523"/>
    <cellStyle name="40% - Accent3 8 10 3" xfId="15524"/>
    <cellStyle name="40% - Accent3 8 10 4" xfId="15525"/>
    <cellStyle name="40% - Accent3 8 10 5" xfId="15526"/>
    <cellStyle name="40% - Accent3 8 10 6" xfId="15527"/>
    <cellStyle name="40% - Accent3 8 10 7" xfId="15528"/>
    <cellStyle name="40% - Accent3 8 11" xfId="15529"/>
    <cellStyle name="40% - Accent3 8 11 2" xfId="15530"/>
    <cellStyle name="40% - Accent3 8 11 3" xfId="15531"/>
    <cellStyle name="40% - Accent3 8 11 4" xfId="15532"/>
    <cellStyle name="40% - Accent3 8 11 5" xfId="15533"/>
    <cellStyle name="40% - Accent3 8 11 6" xfId="15534"/>
    <cellStyle name="40% - Accent3 8 12" xfId="15535"/>
    <cellStyle name="40% - Accent3 8 12 2" xfId="15536"/>
    <cellStyle name="40% - Accent3 8 13" xfId="15537"/>
    <cellStyle name="40% - Accent3 8 14" xfId="15538"/>
    <cellStyle name="40% - Accent3 8 15" xfId="15539"/>
    <cellStyle name="40% - Accent3 8 16" xfId="15540"/>
    <cellStyle name="40% - Accent3 8 17" xfId="15541"/>
    <cellStyle name="40% - Accent3 8 2" xfId="15542"/>
    <cellStyle name="40% - Accent3 8 2 2" xfId="15543"/>
    <cellStyle name="40% - Accent3 8 2 2 2" xfId="15544"/>
    <cellStyle name="40% - Accent3 8 2 2 3" xfId="15545"/>
    <cellStyle name="40% - Accent3 8 2 2 4" xfId="15546"/>
    <cellStyle name="40% - Accent3 8 2 2 5" xfId="15547"/>
    <cellStyle name="40% - Accent3 8 2 2 6" xfId="15548"/>
    <cellStyle name="40% - Accent3 8 2 2 7" xfId="15549"/>
    <cellStyle name="40% - Accent3 8 2 3" xfId="15550"/>
    <cellStyle name="40% - Accent3 8 2 3 2" xfId="15551"/>
    <cellStyle name="40% - Accent3 8 2 3 3" xfId="15552"/>
    <cellStyle name="40% - Accent3 8 2 3 4" xfId="15553"/>
    <cellStyle name="40% - Accent3 8 2 3 5" xfId="15554"/>
    <cellStyle name="40% - Accent3 8 2 3 6" xfId="15555"/>
    <cellStyle name="40% - Accent3 8 2 4" xfId="15556"/>
    <cellStyle name="40% - Accent3 8 2 4 2" xfId="15557"/>
    <cellStyle name="40% - Accent3 8 2 5" xfId="15558"/>
    <cellStyle name="40% - Accent3 8 2 6" xfId="15559"/>
    <cellStyle name="40% - Accent3 8 2 7" xfId="15560"/>
    <cellStyle name="40% - Accent3 8 2 8" xfId="15561"/>
    <cellStyle name="40% - Accent3 8 2 9" xfId="15562"/>
    <cellStyle name="40% - Accent3 8 3" xfId="15563"/>
    <cellStyle name="40% - Accent3 8 3 2" xfId="15564"/>
    <cellStyle name="40% - Accent3 8 3 2 2" xfId="15565"/>
    <cellStyle name="40% - Accent3 8 3 2 3" xfId="15566"/>
    <cellStyle name="40% - Accent3 8 3 2 4" xfId="15567"/>
    <cellStyle name="40% - Accent3 8 3 2 5" xfId="15568"/>
    <cellStyle name="40% - Accent3 8 3 2 6" xfId="15569"/>
    <cellStyle name="40% - Accent3 8 3 2 7" xfId="15570"/>
    <cellStyle name="40% - Accent3 8 3 3" xfId="15571"/>
    <cellStyle name="40% - Accent3 8 3 3 2" xfId="15572"/>
    <cellStyle name="40% - Accent3 8 3 3 3" xfId="15573"/>
    <cellStyle name="40% - Accent3 8 3 3 4" xfId="15574"/>
    <cellStyle name="40% - Accent3 8 3 3 5" xfId="15575"/>
    <cellStyle name="40% - Accent3 8 3 3 6" xfId="15576"/>
    <cellStyle name="40% - Accent3 8 3 4" xfId="15577"/>
    <cellStyle name="40% - Accent3 8 3 4 2" xfId="15578"/>
    <cellStyle name="40% - Accent3 8 3 5" xfId="15579"/>
    <cellStyle name="40% - Accent3 8 3 6" xfId="15580"/>
    <cellStyle name="40% - Accent3 8 3 7" xfId="15581"/>
    <cellStyle name="40% - Accent3 8 3 8" xfId="15582"/>
    <cellStyle name="40% - Accent3 8 3 9" xfId="15583"/>
    <cellStyle name="40% - Accent3 8 4" xfId="15584"/>
    <cellStyle name="40% - Accent3 8 4 2" xfId="15585"/>
    <cellStyle name="40% - Accent3 8 4 2 2" xfId="15586"/>
    <cellStyle name="40% - Accent3 8 4 2 3" xfId="15587"/>
    <cellStyle name="40% - Accent3 8 4 2 4" xfId="15588"/>
    <cellStyle name="40% - Accent3 8 4 2 5" xfId="15589"/>
    <cellStyle name="40% - Accent3 8 4 2 6" xfId="15590"/>
    <cellStyle name="40% - Accent3 8 4 2 7" xfId="15591"/>
    <cellStyle name="40% - Accent3 8 4 3" xfId="15592"/>
    <cellStyle name="40% - Accent3 8 4 3 2" xfId="15593"/>
    <cellStyle name="40% - Accent3 8 4 3 3" xfId="15594"/>
    <cellStyle name="40% - Accent3 8 4 3 4" xfId="15595"/>
    <cellStyle name="40% - Accent3 8 4 3 5" xfId="15596"/>
    <cellStyle name="40% - Accent3 8 4 3 6" xfId="15597"/>
    <cellStyle name="40% - Accent3 8 4 4" xfId="15598"/>
    <cellStyle name="40% - Accent3 8 4 5" xfId="15599"/>
    <cellStyle name="40% - Accent3 8 4 6" xfId="15600"/>
    <cellStyle name="40% - Accent3 8 4 7" xfId="15601"/>
    <cellStyle name="40% - Accent3 8 4 8" xfId="15602"/>
    <cellStyle name="40% - Accent3 8 4 9" xfId="15603"/>
    <cellStyle name="40% - Accent3 8 5" xfId="15604"/>
    <cellStyle name="40% - Accent3 8 5 2" xfId="15605"/>
    <cellStyle name="40% - Accent3 8 5 2 2" xfId="15606"/>
    <cellStyle name="40% - Accent3 8 5 2 3" xfId="15607"/>
    <cellStyle name="40% - Accent3 8 5 2 4" xfId="15608"/>
    <cellStyle name="40% - Accent3 8 5 2 5" xfId="15609"/>
    <cellStyle name="40% - Accent3 8 5 2 6" xfId="15610"/>
    <cellStyle name="40% - Accent3 8 5 2 7" xfId="15611"/>
    <cellStyle name="40% - Accent3 8 5 3" xfId="15612"/>
    <cellStyle name="40% - Accent3 8 5 3 2" xfId="15613"/>
    <cellStyle name="40% - Accent3 8 5 3 3" xfId="15614"/>
    <cellStyle name="40% - Accent3 8 5 3 4" xfId="15615"/>
    <cellStyle name="40% - Accent3 8 5 3 5" xfId="15616"/>
    <cellStyle name="40% - Accent3 8 5 3 6" xfId="15617"/>
    <cellStyle name="40% - Accent3 8 5 4" xfId="15618"/>
    <cellStyle name="40% - Accent3 8 5 5" xfId="15619"/>
    <cellStyle name="40% - Accent3 8 5 6" xfId="15620"/>
    <cellStyle name="40% - Accent3 8 5 7" xfId="15621"/>
    <cellStyle name="40% - Accent3 8 5 8" xfId="15622"/>
    <cellStyle name="40% - Accent3 8 5 9" xfId="15623"/>
    <cellStyle name="40% - Accent3 8 6" xfId="15624"/>
    <cellStyle name="40% - Accent3 8 6 2" xfId="15625"/>
    <cellStyle name="40% - Accent3 8 6 2 2" xfId="15626"/>
    <cellStyle name="40% - Accent3 8 6 2 3" xfId="15627"/>
    <cellStyle name="40% - Accent3 8 6 2 4" xfId="15628"/>
    <cellStyle name="40% - Accent3 8 6 2 5" xfId="15629"/>
    <cellStyle name="40% - Accent3 8 6 2 6" xfId="15630"/>
    <cellStyle name="40% - Accent3 8 6 2 7" xfId="15631"/>
    <cellStyle name="40% - Accent3 8 6 3" xfId="15632"/>
    <cellStyle name="40% - Accent3 8 6 3 2" xfId="15633"/>
    <cellStyle name="40% - Accent3 8 6 3 3" xfId="15634"/>
    <cellStyle name="40% - Accent3 8 6 3 4" xfId="15635"/>
    <cellStyle name="40% - Accent3 8 6 3 5" xfId="15636"/>
    <cellStyle name="40% - Accent3 8 6 3 6" xfId="15637"/>
    <cellStyle name="40% - Accent3 8 6 4" xfId="15638"/>
    <cellStyle name="40% - Accent3 8 6 5" xfId="15639"/>
    <cellStyle name="40% - Accent3 8 6 6" xfId="15640"/>
    <cellStyle name="40% - Accent3 8 6 7" xfId="15641"/>
    <cellStyle name="40% - Accent3 8 6 8" xfId="15642"/>
    <cellStyle name="40% - Accent3 8 6 9" xfId="15643"/>
    <cellStyle name="40% - Accent3 8 7" xfId="15644"/>
    <cellStyle name="40% - Accent3 8 7 2" xfId="15645"/>
    <cellStyle name="40% - Accent3 8 7 2 2" xfId="15646"/>
    <cellStyle name="40% - Accent3 8 7 2 3" xfId="15647"/>
    <cellStyle name="40% - Accent3 8 7 2 4" xfId="15648"/>
    <cellStyle name="40% - Accent3 8 7 2 5" xfId="15649"/>
    <cellStyle name="40% - Accent3 8 7 2 6" xfId="15650"/>
    <cellStyle name="40% - Accent3 8 7 2 7" xfId="15651"/>
    <cellStyle name="40% - Accent3 8 7 3" xfId="15652"/>
    <cellStyle name="40% - Accent3 8 7 3 2" xfId="15653"/>
    <cellStyle name="40% - Accent3 8 7 3 3" xfId="15654"/>
    <cellStyle name="40% - Accent3 8 7 3 4" xfId="15655"/>
    <cellStyle name="40% - Accent3 8 7 3 5" xfId="15656"/>
    <cellStyle name="40% - Accent3 8 7 3 6" xfId="15657"/>
    <cellStyle name="40% - Accent3 8 7 4" xfId="15658"/>
    <cellStyle name="40% - Accent3 8 7 5" xfId="15659"/>
    <cellStyle name="40% - Accent3 8 7 6" xfId="15660"/>
    <cellStyle name="40% - Accent3 8 7 7" xfId="15661"/>
    <cellStyle name="40% - Accent3 8 7 8" xfId="15662"/>
    <cellStyle name="40% - Accent3 8 7 9" xfId="15663"/>
    <cellStyle name="40% - Accent3 8 8" xfId="15664"/>
    <cellStyle name="40% - Accent3 8 8 2" xfId="15665"/>
    <cellStyle name="40% - Accent3 8 8 2 2" xfId="15666"/>
    <cellStyle name="40% - Accent3 8 8 2 3" xfId="15667"/>
    <cellStyle name="40% - Accent3 8 8 2 4" xfId="15668"/>
    <cellStyle name="40% - Accent3 8 8 2 5" xfId="15669"/>
    <cellStyle name="40% - Accent3 8 8 2 6" xfId="15670"/>
    <cellStyle name="40% - Accent3 8 8 2 7" xfId="15671"/>
    <cellStyle name="40% - Accent3 8 8 3" xfId="15672"/>
    <cellStyle name="40% - Accent3 8 8 3 2" xfId="15673"/>
    <cellStyle name="40% - Accent3 8 8 3 3" xfId="15674"/>
    <cellStyle name="40% - Accent3 8 8 3 4" xfId="15675"/>
    <cellStyle name="40% - Accent3 8 8 3 5" xfId="15676"/>
    <cellStyle name="40% - Accent3 8 8 3 6" xfId="15677"/>
    <cellStyle name="40% - Accent3 8 8 4" xfId="15678"/>
    <cellStyle name="40% - Accent3 8 8 5" xfId="15679"/>
    <cellStyle name="40% - Accent3 8 8 6" xfId="15680"/>
    <cellStyle name="40% - Accent3 8 8 7" xfId="15681"/>
    <cellStyle name="40% - Accent3 8 8 8" xfId="15682"/>
    <cellStyle name="40% - Accent3 8 8 9" xfId="15683"/>
    <cellStyle name="40% - Accent3 8 9" xfId="15684"/>
    <cellStyle name="40% - Accent3 8 9 2" xfId="15685"/>
    <cellStyle name="40% - Accent3 8 9 2 2" xfId="15686"/>
    <cellStyle name="40% - Accent3 8 9 2 3" xfId="15687"/>
    <cellStyle name="40% - Accent3 8 9 2 4" xfId="15688"/>
    <cellStyle name="40% - Accent3 8 9 2 5" xfId="15689"/>
    <cellStyle name="40% - Accent3 8 9 2 6" xfId="15690"/>
    <cellStyle name="40% - Accent3 8 9 3" xfId="15691"/>
    <cellStyle name="40% - Accent3 8 9 4" xfId="15692"/>
    <cellStyle name="40% - Accent3 8 9 5" xfId="15693"/>
    <cellStyle name="40% - Accent3 8 9 6" xfId="15694"/>
    <cellStyle name="40% - Accent3 8 9 7" xfId="15695"/>
    <cellStyle name="40% - Accent3 8 9 8" xfId="15696"/>
    <cellStyle name="40% - Accent3 9" xfId="15697"/>
    <cellStyle name="40% - Accent3 9 2" xfId="15698"/>
    <cellStyle name="40% - Accent3 9 3" xfId="15699"/>
    <cellStyle name="40% - Accent3 9 4" xfId="15700"/>
    <cellStyle name="40% - Accent4" xfId="16" builtinId="43" customBuiltin="1"/>
    <cellStyle name="40% - Accent4 10" xfId="15701"/>
    <cellStyle name="40% - Accent4 10 2" xfId="15702"/>
    <cellStyle name="40% - Accent4 10 2 2" xfId="15703"/>
    <cellStyle name="40% - Accent4 10 2 2 2" xfId="15704"/>
    <cellStyle name="40% - Accent4 10 2 3" xfId="15705"/>
    <cellStyle name="40% - Accent4 10 2 4" xfId="15706"/>
    <cellStyle name="40% - Accent4 10 2 5" xfId="15707"/>
    <cellStyle name="40% - Accent4 10 2 6" xfId="15708"/>
    <cellStyle name="40% - Accent4 10 2 7" xfId="15709"/>
    <cellStyle name="40% - Accent4 10 3" xfId="15710"/>
    <cellStyle name="40% - Accent4 10 3 2" xfId="15711"/>
    <cellStyle name="40% - Accent4 10 3 2 2" xfId="15712"/>
    <cellStyle name="40% - Accent4 10 3 3" xfId="15713"/>
    <cellStyle name="40% - Accent4 10 3 4" xfId="15714"/>
    <cellStyle name="40% - Accent4 10 3 5" xfId="15715"/>
    <cellStyle name="40% - Accent4 10 3 6" xfId="15716"/>
    <cellStyle name="40% - Accent4 10 4" xfId="15717"/>
    <cellStyle name="40% - Accent4 10 4 2" xfId="15718"/>
    <cellStyle name="40% - Accent4 10 5" xfId="15719"/>
    <cellStyle name="40% - Accent4 10 6" xfId="15720"/>
    <cellStyle name="40% - Accent4 10 7" xfId="15721"/>
    <cellStyle name="40% - Accent4 10 8" xfId="15722"/>
    <cellStyle name="40% - Accent4 10 9" xfId="15723"/>
    <cellStyle name="40% - Accent4 11" xfId="15724"/>
    <cellStyle name="40% - Accent4 11 2" xfId="15725"/>
    <cellStyle name="40% - Accent4 11 2 2" xfId="15726"/>
    <cellStyle name="40% - Accent4 11 2 2 2" xfId="15727"/>
    <cellStyle name="40% - Accent4 11 2 3" xfId="15728"/>
    <cellStyle name="40% - Accent4 11 2 4" xfId="15729"/>
    <cellStyle name="40% - Accent4 11 2 5" xfId="15730"/>
    <cellStyle name="40% - Accent4 11 2 6" xfId="15731"/>
    <cellStyle name="40% - Accent4 11 2 7" xfId="15732"/>
    <cellStyle name="40% - Accent4 11 3" xfId="15733"/>
    <cellStyle name="40% - Accent4 11 3 2" xfId="15734"/>
    <cellStyle name="40% - Accent4 11 3 2 2" xfId="15735"/>
    <cellStyle name="40% - Accent4 11 3 3" xfId="15736"/>
    <cellStyle name="40% - Accent4 11 3 4" xfId="15737"/>
    <cellStyle name="40% - Accent4 11 3 5" xfId="15738"/>
    <cellStyle name="40% - Accent4 11 3 6" xfId="15739"/>
    <cellStyle name="40% - Accent4 11 4" xfId="15740"/>
    <cellStyle name="40% - Accent4 11 4 2" xfId="15741"/>
    <cellStyle name="40% - Accent4 11 5" xfId="15742"/>
    <cellStyle name="40% - Accent4 11 6" xfId="15743"/>
    <cellStyle name="40% - Accent4 11 7" xfId="15744"/>
    <cellStyle name="40% - Accent4 11 8" xfId="15745"/>
    <cellStyle name="40% - Accent4 11 9" xfId="15746"/>
    <cellStyle name="40% - Accent4 12" xfId="15747"/>
    <cellStyle name="40% - Accent4 12 2" xfId="15748"/>
    <cellStyle name="40% - Accent4 12 2 2" xfId="15749"/>
    <cellStyle name="40% - Accent4 12 2 2 2" xfId="15750"/>
    <cellStyle name="40% - Accent4 12 2 3" xfId="15751"/>
    <cellStyle name="40% - Accent4 12 2 4" xfId="15752"/>
    <cellStyle name="40% - Accent4 12 2 5" xfId="15753"/>
    <cellStyle name="40% - Accent4 12 2 6" xfId="15754"/>
    <cellStyle name="40% - Accent4 12 2 7" xfId="15755"/>
    <cellStyle name="40% - Accent4 12 3" xfId="15756"/>
    <cellStyle name="40% - Accent4 12 3 2" xfId="15757"/>
    <cellStyle name="40% - Accent4 12 3 2 2" xfId="15758"/>
    <cellStyle name="40% - Accent4 12 3 3" xfId="15759"/>
    <cellStyle name="40% - Accent4 12 3 4" xfId="15760"/>
    <cellStyle name="40% - Accent4 12 3 5" xfId="15761"/>
    <cellStyle name="40% - Accent4 12 3 6" xfId="15762"/>
    <cellStyle name="40% - Accent4 12 4" xfId="15763"/>
    <cellStyle name="40% - Accent4 12 4 2" xfId="15764"/>
    <cellStyle name="40% - Accent4 12 5" xfId="15765"/>
    <cellStyle name="40% - Accent4 12 6" xfId="15766"/>
    <cellStyle name="40% - Accent4 12 7" xfId="15767"/>
    <cellStyle name="40% - Accent4 12 8" xfId="15768"/>
    <cellStyle name="40% - Accent4 12 9" xfId="15769"/>
    <cellStyle name="40% - Accent4 13" xfId="15770"/>
    <cellStyle name="40% - Accent4 13 2" xfId="15771"/>
    <cellStyle name="40% - Accent4 13 2 2" xfId="15772"/>
    <cellStyle name="40% - Accent4 13 2 2 2" xfId="15773"/>
    <cellStyle name="40% - Accent4 13 2 3" xfId="15774"/>
    <cellStyle name="40% - Accent4 13 2 4" xfId="15775"/>
    <cellStyle name="40% - Accent4 13 2 5" xfId="15776"/>
    <cellStyle name="40% - Accent4 13 2 6" xfId="15777"/>
    <cellStyle name="40% - Accent4 13 2 7" xfId="15778"/>
    <cellStyle name="40% - Accent4 13 3" xfId="15779"/>
    <cellStyle name="40% - Accent4 13 3 2" xfId="15780"/>
    <cellStyle name="40% - Accent4 13 3 2 2" xfId="15781"/>
    <cellStyle name="40% - Accent4 13 3 3" xfId="15782"/>
    <cellStyle name="40% - Accent4 13 3 4" xfId="15783"/>
    <cellStyle name="40% - Accent4 13 3 5" xfId="15784"/>
    <cellStyle name="40% - Accent4 13 3 6" xfId="15785"/>
    <cellStyle name="40% - Accent4 13 4" xfId="15786"/>
    <cellStyle name="40% - Accent4 13 4 2" xfId="15787"/>
    <cellStyle name="40% - Accent4 13 5" xfId="15788"/>
    <cellStyle name="40% - Accent4 13 6" xfId="15789"/>
    <cellStyle name="40% - Accent4 13 7" xfId="15790"/>
    <cellStyle name="40% - Accent4 13 8" xfId="15791"/>
    <cellStyle name="40% - Accent4 13 9" xfId="15792"/>
    <cellStyle name="40% - Accent4 14" xfId="15793"/>
    <cellStyle name="40% - Accent4 14 2" xfId="15794"/>
    <cellStyle name="40% - Accent4 14 2 2" xfId="15795"/>
    <cellStyle name="40% - Accent4 14 2 2 2" xfId="15796"/>
    <cellStyle name="40% - Accent4 14 2 3" xfId="15797"/>
    <cellStyle name="40% - Accent4 14 2 4" xfId="15798"/>
    <cellStyle name="40% - Accent4 14 2 5" xfId="15799"/>
    <cellStyle name="40% - Accent4 14 2 6" xfId="15800"/>
    <cellStyle name="40% - Accent4 14 2 7" xfId="15801"/>
    <cellStyle name="40% - Accent4 14 3" xfId="15802"/>
    <cellStyle name="40% - Accent4 14 3 2" xfId="15803"/>
    <cellStyle name="40% - Accent4 14 3 2 2" xfId="15804"/>
    <cellStyle name="40% - Accent4 14 3 3" xfId="15805"/>
    <cellStyle name="40% - Accent4 14 3 4" xfId="15806"/>
    <cellStyle name="40% - Accent4 14 3 5" xfId="15807"/>
    <cellStyle name="40% - Accent4 14 3 6" xfId="15808"/>
    <cellStyle name="40% - Accent4 14 4" xfId="15809"/>
    <cellStyle name="40% - Accent4 14 4 2" xfId="15810"/>
    <cellStyle name="40% - Accent4 14 5" xfId="15811"/>
    <cellStyle name="40% - Accent4 14 6" xfId="15812"/>
    <cellStyle name="40% - Accent4 14 7" xfId="15813"/>
    <cellStyle name="40% - Accent4 14 8" xfId="15814"/>
    <cellStyle name="40% - Accent4 14 9" xfId="15815"/>
    <cellStyle name="40% - Accent4 15" xfId="15816"/>
    <cellStyle name="40% - Accent4 15 2" xfId="15817"/>
    <cellStyle name="40% - Accent4 15 2 2" xfId="15818"/>
    <cellStyle name="40% - Accent4 15 2 2 2" xfId="15819"/>
    <cellStyle name="40% - Accent4 15 2 3" xfId="15820"/>
    <cellStyle name="40% - Accent4 15 2 4" xfId="15821"/>
    <cellStyle name="40% - Accent4 15 2 5" xfId="15822"/>
    <cellStyle name="40% - Accent4 15 2 6" xfId="15823"/>
    <cellStyle name="40% - Accent4 15 2 7" xfId="15824"/>
    <cellStyle name="40% - Accent4 15 3" xfId="15825"/>
    <cellStyle name="40% - Accent4 15 3 2" xfId="15826"/>
    <cellStyle name="40% - Accent4 15 3 2 2" xfId="15827"/>
    <cellStyle name="40% - Accent4 15 3 3" xfId="15828"/>
    <cellStyle name="40% - Accent4 15 3 4" xfId="15829"/>
    <cellStyle name="40% - Accent4 15 3 5" xfId="15830"/>
    <cellStyle name="40% - Accent4 15 3 6" xfId="15831"/>
    <cellStyle name="40% - Accent4 15 4" xfId="15832"/>
    <cellStyle name="40% - Accent4 15 4 2" xfId="15833"/>
    <cellStyle name="40% - Accent4 15 5" xfId="15834"/>
    <cellStyle name="40% - Accent4 15 6" xfId="15835"/>
    <cellStyle name="40% - Accent4 15 7" xfId="15836"/>
    <cellStyle name="40% - Accent4 15 8" xfId="15837"/>
    <cellStyle name="40% - Accent4 15 9" xfId="15838"/>
    <cellStyle name="40% - Accent4 16" xfId="15839"/>
    <cellStyle name="40% - Accent4 16 2" xfId="15840"/>
    <cellStyle name="40% - Accent4 16 2 2" xfId="15841"/>
    <cellStyle name="40% - Accent4 16 2 2 2" xfId="15842"/>
    <cellStyle name="40% - Accent4 16 2 3" xfId="15843"/>
    <cellStyle name="40% - Accent4 16 2 4" xfId="15844"/>
    <cellStyle name="40% - Accent4 16 2 5" xfId="15845"/>
    <cellStyle name="40% - Accent4 16 2 6" xfId="15846"/>
    <cellStyle name="40% - Accent4 16 2 7" xfId="15847"/>
    <cellStyle name="40% - Accent4 16 3" xfId="15848"/>
    <cellStyle name="40% - Accent4 16 3 2" xfId="15849"/>
    <cellStyle name="40% - Accent4 16 3 2 2" xfId="15850"/>
    <cellStyle name="40% - Accent4 16 3 3" xfId="15851"/>
    <cellStyle name="40% - Accent4 16 3 4" xfId="15852"/>
    <cellStyle name="40% - Accent4 16 3 5" xfId="15853"/>
    <cellStyle name="40% - Accent4 16 3 6" xfId="15854"/>
    <cellStyle name="40% - Accent4 16 4" xfId="15855"/>
    <cellStyle name="40% - Accent4 16 4 2" xfId="15856"/>
    <cellStyle name="40% - Accent4 16 5" xfId="15857"/>
    <cellStyle name="40% - Accent4 16 6" xfId="15858"/>
    <cellStyle name="40% - Accent4 16 7" xfId="15859"/>
    <cellStyle name="40% - Accent4 16 8" xfId="15860"/>
    <cellStyle name="40% - Accent4 16 9" xfId="15861"/>
    <cellStyle name="40% - Accent4 17" xfId="15862"/>
    <cellStyle name="40% - Accent4 17 2" xfId="15863"/>
    <cellStyle name="40% - Accent4 17 2 2" xfId="15864"/>
    <cellStyle name="40% - Accent4 17 2 2 2" xfId="15865"/>
    <cellStyle name="40% - Accent4 17 2 3" xfId="15866"/>
    <cellStyle name="40% - Accent4 17 2 4" xfId="15867"/>
    <cellStyle name="40% - Accent4 17 2 5" xfId="15868"/>
    <cellStyle name="40% - Accent4 17 2 6" xfId="15869"/>
    <cellStyle name="40% - Accent4 17 3" xfId="15870"/>
    <cellStyle name="40% - Accent4 17 3 2" xfId="15871"/>
    <cellStyle name="40% - Accent4 17 4" xfId="15872"/>
    <cellStyle name="40% - Accent4 17 4 2" xfId="15873"/>
    <cellStyle name="40% - Accent4 17 5" xfId="15874"/>
    <cellStyle name="40% - Accent4 17 6" xfId="15875"/>
    <cellStyle name="40% - Accent4 17 7" xfId="15876"/>
    <cellStyle name="40% - Accent4 17 8" xfId="15877"/>
    <cellStyle name="40% - Accent4 18" xfId="15878"/>
    <cellStyle name="40% - Accent4 18 2" xfId="15879"/>
    <cellStyle name="40% - Accent4 18 2 2" xfId="15880"/>
    <cellStyle name="40% - Accent4 18 3" xfId="15881"/>
    <cellStyle name="40% - Accent4 18 3 2" xfId="15882"/>
    <cellStyle name="40% - Accent4 18 4" xfId="15883"/>
    <cellStyle name="40% - Accent4 18 4 2" xfId="15884"/>
    <cellStyle name="40% - Accent4 18 5" xfId="15885"/>
    <cellStyle name="40% - Accent4 18 6" xfId="15886"/>
    <cellStyle name="40% - Accent4 18 7" xfId="15887"/>
    <cellStyle name="40% - Accent4 19" xfId="15888"/>
    <cellStyle name="40% - Accent4 19 2" xfId="15889"/>
    <cellStyle name="40% - Accent4 19 2 2" xfId="15890"/>
    <cellStyle name="40% - Accent4 19 3" xfId="15891"/>
    <cellStyle name="40% - Accent4 19 3 2" xfId="15892"/>
    <cellStyle name="40% - Accent4 19 4" xfId="15893"/>
    <cellStyle name="40% - Accent4 19 4 2" xfId="15894"/>
    <cellStyle name="40% - Accent4 19 5" xfId="15895"/>
    <cellStyle name="40% - Accent4 19 6" xfId="15896"/>
    <cellStyle name="40% - Accent4 2" xfId="371"/>
    <cellStyle name="40% - Accent4 2 10" xfId="15897"/>
    <cellStyle name="40% - Accent4 2 10 2" xfId="15898"/>
    <cellStyle name="40% - Accent4 2 10 2 2" xfId="15899"/>
    <cellStyle name="40% - Accent4 2 10 2 3" xfId="15900"/>
    <cellStyle name="40% - Accent4 2 10 2 4" xfId="15901"/>
    <cellStyle name="40% - Accent4 2 10 2 5" xfId="15902"/>
    <cellStyle name="40% - Accent4 2 10 2 6" xfId="15903"/>
    <cellStyle name="40% - Accent4 2 10 3" xfId="15904"/>
    <cellStyle name="40% - Accent4 2 10 3 2" xfId="15905"/>
    <cellStyle name="40% - Accent4 2 10 4" xfId="15906"/>
    <cellStyle name="40% - Accent4 2 10 5" xfId="15907"/>
    <cellStyle name="40% - Accent4 2 10 6" xfId="15908"/>
    <cellStyle name="40% - Accent4 2 10 7" xfId="15909"/>
    <cellStyle name="40% - Accent4 2 10 8" xfId="15910"/>
    <cellStyle name="40% - Accent4 2 11" xfId="15911"/>
    <cellStyle name="40% - Accent4 2 11 2" xfId="15912"/>
    <cellStyle name="40% - Accent4 2 11 2 2" xfId="15913"/>
    <cellStyle name="40% - Accent4 2 11 3" xfId="15914"/>
    <cellStyle name="40% - Accent4 2 11 4" xfId="15915"/>
    <cellStyle name="40% - Accent4 2 11 5" xfId="15916"/>
    <cellStyle name="40% - Accent4 2 11 6" xfId="15917"/>
    <cellStyle name="40% - Accent4 2 11 7" xfId="15918"/>
    <cellStyle name="40% - Accent4 2 12" xfId="15919"/>
    <cellStyle name="40% - Accent4 2 12 2" xfId="15920"/>
    <cellStyle name="40% - Accent4 2 12 2 2" xfId="15921"/>
    <cellStyle name="40% - Accent4 2 12 3" xfId="15922"/>
    <cellStyle name="40% - Accent4 2 12 4" xfId="15923"/>
    <cellStyle name="40% - Accent4 2 12 5" xfId="15924"/>
    <cellStyle name="40% - Accent4 2 12 6" xfId="15925"/>
    <cellStyle name="40% - Accent4 2 13" xfId="15926"/>
    <cellStyle name="40% - Accent4 2 13 2" xfId="15927"/>
    <cellStyle name="40% - Accent4 2 14" xfId="15928"/>
    <cellStyle name="40% - Accent4 2 14 2" xfId="15929"/>
    <cellStyle name="40% - Accent4 2 15" xfId="15930"/>
    <cellStyle name="40% - Accent4 2 15 2" xfId="15931"/>
    <cellStyle name="40% - Accent4 2 16" xfId="15932"/>
    <cellStyle name="40% - Accent4 2 16 2" xfId="15933"/>
    <cellStyle name="40% - Accent4 2 17" xfId="15934"/>
    <cellStyle name="40% - Accent4 2 17 2" xfId="15935"/>
    <cellStyle name="40% - Accent4 2 18" xfId="15936"/>
    <cellStyle name="40% - Accent4 2 19" xfId="15937"/>
    <cellStyle name="40% - Accent4 2 2" xfId="1494"/>
    <cellStyle name="40% - Accent4 2 2 2" xfId="1495"/>
    <cellStyle name="40% - Accent4 2 2 2 2" xfId="15938"/>
    <cellStyle name="40% - Accent4 2 2 2 3" xfId="15939"/>
    <cellStyle name="40% - Accent4 2 2 3" xfId="15940"/>
    <cellStyle name="40% - Accent4 2 2 4" xfId="15941"/>
    <cellStyle name="40% - Accent4 2 20" xfId="15942"/>
    <cellStyle name="40% - Accent4 2 21" xfId="15943"/>
    <cellStyle name="40% - Accent4 2 22" xfId="15944"/>
    <cellStyle name="40% - Accent4 2 23" xfId="15945"/>
    <cellStyle name="40% - Accent4 2 24" xfId="15946"/>
    <cellStyle name="40% - Accent4 2 25" xfId="15947"/>
    <cellStyle name="40% - Accent4 2 26" xfId="15948"/>
    <cellStyle name="40% - Accent4 2 27" xfId="15949"/>
    <cellStyle name="40% - Accent4 2 28" xfId="15950"/>
    <cellStyle name="40% - Accent4 2 29" xfId="15951"/>
    <cellStyle name="40% - Accent4 2 3" xfId="1496"/>
    <cellStyle name="40% - Accent4 2 3 10" xfId="15952"/>
    <cellStyle name="40% - Accent4 2 3 11" xfId="15953"/>
    <cellStyle name="40% - Accent4 2 3 2" xfId="1497"/>
    <cellStyle name="40% - Accent4 2 3 2 2" xfId="15954"/>
    <cellStyle name="40% - Accent4 2 3 2 3" xfId="15955"/>
    <cellStyle name="40% - Accent4 2 3 2 4" xfId="15956"/>
    <cellStyle name="40% - Accent4 2 3 2 5" xfId="15957"/>
    <cellStyle name="40% - Accent4 2 3 2 6" xfId="15958"/>
    <cellStyle name="40% - Accent4 2 3 2 7" xfId="15959"/>
    <cellStyle name="40% - Accent4 2 3 2 8" xfId="15960"/>
    <cellStyle name="40% - Accent4 2 3 2 9" xfId="15961"/>
    <cellStyle name="40% - Accent4 2 3 3" xfId="15962"/>
    <cellStyle name="40% - Accent4 2 3 3 2" xfId="15963"/>
    <cellStyle name="40% - Accent4 2 3 3 3" xfId="15964"/>
    <cellStyle name="40% - Accent4 2 3 3 4" xfId="15965"/>
    <cellStyle name="40% - Accent4 2 3 3 5" xfId="15966"/>
    <cellStyle name="40% - Accent4 2 3 3 6" xfId="15967"/>
    <cellStyle name="40% - Accent4 2 3 4" xfId="15968"/>
    <cellStyle name="40% - Accent4 2 3 4 2" xfId="15969"/>
    <cellStyle name="40% - Accent4 2 3 5" xfId="15970"/>
    <cellStyle name="40% - Accent4 2 3 6" xfId="15971"/>
    <cellStyle name="40% - Accent4 2 3 7" xfId="15972"/>
    <cellStyle name="40% - Accent4 2 3 8" xfId="15973"/>
    <cellStyle name="40% - Accent4 2 3 9" xfId="15974"/>
    <cellStyle name="40% - Accent4 2 30" xfId="15975"/>
    <cellStyle name="40% - Accent4 2 31" xfId="15976"/>
    <cellStyle name="40% - Accent4 2 32" xfId="15977"/>
    <cellStyle name="40% - Accent4 2 33" xfId="15978"/>
    <cellStyle name="40% - Accent4 2 34" xfId="15979"/>
    <cellStyle name="40% - Accent4 2 35" xfId="15980"/>
    <cellStyle name="40% - Accent4 2 4" xfId="1498"/>
    <cellStyle name="40% - Accent4 2 4 10" xfId="15981"/>
    <cellStyle name="40% - Accent4 2 4 11" xfId="15982"/>
    <cellStyle name="40% - Accent4 2 4 2" xfId="15983"/>
    <cellStyle name="40% - Accent4 2 4 2 2" xfId="15984"/>
    <cellStyle name="40% - Accent4 2 4 2 3" xfId="15985"/>
    <cellStyle name="40% - Accent4 2 4 2 4" xfId="15986"/>
    <cellStyle name="40% - Accent4 2 4 2 5" xfId="15987"/>
    <cellStyle name="40% - Accent4 2 4 2 6" xfId="15988"/>
    <cellStyle name="40% - Accent4 2 4 2 7" xfId="15989"/>
    <cellStyle name="40% - Accent4 2 4 3" xfId="15990"/>
    <cellStyle name="40% - Accent4 2 4 3 2" xfId="15991"/>
    <cellStyle name="40% - Accent4 2 4 3 3" xfId="15992"/>
    <cellStyle name="40% - Accent4 2 4 3 4" xfId="15993"/>
    <cellStyle name="40% - Accent4 2 4 3 5" xfId="15994"/>
    <cellStyle name="40% - Accent4 2 4 3 6" xfId="15995"/>
    <cellStyle name="40% - Accent4 2 4 4" xfId="15996"/>
    <cellStyle name="40% - Accent4 2 4 4 2" xfId="15997"/>
    <cellStyle name="40% - Accent4 2 4 5" xfId="15998"/>
    <cellStyle name="40% - Accent4 2 4 6" xfId="15999"/>
    <cellStyle name="40% - Accent4 2 4 7" xfId="16000"/>
    <cellStyle name="40% - Accent4 2 4 8" xfId="16001"/>
    <cellStyle name="40% - Accent4 2 4 9" xfId="16002"/>
    <cellStyle name="40% - Accent4 2 5" xfId="1499"/>
    <cellStyle name="40% - Accent4 2 5 10" xfId="16003"/>
    <cellStyle name="40% - Accent4 2 5 11" xfId="16004"/>
    <cellStyle name="40% - Accent4 2 5 2" xfId="16005"/>
    <cellStyle name="40% - Accent4 2 5 2 2" xfId="16006"/>
    <cellStyle name="40% - Accent4 2 5 2 3" xfId="16007"/>
    <cellStyle name="40% - Accent4 2 5 2 4" xfId="16008"/>
    <cellStyle name="40% - Accent4 2 5 2 5" xfId="16009"/>
    <cellStyle name="40% - Accent4 2 5 2 6" xfId="16010"/>
    <cellStyle name="40% - Accent4 2 5 2 7" xfId="16011"/>
    <cellStyle name="40% - Accent4 2 5 3" xfId="16012"/>
    <cellStyle name="40% - Accent4 2 5 3 2" xfId="16013"/>
    <cellStyle name="40% - Accent4 2 5 3 3" xfId="16014"/>
    <cellStyle name="40% - Accent4 2 5 3 4" xfId="16015"/>
    <cellStyle name="40% - Accent4 2 5 3 5" xfId="16016"/>
    <cellStyle name="40% - Accent4 2 5 3 6" xfId="16017"/>
    <cellStyle name="40% - Accent4 2 5 4" xfId="16018"/>
    <cellStyle name="40% - Accent4 2 5 4 2" xfId="16019"/>
    <cellStyle name="40% - Accent4 2 5 5" xfId="16020"/>
    <cellStyle name="40% - Accent4 2 5 6" xfId="16021"/>
    <cellStyle name="40% - Accent4 2 5 7" xfId="16022"/>
    <cellStyle name="40% - Accent4 2 5 8" xfId="16023"/>
    <cellStyle name="40% - Accent4 2 5 9" xfId="16024"/>
    <cellStyle name="40% - Accent4 2 6" xfId="1500"/>
    <cellStyle name="40% - Accent4 2 6 10" xfId="16025"/>
    <cellStyle name="40% - Accent4 2 6 11" xfId="16026"/>
    <cellStyle name="40% - Accent4 2 6 2" xfId="16027"/>
    <cellStyle name="40% - Accent4 2 6 2 2" xfId="16028"/>
    <cellStyle name="40% - Accent4 2 6 2 3" xfId="16029"/>
    <cellStyle name="40% - Accent4 2 6 2 4" xfId="16030"/>
    <cellStyle name="40% - Accent4 2 6 2 5" xfId="16031"/>
    <cellStyle name="40% - Accent4 2 6 2 6" xfId="16032"/>
    <cellStyle name="40% - Accent4 2 6 2 7" xfId="16033"/>
    <cellStyle name="40% - Accent4 2 6 3" xfId="16034"/>
    <cellStyle name="40% - Accent4 2 6 3 2" xfId="16035"/>
    <cellStyle name="40% - Accent4 2 6 3 3" xfId="16036"/>
    <cellStyle name="40% - Accent4 2 6 3 4" xfId="16037"/>
    <cellStyle name="40% - Accent4 2 6 3 5" xfId="16038"/>
    <cellStyle name="40% - Accent4 2 6 3 6" xfId="16039"/>
    <cellStyle name="40% - Accent4 2 6 4" xfId="16040"/>
    <cellStyle name="40% - Accent4 2 6 4 2" xfId="16041"/>
    <cellStyle name="40% - Accent4 2 6 5" xfId="16042"/>
    <cellStyle name="40% - Accent4 2 6 6" xfId="16043"/>
    <cellStyle name="40% - Accent4 2 6 7" xfId="16044"/>
    <cellStyle name="40% - Accent4 2 6 8" xfId="16045"/>
    <cellStyle name="40% - Accent4 2 6 9" xfId="16046"/>
    <cellStyle name="40% - Accent4 2 7" xfId="1493"/>
    <cellStyle name="40% - Accent4 2 7 10" xfId="16047"/>
    <cellStyle name="40% - Accent4 2 7 2" xfId="16048"/>
    <cellStyle name="40% - Accent4 2 7 2 2" xfId="16049"/>
    <cellStyle name="40% - Accent4 2 7 2 3" xfId="16050"/>
    <cellStyle name="40% - Accent4 2 7 2 4" xfId="16051"/>
    <cellStyle name="40% - Accent4 2 7 2 5" xfId="16052"/>
    <cellStyle name="40% - Accent4 2 7 2 6" xfId="16053"/>
    <cellStyle name="40% - Accent4 2 7 2 7" xfId="16054"/>
    <cellStyle name="40% - Accent4 2 7 3" xfId="16055"/>
    <cellStyle name="40% - Accent4 2 7 3 2" xfId="16056"/>
    <cellStyle name="40% - Accent4 2 7 3 3" xfId="16057"/>
    <cellStyle name="40% - Accent4 2 7 3 4" xfId="16058"/>
    <cellStyle name="40% - Accent4 2 7 3 5" xfId="16059"/>
    <cellStyle name="40% - Accent4 2 7 3 6" xfId="16060"/>
    <cellStyle name="40% - Accent4 2 7 4" xfId="16061"/>
    <cellStyle name="40% - Accent4 2 7 4 2" xfId="16062"/>
    <cellStyle name="40% - Accent4 2 7 5" xfId="16063"/>
    <cellStyle name="40% - Accent4 2 7 6" xfId="16064"/>
    <cellStyle name="40% - Accent4 2 7 7" xfId="16065"/>
    <cellStyle name="40% - Accent4 2 7 8" xfId="16066"/>
    <cellStyle name="40% - Accent4 2 7 9" xfId="16067"/>
    <cellStyle name="40% - Accent4 2 8" xfId="16068"/>
    <cellStyle name="40% - Accent4 2 8 2" xfId="16069"/>
    <cellStyle name="40% - Accent4 2 8 2 2" xfId="16070"/>
    <cellStyle name="40% - Accent4 2 8 2 3" xfId="16071"/>
    <cellStyle name="40% - Accent4 2 8 2 4" xfId="16072"/>
    <cellStyle name="40% - Accent4 2 8 2 5" xfId="16073"/>
    <cellStyle name="40% - Accent4 2 8 2 6" xfId="16074"/>
    <cellStyle name="40% - Accent4 2 8 2 7" xfId="16075"/>
    <cellStyle name="40% - Accent4 2 8 3" xfId="16076"/>
    <cellStyle name="40% - Accent4 2 8 3 2" xfId="16077"/>
    <cellStyle name="40% - Accent4 2 8 3 3" xfId="16078"/>
    <cellStyle name="40% - Accent4 2 8 3 4" xfId="16079"/>
    <cellStyle name="40% - Accent4 2 8 3 5" xfId="16080"/>
    <cellStyle name="40% - Accent4 2 8 3 6" xfId="16081"/>
    <cellStyle name="40% - Accent4 2 8 4" xfId="16082"/>
    <cellStyle name="40% - Accent4 2 8 4 2" xfId="16083"/>
    <cellStyle name="40% - Accent4 2 8 5" xfId="16084"/>
    <cellStyle name="40% - Accent4 2 8 6" xfId="16085"/>
    <cellStyle name="40% - Accent4 2 8 7" xfId="16086"/>
    <cellStyle name="40% - Accent4 2 8 8" xfId="16087"/>
    <cellStyle name="40% - Accent4 2 8 9" xfId="16088"/>
    <cellStyle name="40% - Accent4 2 9" xfId="16089"/>
    <cellStyle name="40% - Accent4 2 9 2" xfId="16090"/>
    <cellStyle name="40% - Accent4 2 9 2 2" xfId="16091"/>
    <cellStyle name="40% - Accent4 2 9 2 3" xfId="16092"/>
    <cellStyle name="40% - Accent4 2 9 2 4" xfId="16093"/>
    <cellStyle name="40% - Accent4 2 9 2 5" xfId="16094"/>
    <cellStyle name="40% - Accent4 2 9 2 6" xfId="16095"/>
    <cellStyle name="40% - Accent4 2 9 2 7" xfId="16096"/>
    <cellStyle name="40% - Accent4 2 9 3" xfId="16097"/>
    <cellStyle name="40% - Accent4 2 9 3 2" xfId="16098"/>
    <cellStyle name="40% - Accent4 2 9 3 3" xfId="16099"/>
    <cellStyle name="40% - Accent4 2 9 3 4" xfId="16100"/>
    <cellStyle name="40% - Accent4 2 9 3 5" xfId="16101"/>
    <cellStyle name="40% - Accent4 2 9 3 6" xfId="16102"/>
    <cellStyle name="40% - Accent4 2 9 4" xfId="16103"/>
    <cellStyle name="40% - Accent4 2 9 4 2" xfId="16104"/>
    <cellStyle name="40% - Accent4 2 9 5" xfId="16105"/>
    <cellStyle name="40% - Accent4 2 9 6" xfId="16106"/>
    <cellStyle name="40% - Accent4 2 9 7" xfId="16107"/>
    <cellStyle name="40% - Accent4 2 9 8" xfId="16108"/>
    <cellStyle name="40% - Accent4 2 9 9" xfId="16109"/>
    <cellStyle name="40% - Accent4 20" xfId="16110"/>
    <cellStyle name="40% - Accent4 20 2" xfId="16111"/>
    <cellStyle name="40% - Accent4 20 3" xfId="16112"/>
    <cellStyle name="40% - Accent4 20 4" xfId="16113"/>
    <cellStyle name="40% - Accent4 21" xfId="16114"/>
    <cellStyle name="40% - Accent4 21 2" xfId="16115"/>
    <cellStyle name="40% - Accent4 21 3" xfId="16116"/>
    <cellStyle name="40% - Accent4 21 4" xfId="16117"/>
    <cellStyle name="40% - Accent4 22" xfId="16118"/>
    <cellStyle name="40% - Accent4 22 2" xfId="16119"/>
    <cellStyle name="40% - Accent4 22 3" xfId="16120"/>
    <cellStyle name="40% - Accent4 22 4" xfId="16121"/>
    <cellStyle name="40% - Accent4 23" xfId="16122"/>
    <cellStyle name="40% - Accent4 23 2" xfId="16123"/>
    <cellStyle name="40% - Accent4 23 3" xfId="16124"/>
    <cellStyle name="40% - Accent4 23 4" xfId="16125"/>
    <cellStyle name="40% - Accent4 24" xfId="16126"/>
    <cellStyle name="40% - Accent4 24 2" xfId="16127"/>
    <cellStyle name="40% - Accent4 24 3" xfId="16128"/>
    <cellStyle name="40% - Accent4 24 4" xfId="16129"/>
    <cellStyle name="40% - Accent4 25" xfId="16130"/>
    <cellStyle name="40% - Accent4 25 2" xfId="16131"/>
    <cellStyle name="40% - Accent4 25 3" xfId="16132"/>
    <cellStyle name="40% - Accent4 26" xfId="16133"/>
    <cellStyle name="40% - Accent4 26 2" xfId="16134"/>
    <cellStyle name="40% - Accent4 26 3" xfId="16135"/>
    <cellStyle name="40% - Accent4 27" xfId="16136"/>
    <cellStyle name="40% - Accent4 27 2" xfId="16137"/>
    <cellStyle name="40% - Accent4 27 3" xfId="16138"/>
    <cellStyle name="40% - Accent4 28" xfId="16139"/>
    <cellStyle name="40% - Accent4 28 2" xfId="16140"/>
    <cellStyle name="40% - Accent4 28 3" xfId="16141"/>
    <cellStyle name="40% - Accent4 29" xfId="16142"/>
    <cellStyle name="40% - Accent4 29 2" xfId="16143"/>
    <cellStyle name="40% - Accent4 29 3" xfId="16144"/>
    <cellStyle name="40% - Accent4 3" xfId="1501"/>
    <cellStyle name="40% - Accent4 3 10" xfId="16145"/>
    <cellStyle name="40% - Accent4 3 10 2" xfId="16146"/>
    <cellStyle name="40% - Accent4 3 10 3" xfId="16147"/>
    <cellStyle name="40% - Accent4 3 10 4" xfId="16148"/>
    <cellStyle name="40% - Accent4 3 10 5" xfId="16149"/>
    <cellStyle name="40% - Accent4 3 10 6" xfId="16150"/>
    <cellStyle name="40% - Accent4 3 10 7" xfId="16151"/>
    <cellStyle name="40% - Accent4 3 11" xfId="16152"/>
    <cellStyle name="40% - Accent4 3 11 2" xfId="16153"/>
    <cellStyle name="40% - Accent4 3 11 3" xfId="16154"/>
    <cellStyle name="40% - Accent4 3 11 4" xfId="16155"/>
    <cellStyle name="40% - Accent4 3 11 5" xfId="16156"/>
    <cellStyle name="40% - Accent4 3 11 6" xfId="16157"/>
    <cellStyle name="40% - Accent4 3 12" xfId="16158"/>
    <cellStyle name="40% - Accent4 3 12 2" xfId="16159"/>
    <cellStyle name="40% - Accent4 3 13" xfId="16160"/>
    <cellStyle name="40% - Accent4 3 14" xfId="16161"/>
    <cellStyle name="40% - Accent4 3 15" xfId="16162"/>
    <cellStyle name="40% - Accent4 3 16" xfId="16163"/>
    <cellStyle name="40% - Accent4 3 17" xfId="16164"/>
    <cellStyle name="40% - Accent4 3 18" xfId="16165"/>
    <cellStyle name="40% - Accent4 3 2" xfId="16166"/>
    <cellStyle name="40% - Accent4 3 2 2" xfId="16167"/>
    <cellStyle name="40% - Accent4 3 2 2 2" xfId="16168"/>
    <cellStyle name="40% - Accent4 3 2 2 3" xfId="16169"/>
    <cellStyle name="40% - Accent4 3 2 2 4" xfId="16170"/>
    <cellStyle name="40% - Accent4 3 2 2 5" xfId="16171"/>
    <cellStyle name="40% - Accent4 3 2 2 6" xfId="16172"/>
    <cellStyle name="40% - Accent4 3 2 2 7" xfId="16173"/>
    <cellStyle name="40% - Accent4 3 2 3" xfId="16174"/>
    <cellStyle name="40% - Accent4 3 2 3 2" xfId="16175"/>
    <cellStyle name="40% - Accent4 3 2 3 3" xfId="16176"/>
    <cellStyle name="40% - Accent4 3 2 3 4" xfId="16177"/>
    <cellStyle name="40% - Accent4 3 2 3 5" xfId="16178"/>
    <cellStyle name="40% - Accent4 3 2 3 6" xfId="16179"/>
    <cellStyle name="40% - Accent4 3 2 4" xfId="16180"/>
    <cellStyle name="40% - Accent4 3 2 5" xfId="16181"/>
    <cellStyle name="40% - Accent4 3 2 6" xfId="16182"/>
    <cellStyle name="40% - Accent4 3 2 7" xfId="16183"/>
    <cellStyle name="40% - Accent4 3 2 8" xfId="16184"/>
    <cellStyle name="40% - Accent4 3 2 9" xfId="16185"/>
    <cellStyle name="40% - Accent4 3 3" xfId="16186"/>
    <cellStyle name="40% - Accent4 3 3 2" xfId="16187"/>
    <cellStyle name="40% - Accent4 3 3 2 2" xfId="16188"/>
    <cellStyle name="40% - Accent4 3 3 2 3" xfId="16189"/>
    <cellStyle name="40% - Accent4 3 3 2 4" xfId="16190"/>
    <cellStyle name="40% - Accent4 3 3 2 5" xfId="16191"/>
    <cellStyle name="40% - Accent4 3 3 2 6" xfId="16192"/>
    <cellStyle name="40% - Accent4 3 3 2 7" xfId="16193"/>
    <cellStyle name="40% - Accent4 3 3 3" xfId="16194"/>
    <cellStyle name="40% - Accent4 3 3 3 2" xfId="16195"/>
    <cellStyle name="40% - Accent4 3 3 3 3" xfId="16196"/>
    <cellStyle name="40% - Accent4 3 3 3 4" xfId="16197"/>
    <cellStyle name="40% - Accent4 3 3 3 5" xfId="16198"/>
    <cellStyle name="40% - Accent4 3 3 3 6" xfId="16199"/>
    <cellStyle name="40% - Accent4 3 3 4" xfId="16200"/>
    <cellStyle name="40% - Accent4 3 3 5" xfId="16201"/>
    <cellStyle name="40% - Accent4 3 3 6" xfId="16202"/>
    <cellStyle name="40% - Accent4 3 3 7" xfId="16203"/>
    <cellStyle name="40% - Accent4 3 3 8" xfId="16204"/>
    <cellStyle name="40% - Accent4 3 3 9" xfId="16205"/>
    <cellStyle name="40% - Accent4 3 4" xfId="16206"/>
    <cellStyle name="40% - Accent4 3 4 2" xfId="16207"/>
    <cellStyle name="40% - Accent4 3 4 2 2" xfId="16208"/>
    <cellStyle name="40% - Accent4 3 4 2 3" xfId="16209"/>
    <cellStyle name="40% - Accent4 3 4 2 4" xfId="16210"/>
    <cellStyle name="40% - Accent4 3 4 2 5" xfId="16211"/>
    <cellStyle name="40% - Accent4 3 4 2 6" xfId="16212"/>
    <cellStyle name="40% - Accent4 3 4 2 7" xfId="16213"/>
    <cellStyle name="40% - Accent4 3 4 3" xfId="16214"/>
    <cellStyle name="40% - Accent4 3 4 3 2" xfId="16215"/>
    <cellStyle name="40% - Accent4 3 4 3 3" xfId="16216"/>
    <cellStyle name="40% - Accent4 3 4 3 4" xfId="16217"/>
    <cellStyle name="40% - Accent4 3 4 3 5" xfId="16218"/>
    <cellStyle name="40% - Accent4 3 4 3 6" xfId="16219"/>
    <cellStyle name="40% - Accent4 3 4 4" xfId="16220"/>
    <cellStyle name="40% - Accent4 3 4 5" xfId="16221"/>
    <cellStyle name="40% - Accent4 3 4 6" xfId="16222"/>
    <cellStyle name="40% - Accent4 3 4 7" xfId="16223"/>
    <cellStyle name="40% - Accent4 3 4 8" xfId="16224"/>
    <cellStyle name="40% - Accent4 3 4 9" xfId="16225"/>
    <cellStyle name="40% - Accent4 3 5" xfId="16226"/>
    <cellStyle name="40% - Accent4 3 5 2" xfId="16227"/>
    <cellStyle name="40% - Accent4 3 5 2 2" xfId="16228"/>
    <cellStyle name="40% - Accent4 3 5 2 3" xfId="16229"/>
    <cellStyle name="40% - Accent4 3 5 2 4" xfId="16230"/>
    <cellStyle name="40% - Accent4 3 5 2 5" xfId="16231"/>
    <cellStyle name="40% - Accent4 3 5 2 6" xfId="16232"/>
    <cellStyle name="40% - Accent4 3 5 2 7" xfId="16233"/>
    <cellStyle name="40% - Accent4 3 5 3" xfId="16234"/>
    <cellStyle name="40% - Accent4 3 5 3 2" xfId="16235"/>
    <cellStyle name="40% - Accent4 3 5 3 3" xfId="16236"/>
    <cellStyle name="40% - Accent4 3 5 3 4" xfId="16237"/>
    <cellStyle name="40% - Accent4 3 5 3 5" xfId="16238"/>
    <cellStyle name="40% - Accent4 3 5 3 6" xfId="16239"/>
    <cellStyle name="40% - Accent4 3 5 4" xfId="16240"/>
    <cellStyle name="40% - Accent4 3 5 5" xfId="16241"/>
    <cellStyle name="40% - Accent4 3 5 6" xfId="16242"/>
    <cellStyle name="40% - Accent4 3 5 7" xfId="16243"/>
    <cellStyle name="40% - Accent4 3 5 8" xfId="16244"/>
    <cellStyle name="40% - Accent4 3 5 9" xfId="16245"/>
    <cellStyle name="40% - Accent4 3 6" xfId="16246"/>
    <cellStyle name="40% - Accent4 3 6 2" xfId="16247"/>
    <cellStyle name="40% - Accent4 3 6 2 2" xfId="16248"/>
    <cellStyle name="40% - Accent4 3 6 2 3" xfId="16249"/>
    <cellStyle name="40% - Accent4 3 6 2 4" xfId="16250"/>
    <cellStyle name="40% - Accent4 3 6 2 5" xfId="16251"/>
    <cellStyle name="40% - Accent4 3 6 2 6" xfId="16252"/>
    <cellStyle name="40% - Accent4 3 6 2 7" xfId="16253"/>
    <cellStyle name="40% - Accent4 3 6 3" xfId="16254"/>
    <cellStyle name="40% - Accent4 3 6 3 2" xfId="16255"/>
    <cellStyle name="40% - Accent4 3 6 3 3" xfId="16256"/>
    <cellStyle name="40% - Accent4 3 6 3 4" xfId="16257"/>
    <cellStyle name="40% - Accent4 3 6 3 5" xfId="16258"/>
    <cellStyle name="40% - Accent4 3 6 3 6" xfId="16259"/>
    <cellStyle name="40% - Accent4 3 6 4" xfId="16260"/>
    <cellStyle name="40% - Accent4 3 6 5" xfId="16261"/>
    <cellStyle name="40% - Accent4 3 6 6" xfId="16262"/>
    <cellStyle name="40% - Accent4 3 6 7" xfId="16263"/>
    <cellStyle name="40% - Accent4 3 6 8" xfId="16264"/>
    <cellStyle name="40% - Accent4 3 6 9" xfId="16265"/>
    <cellStyle name="40% - Accent4 3 7" xfId="16266"/>
    <cellStyle name="40% - Accent4 3 7 2" xfId="16267"/>
    <cellStyle name="40% - Accent4 3 7 2 2" xfId="16268"/>
    <cellStyle name="40% - Accent4 3 7 2 3" xfId="16269"/>
    <cellStyle name="40% - Accent4 3 7 2 4" xfId="16270"/>
    <cellStyle name="40% - Accent4 3 7 2 5" xfId="16271"/>
    <cellStyle name="40% - Accent4 3 7 2 6" xfId="16272"/>
    <cellStyle name="40% - Accent4 3 7 2 7" xfId="16273"/>
    <cellStyle name="40% - Accent4 3 7 3" xfId="16274"/>
    <cellStyle name="40% - Accent4 3 7 3 2" xfId="16275"/>
    <cellStyle name="40% - Accent4 3 7 3 3" xfId="16276"/>
    <cellStyle name="40% - Accent4 3 7 3 4" xfId="16277"/>
    <cellStyle name="40% - Accent4 3 7 3 5" xfId="16278"/>
    <cellStyle name="40% - Accent4 3 7 3 6" xfId="16279"/>
    <cellStyle name="40% - Accent4 3 7 4" xfId="16280"/>
    <cellStyle name="40% - Accent4 3 7 5" xfId="16281"/>
    <cellStyle name="40% - Accent4 3 7 6" xfId="16282"/>
    <cellStyle name="40% - Accent4 3 7 7" xfId="16283"/>
    <cellStyle name="40% - Accent4 3 7 8" xfId="16284"/>
    <cellStyle name="40% - Accent4 3 7 9" xfId="16285"/>
    <cellStyle name="40% - Accent4 3 8" xfId="16286"/>
    <cellStyle name="40% - Accent4 3 8 2" xfId="16287"/>
    <cellStyle name="40% - Accent4 3 8 2 2" xfId="16288"/>
    <cellStyle name="40% - Accent4 3 8 2 3" xfId="16289"/>
    <cellStyle name="40% - Accent4 3 8 2 4" xfId="16290"/>
    <cellStyle name="40% - Accent4 3 8 2 5" xfId="16291"/>
    <cellStyle name="40% - Accent4 3 8 2 6" xfId="16292"/>
    <cellStyle name="40% - Accent4 3 8 2 7" xfId="16293"/>
    <cellStyle name="40% - Accent4 3 8 3" xfId="16294"/>
    <cellStyle name="40% - Accent4 3 8 3 2" xfId="16295"/>
    <cellStyle name="40% - Accent4 3 8 3 3" xfId="16296"/>
    <cellStyle name="40% - Accent4 3 8 3 4" xfId="16297"/>
    <cellStyle name="40% - Accent4 3 8 3 5" xfId="16298"/>
    <cellStyle name="40% - Accent4 3 8 3 6" xfId="16299"/>
    <cellStyle name="40% - Accent4 3 8 4" xfId="16300"/>
    <cellStyle name="40% - Accent4 3 8 5" xfId="16301"/>
    <cellStyle name="40% - Accent4 3 8 6" xfId="16302"/>
    <cellStyle name="40% - Accent4 3 8 7" xfId="16303"/>
    <cellStyle name="40% - Accent4 3 8 8" xfId="16304"/>
    <cellStyle name="40% - Accent4 3 8 9" xfId="16305"/>
    <cellStyle name="40% - Accent4 3 9" xfId="16306"/>
    <cellStyle name="40% - Accent4 3 9 2" xfId="16307"/>
    <cellStyle name="40% - Accent4 3 9 2 2" xfId="16308"/>
    <cellStyle name="40% - Accent4 3 9 2 3" xfId="16309"/>
    <cellStyle name="40% - Accent4 3 9 2 4" xfId="16310"/>
    <cellStyle name="40% - Accent4 3 9 2 5" xfId="16311"/>
    <cellStyle name="40% - Accent4 3 9 2 6" xfId="16312"/>
    <cellStyle name="40% - Accent4 3 9 3" xfId="16313"/>
    <cellStyle name="40% - Accent4 3 9 4" xfId="16314"/>
    <cellStyle name="40% - Accent4 3 9 5" xfId="16315"/>
    <cellStyle name="40% - Accent4 3 9 6" xfId="16316"/>
    <cellStyle name="40% - Accent4 3 9 7" xfId="16317"/>
    <cellStyle name="40% - Accent4 3 9 8" xfId="16318"/>
    <cellStyle name="40% - Accent4 30" xfId="16319"/>
    <cellStyle name="40% - Accent4 30 2" xfId="16320"/>
    <cellStyle name="40% - Accent4 31" xfId="16321"/>
    <cellStyle name="40% - Accent4 32" xfId="16322"/>
    <cellStyle name="40% - Accent4 33" xfId="16323"/>
    <cellStyle name="40% - Accent4 34" xfId="16324"/>
    <cellStyle name="40% - Accent4 4" xfId="16325"/>
    <cellStyle name="40% - Accent4 4 10" xfId="16326"/>
    <cellStyle name="40% - Accent4 4 10 2" xfId="16327"/>
    <cellStyle name="40% - Accent4 4 10 3" xfId="16328"/>
    <cellStyle name="40% - Accent4 4 10 4" xfId="16329"/>
    <cellStyle name="40% - Accent4 4 10 5" xfId="16330"/>
    <cellStyle name="40% - Accent4 4 10 6" xfId="16331"/>
    <cellStyle name="40% - Accent4 4 10 7" xfId="16332"/>
    <cellStyle name="40% - Accent4 4 11" xfId="16333"/>
    <cellStyle name="40% - Accent4 4 11 2" xfId="16334"/>
    <cellStyle name="40% - Accent4 4 11 3" xfId="16335"/>
    <cellStyle name="40% - Accent4 4 11 4" xfId="16336"/>
    <cellStyle name="40% - Accent4 4 11 5" xfId="16337"/>
    <cellStyle name="40% - Accent4 4 11 6" xfId="16338"/>
    <cellStyle name="40% - Accent4 4 12" xfId="16339"/>
    <cellStyle name="40% - Accent4 4 12 2" xfId="16340"/>
    <cellStyle name="40% - Accent4 4 13" xfId="16341"/>
    <cellStyle name="40% - Accent4 4 14" xfId="16342"/>
    <cellStyle name="40% - Accent4 4 15" xfId="16343"/>
    <cellStyle name="40% - Accent4 4 16" xfId="16344"/>
    <cellStyle name="40% - Accent4 4 17" xfId="16345"/>
    <cellStyle name="40% - Accent4 4 2" xfId="16346"/>
    <cellStyle name="40% - Accent4 4 2 2" xfId="16347"/>
    <cellStyle name="40% - Accent4 4 2 2 2" xfId="16348"/>
    <cellStyle name="40% - Accent4 4 2 2 3" xfId="16349"/>
    <cellStyle name="40% - Accent4 4 2 2 4" xfId="16350"/>
    <cellStyle name="40% - Accent4 4 2 2 5" xfId="16351"/>
    <cellStyle name="40% - Accent4 4 2 2 6" xfId="16352"/>
    <cellStyle name="40% - Accent4 4 2 2 7" xfId="16353"/>
    <cellStyle name="40% - Accent4 4 2 3" xfId="16354"/>
    <cellStyle name="40% - Accent4 4 2 3 2" xfId="16355"/>
    <cellStyle name="40% - Accent4 4 2 3 3" xfId="16356"/>
    <cellStyle name="40% - Accent4 4 2 3 4" xfId="16357"/>
    <cellStyle name="40% - Accent4 4 2 3 5" xfId="16358"/>
    <cellStyle name="40% - Accent4 4 2 3 6" xfId="16359"/>
    <cellStyle name="40% - Accent4 4 2 4" xfId="16360"/>
    <cellStyle name="40% - Accent4 4 2 4 2" xfId="16361"/>
    <cellStyle name="40% - Accent4 4 2 5" xfId="16362"/>
    <cellStyle name="40% - Accent4 4 2 6" xfId="16363"/>
    <cellStyle name="40% - Accent4 4 2 7" xfId="16364"/>
    <cellStyle name="40% - Accent4 4 2 8" xfId="16365"/>
    <cellStyle name="40% - Accent4 4 2 9" xfId="16366"/>
    <cellStyle name="40% - Accent4 4 3" xfId="16367"/>
    <cellStyle name="40% - Accent4 4 3 2" xfId="16368"/>
    <cellStyle name="40% - Accent4 4 3 2 2" xfId="16369"/>
    <cellStyle name="40% - Accent4 4 3 2 3" xfId="16370"/>
    <cellStyle name="40% - Accent4 4 3 2 4" xfId="16371"/>
    <cellStyle name="40% - Accent4 4 3 2 5" xfId="16372"/>
    <cellStyle name="40% - Accent4 4 3 2 6" xfId="16373"/>
    <cellStyle name="40% - Accent4 4 3 2 7" xfId="16374"/>
    <cellStyle name="40% - Accent4 4 3 3" xfId="16375"/>
    <cellStyle name="40% - Accent4 4 3 3 2" xfId="16376"/>
    <cellStyle name="40% - Accent4 4 3 3 3" xfId="16377"/>
    <cellStyle name="40% - Accent4 4 3 3 4" xfId="16378"/>
    <cellStyle name="40% - Accent4 4 3 3 5" xfId="16379"/>
    <cellStyle name="40% - Accent4 4 3 3 6" xfId="16380"/>
    <cellStyle name="40% - Accent4 4 3 4" xfId="16381"/>
    <cellStyle name="40% - Accent4 4 3 4 2" xfId="16382"/>
    <cellStyle name="40% - Accent4 4 3 5" xfId="16383"/>
    <cellStyle name="40% - Accent4 4 3 6" xfId="16384"/>
    <cellStyle name="40% - Accent4 4 3 7" xfId="16385"/>
    <cellStyle name="40% - Accent4 4 3 8" xfId="16386"/>
    <cellStyle name="40% - Accent4 4 3 9" xfId="16387"/>
    <cellStyle name="40% - Accent4 4 4" xfId="16388"/>
    <cellStyle name="40% - Accent4 4 4 2" xfId="16389"/>
    <cellStyle name="40% - Accent4 4 4 2 2" xfId="16390"/>
    <cellStyle name="40% - Accent4 4 4 2 3" xfId="16391"/>
    <cellStyle name="40% - Accent4 4 4 2 4" xfId="16392"/>
    <cellStyle name="40% - Accent4 4 4 2 5" xfId="16393"/>
    <cellStyle name="40% - Accent4 4 4 2 6" xfId="16394"/>
    <cellStyle name="40% - Accent4 4 4 2 7" xfId="16395"/>
    <cellStyle name="40% - Accent4 4 4 3" xfId="16396"/>
    <cellStyle name="40% - Accent4 4 4 3 2" xfId="16397"/>
    <cellStyle name="40% - Accent4 4 4 3 3" xfId="16398"/>
    <cellStyle name="40% - Accent4 4 4 3 4" xfId="16399"/>
    <cellStyle name="40% - Accent4 4 4 3 5" xfId="16400"/>
    <cellStyle name="40% - Accent4 4 4 3 6" xfId="16401"/>
    <cellStyle name="40% - Accent4 4 4 4" xfId="16402"/>
    <cellStyle name="40% - Accent4 4 4 5" xfId="16403"/>
    <cellStyle name="40% - Accent4 4 4 6" xfId="16404"/>
    <cellStyle name="40% - Accent4 4 4 7" xfId="16405"/>
    <cellStyle name="40% - Accent4 4 4 8" xfId="16406"/>
    <cellStyle name="40% - Accent4 4 4 9" xfId="16407"/>
    <cellStyle name="40% - Accent4 4 5" xfId="16408"/>
    <cellStyle name="40% - Accent4 4 5 2" xfId="16409"/>
    <cellStyle name="40% - Accent4 4 5 2 2" xfId="16410"/>
    <cellStyle name="40% - Accent4 4 5 2 3" xfId="16411"/>
    <cellStyle name="40% - Accent4 4 5 2 4" xfId="16412"/>
    <cellStyle name="40% - Accent4 4 5 2 5" xfId="16413"/>
    <cellStyle name="40% - Accent4 4 5 2 6" xfId="16414"/>
    <cellStyle name="40% - Accent4 4 5 2 7" xfId="16415"/>
    <cellStyle name="40% - Accent4 4 5 3" xfId="16416"/>
    <cellStyle name="40% - Accent4 4 5 3 2" xfId="16417"/>
    <cellStyle name="40% - Accent4 4 5 3 3" xfId="16418"/>
    <cellStyle name="40% - Accent4 4 5 3 4" xfId="16419"/>
    <cellStyle name="40% - Accent4 4 5 3 5" xfId="16420"/>
    <cellStyle name="40% - Accent4 4 5 3 6" xfId="16421"/>
    <cellStyle name="40% - Accent4 4 5 4" xfId="16422"/>
    <cellStyle name="40% - Accent4 4 5 5" xfId="16423"/>
    <cellStyle name="40% - Accent4 4 5 6" xfId="16424"/>
    <cellStyle name="40% - Accent4 4 5 7" xfId="16425"/>
    <cellStyle name="40% - Accent4 4 5 8" xfId="16426"/>
    <cellStyle name="40% - Accent4 4 5 9" xfId="16427"/>
    <cellStyle name="40% - Accent4 4 6" xfId="16428"/>
    <cellStyle name="40% - Accent4 4 6 2" xfId="16429"/>
    <cellStyle name="40% - Accent4 4 6 2 2" xfId="16430"/>
    <cellStyle name="40% - Accent4 4 6 2 3" xfId="16431"/>
    <cellStyle name="40% - Accent4 4 6 2 4" xfId="16432"/>
    <cellStyle name="40% - Accent4 4 6 2 5" xfId="16433"/>
    <cellStyle name="40% - Accent4 4 6 2 6" xfId="16434"/>
    <cellStyle name="40% - Accent4 4 6 2 7" xfId="16435"/>
    <cellStyle name="40% - Accent4 4 6 3" xfId="16436"/>
    <cellStyle name="40% - Accent4 4 6 3 2" xfId="16437"/>
    <cellStyle name="40% - Accent4 4 6 3 3" xfId="16438"/>
    <cellStyle name="40% - Accent4 4 6 3 4" xfId="16439"/>
    <cellStyle name="40% - Accent4 4 6 3 5" xfId="16440"/>
    <cellStyle name="40% - Accent4 4 6 3 6" xfId="16441"/>
    <cellStyle name="40% - Accent4 4 6 4" xfId="16442"/>
    <cellStyle name="40% - Accent4 4 6 5" xfId="16443"/>
    <cellStyle name="40% - Accent4 4 6 6" xfId="16444"/>
    <cellStyle name="40% - Accent4 4 6 7" xfId="16445"/>
    <cellStyle name="40% - Accent4 4 6 8" xfId="16446"/>
    <cellStyle name="40% - Accent4 4 6 9" xfId="16447"/>
    <cellStyle name="40% - Accent4 4 7" xfId="16448"/>
    <cellStyle name="40% - Accent4 4 7 2" xfId="16449"/>
    <cellStyle name="40% - Accent4 4 7 2 2" xfId="16450"/>
    <cellStyle name="40% - Accent4 4 7 2 3" xfId="16451"/>
    <cellStyle name="40% - Accent4 4 7 2 4" xfId="16452"/>
    <cellStyle name="40% - Accent4 4 7 2 5" xfId="16453"/>
    <cellStyle name="40% - Accent4 4 7 2 6" xfId="16454"/>
    <cellStyle name="40% - Accent4 4 7 2 7" xfId="16455"/>
    <cellStyle name="40% - Accent4 4 7 3" xfId="16456"/>
    <cellStyle name="40% - Accent4 4 7 3 2" xfId="16457"/>
    <cellStyle name="40% - Accent4 4 7 3 3" xfId="16458"/>
    <cellStyle name="40% - Accent4 4 7 3 4" xfId="16459"/>
    <cellStyle name="40% - Accent4 4 7 3 5" xfId="16460"/>
    <cellStyle name="40% - Accent4 4 7 3 6" xfId="16461"/>
    <cellStyle name="40% - Accent4 4 7 4" xfId="16462"/>
    <cellStyle name="40% - Accent4 4 7 5" xfId="16463"/>
    <cellStyle name="40% - Accent4 4 7 6" xfId="16464"/>
    <cellStyle name="40% - Accent4 4 7 7" xfId="16465"/>
    <cellStyle name="40% - Accent4 4 7 8" xfId="16466"/>
    <cellStyle name="40% - Accent4 4 7 9" xfId="16467"/>
    <cellStyle name="40% - Accent4 4 8" xfId="16468"/>
    <cellStyle name="40% - Accent4 4 8 2" xfId="16469"/>
    <cellStyle name="40% - Accent4 4 8 2 2" xfId="16470"/>
    <cellStyle name="40% - Accent4 4 8 2 3" xfId="16471"/>
    <cellStyle name="40% - Accent4 4 8 2 4" xfId="16472"/>
    <cellStyle name="40% - Accent4 4 8 2 5" xfId="16473"/>
    <cellStyle name="40% - Accent4 4 8 2 6" xfId="16474"/>
    <cellStyle name="40% - Accent4 4 8 2 7" xfId="16475"/>
    <cellStyle name="40% - Accent4 4 8 3" xfId="16476"/>
    <cellStyle name="40% - Accent4 4 8 3 2" xfId="16477"/>
    <cellStyle name="40% - Accent4 4 8 3 3" xfId="16478"/>
    <cellStyle name="40% - Accent4 4 8 3 4" xfId="16479"/>
    <cellStyle name="40% - Accent4 4 8 3 5" xfId="16480"/>
    <cellStyle name="40% - Accent4 4 8 3 6" xfId="16481"/>
    <cellStyle name="40% - Accent4 4 8 4" xfId="16482"/>
    <cellStyle name="40% - Accent4 4 8 5" xfId="16483"/>
    <cellStyle name="40% - Accent4 4 8 6" xfId="16484"/>
    <cellStyle name="40% - Accent4 4 8 7" xfId="16485"/>
    <cellStyle name="40% - Accent4 4 8 8" xfId="16486"/>
    <cellStyle name="40% - Accent4 4 8 9" xfId="16487"/>
    <cellStyle name="40% - Accent4 4 9" xfId="16488"/>
    <cellStyle name="40% - Accent4 4 9 2" xfId="16489"/>
    <cellStyle name="40% - Accent4 4 9 2 2" xfId="16490"/>
    <cellStyle name="40% - Accent4 4 9 2 3" xfId="16491"/>
    <cellStyle name="40% - Accent4 4 9 2 4" xfId="16492"/>
    <cellStyle name="40% - Accent4 4 9 2 5" xfId="16493"/>
    <cellStyle name="40% - Accent4 4 9 2 6" xfId="16494"/>
    <cellStyle name="40% - Accent4 4 9 3" xfId="16495"/>
    <cellStyle name="40% - Accent4 4 9 4" xfId="16496"/>
    <cellStyle name="40% - Accent4 4 9 5" xfId="16497"/>
    <cellStyle name="40% - Accent4 4 9 6" xfId="16498"/>
    <cellStyle name="40% - Accent4 4 9 7" xfId="16499"/>
    <cellStyle name="40% - Accent4 4 9 8" xfId="16500"/>
    <cellStyle name="40% - Accent4 5" xfId="16501"/>
    <cellStyle name="40% - Accent4 5 10" xfId="16502"/>
    <cellStyle name="40% - Accent4 5 10 2" xfId="16503"/>
    <cellStyle name="40% - Accent4 5 10 3" xfId="16504"/>
    <cellStyle name="40% - Accent4 5 10 4" xfId="16505"/>
    <cellStyle name="40% - Accent4 5 10 5" xfId="16506"/>
    <cellStyle name="40% - Accent4 5 10 6" xfId="16507"/>
    <cellStyle name="40% - Accent4 5 10 7" xfId="16508"/>
    <cellStyle name="40% - Accent4 5 11" xfId="16509"/>
    <cellStyle name="40% - Accent4 5 11 2" xfId="16510"/>
    <cellStyle name="40% - Accent4 5 11 3" xfId="16511"/>
    <cellStyle name="40% - Accent4 5 11 4" xfId="16512"/>
    <cellStyle name="40% - Accent4 5 11 5" xfId="16513"/>
    <cellStyle name="40% - Accent4 5 11 6" xfId="16514"/>
    <cellStyle name="40% - Accent4 5 12" xfId="16515"/>
    <cellStyle name="40% - Accent4 5 12 2" xfId="16516"/>
    <cellStyle name="40% - Accent4 5 13" xfId="16517"/>
    <cellStyle name="40% - Accent4 5 14" xfId="16518"/>
    <cellStyle name="40% - Accent4 5 15" xfId="16519"/>
    <cellStyle name="40% - Accent4 5 16" xfId="16520"/>
    <cellStyle name="40% - Accent4 5 17" xfId="16521"/>
    <cellStyle name="40% - Accent4 5 2" xfId="16522"/>
    <cellStyle name="40% - Accent4 5 2 2" xfId="16523"/>
    <cellStyle name="40% - Accent4 5 2 2 2" xfId="16524"/>
    <cellStyle name="40% - Accent4 5 2 2 3" xfId="16525"/>
    <cellStyle name="40% - Accent4 5 2 2 4" xfId="16526"/>
    <cellStyle name="40% - Accent4 5 2 2 5" xfId="16527"/>
    <cellStyle name="40% - Accent4 5 2 2 6" xfId="16528"/>
    <cellStyle name="40% - Accent4 5 2 2 7" xfId="16529"/>
    <cellStyle name="40% - Accent4 5 2 3" xfId="16530"/>
    <cellStyle name="40% - Accent4 5 2 3 2" xfId="16531"/>
    <cellStyle name="40% - Accent4 5 2 3 3" xfId="16532"/>
    <cellStyle name="40% - Accent4 5 2 3 4" xfId="16533"/>
    <cellStyle name="40% - Accent4 5 2 3 5" xfId="16534"/>
    <cellStyle name="40% - Accent4 5 2 3 6" xfId="16535"/>
    <cellStyle name="40% - Accent4 5 2 4" xfId="16536"/>
    <cellStyle name="40% - Accent4 5 2 4 2" xfId="16537"/>
    <cellStyle name="40% - Accent4 5 2 5" xfId="16538"/>
    <cellStyle name="40% - Accent4 5 2 6" xfId="16539"/>
    <cellStyle name="40% - Accent4 5 2 7" xfId="16540"/>
    <cellStyle name="40% - Accent4 5 2 8" xfId="16541"/>
    <cellStyle name="40% - Accent4 5 2 9" xfId="16542"/>
    <cellStyle name="40% - Accent4 5 3" xfId="16543"/>
    <cellStyle name="40% - Accent4 5 3 2" xfId="16544"/>
    <cellStyle name="40% - Accent4 5 3 2 2" xfId="16545"/>
    <cellStyle name="40% - Accent4 5 3 2 3" xfId="16546"/>
    <cellStyle name="40% - Accent4 5 3 2 4" xfId="16547"/>
    <cellStyle name="40% - Accent4 5 3 2 5" xfId="16548"/>
    <cellStyle name="40% - Accent4 5 3 2 6" xfId="16549"/>
    <cellStyle name="40% - Accent4 5 3 2 7" xfId="16550"/>
    <cellStyle name="40% - Accent4 5 3 3" xfId="16551"/>
    <cellStyle name="40% - Accent4 5 3 3 2" xfId="16552"/>
    <cellStyle name="40% - Accent4 5 3 3 3" xfId="16553"/>
    <cellStyle name="40% - Accent4 5 3 3 4" xfId="16554"/>
    <cellStyle name="40% - Accent4 5 3 3 5" xfId="16555"/>
    <cellStyle name="40% - Accent4 5 3 3 6" xfId="16556"/>
    <cellStyle name="40% - Accent4 5 3 4" xfId="16557"/>
    <cellStyle name="40% - Accent4 5 3 4 2" xfId="16558"/>
    <cellStyle name="40% - Accent4 5 3 5" xfId="16559"/>
    <cellStyle name="40% - Accent4 5 3 6" xfId="16560"/>
    <cellStyle name="40% - Accent4 5 3 7" xfId="16561"/>
    <cellStyle name="40% - Accent4 5 3 8" xfId="16562"/>
    <cellStyle name="40% - Accent4 5 3 9" xfId="16563"/>
    <cellStyle name="40% - Accent4 5 4" xfId="16564"/>
    <cellStyle name="40% - Accent4 5 4 2" xfId="16565"/>
    <cellStyle name="40% - Accent4 5 4 2 2" xfId="16566"/>
    <cellStyle name="40% - Accent4 5 4 2 3" xfId="16567"/>
    <cellStyle name="40% - Accent4 5 4 2 4" xfId="16568"/>
    <cellStyle name="40% - Accent4 5 4 2 5" xfId="16569"/>
    <cellStyle name="40% - Accent4 5 4 2 6" xfId="16570"/>
    <cellStyle name="40% - Accent4 5 4 2 7" xfId="16571"/>
    <cellStyle name="40% - Accent4 5 4 3" xfId="16572"/>
    <cellStyle name="40% - Accent4 5 4 3 2" xfId="16573"/>
    <cellStyle name="40% - Accent4 5 4 3 3" xfId="16574"/>
    <cellStyle name="40% - Accent4 5 4 3 4" xfId="16575"/>
    <cellStyle name="40% - Accent4 5 4 3 5" xfId="16576"/>
    <cellStyle name="40% - Accent4 5 4 3 6" xfId="16577"/>
    <cellStyle name="40% - Accent4 5 4 4" xfId="16578"/>
    <cellStyle name="40% - Accent4 5 4 5" xfId="16579"/>
    <cellStyle name="40% - Accent4 5 4 6" xfId="16580"/>
    <cellStyle name="40% - Accent4 5 4 7" xfId="16581"/>
    <cellStyle name="40% - Accent4 5 4 8" xfId="16582"/>
    <cellStyle name="40% - Accent4 5 4 9" xfId="16583"/>
    <cellStyle name="40% - Accent4 5 5" xfId="16584"/>
    <cellStyle name="40% - Accent4 5 5 2" xfId="16585"/>
    <cellStyle name="40% - Accent4 5 5 2 2" xfId="16586"/>
    <cellStyle name="40% - Accent4 5 5 2 3" xfId="16587"/>
    <cellStyle name="40% - Accent4 5 5 2 4" xfId="16588"/>
    <cellStyle name="40% - Accent4 5 5 2 5" xfId="16589"/>
    <cellStyle name="40% - Accent4 5 5 2 6" xfId="16590"/>
    <cellStyle name="40% - Accent4 5 5 2 7" xfId="16591"/>
    <cellStyle name="40% - Accent4 5 5 3" xfId="16592"/>
    <cellStyle name="40% - Accent4 5 5 3 2" xfId="16593"/>
    <cellStyle name="40% - Accent4 5 5 3 3" xfId="16594"/>
    <cellStyle name="40% - Accent4 5 5 3 4" xfId="16595"/>
    <cellStyle name="40% - Accent4 5 5 3 5" xfId="16596"/>
    <cellStyle name="40% - Accent4 5 5 3 6" xfId="16597"/>
    <cellStyle name="40% - Accent4 5 5 4" xfId="16598"/>
    <cellStyle name="40% - Accent4 5 5 5" xfId="16599"/>
    <cellStyle name="40% - Accent4 5 5 6" xfId="16600"/>
    <cellStyle name="40% - Accent4 5 5 7" xfId="16601"/>
    <cellStyle name="40% - Accent4 5 5 8" xfId="16602"/>
    <cellStyle name="40% - Accent4 5 5 9" xfId="16603"/>
    <cellStyle name="40% - Accent4 5 6" xfId="16604"/>
    <cellStyle name="40% - Accent4 5 6 2" xfId="16605"/>
    <cellStyle name="40% - Accent4 5 6 2 2" xfId="16606"/>
    <cellStyle name="40% - Accent4 5 6 2 3" xfId="16607"/>
    <cellStyle name="40% - Accent4 5 6 2 4" xfId="16608"/>
    <cellStyle name="40% - Accent4 5 6 2 5" xfId="16609"/>
    <cellStyle name="40% - Accent4 5 6 2 6" xfId="16610"/>
    <cellStyle name="40% - Accent4 5 6 2 7" xfId="16611"/>
    <cellStyle name="40% - Accent4 5 6 3" xfId="16612"/>
    <cellStyle name="40% - Accent4 5 6 3 2" xfId="16613"/>
    <cellStyle name="40% - Accent4 5 6 3 3" xfId="16614"/>
    <cellStyle name="40% - Accent4 5 6 3 4" xfId="16615"/>
    <cellStyle name="40% - Accent4 5 6 3 5" xfId="16616"/>
    <cellStyle name="40% - Accent4 5 6 3 6" xfId="16617"/>
    <cellStyle name="40% - Accent4 5 6 4" xfId="16618"/>
    <cellStyle name="40% - Accent4 5 6 5" xfId="16619"/>
    <cellStyle name="40% - Accent4 5 6 6" xfId="16620"/>
    <cellStyle name="40% - Accent4 5 6 7" xfId="16621"/>
    <cellStyle name="40% - Accent4 5 6 8" xfId="16622"/>
    <cellStyle name="40% - Accent4 5 6 9" xfId="16623"/>
    <cellStyle name="40% - Accent4 5 7" xfId="16624"/>
    <cellStyle name="40% - Accent4 5 7 2" xfId="16625"/>
    <cellStyle name="40% - Accent4 5 7 2 2" xfId="16626"/>
    <cellStyle name="40% - Accent4 5 7 2 3" xfId="16627"/>
    <cellStyle name="40% - Accent4 5 7 2 4" xfId="16628"/>
    <cellStyle name="40% - Accent4 5 7 2 5" xfId="16629"/>
    <cellStyle name="40% - Accent4 5 7 2 6" xfId="16630"/>
    <cellStyle name="40% - Accent4 5 7 2 7" xfId="16631"/>
    <cellStyle name="40% - Accent4 5 7 3" xfId="16632"/>
    <cellStyle name="40% - Accent4 5 7 3 2" xfId="16633"/>
    <cellStyle name="40% - Accent4 5 7 3 3" xfId="16634"/>
    <cellStyle name="40% - Accent4 5 7 3 4" xfId="16635"/>
    <cellStyle name="40% - Accent4 5 7 3 5" xfId="16636"/>
    <cellStyle name="40% - Accent4 5 7 3 6" xfId="16637"/>
    <cellStyle name="40% - Accent4 5 7 4" xfId="16638"/>
    <cellStyle name="40% - Accent4 5 7 5" xfId="16639"/>
    <cellStyle name="40% - Accent4 5 7 6" xfId="16640"/>
    <cellStyle name="40% - Accent4 5 7 7" xfId="16641"/>
    <cellStyle name="40% - Accent4 5 7 8" xfId="16642"/>
    <cellStyle name="40% - Accent4 5 7 9" xfId="16643"/>
    <cellStyle name="40% - Accent4 5 8" xfId="16644"/>
    <cellStyle name="40% - Accent4 5 8 2" xfId="16645"/>
    <cellStyle name="40% - Accent4 5 8 2 2" xfId="16646"/>
    <cellStyle name="40% - Accent4 5 8 2 3" xfId="16647"/>
    <cellStyle name="40% - Accent4 5 8 2 4" xfId="16648"/>
    <cellStyle name="40% - Accent4 5 8 2 5" xfId="16649"/>
    <cellStyle name="40% - Accent4 5 8 2 6" xfId="16650"/>
    <cellStyle name="40% - Accent4 5 8 2 7" xfId="16651"/>
    <cellStyle name="40% - Accent4 5 8 3" xfId="16652"/>
    <cellStyle name="40% - Accent4 5 8 3 2" xfId="16653"/>
    <cellStyle name="40% - Accent4 5 8 3 3" xfId="16654"/>
    <cellStyle name="40% - Accent4 5 8 3 4" xfId="16655"/>
    <cellStyle name="40% - Accent4 5 8 3 5" xfId="16656"/>
    <cellStyle name="40% - Accent4 5 8 3 6" xfId="16657"/>
    <cellStyle name="40% - Accent4 5 8 4" xfId="16658"/>
    <cellStyle name="40% - Accent4 5 8 5" xfId="16659"/>
    <cellStyle name="40% - Accent4 5 8 6" xfId="16660"/>
    <cellStyle name="40% - Accent4 5 8 7" xfId="16661"/>
    <cellStyle name="40% - Accent4 5 8 8" xfId="16662"/>
    <cellStyle name="40% - Accent4 5 8 9" xfId="16663"/>
    <cellStyle name="40% - Accent4 5 9" xfId="16664"/>
    <cellStyle name="40% - Accent4 5 9 2" xfId="16665"/>
    <cellStyle name="40% - Accent4 5 9 2 2" xfId="16666"/>
    <cellStyle name="40% - Accent4 5 9 2 3" xfId="16667"/>
    <cellStyle name="40% - Accent4 5 9 2 4" xfId="16668"/>
    <cellStyle name="40% - Accent4 5 9 2 5" xfId="16669"/>
    <cellStyle name="40% - Accent4 5 9 2 6" xfId="16670"/>
    <cellStyle name="40% - Accent4 5 9 3" xfId="16671"/>
    <cellStyle name="40% - Accent4 5 9 4" xfId="16672"/>
    <cellStyle name="40% - Accent4 5 9 5" xfId="16673"/>
    <cellStyle name="40% - Accent4 5 9 6" xfId="16674"/>
    <cellStyle name="40% - Accent4 5 9 7" xfId="16675"/>
    <cellStyle name="40% - Accent4 5 9 8" xfId="16676"/>
    <cellStyle name="40% - Accent4 6" xfId="16677"/>
    <cellStyle name="40% - Accent4 6 10" xfId="16678"/>
    <cellStyle name="40% - Accent4 6 10 2" xfId="16679"/>
    <cellStyle name="40% - Accent4 6 10 3" xfId="16680"/>
    <cellStyle name="40% - Accent4 6 10 4" xfId="16681"/>
    <cellStyle name="40% - Accent4 6 10 5" xfId="16682"/>
    <cellStyle name="40% - Accent4 6 10 6" xfId="16683"/>
    <cellStyle name="40% - Accent4 6 10 7" xfId="16684"/>
    <cellStyle name="40% - Accent4 6 11" xfId="16685"/>
    <cellStyle name="40% - Accent4 6 11 2" xfId="16686"/>
    <cellStyle name="40% - Accent4 6 11 3" xfId="16687"/>
    <cellStyle name="40% - Accent4 6 11 4" xfId="16688"/>
    <cellStyle name="40% - Accent4 6 11 5" xfId="16689"/>
    <cellStyle name="40% - Accent4 6 11 6" xfId="16690"/>
    <cellStyle name="40% - Accent4 6 12" xfId="16691"/>
    <cellStyle name="40% - Accent4 6 12 2" xfId="16692"/>
    <cellStyle name="40% - Accent4 6 13" xfId="16693"/>
    <cellStyle name="40% - Accent4 6 14" xfId="16694"/>
    <cellStyle name="40% - Accent4 6 15" xfId="16695"/>
    <cellStyle name="40% - Accent4 6 16" xfId="16696"/>
    <cellStyle name="40% - Accent4 6 17" xfId="16697"/>
    <cellStyle name="40% - Accent4 6 2" xfId="16698"/>
    <cellStyle name="40% - Accent4 6 2 2" xfId="16699"/>
    <cellStyle name="40% - Accent4 6 2 2 2" xfId="16700"/>
    <cellStyle name="40% - Accent4 6 2 2 3" xfId="16701"/>
    <cellStyle name="40% - Accent4 6 2 2 4" xfId="16702"/>
    <cellStyle name="40% - Accent4 6 2 2 5" xfId="16703"/>
    <cellStyle name="40% - Accent4 6 2 2 6" xfId="16704"/>
    <cellStyle name="40% - Accent4 6 2 2 7" xfId="16705"/>
    <cellStyle name="40% - Accent4 6 2 3" xfId="16706"/>
    <cellStyle name="40% - Accent4 6 2 3 2" xfId="16707"/>
    <cellStyle name="40% - Accent4 6 2 3 3" xfId="16708"/>
    <cellStyle name="40% - Accent4 6 2 3 4" xfId="16709"/>
    <cellStyle name="40% - Accent4 6 2 3 5" xfId="16710"/>
    <cellStyle name="40% - Accent4 6 2 3 6" xfId="16711"/>
    <cellStyle name="40% - Accent4 6 2 4" xfId="16712"/>
    <cellStyle name="40% - Accent4 6 2 4 2" xfId="16713"/>
    <cellStyle name="40% - Accent4 6 2 5" xfId="16714"/>
    <cellStyle name="40% - Accent4 6 2 6" xfId="16715"/>
    <cellStyle name="40% - Accent4 6 2 7" xfId="16716"/>
    <cellStyle name="40% - Accent4 6 2 8" xfId="16717"/>
    <cellStyle name="40% - Accent4 6 2 9" xfId="16718"/>
    <cellStyle name="40% - Accent4 6 3" xfId="16719"/>
    <cellStyle name="40% - Accent4 6 3 2" xfId="16720"/>
    <cellStyle name="40% - Accent4 6 3 2 2" xfId="16721"/>
    <cellStyle name="40% - Accent4 6 3 2 3" xfId="16722"/>
    <cellStyle name="40% - Accent4 6 3 2 4" xfId="16723"/>
    <cellStyle name="40% - Accent4 6 3 2 5" xfId="16724"/>
    <cellStyle name="40% - Accent4 6 3 2 6" xfId="16725"/>
    <cellStyle name="40% - Accent4 6 3 2 7" xfId="16726"/>
    <cellStyle name="40% - Accent4 6 3 3" xfId="16727"/>
    <cellStyle name="40% - Accent4 6 3 3 2" xfId="16728"/>
    <cellStyle name="40% - Accent4 6 3 3 3" xfId="16729"/>
    <cellStyle name="40% - Accent4 6 3 3 4" xfId="16730"/>
    <cellStyle name="40% - Accent4 6 3 3 5" xfId="16731"/>
    <cellStyle name="40% - Accent4 6 3 3 6" xfId="16732"/>
    <cellStyle name="40% - Accent4 6 3 4" xfId="16733"/>
    <cellStyle name="40% - Accent4 6 3 4 2" xfId="16734"/>
    <cellStyle name="40% - Accent4 6 3 5" xfId="16735"/>
    <cellStyle name="40% - Accent4 6 3 6" xfId="16736"/>
    <cellStyle name="40% - Accent4 6 3 7" xfId="16737"/>
    <cellStyle name="40% - Accent4 6 3 8" xfId="16738"/>
    <cellStyle name="40% - Accent4 6 3 9" xfId="16739"/>
    <cellStyle name="40% - Accent4 6 4" xfId="16740"/>
    <cellStyle name="40% - Accent4 6 4 2" xfId="16741"/>
    <cellStyle name="40% - Accent4 6 4 2 2" xfId="16742"/>
    <cellStyle name="40% - Accent4 6 4 2 3" xfId="16743"/>
    <cellStyle name="40% - Accent4 6 4 2 4" xfId="16744"/>
    <cellStyle name="40% - Accent4 6 4 2 5" xfId="16745"/>
    <cellStyle name="40% - Accent4 6 4 2 6" xfId="16746"/>
    <cellStyle name="40% - Accent4 6 4 2 7" xfId="16747"/>
    <cellStyle name="40% - Accent4 6 4 3" xfId="16748"/>
    <cellStyle name="40% - Accent4 6 4 3 2" xfId="16749"/>
    <cellStyle name="40% - Accent4 6 4 3 3" xfId="16750"/>
    <cellStyle name="40% - Accent4 6 4 3 4" xfId="16751"/>
    <cellStyle name="40% - Accent4 6 4 3 5" xfId="16752"/>
    <cellStyle name="40% - Accent4 6 4 3 6" xfId="16753"/>
    <cellStyle name="40% - Accent4 6 4 4" xfId="16754"/>
    <cellStyle name="40% - Accent4 6 4 5" xfId="16755"/>
    <cellStyle name="40% - Accent4 6 4 6" xfId="16756"/>
    <cellStyle name="40% - Accent4 6 4 7" xfId="16757"/>
    <cellStyle name="40% - Accent4 6 4 8" xfId="16758"/>
    <cellStyle name="40% - Accent4 6 4 9" xfId="16759"/>
    <cellStyle name="40% - Accent4 6 5" xfId="16760"/>
    <cellStyle name="40% - Accent4 6 5 2" xfId="16761"/>
    <cellStyle name="40% - Accent4 6 5 2 2" xfId="16762"/>
    <cellStyle name="40% - Accent4 6 5 2 3" xfId="16763"/>
    <cellStyle name="40% - Accent4 6 5 2 4" xfId="16764"/>
    <cellStyle name="40% - Accent4 6 5 2 5" xfId="16765"/>
    <cellStyle name="40% - Accent4 6 5 2 6" xfId="16766"/>
    <cellStyle name="40% - Accent4 6 5 2 7" xfId="16767"/>
    <cellStyle name="40% - Accent4 6 5 3" xfId="16768"/>
    <cellStyle name="40% - Accent4 6 5 3 2" xfId="16769"/>
    <cellStyle name="40% - Accent4 6 5 3 3" xfId="16770"/>
    <cellStyle name="40% - Accent4 6 5 3 4" xfId="16771"/>
    <cellStyle name="40% - Accent4 6 5 3 5" xfId="16772"/>
    <cellStyle name="40% - Accent4 6 5 3 6" xfId="16773"/>
    <cellStyle name="40% - Accent4 6 5 4" xfId="16774"/>
    <cellStyle name="40% - Accent4 6 5 5" xfId="16775"/>
    <cellStyle name="40% - Accent4 6 5 6" xfId="16776"/>
    <cellStyle name="40% - Accent4 6 5 7" xfId="16777"/>
    <cellStyle name="40% - Accent4 6 5 8" xfId="16778"/>
    <cellStyle name="40% - Accent4 6 5 9" xfId="16779"/>
    <cellStyle name="40% - Accent4 6 6" xfId="16780"/>
    <cellStyle name="40% - Accent4 6 6 2" xfId="16781"/>
    <cellStyle name="40% - Accent4 6 6 2 2" xfId="16782"/>
    <cellStyle name="40% - Accent4 6 6 2 3" xfId="16783"/>
    <cellStyle name="40% - Accent4 6 6 2 4" xfId="16784"/>
    <cellStyle name="40% - Accent4 6 6 2 5" xfId="16785"/>
    <cellStyle name="40% - Accent4 6 6 2 6" xfId="16786"/>
    <cellStyle name="40% - Accent4 6 6 2 7" xfId="16787"/>
    <cellStyle name="40% - Accent4 6 6 3" xfId="16788"/>
    <cellStyle name="40% - Accent4 6 6 3 2" xfId="16789"/>
    <cellStyle name="40% - Accent4 6 6 3 3" xfId="16790"/>
    <cellStyle name="40% - Accent4 6 6 3 4" xfId="16791"/>
    <cellStyle name="40% - Accent4 6 6 3 5" xfId="16792"/>
    <cellStyle name="40% - Accent4 6 6 3 6" xfId="16793"/>
    <cellStyle name="40% - Accent4 6 6 4" xfId="16794"/>
    <cellStyle name="40% - Accent4 6 6 5" xfId="16795"/>
    <cellStyle name="40% - Accent4 6 6 6" xfId="16796"/>
    <cellStyle name="40% - Accent4 6 6 7" xfId="16797"/>
    <cellStyle name="40% - Accent4 6 6 8" xfId="16798"/>
    <cellStyle name="40% - Accent4 6 6 9" xfId="16799"/>
    <cellStyle name="40% - Accent4 6 7" xfId="16800"/>
    <cellStyle name="40% - Accent4 6 7 2" xfId="16801"/>
    <cellStyle name="40% - Accent4 6 7 2 2" xfId="16802"/>
    <cellStyle name="40% - Accent4 6 7 2 3" xfId="16803"/>
    <cellStyle name="40% - Accent4 6 7 2 4" xfId="16804"/>
    <cellStyle name="40% - Accent4 6 7 2 5" xfId="16805"/>
    <cellStyle name="40% - Accent4 6 7 2 6" xfId="16806"/>
    <cellStyle name="40% - Accent4 6 7 2 7" xfId="16807"/>
    <cellStyle name="40% - Accent4 6 7 3" xfId="16808"/>
    <cellStyle name="40% - Accent4 6 7 3 2" xfId="16809"/>
    <cellStyle name="40% - Accent4 6 7 3 3" xfId="16810"/>
    <cellStyle name="40% - Accent4 6 7 3 4" xfId="16811"/>
    <cellStyle name="40% - Accent4 6 7 3 5" xfId="16812"/>
    <cellStyle name="40% - Accent4 6 7 3 6" xfId="16813"/>
    <cellStyle name="40% - Accent4 6 7 4" xfId="16814"/>
    <cellStyle name="40% - Accent4 6 7 5" xfId="16815"/>
    <cellStyle name="40% - Accent4 6 7 6" xfId="16816"/>
    <cellStyle name="40% - Accent4 6 7 7" xfId="16817"/>
    <cellStyle name="40% - Accent4 6 7 8" xfId="16818"/>
    <cellStyle name="40% - Accent4 6 7 9" xfId="16819"/>
    <cellStyle name="40% - Accent4 6 8" xfId="16820"/>
    <cellStyle name="40% - Accent4 6 8 2" xfId="16821"/>
    <cellStyle name="40% - Accent4 6 8 2 2" xfId="16822"/>
    <cellStyle name="40% - Accent4 6 8 2 3" xfId="16823"/>
    <cellStyle name="40% - Accent4 6 8 2 4" xfId="16824"/>
    <cellStyle name="40% - Accent4 6 8 2 5" xfId="16825"/>
    <cellStyle name="40% - Accent4 6 8 2 6" xfId="16826"/>
    <cellStyle name="40% - Accent4 6 8 2 7" xfId="16827"/>
    <cellStyle name="40% - Accent4 6 8 3" xfId="16828"/>
    <cellStyle name="40% - Accent4 6 8 3 2" xfId="16829"/>
    <cellStyle name="40% - Accent4 6 8 3 3" xfId="16830"/>
    <cellStyle name="40% - Accent4 6 8 3 4" xfId="16831"/>
    <cellStyle name="40% - Accent4 6 8 3 5" xfId="16832"/>
    <cellStyle name="40% - Accent4 6 8 3 6" xfId="16833"/>
    <cellStyle name="40% - Accent4 6 8 4" xfId="16834"/>
    <cellStyle name="40% - Accent4 6 8 5" xfId="16835"/>
    <cellStyle name="40% - Accent4 6 8 6" xfId="16836"/>
    <cellStyle name="40% - Accent4 6 8 7" xfId="16837"/>
    <cellStyle name="40% - Accent4 6 8 8" xfId="16838"/>
    <cellStyle name="40% - Accent4 6 8 9" xfId="16839"/>
    <cellStyle name="40% - Accent4 6 9" xfId="16840"/>
    <cellStyle name="40% - Accent4 6 9 2" xfId="16841"/>
    <cellStyle name="40% - Accent4 6 9 2 2" xfId="16842"/>
    <cellStyle name="40% - Accent4 6 9 2 3" xfId="16843"/>
    <cellStyle name="40% - Accent4 6 9 2 4" xfId="16844"/>
    <cellStyle name="40% - Accent4 6 9 2 5" xfId="16845"/>
    <cellStyle name="40% - Accent4 6 9 2 6" xfId="16846"/>
    <cellStyle name="40% - Accent4 6 9 3" xfId="16847"/>
    <cellStyle name="40% - Accent4 6 9 4" xfId="16848"/>
    <cellStyle name="40% - Accent4 6 9 5" xfId="16849"/>
    <cellStyle name="40% - Accent4 6 9 6" xfId="16850"/>
    <cellStyle name="40% - Accent4 6 9 7" xfId="16851"/>
    <cellStyle name="40% - Accent4 6 9 8" xfId="16852"/>
    <cellStyle name="40% - Accent4 7" xfId="16853"/>
    <cellStyle name="40% - Accent4 7 10" xfId="16854"/>
    <cellStyle name="40% - Accent4 7 10 2" xfId="16855"/>
    <cellStyle name="40% - Accent4 7 10 3" xfId="16856"/>
    <cellStyle name="40% - Accent4 7 10 4" xfId="16857"/>
    <cellStyle name="40% - Accent4 7 10 5" xfId="16858"/>
    <cellStyle name="40% - Accent4 7 10 6" xfId="16859"/>
    <cellStyle name="40% - Accent4 7 10 7" xfId="16860"/>
    <cellStyle name="40% - Accent4 7 11" xfId="16861"/>
    <cellStyle name="40% - Accent4 7 11 2" xfId="16862"/>
    <cellStyle name="40% - Accent4 7 11 3" xfId="16863"/>
    <cellStyle name="40% - Accent4 7 11 4" xfId="16864"/>
    <cellStyle name="40% - Accent4 7 11 5" xfId="16865"/>
    <cellStyle name="40% - Accent4 7 11 6" xfId="16866"/>
    <cellStyle name="40% - Accent4 7 12" xfId="16867"/>
    <cellStyle name="40% - Accent4 7 12 2" xfId="16868"/>
    <cellStyle name="40% - Accent4 7 13" xfId="16869"/>
    <cellStyle name="40% - Accent4 7 14" xfId="16870"/>
    <cellStyle name="40% - Accent4 7 15" xfId="16871"/>
    <cellStyle name="40% - Accent4 7 16" xfId="16872"/>
    <cellStyle name="40% - Accent4 7 17" xfId="16873"/>
    <cellStyle name="40% - Accent4 7 2" xfId="16874"/>
    <cellStyle name="40% - Accent4 7 2 2" xfId="16875"/>
    <cellStyle name="40% - Accent4 7 2 2 2" xfId="16876"/>
    <cellStyle name="40% - Accent4 7 2 2 3" xfId="16877"/>
    <cellStyle name="40% - Accent4 7 2 2 4" xfId="16878"/>
    <cellStyle name="40% - Accent4 7 2 2 5" xfId="16879"/>
    <cellStyle name="40% - Accent4 7 2 2 6" xfId="16880"/>
    <cellStyle name="40% - Accent4 7 2 2 7" xfId="16881"/>
    <cellStyle name="40% - Accent4 7 2 3" xfId="16882"/>
    <cellStyle name="40% - Accent4 7 2 3 2" xfId="16883"/>
    <cellStyle name="40% - Accent4 7 2 3 3" xfId="16884"/>
    <cellStyle name="40% - Accent4 7 2 3 4" xfId="16885"/>
    <cellStyle name="40% - Accent4 7 2 3 5" xfId="16886"/>
    <cellStyle name="40% - Accent4 7 2 3 6" xfId="16887"/>
    <cellStyle name="40% - Accent4 7 2 4" xfId="16888"/>
    <cellStyle name="40% - Accent4 7 2 4 2" xfId="16889"/>
    <cellStyle name="40% - Accent4 7 2 5" xfId="16890"/>
    <cellStyle name="40% - Accent4 7 2 6" xfId="16891"/>
    <cellStyle name="40% - Accent4 7 2 7" xfId="16892"/>
    <cellStyle name="40% - Accent4 7 2 8" xfId="16893"/>
    <cellStyle name="40% - Accent4 7 2 9" xfId="16894"/>
    <cellStyle name="40% - Accent4 7 3" xfId="16895"/>
    <cellStyle name="40% - Accent4 7 3 2" xfId="16896"/>
    <cellStyle name="40% - Accent4 7 3 2 2" xfId="16897"/>
    <cellStyle name="40% - Accent4 7 3 2 3" xfId="16898"/>
    <cellStyle name="40% - Accent4 7 3 2 4" xfId="16899"/>
    <cellStyle name="40% - Accent4 7 3 2 5" xfId="16900"/>
    <cellStyle name="40% - Accent4 7 3 2 6" xfId="16901"/>
    <cellStyle name="40% - Accent4 7 3 2 7" xfId="16902"/>
    <cellStyle name="40% - Accent4 7 3 3" xfId="16903"/>
    <cellStyle name="40% - Accent4 7 3 3 2" xfId="16904"/>
    <cellStyle name="40% - Accent4 7 3 3 3" xfId="16905"/>
    <cellStyle name="40% - Accent4 7 3 3 4" xfId="16906"/>
    <cellStyle name="40% - Accent4 7 3 3 5" xfId="16907"/>
    <cellStyle name="40% - Accent4 7 3 3 6" xfId="16908"/>
    <cellStyle name="40% - Accent4 7 3 4" xfId="16909"/>
    <cellStyle name="40% - Accent4 7 3 4 2" xfId="16910"/>
    <cellStyle name="40% - Accent4 7 3 5" xfId="16911"/>
    <cellStyle name="40% - Accent4 7 3 6" xfId="16912"/>
    <cellStyle name="40% - Accent4 7 3 7" xfId="16913"/>
    <cellStyle name="40% - Accent4 7 3 8" xfId="16914"/>
    <cellStyle name="40% - Accent4 7 3 9" xfId="16915"/>
    <cellStyle name="40% - Accent4 7 4" xfId="16916"/>
    <cellStyle name="40% - Accent4 7 4 2" xfId="16917"/>
    <cellStyle name="40% - Accent4 7 4 2 2" xfId="16918"/>
    <cellStyle name="40% - Accent4 7 4 2 3" xfId="16919"/>
    <cellStyle name="40% - Accent4 7 4 2 4" xfId="16920"/>
    <cellStyle name="40% - Accent4 7 4 2 5" xfId="16921"/>
    <cellStyle name="40% - Accent4 7 4 2 6" xfId="16922"/>
    <cellStyle name="40% - Accent4 7 4 2 7" xfId="16923"/>
    <cellStyle name="40% - Accent4 7 4 3" xfId="16924"/>
    <cellStyle name="40% - Accent4 7 4 3 2" xfId="16925"/>
    <cellStyle name="40% - Accent4 7 4 3 3" xfId="16926"/>
    <cellStyle name="40% - Accent4 7 4 3 4" xfId="16927"/>
    <cellStyle name="40% - Accent4 7 4 3 5" xfId="16928"/>
    <cellStyle name="40% - Accent4 7 4 3 6" xfId="16929"/>
    <cellStyle name="40% - Accent4 7 4 4" xfId="16930"/>
    <cellStyle name="40% - Accent4 7 4 5" xfId="16931"/>
    <cellStyle name="40% - Accent4 7 4 6" xfId="16932"/>
    <cellStyle name="40% - Accent4 7 4 7" xfId="16933"/>
    <cellStyle name="40% - Accent4 7 4 8" xfId="16934"/>
    <cellStyle name="40% - Accent4 7 4 9" xfId="16935"/>
    <cellStyle name="40% - Accent4 7 5" xfId="16936"/>
    <cellStyle name="40% - Accent4 7 5 2" xfId="16937"/>
    <cellStyle name="40% - Accent4 7 5 2 2" xfId="16938"/>
    <cellStyle name="40% - Accent4 7 5 2 3" xfId="16939"/>
    <cellStyle name="40% - Accent4 7 5 2 4" xfId="16940"/>
    <cellStyle name="40% - Accent4 7 5 2 5" xfId="16941"/>
    <cellStyle name="40% - Accent4 7 5 2 6" xfId="16942"/>
    <cellStyle name="40% - Accent4 7 5 2 7" xfId="16943"/>
    <cellStyle name="40% - Accent4 7 5 3" xfId="16944"/>
    <cellStyle name="40% - Accent4 7 5 3 2" xfId="16945"/>
    <cellStyle name="40% - Accent4 7 5 3 3" xfId="16946"/>
    <cellStyle name="40% - Accent4 7 5 3 4" xfId="16947"/>
    <cellStyle name="40% - Accent4 7 5 3 5" xfId="16948"/>
    <cellStyle name="40% - Accent4 7 5 3 6" xfId="16949"/>
    <cellStyle name="40% - Accent4 7 5 4" xfId="16950"/>
    <cellStyle name="40% - Accent4 7 5 5" xfId="16951"/>
    <cellStyle name="40% - Accent4 7 5 6" xfId="16952"/>
    <cellStyle name="40% - Accent4 7 5 7" xfId="16953"/>
    <cellStyle name="40% - Accent4 7 5 8" xfId="16954"/>
    <cellStyle name="40% - Accent4 7 5 9" xfId="16955"/>
    <cellStyle name="40% - Accent4 7 6" xfId="16956"/>
    <cellStyle name="40% - Accent4 7 6 2" xfId="16957"/>
    <cellStyle name="40% - Accent4 7 6 2 2" xfId="16958"/>
    <cellStyle name="40% - Accent4 7 6 2 3" xfId="16959"/>
    <cellStyle name="40% - Accent4 7 6 2 4" xfId="16960"/>
    <cellStyle name="40% - Accent4 7 6 2 5" xfId="16961"/>
    <cellStyle name="40% - Accent4 7 6 2 6" xfId="16962"/>
    <cellStyle name="40% - Accent4 7 6 2 7" xfId="16963"/>
    <cellStyle name="40% - Accent4 7 6 3" xfId="16964"/>
    <cellStyle name="40% - Accent4 7 6 3 2" xfId="16965"/>
    <cellStyle name="40% - Accent4 7 6 3 3" xfId="16966"/>
    <cellStyle name="40% - Accent4 7 6 3 4" xfId="16967"/>
    <cellStyle name="40% - Accent4 7 6 3 5" xfId="16968"/>
    <cellStyle name="40% - Accent4 7 6 3 6" xfId="16969"/>
    <cellStyle name="40% - Accent4 7 6 4" xfId="16970"/>
    <cellStyle name="40% - Accent4 7 6 5" xfId="16971"/>
    <cellStyle name="40% - Accent4 7 6 6" xfId="16972"/>
    <cellStyle name="40% - Accent4 7 6 7" xfId="16973"/>
    <cellStyle name="40% - Accent4 7 6 8" xfId="16974"/>
    <cellStyle name="40% - Accent4 7 6 9" xfId="16975"/>
    <cellStyle name="40% - Accent4 7 7" xfId="16976"/>
    <cellStyle name="40% - Accent4 7 7 2" xfId="16977"/>
    <cellStyle name="40% - Accent4 7 7 2 2" xfId="16978"/>
    <cellStyle name="40% - Accent4 7 7 2 3" xfId="16979"/>
    <cellStyle name="40% - Accent4 7 7 2 4" xfId="16980"/>
    <cellStyle name="40% - Accent4 7 7 2 5" xfId="16981"/>
    <cellStyle name="40% - Accent4 7 7 2 6" xfId="16982"/>
    <cellStyle name="40% - Accent4 7 7 2 7" xfId="16983"/>
    <cellStyle name="40% - Accent4 7 7 3" xfId="16984"/>
    <cellStyle name="40% - Accent4 7 7 3 2" xfId="16985"/>
    <cellStyle name="40% - Accent4 7 7 3 3" xfId="16986"/>
    <cellStyle name="40% - Accent4 7 7 3 4" xfId="16987"/>
    <cellStyle name="40% - Accent4 7 7 3 5" xfId="16988"/>
    <cellStyle name="40% - Accent4 7 7 3 6" xfId="16989"/>
    <cellStyle name="40% - Accent4 7 7 4" xfId="16990"/>
    <cellStyle name="40% - Accent4 7 7 5" xfId="16991"/>
    <cellStyle name="40% - Accent4 7 7 6" xfId="16992"/>
    <cellStyle name="40% - Accent4 7 7 7" xfId="16993"/>
    <cellStyle name="40% - Accent4 7 7 8" xfId="16994"/>
    <cellStyle name="40% - Accent4 7 7 9" xfId="16995"/>
    <cellStyle name="40% - Accent4 7 8" xfId="16996"/>
    <cellStyle name="40% - Accent4 7 8 2" xfId="16997"/>
    <cellStyle name="40% - Accent4 7 8 2 2" xfId="16998"/>
    <cellStyle name="40% - Accent4 7 8 2 3" xfId="16999"/>
    <cellStyle name="40% - Accent4 7 8 2 4" xfId="17000"/>
    <cellStyle name="40% - Accent4 7 8 2 5" xfId="17001"/>
    <cellStyle name="40% - Accent4 7 8 2 6" xfId="17002"/>
    <cellStyle name="40% - Accent4 7 8 2 7" xfId="17003"/>
    <cellStyle name="40% - Accent4 7 8 3" xfId="17004"/>
    <cellStyle name="40% - Accent4 7 8 3 2" xfId="17005"/>
    <cellStyle name="40% - Accent4 7 8 3 3" xfId="17006"/>
    <cellStyle name="40% - Accent4 7 8 3 4" xfId="17007"/>
    <cellStyle name="40% - Accent4 7 8 3 5" xfId="17008"/>
    <cellStyle name="40% - Accent4 7 8 3 6" xfId="17009"/>
    <cellStyle name="40% - Accent4 7 8 4" xfId="17010"/>
    <cellStyle name="40% - Accent4 7 8 5" xfId="17011"/>
    <cellStyle name="40% - Accent4 7 8 6" xfId="17012"/>
    <cellStyle name="40% - Accent4 7 8 7" xfId="17013"/>
    <cellStyle name="40% - Accent4 7 8 8" xfId="17014"/>
    <cellStyle name="40% - Accent4 7 8 9" xfId="17015"/>
    <cellStyle name="40% - Accent4 7 9" xfId="17016"/>
    <cellStyle name="40% - Accent4 7 9 2" xfId="17017"/>
    <cellStyle name="40% - Accent4 7 9 2 2" xfId="17018"/>
    <cellStyle name="40% - Accent4 7 9 2 3" xfId="17019"/>
    <cellStyle name="40% - Accent4 7 9 2 4" xfId="17020"/>
    <cellStyle name="40% - Accent4 7 9 2 5" xfId="17021"/>
    <cellStyle name="40% - Accent4 7 9 2 6" xfId="17022"/>
    <cellStyle name="40% - Accent4 7 9 3" xfId="17023"/>
    <cellStyle name="40% - Accent4 7 9 4" xfId="17024"/>
    <cellStyle name="40% - Accent4 7 9 5" xfId="17025"/>
    <cellStyle name="40% - Accent4 7 9 6" xfId="17026"/>
    <cellStyle name="40% - Accent4 7 9 7" xfId="17027"/>
    <cellStyle name="40% - Accent4 7 9 8" xfId="17028"/>
    <cellStyle name="40% - Accent4 8" xfId="17029"/>
    <cellStyle name="40% - Accent4 8 10" xfId="17030"/>
    <cellStyle name="40% - Accent4 8 10 2" xfId="17031"/>
    <cellStyle name="40% - Accent4 8 10 3" xfId="17032"/>
    <cellStyle name="40% - Accent4 8 10 4" xfId="17033"/>
    <cellStyle name="40% - Accent4 8 10 5" xfId="17034"/>
    <cellStyle name="40% - Accent4 8 10 6" xfId="17035"/>
    <cellStyle name="40% - Accent4 8 10 7" xfId="17036"/>
    <cellStyle name="40% - Accent4 8 11" xfId="17037"/>
    <cellStyle name="40% - Accent4 8 11 2" xfId="17038"/>
    <cellStyle name="40% - Accent4 8 11 3" xfId="17039"/>
    <cellStyle name="40% - Accent4 8 11 4" xfId="17040"/>
    <cellStyle name="40% - Accent4 8 11 5" xfId="17041"/>
    <cellStyle name="40% - Accent4 8 11 6" xfId="17042"/>
    <cellStyle name="40% - Accent4 8 12" xfId="17043"/>
    <cellStyle name="40% - Accent4 8 12 2" xfId="17044"/>
    <cellStyle name="40% - Accent4 8 13" xfId="17045"/>
    <cellStyle name="40% - Accent4 8 14" xfId="17046"/>
    <cellStyle name="40% - Accent4 8 15" xfId="17047"/>
    <cellStyle name="40% - Accent4 8 16" xfId="17048"/>
    <cellStyle name="40% - Accent4 8 17" xfId="17049"/>
    <cellStyle name="40% - Accent4 8 2" xfId="17050"/>
    <cellStyle name="40% - Accent4 8 2 2" xfId="17051"/>
    <cellStyle name="40% - Accent4 8 2 2 2" xfId="17052"/>
    <cellStyle name="40% - Accent4 8 2 2 3" xfId="17053"/>
    <cellStyle name="40% - Accent4 8 2 2 4" xfId="17054"/>
    <cellStyle name="40% - Accent4 8 2 2 5" xfId="17055"/>
    <cellStyle name="40% - Accent4 8 2 2 6" xfId="17056"/>
    <cellStyle name="40% - Accent4 8 2 2 7" xfId="17057"/>
    <cellStyle name="40% - Accent4 8 2 3" xfId="17058"/>
    <cellStyle name="40% - Accent4 8 2 3 2" xfId="17059"/>
    <cellStyle name="40% - Accent4 8 2 3 3" xfId="17060"/>
    <cellStyle name="40% - Accent4 8 2 3 4" xfId="17061"/>
    <cellStyle name="40% - Accent4 8 2 3 5" xfId="17062"/>
    <cellStyle name="40% - Accent4 8 2 3 6" xfId="17063"/>
    <cellStyle name="40% - Accent4 8 2 4" xfId="17064"/>
    <cellStyle name="40% - Accent4 8 2 4 2" xfId="17065"/>
    <cellStyle name="40% - Accent4 8 2 5" xfId="17066"/>
    <cellStyle name="40% - Accent4 8 2 6" xfId="17067"/>
    <cellStyle name="40% - Accent4 8 2 7" xfId="17068"/>
    <cellStyle name="40% - Accent4 8 2 8" xfId="17069"/>
    <cellStyle name="40% - Accent4 8 2 9" xfId="17070"/>
    <cellStyle name="40% - Accent4 8 3" xfId="17071"/>
    <cellStyle name="40% - Accent4 8 3 2" xfId="17072"/>
    <cellStyle name="40% - Accent4 8 3 2 2" xfId="17073"/>
    <cellStyle name="40% - Accent4 8 3 2 3" xfId="17074"/>
    <cellStyle name="40% - Accent4 8 3 2 4" xfId="17075"/>
    <cellStyle name="40% - Accent4 8 3 2 5" xfId="17076"/>
    <cellStyle name="40% - Accent4 8 3 2 6" xfId="17077"/>
    <cellStyle name="40% - Accent4 8 3 2 7" xfId="17078"/>
    <cellStyle name="40% - Accent4 8 3 3" xfId="17079"/>
    <cellStyle name="40% - Accent4 8 3 3 2" xfId="17080"/>
    <cellStyle name="40% - Accent4 8 3 3 3" xfId="17081"/>
    <cellStyle name="40% - Accent4 8 3 3 4" xfId="17082"/>
    <cellStyle name="40% - Accent4 8 3 3 5" xfId="17083"/>
    <cellStyle name="40% - Accent4 8 3 3 6" xfId="17084"/>
    <cellStyle name="40% - Accent4 8 3 4" xfId="17085"/>
    <cellStyle name="40% - Accent4 8 3 4 2" xfId="17086"/>
    <cellStyle name="40% - Accent4 8 3 5" xfId="17087"/>
    <cellStyle name="40% - Accent4 8 3 6" xfId="17088"/>
    <cellStyle name="40% - Accent4 8 3 7" xfId="17089"/>
    <cellStyle name="40% - Accent4 8 3 8" xfId="17090"/>
    <cellStyle name="40% - Accent4 8 3 9" xfId="17091"/>
    <cellStyle name="40% - Accent4 8 4" xfId="17092"/>
    <cellStyle name="40% - Accent4 8 4 2" xfId="17093"/>
    <cellStyle name="40% - Accent4 8 4 2 2" xfId="17094"/>
    <cellStyle name="40% - Accent4 8 4 2 3" xfId="17095"/>
    <cellStyle name="40% - Accent4 8 4 2 4" xfId="17096"/>
    <cellStyle name="40% - Accent4 8 4 2 5" xfId="17097"/>
    <cellStyle name="40% - Accent4 8 4 2 6" xfId="17098"/>
    <cellStyle name="40% - Accent4 8 4 2 7" xfId="17099"/>
    <cellStyle name="40% - Accent4 8 4 3" xfId="17100"/>
    <cellStyle name="40% - Accent4 8 4 3 2" xfId="17101"/>
    <cellStyle name="40% - Accent4 8 4 3 3" xfId="17102"/>
    <cellStyle name="40% - Accent4 8 4 3 4" xfId="17103"/>
    <cellStyle name="40% - Accent4 8 4 3 5" xfId="17104"/>
    <cellStyle name="40% - Accent4 8 4 3 6" xfId="17105"/>
    <cellStyle name="40% - Accent4 8 4 4" xfId="17106"/>
    <cellStyle name="40% - Accent4 8 4 5" xfId="17107"/>
    <cellStyle name="40% - Accent4 8 4 6" xfId="17108"/>
    <cellStyle name="40% - Accent4 8 4 7" xfId="17109"/>
    <cellStyle name="40% - Accent4 8 4 8" xfId="17110"/>
    <cellStyle name="40% - Accent4 8 4 9" xfId="17111"/>
    <cellStyle name="40% - Accent4 8 5" xfId="17112"/>
    <cellStyle name="40% - Accent4 8 5 2" xfId="17113"/>
    <cellStyle name="40% - Accent4 8 5 2 2" xfId="17114"/>
    <cellStyle name="40% - Accent4 8 5 2 3" xfId="17115"/>
    <cellStyle name="40% - Accent4 8 5 2 4" xfId="17116"/>
    <cellStyle name="40% - Accent4 8 5 2 5" xfId="17117"/>
    <cellStyle name="40% - Accent4 8 5 2 6" xfId="17118"/>
    <cellStyle name="40% - Accent4 8 5 2 7" xfId="17119"/>
    <cellStyle name="40% - Accent4 8 5 3" xfId="17120"/>
    <cellStyle name="40% - Accent4 8 5 3 2" xfId="17121"/>
    <cellStyle name="40% - Accent4 8 5 3 3" xfId="17122"/>
    <cellStyle name="40% - Accent4 8 5 3 4" xfId="17123"/>
    <cellStyle name="40% - Accent4 8 5 3 5" xfId="17124"/>
    <cellStyle name="40% - Accent4 8 5 3 6" xfId="17125"/>
    <cellStyle name="40% - Accent4 8 5 4" xfId="17126"/>
    <cellStyle name="40% - Accent4 8 5 5" xfId="17127"/>
    <cellStyle name="40% - Accent4 8 5 6" xfId="17128"/>
    <cellStyle name="40% - Accent4 8 5 7" xfId="17129"/>
    <cellStyle name="40% - Accent4 8 5 8" xfId="17130"/>
    <cellStyle name="40% - Accent4 8 5 9" xfId="17131"/>
    <cellStyle name="40% - Accent4 8 6" xfId="17132"/>
    <cellStyle name="40% - Accent4 8 6 2" xfId="17133"/>
    <cellStyle name="40% - Accent4 8 6 2 2" xfId="17134"/>
    <cellStyle name="40% - Accent4 8 6 2 3" xfId="17135"/>
    <cellStyle name="40% - Accent4 8 6 2 4" xfId="17136"/>
    <cellStyle name="40% - Accent4 8 6 2 5" xfId="17137"/>
    <cellStyle name="40% - Accent4 8 6 2 6" xfId="17138"/>
    <cellStyle name="40% - Accent4 8 6 2 7" xfId="17139"/>
    <cellStyle name="40% - Accent4 8 6 3" xfId="17140"/>
    <cellStyle name="40% - Accent4 8 6 3 2" xfId="17141"/>
    <cellStyle name="40% - Accent4 8 6 3 3" xfId="17142"/>
    <cellStyle name="40% - Accent4 8 6 3 4" xfId="17143"/>
    <cellStyle name="40% - Accent4 8 6 3 5" xfId="17144"/>
    <cellStyle name="40% - Accent4 8 6 3 6" xfId="17145"/>
    <cellStyle name="40% - Accent4 8 6 4" xfId="17146"/>
    <cellStyle name="40% - Accent4 8 6 5" xfId="17147"/>
    <cellStyle name="40% - Accent4 8 6 6" xfId="17148"/>
    <cellStyle name="40% - Accent4 8 6 7" xfId="17149"/>
    <cellStyle name="40% - Accent4 8 6 8" xfId="17150"/>
    <cellStyle name="40% - Accent4 8 6 9" xfId="17151"/>
    <cellStyle name="40% - Accent4 8 7" xfId="17152"/>
    <cellStyle name="40% - Accent4 8 7 2" xfId="17153"/>
    <cellStyle name="40% - Accent4 8 7 2 2" xfId="17154"/>
    <cellStyle name="40% - Accent4 8 7 2 3" xfId="17155"/>
    <cellStyle name="40% - Accent4 8 7 2 4" xfId="17156"/>
    <cellStyle name="40% - Accent4 8 7 2 5" xfId="17157"/>
    <cellStyle name="40% - Accent4 8 7 2 6" xfId="17158"/>
    <cellStyle name="40% - Accent4 8 7 2 7" xfId="17159"/>
    <cellStyle name="40% - Accent4 8 7 3" xfId="17160"/>
    <cellStyle name="40% - Accent4 8 7 3 2" xfId="17161"/>
    <cellStyle name="40% - Accent4 8 7 3 3" xfId="17162"/>
    <cellStyle name="40% - Accent4 8 7 3 4" xfId="17163"/>
    <cellStyle name="40% - Accent4 8 7 3 5" xfId="17164"/>
    <cellStyle name="40% - Accent4 8 7 3 6" xfId="17165"/>
    <cellStyle name="40% - Accent4 8 7 4" xfId="17166"/>
    <cellStyle name="40% - Accent4 8 7 5" xfId="17167"/>
    <cellStyle name="40% - Accent4 8 7 6" xfId="17168"/>
    <cellStyle name="40% - Accent4 8 7 7" xfId="17169"/>
    <cellStyle name="40% - Accent4 8 7 8" xfId="17170"/>
    <cellStyle name="40% - Accent4 8 7 9" xfId="17171"/>
    <cellStyle name="40% - Accent4 8 8" xfId="17172"/>
    <cellStyle name="40% - Accent4 8 8 2" xfId="17173"/>
    <cellStyle name="40% - Accent4 8 8 2 2" xfId="17174"/>
    <cellStyle name="40% - Accent4 8 8 2 3" xfId="17175"/>
    <cellStyle name="40% - Accent4 8 8 2 4" xfId="17176"/>
    <cellStyle name="40% - Accent4 8 8 2 5" xfId="17177"/>
    <cellStyle name="40% - Accent4 8 8 2 6" xfId="17178"/>
    <cellStyle name="40% - Accent4 8 8 2 7" xfId="17179"/>
    <cellStyle name="40% - Accent4 8 8 3" xfId="17180"/>
    <cellStyle name="40% - Accent4 8 8 3 2" xfId="17181"/>
    <cellStyle name="40% - Accent4 8 8 3 3" xfId="17182"/>
    <cellStyle name="40% - Accent4 8 8 3 4" xfId="17183"/>
    <cellStyle name="40% - Accent4 8 8 3 5" xfId="17184"/>
    <cellStyle name="40% - Accent4 8 8 3 6" xfId="17185"/>
    <cellStyle name="40% - Accent4 8 8 4" xfId="17186"/>
    <cellStyle name="40% - Accent4 8 8 5" xfId="17187"/>
    <cellStyle name="40% - Accent4 8 8 6" xfId="17188"/>
    <cellStyle name="40% - Accent4 8 8 7" xfId="17189"/>
    <cellStyle name="40% - Accent4 8 8 8" xfId="17190"/>
    <cellStyle name="40% - Accent4 8 8 9" xfId="17191"/>
    <cellStyle name="40% - Accent4 8 9" xfId="17192"/>
    <cellStyle name="40% - Accent4 8 9 2" xfId="17193"/>
    <cellStyle name="40% - Accent4 8 9 2 2" xfId="17194"/>
    <cellStyle name="40% - Accent4 8 9 2 3" xfId="17195"/>
    <cellStyle name="40% - Accent4 8 9 2 4" xfId="17196"/>
    <cellStyle name="40% - Accent4 8 9 2 5" xfId="17197"/>
    <cellStyle name="40% - Accent4 8 9 2 6" xfId="17198"/>
    <cellStyle name="40% - Accent4 8 9 3" xfId="17199"/>
    <cellStyle name="40% - Accent4 8 9 4" xfId="17200"/>
    <cellStyle name="40% - Accent4 8 9 5" xfId="17201"/>
    <cellStyle name="40% - Accent4 8 9 6" xfId="17202"/>
    <cellStyle name="40% - Accent4 8 9 7" xfId="17203"/>
    <cellStyle name="40% - Accent4 8 9 8" xfId="17204"/>
    <cellStyle name="40% - Accent4 9" xfId="17205"/>
    <cellStyle name="40% - Accent4 9 2" xfId="17206"/>
    <cellStyle name="40% - Accent4 9 3" xfId="17207"/>
    <cellStyle name="40% - Accent4 9 4" xfId="17208"/>
    <cellStyle name="40% - Accent5" xfId="17" builtinId="47" customBuiltin="1"/>
    <cellStyle name="40% - Accent5 10" xfId="17209"/>
    <cellStyle name="40% - Accent5 10 2" xfId="17210"/>
    <cellStyle name="40% - Accent5 10 2 2" xfId="17211"/>
    <cellStyle name="40% - Accent5 10 2 2 2" xfId="17212"/>
    <cellStyle name="40% - Accent5 10 2 3" xfId="17213"/>
    <cellStyle name="40% - Accent5 10 2 4" xfId="17214"/>
    <cellStyle name="40% - Accent5 10 2 5" xfId="17215"/>
    <cellStyle name="40% - Accent5 10 2 6" xfId="17216"/>
    <cellStyle name="40% - Accent5 10 2 7" xfId="17217"/>
    <cellStyle name="40% - Accent5 10 3" xfId="17218"/>
    <cellStyle name="40% - Accent5 10 3 2" xfId="17219"/>
    <cellStyle name="40% - Accent5 10 3 2 2" xfId="17220"/>
    <cellStyle name="40% - Accent5 10 3 3" xfId="17221"/>
    <cellStyle name="40% - Accent5 10 3 4" xfId="17222"/>
    <cellStyle name="40% - Accent5 10 3 5" xfId="17223"/>
    <cellStyle name="40% - Accent5 10 3 6" xfId="17224"/>
    <cellStyle name="40% - Accent5 10 4" xfId="17225"/>
    <cellStyle name="40% - Accent5 10 4 2" xfId="17226"/>
    <cellStyle name="40% - Accent5 10 5" xfId="17227"/>
    <cellStyle name="40% - Accent5 10 6" xfId="17228"/>
    <cellStyle name="40% - Accent5 10 7" xfId="17229"/>
    <cellStyle name="40% - Accent5 10 8" xfId="17230"/>
    <cellStyle name="40% - Accent5 10 9" xfId="17231"/>
    <cellStyle name="40% - Accent5 11" xfId="17232"/>
    <cellStyle name="40% - Accent5 11 2" xfId="17233"/>
    <cellStyle name="40% - Accent5 11 2 2" xfId="17234"/>
    <cellStyle name="40% - Accent5 11 2 2 2" xfId="17235"/>
    <cellStyle name="40% - Accent5 11 2 3" xfId="17236"/>
    <cellStyle name="40% - Accent5 11 2 4" xfId="17237"/>
    <cellStyle name="40% - Accent5 11 2 5" xfId="17238"/>
    <cellStyle name="40% - Accent5 11 2 6" xfId="17239"/>
    <cellStyle name="40% - Accent5 11 2 7" xfId="17240"/>
    <cellStyle name="40% - Accent5 11 3" xfId="17241"/>
    <cellStyle name="40% - Accent5 11 3 2" xfId="17242"/>
    <cellStyle name="40% - Accent5 11 3 2 2" xfId="17243"/>
    <cellStyle name="40% - Accent5 11 3 3" xfId="17244"/>
    <cellStyle name="40% - Accent5 11 3 4" xfId="17245"/>
    <cellStyle name="40% - Accent5 11 3 5" xfId="17246"/>
    <cellStyle name="40% - Accent5 11 3 6" xfId="17247"/>
    <cellStyle name="40% - Accent5 11 4" xfId="17248"/>
    <cellStyle name="40% - Accent5 11 4 2" xfId="17249"/>
    <cellStyle name="40% - Accent5 11 5" xfId="17250"/>
    <cellStyle name="40% - Accent5 11 6" xfId="17251"/>
    <cellStyle name="40% - Accent5 11 7" xfId="17252"/>
    <cellStyle name="40% - Accent5 11 8" xfId="17253"/>
    <cellStyle name="40% - Accent5 11 9" xfId="17254"/>
    <cellStyle name="40% - Accent5 12" xfId="17255"/>
    <cellStyle name="40% - Accent5 12 2" xfId="17256"/>
    <cellStyle name="40% - Accent5 12 2 2" xfId="17257"/>
    <cellStyle name="40% - Accent5 12 2 2 2" xfId="17258"/>
    <cellStyle name="40% - Accent5 12 2 3" xfId="17259"/>
    <cellStyle name="40% - Accent5 12 2 4" xfId="17260"/>
    <cellStyle name="40% - Accent5 12 2 5" xfId="17261"/>
    <cellStyle name="40% - Accent5 12 2 6" xfId="17262"/>
    <cellStyle name="40% - Accent5 12 2 7" xfId="17263"/>
    <cellStyle name="40% - Accent5 12 3" xfId="17264"/>
    <cellStyle name="40% - Accent5 12 3 2" xfId="17265"/>
    <cellStyle name="40% - Accent5 12 3 2 2" xfId="17266"/>
    <cellStyle name="40% - Accent5 12 3 3" xfId="17267"/>
    <cellStyle name="40% - Accent5 12 3 4" xfId="17268"/>
    <cellStyle name="40% - Accent5 12 3 5" xfId="17269"/>
    <cellStyle name="40% - Accent5 12 3 6" xfId="17270"/>
    <cellStyle name="40% - Accent5 12 4" xfId="17271"/>
    <cellStyle name="40% - Accent5 12 4 2" xfId="17272"/>
    <cellStyle name="40% - Accent5 12 5" xfId="17273"/>
    <cellStyle name="40% - Accent5 12 6" xfId="17274"/>
    <cellStyle name="40% - Accent5 12 7" xfId="17275"/>
    <cellStyle name="40% - Accent5 12 8" xfId="17276"/>
    <cellStyle name="40% - Accent5 12 9" xfId="17277"/>
    <cellStyle name="40% - Accent5 13" xfId="17278"/>
    <cellStyle name="40% - Accent5 13 2" xfId="17279"/>
    <cellStyle name="40% - Accent5 13 2 2" xfId="17280"/>
    <cellStyle name="40% - Accent5 13 2 2 2" xfId="17281"/>
    <cellStyle name="40% - Accent5 13 2 3" xfId="17282"/>
    <cellStyle name="40% - Accent5 13 2 4" xfId="17283"/>
    <cellStyle name="40% - Accent5 13 2 5" xfId="17284"/>
    <cellStyle name="40% - Accent5 13 2 6" xfId="17285"/>
    <cellStyle name="40% - Accent5 13 2 7" xfId="17286"/>
    <cellStyle name="40% - Accent5 13 3" xfId="17287"/>
    <cellStyle name="40% - Accent5 13 3 2" xfId="17288"/>
    <cellStyle name="40% - Accent5 13 3 2 2" xfId="17289"/>
    <cellStyle name="40% - Accent5 13 3 3" xfId="17290"/>
    <cellStyle name="40% - Accent5 13 3 4" xfId="17291"/>
    <cellStyle name="40% - Accent5 13 3 5" xfId="17292"/>
    <cellStyle name="40% - Accent5 13 3 6" xfId="17293"/>
    <cellStyle name="40% - Accent5 13 4" xfId="17294"/>
    <cellStyle name="40% - Accent5 13 4 2" xfId="17295"/>
    <cellStyle name="40% - Accent5 13 5" xfId="17296"/>
    <cellStyle name="40% - Accent5 13 6" xfId="17297"/>
    <cellStyle name="40% - Accent5 13 7" xfId="17298"/>
    <cellStyle name="40% - Accent5 13 8" xfId="17299"/>
    <cellStyle name="40% - Accent5 13 9" xfId="17300"/>
    <cellStyle name="40% - Accent5 14" xfId="17301"/>
    <cellStyle name="40% - Accent5 14 2" xfId="17302"/>
    <cellStyle name="40% - Accent5 14 2 2" xfId="17303"/>
    <cellStyle name="40% - Accent5 14 2 2 2" xfId="17304"/>
    <cellStyle name="40% - Accent5 14 2 3" xfId="17305"/>
    <cellStyle name="40% - Accent5 14 2 4" xfId="17306"/>
    <cellStyle name="40% - Accent5 14 2 5" xfId="17307"/>
    <cellStyle name="40% - Accent5 14 2 6" xfId="17308"/>
    <cellStyle name="40% - Accent5 14 2 7" xfId="17309"/>
    <cellStyle name="40% - Accent5 14 3" xfId="17310"/>
    <cellStyle name="40% - Accent5 14 3 2" xfId="17311"/>
    <cellStyle name="40% - Accent5 14 3 2 2" xfId="17312"/>
    <cellStyle name="40% - Accent5 14 3 3" xfId="17313"/>
    <cellStyle name="40% - Accent5 14 3 4" xfId="17314"/>
    <cellStyle name="40% - Accent5 14 3 5" xfId="17315"/>
    <cellStyle name="40% - Accent5 14 3 6" xfId="17316"/>
    <cellStyle name="40% - Accent5 14 4" xfId="17317"/>
    <cellStyle name="40% - Accent5 14 4 2" xfId="17318"/>
    <cellStyle name="40% - Accent5 14 5" xfId="17319"/>
    <cellStyle name="40% - Accent5 14 6" xfId="17320"/>
    <cellStyle name="40% - Accent5 14 7" xfId="17321"/>
    <cellStyle name="40% - Accent5 14 8" xfId="17322"/>
    <cellStyle name="40% - Accent5 14 9" xfId="17323"/>
    <cellStyle name="40% - Accent5 15" xfId="17324"/>
    <cellStyle name="40% - Accent5 15 2" xfId="17325"/>
    <cellStyle name="40% - Accent5 15 2 2" xfId="17326"/>
    <cellStyle name="40% - Accent5 15 2 2 2" xfId="17327"/>
    <cellStyle name="40% - Accent5 15 2 3" xfId="17328"/>
    <cellStyle name="40% - Accent5 15 2 4" xfId="17329"/>
    <cellStyle name="40% - Accent5 15 2 5" xfId="17330"/>
    <cellStyle name="40% - Accent5 15 2 6" xfId="17331"/>
    <cellStyle name="40% - Accent5 15 2 7" xfId="17332"/>
    <cellStyle name="40% - Accent5 15 3" xfId="17333"/>
    <cellStyle name="40% - Accent5 15 3 2" xfId="17334"/>
    <cellStyle name="40% - Accent5 15 3 2 2" xfId="17335"/>
    <cellStyle name="40% - Accent5 15 3 3" xfId="17336"/>
    <cellStyle name="40% - Accent5 15 3 4" xfId="17337"/>
    <cellStyle name="40% - Accent5 15 3 5" xfId="17338"/>
    <cellStyle name="40% - Accent5 15 3 6" xfId="17339"/>
    <cellStyle name="40% - Accent5 15 4" xfId="17340"/>
    <cellStyle name="40% - Accent5 15 4 2" xfId="17341"/>
    <cellStyle name="40% - Accent5 15 5" xfId="17342"/>
    <cellStyle name="40% - Accent5 15 6" xfId="17343"/>
    <cellStyle name="40% - Accent5 15 7" xfId="17344"/>
    <cellStyle name="40% - Accent5 15 8" xfId="17345"/>
    <cellStyle name="40% - Accent5 15 9" xfId="17346"/>
    <cellStyle name="40% - Accent5 16" xfId="17347"/>
    <cellStyle name="40% - Accent5 16 2" xfId="17348"/>
    <cellStyle name="40% - Accent5 16 2 2" xfId="17349"/>
    <cellStyle name="40% - Accent5 16 2 2 2" xfId="17350"/>
    <cellStyle name="40% - Accent5 16 2 3" xfId="17351"/>
    <cellStyle name="40% - Accent5 16 2 4" xfId="17352"/>
    <cellStyle name="40% - Accent5 16 2 5" xfId="17353"/>
    <cellStyle name="40% - Accent5 16 2 6" xfId="17354"/>
    <cellStyle name="40% - Accent5 16 2 7" xfId="17355"/>
    <cellStyle name="40% - Accent5 16 3" xfId="17356"/>
    <cellStyle name="40% - Accent5 16 3 2" xfId="17357"/>
    <cellStyle name="40% - Accent5 16 3 2 2" xfId="17358"/>
    <cellStyle name="40% - Accent5 16 3 3" xfId="17359"/>
    <cellStyle name="40% - Accent5 16 3 4" xfId="17360"/>
    <cellStyle name="40% - Accent5 16 3 5" xfId="17361"/>
    <cellStyle name="40% - Accent5 16 3 6" xfId="17362"/>
    <cellStyle name="40% - Accent5 16 4" xfId="17363"/>
    <cellStyle name="40% - Accent5 16 4 2" xfId="17364"/>
    <cellStyle name="40% - Accent5 16 5" xfId="17365"/>
    <cellStyle name="40% - Accent5 16 6" xfId="17366"/>
    <cellStyle name="40% - Accent5 16 7" xfId="17367"/>
    <cellStyle name="40% - Accent5 16 8" xfId="17368"/>
    <cellStyle name="40% - Accent5 16 9" xfId="17369"/>
    <cellStyle name="40% - Accent5 17" xfId="17370"/>
    <cellStyle name="40% - Accent5 17 2" xfId="17371"/>
    <cellStyle name="40% - Accent5 17 2 2" xfId="17372"/>
    <cellStyle name="40% - Accent5 17 2 2 2" xfId="17373"/>
    <cellStyle name="40% - Accent5 17 2 3" xfId="17374"/>
    <cellStyle name="40% - Accent5 17 2 4" xfId="17375"/>
    <cellStyle name="40% - Accent5 17 2 5" xfId="17376"/>
    <cellStyle name="40% - Accent5 17 2 6" xfId="17377"/>
    <cellStyle name="40% - Accent5 17 3" xfId="17378"/>
    <cellStyle name="40% - Accent5 17 3 2" xfId="17379"/>
    <cellStyle name="40% - Accent5 17 4" xfId="17380"/>
    <cellStyle name="40% - Accent5 17 4 2" xfId="17381"/>
    <cellStyle name="40% - Accent5 17 5" xfId="17382"/>
    <cellStyle name="40% - Accent5 17 6" xfId="17383"/>
    <cellStyle name="40% - Accent5 17 7" xfId="17384"/>
    <cellStyle name="40% - Accent5 17 8" xfId="17385"/>
    <cellStyle name="40% - Accent5 18" xfId="17386"/>
    <cellStyle name="40% - Accent5 18 2" xfId="17387"/>
    <cellStyle name="40% - Accent5 18 2 2" xfId="17388"/>
    <cellStyle name="40% - Accent5 18 3" xfId="17389"/>
    <cellStyle name="40% - Accent5 18 3 2" xfId="17390"/>
    <cellStyle name="40% - Accent5 18 4" xfId="17391"/>
    <cellStyle name="40% - Accent5 18 4 2" xfId="17392"/>
    <cellStyle name="40% - Accent5 18 5" xfId="17393"/>
    <cellStyle name="40% - Accent5 18 6" xfId="17394"/>
    <cellStyle name="40% - Accent5 18 7" xfId="17395"/>
    <cellStyle name="40% - Accent5 19" xfId="17396"/>
    <cellStyle name="40% - Accent5 19 2" xfId="17397"/>
    <cellStyle name="40% - Accent5 19 2 2" xfId="17398"/>
    <cellStyle name="40% - Accent5 19 3" xfId="17399"/>
    <cellStyle name="40% - Accent5 19 3 2" xfId="17400"/>
    <cellStyle name="40% - Accent5 19 4" xfId="17401"/>
    <cellStyle name="40% - Accent5 19 4 2" xfId="17402"/>
    <cellStyle name="40% - Accent5 19 5" xfId="17403"/>
    <cellStyle name="40% - Accent5 19 6" xfId="17404"/>
    <cellStyle name="40% - Accent5 2" xfId="372"/>
    <cellStyle name="40% - Accent5 2 10" xfId="17405"/>
    <cellStyle name="40% - Accent5 2 10 2" xfId="17406"/>
    <cellStyle name="40% - Accent5 2 10 2 2" xfId="17407"/>
    <cellStyle name="40% - Accent5 2 10 2 3" xfId="17408"/>
    <cellStyle name="40% - Accent5 2 10 2 4" xfId="17409"/>
    <cellStyle name="40% - Accent5 2 10 2 5" xfId="17410"/>
    <cellStyle name="40% - Accent5 2 10 2 6" xfId="17411"/>
    <cellStyle name="40% - Accent5 2 10 3" xfId="17412"/>
    <cellStyle name="40% - Accent5 2 10 3 2" xfId="17413"/>
    <cellStyle name="40% - Accent5 2 10 4" xfId="17414"/>
    <cellStyle name="40% - Accent5 2 10 5" xfId="17415"/>
    <cellStyle name="40% - Accent5 2 10 6" xfId="17416"/>
    <cellStyle name="40% - Accent5 2 10 7" xfId="17417"/>
    <cellStyle name="40% - Accent5 2 10 8" xfId="17418"/>
    <cellStyle name="40% - Accent5 2 11" xfId="17419"/>
    <cellStyle name="40% - Accent5 2 11 2" xfId="17420"/>
    <cellStyle name="40% - Accent5 2 11 2 2" xfId="17421"/>
    <cellStyle name="40% - Accent5 2 11 3" xfId="17422"/>
    <cellStyle name="40% - Accent5 2 11 4" xfId="17423"/>
    <cellStyle name="40% - Accent5 2 11 5" xfId="17424"/>
    <cellStyle name="40% - Accent5 2 11 6" xfId="17425"/>
    <cellStyle name="40% - Accent5 2 11 7" xfId="17426"/>
    <cellStyle name="40% - Accent5 2 12" xfId="17427"/>
    <cellStyle name="40% - Accent5 2 12 2" xfId="17428"/>
    <cellStyle name="40% - Accent5 2 12 2 2" xfId="17429"/>
    <cellStyle name="40% - Accent5 2 12 3" xfId="17430"/>
    <cellStyle name="40% - Accent5 2 12 4" xfId="17431"/>
    <cellStyle name="40% - Accent5 2 12 5" xfId="17432"/>
    <cellStyle name="40% - Accent5 2 12 6" xfId="17433"/>
    <cellStyle name="40% - Accent5 2 13" xfId="17434"/>
    <cellStyle name="40% - Accent5 2 13 2" xfId="17435"/>
    <cellStyle name="40% - Accent5 2 14" xfId="17436"/>
    <cellStyle name="40% - Accent5 2 14 2" xfId="17437"/>
    <cellStyle name="40% - Accent5 2 15" xfId="17438"/>
    <cellStyle name="40% - Accent5 2 15 2" xfId="17439"/>
    <cellStyle name="40% - Accent5 2 16" xfId="17440"/>
    <cellStyle name="40% - Accent5 2 16 2" xfId="17441"/>
    <cellStyle name="40% - Accent5 2 17" xfId="17442"/>
    <cellStyle name="40% - Accent5 2 17 2" xfId="17443"/>
    <cellStyle name="40% - Accent5 2 18" xfId="17444"/>
    <cellStyle name="40% - Accent5 2 19" xfId="17445"/>
    <cellStyle name="40% - Accent5 2 2" xfId="1503"/>
    <cellStyle name="40% - Accent5 2 2 2" xfId="1504"/>
    <cellStyle name="40% - Accent5 2 2 2 2" xfId="17446"/>
    <cellStyle name="40% - Accent5 2 2 2 3" xfId="17447"/>
    <cellStyle name="40% - Accent5 2 2 3" xfId="17448"/>
    <cellStyle name="40% - Accent5 2 2 4" xfId="17449"/>
    <cellStyle name="40% - Accent5 2 20" xfId="17450"/>
    <cellStyle name="40% - Accent5 2 21" xfId="17451"/>
    <cellStyle name="40% - Accent5 2 22" xfId="17452"/>
    <cellStyle name="40% - Accent5 2 23" xfId="17453"/>
    <cellStyle name="40% - Accent5 2 24" xfId="17454"/>
    <cellStyle name="40% - Accent5 2 25" xfId="17455"/>
    <cellStyle name="40% - Accent5 2 26" xfId="17456"/>
    <cellStyle name="40% - Accent5 2 27" xfId="17457"/>
    <cellStyle name="40% - Accent5 2 28" xfId="17458"/>
    <cellStyle name="40% - Accent5 2 29" xfId="17459"/>
    <cellStyle name="40% - Accent5 2 3" xfId="1505"/>
    <cellStyle name="40% - Accent5 2 3 10" xfId="17460"/>
    <cellStyle name="40% - Accent5 2 3 11" xfId="17461"/>
    <cellStyle name="40% - Accent5 2 3 2" xfId="1506"/>
    <cellStyle name="40% - Accent5 2 3 2 2" xfId="17462"/>
    <cellStyle name="40% - Accent5 2 3 2 3" xfId="17463"/>
    <cellStyle name="40% - Accent5 2 3 2 4" xfId="17464"/>
    <cellStyle name="40% - Accent5 2 3 2 5" xfId="17465"/>
    <cellStyle name="40% - Accent5 2 3 2 6" xfId="17466"/>
    <cellStyle name="40% - Accent5 2 3 2 7" xfId="17467"/>
    <cellStyle name="40% - Accent5 2 3 2 8" xfId="17468"/>
    <cellStyle name="40% - Accent5 2 3 2 9" xfId="17469"/>
    <cellStyle name="40% - Accent5 2 3 3" xfId="17470"/>
    <cellStyle name="40% - Accent5 2 3 3 2" xfId="17471"/>
    <cellStyle name="40% - Accent5 2 3 3 3" xfId="17472"/>
    <cellStyle name="40% - Accent5 2 3 3 4" xfId="17473"/>
    <cellStyle name="40% - Accent5 2 3 3 5" xfId="17474"/>
    <cellStyle name="40% - Accent5 2 3 3 6" xfId="17475"/>
    <cellStyle name="40% - Accent5 2 3 4" xfId="17476"/>
    <cellStyle name="40% - Accent5 2 3 4 2" xfId="17477"/>
    <cellStyle name="40% - Accent5 2 3 5" xfId="17478"/>
    <cellStyle name="40% - Accent5 2 3 6" xfId="17479"/>
    <cellStyle name="40% - Accent5 2 3 7" xfId="17480"/>
    <cellStyle name="40% - Accent5 2 3 8" xfId="17481"/>
    <cellStyle name="40% - Accent5 2 3 9" xfId="17482"/>
    <cellStyle name="40% - Accent5 2 30" xfId="17483"/>
    <cellStyle name="40% - Accent5 2 31" xfId="17484"/>
    <cellStyle name="40% - Accent5 2 32" xfId="17485"/>
    <cellStyle name="40% - Accent5 2 33" xfId="17486"/>
    <cellStyle name="40% - Accent5 2 34" xfId="17487"/>
    <cellStyle name="40% - Accent5 2 35" xfId="17488"/>
    <cellStyle name="40% - Accent5 2 4" xfId="1507"/>
    <cellStyle name="40% - Accent5 2 4 10" xfId="17489"/>
    <cellStyle name="40% - Accent5 2 4 11" xfId="17490"/>
    <cellStyle name="40% - Accent5 2 4 2" xfId="17491"/>
    <cellStyle name="40% - Accent5 2 4 2 2" xfId="17492"/>
    <cellStyle name="40% - Accent5 2 4 2 3" xfId="17493"/>
    <cellStyle name="40% - Accent5 2 4 2 4" xfId="17494"/>
    <cellStyle name="40% - Accent5 2 4 2 5" xfId="17495"/>
    <cellStyle name="40% - Accent5 2 4 2 6" xfId="17496"/>
    <cellStyle name="40% - Accent5 2 4 2 7" xfId="17497"/>
    <cellStyle name="40% - Accent5 2 4 3" xfId="17498"/>
    <cellStyle name="40% - Accent5 2 4 3 2" xfId="17499"/>
    <cellStyle name="40% - Accent5 2 4 3 3" xfId="17500"/>
    <cellStyle name="40% - Accent5 2 4 3 4" xfId="17501"/>
    <cellStyle name="40% - Accent5 2 4 3 5" xfId="17502"/>
    <cellStyle name="40% - Accent5 2 4 3 6" xfId="17503"/>
    <cellStyle name="40% - Accent5 2 4 4" xfId="17504"/>
    <cellStyle name="40% - Accent5 2 4 4 2" xfId="17505"/>
    <cellStyle name="40% - Accent5 2 4 5" xfId="17506"/>
    <cellStyle name="40% - Accent5 2 4 6" xfId="17507"/>
    <cellStyle name="40% - Accent5 2 4 7" xfId="17508"/>
    <cellStyle name="40% - Accent5 2 4 8" xfId="17509"/>
    <cellStyle name="40% - Accent5 2 4 9" xfId="17510"/>
    <cellStyle name="40% - Accent5 2 5" xfId="1508"/>
    <cellStyle name="40% - Accent5 2 5 10" xfId="17511"/>
    <cellStyle name="40% - Accent5 2 5 11" xfId="17512"/>
    <cellStyle name="40% - Accent5 2 5 2" xfId="17513"/>
    <cellStyle name="40% - Accent5 2 5 2 2" xfId="17514"/>
    <cellStyle name="40% - Accent5 2 5 2 3" xfId="17515"/>
    <cellStyle name="40% - Accent5 2 5 2 4" xfId="17516"/>
    <cellStyle name="40% - Accent5 2 5 2 5" xfId="17517"/>
    <cellStyle name="40% - Accent5 2 5 2 6" xfId="17518"/>
    <cellStyle name="40% - Accent5 2 5 2 7" xfId="17519"/>
    <cellStyle name="40% - Accent5 2 5 3" xfId="17520"/>
    <cellStyle name="40% - Accent5 2 5 3 2" xfId="17521"/>
    <cellStyle name="40% - Accent5 2 5 3 3" xfId="17522"/>
    <cellStyle name="40% - Accent5 2 5 3 4" xfId="17523"/>
    <cellStyle name="40% - Accent5 2 5 3 5" xfId="17524"/>
    <cellStyle name="40% - Accent5 2 5 3 6" xfId="17525"/>
    <cellStyle name="40% - Accent5 2 5 4" xfId="17526"/>
    <cellStyle name="40% - Accent5 2 5 4 2" xfId="17527"/>
    <cellStyle name="40% - Accent5 2 5 5" xfId="17528"/>
    <cellStyle name="40% - Accent5 2 5 6" xfId="17529"/>
    <cellStyle name="40% - Accent5 2 5 7" xfId="17530"/>
    <cellStyle name="40% - Accent5 2 5 8" xfId="17531"/>
    <cellStyle name="40% - Accent5 2 5 9" xfId="17532"/>
    <cellStyle name="40% - Accent5 2 6" xfId="1509"/>
    <cellStyle name="40% - Accent5 2 6 10" xfId="17533"/>
    <cellStyle name="40% - Accent5 2 6 11" xfId="17534"/>
    <cellStyle name="40% - Accent5 2 6 2" xfId="17535"/>
    <cellStyle name="40% - Accent5 2 6 2 2" xfId="17536"/>
    <cellStyle name="40% - Accent5 2 6 2 3" xfId="17537"/>
    <cellStyle name="40% - Accent5 2 6 2 4" xfId="17538"/>
    <cellStyle name="40% - Accent5 2 6 2 5" xfId="17539"/>
    <cellStyle name="40% - Accent5 2 6 2 6" xfId="17540"/>
    <cellStyle name="40% - Accent5 2 6 2 7" xfId="17541"/>
    <cellStyle name="40% - Accent5 2 6 3" xfId="17542"/>
    <cellStyle name="40% - Accent5 2 6 3 2" xfId="17543"/>
    <cellStyle name="40% - Accent5 2 6 3 3" xfId="17544"/>
    <cellStyle name="40% - Accent5 2 6 3 4" xfId="17545"/>
    <cellStyle name="40% - Accent5 2 6 3 5" xfId="17546"/>
    <cellStyle name="40% - Accent5 2 6 3 6" xfId="17547"/>
    <cellStyle name="40% - Accent5 2 6 4" xfId="17548"/>
    <cellStyle name="40% - Accent5 2 6 4 2" xfId="17549"/>
    <cellStyle name="40% - Accent5 2 6 5" xfId="17550"/>
    <cellStyle name="40% - Accent5 2 6 6" xfId="17551"/>
    <cellStyle name="40% - Accent5 2 6 7" xfId="17552"/>
    <cellStyle name="40% - Accent5 2 6 8" xfId="17553"/>
    <cellStyle name="40% - Accent5 2 6 9" xfId="17554"/>
    <cellStyle name="40% - Accent5 2 7" xfId="1502"/>
    <cellStyle name="40% - Accent5 2 7 10" xfId="17555"/>
    <cellStyle name="40% - Accent5 2 7 2" xfId="17556"/>
    <cellStyle name="40% - Accent5 2 7 2 2" xfId="17557"/>
    <cellStyle name="40% - Accent5 2 7 2 3" xfId="17558"/>
    <cellStyle name="40% - Accent5 2 7 2 4" xfId="17559"/>
    <cellStyle name="40% - Accent5 2 7 2 5" xfId="17560"/>
    <cellStyle name="40% - Accent5 2 7 2 6" xfId="17561"/>
    <cellStyle name="40% - Accent5 2 7 2 7" xfId="17562"/>
    <cellStyle name="40% - Accent5 2 7 3" xfId="17563"/>
    <cellStyle name="40% - Accent5 2 7 3 2" xfId="17564"/>
    <cellStyle name="40% - Accent5 2 7 3 3" xfId="17565"/>
    <cellStyle name="40% - Accent5 2 7 3 4" xfId="17566"/>
    <cellStyle name="40% - Accent5 2 7 3 5" xfId="17567"/>
    <cellStyle name="40% - Accent5 2 7 3 6" xfId="17568"/>
    <cellStyle name="40% - Accent5 2 7 4" xfId="17569"/>
    <cellStyle name="40% - Accent5 2 7 4 2" xfId="17570"/>
    <cellStyle name="40% - Accent5 2 7 5" xfId="17571"/>
    <cellStyle name="40% - Accent5 2 7 6" xfId="17572"/>
    <cellStyle name="40% - Accent5 2 7 7" xfId="17573"/>
    <cellStyle name="40% - Accent5 2 7 8" xfId="17574"/>
    <cellStyle name="40% - Accent5 2 7 9" xfId="17575"/>
    <cellStyle name="40% - Accent5 2 8" xfId="17576"/>
    <cellStyle name="40% - Accent5 2 8 2" xfId="17577"/>
    <cellStyle name="40% - Accent5 2 8 2 2" xfId="17578"/>
    <cellStyle name="40% - Accent5 2 8 2 3" xfId="17579"/>
    <cellStyle name="40% - Accent5 2 8 2 4" xfId="17580"/>
    <cellStyle name="40% - Accent5 2 8 2 5" xfId="17581"/>
    <cellStyle name="40% - Accent5 2 8 2 6" xfId="17582"/>
    <cellStyle name="40% - Accent5 2 8 2 7" xfId="17583"/>
    <cellStyle name="40% - Accent5 2 8 3" xfId="17584"/>
    <cellStyle name="40% - Accent5 2 8 3 2" xfId="17585"/>
    <cellStyle name="40% - Accent5 2 8 3 3" xfId="17586"/>
    <cellStyle name="40% - Accent5 2 8 3 4" xfId="17587"/>
    <cellStyle name="40% - Accent5 2 8 3 5" xfId="17588"/>
    <cellStyle name="40% - Accent5 2 8 3 6" xfId="17589"/>
    <cellStyle name="40% - Accent5 2 8 4" xfId="17590"/>
    <cellStyle name="40% - Accent5 2 8 4 2" xfId="17591"/>
    <cellStyle name="40% - Accent5 2 8 5" xfId="17592"/>
    <cellStyle name="40% - Accent5 2 8 6" xfId="17593"/>
    <cellStyle name="40% - Accent5 2 8 7" xfId="17594"/>
    <cellStyle name="40% - Accent5 2 8 8" xfId="17595"/>
    <cellStyle name="40% - Accent5 2 8 9" xfId="17596"/>
    <cellStyle name="40% - Accent5 2 9" xfId="17597"/>
    <cellStyle name="40% - Accent5 2 9 2" xfId="17598"/>
    <cellStyle name="40% - Accent5 2 9 2 2" xfId="17599"/>
    <cellStyle name="40% - Accent5 2 9 2 3" xfId="17600"/>
    <cellStyle name="40% - Accent5 2 9 2 4" xfId="17601"/>
    <cellStyle name="40% - Accent5 2 9 2 5" xfId="17602"/>
    <cellStyle name="40% - Accent5 2 9 2 6" xfId="17603"/>
    <cellStyle name="40% - Accent5 2 9 2 7" xfId="17604"/>
    <cellStyle name="40% - Accent5 2 9 3" xfId="17605"/>
    <cellStyle name="40% - Accent5 2 9 3 2" xfId="17606"/>
    <cellStyle name="40% - Accent5 2 9 3 3" xfId="17607"/>
    <cellStyle name="40% - Accent5 2 9 3 4" xfId="17608"/>
    <cellStyle name="40% - Accent5 2 9 3 5" xfId="17609"/>
    <cellStyle name="40% - Accent5 2 9 3 6" xfId="17610"/>
    <cellStyle name="40% - Accent5 2 9 4" xfId="17611"/>
    <cellStyle name="40% - Accent5 2 9 4 2" xfId="17612"/>
    <cellStyle name="40% - Accent5 2 9 5" xfId="17613"/>
    <cellStyle name="40% - Accent5 2 9 6" xfId="17614"/>
    <cellStyle name="40% - Accent5 2 9 7" xfId="17615"/>
    <cellStyle name="40% - Accent5 2 9 8" xfId="17616"/>
    <cellStyle name="40% - Accent5 2 9 9" xfId="17617"/>
    <cellStyle name="40% - Accent5 20" xfId="17618"/>
    <cellStyle name="40% - Accent5 20 2" xfId="17619"/>
    <cellStyle name="40% - Accent5 20 3" xfId="17620"/>
    <cellStyle name="40% - Accent5 20 4" xfId="17621"/>
    <cellStyle name="40% - Accent5 21" xfId="17622"/>
    <cellStyle name="40% - Accent5 21 2" xfId="17623"/>
    <cellStyle name="40% - Accent5 21 3" xfId="17624"/>
    <cellStyle name="40% - Accent5 21 4" xfId="17625"/>
    <cellStyle name="40% - Accent5 22" xfId="17626"/>
    <cellStyle name="40% - Accent5 22 2" xfId="17627"/>
    <cellStyle name="40% - Accent5 22 3" xfId="17628"/>
    <cellStyle name="40% - Accent5 22 4" xfId="17629"/>
    <cellStyle name="40% - Accent5 23" xfId="17630"/>
    <cellStyle name="40% - Accent5 23 2" xfId="17631"/>
    <cellStyle name="40% - Accent5 23 3" xfId="17632"/>
    <cellStyle name="40% - Accent5 23 4" xfId="17633"/>
    <cellStyle name="40% - Accent5 24" xfId="17634"/>
    <cellStyle name="40% - Accent5 24 2" xfId="17635"/>
    <cellStyle name="40% - Accent5 24 3" xfId="17636"/>
    <cellStyle name="40% - Accent5 24 4" xfId="17637"/>
    <cellStyle name="40% - Accent5 25" xfId="17638"/>
    <cellStyle name="40% - Accent5 25 2" xfId="17639"/>
    <cellStyle name="40% - Accent5 25 3" xfId="17640"/>
    <cellStyle name="40% - Accent5 26" xfId="17641"/>
    <cellStyle name="40% - Accent5 26 2" xfId="17642"/>
    <cellStyle name="40% - Accent5 26 3" xfId="17643"/>
    <cellStyle name="40% - Accent5 27" xfId="17644"/>
    <cellStyle name="40% - Accent5 27 2" xfId="17645"/>
    <cellStyle name="40% - Accent5 27 3" xfId="17646"/>
    <cellStyle name="40% - Accent5 28" xfId="17647"/>
    <cellStyle name="40% - Accent5 28 2" xfId="17648"/>
    <cellStyle name="40% - Accent5 28 3" xfId="17649"/>
    <cellStyle name="40% - Accent5 29" xfId="17650"/>
    <cellStyle name="40% - Accent5 29 2" xfId="17651"/>
    <cellStyle name="40% - Accent5 29 3" xfId="17652"/>
    <cellStyle name="40% - Accent5 3" xfId="1510"/>
    <cellStyle name="40% - Accent5 3 10" xfId="17653"/>
    <cellStyle name="40% - Accent5 3 10 2" xfId="17654"/>
    <cellStyle name="40% - Accent5 3 10 3" xfId="17655"/>
    <cellStyle name="40% - Accent5 3 10 4" xfId="17656"/>
    <cellStyle name="40% - Accent5 3 10 5" xfId="17657"/>
    <cellStyle name="40% - Accent5 3 10 6" xfId="17658"/>
    <cellStyle name="40% - Accent5 3 10 7" xfId="17659"/>
    <cellStyle name="40% - Accent5 3 11" xfId="17660"/>
    <cellStyle name="40% - Accent5 3 11 2" xfId="17661"/>
    <cellStyle name="40% - Accent5 3 11 3" xfId="17662"/>
    <cellStyle name="40% - Accent5 3 11 4" xfId="17663"/>
    <cellStyle name="40% - Accent5 3 11 5" xfId="17664"/>
    <cellStyle name="40% - Accent5 3 11 6" xfId="17665"/>
    <cellStyle name="40% - Accent5 3 12" xfId="17666"/>
    <cellStyle name="40% - Accent5 3 12 2" xfId="17667"/>
    <cellStyle name="40% - Accent5 3 13" xfId="17668"/>
    <cellStyle name="40% - Accent5 3 14" xfId="17669"/>
    <cellStyle name="40% - Accent5 3 15" xfId="17670"/>
    <cellStyle name="40% - Accent5 3 16" xfId="17671"/>
    <cellStyle name="40% - Accent5 3 17" xfId="17672"/>
    <cellStyle name="40% - Accent5 3 18" xfId="17673"/>
    <cellStyle name="40% - Accent5 3 2" xfId="17674"/>
    <cellStyle name="40% - Accent5 3 2 2" xfId="17675"/>
    <cellStyle name="40% - Accent5 3 2 2 2" xfId="17676"/>
    <cellStyle name="40% - Accent5 3 2 2 3" xfId="17677"/>
    <cellStyle name="40% - Accent5 3 2 2 4" xfId="17678"/>
    <cellStyle name="40% - Accent5 3 2 2 5" xfId="17679"/>
    <cellStyle name="40% - Accent5 3 2 2 6" xfId="17680"/>
    <cellStyle name="40% - Accent5 3 2 2 7" xfId="17681"/>
    <cellStyle name="40% - Accent5 3 2 3" xfId="17682"/>
    <cellStyle name="40% - Accent5 3 2 3 2" xfId="17683"/>
    <cellStyle name="40% - Accent5 3 2 3 3" xfId="17684"/>
    <cellStyle name="40% - Accent5 3 2 3 4" xfId="17685"/>
    <cellStyle name="40% - Accent5 3 2 3 5" xfId="17686"/>
    <cellStyle name="40% - Accent5 3 2 3 6" xfId="17687"/>
    <cellStyle name="40% - Accent5 3 2 4" xfId="17688"/>
    <cellStyle name="40% - Accent5 3 2 5" xfId="17689"/>
    <cellStyle name="40% - Accent5 3 2 6" xfId="17690"/>
    <cellStyle name="40% - Accent5 3 2 7" xfId="17691"/>
    <cellStyle name="40% - Accent5 3 2 8" xfId="17692"/>
    <cellStyle name="40% - Accent5 3 2 9" xfId="17693"/>
    <cellStyle name="40% - Accent5 3 3" xfId="17694"/>
    <cellStyle name="40% - Accent5 3 3 2" xfId="17695"/>
    <cellStyle name="40% - Accent5 3 3 2 2" xfId="17696"/>
    <cellStyle name="40% - Accent5 3 3 2 3" xfId="17697"/>
    <cellStyle name="40% - Accent5 3 3 2 4" xfId="17698"/>
    <cellStyle name="40% - Accent5 3 3 2 5" xfId="17699"/>
    <cellStyle name="40% - Accent5 3 3 2 6" xfId="17700"/>
    <cellStyle name="40% - Accent5 3 3 2 7" xfId="17701"/>
    <cellStyle name="40% - Accent5 3 3 3" xfId="17702"/>
    <cellStyle name="40% - Accent5 3 3 3 2" xfId="17703"/>
    <cellStyle name="40% - Accent5 3 3 3 3" xfId="17704"/>
    <cellStyle name="40% - Accent5 3 3 3 4" xfId="17705"/>
    <cellStyle name="40% - Accent5 3 3 3 5" xfId="17706"/>
    <cellStyle name="40% - Accent5 3 3 3 6" xfId="17707"/>
    <cellStyle name="40% - Accent5 3 3 4" xfId="17708"/>
    <cellStyle name="40% - Accent5 3 3 5" xfId="17709"/>
    <cellStyle name="40% - Accent5 3 3 6" xfId="17710"/>
    <cellStyle name="40% - Accent5 3 3 7" xfId="17711"/>
    <cellStyle name="40% - Accent5 3 3 8" xfId="17712"/>
    <cellStyle name="40% - Accent5 3 3 9" xfId="17713"/>
    <cellStyle name="40% - Accent5 3 4" xfId="17714"/>
    <cellStyle name="40% - Accent5 3 4 2" xfId="17715"/>
    <cellStyle name="40% - Accent5 3 4 2 2" xfId="17716"/>
    <cellStyle name="40% - Accent5 3 4 2 3" xfId="17717"/>
    <cellStyle name="40% - Accent5 3 4 2 4" xfId="17718"/>
    <cellStyle name="40% - Accent5 3 4 2 5" xfId="17719"/>
    <cellStyle name="40% - Accent5 3 4 2 6" xfId="17720"/>
    <cellStyle name="40% - Accent5 3 4 2 7" xfId="17721"/>
    <cellStyle name="40% - Accent5 3 4 3" xfId="17722"/>
    <cellStyle name="40% - Accent5 3 4 3 2" xfId="17723"/>
    <cellStyle name="40% - Accent5 3 4 3 3" xfId="17724"/>
    <cellStyle name="40% - Accent5 3 4 3 4" xfId="17725"/>
    <cellStyle name="40% - Accent5 3 4 3 5" xfId="17726"/>
    <cellStyle name="40% - Accent5 3 4 3 6" xfId="17727"/>
    <cellStyle name="40% - Accent5 3 4 4" xfId="17728"/>
    <cellStyle name="40% - Accent5 3 4 5" xfId="17729"/>
    <cellStyle name="40% - Accent5 3 4 6" xfId="17730"/>
    <cellStyle name="40% - Accent5 3 4 7" xfId="17731"/>
    <cellStyle name="40% - Accent5 3 4 8" xfId="17732"/>
    <cellStyle name="40% - Accent5 3 4 9" xfId="17733"/>
    <cellStyle name="40% - Accent5 3 5" xfId="17734"/>
    <cellStyle name="40% - Accent5 3 5 2" xfId="17735"/>
    <cellStyle name="40% - Accent5 3 5 2 2" xfId="17736"/>
    <cellStyle name="40% - Accent5 3 5 2 3" xfId="17737"/>
    <cellStyle name="40% - Accent5 3 5 2 4" xfId="17738"/>
    <cellStyle name="40% - Accent5 3 5 2 5" xfId="17739"/>
    <cellStyle name="40% - Accent5 3 5 2 6" xfId="17740"/>
    <cellStyle name="40% - Accent5 3 5 2 7" xfId="17741"/>
    <cellStyle name="40% - Accent5 3 5 3" xfId="17742"/>
    <cellStyle name="40% - Accent5 3 5 3 2" xfId="17743"/>
    <cellStyle name="40% - Accent5 3 5 3 3" xfId="17744"/>
    <cellStyle name="40% - Accent5 3 5 3 4" xfId="17745"/>
    <cellStyle name="40% - Accent5 3 5 3 5" xfId="17746"/>
    <cellStyle name="40% - Accent5 3 5 3 6" xfId="17747"/>
    <cellStyle name="40% - Accent5 3 5 4" xfId="17748"/>
    <cellStyle name="40% - Accent5 3 5 5" xfId="17749"/>
    <cellStyle name="40% - Accent5 3 5 6" xfId="17750"/>
    <cellStyle name="40% - Accent5 3 5 7" xfId="17751"/>
    <cellStyle name="40% - Accent5 3 5 8" xfId="17752"/>
    <cellStyle name="40% - Accent5 3 5 9" xfId="17753"/>
    <cellStyle name="40% - Accent5 3 6" xfId="17754"/>
    <cellStyle name="40% - Accent5 3 6 2" xfId="17755"/>
    <cellStyle name="40% - Accent5 3 6 2 2" xfId="17756"/>
    <cellStyle name="40% - Accent5 3 6 2 3" xfId="17757"/>
    <cellStyle name="40% - Accent5 3 6 2 4" xfId="17758"/>
    <cellStyle name="40% - Accent5 3 6 2 5" xfId="17759"/>
    <cellStyle name="40% - Accent5 3 6 2 6" xfId="17760"/>
    <cellStyle name="40% - Accent5 3 6 2 7" xfId="17761"/>
    <cellStyle name="40% - Accent5 3 6 3" xfId="17762"/>
    <cellStyle name="40% - Accent5 3 6 3 2" xfId="17763"/>
    <cellStyle name="40% - Accent5 3 6 3 3" xfId="17764"/>
    <cellStyle name="40% - Accent5 3 6 3 4" xfId="17765"/>
    <cellStyle name="40% - Accent5 3 6 3 5" xfId="17766"/>
    <cellStyle name="40% - Accent5 3 6 3 6" xfId="17767"/>
    <cellStyle name="40% - Accent5 3 6 4" xfId="17768"/>
    <cellStyle name="40% - Accent5 3 6 5" xfId="17769"/>
    <cellStyle name="40% - Accent5 3 6 6" xfId="17770"/>
    <cellStyle name="40% - Accent5 3 6 7" xfId="17771"/>
    <cellStyle name="40% - Accent5 3 6 8" xfId="17772"/>
    <cellStyle name="40% - Accent5 3 6 9" xfId="17773"/>
    <cellStyle name="40% - Accent5 3 7" xfId="17774"/>
    <cellStyle name="40% - Accent5 3 7 2" xfId="17775"/>
    <cellStyle name="40% - Accent5 3 7 2 2" xfId="17776"/>
    <cellStyle name="40% - Accent5 3 7 2 3" xfId="17777"/>
    <cellStyle name="40% - Accent5 3 7 2 4" xfId="17778"/>
    <cellStyle name="40% - Accent5 3 7 2 5" xfId="17779"/>
    <cellStyle name="40% - Accent5 3 7 2 6" xfId="17780"/>
    <cellStyle name="40% - Accent5 3 7 2 7" xfId="17781"/>
    <cellStyle name="40% - Accent5 3 7 3" xfId="17782"/>
    <cellStyle name="40% - Accent5 3 7 3 2" xfId="17783"/>
    <cellStyle name="40% - Accent5 3 7 3 3" xfId="17784"/>
    <cellStyle name="40% - Accent5 3 7 3 4" xfId="17785"/>
    <cellStyle name="40% - Accent5 3 7 3 5" xfId="17786"/>
    <cellStyle name="40% - Accent5 3 7 3 6" xfId="17787"/>
    <cellStyle name="40% - Accent5 3 7 4" xfId="17788"/>
    <cellStyle name="40% - Accent5 3 7 5" xfId="17789"/>
    <cellStyle name="40% - Accent5 3 7 6" xfId="17790"/>
    <cellStyle name="40% - Accent5 3 7 7" xfId="17791"/>
    <cellStyle name="40% - Accent5 3 7 8" xfId="17792"/>
    <cellStyle name="40% - Accent5 3 7 9" xfId="17793"/>
    <cellStyle name="40% - Accent5 3 8" xfId="17794"/>
    <cellStyle name="40% - Accent5 3 8 2" xfId="17795"/>
    <cellStyle name="40% - Accent5 3 8 2 2" xfId="17796"/>
    <cellStyle name="40% - Accent5 3 8 2 3" xfId="17797"/>
    <cellStyle name="40% - Accent5 3 8 2 4" xfId="17798"/>
    <cellStyle name="40% - Accent5 3 8 2 5" xfId="17799"/>
    <cellStyle name="40% - Accent5 3 8 2 6" xfId="17800"/>
    <cellStyle name="40% - Accent5 3 8 2 7" xfId="17801"/>
    <cellStyle name="40% - Accent5 3 8 3" xfId="17802"/>
    <cellStyle name="40% - Accent5 3 8 3 2" xfId="17803"/>
    <cellStyle name="40% - Accent5 3 8 3 3" xfId="17804"/>
    <cellStyle name="40% - Accent5 3 8 3 4" xfId="17805"/>
    <cellStyle name="40% - Accent5 3 8 3 5" xfId="17806"/>
    <cellStyle name="40% - Accent5 3 8 3 6" xfId="17807"/>
    <cellStyle name="40% - Accent5 3 8 4" xfId="17808"/>
    <cellStyle name="40% - Accent5 3 8 5" xfId="17809"/>
    <cellStyle name="40% - Accent5 3 8 6" xfId="17810"/>
    <cellStyle name="40% - Accent5 3 8 7" xfId="17811"/>
    <cellStyle name="40% - Accent5 3 8 8" xfId="17812"/>
    <cellStyle name="40% - Accent5 3 8 9" xfId="17813"/>
    <cellStyle name="40% - Accent5 3 9" xfId="17814"/>
    <cellStyle name="40% - Accent5 3 9 2" xfId="17815"/>
    <cellStyle name="40% - Accent5 3 9 2 2" xfId="17816"/>
    <cellStyle name="40% - Accent5 3 9 2 3" xfId="17817"/>
    <cellStyle name="40% - Accent5 3 9 2 4" xfId="17818"/>
    <cellStyle name="40% - Accent5 3 9 2 5" xfId="17819"/>
    <cellStyle name="40% - Accent5 3 9 2 6" xfId="17820"/>
    <cellStyle name="40% - Accent5 3 9 3" xfId="17821"/>
    <cellStyle name="40% - Accent5 3 9 4" xfId="17822"/>
    <cellStyle name="40% - Accent5 3 9 5" xfId="17823"/>
    <cellStyle name="40% - Accent5 3 9 6" xfId="17824"/>
    <cellStyle name="40% - Accent5 3 9 7" xfId="17825"/>
    <cellStyle name="40% - Accent5 3 9 8" xfId="17826"/>
    <cellStyle name="40% - Accent5 30" xfId="17827"/>
    <cellStyle name="40% - Accent5 30 2" xfId="17828"/>
    <cellStyle name="40% - Accent5 31" xfId="17829"/>
    <cellStyle name="40% - Accent5 32" xfId="17830"/>
    <cellStyle name="40% - Accent5 33" xfId="17831"/>
    <cellStyle name="40% - Accent5 34" xfId="17832"/>
    <cellStyle name="40% - Accent5 4" xfId="17833"/>
    <cellStyle name="40% - Accent5 4 10" xfId="17834"/>
    <cellStyle name="40% - Accent5 4 10 2" xfId="17835"/>
    <cellStyle name="40% - Accent5 4 10 3" xfId="17836"/>
    <cellStyle name="40% - Accent5 4 10 4" xfId="17837"/>
    <cellStyle name="40% - Accent5 4 10 5" xfId="17838"/>
    <cellStyle name="40% - Accent5 4 10 6" xfId="17839"/>
    <cellStyle name="40% - Accent5 4 10 7" xfId="17840"/>
    <cellStyle name="40% - Accent5 4 11" xfId="17841"/>
    <cellStyle name="40% - Accent5 4 11 2" xfId="17842"/>
    <cellStyle name="40% - Accent5 4 11 3" xfId="17843"/>
    <cellStyle name="40% - Accent5 4 11 4" xfId="17844"/>
    <cellStyle name="40% - Accent5 4 11 5" xfId="17845"/>
    <cellStyle name="40% - Accent5 4 11 6" xfId="17846"/>
    <cellStyle name="40% - Accent5 4 12" xfId="17847"/>
    <cellStyle name="40% - Accent5 4 12 2" xfId="17848"/>
    <cellStyle name="40% - Accent5 4 13" xfId="17849"/>
    <cellStyle name="40% - Accent5 4 14" xfId="17850"/>
    <cellStyle name="40% - Accent5 4 15" xfId="17851"/>
    <cellStyle name="40% - Accent5 4 16" xfId="17852"/>
    <cellStyle name="40% - Accent5 4 17" xfId="17853"/>
    <cellStyle name="40% - Accent5 4 2" xfId="17854"/>
    <cellStyle name="40% - Accent5 4 2 2" xfId="17855"/>
    <cellStyle name="40% - Accent5 4 2 2 2" xfId="17856"/>
    <cellStyle name="40% - Accent5 4 2 2 3" xfId="17857"/>
    <cellStyle name="40% - Accent5 4 2 2 4" xfId="17858"/>
    <cellStyle name="40% - Accent5 4 2 2 5" xfId="17859"/>
    <cellStyle name="40% - Accent5 4 2 2 6" xfId="17860"/>
    <cellStyle name="40% - Accent5 4 2 2 7" xfId="17861"/>
    <cellStyle name="40% - Accent5 4 2 3" xfId="17862"/>
    <cellStyle name="40% - Accent5 4 2 3 2" xfId="17863"/>
    <cellStyle name="40% - Accent5 4 2 3 3" xfId="17864"/>
    <cellStyle name="40% - Accent5 4 2 3 4" xfId="17865"/>
    <cellStyle name="40% - Accent5 4 2 3 5" xfId="17866"/>
    <cellStyle name="40% - Accent5 4 2 3 6" xfId="17867"/>
    <cellStyle name="40% - Accent5 4 2 4" xfId="17868"/>
    <cellStyle name="40% - Accent5 4 2 4 2" xfId="17869"/>
    <cellStyle name="40% - Accent5 4 2 5" xfId="17870"/>
    <cellStyle name="40% - Accent5 4 2 6" xfId="17871"/>
    <cellStyle name="40% - Accent5 4 2 7" xfId="17872"/>
    <cellStyle name="40% - Accent5 4 2 8" xfId="17873"/>
    <cellStyle name="40% - Accent5 4 2 9" xfId="17874"/>
    <cellStyle name="40% - Accent5 4 3" xfId="17875"/>
    <cellStyle name="40% - Accent5 4 3 2" xfId="17876"/>
    <cellStyle name="40% - Accent5 4 3 2 2" xfId="17877"/>
    <cellStyle name="40% - Accent5 4 3 2 3" xfId="17878"/>
    <cellStyle name="40% - Accent5 4 3 2 4" xfId="17879"/>
    <cellStyle name="40% - Accent5 4 3 2 5" xfId="17880"/>
    <cellStyle name="40% - Accent5 4 3 2 6" xfId="17881"/>
    <cellStyle name="40% - Accent5 4 3 2 7" xfId="17882"/>
    <cellStyle name="40% - Accent5 4 3 3" xfId="17883"/>
    <cellStyle name="40% - Accent5 4 3 3 2" xfId="17884"/>
    <cellStyle name="40% - Accent5 4 3 3 3" xfId="17885"/>
    <cellStyle name="40% - Accent5 4 3 3 4" xfId="17886"/>
    <cellStyle name="40% - Accent5 4 3 3 5" xfId="17887"/>
    <cellStyle name="40% - Accent5 4 3 3 6" xfId="17888"/>
    <cellStyle name="40% - Accent5 4 3 4" xfId="17889"/>
    <cellStyle name="40% - Accent5 4 3 4 2" xfId="17890"/>
    <cellStyle name="40% - Accent5 4 3 5" xfId="17891"/>
    <cellStyle name="40% - Accent5 4 3 6" xfId="17892"/>
    <cellStyle name="40% - Accent5 4 3 7" xfId="17893"/>
    <cellStyle name="40% - Accent5 4 3 8" xfId="17894"/>
    <cellStyle name="40% - Accent5 4 3 9" xfId="17895"/>
    <cellStyle name="40% - Accent5 4 4" xfId="17896"/>
    <cellStyle name="40% - Accent5 4 4 2" xfId="17897"/>
    <cellStyle name="40% - Accent5 4 4 2 2" xfId="17898"/>
    <cellStyle name="40% - Accent5 4 4 2 3" xfId="17899"/>
    <cellStyle name="40% - Accent5 4 4 2 4" xfId="17900"/>
    <cellStyle name="40% - Accent5 4 4 2 5" xfId="17901"/>
    <cellStyle name="40% - Accent5 4 4 2 6" xfId="17902"/>
    <cellStyle name="40% - Accent5 4 4 2 7" xfId="17903"/>
    <cellStyle name="40% - Accent5 4 4 3" xfId="17904"/>
    <cellStyle name="40% - Accent5 4 4 3 2" xfId="17905"/>
    <cellStyle name="40% - Accent5 4 4 3 3" xfId="17906"/>
    <cellStyle name="40% - Accent5 4 4 3 4" xfId="17907"/>
    <cellStyle name="40% - Accent5 4 4 3 5" xfId="17908"/>
    <cellStyle name="40% - Accent5 4 4 3 6" xfId="17909"/>
    <cellStyle name="40% - Accent5 4 4 4" xfId="17910"/>
    <cellStyle name="40% - Accent5 4 4 5" xfId="17911"/>
    <cellStyle name="40% - Accent5 4 4 6" xfId="17912"/>
    <cellStyle name="40% - Accent5 4 4 7" xfId="17913"/>
    <cellStyle name="40% - Accent5 4 4 8" xfId="17914"/>
    <cellStyle name="40% - Accent5 4 4 9" xfId="17915"/>
    <cellStyle name="40% - Accent5 4 5" xfId="17916"/>
    <cellStyle name="40% - Accent5 4 5 2" xfId="17917"/>
    <cellStyle name="40% - Accent5 4 5 2 2" xfId="17918"/>
    <cellStyle name="40% - Accent5 4 5 2 3" xfId="17919"/>
    <cellStyle name="40% - Accent5 4 5 2 4" xfId="17920"/>
    <cellStyle name="40% - Accent5 4 5 2 5" xfId="17921"/>
    <cellStyle name="40% - Accent5 4 5 2 6" xfId="17922"/>
    <cellStyle name="40% - Accent5 4 5 2 7" xfId="17923"/>
    <cellStyle name="40% - Accent5 4 5 3" xfId="17924"/>
    <cellStyle name="40% - Accent5 4 5 3 2" xfId="17925"/>
    <cellStyle name="40% - Accent5 4 5 3 3" xfId="17926"/>
    <cellStyle name="40% - Accent5 4 5 3 4" xfId="17927"/>
    <cellStyle name="40% - Accent5 4 5 3 5" xfId="17928"/>
    <cellStyle name="40% - Accent5 4 5 3 6" xfId="17929"/>
    <cellStyle name="40% - Accent5 4 5 4" xfId="17930"/>
    <cellStyle name="40% - Accent5 4 5 5" xfId="17931"/>
    <cellStyle name="40% - Accent5 4 5 6" xfId="17932"/>
    <cellStyle name="40% - Accent5 4 5 7" xfId="17933"/>
    <cellStyle name="40% - Accent5 4 5 8" xfId="17934"/>
    <cellStyle name="40% - Accent5 4 5 9" xfId="17935"/>
    <cellStyle name="40% - Accent5 4 6" xfId="17936"/>
    <cellStyle name="40% - Accent5 4 6 2" xfId="17937"/>
    <cellStyle name="40% - Accent5 4 6 2 2" xfId="17938"/>
    <cellStyle name="40% - Accent5 4 6 2 3" xfId="17939"/>
    <cellStyle name="40% - Accent5 4 6 2 4" xfId="17940"/>
    <cellStyle name="40% - Accent5 4 6 2 5" xfId="17941"/>
    <cellStyle name="40% - Accent5 4 6 2 6" xfId="17942"/>
    <cellStyle name="40% - Accent5 4 6 2 7" xfId="17943"/>
    <cellStyle name="40% - Accent5 4 6 3" xfId="17944"/>
    <cellStyle name="40% - Accent5 4 6 3 2" xfId="17945"/>
    <cellStyle name="40% - Accent5 4 6 3 3" xfId="17946"/>
    <cellStyle name="40% - Accent5 4 6 3 4" xfId="17947"/>
    <cellStyle name="40% - Accent5 4 6 3 5" xfId="17948"/>
    <cellStyle name="40% - Accent5 4 6 3 6" xfId="17949"/>
    <cellStyle name="40% - Accent5 4 6 4" xfId="17950"/>
    <cellStyle name="40% - Accent5 4 6 5" xfId="17951"/>
    <cellStyle name="40% - Accent5 4 6 6" xfId="17952"/>
    <cellStyle name="40% - Accent5 4 6 7" xfId="17953"/>
    <cellStyle name="40% - Accent5 4 6 8" xfId="17954"/>
    <cellStyle name="40% - Accent5 4 6 9" xfId="17955"/>
    <cellStyle name="40% - Accent5 4 7" xfId="17956"/>
    <cellStyle name="40% - Accent5 4 7 2" xfId="17957"/>
    <cellStyle name="40% - Accent5 4 7 2 2" xfId="17958"/>
    <cellStyle name="40% - Accent5 4 7 2 3" xfId="17959"/>
    <cellStyle name="40% - Accent5 4 7 2 4" xfId="17960"/>
    <cellStyle name="40% - Accent5 4 7 2 5" xfId="17961"/>
    <cellStyle name="40% - Accent5 4 7 2 6" xfId="17962"/>
    <cellStyle name="40% - Accent5 4 7 2 7" xfId="17963"/>
    <cellStyle name="40% - Accent5 4 7 3" xfId="17964"/>
    <cellStyle name="40% - Accent5 4 7 3 2" xfId="17965"/>
    <cellStyle name="40% - Accent5 4 7 3 3" xfId="17966"/>
    <cellStyle name="40% - Accent5 4 7 3 4" xfId="17967"/>
    <cellStyle name="40% - Accent5 4 7 3 5" xfId="17968"/>
    <cellStyle name="40% - Accent5 4 7 3 6" xfId="17969"/>
    <cellStyle name="40% - Accent5 4 7 4" xfId="17970"/>
    <cellStyle name="40% - Accent5 4 7 5" xfId="17971"/>
    <cellStyle name="40% - Accent5 4 7 6" xfId="17972"/>
    <cellStyle name="40% - Accent5 4 7 7" xfId="17973"/>
    <cellStyle name="40% - Accent5 4 7 8" xfId="17974"/>
    <cellStyle name="40% - Accent5 4 7 9" xfId="17975"/>
    <cellStyle name="40% - Accent5 4 8" xfId="17976"/>
    <cellStyle name="40% - Accent5 4 8 2" xfId="17977"/>
    <cellStyle name="40% - Accent5 4 8 2 2" xfId="17978"/>
    <cellStyle name="40% - Accent5 4 8 2 3" xfId="17979"/>
    <cellStyle name="40% - Accent5 4 8 2 4" xfId="17980"/>
    <cellStyle name="40% - Accent5 4 8 2 5" xfId="17981"/>
    <cellStyle name="40% - Accent5 4 8 2 6" xfId="17982"/>
    <cellStyle name="40% - Accent5 4 8 2 7" xfId="17983"/>
    <cellStyle name="40% - Accent5 4 8 3" xfId="17984"/>
    <cellStyle name="40% - Accent5 4 8 3 2" xfId="17985"/>
    <cellStyle name="40% - Accent5 4 8 3 3" xfId="17986"/>
    <cellStyle name="40% - Accent5 4 8 3 4" xfId="17987"/>
    <cellStyle name="40% - Accent5 4 8 3 5" xfId="17988"/>
    <cellStyle name="40% - Accent5 4 8 3 6" xfId="17989"/>
    <cellStyle name="40% - Accent5 4 8 4" xfId="17990"/>
    <cellStyle name="40% - Accent5 4 8 5" xfId="17991"/>
    <cellStyle name="40% - Accent5 4 8 6" xfId="17992"/>
    <cellStyle name="40% - Accent5 4 8 7" xfId="17993"/>
    <cellStyle name="40% - Accent5 4 8 8" xfId="17994"/>
    <cellStyle name="40% - Accent5 4 8 9" xfId="17995"/>
    <cellStyle name="40% - Accent5 4 9" xfId="17996"/>
    <cellStyle name="40% - Accent5 4 9 2" xfId="17997"/>
    <cellStyle name="40% - Accent5 4 9 2 2" xfId="17998"/>
    <cellStyle name="40% - Accent5 4 9 2 3" xfId="17999"/>
    <cellStyle name="40% - Accent5 4 9 2 4" xfId="18000"/>
    <cellStyle name="40% - Accent5 4 9 2 5" xfId="18001"/>
    <cellStyle name="40% - Accent5 4 9 2 6" xfId="18002"/>
    <cellStyle name="40% - Accent5 4 9 3" xfId="18003"/>
    <cellStyle name="40% - Accent5 4 9 4" xfId="18004"/>
    <cellStyle name="40% - Accent5 4 9 5" xfId="18005"/>
    <cellStyle name="40% - Accent5 4 9 6" xfId="18006"/>
    <cellStyle name="40% - Accent5 4 9 7" xfId="18007"/>
    <cellStyle name="40% - Accent5 4 9 8" xfId="18008"/>
    <cellStyle name="40% - Accent5 5" xfId="18009"/>
    <cellStyle name="40% - Accent5 5 10" xfId="18010"/>
    <cellStyle name="40% - Accent5 5 10 2" xfId="18011"/>
    <cellStyle name="40% - Accent5 5 10 3" xfId="18012"/>
    <cellStyle name="40% - Accent5 5 10 4" xfId="18013"/>
    <cellStyle name="40% - Accent5 5 10 5" xfId="18014"/>
    <cellStyle name="40% - Accent5 5 10 6" xfId="18015"/>
    <cellStyle name="40% - Accent5 5 10 7" xfId="18016"/>
    <cellStyle name="40% - Accent5 5 11" xfId="18017"/>
    <cellStyle name="40% - Accent5 5 11 2" xfId="18018"/>
    <cellStyle name="40% - Accent5 5 11 3" xfId="18019"/>
    <cellStyle name="40% - Accent5 5 11 4" xfId="18020"/>
    <cellStyle name="40% - Accent5 5 11 5" xfId="18021"/>
    <cellStyle name="40% - Accent5 5 11 6" xfId="18022"/>
    <cellStyle name="40% - Accent5 5 12" xfId="18023"/>
    <cellStyle name="40% - Accent5 5 12 2" xfId="18024"/>
    <cellStyle name="40% - Accent5 5 13" xfId="18025"/>
    <cellStyle name="40% - Accent5 5 14" xfId="18026"/>
    <cellStyle name="40% - Accent5 5 15" xfId="18027"/>
    <cellStyle name="40% - Accent5 5 16" xfId="18028"/>
    <cellStyle name="40% - Accent5 5 17" xfId="18029"/>
    <cellStyle name="40% - Accent5 5 2" xfId="18030"/>
    <cellStyle name="40% - Accent5 5 2 2" xfId="18031"/>
    <cellStyle name="40% - Accent5 5 2 2 2" xfId="18032"/>
    <cellStyle name="40% - Accent5 5 2 2 3" xfId="18033"/>
    <cellStyle name="40% - Accent5 5 2 2 4" xfId="18034"/>
    <cellStyle name="40% - Accent5 5 2 2 5" xfId="18035"/>
    <cellStyle name="40% - Accent5 5 2 2 6" xfId="18036"/>
    <cellStyle name="40% - Accent5 5 2 2 7" xfId="18037"/>
    <cellStyle name="40% - Accent5 5 2 3" xfId="18038"/>
    <cellStyle name="40% - Accent5 5 2 3 2" xfId="18039"/>
    <cellStyle name="40% - Accent5 5 2 3 3" xfId="18040"/>
    <cellStyle name="40% - Accent5 5 2 3 4" xfId="18041"/>
    <cellStyle name="40% - Accent5 5 2 3 5" xfId="18042"/>
    <cellStyle name="40% - Accent5 5 2 3 6" xfId="18043"/>
    <cellStyle name="40% - Accent5 5 2 4" xfId="18044"/>
    <cellStyle name="40% - Accent5 5 2 4 2" xfId="18045"/>
    <cellStyle name="40% - Accent5 5 2 5" xfId="18046"/>
    <cellStyle name="40% - Accent5 5 2 6" xfId="18047"/>
    <cellStyle name="40% - Accent5 5 2 7" xfId="18048"/>
    <cellStyle name="40% - Accent5 5 2 8" xfId="18049"/>
    <cellStyle name="40% - Accent5 5 2 9" xfId="18050"/>
    <cellStyle name="40% - Accent5 5 3" xfId="18051"/>
    <cellStyle name="40% - Accent5 5 3 2" xfId="18052"/>
    <cellStyle name="40% - Accent5 5 3 2 2" xfId="18053"/>
    <cellStyle name="40% - Accent5 5 3 2 3" xfId="18054"/>
    <cellStyle name="40% - Accent5 5 3 2 4" xfId="18055"/>
    <cellStyle name="40% - Accent5 5 3 2 5" xfId="18056"/>
    <cellStyle name="40% - Accent5 5 3 2 6" xfId="18057"/>
    <cellStyle name="40% - Accent5 5 3 2 7" xfId="18058"/>
    <cellStyle name="40% - Accent5 5 3 3" xfId="18059"/>
    <cellStyle name="40% - Accent5 5 3 3 2" xfId="18060"/>
    <cellStyle name="40% - Accent5 5 3 3 3" xfId="18061"/>
    <cellStyle name="40% - Accent5 5 3 3 4" xfId="18062"/>
    <cellStyle name="40% - Accent5 5 3 3 5" xfId="18063"/>
    <cellStyle name="40% - Accent5 5 3 3 6" xfId="18064"/>
    <cellStyle name="40% - Accent5 5 3 4" xfId="18065"/>
    <cellStyle name="40% - Accent5 5 3 4 2" xfId="18066"/>
    <cellStyle name="40% - Accent5 5 3 5" xfId="18067"/>
    <cellStyle name="40% - Accent5 5 3 6" xfId="18068"/>
    <cellStyle name="40% - Accent5 5 3 7" xfId="18069"/>
    <cellStyle name="40% - Accent5 5 3 8" xfId="18070"/>
    <cellStyle name="40% - Accent5 5 3 9" xfId="18071"/>
    <cellStyle name="40% - Accent5 5 4" xfId="18072"/>
    <cellStyle name="40% - Accent5 5 4 2" xfId="18073"/>
    <cellStyle name="40% - Accent5 5 4 2 2" xfId="18074"/>
    <cellStyle name="40% - Accent5 5 4 2 3" xfId="18075"/>
    <cellStyle name="40% - Accent5 5 4 2 4" xfId="18076"/>
    <cellStyle name="40% - Accent5 5 4 2 5" xfId="18077"/>
    <cellStyle name="40% - Accent5 5 4 2 6" xfId="18078"/>
    <cellStyle name="40% - Accent5 5 4 2 7" xfId="18079"/>
    <cellStyle name="40% - Accent5 5 4 3" xfId="18080"/>
    <cellStyle name="40% - Accent5 5 4 3 2" xfId="18081"/>
    <cellStyle name="40% - Accent5 5 4 3 3" xfId="18082"/>
    <cellStyle name="40% - Accent5 5 4 3 4" xfId="18083"/>
    <cellStyle name="40% - Accent5 5 4 3 5" xfId="18084"/>
    <cellStyle name="40% - Accent5 5 4 3 6" xfId="18085"/>
    <cellStyle name="40% - Accent5 5 4 4" xfId="18086"/>
    <cellStyle name="40% - Accent5 5 4 5" xfId="18087"/>
    <cellStyle name="40% - Accent5 5 4 6" xfId="18088"/>
    <cellStyle name="40% - Accent5 5 4 7" xfId="18089"/>
    <cellStyle name="40% - Accent5 5 4 8" xfId="18090"/>
    <cellStyle name="40% - Accent5 5 4 9" xfId="18091"/>
    <cellStyle name="40% - Accent5 5 5" xfId="18092"/>
    <cellStyle name="40% - Accent5 5 5 2" xfId="18093"/>
    <cellStyle name="40% - Accent5 5 5 2 2" xfId="18094"/>
    <cellStyle name="40% - Accent5 5 5 2 3" xfId="18095"/>
    <cellStyle name="40% - Accent5 5 5 2 4" xfId="18096"/>
    <cellStyle name="40% - Accent5 5 5 2 5" xfId="18097"/>
    <cellStyle name="40% - Accent5 5 5 2 6" xfId="18098"/>
    <cellStyle name="40% - Accent5 5 5 2 7" xfId="18099"/>
    <cellStyle name="40% - Accent5 5 5 3" xfId="18100"/>
    <cellStyle name="40% - Accent5 5 5 3 2" xfId="18101"/>
    <cellStyle name="40% - Accent5 5 5 3 3" xfId="18102"/>
    <cellStyle name="40% - Accent5 5 5 3 4" xfId="18103"/>
    <cellStyle name="40% - Accent5 5 5 3 5" xfId="18104"/>
    <cellStyle name="40% - Accent5 5 5 3 6" xfId="18105"/>
    <cellStyle name="40% - Accent5 5 5 4" xfId="18106"/>
    <cellStyle name="40% - Accent5 5 5 5" xfId="18107"/>
    <cellStyle name="40% - Accent5 5 5 6" xfId="18108"/>
    <cellStyle name="40% - Accent5 5 5 7" xfId="18109"/>
    <cellStyle name="40% - Accent5 5 5 8" xfId="18110"/>
    <cellStyle name="40% - Accent5 5 5 9" xfId="18111"/>
    <cellStyle name="40% - Accent5 5 6" xfId="18112"/>
    <cellStyle name="40% - Accent5 5 6 2" xfId="18113"/>
    <cellStyle name="40% - Accent5 5 6 2 2" xfId="18114"/>
    <cellStyle name="40% - Accent5 5 6 2 3" xfId="18115"/>
    <cellStyle name="40% - Accent5 5 6 2 4" xfId="18116"/>
    <cellStyle name="40% - Accent5 5 6 2 5" xfId="18117"/>
    <cellStyle name="40% - Accent5 5 6 2 6" xfId="18118"/>
    <cellStyle name="40% - Accent5 5 6 2 7" xfId="18119"/>
    <cellStyle name="40% - Accent5 5 6 3" xfId="18120"/>
    <cellStyle name="40% - Accent5 5 6 3 2" xfId="18121"/>
    <cellStyle name="40% - Accent5 5 6 3 3" xfId="18122"/>
    <cellStyle name="40% - Accent5 5 6 3 4" xfId="18123"/>
    <cellStyle name="40% - Accent5 5 6 3 5" xfId="18124"/>
    <cellStyle name="40% - Accent5 5 6 3 6" xfId="18125"/>
    <cellStyle name="40% - Accent5 5 6 4" xfId="18126"/>
    <cellStyle name="40% - Accent5 5 6 5" xfId="18127"/>
    <cellStyle name="40% - Accent5 5 6 6" xfId="18128"/>
    <cellStyle name="40% - Accent5 5 6 7" xfId="18129"/>
    <cellStyle name="40% - Accent5 5 6 8" xfId="18130"/>
    <cellStyle name="40% - Accent5 5 6 9" xfId="18131"/>
    <cellStyle name="40% - Accent5 5 7" xfId="18132"/>
    <cellStyle name="40% - Accent5 5 7 2" xfId="18133"/>
    <cellStyle name="40% - Accent5 5 7 2 2" xfId="18134"/>
    <cellStyle name="40% - Accent5 5 7 2 3" xfId="18135"/>
    <cellStyle name="40% - Accent5 5 7 2 4" xfId="18136"/>
    <cellStyle name="40% - Accent5 5 7 2 5" xfId="18137"/>
    <cellStyle name="40% - Accent5 5 7 2 6" xfId="18138"/>
    <cellStyle name="40% - Accent5 5 7 2 7" xfId="18139"/>
    <cellStyle name="40% - Accent5 5 7 3" xfId="18140"/>
    <cellStyle name="40% - Accent5 5 7 3 2" xfId="18141"/>
    <cellStyle name="40% - Accent5 5 7 3 3" xfId="18142"/>
    <cellStyle name="40% - Accent5 5 7 3 4" xfId="18143"/>
    <cellStyle name="40% - Accent5 5 7 3 5" xfId="18144"/>
    <cellStyle name="40% - Accent5 5 7 3 6" xfId="18145"/>
    <cellStyle name="40% - Accent5 5 7 4" xfId="18146"/>
    <cellStyle name="40% - Accent5 5 7 5" xfId="18147"/>
    <cellStyle name="40% - Accent5 5 7 6" xfId="18148"/>
    <cellStyle name="40% - Accent5 5 7 7" xfId="18149"/>
    <cellStyle name="40% - Accent5 5 7 8" xfId="18150"/>
    <cellStyle name="40% - Accent5 5 7 9" xfId="18151"/>
    <cellStyle name="40% - Accent5 5 8" xfId="18152"/>
    <cellStyle name="40% - Accent5 5 8 2" xfId="18153"/>
    <cellStyle name="40% - Accent5 5 8 2 2" xfId="18154"/>
    <cellStyle name="40% - Accent5 5 8 2 3" xfId="18155"/>
    <cellStyle name="40% - Accent5 5 8 2 4" xfId="18156"/>
    <cellStyle name="40% - Accent5 5 8 2 5" xfId="18157"/>
    <cellStyle name="40% - Accent5 5 8 2 6" xfId="18158"/>
    <cellStyle name="40% - Accent5 5 8 2 7" xfId="18159"/>
    <cellStyle name="40% - Accent5 5 8 3" xfId="18160"/>
    <cellStyle name="40% - Accent5 5 8 3 2" xfId="18161"/>
    <cellStyle name="40% - Accent5 5 8 3 3" xfId="18162"/>
    <cellStyle name="40% - Accent5 5 8 3 4" xfId="18163"/>
    <cellStyle name="40% - Accent5 5 8 3 5" xfId="18164"/>
    <cellStyle name="40% - Accent5 5 8 3 6" xfId="18165"/>
    <cellStyle name="40% - Accent5 5 8 4" xfId="18166"/>
    <cellStyle name="40% - Accent5 5 8 5" xfId="18167"/>
    <cellStyle name="40% - Accent5 5 8 6" xfId="18168"/>
    <cellStyle name="40% - Accent5 5 8 7" xfId="18169"/>
    <cellStyle name="40% - Accent5 5 8 8" xfId="18170"/>
    <cellStyle name="40% - Accent5 5 8 9" xfId="18171"/>
    <cellStyle name="40% - Accent5 5 9" xfId="18172"/>
    <cellStyle name="40% - Accent5 5 9 2" xfId="18173"/>
    <cellStyle name="40% - Accent5 5 9 2 2" xfId="18174"/>
    <cellStyle name="40% - Accent5 5 9 2 3" xfId="18175"/>
    <cellStyle name="40% - Accent5 5 9 2 4" xfId="18176"/>
    <cellStyle name="40% - Accent5 5 9 2 5" xfId="18177"/>
    <cellStyle name="40% - Accent5 5 9 2 6" xfId="18178"/>
    <cellStyle name="40% - Accent5 5 9 3" xfId="18179"/>
    <cellStyle name="40% - Accent5 5 9 4" xfId="18180"/>
    <cellStyle name="40% - Accent5 5 9 5" xfId="18181"/>
    <cellStyle name="40% - Accent5 5 9 6" xfId="18182"/>
    <cellStyle name="40% - Accent5 5 9 7" xfId="18183"/>
    <cellStyle name="40% - Accent5 5 9 8" xfId="18184"/>
    <cellStyle name="40% - Accent5 6" xfId="18185"/>
    <cellStyle name="40% - Accent5 6 10" xfId="18186"/>
    <cellStyle name="40% - Accent5 6 10 2" xfId="18187"/>
    <cellStyle name="40% - Accent5 6 10 3" xfId="18188"/>
    <cellStyle name="40% - Accent5 6 10 4" xfId="18189"/>
    <cellStyle name="40% - Accent5 6 10 5" xfId="18190"/>
    <cellStyle name="40% - Accent5 6 10 6" xfId="18191"/>
    <cellStyle name="40% - Accent5 6 10 7" xfId="18192"/>
    <cellStyle name="40% - Accent5 6 11" xfId="18193"/>
    <cellStyle name="40% - Accent5 6 11 2" xfId="18194"/>
    <cellStyle name="40% - Accent5 6 11 3" xfId="18195"/>
    <cellStyle name="40% - Accent5 6 11 4" xfId="18196"/>
    <cellStyle name="40% - Accent5 6 11 5" xfId="18197"/>
    <cellStyle name="40% - Accent5 6 11 6" xfId="18198"/>
    <cellStyle name="40% - Accent5 6 12" xfId="18199"/>
    <cellStyle name="40% - Accent5 6 12 2" xfId="18200"/>
    <cellStyle name="40% - Accent5 6 13" xfId="18201"/>
    <cellStyle name="40% - Accent5 6 14" xfId="18202"/>
    <cellStyle name="40% - Accent5 6 15" xfId="18203"/>
    <cellStyle name="40% - Accent5 6 16" xfId="18204"/>
    <cellStyle name="40% - Accent5 6 17" xfId="18205"/>
    <cellStyle name="40% - Accent5 6 2" xfId="18206"/>
    <cellStyle name="40% - Accent5 6 2 2" xfId="18207"/>
    <cellStyle name="40% - Accent5 6 2 2 2" xfId="18208"/>
    <cellStyle name="40% - Accent5 6 2 2 3" xfId="18209"/>
    <cellStyle name="40% - Accent5 6 2 2 4" xfId="18210"/>
    <cellStyle name="40% - Accent5 6 2 2 5" xfId="18211"/>
    <cellStyle name="40% - Accent5 6 2 2 6" xfId="18212"/>
    <cellStyle name="40% - Accent5 6 2 2 7" xfId="18213"/>
    <cellStyle name="40% - Accent5 6 2 3" xfId="18214"/>
    <cellStyle name="40% - Accent5 6 2 3 2" xfId="18215"/>
    <cellStyle name="40% - Accent5 6 2 3 3" xfId="18216"/>
    <cellStyle name="40% - Accent5 6 2 3 4" xfId="18217"/>
    <cellStyle name="40% - Accent5 6 2 3 5" xfId="18218"/>
    <cellStyle name="40% - Accent5 6 2 3 6" xfId="18219"/>
    <cellStyle name="40% - Accent5 6 2 4" xfId="18220"/>
    <cellStyle name="40% - Accent5 6 2 4 2" xfId="18221"/>
    <cellStyle name="40% - Accent5 6 2 5" xfId="18222"/>
    <cellStyle name="40% - Accent5 6 2 6" xfId="18223"/>
    <cellStyle name="40% - Accent5 6 2 7" xfId="18224"/>
    <cellStyle name="40% - Accent5 6 2 8" xfId="18225"/>
    <cellStyle name="40% - Accent5 6 2 9" xfId="18226"/>
    <cellStyle name="40% - Accent5 6 3" xfId="18227"/>
    <cellStyle name="40% - Accent5 6 3 2" xfId="18228"/>
    <cellStyle name="40% - Accent5 6 3 2 2" xfId="18229"/>
    <cellStyle name="40% - Accent5 6 3 2 3" xfId="18230"/>
    <cellStyle name="40% - Accent5 6 3 2 4" xfId="18231"/>
    <cellStyle name="40% - Accent5 6 3 2 5" xfId="18232"/>
    <cellStyle name="40% - Accent5 6 3 2 6" xfId="18233"/>
    <cellStyle name="40% - Accent5 6 3 2 7" xfId="18234"/>
    <cellStyle name="40% - Accent5 6 3 3" xfId="18235"/>
    <cellStyle name="40% - Accent5 6 3 3 2" xfId="18236"/>
    <cellStyle name="40% - Accent5 6 3 3 3" xfId="18237"/>
    <cellStyle name="40% - Accent5 6 3 3 4" xfId="18238"/>
    <cellStyle name="40% - Accent5 6 3 3 5" xfId="18239"/>
    <cellStyle name="40% - Accent5 6 3 3 6" xfId="18240"/>
    <cellStyle name="40% - Accent5 6 3 4" xfId="18241"/>
    <cellStyle name="40% - Accent5 6 3 4 2" xfId="18242"/>
    <cellStyle name="40% - Accent5 6 3 5" xfId="18243"/>
    <cellStyle name="40% - Accent5 6 3 6" xfId="18244"/>
    <cellStyle name="40% - Accent5 6 3 7" xfId="18245"/>
    <cellStyle name="40% - Accent5 6 3 8" xfId="18246"/>
    <cellStyle name="40% - Accent5 6 3 9" xfId="18247"/>
    <cellStyle name="40% - Accent5 6 4" xfId="18248"/>
    <cellStyle name="40% - Accent5 6 4 2" xfId="18249"/>
    <cellStyle name="40% - Accent5 6 4 2 2" xfId="18250"/>
    <cellStyle name="40% - Accent5 6 4 2 3" xfId="18251"/>
    <cellStyle name="40% - Accent5 6 4 2 4" xfId="18252"/>
    <cellStyle name="40% - Accent5 6 4 2 5" xfId="18253"/>
    <cellStyle name="40% - Accent5 6 4 2 6" xfId="18254"/>
    <cellStyle name="40% - Accent5 6 4 2 7" xfId="18255"/>
    <cellStyle name="40% - Accent5 6 4 3" xfId="18256"/>
    <cellStyle name="40% - Accent5 6 4 3 2" xfId="18257"/>
    <cellStyle name="40% - Accent5 6 4 3 3" xfId="18258"/>
    <cellStyle name="40% - Accent5 6 4 3 4" xfId="18259"/>
    <cellStyle name="40% - Accent5 6 4 3 5" xfId="18260"/>
    <cellStyle name="40% - Accent5 6 4 3 6" xfId="18261"/>
    <cellStyle name="40% - Accent5 6 4 4" xfId="18262"/>
    <cellStyle name="40% - Accent5 6 4 5" xfId="18263"/>
    <cellStyle name="40% - Accent5 6 4 6" xfId="18264"/>
    <cellStyle name="40% - Accent5 6 4 7" xfId="18265"/>
    <cellStyle name="40% - Accent5 6 4 8" xfId="18266"/>
    <cellStyle name="40% - Accent5 6 4 9" xfId="18267"/>
    <cellStyle name="40% - Accent5 6 5" xfId="18268"/>
    <cellStyle name="40% - Accent5 6 5 2" xfId="18269"/>
    <cellStyle name="40% - Accent5 6 5 2 2" xfId="18270"/>
    <cellStyle name="40% - Accent5 6 5 2 3" xfId="18271"/>
    <cellStyle name="40% - Accent5 6 5 2 4" xfId="18272"/>
    <cellStyle name="40% - Accent5 6 5 2 5" xfId="18273"/>
    <cellStyle name="40% - Accent5 6 5 2 6" xfId="18274"/>
    <cellStyle name="40% - Accent5 6 5 2 7" xfId="18275"/>
    <cellStyle name="40% - Accent5 6 5 3" xfId="18276"/>
    <cellStyle name="40% - Accent5 6 5 3 2" xfId="18277"/>
    <cellStyle name="40% - Accent5 6 5 3 3" xfId="18278"/>
    <cellStyle name="40% - Accent5 6 5 3 4" xfId="18279"/>
    <cellStyle name="40% - Accent5 6 5 3 5" xfId="18280"/>
    <cellStyle name="40% - Accent5 6 5 3 6" xfId="18281"/>
    <cellStyle name="40% - Accent5 6 5 4" xfId="18282"/>
    <cellStyle name="40% - Accent5 6 5 5" xfId="18283"/>
    <cellStyle name="40% - Accent5 6 5 6" xfId="18284"/>
    <cellStyle name="40% - Accent5 6 5 7" xfId="18285"/>
    <cellStyle name="40% - Accent5 6 5 8" xfId="18286"/>
    <cellStyle name="40% - Accent5 6 5 9" xfId="18287"/>
    <cellStyle name="40% - Accent5 6 6" xfId="18288"/>
    <cellStyle name="40% - Accent5 6 6 2" xfId="18289"/>
    <cellStyle name="40% - Accent5 6 6 2 2" xfId="18290"/>
    <cellStyle name="40% - Accent5 6 6 2 3" xfId="18291"/>
    <cellStyle name="40% - Accent5 6 6 2 4" xfId="18292"/>
    <cellStyle name="40% - Accent5 6 6 2 5" xfId="18293"/>
    <cellStyle name="40% - Accent5 6 6 2 6" xfId="18294"/>
    <cellStyle name="40% - Accent5 6 6 2 7" xfId="18295"/>
    <cellStyle name="40% - Accent5 6 6 3" xfId="18296"/>
    <cellStyle name="40% - Accent5 6 6 3 2" xfId="18297"/>
    <cellStyle name="40% - Accent5 6 6 3 3" xfId="18298"/>
    <cellStyle name="40% - Accent5 6 6 3 4" xfId="18299"/>
    <cellStyle name="40% - Accent5 6 6 3 5" xfId="18300"/>
    <cellStyle name="40% - Accent5 6 6 3 6" xfId="18301"/>
    <cellStyle name="40% - Accent5 6 6 4" xfId="18302"/>
    <cellStyle name="40% - Accent5 6 6 5" xfId="18303"/>
    <cellStyle name="40% - Accent5 6 6 6" xfId="18304"/>
    <cellStyle name="40% - Accent5 6 6 7" xfId="18305"/>
    <cellStyle name="40% - Accent5 6 6 8" xfId="18306"/>
    <cellStyle name="40% - Accent5 6 6 9" xfId="18307"/>
    <cellStyle name="40% - Accent5 6 7" xfId="18308"/>
    <cellStyle name="40% - Accent5 6 7 2" xfId="18309"/>
    <cellStyle name="40% - Accent5 6 7 2 2" xfId="18310"/>
    <cellStyle name="40% - Accent5 6 7 2 3" xfId="18311"/>
    <cellStyle name="40% - Accent5 6 7 2 4" xfId="18312"/>
    <cellStyle name="40% - Accent5 6 7 2 5" xfId="18313"/>
    <cellStyle name="40% - Accent5 6 7 2 6" xfId="18314"/>
    <cellStyle name="40% - Accent5 6 7 2 7" xfId="18315"/>
    <cellStyle name="40% - Accent5 6 7 3" xfId="18316"/>
    <cellStyle name="40% - Accent5 6 7 3 2" xfId="18317"/>
    <cellStyle name="40% - Accent5 6 7 3 3" xfId="18318"/>
    <cellStyle name="40% - Accent5 6 7 3 4" xfId="18319"/>
    <cellStyle name="40% - Accent5 6 7 3 5" xfId="18320"/>
    <cellStyle name="40% - Accent5 6 7 3 6" xfId="18321"/>
    <cellStyle name="40% - Accent5 6 7 4" xfId="18322"/>
    <cellStyle name="40% - Accent5 6 7 5" xfId="18323"/>
    <cellStyle name="40% - Accent5 6 7 6" xfId="18324"/>
    <cellStyle name="40% - Accent5 6 7 7" xfId="18325"/>
    <cellStyle name="40% - Accent5 6 7 8" xfId="18326"/>
    <cellStyle name="40% - Accent5 6 7 9" xfId="18327"/>
    <cellStyle name="40% - Accent5 6 8" xfId="18328"/>
    <cellStyle name="40% - Accent5 6 8 2" xfId="18329"/>
    <cellStyle name="40% - Accent5 6 8 2 2" xfId="18330"/>
    <cellStyle name="40% - Accent5 6 8 2 3" xfId="18331"/>
    <cellStyle name="40% - Accent5 6 8 2 4" xfId="18332"/>
    <cellStyle name="40% - Accent5 6 8 2 5" xfId="18333"/>
    <cellStyle name="40% - Accent5 6 8 2 6" xfId="18334"/>
    <cellStyle name="40% - Accent5 6 8 2 7" xfId="18335"/>
    <cellStyle name="40% - Accent5 6 8 3" xfId="18336"/>
    <cellStyle name="40% - Accent5 6 8 3 2" xfId="18337"/>
    <cellStyle name="40% - Accent5 6 8 3 3" xfId="18338"/>
    <cellStyle name="40% - Accent5 6 8 3 4" xfId="18339"/>
    <cellStyle name="40% - Accent5 6 8 3 5" xfId="18340"/>
    <cellStyle name="40% - Accent5 6 8 3 6" xfId="18341"/>
    <cellStyle name="40% - Accent5 6 8 4" xfId="18342"/>
    <cellStyle name="40% - Accent5 6 8 5" xfId="18343"/>
    <cellStyle name="40% - Accent5 6 8 6" xfId="18344"/>
    <cellStyle name="40% - Accent5 6 8 7" xfId="18345"/>
    <cellStyle name="40% - Accent5 6 8 8" xfId="18346"/>
    <cellStyle name="40% - Accent5 6 8 9" xfId="18347"/>
    <cellStyle name="40% - Accent5 6 9" xfId="18348"/>
    <cellStyle name="40% - Accent5 6 9 2" xfId="18349"/>
    <cellStyle name="40% - Accent5 6 9 2 2" xfId="18350"/>
    <cellStyle name="40% - Accent5 6 9 2 3" xfId="18351"/>
    <cellStyle name="40% - Accent5 6 9 2 4" xfId="18352"/>
    <cellStyle name="40% - Accent5 6 9 2 5" xfId="18353"/>
    <cellStyle name="40% - Accent5 6 9 2 6" xfId="18354"/>
    <cellStyle name="40% - Accent5 6 9 3" xfId="18355"/>
    <cellStyle name="40% - Accent5 6 9 4" xfId="18356"/>
    <cellStyle name="40% - Accent5 6 9 5" xfId="18357"/>
    <cellStyle name="40% - Accent5 6 9 6" xfId="18358"/>
    <cellStyle name="40% - Accent5 6 9 7" xfId="18359"/>
    <cellStyle name="40% - Accent5 6 9 8" xfId="18360"/>
    <cellStyle name="40% - Accent5 7" xfId="18361"/>
    <cellStyle name="40% - Accent5 7 10" xfId="18362"/>
    <cellStyle name="40% - Accent5 7 10 2" xfId="18363"/>
    <cellStyle name="40% - Accent5 7 10 3" xfId="18364"/>
    <cellStyle name="40% - Accent5 7 10 4" xfId="18365"/>
    <cellStyle name="40% - Accent5 7 10 5" xfId="18366"/>
    <cellStyle name="40% - Accent5 7 10 6" xfId="18367"/>
    <cellStyle name="40% - Accent5 7 10 7" xfId="18368"/>
    <cellStyle name="40% - Accent5 7 11" xfId="18369"/>
    <cellStyle name="40% - Accent5 7 11 2" xfId="18370"/>
    <cellStyle name="40% - Accent5 7 11 3" xfId="18371"/>
    <cellStyle name="40% - Accent5 7 11 4" xfId="18372"/>
    <cellStyle name="40% - Accent5 7 11 5" xfId="18373"/>
    <cellStyle name="40% - Accent5 7 11 6" xfId="18374"/>
    <cellStyle name="40% - Accent5 7 12" xfId="18375"/>
    <cellStyle name="40% - Accent5 7 12 2" xfId="18376"/>
    <cellStyle name="40% - Accent5 7 13" xfId="18377"/>
    <cellStyle name="40% - Accent5 7 14" xfId="18378"/>
    <cellStyle name="40% - Accent5 7 15" xfId="18379"/>
    <cellStyle name="40% - Accent5 7 16" xfId="18380"/>
    <cellStyle name="40% - Accent5 7 17" xfId="18381"/>
    <cellStyle name="40% - Accent5 7 2" xfId="18382"/>
    <cellStyle name="40% - Accent5 7 2 2" xfId="18383"/>
    <cellStyle name="40% - Accent5 7 2 2 2" xfId="18384"/>
    <cellStyle name="40% - Accent5 7 2 2 3" xfId="18385"/>
    <cellStyle name="40% - Accent5 7 2 2 4" xfId="18386"/>
    <cellStyle name="40% - Accent5 7 2 2 5" xfId="18387"/>
    <cellStyle name="40% - Accent5 7 2 2 6" xfId="18388"/>
    <cellStyle name="40% - Accent5 7 2 2 7" xfId="18389"/>
    <cellStyle name="40% - Accent5 7 2 3" xfId="18390"/>
    <cellStyle name="40% - Accent5 7 2 3 2" xfId="18391"/>
    <cellStyle name="40% - Accent5 7 2 3 3" xfId="18392"/>
    <cellStyle name="40% - Accent5 7 2 3 4" xfId="18393"/>
    <cellStyle name="40% - Accent5 7 2 3 5" xfId="18394"/>
    <cellStyle name="40% - Accent5 7 2 3 6" xfId="18395"/>
    <cellStyle name="40% - Accent5 7 2 4" xfId="18396"/>
    <cellStyle name="40% - Accent5 7 2 4 2" xfId="18397"/>
    <cellStyle name="40% - Accent5 7 2 5" xfId="18398"/>
    <cellStyle name="40% - Accent5 7 2 6" xfId="18399"/>
    <cellStyle name="40% - Accent5 7 2 7" xfId="18400"/>
    <cellStyle name="40% - Accent5 7 2 8" xfId="18401"/>
    <cellStyle name="40% - Accent5 7 2 9" xfId="18402"/>
    <cellStyle name="40% - Accent5 7 3" xfId="18403"/>
    <cellStyle name="40% - Accent5 7 3 2" xfId="18404"/>
    <cellStyle name="40% - Accent5 7 3 2 2" xfId="18405"/>
    <cellStyle name="40% - Accent5 7 3 2 3" xfId="18406"/>
    <cellStyle name="40% - Accent5 7 3 2 4" xfId="18407"/>
    <cellStyle name="40% - Accent5 7 3 2 5" xfId="18408"/>
    <cellStyle name="40% - Accent5 7 3 2 6" xfId="18409"/>
    <cellStyle name="40% - Accent5 7 3 2 7" xfId="18410"/>
    <cellStyle name="40% - Accent5 7 3 3" xfId="18411"/>
    <cellStyle name="40% - Accent5 7 3 3 2" xfId="18412"/>
    <cellStyle name="40% - Accent5 7 3 3 3" xfId="18413"/>
    <cellStyle name="40% - Accent5 7 3 3 4" xfId="18414"/>
    <cellStyle name="40% - Accent5 7 3 3 5" xfId="18415"/>
    <cellStyle name="40% - Accent5 7 3 3 6" xfId="18416"/>
    <cellStyle name="40% - Accent5 7 3 4" xfId="18417"/>
    <cellStyle name="40% - Accent5 7 3 4 2" xfId="18418"/>
    <cellStyle name="40% - Accent5 7 3 5" xfId="18419"/>
    <cellStyle name="40% - Accent5 7 3 6" xfId="18420"/>
    <cellStyle name="40% - Accent5 7 3 7" xfId="18421"/>
    <cellStyle name="40% - Accent5 7 3 8" xfId="18422"/>
    <cellStyle name="40% - Accent5 7 3 9" xfId="18423"/>
    <cellStyle name="40% - Accent5 7 4" xfId="18424"/>
    <cellStyle name="40% - Accent5 7 4 2" xfId="18425"/>
    <cellStyle name="40% - Accent5 7 4 2 2" xfId="18426"/>
    <cellStyle name="40% - Accent5 7 4 2 3" xfId="18427"/>
    <cellStyle name="40% - Accent5 7 4 2 4" xfId="18428"/>
    <cellStyle name="40% - Accent5 7 4 2 5" xfId="18429"/>
    <cellStyle name="40% - Accent5 7 4 2 6" xfId="18430"/>
    <cellStyle name="40% - Accent5 7 4 2 7" xfId="18431"/>
    <cellStyle name="40% - Accent5 7 4 3" xfId="18432"/>
    <cellStyle name="40% - Accent5 7 4 3 2" xfId="18433"/>
    <cellStyle name="40% - Accent5 7 4 3 3" xfId="18434"/>
    <cellStyle name="40% - Accent5 7 4 3 4" xfId="18435"/>
    <cellStyle name="40% - Accent5 7 4 3 5" xfId="18436"/>
    <cellStyle name="40% - Accent5 7 4 3 6" xfId="18437"/>
    <cellStyle name="40% - Accent5 7 4 4" xfId="18438"/>
    <cellStyle name="40% - Accent5 7 4 5" xfId="18439"/>
    <cellStyle name="40% - Accent5 7 4 6" xfId="18440"/>
    <cellStyle name="40% - Accent5 7 4 7" xfId="18441"/>
    <cellStyle name="40% - Accent5 7 4 8" xfId="18442"/>
    <cellStyle name="40% - Accent5 7 4 9" xfId="18443"/>
    <cellStyle name="40% - Accent5 7 5" xfId="18444"/>
    <cellStyle name="40% - Accent5 7 5 2" xfId="18445"/>
    <cellStyle name="40% - Accent5 7 5 2 2" xfId="18446"/>
    <cellStyle name="40% - Accent5 7 5 2 3" xfId="18447"/>
    <cellStyle name="40% - Accent5 7 5 2 4" xfId="18448"/>
    <cellStyle name="40% - Accent5 7 5 2 5" xfId="18449"/>
    <cellStyle name="40% - Accent5 7 5 2 6" xfId="18450"/>
    <cellStyle name="40% - Accent5 7 5 2 7" xfId="18451"/>
    <cellStyle name="40% - Accent5 7 5 3" xfId="18452"/>
    <cellStyle name="40% - Accent5 7 5 3 2" xfId="18453"/>
    <cellStyle name="40% - Accent5 7 5 3 3" xfId="18454"/>
    <cellStyle name="40% - Accent5 7 5 3 4" xfId="18455"/>
    <cellStyle name="40% - Accent5 7 5 3 5" xfId="18456"/>
    <cellStyle name="40% - Accent5 7 5 3 6" xfId="18457"/>
    <cellStyle name="40% - Accent5 7 5 4" xfId="18458"/>
    <cellStyle name="40% - Accent5 7 5 5" xfId="18459"/>
    <cellStyle name="40% - Accent5 7 5 6" xfId="18460"/>
    <cellStyle name="40% - Accent5 7 5 7" xfId="18461"/>
    <cellStyle name="40% - Accent5 7 5 8" xfId="18462"/>
    <cellStyle name="40% - Accent5 7 5 9" xfId="18463"/>
    <cellStyle name="40% - Accent5 7 6" xfId="18464"/>
    <cellStyle name="40% - Accent5 7 6 2" xfId="18465"/>
    <cellStyle name="40% - Accent5 7 6 2 2" xfId="18466"/>
    <cellStyle name="40% - Accent5 7 6 2 3" xfId="18467"/>
    <cellStyle name="40% - Accent5 7 6 2 4" xfId="18468"/>
    <cellStyle name="40% - Accent5 7 6 2 5" xfId="18469"/>
    <cellStyle name="40% - Accent5 7 6 2 6" xfId="18470"/>
    <cellStyle name="40% - Accent5 7 6 2 7" xfId="18471"/>
    <cellStyle name="40% - Accent5 7 6 3" xfId="18472"/>
    <cellStyle name="40% - Accent5 7 6 3 2" xfId="18473"/>
    <cellStyle name="40% - Accent5 7 6 3 3" xfId="18474"/>
    <cellStyle name="40% - Accent5 7 6 3 4" xfId="18475"/>
    <cellStyle name="40% - Accent5 7 6 3 5" xfId="18476"/>
    <cellStyle name="40% - Accent5 7 6 3 6" xfId="18477"/>
    <cellStyle name="40% - Accent5 7 6 4" xfId="18478"/>
    <cellStyle name="40% - Accent5 7 6 5" xfId="18479"/>
    <cellStyle name="40% - Accent5 7 6 6" xfId="18480"/>
    <cellStyle name="40% - Accent5 7 6 7" xfId="18481"/>
    <cellStyle name="40% - Accent5 7 6 8" xfId="18482"/>
    <cellStyle name="40% - Accent5 7 6 9" xfId="18483"/>
    <cellStyle name="40% - Accent5 7 7" xfId="18484"/>
    <cellStyle name="40% - Accent5 7 7 2" xfId="18485"/>
    <cellStyle name="40% - Accent5 7 7 2 2" xfId="18486"/>
    <cellStyle name="40% - Accent5 7 7 2 3" xfId="18487"/>
    <cellStyle name="40% - Accent5 7 7 2 4" xfId="18488"/>
    <cellStyle name="40% - Accent5 7 7 2 5" xfId="18489"/>
    <cellStyle name="40% - Accent5 7 7 2 6" xfId="18490"/>
    <cellStyle name="40% - Accent5 7 7 2 7" xfId="18491"/>
    <cellStyle name="40% - Accent5 7 7 3" xfId="18492"/>
    <cellStyle name="40% - Accent5 7 7 3 2" xfId="18493"/>
    <cellStyle name="40% - Accent5 7 7 3 3" xfId="18494"/>
    <cellStyle name="40% - Accent5 7 7 3 4" xfId="18495"/>
    <cellStyle name="40% - Accent5 7 7 3 5" xfId="18496"/>
    <cellStyle name="40% - Accent5 7 7 3 6" xfId="18497"/>
    <cellStyle name="40% - Accent5 7 7 4" xfId="18498"/>
    <cellStyle name="40% - Accent5 7 7 5" xfId="18499"/>
    <cellStyle name="40% - Accent5 7 7 6" xfId="18500"/>
    <cellStyle name="40% - Accent5 7 7 7" xfId="18501"/>
    <cellStyle name="40% - Accent5 7 7 8" xfId="18502"/>
    <cellStyle name="40% - Accent5 7 7 9" xfId="18503"/>
    <cellStyle name="40% - Accent5 7 8" xfId="18504"/>
    <cellStyle name="40% - Accent5 7 8 2" xfId="18505"/>
    <cellStyle name="40% - Accent5 7 8 2 2" xfId="18506"/>
    <cellStyle name="40% - Accent5 7 8 2 3" xfId="18507"/>
    <cellStyle name="40% - Accent5 7 8 2 4" xfId="18508"/>
    <cellStyle name="40% - Accent5 7 8 2 5" xfId="18509"/>
    <cellStyle name="40% - Accent5 7 8 2 6" xfId="18510"/>
    <cellStyle name="40% - Accent5 7 8 2 7" xfId="18511"/>
    <cellStyle name="40% - Accent5 7 8 3" xfId="18512"/>
    <cellStyle name="40% - Accent5 7 8 3 2" xfId="18513"/>
    <cellStyle name="40% - Accent5 7 8 3 3" xfId="18514"/>
    <cellStyle name="40% - Accent5 7 8 3 4" xfId="18515"/>
    <cellStyle name="40% - Accent5 7 8 3 5" xfId="18516"/>
    <cellStyle name="40% - Accent5 7 8 3 6" xfId="18517"/>
    <cellStyle name="40% - Accent5 7 8 4" xfId="18518"/>
    <cellStyle name="40% - Accent5 7 8 5" xfId="18519"/>
    <cellStyle name="40% - Accent5 7 8 6" xfId="18520"/>
    <cellStyle name="40% - Accent5 7 8 7" xfId="18521"/>
    <cellStyle name="40% - Accent5 7 8 8" xfId="18522"/>
    <cellStyle name="40% - Accent5 7 8 9" xfId="18523"/>
    <cellStyle name="40% - Accent5 7 9" xfId="18524"/>
    <cellStyle name="40% - Accent5 7 9 2" xfId="18525"/>
    <cellStyle name="40% - Accent5 7 9 2 2" xfId="18526"/>
    <cellStyle name="40% - Accent5 7 9 2 3" xfId="18527"/>
    <cellStyle name="40% - Accent5 7 9 2 4" xfId="18528"/>
    <cellStyle name="40% - Accent5 7 9 2 5" xfId="18529"/>
    <cellStyle name="40% - Accent5 7 9 2 6" xfId="18530"/>
    <cellStyle name="40% - Accent5 7 9 3" xfId="18531"/>
    <cellStyle name="40% - Accent5 7 9 4" xfId="18532"/>
    <cellStyle name="40% - Accent5 7 9 5" xfId="18533"/>
    <cellStyle name="40% - Accent5 7 9 6" xfId="18534"/>
    <cellStyle name="40% - Accent5 7 9 7" xfId="18535"/>
    <cellStyle name="40% - Accent5 7 9 8" xfId="18536"/>
    <cellStyle name="40% - Accent5 8" xfId="18537"/>
    <cellStyle name="40% - Accent5 8 10" xfId="18538"/>
    <cellStyle name="40% - Accent5 8 10 2" xfId="18539"/>
    <cellStyle name="40% - Accent5 8 10 3" xfId="18540"/>
    <cellStyle name="40% - Accent5 8 10 4" xfId="18541"/>
    <cellStyle name="40% - Accent5 8 10 5" xfId="18542"/>
    <cellStyle name="40% - Accent5 8 10 6" xfId="18543"/>
    <cellStyle name="40% - Accent5 8 10 7" xfId="18544"/>
    <cellStyle name="40% - Accent5 8 11" xfId="18545"/>
    <cellStyle name="40% - Accent5 8 11 2" xfId="18546"/>
    <cellStyle name="40% - Accent5 8 11 3" xfId="18547"/>
    <cellStyle name="40% - Accent5 8 11 4" xfId="18548"/>
    <cellStyle name="40% - Accent5 8 11 5" xfId="18549"/>
    <cellStyle name="40% - Accent5 8 11 6" xfId="18550"/>
    <cellStyle name="40% - Accent5 8 12" xfId="18551"/>
    <cellStyle name="40% - Accent5 8 12 2" xfId="18552"/>
    <cellStyle name="40% - Accent5 8 13" xfId="18553"/>
    <cellStyle name="40% - Accent5 8 14" xfId="18554"/>
    <cellStyle name="40% - Accent5 8 15" xfId="18555"/>
    <cellStyle name="40% - Accent5 8 16" xfId="18556"/>
    <cellStyle name="40% - Accent5 8 17" xfId="18557"/>
    <cellStyle name="40% - Accent5 8 2" xfId="18558"/>
    <cellStyle name="40% - Accent5 8 2 2" xfId="18559"/>
    <cellStyle name="40% - Accent5 8 2 2 2" xfId="18560"/>
    <cellStyle name="40% - Accent5 8 2 2 3" xfId="18561"/>
    <cellStyle name="40% - Accent5 8 2 2 4" xfId="18562"/>
    <cellStyle name="40% - Accent5 8 2 2 5" xfId="18563"/>
    <cellStyle name="40% - Accent5 8 2 2 6" xfId="18564"/>
    <cellStyle name="40% - Accent5 8 2 2 7" xfId="18565"/>
    <cellStyle name="40% - Accent5 8 2 3" xfId="18566"/>
    <cellStyle name="40% - Accent5 8 2 3 2" xfId="18567"/>
    <cellStyle name="40% - Accent5 8 2 3 3" xfId="18568"/>
    <cellStyle name="40% - Accent5 8 2 3 4" xfId="18569"/>
    <cellStyle name="40% - Accent5 8 2 3 5" xfId="18570"/>
    <cellStyle name="40% - Accent5 8 2 3 6" xfId="18571"/>
    <cellStyle name="40% - Accent5 8 2 4" xfId="18572"/>
    <cellStyle name="40% - Accent5 8 2 4 2" xfId="18573"/>
    <cellStyle name="40% - Accent5 8 2 5" xfId="18574"/>
    <cellStyle name="40% - Accent5 8 2 6" xfId="18575"/>
    <cellStyle name="40% - Accent5 8 2 7" xfId="18576"/>
    <cellStyle name="40% - Accent5 8 2 8" xfId="18577"/>
    <cellStyle name="40% - Accent5 8 2 9" xfId="18578"/>
    <cellStyle name="40% - Accent5 8 3" xfId="18579"/>
    <cellStyle name="40% - Accent5 8 3 2" xfId="18580"/>
    <cellStyle name="40% - Accent5 8 3 2 2" xfId="18581"/>
    <cellStyle name="40% - Accent5 8 3 2 3" xfId="18582"/>
    <cellStyle name="40% - Accent5 8 3 2 4" xfId="18583"/>
    <cellStyle name="40% - Accent5 8 3 2 5" xfId="18584"/>
    <cellStyle name="40% - Accent5 8 3 2 6" xfId="18585"/>
    <cellStyle name="40% - Accent5 8 3 2 7" xfId="18586"/>
    <cellStyle name="40% - Accent5 8 3 3" xfId="18587"/>
    <cellStyle name="40% - Accent5 8 3 3 2" xfId="18588"/>
    <cellStyle name="40% - Accent5 8 3 3 3" xfId="18589"/>
    <cellStyle name="40% - Accent5 8 3 3 4" xfId="18590"/>
    <cellStyle name="40% - Accent5 8 3 3 5" xfId="18591"/>
    <cellStyle name="40% - Accent5 8 3 3 6" xfId="18592"/>
    <cellStyle name="40% - Accent5 8 3 4" xfId="18593"/>
    <cellStyle name="40% - Accent5 8 3 4 2" xfId="18594"/>
    <cellStyle name="40% - Accent5 8 3 5" xfId="18595"/>
    <cellStyle name="40% - Accent5 8 3 6" xfId="18596"/>
    <cellStyle name="40% - Accent5 8 3 7" xfId="18597"/>
    <cellStyle name="40% - Accent5 8 3 8" xfId="18598"/>
    <cellStyle name="40% - Accent5 8 3 9" xfId="18599"/>
    <cellStyle name="40% - Accent5 8 4" xfId="18600"/>
    <cellStyle name="40% - Accent5 8 4 2" xfId="18601"/>
    <cellStyle name="40% - Accent5 8 4 2 2" xfId="18602"/>
    <cellStyle name="40% - Accent5 8 4 2 3" xfId="18603"/>
    <cellStyle name="40% - Accent5 8 4 2 4" xfId="18604"/>
    <cellStyle name="40% - Accent5 8 4 2 5" xfId="18605"/>
    <cellStyle name="40% - Accent5 8 4 2 6" xfId="18606"/>
    <cellStyle name="40% - Accent5 8 4 2 7" xfId="18607"/>
    <cellStyle name="40% - Accent5 8 4 3" xfId="18608"/>
    <cellStyle name="40% - Accent5 8 4 3 2" xfId="18609"/>
    <cellStyle name="40% - Accent5 8 4 3 3" xfId="18610"/>
    <cellStyle name="40% - Accent5 8 4 3 4" xfId="18611"/>
    <cellStyle name="40% - Accent5 8 4 3 5" xfId="18612"/>
    <cellStyle name="40% - Accent5 8 4 3 6" xfId="18613"/>
    <cellStyle name="40% - Accent5 8 4 4" xfId="18614"/>
    <cellStyle name="40% - Accent5 8 4 5" xfId="18615"/>
    <cellStyle name="40% - Accent5 8 4 6" xfId="18616"/>
    <cellStyle name="40% - Accent5 8 4 7" xfId="18617"/>
    <cellStyle name="40% - Accent5 8 4 8" xfId="18618"/>
    <cellStyle name="40% - Accent5 8 4 9" xfId="18619"/>
    <cellStyle name="40% - Accent5 8 5" xfId="18620"/>
    <cellStyle name="40% - Accent5 8 5 2" xfId="18621"/>
    <cellStyle name="40% - Accent5 8 5 2 2" xfId="18622"/>
    <cellStyle name="40% - Accent5 8 5 2 3" xfId="18623"/>
    <cellStyle name="40% - Accent5 8 5 2 4" xfId="18624"/>
    <cellStyle name="40% - Accent5 8 5 2 5" xfId="18625"/>
    <cellStyle name="40% - Accent5 8 5 2 6" xfId="18626"/>
    <cellStyle name="40% - Accent5 8 5 2 7" xfId="18627"/>
    <cellStyle name="40% - Accent5 8 5 3" xfId="18628"/>
    <cellStyle name="40% - Accent5 8 5 3 2" xfId="18629"/>
    <cellStyle name="40% - Accent5 8 5 3 3" xfId="18630"/>
    <cellStyle name="40% - Accent5 8 5 3 4" xfId="18631"/>
    <cellStyle name="40% - Accent5 8 5 3 5" xfId="18632"/>
    <cellStyle name="40% - Accent5 8 5 3 6" xfId="18633"/>
    <cellStyle name="40% - Accent5 8 5 4" xfId="18634"/>
    <cellStyle name="40% - Accent5 8 5 5" xfId="18635"/>
    <cellStyle name="40% - Accent5 8 5 6" xfId="18636"/>
    <cellStyle name="40% - Accent5 8 5 7" xfId="18637"/>
    <cellStyle name="40% - Accent5 8 5 8" xfId="18638"/>
    <cellStyle name="40% - Accent5 8 5 9" xfId="18639"/>
    <cellStyle name="40% - Accent5 8 6" xfId="18640"/>
    <cellStyle name="40% - Accent5 8 6 2" xfId="18641"/>
    <cellStyle name="40% - Accent5 8 6 2 2" xfId="18642"/>
    <cellStyle name="40% - Accent5 8 6 2 3" xfId="18643"/>
    <cellStyle name="40% - Accent5 8 6 2 4" xfId="18644"/>
    <cellStyle name="40% - Accent5 8 6 2 5" xfId="18645"/>
    <cellStyle name="40% - Accent5 8 6 2 6" xfId="18646"/>
    <cellStyle name="40% - Accent5 8 6 2 7" xfId="18647"/>
    <cellStyle name="40% - Accent5 8 6 3" xfId="18648"/>
    <cellStyle name="40% - Accent5 8 6 3 2" xfId="18649"/>
    <cellStyle name="40% - Accent5 8 6 3 3" xfId="18650"/>
    <cellStyle name="40% - Accent5 8 6 3 4" xfId="18651"/>
    <cellStyle name="40% - Accent5 8 6 3 5" xfId="18652"/>
    <cellStyle name="40% - Accent5 8 6 3 6" xfId="18653"/>
    <cellStyle name="40% - Accent5 8 6 4" xfId="18654"/>
    <cellStyle name="40% - Accent5 8 6 5" xfId="18655"/>
    <cellStyle name="40% - Accent5 8 6 6" xfId="18656"/>
    <cellStyle name="40% - Accent5 8 6 7" xfId="18657"/>
    <cellStyle name="40% - Accent5 8 6 8" xfId="18658"/>
    <cellStyle name="40% - Accent5 8 6 9" xfId="18659"/>
    <cellStyle name="40% - Accent5 8 7" xfId="18660"/>
    <cellStyle name="40% - Accent5 8 7 2" xfId="18661"/>
    <cellStyle name="40% - Accent5 8 7 2 2" xfId="18662"/>
    <cellStyle name="40% - Accent5 8 7 2 3" xfId="18663"/>
    <cellStyle name="40% - Accent5 8 7 2 4" xfId="18664"/>
    <cellStyle name="40% - Accent5 8 7 2 5" xfId="18665"/>
    <cellStyle name="40% - Accent5 8 7 2 6" xfId="18666"/>
    <cellStyle name="40% - Accent5 8 7 2 7" xfId="18667"/>
    <cellStyle name="40% - Accent5 8 7 3" xfId="18668"/>
    <cellStyle name="40% - Accent5 8 7 3 2" xfId="18669"/>
    <cellStyle name="40% - Accent5 8 7 3 3" xfId="18670"/>
    <cellStyle name="40% - Accent5 8 7 3 4" xfId="18671"/>
    <cellStyle name="40% - Accent5 8 7 3 5" xfId="18672"/>
    <cellStyle name="40% - Accent5 8 7 3 6" xfId="18673"/>
    <cellStyle name="40% - Accent5 8 7 4" xfId="18674"/>
    <cellStyle name="40% - Accent5 8 7 5" xfId="18675"/>
    <cellStyle name="40% - Accent5 8 7 6" xfId="18676"/>
    <cellStyle name="40% - Accent5 8 7 7" xfId="18677"/>
    <cellStyle name="40% - Accent5 8 7 8" xfId="18678"/>
    <cellStyle name="40% - Accent5 8 7 9" xfId="18679"/>
    <cellStyle name="40% - Accent5 8 8" xfId="18680"/>
    <cellStyle name="40% - Accent5 8 8 2" xfId="18681"/>
    <cellStyle name="40% - Accent5 8 8 2 2" xfId="18682"/>
    <cellStyle name="40% - Accent5 8 8 2 3" xfId="18683"/>
    <cellStyle name="40% - Accent5 8 8 2 4" xfId="18684"/>
    <cellStyle name="40% - Accent5 8 8 2 5" xfId="18685"/>
    <cellStyle name="40% - Accent5 8 8 2 6" xfId="18686"/>
    <cellStyle name="40% - Accent5 8 8 2 7" xfId="18687"/>
    <cellStyle name="40% - Accent5 8 8 3" xfId="18688"/>
    <cellStyle name="40% - Accent5 8 8 3 2" xfId="18689"/>
    <cellStyle name="40% - Accent5 8 8 3 3" xfId="18690"/>
    <cellStyle name="40% - Accent5 8 8 3 4" xfId="18691"/>
    <cellStyle name="40% - Accent5 8 8 3 5" xfId="18692"/>
    <cellStyle name="40% - Accent5 8 8 3 6" xfId="18693"/>
    <cellStyle name="40% - Accent5 8 8 4" xfId="18694"/>
    <cellStyle name="40% - Accent5 8 8 5" xfId="18695"/>
    <cellStyle name="40% - Accent5 8 8 6" xfId="18696"/>
    <cellStyle name="40% - Accent5 8 8 7" xfId="18697"/>
    <cellStyle name="40% - Accent5 8 8 8" xfId="18698"/>
    <cellStyle name="40% - Accent5 8 8 9" xfId="18699"/>
    <cellStyle name="40% - Accent5 8 9" xfId="18700"/>
    <cellStyle name="40% - Accent5 8 9 2" xfId="18701"/>
    <cellStyle name="40% - Accent5 8 9 2 2" xfId="18702"/>
    <cellStyle name="40% - Accent5 8 9 2 3" xfId="18703"/>
    <cellStyle name="40% - Accent5 8 9 2 4" xfId="18704"/>
    <cellStyle name="40% - Accent5 8 9 2 5" xfId="18705"/>
    <cellStyle name="40% - Accent5 8 9 2 6" xfId="18706"/>
    <cellStyle name="40% - Accent5 8 9 3" xfId="18707"/>
    <cellStyle name="40% - Accent5 8 9 4" xfId="18708"/>
    <cellStyle name="40% - Accent5 8 9 5" xfId="18709"/>
    <cellStyle name="40% - Accent5 8 9 6" xfId="18710"/>
    <cellStyle name="40% - Accent5 8 9 7" xfId="18711"/>
    <cellStyle name="40% - Accent5 8 9 8" xfId="18712"/>
    <cellStyle name="40% - Accent5 9" xfId="18713"/>
    <cellStyle name="40% - Accent5 9 2" xfId="18714"/>
    <cellStyle name="40% - Accent5 9 3" xfId="18715"/>
    <cellStyle name="40% - Accent5 9 4" xfId="18716"/>
    <cellStyle name="40% - Accent6" xfId="18" builtinId="51" customBuiltin="1"/>
    <cellStyle name="40% - Accent6 10" xfId="18717"/>
    <cellStyle name="40% - Accent6 10 2" xfId="18718"/>
    <cellStyle name="40% - Accent6 10 2 2" xfId="18719"/>
    <cellStyle name="40% - Accent6 10 2 2 2" xfId="18720"/>
    <cellStyle name="40% - Accent6 10 2 3" xfId="18721"/>
    <cellStyle name="40% - Accent6 10 2 4" xfId="18722"/>
    <cellStyle name="40% - Accent6 10 2 5" xfId="18723"/>
    <cellStyle name="40% - Accent6 10 2 6" xfId="18724"/>
    <cellStyle name="40% - Accent6 10 2 7" xfId="18725"/>
    <cellStyle name="40% - Accent6 10 3" xfId="18726"/>
    <cellStyle name="40% - Accent6 10 3 2" xfId="18727"/>
    <cellStyle name="40% - Accent6 10 3 2 2" xfId="18728"/>
    <cellStyle name="40% - Accent6 10 3 3" xfId="18729"/>
    <cellStyle name="40% - Accent6 10 3 4" xfId="18730"/>
    <cellStyle name="40% - Accent6 10 3 5" xfId="18731"/>
    <cellStyle name="40% - Accent6 10 3 6" xfId="18732"/>
    <cellStyle name="40% - Accent6 10 4" xfId="18733"/>
    <cellStyle name="40% - Accent6 10 4 2" xfId="18734"/>
    <cellStyle name="40% - Accent6 10 5" xfId="18735"/>
    <cellStyle name="40% - Accent6 10 6" xfId="18736"/>
    <cellStyle name="40% - Accent6 10 7" xfId="18737"/>
    <cellStyle name="40% - Accent6 10 8" xfId="18738"/>
    <cellStyle name="40% - Accent6 10 9" xfId="18739"/>
    <cellStyle name="40% - Accent6 11" xfId="18740"/>
    <cellStyle name="40% - Accent6 11 2" xfId="18741"/>
    <cellStyle name="40% - Accent6 11 2 2" xfId="18742"/>
    <cellStyle name="40% - Accent6 11 2 2 2" xfId="18743"/>
    <cellStyle name="40% - Accent6 11 2 3" xfId="18744"/>
    <cellStyle name="40% - Accent6 11 2 4" xfId="18745"/>
    <cellStyle name="40% - Accent6 11 2 5" xfId="18746"/>
    <cellStyle name="40% - Accent6 11 2 6" xfId="18747"/>
    <cellStyle name="40% - Accent6 11 2 7" xfId="18748"/>
    <cellStyle name="40% - Accent6 11 3" xfId="18749"/>
    <cellStyle name="40% - Accent6 11 3 2" xfId="18750"/>
    <cellStyle name="40% - Accent6 11 3 2 2" xfId="18751"/>
    <cellStyle name="40% - Accent6 11 3 3" xfId="18752"/>
    <cellStyle name="40% - Accent6 11 3 4" xfId="18753"/>
    <cellStyle name="40% - Accent6 11 3 5" xfId="18754"/>
    <cellStyle name="40% - Accent6 11 3 6" xfId="18755"/>
    <cellStyle name="40% - Accent6 11 4" xfId="18756"/>
    <cellStyle name="40% - Accent6 11 4 2" xfId="18757"/>
    <cellStyle name="40% - Accent6 11 5" xfId="18758"/>
    <cellStyle name="40% - Accent6 11 6" xfId="18759"/>
    <cellStyle name="40% - Accent6 11 7" xfId="18760"/>
    <cellStyle name="40% - Accent6 11 8" xfId="18761"/>
    <cellStyle name="40% - Accent6 11 9" xfId="18762"/>
    <cellStyle name="40% - Accent6 12" xfId="18763"/>
    <cellStyle name="40% - Accent6 12 2" xfId="18764"/>
    <cellStyle name="40% - Accent6 12 2 2" xfId="18765"/>
    <cellStyle name="40% - Accent6 12 2 2 2" xfId="18766"/>
    <cellStyle name="40% - Accent6 12 2 3" xfId="18767"/>
    <cellStyle name="40% - Accent6 12 2 4" xfId="18768"/>
    <cellStyle name="40% - Accent6 12 2 5" xfId="18769"/>
    <cellStyle name="40% - Accent6 12 2 6" xfId="18770"/>
    <cellStyle name="40% - Accent6 12 2 7" xfId="18771"/>
    <cellStyle name="40% - Accent6 12 3" xfId="18772"/>
    <cellStyle name="40% - Accent6 12 3 2" xfId="18773"/>
    <cellStyle name="40% - Accent6 12 3 2 2" xfId="18774"/>
    <cellStyle name="40% - Accent6 12 3 3" xfId="18775"/>
    <cellStyle name="40% - Accent6 12 3 4" xfId="18776"/>
    <cellStyle name="40% - Accent6 12 3 5" xfId="18777"/>
    <cellStyle name="40% - Accent6 12 3 6" xfId="18778"/>
    <cellStyle name="40% - Accent6 12 4" xfId="18779"/>
    <cellStyle name="40% - Accent6 12 4 2" xfId="18780"/>
    <cellStyle name="40% - Accent6 12 5" xfId="18781"/>
    <cellStyle name="40% - Accent6 12 6" xfId="18782"/>
    <cellStyle name="40% - Accent6 12 7" xfId="18783"/>
    <cellStyle name="40% - Accent6 12 8" xfId="18784"/>
    <cellStyle name="40% - Accent6 12 9" xfId="18785"/>
    <cellStyle name="40% - Accent6 13" xfId="18786"/>
    <cellStyle name="40% - Accent6 13 2" xfId="18787"/>
    <cellStyle name="40% - Accent6 13 2 2" xfId="18788"/>
    <cellStyle name="40% - Accent6 13 2 2 2" xfId="18789"/>
    <cellStyle name="40% - Accent6 13 2 3" xfId="18790"/>
    <cellStyle name="40% - Accent6 13 2 4" xfId="18791"/>
    <cellStyle name="40% - Accent6 13 2 5" xfId="18792"/>
    <cellStyle name="40% - Accent6 13 2 6" xfId="18793"/>
    <cellStyle name="40% - Accent6 13 2 7" xfId="18794"/>
    <cellStyle name="40% - Accent6 13 3" xfId="18795"/>
    <cellStyle name="40% - Accent6 13 3 2" xfId="18796"/>
    <cellStyle name="40% - Accent6 13 3 2 2" xfId="18797"/>
    <cellStyle name="40% - Accent6 13 3 3" xfId="18798"/>
    <cellStyle name="40% - Accent6 13 3 4" xfId="18799"/>
    <cellStyle name="40% - Accent6 13 3 5" xfId="18800"/>
    <cellStyle name="40% - Accent6 13 3 6" xfId="18801"/>
    <cellStyle name="40% - Accent6 13 4" xfId="18802"/>
    <cellStyle name="40% - Accent6 13 4 2" xfId="18803"/>
    <cellStyle name="40% - Accent6 13 5" xfId="18804"/>
    <cellStyle name="40% - Accent6 13 6" xfId="18805"/>
    <cellStyle name="40% - Accent6 13 7" xfId="18806"/>
    <cellStyle name="40% - Accent6 13 8" xfId="18807"/>
    <cellStyle name="40% - Accent6 13 9" xfId="18808"/>
    <cellStyle name="40% - Accent6 14" xfId="18809"/>
    <cellStyle name="40% - Accent6 14 2" xfId="18810"/>
    <cellStyle name="40% - Accent6 14 2 2" xfId="18811"/>
    <cellStyle name="40% - Accent6 14 2 2 2" xfId="18812"/>
    <cellStyle name="40% - Accent6 14 2 3" xfId="18813"/>
    <cellStyle name="40% - Accent6 14 2 4" xfId="18814"/>
    <cellStyle name="40% - Accent6 14 2 5" xfId="18815"/>
    <cellStyle name="40% - Accent6 14 2 6" xfId="18816"/>
    <cellStyle name="40% - Accent6 14 2 7" xfId="18817"/>
    <cellStyle name="40% - Accent6 14 3" xfId="18818"/>
    <cellStyle name="40% - Accent6 14 3 2" xfId="18819"/>
    <cellStyle name="40% - Accent6 14 3 2 2" xfId="18820"/>
    <cellStyle name="40% - Accent6 14 3 3" xfId="18821"/>
    <cellStyle name="40% - Accent6 14 3 4" xfId="18822"/>
    <cellStyle name="40% - Accent6 14 3 5" xfId="18823"/>
    <cellStyle name="40% - Accent6 14 3 6" xfId="18824"/>
    <cellStyle name="40% - Accent6 14 4" xfId="18825"/>
    <cellStyle name="40% - Accent6 14 4 2" xfId="18826"/>
    <cellStyle name="40% - Accent6 14 5" xfId="18827"/>
    <cellStyle name="40% - Accent6 14 6" xfId="18828"/>
    <cellStyle name="40% - Accent6 14 7" xfId="18829"/>
    <cellStyle name="40% - Accent6 14 8" xfId="18830"/>
    <cellStyle name="40% - Accent6 14 9" xfId="18831"/>
    <cellStyle name="40% - Accent6 15" xfId="18832"/>
    <cellStyle name="40% - Accent6 15 2" xfId="18833"/>
    <cellStyle name="40% - Accent6 15 2 2" xfId="18834"/>
    <cellStyle name="40% - Accent6 15 2 2 2" xfId="18835"/>
    <cellStyle name="40% - Accent6 15 2 3" xfId="18836"/>
    <cellStyle name="40% - Accent6 15 2 4" xfId="18837"/>
    <cellStyle name="40% - Accent6 15 2 5" xfId="18838"/>
    <cellStyle name="40% - Accent6 15 2 6" xfId="18839"/>
    <cellStyle name="40% - Accent6 15 2 7" xfId="18840"/>
    <cellStyle name="40% - Accent6 15 3" xfId="18841"/>
    <cellStyle name="40% - Accent6 15 3 2" xfId="18842"/>
    <cellStyle name="40% - Accent6 15 3 2 2" xfId="18843"/>
    <cellStyle name="40% - Accent6 15 3 3" xfId="18844"/>
    <cellStyle name="40% - Accent6 15 3 4" xfId="18845"/>
    <cellStyle name="40% - Accent6 15 3 5" xfId="18846"/>
    <cellStyle name="40% - Accent6 15 3 6" xfId="18847"/>
    <cellStyle name="40% - Accent6 15 4" xfId="18848"/>
    <cellStyle name="40% - Accent6 15 4 2" xfId="18849"/>
    <cellStyle name="40% - Accent6 15 5" xfId="18850"/>
    <cellStyle name="40% - Accent6 15 6" xfId="18851"/>
    <cellStyle name="40% - Accent6 15 7" xfId="18852"/>
    <cellStyle name="40% - Accent6 15 8" xfId="18853"/>
    <cellStyle name="40% - Accent6 15 9" xfId="18854"/>
    <cellStyle name="40% - Accent6 16" xfId="18855"/>
    <cellStyle name="40% - Accent6 16 2" xfId="18856"/>
    <cellStyle name="40% - Accent6 16 2 2" xfId="18857"/>
    <cellStyle name="40% - Accent6 16 2 2 2" xfId="18858"/>
    <cellStyle name="40% - Accent6 16 2 3" xfId="18859"/>
    <cellStyle name="40% - Accent6 16 2 4" xfId="18860"/>
    <cellStyle name="40% - Accent6 16 2 5" xfId="18861"/>
    <cellStyle name="40% - Accent6 16 2 6" xfId="18862"/>
    <cellStyle name="40% - Accent6 16 2 7" xfId="18863"/>
    <cellStyle name="40% - Accent6 16 3" xfId="18864"/>
    <cellStyle name="40% - Accent6 16 3 2" xfId="18865"/>
    <cellStyle name="40% - Accent6 16 3 2 2" xfId="18866"/>
    <cellStyle name="40% - Accent6 16 3 3" xfId="18867"/>
    <cellStyle name="40% - Accent6 16 3 4" xfId="18868"/>
    <cellStyle name="40% - Accent6 16 3 5" xfId="18869"/>
    <cellStyle name="40% - Accent6 16 3 6" xfId="18870"/>
    <cellStyle name="40% - Accent6 16 4" xfId="18871"/>
    <cellStyle name="40% - Accent6 16 4 2" xfId="18872"/>
    <cellStyle name="40% - Accent6 16 5" xfId="18873"/>
    <cellStyle name="40% - Accent6 16 6" xfId="18874"/>
    <cellStyle name="40% - Accent6 16 7" xfId="18875"/>
    <cellStyle name="40% - Accent6 16 8" xfId="18876"/>
    <cellStyle name="40% - Accent6 16 9" xfId="18877"/>
    <cellStyle name="40% - Accent6 17" xfId="18878"/>
    <cellStyle name="40% - Accent6 17 2" xfId="18879"/>
    <cellStyle name="40% - Accent6 17 2 2" xfId="18880"/>
    <cellStyle name="40% - Accent6 17 2 2 2" xfId="18881"/>
    <cellStyle name="40% - Accent6 17 2 3" xfId="18882"/>
    <cellStyle name="40% - Accent6 17 2 4" xfId="18883"/>
    <cellStyle name="40% - Accent6 17 2 5" xfId="18884"/>
    <cellStyle name="40% - Accent6 17 2 6" xfId="18885"/>
    <cellStyle name="40% - Accent6 17 3" xfId="18886"/>
    <cellStyle name="40% - Accent6 17 3 2" xfId="18887"/>
    <cellStyle name="40% - Accent6 17 4" xfId="18888"/>
    <cellStyle name="40% - Accent6 17 4 2" xfId="18889"/>
    <cellStyle name="40% - Accent6 17 5" xfId="18890"/>
    <cellStyle name="40% - Accent6 17 6" xfId="18891"/>
    <cellStyle name="40% - Accent6 17 7" xfId="18892"/>
    <cellStyle name="40% - Accent6 17 8" xfId="18893"/>
    <cellStyle name="40% - Accent6 18" xfId="18894"/>
    <cellStyle name="40% - Accent6 18 2" xfId="18895"/>
    <cellStyle name="40% - Accent6 18 2 2" xfId="18896"/>
    <cellStyle name="40% - Accent6 18 3" xfId="18897"/>
    <cellStyle name="40% - Accent6 18 3 2" xfId="18898"/>
    <cellStyle name="40% - Accent6 18 4" xfId="18899"/>
    <cellStyle name="40% - Accent6 18 4 2" xfId="18900"/>
    <cellStyle name="40% - Accent6 18 5" xfId="18901"/>
    <cellStyle name="40% - Accent6 18 6" xfId="18902"/>
    <cellStyle name="40% - Accent6 18 7" xfId="18903"/>
    <cellStyle name="40% - Accent6 19" xfId="18904"/>
    <cellStyle name="40% - Accent6 19 2" xfId="18905"/>
    <cellStyle name="40% - Accent6 19 2 2" xfId="18906"/>
    <cellStyle name="40% - Accent6 19 3" xfId="18907"/>
    <cellStyle name="40% - Accent6 19 3 2" xfId="18908"/>
    <cellStyle name="40% - Accent6 19 4" xfId="18909"/>
    <cellStyle name="40% - Accent6 19 4 2" xfId="18910"/>
    <cellStyle name="40% - Accent6 19 5" xfId="18911"/>
    <cellStyle name="40% - Accent6 19 6" xfId="18912"/>
    <cellStyle name="40% - Accent6 2" xfId="373"/>
    <cellStyle name="40% - Accent6 2 10" xfId="18913"/>
    <cellStyle name="40% - Accent6 2 10 2" xfId="18914"/>
    <cellStyle name="40% - Accent6 2 10 2 2" xfId="18915"/>
    <cellStyle name="40% - Accent6 2 10 2 3" xfId="18916"/>
    <cellStyle name="40% - Accent6 2 10 2 4" xfId="18917"/>
    <cellStyle name="40% - Accent6 2 10 2 5" xfId="18918"/>
    <cellStyle name="40% - Accent6 2 10 2 6" xfId="18919"/>
    <cellStyle name="40% - Accent6 2 10 3" xfId="18920"/>
    <cellStyle name="40% - Accent6 2 10 3 2" xfId="18921"/>
    <cellStyle name="40% - Accent6 2 10 4" xfId="18922"/>
    <cellStyle name="40% - Accent6 2 10 5" xfId="18923"/>
    <cellStyle name="40% - Accent6 2 10 6" xfId="18924"/>
    <cellStyle name="40% - Accent6 2 10 7" xfId="18925"/>
    <cellStyle name="40% - Accent6 2 10 8" xfId="18926"/>
    <cellStyle name="40% - Accent6 2 11" xfId="18927"/>
    <cellStyle name="40% - Accent6 2 11 2" xfId="18928"/>
    <cellStyle name="40% - Accent6 2 11 2 2" xfId="18929"/>
    <cellStyle name="40% - Accent6 2 11 3" xfId="18930"/>
    <cellStyle name="40% - Accent6 2 11 4" xfId="18931"/>
    <cellStyle name="40% - Accent6 2 11 5" xfId="18932"/>
    <cellStyle name="40% - Accent6 2 11 6" xfId="18933"/>
    <cellStyle name="40% - Accent6 2 11 7" xfId="18934"/>
    <cellStyle name="40% - Accent6 2 12" xfId="18935"/>
    <cellStyle name="40% - Accent6 2 12 2" xfId="18936"/>
    <cellStyle name="40% - Accent6 2 12 2 2" xfId="18937"/>
    <cellStyle name="40% - Accent6 2 12 3" xfId="18938"/>
    <cellStyle name="40% - Accent6 2 12 4" xfId="18939"/>
    <cellStyle name="40% - Accent6 2 12 5" xfId="18940"/>
    <cellStyle name="40% - Accent6 2 12 6" xfId="18941"/>
    <cellStyle name="40% - Accent6 2 13" xfId="18942"/>
    <cellStyle name="40% - Accent6 2 13 2" xfId="18943"/>
    <cellStyle name="40% - Accent6 2 14" xfId="18944"/>
    <cellStyle name="40% - Accent6 2 14 2" xfId="18945"/>
    <cellStyle name="40% - Accent6 2 15" xfId="18946"/>
    <cellStyle name="40% - Accent6 2 15 2" xfId="18947"/>
    <cellStyle name="40% - Accent6 2 16" xfId="18948"/>
    <cellStyle name="40% - Accent6 2 16 2" xfId="18949"/>
    <cellStyle name="40% - Accent6 2 17" xfId="18950"/>
    <cellStyle name="40% - Accent6 2 17 2" xfId="18951"/>
    <cellStyle name="40% - Accent6 2 18" xfId="18952"/>
    <cellStyle name="40% - Accent6 2 19" xfId="18953"/>
    <cellStyle name="40% - Accent6 2 2" xfId="1512"/>
    <cellStyle name="40% - Accent6 2 2 2" xfId="1513"/>
    <cellStyle name="40% - Accent6 2 2 2 2" xfId="18954"/>
    <cellStyle name="40% - Accent6 2 2 2 3" xfId="18955"/>
    <cellStyle name="40% - Accent6 2 2 3" xfId="18956"/>
    <cellStyle name="40% - Accent6 2 2 4" xfId="18957"/>
    <cellStyle name="40% - Accent6 2 20" xfId="18958"/>
    <cellStyle name="40% - Accent6 2 21" xfId="18959"/>
    <cellStyle name="40% - Accent6 2 22" xfId="18960"/>
    <cellStyle name="40% - Accent6 2 23" xfId="18961"/>
    <cellStyle name="40% - Accent6 2 24" xfId="18962"/>
    <cellStyle name="40% - Accent6 2 25" xfId="18963"/>
    <cellStyle name="40% - Accent6 2 26" xfId="18964"/>
    <cellStyle name="40% - Accent6 2 27" xfId="18965"/>
    <cellStyle name="40% - Accent6 2 28" xfId="18966"/>
    <cellStyle name="40% - Accent6 2 29" xfId="18967"/>
    <cellStyle name="40% - Accent6 2 3" xfId="1514"/>
    <cellStyle name="40% - Accent6 2 3 10" xfId="18968"/>
    <cellStyle name="40% - Accent6 2 3 11" xfId="18969"/>
    <cellStyle name="40% - Accent6 2 3 2" xfId="1515"/>
    <cellStyle name="40% - Accent6 2 3 2 2" xfId="18970"/>
    <cellStyle name="40% - Accent6 2 3 2 3" xfId="18971"/>
    <cellStyle name="40% - Accent6 2 3 2 4" xfId="18972"/>
    <cellStyle name="40% - Accent6 2 3 2 5" xfId="18973"/>
    <cellStyle name="40% - Accent6 2 3 2 6" xfId="18974"/>
    <cellStyle name="40% - Accent6 2 3 2 7" xfId="18975"/>
    <cellStyle name="40% - Accent6 2 3 2 8" xfId="18976"/>
    <cellStyle name="40% - Accent6 2 3 2 9" xfId="18977"/>
    <cellStyle name="40% - Accent6 2 3 3" xfId="18978"/>
    <cellStyle name="40% - Accent6 2 3 3 2" xfId="18979"/>
    <cellStyle name="40% - Accent6 2 3 3 3" xfId="18980"/>
    <cellStyle name="40% - Accent6 2 3 3 4" xfId="18981"/>
    <cellStyle name="40% - Accent6 2 3 3 5" xfId="18982"/>
    <cellStyle name="40% - Accent6 2 3 3 6" xfId="18983"/>
    <cellStyle name="40% - Accent6 2 3 4" xfId="18984"/>
    <cellStyle name="40% - Accent6 2 3 4 2" xfId="18985"/>
    <cellStyle name="40% - Accent6 2 3 5" xfId="18986"/>
    <cellStyle name="40% - Accent6 2 3 6" xfId="18987"/>
    <cellStyle name="40% - Accent6 2 3 7" xfId="18988"/>
    <cellStyle name="40% - Accent6 2 3 8" xfId="18989"/>
    <cellStyle name="40% - Accent6 2 3 9" xfId="18990"/>
    <cellStyle name="40% - Accent6 2 30" xfId="18991"/>
    <cellStyle name="40% - Accent6 2 31" xfId="18992"/>
    <cellStyle name="40% - Accent6 2 32" xfId="18993"/>
    <cellStyle name="40% - Accent6 2 33" xfId="18994"/>
    <cellStyle name="40% - Accent6 2 34" xfId="18995"/>
    <cellStyle name="40% - Accent6 2 35" xfId="18996"/>
    <cellStyle name="40% - Accent6 2 4" xfId="1516"/>
    <cellStyle name="40% - Accent6 2 4 10" xfId="18997"/>
    <cellStyle name="40% - Accent6 2 4 11" xfId="18998"/>
    <cellStyle name="40% - Accent6 2 4 2" xfId="18999"/>
    <cellStyle name="40% - Accent6 2 4 2 2" xfId="19000"/>
    <cellStyle name="40% - Accent6 2 4 2 3" xfId="19001"/>
    <cellStyle name="40% - Accent6 2 4 2 4" xfId="19002"/>
    <cellStyle name="40% - Accent6 2 4 2 5" xfId="19003"/>
    <cellStyle name="40% - Accent6 2 4 2 6" xfId="19004"/>
    <cellStyle name="40% - Accent6 2 4 2 7" xfId="19005"/>
    <cellStyle name="40% - Accent6 2 4 3" xfId="19006"/>
    <cellStyle name="40% - Accent6 2 4 3 2" xfId="19007"/>
    <cellStyle name="40% - Accent6 2 4 3 3" xfId="19008"/>
    <cellStyle name="40% - Accent6 2 4 3 4" xfId="19009"/>
    <cellStyle name="40% - Accent6 2 4 3 5" xfId="19010"/>
    <cellStyle name="40% - Accent6 2 4 3 6" xfId="19011"/>
    <cellStyle name="40% - Accent6 2 4 4" xfId="19012"/>
    <cellStyle name="40% - Accent6 2 4 4 2" xfId="19013"/>
    <cellStyle name="40% - Accent6 2 4 5" xfId="19014"/>
    <cellStyle name="40% - Accent6 2 4 6" xfId="19015"/>
    <cellStyle name="40% - Accent6 2 4 7" xfId="19016"/>
    <cellStyle name="40% - Accent6 2 4 8" xfId="19017"/>
    <cellStyle name="40% - Accent6 2 4 9" xfId="19018"/>
    <cellStyle name="40% - Accent6 2 5" xfId="1517"/>
    <cellStyle name="40% - Accent6 2 5 10" xfId="19019"/>
    <cellStyle name="40% - Accent6 2 5 11" xfId="19020"/>
    <cellStyle name="40% - Accent6 2 5 2" xfId="19021"/>
    <cellStyle name="40% - Accent6 2 5 2 2" xfId="19022"/>
    <cellStyle name="40% - Accent6 2 5 2 3" xfId="19023"/>
    <cellStyle name="40% - Accent6 2 5 2 4" xfId="19024"/>
    <cellStyle name="40% - Accent6 2 5 2 5" xfId="19025"/>
    <cellStyle name="40% - Accent6 2 5 2 6" xfId="19026"/>
    <cellStyle name="40% - Accent6 2 5 2 7" xfId="19027"/>
    <cellStyle name="40% - Accent6 2 5 3" xfId="19028"/>
    <cellStyle name="40% - Accent6 2 5 3 2" xfId="19029"/>
    <cellStyle name="40% - Accent6 2 5 3 3" xfId="19030"/>
    <cellStyle name="40% - Accent6 2 5 3 4" xfId="19031"/>
    <cellStyle name="40% - Accent6 2 5 3 5" xfId="19032"/>
    <cellStyle name="40% - Accent6 2 5 3 6" xfId="19033"/>
    <cellStyle name="40% - Accent6 2 5 4" xfId="19034"/>
    <cellStyle name="40% - Accent6 2 5 4 2" xfId="19035"/>
    <cellStyle name="40% - Accent6 2 5 5" xfId="19036"/>
    <cellStyle name="40% - Accent6 2 5 6" xfId="19037"/>
    <cellStyle name="40% - Accent6 2 5 7" xfId="19038"/>
    <cellStyle name="40% - Accent6 2 5 8" xfId="19039"/>
    <cellStyle name="40% - Accent6 2 5 9" xfId="19040"/>
    <cellStyle name="40% - Accent6 2 6" xfId="1518"/>
    <cellStyle name="40% - Accent6 2 6 10" xfId="19041"/>
    <cellStyle name="40% - Accent6 2 6 11" xfId="19042"/>
    <cellStyle name="40% - Accent6 2 6 2" xfId="19043"/>
    <cellStyle name="40% - Accent6 2 6 2 2" xfId="19044"/>
    <cellStyle name="40% - Accent6 2 6 2 3" xfId="19045"/>
    <cellStyle name="40% - Accent6 2 6 2 4" xfId="19046"/>
    <cellStyle name="40% - Accent6 2 6 2 5" xfId="19047"/>
    <cellStyle name="40% - Accent6 2 6 2 6" xfId="19048"/>
    <cellStyle name="40% - Accent6 2 6 2 7" xfId="19049"/>
    <cellStyle name="40% - Accent6 2 6 3" xfId="19050"/>
    <cellStyle name="40% - Accent6 2 6 3 2" xfId="19051"/>
    <cellStyle name="40% - Accent6 2 6 3 3" xfId="19052"/>
    <cellStyle name="40% - Accent6 2 6 3 4" xfId="19053"/>
    <cellStyle name="40% - Accent6 2 6 3 5" xfId="19054"/>
    <cellStyle name="40% - Accent6 2 6 3 6" xfId="19055"/>
    <cellStyle name="40% - Accent6 2 6 4" xfId="19056"/>
    <cellStyle name="40% - Accent6 2 6 4 2" xfId="19057"/>
    <cellStyle name="40% - Accent6 2 6 5" xfId="19058"/>
    <cellStyle name="40% - Accent6 2 6 6" xfId="19059"/>
    <cellStyle name="40% - Accent6 2 6 7" xfId="19060"/>
    <cellStyle name="40% - Accent6 2 6 8" xfId="19061"/>
    <cellStyle name="40% - Accent6 2 6 9" xfId="19062"/>
    <cellStyle name="40% - Accent6 2 7" xfId="1511"/>
    <cellStyle name="40% - Accent6 2 7 10" xfId="19063"/>
    <cellStyle name="40% - Accent6 2 7 2" xfId="19064"/>
    <cellStyle name="40% - Accent6 2 7 2 2" xfId="19065"/>
    <cellStyle name="40% - Accent6 2 7 2 3" xfId="19066"/>
    <cellStyle name="40% - Accent6 2 7 2 4" xfId="19067"/>
    <cellStyle name="40% - Accent6 2 7 2 5" xfId="19068"/>
    <cellStyle name="40% - Accent6 2 7 2 6" xfId="19069"/>
    <cellStyle name="40% - Accent6 2 7 2 7" xfId="19070"/>
    <cellStyle name="40% - Accent6 2 7 3" xfId="19071"/>
    <cellStyle name="40% - Accent6 2 7 3 2" xfId="19072"/>
    <cellStyle name="40% - Accent6 2 7 3 3" xfId="19073"/>
    <cellStyle name="40% - Accent6 2 7 3 4" xfId="19074"/>
    <cellStyle name="40% - Accent6 2 7 3 5" xfId="19075"/>
    <cellStyle name="40% - Accent6 2 7 3 6" xfId="19076"/>
    <cellStyle name="40% - Accent6 2 7 4" xfId="19077"/>
    <cellStyle name="40% - Accent6 2 7 4 2" xfId="19078"/>
    <cellStyle name="40% - Accent6 2 7 5" xfId="19079"/>
    <cellStyle name="40% - Accent6 2 7 6" xfId="19080"/>
    <cellStyle name="40% - Accent6 2 7 7" xfId="19081"/>
    <cellStyle name="40% - Accent6 2 7 8" xfId="19082"/>
    <cellStyle name="40% - Accent6 2 7 9" xfId="19083"/>
    <cellStyle name="40% - Accent6 2 8" xfId="19084"/>
    <cellStyle name="40% - Accent6 2 8 2" xfId="19085"/>
    <cellStyle name="40% - Accent6 2 8 2 2" xfId="19086"/>
    <cellStyle name="40% - Accent6 2 8 2 3" xfId="19087"/>
    <cellStyle name="40% - Accent6 2 8 2 4" xfId="19088"/>
    <cellStyle name="40% - Accent6 2 8 2 5" xfId="19089"/>
    <cellStyle name="40% - Accent6 2 8 2 6" xfId="19090"/>
    <cellStyle name="40% - Accent6 2 8 2 7" xfId="19091"/>
    <cellStyle name="40% - Accent6 2 8 3" xfId="19092"/>
    <cellStyle name="40% - Accent6 2 8 3 2" xfId="19093"/>
    <cellStyle name="40% - Accent6 2 8 3 3" xfId="19094"/>
    <cellStyle name="40% - Accent6 2 8 3 4" xfId="19095"/>
    <cellStyle name="40% - Accent6 2 8 3 5" xfId="19096"/>
    <cellStyle name="40% - Accent6 2 8 3 6" xfId="19097"/>
    <cellStyle name="40% - Accent6 2 8 4" xfId="19098"/>
    <cellStyle name="40% - Accent6 2 8 4 2" xfId="19099"/>
    <cellStyle name="40% - Accent6 2 8 5" xfId="19100"/>
    <cellStyle name="40% - Accent6 2 8 6" xfId="19101"/>
    <cellStyle name="40% - Accent6 2 8 7" xfId="19102"/>
    <cellStyle name="40% - Accent6 2 8 8" xfId="19103"/>
    <cellStyle name="40% - Accent6 2 8 9" xfId="19104"/>
    <cellStyle name="40% - Accent6 2 9" xfId="19105"/>
    <cellStyle name="40% - Accent6 2 9 2" xfId="19106"/>
    <cellStyle name="40% - Accent6 2 9 2 2" xfId="19107"/>
    <cellStyle name="40% - Accent6 2 9 2 3" xfId="19108"/>
    <cellStyle name="40% - Accent6 2 9 2 4" xfId="19109"/>
    <cellStyle name="40% - Accent6 2 9 2 5" xfId="19110"/>
    <cellStyle name="40% - Accent6 2 9 2 6" xfId="19111"/>
    <cellStyle name="40% - Accent6 2 9 2 7" xfId="19112"/>
    <cellStyle name="40% - Accent6 2 9 3" xfId="19113"/>
    <cellStyle name="40% - Accent6 2 9 3 2" xfId="19114"/>
    <cellStyle name="40% - Accent6 2 9 3 3" xfId="19115"/>
    <cellStyle name="40% - Accent6 2 9 3 4" xfId="19116"/>
    <cellStyle name="40% - Accent6 2 9 3 5" xfId="19117"/>
    <cellStyle name="40% - Accent6 2 9 3 6" xfId="19118"/>
    <cellStyle name="40% - Accent6 2 9 4" xfId="19119"/>
    <cellStyle name="40% - Accent6 2 9 4 2" xfId="19120"/>
    <cellStyle name="40% - Accent6 2 9 5" xfId="19121"/>
    <cellStyle name="40% - Accent6 2 9 6" xfId="19122"/>
    <cellStyle name="40% - Accent6 2 9 7" xfId="19123"/>
    <cellStyle name="40% - Accent6 2 9 8" xfId="19124"/>
    <cellStyle name="40% - Accent6 2 9 9" xfId="19125"/>
    <cellStyle name="40% - Accent6 20" xfId="19126"/>
    <cellStyle name="40% - Accent6 20 2" xfId="19127"/>
    <cellStyle name="40% - Accent6 20 3" xfId="19128"/>
    <cellStyle name="40% - Accent6 20 4" xfId="19129"/>
    <cellStyle name="40% - Accent6 21" xfId="19130"/>
    <cellStyle name="40% - Accent6 21 2" xfId="19131"/>
    <cellStyle name="40% - Accent6 21 3" xfId="19132"/>
    <cellStyle name="40% - Accent6 21 4" xfId="19133"/>
    <cellStyle name="40% - Accent6 22" xfId="19134"/>
    <cellStyle name="40% - Accent6 22 2" xfId="19135"/>
    <cellStyle name="40% - Accent6 22 3" xfId="19136"/>
    <cellStyle name="40% - Accent6 22 4" xfId="19137"/>
    <cellStyle name="40% - Accent6 23" xfId="19138"/>
    <cellStyle name="40% - Accent6 23 2" xfId="19139"/>
    <cellStyle name="40% - Accent6 23 3" xfId="19140"/>
    <cellStyle name="40% - Accent6 23 4" xfId="19141"/>
    <cellStyle name="40% - Accent6 24" xfId="19142"/>
    <cellStyle name="40% - Accent6 24 2" xfId="19143"/>
    <cellStyle name="40% - Accent6 24 3" xfId="19144"/>
    <cellStyle name="40% - Accent6 24 4" xfId="19145"/>
    <cellStyle name="40% - Accent6 25" xfId="19146"/>
    <cellStyle name="40% - Accent6 25 2" xfId="19147"/>
    <cellStyle name="40% - Accent6 25 3" xfId="19148"/>
    <cellStyle name="40% - Accent6 26" xfId="19149"/>
    <cellStyle name="40% - Accent6 26 2" xfId="19150"/>
    <cellStyle name="40% - Accent6 26 3" xfId="19151"/>
    <cellStyle name="40% - Accent6 27" xfId="19152"/>
    <cellStyle name="40% - Accent6 27 2" xfId="19153"/>
    <cellStyle name="40% - Accent6 27 3" xfId="19154"/>
    <cellStyle name="40% - Accent6 28" xfId="19155"/>
    <cellStyle name="40% - Accent6 28 2" xfId="19156"/>
    <cellStyle name="40% - Accent6 28 3" xfId="19157"/>
    <cellStyle name="40% - Accent6 29" xfId="19158"/>
    <cellStyle name="40% - Accent6 29 2" xfId="19159"/>
    <cellStyle name="40% - Accent6 29 3" xfId="19160"/>
    <cellStyle name="40% - Accent6 3" xfId="1519"/>
    <cellStyle name="40% - Accent6 3 10" xfId="19161"/>
    <cellStyle name="40% - Accent6 3 10 2" xfId="19162"/>
    <cellStyle name="40% - Accent6 3 10 3" xfId="19163"/>
    <cellStyle name="40% - Accent6 3 10 4" xfId="19164"/>
    <cellStyle name="40% - Accent6 3 10 5" xfId="19165"/>
    <cellStyle name="40% - Accent6 3 10 6" xfId="19166"/>
    <cellStyle name="40% - Accent6 3 10 7" xfId="19167"/>
    <cellStyle name="40% - Accent6 3 11" xfId="19168"/>
    <cellStyle name="40% - Accent6 3 11 2" xfId="19169"/>
    <cellStyle name="40% - Accent6 3 11 3" xfId="19170"/>
    <cellStyle name="40% - Accent6 3 11 4" xfId="19171"/>
    <cellStyle name="40% - Accent6 3 11 5" xfId="19172"/>
    <cellStyle name="40% - Accent6 3 11 6" xfId="19173"/>
    <cellStyle name="40% - Accent6 3 12" xfId="19174"/>
    <cellStyle name="40% - Accent6 3 12 2" xfId="19175"/>
    <cellStyle name="40% - Accent6 3 13" xfId="19176"/>
    <cellStyle name="40% - Accent6 3 14" xfId="19177"/>
    <cellStyle name="40% - Accent6 3 15" xfId="19178"/>
    <cellStyle name="40% - Accent6 3 16" xfId="19179"/>
    <cellStyle name="40% - Accent6 3 17" xfId="19180"/>
    <cellStyle name="40% - Accent6 3 18" xfId="19181"/>
    <cellStyle name="40% - Accent6 3 2" xfId="19182"/>
    <cellStyle name="40% - Accent6 3 2 2" xfId="19183"/>
    <cellStyle name="40% - Accent6 3 2 2 2" xfId="19184"/>
    <cellStyle name="40% - Accent6 3 2 2 3" xfId="19185"/>
    <cellStyle name="40% - Accent6 3 2 2 4" xfId="19186"/>
    <cellStyle name="40% - Accent6 3 2 2 5" xfId="19187"/>
    <cellStyle name="40% - Accent6 3 2 2 6" xfId="19188"/>
    <cellStyle name="40% - Accent6 3 2 2 7" xfId="19189"/>
    <cellStyle name="40% - Accent6 3 2 3" xfId="19190"/>
    <cellStyle name="40% - Accent6 3 2 3 2" xfId="19191"/>
    <cellStyle name="40% - Accent6 3 2 3 3" xfId="19192"/>
    <cellStyle name="40% - Accent6 3 2 3 4" xfId="19193"/>
    <cellStyle name="40% - Accent6 3 2 3 5" xfId="19194"/>
    <cellStyle name="40% - Accent6 3 2 3 6" xfId="19195"/>
    <cellStyle name="40% - Accent6 3 2 4" xfId="19196"/>
    <cellStyle name="40% - Accent6 3 2 5" xfId="19197"/>
    <cellStyle name="40% - Accent6 3 2 6" xfId="19198"/>
    <cellStyle name="40% - Accent6 3 2 7" xfId="19199"/>
    <cellStyle name="40% - Accent6 3 2 8" xfId="19200"/>
    <cellStyle name="40% - Accent6 3 2 9" xfId="19201"/>
    <cellStyle name="40% - Accent6 3 3" xfId="19202"/>
    <cellStyle name="40% - Accent6 3 3 2" xfId="19203"/>
    <cellStyle name="40% - Accent6 3 3 2 2" xfId="19204"/>
    <cellStyle name="40% - Accent6 3 3 2 3" xfId="19205"/>
    <cellStyle name="40% - Accent6 3 3 2 4" xfId="19206"/>
    <cellStyle name="40% - Accent6 3 3 2 5" xfId="19207"/>
    <cellStyle name="40% - Accent6 3 3 2 6" xfId="19208"/>
    <cellStyle name="40% - Accent6 3 3 2 7" xfId="19209"/>
    <cellStyle name="40% - Accent6 3 3 3" xfId="19210"/>
    <cellStyle name="40% - Accent6 3 3 3 2" xfId="19211"/>
    <cellStyle name="40% - Accent6 3 3 3 3" xfId="19212"/>
    <cellStyle name="40% - Accent6 3 3 3 4" xfId="19213"/>
    <cellStyle name="40% - Accent6 3 3 3 5" xfId="19214"/>
    <cellStyle name="40% - Accent6 3 3 3 6" xfId="19215"/>
    <cellStyle name="40% - Accent6 3 3 4" xfId="19216"/>
    <cellStyle name="40% - Accent6 3 3 5" xfId="19217"/>
    <cellStyle name="40% - Accent6 3 3 6" xfId="19218"/>
    <cellStyle name="40% - Accent6 3 3 7" xfId="19219"/>
    <cellStyle name="40% - Accent6 3 3 8" xfId="19220"/>
    <cellStyle name="40% - Accent6 3 3 9" xfId="19221"/>
    <cellStyle name="40% - Accent6 3 4" xfId="19222"/>
    <cellStyle name="40% - Accent6 3 4 2" xfId="19223"/>
    <cellStyle name="40% - Accent6 3 4 2 2" xfId="19224"/>
    <cellStyle name="40% - Accent6 3 4 2 3" xfId="19225"/>
    <cellStyle name="40% - Accent6 3 4 2 4" xfId="19226"/>
    <cellStyle name="40% - Accent6 3 4 2 5" xfId="19227"/>
    <cellStyle name="40% - Accent6 3 4 2 6" xfId="19228"/>
    <cellStyle name="40% - Accent6 3 4 2 7" xfId="19229"/>
    <cellStyle name="40% - Accent6 3 4 3" xfId="19230"/>
    <cellStyle name="40% - Accent6 3 4 3 2" xfId="19231"/>
    <cellStyle name="40% - Accent6 3 4 3 3" xfId="19232"/>
    <cellStyle name="40% - Accent6 3 4 3 4" xfId="19233"/>
    <cellStyle name="40% - Accent6 3 4 3 5" xfId="19234"/>
    <cellStyle name="40% - Accent6 3 4 3 6" xfId="19235"/>
    <cellStyle name="40% - Accent6 3 4 4" xfId="19236"/>
    <cellStyle name="40% - Accent6 3 4 5" xfId="19237"/>
    <cellStyle name="40% - Accent6 3 4 6" xfId="19238"/>
    <cellStyle name="40% - Accent6 3 4 7" xfId="19239"/>
    <cellStyle name="40% - Accent6 3 4 8" xfId="19240"/>
    <cellStyle name="40% - Accent6 3 4 9" xfId="19241"/>
    <cellStyle name="40% - Accent6 3 5" xfId="19242"/>
    <cellStyle name="40% - Accent6 3 5 2" xfId="19243"/>
    <cellStyle name="40% - Accent6 3 5 2 2" xfId="19244"/>
    <cellStyle name="40% - Accent6 3 5 2 3" xfId="19245"/>
    <cellStyle name="40% - Accent6 3 5 2 4" xfId="19246"/>
    <cellStyle name="40% - Accent6 3 5 2 5" xfId="19247"/>
    <cellStyle name="40% - Accent6 3 5 2 6" xfId="19248"/>
    <cellStyle name="40% - Accent6 3 5 2 7" xfId="19249"/>
    <cellStyle name="40% - Accent6 3 5 3" xfId="19250"/>
    <cellStyle name="40% - Accent6 3 5 3 2" xfId="19251"/>
    <cellStyle name="40% - Accent6 3 5 3 3" xfId="19252"/>
    <cellStyle name="40% - Accent6 3 5 3 4" xfId="19253"/>
    <cellStyle name="40% - Accent6 3 5 3 5" xfId="19254"/>
    <cellStyle name="40% - Accent6 3 5 3 6" xfId="19255"/>
    <cellStyle name="40% - Accent6 3 5 4" xfId="19256"/>
    <cellStyle name="40% - Accent6 3 5 5" xfId="19257"/>
    <cellStyle name="40% - Accent6 3 5 6" xfId="19258"/>
    <cellStyle name="40% - Accent6 3 5 7" xfId="19259"/>
    <cellStyle name="40% - Accent6 3 5 8" xfId="19260"/>
    <cellStyle name="40% - Accent6 3 5 9" xfId="19261"/>
    <cellStyle name="40% - Accent6 3 6" xfId="19262"/>
    <cellStyle name="40% - Accent6 3 6 2" xfId="19263"/>
    <cellStyle name="40% - Accent6 3 6 2 2" xfId="19264"/>
    <cellStyle name="40% - Accent6 3 6 2 3" xfId="19265"/>
    <cellStyle name="40% - Accent6 3 6 2 4" xfId="19266"/>
    <cellStyle name="40% - Accent6 3 6 2 5" xfId="19267"/>
    <cellStyle name="40% - Accent6 3 6 2 6" xfId="19268"/>
    <cellStyle name="40% - Accent6 3 6 2 7" xfId="19269"/>
    <cellStyle name="40% - Accent6 3 6 3" xfId="19270"/>
    <cellStyle name="40% - Accent6 3 6 3 2" xfId="19271"/>
    <cellStyle name="40% - Accent6 3 6 3 3" xfId="19272"/>
    <cellStyle name="40% - Accent6 3 6 3 4" xfId="19273"/>
    <cellStyle name="40% - Accent6 3 6 3 5" xfId="19274"/>
    <cellStyle name="40% - Accent6 3 6 3 6" xfId="19275"/>
    <cellStyle name="40% - Accent6 3 6 4" xfId="19276"/>
    <cellStyle name="40% - Accent6 3 6 5" xfId="19277"/>
    <cellStyle name="40% - Accent6 3 6 6" xfId="19278"/>
    <cellStyle name="40% - Accent6 3 6 7" xfId="19279"/>
    <cellStyle name="40% - Accent6 3 6 8" xfId="19280"/>
    <cellStyle name="40% - Accent6 3 6 9" xfId="19281"/>
    <cellStyle name="40% - Accent6 3 7" xfId="19282"/>
    <cellStyle name="40% - Accent6 3 7 2" xfId="19283"/>
    <cellStyle name="40% - Accent6 3 7 2 2" xfId="19284"/>
    <cellStyle name="40% - Accent6 3 7 2 3" xfId="19285"/>
    <cellStyle name="40% - Accent6 3 7 2 4" xfId="19286"/>
    <cellStyle name="40% - Accent6 3 7 2 5" xfId="19287"/>
    <cellStyle name="40% - Accent6 3 7 2 6" xfId="19288"/>
    <cellStyle name="40% - Accent6 3 7 2 7" xfId="19289"/>
    <cellStyle name="40% - Accent6 3 7 3" xfId="19290"/>
    <cellStyle name="40% - Accent6 3 7 3 2" xfId="19291"/>
    <cellStyle name="40% - Accent6 3 7 3 3" xfId="19292"/>
    <cellStyle name="40% - Accent6 3 7 3 4" xfId="19293"/>
    <cellStyle name="40% - Accent6 3 7 3 5" xfId="19294"/>
    <cellStyle name="40% - Accent6 3 7 3 6" xfId="19295"/>
    <cellStyle name="40% - Accent6 3 7 4" xfId="19296"/>
    <cellStyle name="40% - Accent6 3 7 5" xfId="19297"/>
    <cellStyle name="40% - Accent6 3 7 6" xfId="19298"/>
    <cellStyle name="40% - Accent6 3 7 7" xfId="19299"/>
    <cellStyle name="40% - Accent6 3 7 8" xfId="19300"/>
    <cellStyle name="40% - Accent6 3 7 9" xfId="19301"/>
    <cellStyle name="40% - Accent6 3 8" xfId="19302"/>
    <cellStyle name="40% - Accent6 3 8 2" xfId="19303"/>
    <cellStyle name="40% - Accent6 3 8 2 2" xfId="19304"/>
    <cellStyle name="40% - Accent6 3 8 2 3" xfId="19305"/>
    <cellStyle name="40% - Accent6 3 8 2 4" xfId="19306"/>
    <cellStyle name="40% - Accent6 3 8 2 5" xfId="19307"/>
    <cellStyle name="40% - Accent6 3 8 2 6" xfId="19308"/>
    <cellStyle name="40% - Accent6 3 8 2 7" xfId="19309"/>
    <cellStyle name="40% - Accent6 3 8 3" xfId="19310"/>
    <cellStyle name="40% - Accent6 3 8 3 2" xfId="19311"/>
    <cellStyle name="40% - Accent6 3 8 3 3" xfId="19312"/>
    <cellStyle name="40% - Accent6 3 8 3 4" xfId="19313"/>
    <cellStyle name="40% - Accent6 3 8 3 5" xfId="19314"/>
    <cellStyle name="40% - Accent6 3 8 3 6" xfId="19315"/>
    <cellStyle name="40% - Accent6 3 8 4" xfId="19316"/>
    <cellStyle name="40% - Accent6 3 8 5" xfId="19317"/>
    <cellStyle name="40% - Accent6 3 8 6" xfId="19318"/>
    <cellStyle name="40% - Accent6 3 8 7" xfId="19319"/>
    <cellStyle name="40% - Accent6 3 8 8" xfId="19320"/>
    <cellStyle name="40% - Accent6 3 8 9" xfId="19321"/>
    <cellStyle name="40% - Accent6 3 9" xfId="19322"/>
    <cellStyle name="40% - Accent6 3 9 2" xfId="19323"/>
    <cellStyle name="40% - Accent6 3 9 2 2" xfId="19324"/>
    <cellStyle name="40% - Accent6 3 9 2 3" xfId="19325"/>
    <cellStyle name="40% - Accent6 3 9 2 4" xfId="19326"/>
    <cellStyle name="40% - Accent6 3 9 2 5" xfId="19327"/>
    <cellStyle name="40% - Accent6 3 9 2 6" xfId="19328"/>
    <cellStyle name="40% - Accent6 3 9 3" xfId="19329"/>
    <cellStyle name="40% - Accent6 3 9 4" xfId="19330"/>
    <cellStyle name="40% - Accent6 3 9 5" xfId="19331"/>
    <cellStyle name="40% - Accent6 3 9 6" xfId="19332"/>
    <cellStyle name="40% - Accent6 3 9 7" xfId="19333"/>
    <cellStyle name="40% - Accent6 3 9 8" xfId="19334"/>
    <cellStyle name="40% - Accent6 30" xfId="19335"/>
    <cellStyle name="40% - Accent6 30 2" xfId="19336"/>
    <cellStyle name="40% - Accent6 31" xfId="19337"/>
    <cellStyle name="40% - Accent6 32" xfId="19338"/>
    <cellStyle name="40% - Accent6 33" xfId="19339"/>
    <cellStyle name="40% - Accent6 34" xfId="19340"/>
    <cellStyle name="40% - Accent6 4" xfId="19341"/>
    <cellStyle name="40% - Accent6 4 10" xfId="19342"/>
    <cellStyle name="40% - Accent6 4 10 2" xfId="19343"/>
    <cellStyle name="40% - Accent6 4 10 3" xfId="19344"/>
    <cellStyle name="40% - Accent6 4 10 4" xfId="19345"/>
    <cellStyle name="40% - Accent6 4 10 5" xfId="19346"/>
    <cellStyle name="40% - Accent6 4 10 6" xfId="19347"/>
    <cellStyle name="40% - Accent6 4 10 7" xfId="19348"/>
    <cellStyle name="40% - Accent6 4 11" xfId="19349"/>
    <cellStyle name="40% - Accent6 4 11 2" xfId="19350"/>
    <cellStyle name="40% - Accent6 4 11 3" xfId="19351"/>
    <cellStyle name="40% - Accent6 4 11 4" xfId="19352"/>
    <cellStyle name="40% - Accent6 4 11 5" xfId="19353"/>
    <cellStyle name="40% - Accent6 4 11 6" xfId="19354"/>
    <cellStyle name="40% - Accent6 4 12" xfId="19355"/>
    <cellStyle name="40% - Accent6 4 12 2" xfId="19356"/>
    <cellStyle name="40% - Accent6 4 13" xfId="19357"/>
    <cellStyle name="40% - Accent6 4 14" xfId="19358"/>
    <cellStyle name="40% - Accent6 4 15" xfId="19359"/>
    <cellStyle name="40% - Accent6 4 16" xfId="19360"/>
    <cellStyle name="40% - Accent6 4 17" xfId="19361"/>
    <cellStyle name="40% - Accent6 4 2" xfId="19362"/>
    <cellStyle name="40% - Accent6 4 2 2" xfId="19363"/>
    <cellStyle name="40% - Accent6 4 2 2 2" xfId="19364"/>
    <cellStyle name="40% - Accent6 4 2 2 3" xfId="19365"/>
    <cellStyle name="40% - Accent6 4 2 2 4" xfId="19366"/>
    <cellStyle name="40% - Accent6 4 2 2 5" xfId="19367"/>
    <cellStyle name="40% - Accent6 4 2 2 6" xfId="19368"/>
    <cellStyle name="40% - Accent6 4 2 2 7" xfId="19369"/>
    <cellStyle name="40% - Accent6 4 2 3" xfId="19370"/>
    <cellStyle name="40% - Accent6 4 2 3 2" xfId="19371"/>
    <cellStyle name="40% - Accent6 4 2 3 3" xfId="19372"/>
    <cellStyle name="40% - Accent6 4 2 3 4" xfId="19373"/>
    <cellStyle name="40% - Accent6 4 2 3 5" xfId="19374"/>
    <cellStyle name="40% - Accent6 4 2 3 6" xfId="19375"/>
    <cellStyle name="40% - Accent6 4 2 4" xfId="19376"/>
    <cellStyle name="40% - Accent6 4 2 4 2" xfId="19377"/>
    <cellStyle name="40% - Accent6 4 2 5" xfId="19378"/>
    <cellStyle name="40% - Accent6 4 2 6" xfId="19379"/>
    <cellStyle name="40% - Accent6 4 2 7" xfId="19380"/>
    <cellStyle name="40% - Accent6 4 2 8" xfId="19381"/>
    <cellStyle name="40% - Accent6 4 2 9" xfId="19382"/>
    <cellStyle name="40% - Accent6 4 3" xfId="19383"/>
    <cellStyle name="40% - Accent6 4 3 2" xfId="19384"/>
    <cellStyle name="40% - Accent6 4 3 2 2" xfId="19385"/>
    <cellStyle name="40% - Accent6 4 3 2 3" xfId="19386"/>
    <cellStyle name="40% - Accent6 4 3 2 4" xfId="19387"/>
    <cellStyle name="40% - Accent6 4 3 2 5" xfId="19388"/>
    <cellStyle name="40% - Accent6 4 3 2 6" xfId="19389"/>
    <cellStyle name="40% - Accent6 4 3 2 7" xfId="19390"/>
    <cellStyle name="40% - Accent6 4 3 3" xfId="19391"/>
    <cellStyle name="40% - Accent6 4 3 3 2" xfId="19392"/>
    <cellStyle name="40% - Accent6 4 3 3 3" xfId="19393"/>
    <cellStyle name="40% - Accent6 4 3 3 4" xfId="19394"/>
    <cellStyle name="40% - Accent6 4 3 3 5" xfId="19395"/>
    <cellStyle name="40% - Accent6 4 3 3 6" xfId="19396"/>
    <cellStyle name="40% - Accent6 4 3 4" xfId="19397"/>
    <cellStyle name="40% - Accent6 4 3 4 2" xfId="19398"/>
    <cellStyle name="40% - Accent6 4 3 5" xfId="19399"/>
    <cellStyle name="40% - Accent6 4 3 6" xfId="19400"/>
    <cellStyle name="40% - Accent6 4 3 7" xfId="19401"/>
    <cellStyle name="40% - Accent6 4 3 8" xfId="19402"/>
    <cellStyle name="40% - Accent6 4 3 9" xfId="19403"/>
    <cellStyle name="40% - Accent6 4 4" xfId="19404"/>
    <cellStyle name="40% - Accent6 4 4 2" xfId="19405"/>
    <cellStyle name="40% - Accent6 4 4 2 2" xfId="19406"/>
    <cellStyle name="40% - Accent6 4 4 2 3" xfId="19407"/>
    <cellStyle name="40% - Accent6 4 4 2 4" xfId="19408"/>
    <cellStyle name="40% - Accent6 4 4 2 5" xfId="19409"/>
    <cellStyle name="40% - Accent6 4 4 2 6" xfId="19410"/>
    <cellStyle name="40% - Accent6 4 4 2 7" xfId="19411"/>
    <cellStyle name="40% - Accent6 4 4 3" xfId="19412"/>
    <cellStyle name="40% - Accent6 4 4 3 2" xfId="19413"/>
    <cellStyle name="40% - Accent6 4 4 3 3" xfId="19414"/>
    <cellStyle name="40% - Accent6 4 4 3 4" xfId="19415"/>
    <cellStyle name="40% - Accent6 4 4 3 5" xfId="19416"/>
    <cellStyle name="40% - Accent6 4 4 3 6" xfId="19417"/>
    <cellStyle name="40% - Accent6 4 4 4" xfId="19418"/>
    <cellStyle name="40% - Accent6 4 4 5" xfId="19419"/>
    <cellStyle name="40% - Accent6 4 4 6" xfId="19420"/>
    <cellStyle name="40% - Accent6 4 4 7" xfId="19421"/>
    <cellStyle name="40% - Accent6 4 4 8" xfId="19422"/>
    <cellStyle name="40% - Accent6 4 4 9" xfId="19423"/>
    <cellStyle name="40% - Accent6 4 5" xfId="19424"/>
    <cellStyle name="40% - Accent6 4 5 2" xfId="19425"/>
    <cellStyle name="40% - Accent6 4 5 2 2" xfId="19426"/>
    <cellStyle name="40% - Accent6 4 5 2 3" xfId="19427"/>
    <cellStyle name="40% - Accent6 4 5 2 4" xfId="19428"/>
    <cellStyle name="40% - Accent6 4 5 2 5" xfId="19429"/>
    <cellStyle name="40% - Accent6 4 5 2 6" xfId="19430"/>
    <cellStyle name="40% - Accent6 4 5 2 7" xfId="19431"/>
    <cellStyle name="40% - Accent6 4 5 3" xfId="19432"/>
    <cellStyle name="40% - Accent6 4 5 3 2" xfId="19433"/>
    <cellStyle name="40% - Accent6 4 5 3 3" xfId="19434"/>
    <cellStyle name="40% - Accent6 4 5 3 4" xfId="19435"/>
    <cellStyle name="40% - Accent6 4 5 3 5" xfId="19436"/>
    <cellStyle name="40% - Accent6 4 5 3 6" xfId="19437"/>
    <cellStyle name="40% - Accent6 4 5 4" xfId="19438"/>
    <cellStyle name="40% - Accent6 4 5 5" xfId="19439"/>
    <cellStyle name="40% - Accent6 4 5 6" xfId="19440"/>
    <cellStyle name="40% - Accent6 4 5 7" xfId="19441"/>
    <cellStyle name="40% - Accent6 4 5 8" xfId="19442"/>
    <cellStyle name="40% - Accent6 4 5 9" xfId="19443"/>
    <cellStyle name="40% - Accent6 4 6" xfId="19444"/>
    <cellStyle name="40% - Accent6 4 6 2" xfId="19445"/>
    <cellStyle name="40% - Accent6 4 6 2 2" xfId="19446"/>
    <cellStyle name="40% - Accent6 4 6 2 3" xfId="19447"/>
    <cellStyle name="40% - Accent6 4 6 2 4" xfId="19448"/>
    <cellStyle name="40% - Accent6 4 6 2 5" xfId="19449"/>
    <cellStyle name="40% - Accent6 4 6 2 6" xfId="19450"/>
    <cellStyle name="40% - Accent6 4 6 2 7" xfId="19451"/>
    <cellStyle name="40% - Accent6 4 6 3" xfId="19452"/>
    <cellStyle name="40% - Accent6 4 6 3 2" xfId="19453"/>
    <cellStyle name="40% - Accent6 4 6 3 3" xfId="19454"/>
    <cellStyle name="40% - Accent6 4 6 3 4" xfId="19455"/>
    <cellStyle name="40% - Accent6 4 6 3 5" xfId="19456"/>
    <cellStyle name="40% - Accent6 4 6 3 6" xfId="19457"/>
    <cellStyle name="40% - Accent6 4 6 4" xfId="19458"/>
    <cellStyle name="40% - Accent6 4 6 5" xfId="19459"/>
    <cellStyle name="40% - Accent6 4 6 6" xfId="19460"/>
    <cellStyle name="40% - Accent6 4 6 7" xfId="19461"/>
    <cellStyle name="40% - Accent6 4 6 8" xfId="19462"/>
    <cellStyle name="40% - Accent6 4 6 9" xfId="19463"/>
    <cellStyle name="40% - Accent6 4 7" xfId="19464"/>
    <cellStyle name="40% - Accent6 4 7 2" xfId="19465"/>
    <cellStyle name="40% - Accent6 4 7 2 2" xfId="19466"/>
    <cellStyle name="40% - Accent6 4 7 2 3" xfId="19467"/>
    <cellStyle name="40% - Accent6 4 7 2 4" xfId="19468"/>
    <cellStyle name="40% - Accent6 4 7 2 5" xfId="19469"/>
    <cellStyle name="40% - Accent6 4 7 2 6" xfId="19470"/>
    <cellStyle name="40% - Accent6 4 7 2 7" xfId="19471"/>
    <cellStyle name="40% - Accent6 4 7 3" xfId="19472"/>
    <cellStyle name="40% - Accent6 4 7 3 2" xfId="19473"/>
    <cellStyle name="40% - Accent6 4 7 3 3" xfId="19474"/>
    <cellStyle name="40% - Accent6 4 7 3 4" xfId="19475"/>
    <cellStyle name="40% - Accent6 4 7 3 5" xfId="19476"/>
    <cellStyle name="40% - Accent6 4 7 3 6" xfId="19477"/>
    <cellStyle name="40% - Accent6 4 7 4" xfId="19478"/>
    <cellStyle name="40% - Accent6 4 7 5" xfId="19479"/>
    <cellStyle name="40% - Accent6 4 7 6" xfId="19480"/>
    <cellStyle name="40% - Accent6 4 7 7" xfId="19481"/>
    <cellStyle name="40% - Accent6 4 7 8" xfId="19482"/>
    <cellStyle name="40% - Accent6 4 7 9" xfId="19483"/>
    <cellStyle name="40% - Accent6 4 8" xfId="19484"/>
    <cellStyle name="40% - Accent6 4 8 2" xfId="19485"/>
    <cellStyle name="40% - Accent6 4 8 2 2" xfId="19486"/>
    <cellStyle name="40% - Accent6 4 8 2 3" xfId="19487"/>
    <cellStyle name="40% - Accent6 4 8 2 4" xfId="19488"/>
    <cellStyle name="40% - Accent6 4 8 2 5" xfId="19489"/>
    <cellStyle name="40% - Accent6 4 8 2 6" xfId="19490"/>
    <cellStyle name="40% - Accent6 4 8 2 7" xfId="19491"/>
    <cellStyle name="40% - Accent6 4 8 3" xfId="19492"/>
    <cellStyle name="40% - Accent6 4 8 3 2" xfId="19493"/>
    <cellStyle name="40% - Accent6 4 8 3 3" xfId="19494"/>
    <cellStyle name="40% - Accent6 4 8 3 4" xfId="19495"/>
    <cellStyle name="40% - Accent6 4 8 3 5" xfId="19496"/>
    <cellStyle name="40% - Accent6 4 8 3 6" xfId="19497"/>
    <cellStyle name="40% - Accent6 4 8 4" xfId="19498"/>
    <cellStyle name="40% - Accent6 4 8 5" xfId="19499"/>
    <cellStyle name="40% - Accent6 4 8 6" xfId="19500"/>
    <cellStyle name="40% - Accent6 4 8 7" xfId="19501"/>
    <cellStyle name="40% - Accent6 4 8 8" xfId="19502"/>
    <cellStyle name="40% - Accent6 4 8 9" xfId="19503"/>
    <cellStyle name="40% - Accent6 4 9" xfId="19504"/>
    <cellStyle name="40% - Accent6 4 9 2" xfId="19505"/>
    <cellStyle name="40% - Accent6 4 9 2 2" xfId="19506"/>
    <cellStyle name="40% - Accent6 4 9 2 3" xfId="19507"/>
    <cellStyle name="40% - Accent6 4 9 2 4" xfId="19508"/>
    <cellStyle name="40% - Accent6 4 9 2 5" xfId="19509"/>
    <cellStyle name="40% - Accent6 4 9 2 6" xfId="19510"/>
    <cellStyle name="40% - Accent6 4 9 3" xfId="19511"/>
    <cellStyle name="40% - Accent6 4 9 4" xfId="19512"/>
    <cellStyle name="40% - Accent6 4 9 5" xfId="19513"/>
    <cellStyle name="40% - Accent6 4 9 6" xfId="19514"/>
    <cellStyle name="40% - Accent6 4 9 7" xfId="19515"/>
    <cellStyle name="40% - Accent6 4 9 8" xfId="19516"/>
    <cellStyle name="40% - Accent6 5" xfId="19517"/>
    <cellStyle name="40% - Accent6 5 10" xfId="19518"/>
    <cellStyle name="40% - Accent6 5 10 2" xfId="19519"/>
    <cellStyle name="40% - Accent6 5 10 3" xfId="19520"/>
    <cellStyle name="40% - Accent6 5 10 4" xfId="19521"/>
    <cellStyle name="40% - Accent6 5 10 5" xfId="19522"/>
    <cellStyle name="40% - Accent6 5 10 6" xfId="19523"/>
    <cellStyle name="40% - Accent6 5 10 7" xfId="19524"/>
    <cellStyle name="40% - Accent6 5 11" xfId="19525"/>
    <cellStyle name="40% - Accent6 5 11 2" xfId="19526"/>
    <cellStyle name="40% - Accent6 5 11 3" xfId="19527"/>
    <cellStyle name="40% - Accent6 5 11 4" xfId="19528"/>
    <cellStyle name="40% - Accent6 5 11 5" xfId="19529"/>
    <cellStyle name="40% - Accent6 5 11 6" xfId="19530"/>
    <cellStyle name="40% - Accent6 5 12" xfId="19531"/>
    <cellStyle name="40% - Accent6 5 12 2" xfId="19532"/>
    <cellStyle name="40% - Accent6 5 13" xfId="19533"/>
    <cellStyle name="40% - Accent6 5 14" xfId="19534"/>
    <cellStyle name="40% - Accent6 5 15" xfId="19535"/>
    <cellStyle name="40% - Accent6 5 16" xfId="19536"/>
    <cellStyle name="40% - Accent6 5 17" xfId="19537"/>
    <cellStyle name="40% - Accent6 5 2" xfId="19538"/>
    <cellStyle name="40% - Accent6 5 2 2" xfId="19539"/>
    <cellStyle name="40% - Accent6 5 2 2 2" xfId="19540"/>
    <cellStyle name="40% - Accent6 5 2 2 3" xfId="19541"/>
    <cellStyle name="40% - Accent6 5 2 2 4" xfId="19542"/>
    <cellStyle name="40% - Accent6 5 2 2 5" xfId="19543"/>
    <cellStyle name="40% - Accent6 5 2 2 6" xfId="19544"/>
    <cellStyle name="40% - Accent6 5 2 2 7" xfId="19545"/>
    <cellStyle name="40% - Accent6 5 2 3" xfId="19546"/>
    <cellStyle name="40% - Accent6 5 2 3 2" xfId="19547"/>
    <cellStyle name="40% - Accent6 5 2 3 3" xfId="19548"/>
    <cellStyle name="40% - Accent6 5 2 3 4" xfId="19549"/>
    <cellStyle name="40% - Accent6 5 2 3 5" xfId="19550"/>
    <cellStyle name="40% - Accent6 5 2 3 6" xfId="19551"/>
    <cellStyle name="40% - Accent6 5 2 4" xfId="19552"/>
    <cellStyle name="40% - Accent6 5 2 4 2" xfId="19553"/>
    <cellStyle name="40% - Accent6 5 2 5" xfId="19554"/>
    <cellStyle name="40% - Accent6 5 2 6" xfId="19555"/>
    <cellStyle name="40% - Accent6 5 2 7" xfId="19556"/>
    <cellStyle name="40% - Accent6 5 2 8" xfId="19557"/>
    <cellStyle name="40% - Accent6 5 2 9" xfId="19558"/>
    <cellStyle name="40% - Accent6 5 3" xfId="19559"/>
    <cellStyle name="40% - Accent6 5 3 2" xfId="19560"/>
    <cellStyle name="40% - Accent6 5 3 2 2" xfId="19561"/>
    <cellStyle name="40% - Accent6 5 3 2 3" xfId="19562"/>
    <cellStyle name="40% - Accent6 5 3 2 4" xfId="19563"/>
    <cellStyle name="40% - Accent6 5 3 2 5" xfId="19564"/>
    <cellStyle name="40% - Accent6 5 3 2 6" xfId="19565"/>
    <cellStyle name="40% - Accent6 5 3 2 7" xfId="19566"/>
    <cellStyle name="40% - Accent6 5 3 3" xfId="19567"/>
    <cellStyle name="40% - Accent6 5 3 3 2" xfId="19568"/>
    <cellStyle name="40% - Accent6 5 3 3 3" xfId="19569"/>
    <cellStyle name="40% - Accent6 5 3 3 4" xfId="19570"/>
    <cellStyle name="40% - Accent6 5 3 3 5" xfId="19571"/>
    <cellStyle name="40% - Accent6 5 3 3 6" xfId="19572"/>
    <cellStyle name="40% - Accent6 5 3 4" xfId="19573"/>
    <cellStyle name="40% - Accent6 5 3 4 2" xfId="19574"/>
    <cellStyle name="40% - Accent6 5 3 5" xfId="19575"/>
    <cellStyle name="40% - Accent6 5 3 6" xfId="19576"/>
    <cellStyle name="40% - Accent6 5 3 7" xfId="19577"/>
    <cellStyle name="40% - Accent6 5 3 8" xfId="19578"/>
    <cellStyle name="40% - Accent6 5 3 9" xfId="19579"/>
    <cellStyle name="40% - Accent6 5 4" xfId="19580"/>
    <cellStyle name="40% - Accent6 5 4 2" xfId="19581"/>
    <cellStyle name="40% - Accent6 5 4 2 2" xfId="19582"/>
    <cellStyle name="40% - Accent6 5 4 2 3" xfId="19583"/>
    <cellStyle name="40% - Accent6 5 4 2 4" xfId="19584"/>
    <cellStyle name="40% - Accent6 5 4 2 5" xfId="19585"/>
    <cellStyle name="40% - Accent6 5 4 2 6" xfId="19586"/>
    <cellStyle name="40% - Accent6 5 4 2 7" xfId="19587"/>
    <cellStyle name="40% - Accent6 5 4 3" xfId="19588"/>
    <cellStyle name="40% - Accent6 5 4 3 2" xfId="19589"/>
    <cellStyle name="40% - Accent6 5 4 3 3" xfId="19590"/>
    <cellStyle name="40% - Accent6 5 4 3 4" xfId="19591"/>
    <cellStyle name="40% - Accent6 5 4 3 5" xfId="19592"/>
    <cellStyle name="40% - Accent6 5 4 3 6" xfId="19593"/>
    <cellStyle name="40% - Accent6 5 4 4" xfId="19594"/>
    <cellStyle name="40% - Accent6 5 4 5" xfId="19595"/>
    <cellStyle name="40% - Accent6 5 4 6" xfId="19596"/>
    <cellStyle name="40% - Accent6 5 4 7" xfId="19597"/>
    <cellStyle name="40% - Accent6 5 4 8" xfId="19598"/>
    <cellStyle name="40% - Accent6 5 4 9" xfId="19599"/>
    <cellStyle name="40% - Accent6 5 5" xfId="19600"/>
    <cellStyle name="40% - Accent6 5 5 2" xfId="19601"/>
    <cellStyle name="40% - Accent6 5 5 2 2" xfId="19602"/>
    <cellStyle name="40% - Accent6 5 5 2 3" xfId="19603"/>
    <cellStyle name="40% - Accent6 5 5 2 4" xfId="19604"/>
    <cellStyle name="40% - Accent6 5 5 2 5" xfId="19605"/>
    <cellStyle name="40% - Accent6 5 5 2 6" xfId="19606"/>
    <cellStyle name="40% - Accent6 5 5 2 7" xfId="19607"/>
    <cellStyle name="40% - Accent6 5 5 3" xfId="19608"/>
    <cellStyle name="40% - Accent6 5 5 3 2" xfId="19609"/>
    <cellStyle name="40% - Accent6 5 5 3 3" xfId="19610"/>
    <cellStyle name="40% - Accent6 5 5 3 4" xfId="19611"/>
    <cellStyle name="40% - Accent6 5 5 3 5" xfId="19612"/>
    <cellStyle name="40% - Accent6 5 5 3 6" xfId="19613"/>
    <cellStyle name="40% - Accent6 5 5 4" xfId="19614"/>
    <cellStyle name="40% - Accent6 5 5 5" xfId="19615"/>
    <cellStyle name="40% - Accent6 5 5 6" xfId="19616"/>
    <cellStyle name="40% - Accent6 5 5 7" xfId="19617"/>
    <cellStyle name="40% - Accent6 5 5 8" xfId="19618"/>
    <cellStyle name="40% - Accent6 5 5 9" xfId="19619"/>
    <cellStyle name="40% - Accent6 5 6" xfId="19620"/>
    <cellStyle name="40% - Accent6 5 6 2" xfId="19621"/>
    <cellStyle name="40% - Accent6 5 6 2 2" xfId="19622"/>
    <cellStyle name="40% - Accent6 5 6 2 3" xfId="19623"/>
    <cellStyle name="40% - Accent6 5 6 2 4" xfId="19624"/>
    <cellStyle name="40% - Accent6 5 6 2 5" xfId="19625"/>
    <cellStyle name="40% - Accent6 5 6 2 6" xfId="19626"/>
    <cellStyle name="40% - Accent6 5 6 2 7" xfId="19627"/>
    <cellStyle name="40% - Accent6 5 6 3" xfId="19628"/>
    <cellStyle name="40% - Accent6 5 6 3 2" xfId="19629"/>
    <cellStyle name="40% - Accent6 5 6 3 3" xfId="19630"/>
    <cellStyle name="40% - Accent6 5 6 3 4" xfId="19631"/>
    <cellStyle name="40% - Accent6 5 6 3 5" xfId="19632"/>
    <cellStyle name="40% - Accent6 5 6 3 6" xfId="19633"/>
    <cellStyle name="40% - Accent6 5 6 4" xfId="19634"/>
    <cellStyle name="40% - Accent6 5 6 5" xfId="19635"/>
    <cellStyle name="40% - Accent6 5 6 6" xfId="19636"/>
    <cellStyle name="40% - Accent6 5 6 7" xfId="19637"/>
    <cellStyle name="40% - Accent6 5 6 8" xfId="19638"/>
    <cellStyle name="40% - Accent6 5 6 9" xfId="19639"/>
    <cellStyle name="40% - Accent6 5 7" xfId="19640"/>
    <cellStyle name="40% - Accent6 5 7 2" xfId="19641"/>
    <cellStyle name="40% - Accent6 5 7 2 2" xfId="19642"/>
    <cellStyle name="40% - Accent6 5 7 2 3" xfId="19643"/>
    <cellStyle name="40% - Accent6 5 7 2 4" xfId="19644"/>
    <cellStyle name="40% - Accent6 5 7 2 5" xfId="19645"/>
    <cellStyle name="40% - Accent6 5 7 2 6" xfId="19646"/>
    <cellStyle name="40% - Accent6 5 7 2 7" xfId="19647"/>
    <cellStyle name="40% - Accent6 5 7 3" xfId="19648"/>
    <cellStyle name="40% - Accent6 5 7 3 2" xfId="19649"/>
    <cellStyle name="40% - Accent6 5 7 3 3" xfId="19650"/>
    <cellStyle name="40% - Accent6 5 7 3 4" xfId="19651"/>
    <cellStyle name="40% - Accent6 5 7 3 5" xfId="19652"/>
    <cellStyle name="40% - Accent6 5 7 3 6" xfId="19653"/>
    <cellStyle name="40% - Accent6 5 7 4" xfId="19654"/>
    <cellStyle name="40% - Accent6 5 7 5" xfId="19655"/>
    <cellStyle name="40% - Accent6 5 7 6" xfId="19656"/>
    <cellStyle name="40% - Accent6 5 7 7" xfId="19657"/>
    <cellStyle name="40% - Accent6 5 7 8" xfId="19658"/>
    <cellStyle name="40% - Accent6 5 7 9" xfId="19659"/>
    <cellStyle name="40% - Accent6 5 8" xfId="19660"/>
    <cellStyle name="40% - Accent6 5 8 2" xfId="19661"/>
    <cellStyle name="40% - Accent6 5 8 2 2" xfId="19662"/>
    <cellStyle name="40% - Accent6 5 8 2 3" xfId="19663"/>
    <cellStyle name="40% - Accent6 5 8 2 4" xfId="19664"/>
    <cellStyle name="40% - Accent6 5 8 2 5" xfId="19665"/>
    <cellStyle name="40% - Accent6 5 8 2 6" xfId="19666"/>
    <cellStyle name="40% - Accent6 5 8 2 7" xfId="19667"/>
    <cellStyle name="40% - Accent6 5 8 3" xfId="19668"/>
    <cellStyle name="40% - Accent6 5 8 3 2" xfId="19669"/>
    <cellStyle name="40% - Accent6 5 8 3 3" xfId="19670"/>
    <cellStyle name="40% - Accent6 5 8 3 4" xfId="19671"/>
    <cellStyle name="40% - Accent6 5 8 3 5" xfId="19672"/>
    <cellStyle name="40% - Accent6 5 8 3 6" xfId="19673"/>
    <cellStyle name="40% - Accent6 5 8 4" xfId="19674"/>
    <cellStyle name="40% - Accent6 5 8 5" xfId="19675"/>
    <cellStyle name="40% - Accent6 5 8 6" xfId="19676"/>
    <cellStyle name="40% - Accent6 5 8 7" xfId="19677"/>
    <cellStyle name="40% - Accent6 5 8 8" xfId="19678"/>
    <cellStyle name="40% - Accent6 5 8 9" xfId="19679"/>
    <cellStyle name="40% - Accent6 5 9" xfId="19680"/>
    <cellStyle name="40% - Accent6 5 9 2" xfId="19681"/>
    <cellStyle name="40% - Accent6 5 9 2 2" xfId="19682"/>
    <cellStyle name="40% - Accent6 5 9 2 3" xfId="19683"/>
    <cellStyle name="40% - Accent6 5 9 2 4" xfId="19684"/>
    <cellStyle name="40% - Accent6 5 9 2 5" xfId="19685"/>
    <cellStyle name="40% - Accent6 5 9 2 6" xfId="19686"/>
    <cellStyle name="40% - Accent6 5 9 3" xfId="19687"/>
    <cellStyle name="40% - Accent6 5 9 4" xfId="19688"/>
    <cellStyle name="40% - Accent6 5 9 5" xfId="19689"/>
    <cellStyle name="40% - Accent6 5 9 6" xfId="19690"/>
    <cellStyle name="40% - Accent6 5 9 7" xfId="19691"/>
    <cellStyle name="40% - Accent6 5 9 8" xfId="19692"/>
    <cellStyle name="40% - Accent6 6" xfId="19693"/>
    <cellStyle name="40% - Accent6 6 10" xfId="19694"/>
    <cellStyle name="40% - Accent6 6 10 2" xfId="19695"/>
    <cellStyle name="40% - Accent6 6 10 3" xfId="19696"/>
    <cellStyle name="40% - Accent6 6 10 4" xfId="19697"/>
    <cellStyle name="40% - Accent6 6 10 5" xfId="19698"/>
    <cellStyle name="40% - Accent6 6 10 6" xfId="19699"/>
    <cellStyle name="40% - Accent6 6 10 7" xfId="19700"/>
    <cellStyle name="40% - Accent6 6 11" xfId="19701"/>
    <cellStyle name="40% - Accent6 6 11 2" xfId="19702"/>
    <cellStyle name="40% - Accent6 6 11 3" xfId="19703"/>
    <cellStyle name="40% - Accent6 6 11 4" xfId="19704"/>
    <cellStyle name="40% - Accent6 6 11 5" xfId="19705"/>
    <cellStyle name="40% - Accent6 6 11 6" xfId="19706"/>
    <cellStyle name="40% - Accent6 6 12" xfId="19707"/>
    <cellStyle name="40% - Accent6 6 12 2" xfId="19708"/>
    <cellStyle name="40% - Accent6 6 13" xfId="19709"/>
    <cellStyle name="40% - Accent6 6 14" xfId="19710"/>
    <cellStyle name="40% - Accent6 6 15" xfId="19711"/>
    <cellStyle name="40% - Accent6 6 16" xfId="19712"/>
    <cellStyle name="40% - Accent6 6 17" xfId="19713"/>
    <cellStyle name="40% - Accent6 6 2" xfId="19714"/>
    <cellStyle name="40% - Accent6 6 2 2" xfId="19715"/>
    <cellStyle name="40% - Accent6 6 2 2 2" xfId="19716"/>
    <cellStyle name="40% - Accent6 6 2 2 3" xfId="19717"/>
    <cellStyle name="40% - Accent6 6 2 2 4" xfId="19718"/>
    <cellStyle name="40% - Accent6 6 2 2 5" xfId="19719"/>
    <cellStyle name="40% - Accent6 6 2 2 6" xfId="19720"/>
    <cellStyle name="40% - Accent6 6 2 2 7" xfId="19721"/>
    <cellStyle name="40% - Accent6 6 2 3" xfId="19722"/>
    <cellStyle name="40% - Accent6 6 2 3 2" xfId="19723"/>
    <cellStyle name="40% - Accent6 6 2 3 3" xfId="19724"/>
    <cellStyle name="40% - Accent6 6 2 3 4" xfId="19725"/>
    <cellStyle name="40% - Accent6 6 2 3 5" xfId="19726"/>
    <cellStyle name="40% - Accent6 6 2 3 6" xfId="19727"/>
    <cellStyle name="40% - Accent6 6 2 4" xfId="19728"/>
    <cellStyle name="40% - Accent6 6 2 4 2" xfId="19729"/>
    <cellStyle name="40% - Accent6 6 2 5" xfId="19730"/>
    <cellStyle name="40% - Accent6 6 2 6" xfId="19731"/>
    <cellStyle name="40% - Accent6 6 2 7" xfId="19732"/>
    <cellStyle name="40% - Accent6 6 2 8" xfId="19733"/>
    <cellStyle name="40% - Accent6 6 2 9" xfId="19734"/>
    <cellStyle name="40% - Accent6 6 3" xfId="19735"/>
    <cellStyle name="40% - Accent6 6 3 2" xfId="19736"/>
    <cellStyle name="40% - Accent6 6 3 2 2" xfId="19737"/>
    <cellStyle name="40% - Accent6 6 3 2 3" xfId="19738"/>
    <cellStyle name="40% - Accent6 6 3 2 4" xfId="19739"/>
    <cellStyle name="40% - Accent6 6 3 2 5" xfId="19740"/>
    <cellStyle name="40% - Accent6 6 3 2 6" xfId="19741"/>
    <cellStyle name="40% - Accent6 6 3 2 7" xfId="19742"/>
    <cellStyle name="40% - Accent6 6 3 3" xfId="19743"/>
    <cellStyle name="40% - Accent6 6 3 3 2" xfId="19744"/>
    <cellStyle name="40% - Accent6 6 3 3 3" xfId="19745"/>
    <cellStyle name="40% - Accent6 6 3 3 4" xfId="19746"/>
    <cellStyle name="40% - Accent6 6 3 3 5" xfId="19747"/>
    <cellStyle name="40% - Accent6 6 3 3 6" xfId="19748"/>
    <cellStyle name="40% - Accent6 6 3 4" xfId="19749"/>
    <cellStyle name="40% - Accent6 6 3 4 2" xfId="19750"/>
    <cellStyle name="40% - Accent6 6 3 5" xfId="19751"/>
    <cellStyle name="40% - Accent6 6 3 6" xfId="19752"/>
    <cellStyle name="40% - Accent6 6 3 7" xfId="19753"/>
    <cellStyle name="40% - Accent6 6 3 8" xfId="19754"/>
    <cellStyle name="40% - Accent6 6 3 9" xfId="19755"/>
    <cellStyle name="40% - Accent6 6 4" xfId="19756"/>
    <cellStyle name="40% - Accent6 6 4 2" xfId="19757"/>
    <cellStyle name="40% - Accent6 6 4 2 2" xfId="19758"/>
    <cellStyle name="40% - Accent6 6 4 2 3" xfId="19759"/>
    <cellStyle name="40% - Accent6 6 4 2 4" xfId="19760"/>
    <cellStyle name="40% - Accent6 6 4 2 5" xfId="19761"/>
    <cellStyle name="40% - Accent6 6 4 2 6" xfId="19762"/>
    <cellStyle name="40% - Accent6 6 4 2 7" xfId="19763"/>
    <cellStyle name="40% - Accent6 6 4 3" xfId="19764"/>
    <cellStyle name="40% - Accent6 6 4 3 2" xfId="19765"/>
    <cellStyle name="40% - Accent6 6 4 3 3" xfId="19766"/>
    <cellStyle name="40% - Accent6 6 4 3 4" xfId="19767"/>
    <cellStyle name="40% - Accent6 6 4 3 5" xfId="19768"/>
    <cellStyle name="40% - Accent6 6 4 3 6" xfId="19769"/>
    <cellStyle name="40% - Accent6 6 4 4" xfId="19770"/>
    <cellStyle name="40% - Accent6 6 4 5" xfId="19771"/>
    <cellStyle name="40% - Accent6 6 4 6" xfId="19772"/>
    <cellStyle name="40% - Accent6 6 4 7" xfId="19773"/>
    <cellStyle name="40% - Accent6 6 4 8" xfId="19774"/>
    <cellStyle name="40% - Accent6 6 4 9" xfId="19775"/>
    <cellStyle name="40% - Accent6 6 5" xfId="19776"/>
    <cellStyle name="40% - Accent6 6 5 2" xfId="19777"/>
    <cellStyle name="40% - Accent6 6 5 2 2" xfId="19778"/>
    <cellStyle name="40% - Accent6 6 5 2 3" xfId="19779"/>
    <cellStyle name="40% - Accent6 6 5 2 4" xfId="19780"/>
    <cellStyle name="40% - Accent6 6 5 2 5" xfId="19781"/>
    <cellStyle name="40% - Accent6 6 5 2 6" xfId="19782"/>
    <cellStyle name="40% - Accent6 6 5 2 7" xfId="19783"/>
    <cellStyle name="40% - Accent6 6 5 3" xfId="19784"/>
    <cellStyle name="40% - Accent6 6 5 3 2" xfId="19785"/>
    <cellStyle name="40% - Accent6 6 5 3 3" xfId="19786"/>
    <cellStyle name="40% - Accent6 6 5 3 4" xfId="19787"/>
    <cellStyle name="40% - Accent6 6 5 3 5" xfId="19788"/>
    <cellStyle name="40% - Accent6 6 5 3 6" xfId="19789"/>
    <cellStyle name="40% - Accent6 6 5 4" xfId="19790"/>
    <cellStyle name="40% - Accent6 6 5 5" xfId="19791"/>
    <cellStyle name="40% - Accent6 6 5 6" xfId="19792"/>
    <cellStyle name="40% - Accent6 6 5 7" xfId="19793"/>
    <cellStyle name="40% - Accent6 6 5 8" xfId="19794"/>
    <cellStyle name="40% - Accent6 6 5 9" xfId="19795"/>
    <cellStyle name="40% - Accent6 6 6" xfId="19796"/>
    <cellStyle name="40% - Accent6 6 6 2" xfId="19797"/>
    <cellStyle name="40% - Accent6 6 6 2 2" xfId="19798"/>
    <cellStyle name="40% - Accent6 6 6 2 3" xfId="19799"/>
    <cellStyle name="40% - Accent6 6 6 2 4" xfId="19800"/>
    <cellStyle name="40% - Accent6 6 6 2 5" xfId="19801"/>
    <cellStyle name="40% - Accent6 6 6 2 6" xfId="19802"/>
    <cellStyle name="40% - Accent6 6 6 2 7" xfId="19803"/>
    <cellStyle name="40% - Accent6 6 6 3" xfId="19804"/>
    <cellStyle name="40% - Accent6 6 6 3 2" xfId="19805"/>
    <cellStyle name="40% - Accent6 6 6 3 3" xfId="19806"/>
    <cellStyle name="40% - Accent6 6 6 3 4" xfId="19807"/>
    <cellStyle name="40% - Accent6 6 6 3 5" xfId="19808"/>
    <cellStyle name="40% - Accent6 6 6 3 6" xfId="19809"/>
    <cellStyle name="40% - Accent6 6 6 4" xfId="19810"/>
    <cellStyle name="40% - Accent6 6 6 5" xfId="19811"/>
    <cellStyle name="40% - Accent6 6 6 6" xfId="19812"/>
    <cellStyle name="40% - Accent6 6 6 7" xfId="19813"/>
    <cellStyle name="40% - Accent6 6 6 8" xfId="19814"/>
    <cellStyle name="40% - Accent6 6 6 9" xfId="19815"/>
    <cellStyle name="40% - Accent6 6 7" xfId="19816"/>
    <cellStyle name="40% - Accent6 6 7 2" xfId="19817"/>
    <cellStyle name="40% - Accent6 6 7 2 2" xfId="19818"/>
    <cellStyle name="40% - Accent6 6 7 2 3" xfId="19819"/>
    <cellStyle name="40% - Accent6 6 7 2 4" xfId="19820"/>
    <cellStyle name="40% - Accent6 6 7 2 5" xfId="19821"/>
    <cellStyle name="40% - Accent6 6 7 2 6" xfId="19822"/>
    <cellStyle name="40% - Accent6 6 7 2 7" xfId="19823"/>
    <cellStyle name="40% - Accent6 6 7 3" xfId="19824"/>
    <cellStyle name="40% - Accent6 6 7 3 2" xfId="19825"/>
    <cellStyle name="40% - Accent6 6 7 3 3" xfId="19826"/>
    <cellStyle name="40% - Accent6 6 7 3 4" xfId="19827"/>
    <cellStyle name="40% - Accent6 6 7 3 5" xfId="19828"/>
    <cellStyle name="40% - Accent6 6 7 3 6" xfId="19829"/>
    <cellStyle name="40% - Accent6 6 7 4" xfId="19830"/>
    <cellStyle name="40% - Accent6 6 7 5" xfId="19831"/>
    <cellStyle name="40% - Accent6 6 7 6" xfId="19832"/>
    <cellStyle name="40% - Accent6 6 7 7" xfId="19833"/>
    <cellStyle name="40% - Accent6 6 7 8" xfId="19834"/>
    <cellStyle name="40% - Accent6 6 7 9" xfId="19835"/>
    <cellStyle name="40% - Accent6 6 8" xfId="19836"/>
    <cellStyle name="40% - Accent6 6 8 2" xfId="19837"/>
    <cellStyle name="40% - Accent6 6 8 2 2" xfId="19838"/>
    <cellStyle name="40% - Accent6 6 8 2 3" xfId="19839"/>
    <cellStyle name="40% - Accent6 6 8 2 4" xfId="19840"/>
    <cellStyle name="40% - Accent6 6 8 2 5" xfId="19841"/>
    <cellStyle name="40% - Accent6 6 8 2 6" xfId="19842"/>
    <cellStyle name="40% - Accent6 6 8 2 7" xfId="19843"/>
    <cellStyle name="40% - Accent6 6 8 3" xfId="19844"/>
    <cellStyle name="40% - Accent6 6 8 3 2" xfId="19845"/>
    <cellStyle name="40% - Accent6 6 8 3 3" xfId="19846"/>
    <cellStyle name="40% - Accent6 6 8 3 4" xfId="19847"/>
    <cellStyle name="40% - Accent6 6 8 3 5" xfId="19848"/>
    <cellStyle name="40% - Accent6 6 8 3 6" xfId="19849"/>
    <cellStyle name="40% - Accent6 6 8 4" xfId="19850"/>
    <cellStyle name="40% - Accent6 6 8 5" xfId="19851"/>
    <cellStyle name="40% - Accent6 6 8 6" xfId="19852"/>
    <cellStyle name="40% - Accent6 6 8 7" xfId="19853"/>
    <cellStyle name="40% - Accent6 6 8 8" xfId="19854"/>
    <cellStyle name="40% - Accent6 6 8 9" xfId="19855"/>
    <cellStyle name="40% - Accent6 6 9" xfId="19856"/>
    <cellStyle name="40% - Accent6 6 9 2" xfId="19857"/>
    <cellStyle name="40% - Accent6 6 9 2 2" xfId="19858"/>
    <cellStyle name="40% - Accent6 6 9 2 3" xfId="19859"/>
    <cellStyle name="40% - Accent6 6 9 2 4" xfId="19860"/>
    <cellStyle name="40% - Accent6 6 9 2 5" xfId="19861"/>
    <cellStyle name="40% - Accent6 6 9 2 6" xfId="19862"/>
    <cellStyle name="40% - Accent6 6 9 3" xfId="19863"/>
    <cellStyle name="40% - Accent6 6 9 4" xfId="19864"/>
    <cellStyle name="40% - Accent6 6 9 5" xfId="19865"/>
    <cellStyle name="40% - Accent6 6 9 6" xfId="19866"/>
    <cellStyle name="40% - Accent6 6 9 7" xfId="19867"/>
    <cellStyle name="40% - Accent6 6 9 8" xfId="19868"/>
    <cellStyle name="40% - Accent6 7" xfId="19869"/>
    <cellStyle name="40% - Accent6 7 10" xfId="19870"/>
    <cellStyle name="40% - Accent6 7 10 2" xfId="19871"/>
    <cellStyle name="40% - Accent6 7 10 3" xfId="19872"/>
    <cellStyle name="40% - Accent6 7 10 4" xfId="19873"/>
    <cellStyle name="40% - Accent6 7 10 5" xfId="19874"/>
    <cellStyle name="40% - Accent6 7 10 6" xfId="19875"/>
    <cellStyle name="40% - Accent6 7 10 7" xfId="19876"/>
    <cellStyle name="40% - Accent6 7 11" xfId="19877"/>
    <cellStyle name="40% - Accent6 7 11 2" xfId="19878"/>
    <cellStyle name="40% - Accent6 7 11 3" xfId="19879"/>
    <cellStyle name="40% - Accent6 7 11 4" xfId="19880"/>
    <cellStyle name="40% - Accent6 7 11 5" xfId="19881"/>
    <cellStyle name="40% - Accent6 7 11 6" xfId="19882"/>
    <cellStyle name="40% - Accent6 7 12" xfId="19883"/>
    <cellStyle name="40% - Accent6 7 12 2" xfId="19884"/>
    <cellStyle name="40% - Accent6 7 13" xfId="19885"/>
    <cellStyle name="40% - Accent6 7 14" xfId="19886"/>
    <cellStyle name="40% - Accent6 7 15" xfId="19887"/>
    <cellStyle name="40% - Accent6 7 16" xfId="19888"/>
    <cellStyle name="40% - Accent6 7 17" xfId="19889"/>
    <cellStyle name="40% - Accent6 7 2" xfId="19890"/>
    <cellStyle name="40% - Accent6 7 2 2" xfId="19891"/>
    <cellStyle name="40% - Accent6 7 2 2 2" xfId="19892"/>
    <cellStyle name="40% - Accent6 7 2 2 3" xfId="19893"/>
    <cellStyle name="40% - Accent6 7 2 2 4" xfId="19894"/>
    <cellStyle name="40% - Accent6 7 2 2 5" xfId="19895"/>
    <cellStyle name="40% - Accent6 7 2 2 6" xfId="19896"/>
    <cellStyle name="40% - Accent6 7 2 2 7" xfId="19897"/>
    <cellStyle name="40% - Accent6 7 2 3" xfId="19898"/>
    <cellStyle name="40% - Accent6 7 2 3 2" xfId="19899"/>
    <cellStyle name="40% - Accent6 7 2 3 3" xfId="19900"/>
    <cellStyle name="40% - Accent6 7 2 3 4" xfId="19901"/>
    <cellStyle name="40% - Accent6 7 2 3 5" xfId="19902"/>
    <cellStyle name="40% - Accent6 7 2 3 6" xfId="19903"/>
    <cellStyle name="40% - Accent6 7 2 4" xfId="19904"/>
    <cellStyle name="40% - Accent6 7 2 4 2" xfId="19905"/>
    <cellStyle name="40% - Accent6 7 2 5" xfId="19906"/>
    <cellStyle name="40% - Accent6 7 2 6" xfId="19907"/>
    <cellStyle name="40% - Accent6 7 2 7" xfId="19908"/>
    <cellStyle name="40% - Accent6 7 2 8" xfId="19909"/>
    <cellStyle name="40% - Accent6 7 2 9" xfId="19910"/>
    <cellStyle name="40% - Accent6 7 3" xfId="19911"/>
    <cellStyle name="40% - Accent6 7 3 2" xfId="19912"/>
    <cellStyle name="40% - Accent6 7 3 2 2" xfId="19913"/>
    <cellStyle name="40% - Accent6 7 3 2 3" xfId="19914"/>
    <cellStyle name="40% - Accent6 7 3 2 4" xfId="19915"/>
    <cellStyle name="40% - Accent6 7 3 2 5" xfId="19916"/>
    <cellStyle name="40% - Accent6 7 3 2 6" xfId="19917"/>
    <cellStyle name="40% - Accent6 7 3 2 7" xfId="19918"/>
    <cellStyle name="40% - Accent6 7 3 3" xfId="19919"/>
    <cellStyle name="40% - Accent6 7 3 3 2" xfId="19920"/>
    <cellStyle name="40% - Accent6 7 3 3 3" xfId="19921"/>
    <cellStyle name="40% - Accent6 7 3 3 4" xfId="19922"/>
    <cellStyle name="40% - Accent6 7 3 3 5" xfId="19923"/>
    <cellStyle name="40% - Accent6 7 3 3 6" xfId="19924"/>
    <cellStyle name="40% - Accent6 7 3 4" xfId="19925"/>
    <cellStyle name="40% - Accent6 7 3 4 2" xfId="19926"/>
    <cellStyle name="40% - Accent6 7 3 5" xfId="19927"/>
    <cellStyle name="40% - Accent6 7 3 6" xfId="19928"/>
    <cellStyle name="40% - Accent6 7 3 7" xfId="19929"/>
    <cellStyle name="40% - Accent6 7 3 8" xfId="19930"/>
    <cellStyle name="40% - Accent6 7 3 9" xfId="19931"/>
    <cellStyle name="40% - Accent6 7 4" xfId="19932"/>
    <cellStyle name="40% - Accent6 7 4 2" xfId="19933"/>
    <cellStyle name="40% - Accent6 7 4 2 2" xfId="19934"/>
    <cellStyle name="40% - Accent6 7 4 2 3" xfId="19935"/>
    <cellStyle name="40% - Accent6 7 4 2 4" xfId="19936"/>
    <cellStyle name="40% - Accent6 7 4 2 5" xfId="19937"/>
    <cellStyle name="40% - Accent6 7 4 2 6" xfId="19938"/>
    <cellStyle name="40% - Accent6 7 4 2 7" xfId="19939"/>
    <cellStyle name="40% - Accent6 7 4 3" xfId="19940"/>
    <cellStyle name="40% - Accent6 7 4 3 2" xfId="19941"/>
    <cellStyle name="40% - Accent6 7 4 3 3" xfId="19942"/>
    <cellStyle name="40% - Accent6 7 4 3 4" xfId="19943"/>
    <cellStyle name="40% - Accent6 7 4 3 5" xfId="19944"/>
    <cellStyle name="40% - Accent6 7 4 3 6" xfId="19945"/>
    <cellStyle name="40% - Accent6 7 4 4" xfId="19946"/>
    <cellStyle name="40% - Accent6 7 4 5" xfId="19947"/>
    <cellStyle name="40% - Accent6 7 4 6" xfId="19948"/>
    <cellStyle name="40% - Accent6 7 4 7" xfId="19949"/>
    <cellStyle name="40% - Accent6 7 4 8" xfId="19950"/>
    <cellStyle name="40% - Accent6 7 4 9" xfId="19951"/>
    <cellStyle name="40% - Accent6 7 5" xfId="19952"/>
    <cellStyle name="40% - Accent6 7 5 2" xfId="19953"/>
    <cellStyle name="40% - Accent6 7 5 2 2" xfId="19954"/>
    <cellStyle name="40% - Accent6 7 5 2 3" xfId="19955"/>
    <cellStyle name="40% - Accent6 7 5 2 4" xfId="19956"/>
    <cellStyle name="40% - Accent6 7 5 2 5" xfId="19957"/>
    <cellStyle name="40% - Accent6 7 5 2 6" xfId="19958"/>
    <cellStyle name="40% - Accent6 7 5 2 7" xfId="19959"/>
    <cellStyle name="40% - Accent6 7 5 3" xfId="19960"/>
    <cellStyle name="40% - Accent6 7 5 3 2" xfId="19961"/>
    <cellStyle name="40% - Accent6 7 5 3 3" xfId="19962"/>
    <cellStyle name="40% - Accent6 7 5 3 4" xfId="19963"/>
    <cellStyle name="40% - Accent6 7 5 3 5" xfId="19964"/>
    <cellStyle name="40% - Accent6 7 5 3 6" xfId="19965"/>
    <cellStyle name="40% - Accent6 7 5 4" xfId="19966"/>
    <cellStyle name="40% - Accent6 7 5 5" xfId="19967"/>
    <cellStyle name="40% - Accent6 7 5 6" xfId="19968"/>
    <cellStyle name="40% - Accent6 7 5 7" xfId="19969"/>
    <cellStyle name="40% - Accent6 7 5 8" xfId="19970"/>
    <cellStyle name="40% - Accent6 7 5 9" xfId="19971"/>
    <cellStyle name="40% - Accent6 7 6" xfId="19972"/>
    <cellStyle name="40% - Accent6 7 6 2" xfId="19973"/>
    <cellStyle name="40% - Accent6 7 6 2 2" xfId="19974"/>
    <cellStyle name="40% - Accent6 7 6 2 3" xfId="19975"/>
    <cellStyle name="40% - Accent6 7 6 2 4" xfId="19976"/>
    <cellStyle name="40% - Accent6 7 6 2 5" xfId="19977"/>
    <cellStyle name="40% - Accent6 7 6 2 6" xfId="19978"/>
    <cellStyle name="40% - Accent6 7 6 2 7" xfId="19979"/>
    <cellStyle name="40% - Accent6 7 6 3" xfId="19980"/>
    <cellStyle name="40% - Accent6 7 6 3 2" xfId="19981"/>
    <cellStyle name="40% - Accent6 7 6 3 3" xfId="19982"/>
    <cellStyle name="40% - Accent6 7 6 3 4" xfId="19983"/>
    <cellStyle name="40% - Accent6 7 6 3 5" xfId="19984"/>
    <cellStyle name="40% - Accent6 7 6 3 6" xfId="19985"/>
    <cellStyle name="40% - Accent6 7 6 4" xfId="19986"/>
    <cellStyle name="40% - Accent6 7 6 5" xfId="19987"/>
    <cellStyle name="40% - Accent6 7 6 6" xfId="19988"/>
    <cellStyle name="40% - Accent6 7 6 7" xfId="19989"/>
    <cellStyle name="40% - Accent6 7 6 8" xfId="19990"/>
    <cellStyle name="40% - Accent6 7 6 9" xfId="19991"/>
    <cellStyle name="40% - Accent6 7 7" xfId="19992"/>
    <cellStyle name="40% - Accent6 7 7 2" xfId="19993"/>
    <cellStyle name="40% - Accent6 7 7 2 2" xfId="19994"/>
    <cellStyle name="40% - Accent6 7 7 2 3" xfId="19995"/>
    <cellStyle name="40% - Accent6 7 7 2 4" xfId="19996"/>
    <cellStyle name="40% - Accent6 7 7 2 5" xfId="19997"/>
    <cellStyle name="40% - Accent6 7 7 2 6" xfId="19998"/>
    <cellStyle name="40% - Accent6 7 7 2 7" xfId="19999"/>
    <cellStyle name="40% - Accent6 7 7 3" xfId="20000"/>
    <cellStyle name="40% - Accent6 7 7 3 2" xfId="20001"/>
    <cellStyle name="40% - Accent6 7 7 3 3" xfId="20002"/>
    <cellStyle name="40% - Accent6 7 7 3 4" xfId="20003"/>
    <cellStyle name="40% - Accent6 7 7 3 5" xfId="20004"/>
    <cellStyle name="40% - Accent6 7 7 3 6" xfId="20005"/>
    <cellStyle name="40% - Accent6 7 7 4" xfId="20006"/>
    <cellStyle name="40% - Accent6 7 7 5" xfId="20007"/>
    <cellStyle name="40% - Accent6 7 7 6" xfId="20008"/>
    <cellStyle name="40% - Accent6 7 7 7" xfId="20009"/>
    <cellStyle name="40% - Accent6 7 7 8" xfId="20010"/>
    <cellStyle name="40% - Accent6 7 7 9" xfId="20011"/>
    <cellStyle name="40% - Accent6 7 8" xfId="20012"/>
    <cellStyle name="40% - Accent6 7 8 2" xfId="20013"/>
    <cellStyle name="40% - Accent6 7 8 2 2" xfId="20014"/>
    <cellStyle name="40% - Accent6 7 8 2 3" xfId="20015"/>
    <cellStyle name="40% - Accent6 7 8 2 4" xfId="20016"/>
    <cellStyle name="40% - Accent6 7 8 2 5" xfId="20017"/>
    <cellStyle name="40% - Accent6 7 8 2 6" xfId="20018"/>
    <cellStyle name="40% - Accent6 7 8 2 7" xfId="20019"/>
    <cellStyle name="40% - Accent6 7 8 3" xfId="20020"/>
    <cellStyle name="40% - Accent6 7 8 3 2" xfId="20021"/>
    <cellStyle name="40% - Accent6 7 8 3 3" xfId="20022"/>
    <cellStyle name="40% - Accent6 7 8 3 4" xfId="20023"/>
    <cellStyle name="40% - Accent6 7 8 3 5" xfId="20024"/>
    <cellStyle name="40% - Accent6 7 8 3 6" xfId="20025"/>
    <cellStyle name="40% - Accent6 7 8 4" xfId="20026"/>
    <cellStyle name="40% - Accent6 7 8 5" xfId="20027"/>
    <cellStyle name="40% - Accent6 7 8 6" xfId="20028"/>
    <cellStyle name="40% - Accent6 7 8 7" xfId="20029"/>
    <cellStyle name="40% - Accent6 7 8 8" xfId="20030"/>
    <cellStyle name="40% - Accent6 7 8 9" xfId="20031"/>
    <cellStyle name="40% - Accent6 7 9" xfId="20032"/>
    <cellStyle name="40% - Accent6 7 9 2" xfId="20033"/>
    <cellStyle name="40% - Accent6 7 9 2 2" xfId="20034"/>
    <cellStyle name="40% - Accent6 7 9 2 3" xfId="20035"/>
    <cellStyle name="40% - Accent6 7 9 2 4" xfId="20036"/>
    <cellStyle name="40% - Accent6 7 9 2 5" xfId="20037"/>
    <cellStyle name="40% - Accent6 7 9 2 6" xfId="20038"/>
    <cellStyle name="40% - Accent6 7 9 3" xfId="20039"/>
    <cellStyle name="40% - Accent6 7 9 4" xfId="20040"/>
    <cellStyle name="40% - Accent6 7 9 5" xfId="20041"/>
    <cellStyle name="40% - Accent6 7 9 6" xfId="20042"/>
    <cellStyle name="40% - Accent6 7 9 7" xfId="20043"/>
    <cellStyle name="40% - Accent6 7 9 8" xfId="20044"/>
    <cellStyle name="40% - Accent6 8" xfId="20045"/>
    <cellStyle name="40% - Accent6 8 10" xfId="20046"/>
    <cellStyle name="40% - Accent6 8 10 2" xfId="20047"/>
    <cellStyle name="40% - Accent6 8 10 3" xfId="20048"/>
    <cellStyle name="40% - Accent6 8 10 4" xfId="20049"/>
    <cellStyle name="40% - Accent6 8 10 5" xfId="20050"/>
    <cellStyle name="40% - Accent6 8 10 6" xfId="20051"/>
    <cellStyle name="40% - Accent6 8 10 7" xfId="20052"/>
    <cellStyle name="40% - Accent6 8 11" xfId="20053"/>
    <cellStyle name="40% - Accent6 8 11 2" xfId="20054"/>
    <cellStyle name="40% - Accent6 8 11 3" xfId="20055"/>
    <cellStyle name="40% - Accent6 8 11 4" xfId="20056"/>
    <cellStyle name="40% - Accent6 8 11 5" xfId="20057"/>
    <cellStyle name="40% - Accent6 8 11 6" xfId="20058"/>
    <cellStyle name="40% - Accent6 8 12" xfId="20059"/>
    <cellStyle name="40% - Accent6 8 12 2" xfId="20060"/>
    <cellStyle name="40% - Accent6 8 13" xfId="20061"/>
    <cellStyle name="40% - Accent6 8 14" xfId="20062"/>
    <cellStyle name="40% - Accent6 8 15" xfId="20063"/>
    <cellStyle name="40% - Accent6 8 16" xfId="20064"/>
    <cellStyle name="40% - Accent6 8 17" xfId="20065"/>
    <cellStyle name="40% - Accent6 8 2" xfId="20066"/>
    <cellStyle name="40% - Accent6 8 2 2" xfId="20067"/>
    <cellStyle name="40% - Accent6 8 2 2 2" xfId="20068"/>
    <cellStyle name="40% - Accent6 8 2 2 3" xfId="20069"/>
    <cellStyle name="40% - Accent6 8 2 2 4" xfId="20070"/>
    <cellStyle name="40% - Accent6 8 2 2 5" xfId="20071"/>
    <cellStyle name="40% - Accent6 8 2 2 6" xfId="20072"/>
    <cellStyle name="40% - Accent6 8 2 2 7" xfId="20073"/>
    <cellStyle name="40% - Accent6 8 2 3" xfId="20074"/>
    <cellStyle name="40% - Accent6 8 2 3 2" xfId="20075"/>
    <cellStyle name="40% - Accent6 8 2 3 3" xfId="20076"/>
    <cellStyle name="40% - Accent6 8 2 3 4" xfId="20077"/>
    <cellStyle name="40% - Accent6 8 2 3 5" xfId="20078"/>
    <cellStyle name="40% - Accent6 8 2 3 6" xfId="20079"/>
    <cellStyle name="40% - Accent6 8 2 4" xfId="20080"/>
    <cellStyle name="40% - Accent6 8 2 4 2" xfId="20081"/>
    <cellStyle name="40% - Accent6 8 2 5" xfId="20082"/>
    <cellStyle name="40% - Accent6 8 2 6" xfId="20083"/>
    <cellStyle name="40% - Accent6 8 2 7" xfId="20084"/>
    <cellStyle name="40% - Accent6 8 2 8" xfId="20085"/>
    <cellStyle name="40% - Accent6 8 2 9" xfId="20086"/>
    <cellStyle name="40% - Accent6 8 3" xfId="20087"/>
    <cellStyle name="40% - Accent6 8 3 2" xfId="20088"/>
    <cellStyle name="40% - Accent6 8 3 2 2" xfId="20089"/>
    <cellStyle name="40% - Accent6 8 3 2 3" xfId="20090"/>
    <cellStyle name="40% - Accent6 8 3 2 4" xfId="20091"/>
    <cellStyle name="40% - Accent6 8 3 2 5" xfId="20092"/>
    <cellStyle name="40% - Accent6 8 3 2 6" xfId="20093"/>
    <cellStyle name="40% - Accent6 8 3 2 7" xfId="20094"/>
    <cellStyle name="40% - Accent6 8 3 3" xfId="20095"/>
    <cellStyle name="40% - Accent6 8 3 3 2" xfId="20096"/>
    <cellStyle name="40% - Accent6 8 3 3 3" xfId="20097"/>
    <cellStyle name="40% - Accent6 8 3 3 4" xfId="20098"/>
    <cellStyle name="40% - Accent6 8 3 3 5" xfId="20099"/>
    <cellStyle name="40% - Accent6 8 3 3 6" xfId="20100"/>
    <cellStyle name="40% - Accent6 8 3 4" xfId="20101"/>
    <cellStyle name="40% - Accent6 8 3 4 2" xfId="20102"/>
    <cellStyle name="40% - Accent6 8 3 5" xfId="20103"/>
    <cellStyle name="40% - Accent6 8 3 6" xfId="20104"/>
    <cellStyle name="40% - Accent6 8 3 7" xfId="20105"/>
    <cellStyle name="40% - Accent6 8 3 8" xfId="20106"/>
    <cellStyle name="40% - Accent6 8 3 9" xfId="20107"/>
    <cellStyle name="40% - Accent6 8 4" xfId="20108"/>
    <cellStyle name="40% - Accent6 8 4 2" xfId="20109"/>
    <cellStyle name="40% - Accent6 8 4 2 2" xfId="20110"/>
    <cellStyle name="40% - Accent6 8 4 2 3" xfId="20111"/>
    <cellStyle name="40% - Accent6 8 4 2 4" xfId="20112"/>
    <cellStyle name="40% - Accent6 8 4 2 5" xfId="20113"/>
    <cellStyle name="40% - Accent6 8 4 2 6" xfId="20114"/>
    <cellStyle name="40% - Accent6 8 4 2 7" xfId="20115"/>
    <cellStyle name="40% - Accent6 8 4 3" xfId="20116"/>
    <cellStyle name="40% - Accent6 8 4 3 2" xfId="20117"/>
    <cellStyle name="40% - Accent6 8 4 3 3" xfId="20118"/>
    <cellStyle name="40% - Accent6 8 4 3 4" xfId="20119"/>
    <cellStyle name="40% - Accent6 8 4 3 5" xfId="20120"/>
    <cellStyle name="40% - Accent6 8 4 3 6" xfId="20121"/>
    <cellStyle name="40% - Accent6 8 4 4" xfId="20122"/>
    <cellStyle name="40% - Accent6 8 4 5" xfId="20123"/>
    <cellStyle name="40% - Accent6 8 4 6" xfId="20124"/>
    <cellStyle name="40% - Accent6 8 4 7" xfId="20125"/>
    <cellStyle name="40% - Accent6 8 4 8" xfId="20126"/>
    <cellStyle name="40% - Accent6 8 4 9" xfId="20127"/>
    <cellStyle name="40% - Accent6 8 5" xfId="20128"/>
    <cellStyle name="40% - Accent6 8 5 2" xfId="20129"/>
    <cellStyle name="40% - Accent6 8 5 2 2" xfId="20130"/>
    <cellStyle name="40% - Accent6 8 5 2 3" xfId="20131"/>
    <cellStyle name="40% - Accent6 8 5 2 4" xfId="20132"/>
    <cellStyle name="40% - Accent6 8 5 2 5" xfId="20133"/>
    <cellStyle name="40% - Accent6 8 5 2 6" xfId="20134"/>
    <cellStyle name="40% - Accent6 8 5 2 7" xfId="20135"/>
    <cellStyle name="40% - Accent6 8 5 3" xfId="20136"/>
    <cellStyle name="40% - Accent6 8 5 3 2" xfId="20137"/>
    <cellStyle name="40% - Accent6 8 5 3 3" xfId="20138"/>
    <cellStyle name="40% - Accent6 8 5 3 4" xfId="20139"/>
    <cellStyle name="40% - Accent6 8 5 3 5" xfId="20140"/>
    <cellStyle name="40% - Accent6 8 5 3 6" xfId="20141"/>
    <cellStyle name="40% - Accent6 8 5 4" xfId="20142"/>
    <cellStyle name="40% - Accent6 8 5 5" xfId="20143"/>
    <cellStyle name="40% - Accent6 8 5 6" xfId="20144"/>
    <cellStyle name="40% - Accent6 8 5 7" xfId="20145"/>
    <cellStyle name="40% - Accent6 8 5 8" xfId="20146"/>
    <cellStyle name="40% - Accent6 8 5 9" xfId="20147"/>
    <cellStyle name="40% - Accent6 8 6" xfId="20148"/>
    <cellStyle name="40% - Accent6 8 6 2" xfId="20149"/>
    <cellStyle name="40% - Accent6 8 6 2 2" xfId="20150"/>
    <cellStyle name="40% - Accent6 8 6 2 3" xfId="20151"/>
    <cellStyle name="40% - Accent6 8 6 2 4" xfId="20152"/>
    <cellStyle name="40% - Accent6 8 6 2 5" xfId="20153"/>
    <cellStyle name="40% - Accent6 8 6 2 6" xfId="20154"/>
    <cellStyle name="40% - Accent6 8 6 2 7" xfId="20155"/>
    <cellStyle name="40% - Accent6 8 6 3" xfId="20156"/>
    <cellStyle name="40% - Accent6 8 6 3 2" xfId="20157"/>
    <cellStyle name="40% - Accent6 8 6 3 3" xfId="20158"/>
    <cellStyle name="40% - Accent6 8 6 3 4" xfId="20159"/>
    <cellStyle name="40% - Accent6 8 6 3 5" xfId="20160"/>
    <cellStyle name="40% - Accent6 8 6 3 6" xfId="20161"/>
    <cellStyle name="40% - Accent6 8 6 4" xfId="20162"/>
    <cellStyle name="40% - Accent6 8 6 5" xfId="20163"/>
    <cellStyle name="40% - Accent6 8 6 6" xfId="20164"/>
    <cellStyle name="40% - Accent6 8 6 7" xfId="20165"/>
    <cellStyle name="40% - Accent6 8 6 8" xfId="20166"/>
    <cellStyle name="40% - Accent6 8 6 9" xfId="20167"/>
    <cellStyle name="40% - Accent6 8 7" xfId="20168"/>
    <cellStyle name="40% - Accent6 8 7 2" xfId="20169"/>
    <cellStyle name="40% - Accent6 8 7 2 2" xfId="20170"/>
    <cellStyle name="40% - Accent6 8 7 2 3" xfId="20171"/>
    <cellStyle name="40% - Accent6 8 7 2 4" xfId="20172"/>
    <cellStyle name="40% - Accent6 8 7 2 5" xfId="20173"/>
    <cellStyle name="40% - Accent6 8 7 2 6" xfId="20174"/>
    <cellStyle name="40% - Accent6 8 7 2 7" xfId="20175"/>
    <cellStyle name="40% - Accent6 8 7 3" xfId="20176"/>
    <cellStyle name="40% - Accent6 8 7 3 2" xfId="20177"/>
    <cellStyle name="40% - Accent6 8 7 3 3" xfId="20178"/>
    <cellStyle name="40% - Accent6 8 7 3 4" xfId="20179"/>
    <cellStyle name="40% - Accent6 8 7 3 5" xfId="20180"/>
    <cellStyle name="40% - Accent6 8 7 3 6" xfId="20181"/>
    <cellStyle name="40% - Accent6 8 7 4" xfId="20182"/>
    <cellStyle name="40% - Accent6 8 7 5" xfId="20183"/>
    <cellStyle name="40% - Accent6 8 7 6" xfId="20184"/>
    <cellStyle name="40% - Accent6 8 7 7" xfId="20185"/>
    <cellStyle name="40% - Accent6 8 7 8" xfId="20186"/>
    <cellStyle name="40% - Accent6 8 7 9" xfId="20187"/>
    <cellStyle name="40% - Accent6 8 8" xfId="20188"/>
    <cellStyle name="40% - Accent6 8 8 2" xfId="20189"/>
    <cellStyle name="40% - Accent6 8 8 2 2" xfId="20190"/>
    <cellStyle name="40% - Accent6 8 8 2 3" xfId="20191"/>
    <cellStyle name="40% - Accent6 8 8 2 4" xfId="20192"/>
    <cellStyle name="40% - Accent6 8 8 2 5" xfId="20193"/>
    <cellStyle name="40% - Accent6 8 8 2 6" xfId="20194"/>
    <cellStyle name="40% - Accent6 8 8 2 7" xfId="20195"/>
    <cellStyle name="40% - Accent6 8 8 3" xfId="20196"/>
    <cellStyle name="40% - Accent6 8 8 3 2" xfId="20197"/>
    <cellStyle name="40% - Accent6 8 8 3 3" xfId="20198"/>
    <cellStyle name="40% - Accent6 8 8 3 4" xfId="20199"/>
    <cellStyle name="40% - Accent6 8 8 3 5" xfId="20200"/>
    <cellStyle name="40% - Accent6 8 8 3 6" xfId="20201"/>
    <cellStyle name="40% - Accent6 8 8 4" xfId="20202"/>
    <cellStyle name="40% - Accent6 8 8 5" xfId="20203"/>
    <cellStyle name="40% - Accent6 8 8 6" xfId="20204"/>
    <cellStyle name="40% - Accent6 8 8 7" xfId="20205"/>
    <cellStyle name="40% - Accent6 8 8 8" xfId="20206"/>
    <cellStyle name="40% - Accent6 8 8 9" xfId="20207"/>
    <cellStyle name="40% - Accent6 8 9" xfId="20208"/>
    <cellStyle name="40% - Accent6 8 9 2" xfId="20209"/>
    <cellStyle name="40% - Accent6 8 9 2 2" xfId="20210"/>
    <cellStyle name="40% - Accent6 8 9 2 3" xfId="20211"/>
    <cellStyle name="40% - Accent6 8 9 2 4" xfId="20212"/>
    <cellStyle name="40% - Accent6 8 9 2 5" xfId="20213"/>
    <cellStyle name="40% - Accent6 8 9 2 6" xfId="20214"/>
    <cellStyle name="40% - Accent6 8 9 3" xfId="20215"/>
    <cellStyle name="40% - Accent6 8 9 4" xfId="20216"/>
    <cellStyle name="40% - Accent6 8 9 5" xfId="20217"/>
    <cellStyle name="40% - Accent6 8 9 6" xfId="20218"/>
    <cellStyle name="40% - Accent6 8 9 7" xfId="20219"/>
    <cellStyle name="40% - Accent6 8 9 8" xfId="20220"/>
    <cellStyle name="40% - Accent6 9" xfId="20221"/>
    <cellStyle name="40% - Accent6 9 2" xfId="20222"/>
    <cellStyle name="40% - Accent6 9 3" xfId="20223"/>
    <cellStyle name="40% - Accent6 9 4" xfId="20224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25"/>
    <cellStyle name="60% - Accent1 10 2" xfId="20226"/>
    <cellStyle name="60% - Accent1 10 3" xfId="20227"/>
    <cellStyle name="60% - Accent1 11" xfId="20228"/>
    <cellStyle name="60% - Accent1 11 2" xfId="20229"/>
    <cellStyle name="60% - Accent1 11 3" xfId="20230"/>
    <cellStyle name="60% - Accent1 12" xfId="20231"/>
    <cellStyle name="60% - Accent1 12 2" xfId="20232"/>
    <cellStyle name="60% - Accent1 12 3" xfId="20233"/>
    <cellStyle name="60% - Accent1 13" xfId="20234"/>
    <cellStyle name="60% - Accent1 13 2" xfId="20235"/>
    <cellStyle name="60% - Accent1 13 3" xfId="20236"/>
    <cellStyle name="60% - Accent1 14" xfId="20237"/>
    <cellStyle name="60% - Accent1 14 2" xfId="20238"/>
    <cellStyle name="60% - Accent1 14 3" xfId="20239"/>
    <cellStyle name="60% - Accent1 15" xfId="20240"/>
    <cellStyle name="60% - Accent1 15 2" xfId="20241"/>
    <cellStyle name="60% - Accent1 15 3" xfId="20242"/>
    <cellStyle name="60% - Accent1 16" xfId="20243"/>
    <cellStyle name="60% - Accent1 16 2" xfId="20244"/>
    <cellStyle name="60% - Accent1 16 3" xfId="20245"/>
    <cellStyle name="60% - Accent1 17" xfId="20246"/>
    <cellStyle name="60% - Accent1 17 2" xfId="20247"/>
    <cellStyle name="60% - Accent1 17 3" xfId="20248"/>
    <cellStyle name="60% - Accent1 18" xfId="20249"/>
    <cellStyle name="60% - Accent1 18 2" xfId="20250"/>
    <cellStyle name="60% - Accent1 18 3" xfId="20251"/>
    <cellStyle name="60% - Accent1 19" xfId="20252"/>
    <cellStyle name="60% - Accent1 19 2" xfId="20253"/>
    <cellStyle name="60% - Accent1 19 3" xfId="20254"/>
    <cellStyle name="60% - Accent1 2" xfId="374"/>
    <cellStyle name="60% - Accent1 2 10" xfId="20255"/>
    <cellStyle name="60% - Accent1 2 11" xfId="20256"/>
    <cellStyle name="60% - Accent1 2 12" xfId="20257"/>
    <cellStyle name="60% - Accent1 2 13" xfId="20258"/>
    <cellStyle name="60% - Accent1 2 14" xfId="20259"/>
    <cellStyle name="60% - Accent1 2 15" xfId="20260"/>
    <cellStyle name="60% - Accent1 2 16" xfId="20261"/>
    <cellStyle name="60% - Accent1 2 17" xfId="20262"/>
    <cellStyle name="60% - Accent1 2 18" xfId="20263"/>
    <cellStyle name="60% - Accent1 2 19" xfId="20264"/>
    <cellStyle name="60% - Accent1 2 2" xfId="1520"/>
    <cellStyle name="60% - Accent1 2 2 2" xfId="20265"/>
    <cellStyle name="60% - Accent1 2 20" xfId="20266"/>
    <cellStyle name="60% - Accent1 2 21" xfId="20267"/>
    <cellStyle name="60% - Accent1 2 22" xfId="20268"/>
    <cellStyle name="60% - Accent1 2 23" xfId="20269"/>
    <cellStyle name="60% - Accent1 2 24" xfId="20270"/>
    <cellStyle name="60% - Accent1 2 25" xfId="20271"/>
    <cellStyle name="60% - Accent1 2 26" xfId="20272"/>
    <cellStyle name="60% - Accent1 2 27" xfId="20273"/>
    <cellStyle name="60% - Accent1 2 28" xfId="20274"/>
    <cellStyle name="60% - Accent1 2 29" xfId="20275"/>
    <cellStyle name="60% - Accent1 2 3" xfId="20276"/>
    <cellStyle name="60% - Accent1 2 30" xfId="20277"/>
    <cellStyle name="60% - Accent1 2 31" xfId="20278"/>
    <cellStyle name="60% - Accent1 2 32" xfId="20279"/>
    <cellStyle name="60% - Accent1 2 33" xfId="20280"/>
    <cellStyle name="60% - Accent1 2 4" xfId="20281"/>
    <cellStyle name="60% - Accent1 2 5" xfId="20282"/>
    <cellStyle name="60% - Accent1 2 6" xfId="20283"/>
    <cellStyle name="60% - Accent1 2 7" xfId="20284"/>
    <cellStyle name="60% - Accent1 2 8" xfId="20285"/>
    <cellStyle name="60% - Accent1 2 9" xfId="20286"/>
    <cellStyle name="60% - Accent1 20" xfId="20287"/>
    <cellStyle name="60% - Accent1 20 2" xfId="20288"/>
    <cellStyle name="60% - Accent1 20 3" xfId="20289"/>
    <cellStyle name="60% - Accent1 21" xfId="20290"/>
    <cellStyle name="60% - Accent1 21 2" xfId="20291"/>
    <cellStyle name="60% - Accent1 21 3" xfId="20292"/>
    <cellStyle name="60% - Accent1 22" xfId="20293"/>
    <cellStyle name="60% - Accent1 22 2" xfId="20294"/>
    <cellStyle name="60% - Accent1 22 3" xfId="20295"/>
    <cellStyle name="60% - Accent1 23" xfId="20296"/>
    <cellStyle name="60% - Accent1 23 2" xfId="20297"/>
    <cellStyle name="60% - Accent1 23 3" xfId="20298"/>
    <cellStyle name="60% - Accent1 24" xfId="20299"/>
    <cellStyle name="60% - Accent1 24 2" xfId="20300"/>
    <cellStyle name="60% - Accent1 24 3" xfId="20301"/>
    <cellStyle name="60% - Accent1 25" xfId="20302"/>
    <cellStyle name="60% - Accent1 25 2" xfId="20303"/>
    <cellStyle name="60% - Accent1 25 3" xfId="20304"/>
    <cellStyle name="60% - Accent1 26" xfId="20305"/>
    <cellStyle name="60% - Accent1 26 2" xfId="20306"/>
    <cellStyle name="60% - Accent1 26 3" xfId="20307"/>
    <cellStyle name="60% - Accent1 27" xfId="20308"/>
    <cellStyle name="60% - Accent1 27 2" xfId="20309"/>
    <cellStyle name="60% - Accent1 27 3" xfId="20310"/>
    <cellStyle name="60% - Accent1 28" xfId="20311"/>
    <cellStyle name="60% - Accent1 28 2" xfId="20312"/>
    <cellStyle name="60% - Accent1 28 3" xfId="20313"/>
    <cellStyle name="60% - Accent1 29" xfId="20314"/>
    <cellStyle name="60% - Accent1 29 2" xfId="20315"/>
    <cellStyle name="60% - Accent1 29 3" xfId="20316"/>
    <cellStyle name="60% - Accent1 3" xfId="1521"/>
    <cellStyle name="60% - Accent1 3 2" xfId="20317"/>
    <cellStyle name="60% - Accent1 30" xfId="20318"/>
    <cellStyle name="60% - Accent1 30 2" xfId="20319"/>
    <cellStyle name="60% - Accent1 31" xfId="20320"/>
    <cellStyle name="60% - Accent1 32" xfId="20321"/>
    <cellStyle name="60% - Accent1 33" xfId="20322"/>
    <cellStyle name="60% - Accent1 4" xfId="20323"/>
    <cellStyle name="60% - Accent1 4 2" xfId="20324"/>
    <cellStyle name="60% - Accent1 4 3" xfId="20325"/>
    <cellStyle name="60% - Accent1 5" xfId="20326"/>
    <cellStyle name="60% - Accent1 5 2" xfId="20327"/>
    <cellStyle name="60% - Accent1 5 3" xfId="20328"/>
    <cellStyle name="60% - Accent1 6" xfId="20329"/>
    <cellStyle name="60% - Accent1 6 2" xfId="20330"/>
    <cellStyle name="60% - Accent1 6 3" xfId="20331"/>
    <cellStyle name="60% - Accent1 7" xfId="20332"/>
    <cellStyle name="60% - Accent1 7 2" xfId="20333"/>
    <cellStyle name="60% - Accent1 7 3" xfId="20334"/>
    <cellStyle name="60% - Accent1 8" xfId="20335"/>
    <cellStyle name="60% - Accent1 8 2" xfId="20336"/>
    <cellStyle name="60% - Accent1 8 3" xfId="20337"/>
    <cellStyle name="60% - Accent1 9" xfId="20338"/>
    <cellStyle name="60% - Accent1 9 2" xfId="20339"/>
    <cellStyle name="60% - Accent1 9 3" xfId="20340"/>
    <cellStyle name="60% - Accent2" xfId="26" builtinId="36" customBuiltin="1"/>
    <cellStyle name="60% - Accent2 10" xfId="20341"/>
    <cellStyle name="60% - Accent2 10 2" xfId="20342"/>
    <cellStyle name="60% - Accent2 10 3" xfId="20343"/>
    <cellStyle name="60% - Accent2 11" xfId="20344"/>
    <cellStyle name="60% - Accent2 11 2" xfId="20345"/>
    <cellStyle name="60% - Accent2 11 3" xfId="20346"/>
    <cellStyle name="60% - Accent2 12" xfId="20347"/>
    <cellStyle name="60% - Accent2 12 2" xfId="20348"/>
    <cellStyle name="60% - Accent2 12 3" xfId="20349"/>
    <cellStyle name="60% - Accent2 13" xfId="20350"/>
    <cellStyle name="60% - Accent2 13 2" xfId="20351"/>
    <cellStyle name="60% - Accent2 13 3" xfId="20352"/>
    <cellStyle name="60% - Accent2 14" xfId="20353"/>
    <cellStyle name="60% - Accent2 14 2" xfId="20354"/>
    <cellStyle name="60% - Accent2 14 3" xfId="20355"/>
    <cellStyle name="60% - Accent2 15" xfId="20356"/>
    <cellStyle name="60% - Accent2 15 2" xfId="20357"/>
    <cellStyle name="60% - Accent2 15 3" xfId="20358"/>
    <cellStyle name="60% - Accent2 16" xfId="20359"/>
    <cellStyle name="60% - Accent2 16 2" xfId="20360"/>
    <cellStyle name="60% - Accent2 16 3" xfId="20361"/>
    <cellStyle name="60% - Accent2 17" xfId="20362"/>
    <cellStyle name="60% - Accent2 17 2" xfId="20363"/>
    <cellStyle name="60% - Accent2 17 3" xfId="20364"/>
    <cellStyle name="60% - Accent2 18" xfId="20365"/>
    <cellStyle name="60% - Accent2 18 2" xfId="20366"/>
    <cellStyle name="60% - Accent2 18 3" xfId="20367"/>
    <cellStyle name="60% - Accent2 19" xfId="20368"/>
    <cellStyle name="60% - Accent2 19 2" xfId="20369"/>
    <cellStyle name="60% - Accent2 19 3" xfId="20370"/>
    <cellStyle name="60% - Accent2 2" xfId="375"/>
    <cellStyle name="60% - Accent2 2 10" xfId="20371"/>
    <cellStyle name="60% - Accent2 2 11" xfId="20372"/>
    <cellStyle name="60% - Accent2 2 12" xfId="20373"/>
    <cellStyle name="60% - Accent2 2 13" xfId="20374"/>
    <cellStyle name="60% - Accent2 2 14" xfId="20375"/>
    <cellStyle name="60% - Accent2 2 15" xfId="20376"/>
    <cellStyle name="60% - Accent2 2 16" xfId="20377"/>
    <cellStyle name="60% - Accent2 2 17" xfId="20378"/>
    <cellStyle name="60% - Accent2 2 18" xfId="20379"/>
    <cellStyle name="60% - Accent2 2 19" xfId="20380"/>
    <cellStyle name="60% - Accent2 2 2" xfId="1522"/>
    <cellStyle name="60% - Accent2 2 2 2" xfId="20381"/>
    <cellStyle name="60% - Accent2 2 20" xfId="20382"/>
    <cellStyle name="60% - Accent2 2 21" xfId="20383"/>
    <cellStyle name="60% - Accent2 2 22" xfId="20384"/>
    <cellStyle name="60% - Accent2 2 23" xfId="20385"/>
    <cellStyle name="60% - Accent2 2 24" xfId="20386"/>
    <cellStyle name="60% - Accent2 2 25" xfId="20387"/>
    <cellStyle name="60% - Accent2 2 26" xfId="20388"/>
    <cellStyle name="60% - Accent2 2 27" xfId="20389"/>
    <cellStyle name="60% - Accent2 2 28" xfId="20390"/>
    <cellStyle name="60% - Accent2 2 29" xfId="20391"/>
    <cellStyle name="60% - Accent2 2 3" xfId="20392"/>
    <cellStyle name="60% - Accent2 2 30" xfId="20393"/>
    <cellStyle name="60% - Accent2 2 31" xfId="20394"/>
    <cellStyle name="60% - Accent2 2 32" xfId="20395"/>
    <cellStyle name="60% - Accent2 2 33" xfId="20396"/>
    <cellStyle name="60% - Accent2 2 4" xfId="20397"/>
    <cellStyle name="60% - Accent2 2 5" xfId="20398"/>
    <cellStyle name="60% - Accent2 2 6" xfId="20399"/>
    <cellStyle name="60% - Accent2 2 7" xfId="20400"/>
    <cellStyle name="60% - Accent2 2 8" xfId="20401"/>
    <cellStyle name="60% - Accent2 2 9" xfId="20402"/>
    <cellStyle name="60% - Accent2 20" xfId="20403"/>
    <cellStyle name="60% - Accent2 20 2" xfId="20404"/>
    <cellStyle name="60% - Accent2 20 3" xfId="20405"/>
    <cellStyle name="60% - Accent2 21" xfId="20406"/>
    <cellStyle name="60% - Accent2 21 2" xfId="20407"/>
    <cellStyle name="60% - Accent2 21 3" xfId="20408"/>
    <cellStyle name="60% - Accent2 22" xfId="20409"/>
    <cellStyle name="60% - Accent2 22 2" xfId="20410"/>
    <cellStyle name="60% - Accent2 22 3" xfId="20411"/>
    <cellStyle name="60% - Accent2 23" xfId="20412"/>
    <cellStyle name="60% - Accent2 23 2" xfId="20413"/>
    <cellStyle name="60% - Accent2 23 3" xfId="20414"/>
    <cellStyle name="60% - Accent2 24" xfId="20415"/>
    <cellStyle name="60% - Accent2 24 2" xfId="20416"/>
    <cellStyle name="60% - Accent2 24 3" xfId="20417"/>
    <cellStyle name="60% - Accent2 25" xfId="20418"/>
    <cellStyle name="60% - Accent2 25 2" xfId="20419"/>
    <cellStyle name="60% - Accent2 25 3" xfId="20420"/>
    <cellStyle name="60% - Accent2 26" xfId="20421"/>
    <cellStyle name="60% - Accent2 26 2" xfId="20422"/>
    <cellStyle name="60% - Accent2 26 3" xfId="20423"/>
    <cellStyle name="60% - Accent2 27" xfId="20424"/>
    <cellStyle name="60% - Accent2 27 2" xfId="20425"/>
    <cellStyle name="60% - Accent2 27 3" xfId="20426"/>
    <cellStyle name="60% - Accent2 28" xfId="20427"/>
    <cellStyle name="60% - Accent2 28 2" xfId="20428"/>
    <cellStyle name="60% - Accent2 28 3" xfId="20429"/>
    <cellStyle name="60% - Accent2 29" xfId="20430"/>
    <cellStyle name="60% - Accent2 29 2" xfId="20431"/>
    <cellStyle name="60% - Accent2 29 3" xfId="20432"/>
    <cellStyle name="60% - Accent2 3" xfId="1523"/>
    <cellStyle name="60% - Accent2 3 2" xfId="20433"/>
    <cellStyle name="60% - Accent2 30" xfId="20434"/>
    <cellStyle name="60% - Accent2 30 2" xfId="20435"/>
    <cellStyle name="60% - Accent2 31" xfId="20436"/>
    <cellStyle name="60% - Accent2 32" xfId="20437"/>
    <cellStyle name="60% - Accent2 4" xfId="20438"/>
    <cellStyle name="60% - Accent2 4 2" xfId="20439"/>
    <cellStyle name="60% - Accent2 4 3" xfId="20440"/>
    <cellStyle name="60% - Accent2 5" xfId="20441"/>
    <cellStyle name="60% - Accent2 5 2" xfId="20442"/>
    <cellStyle name="60% - Accent2 5 3" xfId="20443"/>
    <cellStyle name="60% - Accent2 6" xfId="20444"/>
    <cellStyle name="60% - Accent2 6 2" xfId="20445"/>
    <cellStyle name="60% - Accent2 6 3" xfId="20446"/>
    <cellStyle name="60% - Accent2 7" xfId="20447"/>
    <cellStyle name="60% - Accent2 7 2" xfId="20448"/>
    <cellStyle name="60% - Accent2 7 3" xfId="20449"/>
    <cellStyle name="60% - Accent2 8" xfId="20450"/>
    <cellStyle name="60% - Accent2 8 2" xfId="20451"/>
    <cellStyle name="60% - Accent2 8 3" xfId="20452"/>
    <cellStyle name="60% - Accent2 9" xfId="20453"/>
    <cellStyle name="60% - Accent2 9 2" xfId="20454"/>
    <cellStyle name="60% - Accent2 9 3" xfId="20455"/>
    <cellStyle name="60% - Accent3" xfId="27" builtinId="40" customBuiltin="1"/>
    <cellStyle name="60% - Accent3 10" xfId="20456"/>
    <cellStyle name="60% - Accent3 10 2" xfId="20457"/>
    <cellStyle name="60% - Accent3 10 3" xfId="20458"/>
    <cellStyle name="60% - Accent3 11" xfId="20459"/>
    <cellStyle name="60% - Accent3 11 2" xfId="20460"/>
    <cellStyle name="60% - Accent3 11 3" xfId="20461"/>
    <cellStyle name="60% - Accent3 12" xfId="20462"/>
    <cellStyle name="60% - Accent3 12 2" xfId="20463"/>
    <cellStyle name="60% - Accent3 12 3" xfId="20464"/>
    <cellStyle name="60% - Accent3 13" xfId="20465"/>
    <cellStyle name="60% - Accent3 13 2" xfId="20466"/>
    <cellStyle name="60% - Accent3 13 3" xfId="20467"/>
    <cellStyle name="60% - Accent3 14" xfId="20468"/>
    <cellStyle name="60% - Accent3 14 2" xfId="20469"/>
    <cellStyle name="60% - Accent3 14 3" xfId="20470"/>
    <cellStyle name="60% - Accent3 15" xfId="20471"/>
    <cellStyle name="60% - Accent3 15 2" xfId="20472"/>
    <cellStyle name="60% - Accent3 15 3" xfId="20473"/>
    <cellStyle name="60% - Accent3 16" xfId="20474"/>
    <cellStyle name="60% - Accent3 16 2" xfId="20475"/>
    <cellStyle name="60% - Accent3 16 3" xfId="20476"/>
    <cellStyle name="60% - Accent3 17" xfId="20477"/>
    <cellStyle name="60% - Accent3 17 2" xfId="20478"/>
    <cellStyle name="60% - Accent3 17 3" xfId="20479"/>
    <cellStyle name="60% - Accent3 18" xfId="20480"/>
    <cellStyle name="60% - Accent3 18 2" xfId="20481"/>
    <cellStyle name="60% - Accent3 18 3" xfId="20482"/>
    <cellStyle name="60% - Accent3 19" xfId="20483"/>
    <cellStyle name="60% - Accent3 19 2" xfId="20484"/>
    <cellStyle name="60% - Accent3 19 3" xfId="20485"/>
    <cellStyle name="60% - Accent3 2" xfId="376"/>
    <cellStyle name="60% - Accent3 2 10" xfId="20486"/>
    <cellStyle name="60% - Accent3 2 11" xfId="20487"/>
    <cellStyle name="60% - Accent3 2 12" xfId="20488"/>
    <cellStyle name="60% - Accent3 2 13" xfId="20489"/>
    <cellStyle name="60% - Accent3 2 14" xfId="20490"/>
    <cellStyle name="60% - Accent3 2 15" xfId="20491"/>
    <cellStyle name="60% - Accent3 2 16" xfId="20492"/>
    <cellStyle name="60% - Accent3 2 17" xfId="20493"/>
    <cellStyle name="60% - Accent3 2 18" xfId="20494"/>
    <cellStyle name="60% - Accent3 2 19" xfId="20495"/>
    <cellStyle name="60% - Accent3 2 2" xfId="1524"/>
    <cellStyle name="60% - Accent3 2 2 2" xfId="20496"/>
    <cellStyle name="60% - Accent3 2 20" xfId="20497"/>
    <cellStyle name="60% - Accent3 2 21" xfId="20498"/>
    <cellStyle name="60% - Accent3 2 22" xfId="20499"/>
    <cellStyle name="60% - Accent3 2 23" xfId="20500"/>
    <cellStyle name="60% - Accent3 2 24" xfId="20501"/>
    <cellStyle name="60% - Accent3 2 25" xfId="20502"/>
    <cellStyle name="60% - Accent3 2 26" xfId="20503"/>
    <cellStyle name="60% - Accent3 2 27" xfId="20504"/>
    <cellStyle name="60% - Accent3 2 28" xfId="20505"/>
    <cellStyle name="60% - Accent3 2 29" xfId="20506"/>
    <cellStyle name="60% - Accent3 2 3" xfId="20507"/>
    <cellStyle name="60% - Accent3 2 30" xfId="20508"/>
    <cellStyle name="60% - Accent3 2 31" xfId="20509"/>
    <cellStyle name="60% - Accent3 2 32" xfId="20510"/>
    <cellStyle name="60% - Accent3 2 33" xfId="20511"/>
    <cellStyle name="60% - Accent3 2 4" xfId="20512"/>
    <cellStyle name="60% - Accent3 2 5" xfId="20513"/>
    <cellStyle name="60% - Accent3 2 6" xfId="20514"/>
    <cellStyle name="60% - Accent3 2 7" xfId="20515"/>
    <cellStyle name="60% - Accent3 2 8" xfId="20516"/>
    <cellStyle name="60% - Accent3 2 9" xfId="20517"/>
    <cellStyle name="60% - Accent3 20" xfId="20518"/>
    <cellStyle name="60% - Accent3 20 2" xfId="20519"/>
    <cellStyle name="60% - Accent3 20 3" xfId="20520"/>
    <cellStyle name="60% - Accent3 21" xfId="20521"/>
    <cellStyle name="60% - Accent3 21 2" xfId="20522"/>
    <cellStyle name="60% - Accent3 21 3" xfId="20523"/>
    <cellStyle name="60% - Accent3 22" xfId="20524"/>
    <cellStyle name="60% - Accent3 22 2" xfId="20525"/>
    <cellStyle name="60% - Accent3 22 3" xfId="20526"/>
    <cellStyle name="60% - Accent3 23" xfId="20527"/>
    <cellStyle name="60% - Accent3 23 2" xfId="20528"/>
    <cellStyle name="60% - Accent3 23 3" xfId="20529"/>
    <cellStyle name="60% - Accent3 24" xfId="20530"/>
    <cellStyle name="60% - Accent3 24 2" xfId="20531"/>
    <cellStyle name="60% - Accent3 24 3" xfId="20532"/>
    <cellStyle name="60% - Accent3 25" xfId="20533"/>
    <cellStyle name="60% - Accent3 25 2" xfId="20534"/>
    <cellStyle name="60% - Accent3 25 3" xfId="20535"/>
    <cellStyle name="60% - Accent3 26" xfId="20536"/>
    <cellStyle name="60% - Accent3 26 2" xfId="20537"/>
    <cellStyle name="60% - Accent3 26 3" xfId="20538"/>
    <cellStyle name="60% - Accent3 27" xfId="20539"/>
    <cellStyle name="60% - Accent3 27 2" xfId="20540"/>
    <cellStyle name="60% - Accent3 27 3" xfId="20541"/>
    <cellStyle name="60% - Accent3 28" xfId="20542"/>
    <cellStyle name="60% - Accent3 28 2" xfId="20543"/>
    <cellStyle name="60% - Accent3 28 3" xfId="20544"/>
    <cellStyle name="60% - Accent3 29" xfId="20545"/>
    <cellStyle name="60% - Accent3 29 2" xfId="20546"/>
    <cellStyle name="60% - Accent3 29 3" xfId="20547"/>
    <cellStyle name="60% - Accent3 3" xfId="1525"/>
    <cellStyle name="60% - Accent3 3 2" xfId="20548"/>
    <cellStyle name="60% - Accent3 30" xfId="20549"/>
    <cellStyle name="60% - Accent3 30 2" xfId="20550"/>
    <cellStyle name="60% - Accent3 31" xfId="20551"/>
    <cellStyle name="60% - Accent3 32" xfId="20552"/>
    <cellStyle name="60% - Accent3 33" xfId="20553"/>
    <cellStyle name="60% - Accent3 4" xfId="20554"/>
    <cellStyle name="60% - Accent3 4 2" xfId="20555"/>
    <cellStyle name="60% - Accent3 4 3" xfId="20556"/>
    <cellStyle name="60% - Accent3 5" xfId="20557"/>
    <cellStyle name="60% - Accent3 5 2" xfId="20558"/>
    <cellStyle name="60% - Accent3 5 3" xfId="20559"/>
    <cellStyle name="60% - Accent3 6" xfId="20560"/>
    <cellStyle name="60% - Accent3 6 2" xfId="20561"/>
    <cellStyle name="60% - Accent3 6 3" xfId="20562"/>
    <cellStyle name="60% - Accent3 7" xfId="20563"/>
    <cellStyle name="60% - Accent3 7 2" xfId="20564"/>
    <cellStyle name="60% - Accent3 7 3" xfId="20565"/>
    <cellStyle name="60% - Accent3 8" xfId="20566"/>
    <cellStyle name="60% - Accent3 8 2" xfId="20567"/>
    <cellStyle name="60% - Accent3 8 3" xfId="20568"/>
    <cellStyle name="60% - Accent3 9" xfId="20569"/>
    <cellStyle name="60% - Accent3 9 2" xfId="20570"/>
    <cellStyle name="60% - Accent3 9 3" xfId="20571"/>
    <cellStyle name="60% - Accent4" xfId="28" builtinId="44" customBuiltin="1"/>
    <cellStyle name="60% - Accent4 10" xfId="20572"/>
    <cellStyle name="60% - Accent4 10 2" xfId="20573"/>
    <cellStyle name="60% - Accent4 10 3" xfId="20574"/>
    <cellStyle name="60% - Accent4 11" xfId="20575"/>
    <cellStyle name="60% - Accent4 11 2" xfId="20576"/>
    <cellStyle name="60% - Accent4 11 3" xfId="20577"/>
    <cellStyle name="60% - Accent4 12" xfId="20578"/>
    <cellStyle name="60% - Accent4 12 2" xfId="20579"/>
    <cellStyle name="60% - Accent4 12 3" xfId="20580"/>
    <cellStyle name="60% - Accent4 13" xfId="20581"/>
    <cellStyle name="60% - Accent4 13 2" xfId="20582"/>
    <cellStyle name="60% - Accent4 13 3" xfId="20583"/>
    <cellStyle name="60% - Accent4 14" xfId="20584"/>
    <cellStyle name="60% - Accent4 14 2" xfId="20585"/>
    <cellStyle name="60% - Accent4 14 3" xfId="20586"/>
    <cellStyle name="60% - Accent4 15" xfId="20587"/>
    <cellStyle name="60% - Accent4 15 2" xfId="20588"/>
    <cellStyle name="60% - Accent4 15 3" xfId="20589"/>
    <cellStyle name="60% - Accent4 16" xfId="20590"/>
    <cellStyle name="60% - Accent4 16 2" xfId="20591"/>
    <cellStyle name="60% - Accent4 16 3" xfId="20592"/>
    <cellStyle name="60% - Accent4 17" xfId="20593"/>
    <cellStyle name="60% - Accent4 17 2" xfId="20594"/>
    <cellStyle name="60% - Accent4 17 3" xfId="20595"/>
    <cellStyle name="60% - Accent4 18" xfId="20596"/>
    <cellStyle name="60% - Accent4 18 2" xfId="20597"/>
    <cellStyle name="60% - Accent4 18 3" xfId="20598"/>
    <cellStyle name="60% - Accent4 19" xfId="20599"/>
    <cellStyle name="60% - Accent4 19 2" xfId="20600"/>
    <cellStyle name="60% - Accent4 19 3" xfId="20601"/>
    <cellStyle name="60% - Accent4 2" xfId="377"/>
    <cellStyle name="60% - Accent4 2 10" xfId="20602"/>
    <cellStyle name="60% - Accent4 2 11" xfId="20603"/>
    <cellStyle name="60% - Accent4 2 12" xfId="20604"/>
    <cellStyle name="60% - Accent4 2 13" xfId="20605"/>
    <cellStyle name="60% - Accent4 2 14" xfId="20606"/>
    <cellStyle name="60% - Accent4 2 15" xfId="20607"/>
    <cellStyle name="60% - Accent4 2 16" xfId="20608"/>
    <cellStyle name="60% - Accent4 2 17" xfId="20609"/>
    <cellStyle name="60% - Accent4 2 18" xfId="20610"/>
    <cellStyle name="60% - Accent4 2 19" xfId="20611"/>
    <cellStyle name="60% - Accent4 2 2" xfId="1526"/>
    <cellStyle name="60% - Accent4 2 2 2" xfId="20612"/>
    <cellStyle name="60% - Accent4 2 20" xfId="20613"/>
    <cellStyle name="60% - Accent4 2 21" xfId="20614"/>
    <cellStyle name="60% - Accent4 2 22" xfId="20615"/>
    <cellStyle name="60% - Accent4 2 23" xfId="20616"/>
    <cellStyle name="60% - Accent4 2 24" xfId="20617"/>
    <cellStyle name="60% - Accent4 2 25" xfId="20618"/>
    <cellStyle name="60% - Accent4 2 26" xfId="20619"/>
    <cellStyle name="60% - Accent4 2 27" xfId="20620"/>
    <cellStyle name="60% - Accent4 2 28" xfId="20621"/>
    <cellStyle name="60% - Accent4 2 29" xfId="20622"/>
    <cellStyle name="60% - Accent4 2 3" xfId="20623"/>
    <cellStyle name="60% - Accent4 2 30" xfId="20624"/>
    <cellStyle name="60% - Accent4 2 31" xfId="20625"/>
    <cellStyle name="60% - Accent4 2 32" xfId="20626"/>
    <cellStyle name="60% - Accent4 2 33" xfId="20627"/>
    <cellStyle name="60% - Accent4 2 4" xfId="20628"/>
    <cellStyle name="60% - Accent4 2 5" xfId="20629"/>
    <cellStyle name="60% - Accent4 2 6" xfId="20630"/>
    <cellStyle name="60% - Accent4 2 7" xfId="20631"/>
    <cellStyle name="60% - Accent4 2 8" xfId="20632"/>
    <cellStyle name="60% - Accent4 2 9" xfId="20633"/>
    <cellStyle name="60% - Accent4 20" xfId="20634"/>
    <cellStyle name="60% - Accent4 20 2" xfId="20635"/>
    <cellStyle name="60% - Accent4 20 3" xfId="20636"/>
    <cellStyle name="60% - Accent4 21" xfId="20637"/>
    <cellStyle name="60% - Accent4 21 2" xfId="20638"/>
    <cellStyle name="60% - Accent4 21 3" xfId="20639"/>
    <cellStyle name="60% - Accent4 22" xfId="20640"/>
    <cellStyle name="60% - Accent4 22 2" xfId="20641"/>
    <cellStyle name="60% - Accent4 22 3" xfId="20642"/>
    <cellStyle name="60% - Accent4 23" xfId="20643"/>
    <cellStyle name="60% - Accent4 23 2" xfId="20644"/>
    <cellStyle name="60% - Accent4 23 3" xfId="20645"/>
    <cellStyle name="60% - Accent4 24" xfId="20646"/>
    <cellStyle name="60% - Accent4 24 2" xfId="20647"/>
    <cellStyle name="60% - Accent4 24 3" xfId="20648"/>
    <cellStyle name="60% - Accent4 25" xfId="20649"/>
    <cellStyle name="60% - Accent4 25 2" xfId="20650"/>
    <cellStyle name="60% - Accent4 25 3" xfId="20651"/>
    <cellStyle name="60% - Accent4 26" xfId="20652"/>
    <cellStyle name="60% - Accent4 26 2" xfId="20653"/>
    <cellStyle name="60% - Accent4 26 3" xfId="20654"/>
    <cellStyle name="60% - Accent4 27" xfId="20655"/>
    <cellStyle name="60% - Accent4 27 2" xfId="20656"/>
    <cellStyle name="60% - Accent4 27 3" xfId="20657"/>
    <cellStyle name="60% - Accent4 28" xfId="20658"/>
    <cellStyle name="60% - Accent4 28 2" xfId="20659"/>
    <cellStyle name="60% - Accent4 28 3" xfId="20660"/>
    <cellStyle name="60% - Accent4 29" xfId="20661"/>
    <cellStyle name="60% - Accent4 29 2" xfId="20662"/>
    <cellStyle name="60% - Accent4 29 3" xfId="20663"/>
    <cellStyle name="60% - Accent4 3" xfId="1527"/>
    <cellStyle name="60% - Accent4 3 2" xfId="20664"/>
    <cellStyle name="60% - Accent4 30" xfId="20665"/>
    <cellStyle name="60% - Accent4 30 2" xfId="20666"/>
    <cellStyle name="60% - Accent4 31" xfId="20667"/>
    <cellStyle name="60% - Accent4 32" xfId="20668"/>
    <cellStyle name="60% - Accent4 33" xfId="20669"/>
    <cellStyle name="60% - Accent4 4" xfId="20670"/>
    <cellStyle name="60% - Accent4 4 2" xfId="20671"/>
    <cellStyle name="60% - Accent4 4 3" xfId="20672"/>
    <cellStyle name="60% - Accent4 5" xfId="20673"/>
    <cellStyle name="60% - Accent4 5 2" xfId="20674"/>
    <cellStyle name="60% - Accent4 5 3" xfId="20675"/>
    <cellStyle name="60% - Accent4 6" xfId="20676"/>
    <cellStyle name="60% - Accent4 6 2" xfId="20677"/>
    <cellStyle name="60% - Accent4 6 3" xfId="20678"/>
    <cellStyle name="60% - Accent4 7" xfId="20679"/>
    <cellStyle name="60% - Accent4 7 2" xfId="20680"/>
    <cellStyle name="60% - Accent4 7 3" xfId="20681"/>
    <cellStyle name="60% - Accent4 8" xfId="20682"/>
    <cellStyle name="60% - Accent4 8 2" xfId="20683"/>
    <cellStyle name="60% - Accent4 8 3" xfId="20684"/>
    <cellStyle name="60% - Accent4 9" xfId="20685"/>
    <cellStyle name="60% - Accent4 9 2" xfId="20686"/>
    <cellStyle name="60% - Accent4 9 3" xfId="20687"/>
    <cellStyle name="60% - Accent5" xfId="29" builtinId="48" customBuiltin="1"/>
    <cellStyle name="60% - Accent5 10" xfId="20688"/>
    <cellStyle name="60% - Accent5 10 2" xfId="20689"/>
    <cellStyle name="60% - Accent5 10 3" xfId="20690"/>
    <cellStyle name="60% - Accent5 11" xfId="20691"/>
    <cellStyle name="60% - Accent5 11 2" xfId="20692"/>
    <cellStyle name="60% - Accent5 11 3" xfId="20693"/>
    <cellStyle name="60% - Accent5 12" xfId="20694"/>
    <cellStyle name="60% - Accent5 12 2" xfId="20695"/>
    <cellStyle name="60% - Accent5 12 3" xfId="20696"/>
    <cellStyle name="60% - Accent5 13" xfId="20697"/>
    <cellStyle name="60% - Accent5 13 2" xfId="20698"/>
    <cellStyle name="60% - Accent5 13 3" xfId="20699"/>
    <cellStyle name="60% - Accent5 14" xfId="20700"/>
    <cellStyle name="60% - Accent5 14 2" xfId="20701"/>
    <cellStyle name="60% - Accent5 14 3" xfId="20702"/>
    <cellStyle name="60% - Accent5 15" xfId="20703"/>
    <cellStyle name="60% - Accent5 15 2" xfId="20704"/>
    <cellStyle name="60% - Accent5 15 3" xfId="20705"/>
    <cellStyle name="60% - Accent5 16" xfId="20706"/>
    <cellStyle name="60% - Accent5 16 2" xfId="20707"/>
    <cellStyle name="60% - Accent5 16 3" xfId="20708"/>
    <cellStyle name="60% - Accent5 17" xfId="20709"/>
    <cellStyle name="60% - Accent5 17 2" xfId="20710"/>
    <cellStyle name="60% - Accent5 17 3" xfId="20711"/>
    <cellStyle name="60% - Accent5 18" xfId="20712"/>
    <cellStyle name="60% - Accent5 18 2" xfId="20713"/>
    <cellStyle name="60% - Accent5 18 3" xfId="20714"/>
    <cellStyle name="60% - Accent5 19" xfId="20715"/>
    <cellStyle name="60% - Accent5 19 2" xfId="20716"/>
    <cellStyle name="60% - Accent5 19 3" xfId="20717"/>
    <cellStyle name="60% - Accent5 2" xfId="378"/>
    <cellStyle name="60% - Accent5 2 10" xfId="20718"/>
    <cellStyle name="60% - Accent5 2 11" xfId="20719"/>
    <cellStyle name="60% - Accent5 2 12" xfId="20720"/>
    <cellStyle name="60% - Accent5 2 13" xfId="20721"/>
    <cellStyle name="60% - Accent5 2 14" xfId="20722"/>
    <cellStyle name="60% - Accent5 2 15" xfId="20723"/>
    <cellStyle name="60% - Accent5 2 16" xfId="20724"/>
    <cellStyle name="60% - Accent5 2 17" xfId="20725"/>
    <cellStyle name="60% - Accent5 2 18" xfId="20726"/>
    <cellStyle name="60% - Accent5 2 19" xfId="20727"/>
    <cellStyle name="60% - Accent5 2 2" xfId="1528"/>
    <cellStyle name="60% - Accent5 2 2 2" xfId="20728"/>
    <cellStyle name="60% - Accent5 2 20" xfId="20729"/>
    <cellStyle name="60% - Accent5 2 21" xfId="20730"/>
    <cellStyle name="60% - Accent5 2 22" xfId="20731"/>
    <cellStyle name="60% - Accent5 2 23" xfId="20732"/>
    <cellStyle name="60% - Accent5 2 24" xfId="20733"/>
    <cellStyle name="60% - Accent5 2 25" xfId="20734"/>
    <cellStyle name="60% - Accent5 2 26" xfId="20735"/>
    <cellStyle name="60% - Accent5 2 27" xfId="20736"/>
    <cellStyle name="60% - Accent5 2 28" xfId="20737"/>
    <cellStyle name="60% - Accent5 2 29" xfId="20738"/>
    <cellStyle name="60% - Accent5 2 3" xfId="20739"/>
    <cellStyle name="60% - Accent5 2 30" xfId="20740"/>
    <cellStyle name="60% - Accent5 2 31" xfId="20741"/>
    <cellStyle name="60% - Accent5 2 32" xfId="20742"/>
    <cellStyle name="60% - Accent5 2 33" xfId="20743"/>
    <cellStyle name="60% - Accent5 2 4" xfId="20744"/>
    <cellStyle name="60% - Accent5 2 5" xfId="20745"/>
    <cellStyle name="60% - Accent5 2 6" xfId="20746"/>
    <cellStyle name="60% - Accent5 2 7" xfId="20747"/>
    <cellStyle name="60% - Accent5 2 8" xfId="20748"/>
    <cellStyle name="60% - Accent5 2 9" xfId="20749"/>
    <cellStyle name="60% - Accent5 20" xfId="20750"/>
    <cellStyle name="60% - Accent5 20 2" xfId="20751"/>
    <cellStyle name="60% - Accent5 20 3" xfId="20752"/>
    <cellStyle name="60% - Accent5 21" xfId="20753"/>
    <cellStyle name="60% - Accent5 21 2" xfId="20754"/>
    <cellStyle name="60% - Accent5 21 3" xfId="20755"/>
    <cellStyle name="60% - Accent5 22" xfId="20756"/>
    <cellStyle name="60% - Accent5 22 2" xfId="20757"/>
    <cellStyle name="60% - Accent5 22 3" xfId="20758"/>
    <cellStyle name="60% - Accent5 23" xfId="20759"/>
    <cellStyle name="60% - Accent5 23 2" xfId="20760"/>
    <cellStyle name="60% - Accent5 23 3" xfId="20761"/>
    <cellStyle name="60% - Accent5 24" xfId="20762"/>
    <cellStyle name="60% - Accent5 24 2" xfId="20763"/>
    <cellStyle name="60% - Accent5 24 3" xfId="20764"/>
    <cellStyle name="60% - Accent5 25" xfId="20765"/>
    <cellStyle name="60% - Accent5 25 2" xfId="20766"/>
    <cellStyle name="60% - Accent5 25 3" xfId="20767"/>
    <cellStyle name="60% - Accent5 26" xfId="20768"/>
    <cellStyle name="60% - Accent5 26 2" xfId="20769"/>
    <cellStyle name="60% - Accent5 26 3" xfId="20770"/>
    <cellStyle name="60% - Accent5 27" xfId="20771"/>
    <cellStyle name="60% - Accent5 27 2" xfId="20772"/>
    <cellStyle name="60% - Accent5 27 3" xfId="20773"/>
    <cellStyle name="60% - Accent5 28" xfId="20774"/>
    <cellStyle name="60% - Accent5 28 2" xfId="20775"/>
    <cellStyle name="60% - Accent5 28 3" xfId="20776"/>
    <cellStyle name="60% - Accent5 29" xfId="20777"/>
    <cellStyle name="60% - Accent5 29 2" xfId="20778"/>
    <cellStyle name="60% - Accent5 29 3" xfId="20779"/>
    <cellStyle name="60% - Accent5 3" xfId="1529"/>
    <cellStyle name="60% - Accent5 3 2" xfId="20780"/>
    <cellStyle name="60% - Accent5 30" xfId="20781"/>
    <cellStyle name="60% - Accent5 30 2" xfId="20782"/>
    <cellStyle name="60% - Accent5 31" xfId="20783"/>
    <cellStyle name="60% - Accent5 32" xfId="20784"/>
    <cellStyle name="60% - Accent5 33" xfId="20785"/>
    <cellStyle name="60% - Accent5 4" xfId="20786"/>
    <cellStyle name="60% - Accent5 4 2" xfId="20787"/>
    <cellStyle name="60% - Accent5 4 3" xfId="20788"/>
    <cellStyle name="60% - Accent5 5" xfId="20789"/>
    <cellStyle name="60% - Accent5 5 2" xfId="20790"/>
    <cellStyle name="60% - Accent5 5 3" xfId="20791"/>
    <cellStyle name="60% - Accent5 6" xfId="20792"/>
    <cellStyle name="60% - Accent5 6 2" xfId="20793"/>
    <cellStyle name="60% - Accent5 6 3" xfId="20794"/>
    <cellStyle name="60% - Accent5 7" xfId="20795"/>
    <cellStyle name="60% - Accent5 7 2" xfId="20796"/>
    <cellStyle name="60% - Accent5 7 3" xfId="20797"/>
    <cellStyle name="60% - Accent5 8" xfId="20798"/>
    <cellStyle name="60% - Accent5 8 2" xfId="20799"/>
    <cellStyle name="60% - Accent5 8 3" xfId="20800"/>
    <cellStyle name="60% - Accent5 9" xfId="20801"/>
    <cellStyle name="60% - Accent5 9 2" xfId="20802"/>
    <cellStyle name="60% - Accent5 9 3" xfId="20803"/>
    <cellStyle name="60% - Accent6" xfId="30" builtinId="52" customBuiltin="1"/>
    <cellStyle name="60% - Accent6 10" xfId="20804"/>
    <cellStyle name="60% - Accent6 10 2" xfId="20805"/>
    <cellStyle name="60% - Accent6 10 3" xfId="20806"/>
    <cellStyle name="60% - Accent6 11" xfId="20807"/>
    <cellStyle name="60% - Accent6 11 2" xfId="20808"/>
    <cellStyle name="60% - Accent6 11 3" xfId="20809"/>
    <cellStyle name="60% - Accent6 12" xfId="20810"/>
    <cellStyle name="60% - Accent6 12 2" xfId="20811"/>
    <cellStyle name="60% - Accent6 12 3" xfId="20812"/>
    <cellStyle name="60% - Accent6 13" xfId="20813"/>
    <cellStyle name="60% - Accent6 13 2" xfId="20814"/>
    <cellStyle name="60% - Accent6 13 3" xfId="20815"/>
    <cellStyle name="60% - Accent6 14" xfId="20816"/>
    <cellStyle name="60% - Accent6 14 2" xfId="20817"/>
    <cellStyle name="60% - Accent6 14 3" xfId="20818"/>
    <cellStyle name="60% - Accent6 15" xfId="20819"/>
    <cellStyle name="60% - Accent6 15 2" xfId="20820"/>
    <cellStyle name="60% - Accent6 15 3" xfId="20821"/>
    <cellStyle name="60% - Accent6 16" xfId="20822"/>
    <cellStyle name="60% - Accent6 16 2" xfId="20823"/>
    <cellStyle name="60% - Accent6 16 3" xfId="20824"/>
    <cellStyle name="60% - Accent6 17" xfId="20825"/>
    <cellStyle name="60% - Accent6 17 2" xfId="20826"/>
    <cellStyle name="60% - Accent6 17 3" xfId="20827"/>
    <cellStyle name="60% - Accent6 18" xfId="20828"/>
    <cellStyle name="60% - Accent6 18 2" xfId="20829"/>
    <cellStyle name="60% - Accent6 18 3" xfId="20830"/>
    <cellStyle name="60% - Accent6 19" xfId="20831"/>
    <cellStyle name="60% - Accent6 19 2" xfId="20832"/>
    <cellStyle name="60% - Accent6 19 3" xfId="20833"/>
    <cellStyle name="60% - Accent6 2" xfId="379"/>
    <cellStyle name="60% - Accent6 2 10" xfId="20834"/>
    <cellStyle name="60% - Accent6 2 11" xfId="20835"/>
    <cellStyle name="60% - Accent6 2 12" xfId="20836"/>
    <cellStyle name="60% - Accent6 2 13" xfId="20837"/>
    <cellStyle name="60% - Accent6 2 14" xfId="20838"/>
    <cellStyle name="60% - Accent6 2 15" xfId="20839"/>
    <cellStyle name="60% - Accent6 2 16" xfId="20840"/>
    <cellStyle name="60% - Accent6 2 17" xfId="20841"/>
    <cellStyle name="60% - Accent6 2 18" xfId="20842"/>
    <cellStyle name="60% - Accent6 2 19" xfId="20843"/>
    <cellStyle name="60% - Accent6 2 2" xfId="1530"/>
    <cellStyle name="60% - Accent6 2 2 2" xfId="20844"/>
    <cellStyle name="60% - Accent6 2 20" xfId="20845"/>
    <cellStyle name="60% - Accent6 2 21" xfId="20846"/>
    <cellStyle name="60% - Accent6 2 22" xfId="20847"/>
    <cellStyle name="60% - Accent6 2 23" xfId="20848"/>
    <cellStyle name="60% - Accent6 2 24" xfId="20849"/>
    <cellStyle name="60% - Accent6 2 25" xfId="20850"/>
    <cellStyle name="60% - Accent6 2 26" xfId="20851"/>
    <cellStyle name="60% - Accent6 2 27" xfId="20852"/>
    <cellStyle name="60% - Accent6 2 28" xfId="20853"/>
    <cellStyle name="60% - Accent6 2 29" xfId="20854"/>
    <cellStyle name="60% - Accent6 2 3" xfId="20855"/>
    <cellStyle name="60% - Accent6 2 30" xfId="20856"/>
    <cellStyle name="60% - Accent6 2 31" xfId="20857"/>
    <cellStyle name="60% - Accent6 2 32" xfId="20858"/>
    <cellStyle name="60% - Accent6 2 33" xfId="20859"/>
    <cellStyle name="60% - Accent6 2 4" xfId="20860"/>
    <cellStyle name="60% - Accent6 2 5" xfId="20861"/>
    <cellStyle name="60% - Accent6 2 6" xfId="20862"/>
    <cellStyle name="60% - Accent6 2 7" xfId="20863"/>
    <cellStyle name="60% - Accent6 2 8" xfId="20864"/>
    <cellStyle name="60% - Accent6 2 9" xfId="20865"/>
    <cellStyle name="60% - Accent6 20" xfId="20866"/>
    <cellStyle name="60% - Accent6 20 2" xfId="20867"/>
    <cellStyle name="60% - Accent6 20 3" xfId="20868"/>
    <cellStyle name="60% - Accent6 21" xfId="20869"/>
    <cellStyle name="60% - Accent6 21 2" xfId="20870"/>
    <cellStyle name="60% - Accent6 21 3" xfId="20871"/>
    <cellStyle name="60% - Accent6 22" xfId="20872"/>
    <cellStyle name="60% - Accent6 22 2" xfId="20873"/>
    <cellStyle name="60% - Accent6 22 3" xfId="20874"/>
    <cellStyle name="60% - Accent6 23" xfId="20875"/>
    <cellStyle name="60% - Accent6 23 2" xfId="20876"/>
    <cellStyle name="60% - Accent6 23 3" xfId="20877"/>
    <cellStyle name="60% - Accent6 24" xfId="20878"/>
    <cellStyle name="60% - Accent6 24 2" xfId="20879"/>
    <cellStyle name="60% - Accent6 24 3" xfId="20880"/>
    <cellStyle name="60% - Accent6 25" xfId="20881"/>
    <cellStyle name="60% - Accent6 25 2" xfId="20882"/>
    <cellStyle name="60% - Accent6 25 3" xfId="20883"/>
    <cellStyle name="60% - Accent6 26" xfId="20884"/>
    <cellStyle name="60% - Accent6 26 2" xfId="20885"/>
    <cellStyle name="60% - Accent6 26 3" xfId="20886"/>
    <cellStyle name="60% - Accent6 27" xfId="20887"/>
    <cellStyle name="60% - Accent6 27 2" xfId="20888"/>
    <cellStyle name="60% - Accent6 27 3" xfId="20889"/>
    <cellStyle name="60% - Accent6 28" xfId="20890"/>
    <cellStyle name="60% - Accent6 28 2" xfId="20891"/>
    <cellStyle name="60% - Accent6 28 3" xfId="20892"/>
    <cellStyle name="60% - Accent6 29" xfId="20893"/>
    <cellStyle name="60% - Accent6 29 2" xfId="20894"/>
    <cellStyle name="60% - Accent6 29 3" xfId="20895"/>
    <cellStyle name="60% - Accent6 3" xfId="1531"/>
    <cellStyle name="60% - Accent6 3 2" xfId="20896"/>
    <cellStyle name="60% - Accent6 30" xfId="20897"/>
    <cellStyle name="60% - Accent6 30 2" xfId="20898"/>
    <cellStyle name="60% - Accent6 31" xfId="20899"/>
    <cellStyle name="60% - Accent6 32" xfId="20900"/>
    <cellStyle name="60% - Accent6 33" xfId="20901"/>
    <cellStyle name="60% - Accent6 4" xfId="20902"/>
    <cellStyle name="60% - Accent6 4 2" xfId="20903"/>
    <cellStyle name="60% - Accent6 4 3" xfId="20904"/>
    <cellStyle name="60% - Accent6 5" xfId="20905"/>
    <cellStyle name="60% - Accent6 5 2" xfId="20906"/>
    <cellStyle name="60% - Accent6 5 3" xfId="20907"/>
    <cellStyle name="60% - Accent6 6" xfId="20908"/>
    <cellStyle name="60% - Accent6 6 2" xfId="20909"/>
    <cellStyle name="60% - Accent6 6 3" xfId="20910"/>
    <cellStyle name="60% - Accent6 7" xfId="20911"/>
    <cellStyle name="60% - Accent6 7 2" xfId="20912"/>
    <cellStyle name="60% - Accent6 7 3" xfId="20913"/>
    <cellStyle name="60% - Accent6 8" xfId="20914"/>
    <cellStyle name="60% - Accent6 8 2" xfId="20915"/>
    <cellStyle name="60% - Accent6 8 3" xfId="20916"/>
    <cellStyle name="60% - Accent6 9" xfId="20917"/>
    <cellStyle name="60% - Accent6 9 2" xfId="20918"/>
    <cellStyle name="60% - Accent6 9 3" xfId="20919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20"/>
    <cellStyle name="Accent1 10 2" xfId="20921"/>
    <cellStyle name="Accent1 10 3" xfId="20922"/>
    <cellStyle name="Accent1 11" xfId="20923"/>
    <cellStyle name="Accent1 11 2" xfId="20924"/>
    <cellStyle name="Accent1 11 3" xfId="20925"/>
    <cellStyle name="Accent1 12" xfId="20926"/>
    <cellStyle name="Accent1 12 2" xfId="20927"/>
    <cellStyle name="Accent1 12 3" xfId="20928"/>
    <cellStyle name="Accent1 13" xfId="20929"/>
    <cellStyle name="Accent1 13 2" xfId="20930"/>
    <cellStyle name="Accent1 13 3" xfId="20931"/>
    <cellStyle name="Accent1 14" xfId="20932"/>
    <cellStyle name="Accent1 14 2" xfId="20933"/>
    <cellStyle name="Accent1 14 3" xfId="20934"/>
    <cellStyle name="Accent1 15" xfId="20935"/>
    <cellStyle name="Accent1 15 2" xfId="20936"/>
    <cellStyle name="Accent1 15 3" xfId="20937"/>
    <cellStyle name="Accent1 16" xfId="20938"/>
    <cellStyle name="Accent1 16 2" xfId="20939"/>
    <cellStyle name="Accent1 16 3" xfId="20940"/>
    <cellStyle name="Accent1 17" xfId="20941"/>
    <cellStyle name="Accent1 17 2" xfId="20942"/>
    <cellStyle name="Accent1 17 3" xfId="20943"/>
    <cellStyle name="Accent1 18" xfId="20944"/>
    <cellStyle name="Accent1 18 2" xfId="20945"/>
    <cellStyle name="Accent1 18 3" xfId="20946"/>
    <cellStyle name="Accent1 19" xfId="20947"/>
    <cellStyle name="Accent1 19 2" xfId="20948"/>
    <cellStyle name="Accent1 19 3" xfId="20949"/>
    <cellStyle name="Accent1 2" xfId="380"/>
    <cellStyle name="Accent1 2 10" xfId="20950"/>
    <cellStyle name="Accent1 2 11" xfId="20951"/>
    <cellStyle name="Accent1 2 12" xfId="20952"/>
    <cellStyle name="Accent1 2 13" xfId="20953"/>
    <cellStyle name="Accent1 2 14" xfId="20954"/>
    <cellStyle name="Accent1 2 15" xfId="20955"/>
    <cellStyle name="Accent1 2 16" xfId="20956"/>
    <cellStyle name="Accent1 2 17" xfId="20957"/>
    <cellStyle name="Accent1 2 18" xfId="20958"/>
    <cellStyle name="Accent1 2 19" xfId="20959"/>
    <cellStyle name="Accent1 2 2" xfId="1532"/>
    <cellStyle name="Accent1 2 2 2" xfId="20960"/>
    <cellStyle name="Accent1 2 20" xfId="20961"/>
    <cellStyle name="Accent1 2 21" xfId="20962"/>
    <cellStyle name="Accent1 2 22" xfId="20963"/>
    <cellStyle name="Accent1 2 23" xfId="20964"/>
    <cellStyle name="Accent1 2 24" xfId="20965"/>
    <cellStyle name="Accent1 2 25" xfId="20966"/>
    <cellStyle name="Accent1 2 26" xfId="20967"/>
    <cellStyle name="Accent1 2 27" xfId="20968"/>
    <cellStyle name="Accent1 2 28" xfId="20969"/>
    <cellStyle name="Accent1 2 29" xfId="20970"/>
    <cellStyle name="Accent1 2 3" xfId="20971"/>
    <cellStyle name="Accent1 2 30" xfId="20972"/>
    <cellStyle name="Accent1 2 31" xfId="20973"/>
    <cellStyle name="Accent1 2 32" xfId="20974"/>
    <cellStyle name="Accent1 2 33" xfId="20975"/>
    <cellStyle name="Accent1 2 4" xfId="20976"/>
    <cellStyle name="Accent1 2 5" xfId="20977"/>
    <cellStyle name="Accent1 2 6" xfId="20978"/>
    <cellStyle name="Accent1 2 7" xfId="20979"/>
    <cellStyle name="Accent1 2 8" xfId="20980"/>
    <cellStyle name="Accent1 2 9" xfId="20981"/>
    <cellStyle name="Accent1 20" xfId="20982"/>
    <cellStyle name="Accent1 20 2" xfId="20983"/>
    <cellStyle name="Accent1 20 3" xfId="20984"/>
    <cellStyle name="Accent1 21" xfId="20985"/>
    <cellStyle name="Accent1 21 2" xfId="20986"/>
    <cellStyle name="Accent1 21 3" xfId="20987"/>
    <cellStyle name="Accent1 22" xfId="20988"/>
    <cellStyle name="Accent1 22 2" xfId="20989"/>
    <cellStyle name="Accent1 22 3" xfId="20990"/>
    <cellStyle name="Accent1 23" xfId="20991"/>
    <cellStyle name="Accent1 23 2" xfId="20992"/>
    <cellStyle name="Accent1 23 3" xfId="20993"/>
    <cellStyle name="Accent1 24" xfId="20994"/>
    <cellStyle name="Accent1 24 2" xfId="20995"/>
    <cellStyle name="Accent1 24 3" xfId="20996"/>
    <cellStyle name="Accent1 25" xfId="20997"/>
    <cellStyle name="Accent1 25 2" xfId="20998"/>
    <cellStyle name="Accent1 25 3" xfId="20999"/>
    <cellStyle name="Accent1 26" xfId="21000"/>
    <cellStyle name="Accent1 26 2" xfId="21001"/>
    <cellStyle name="Accent1 26 3" xfId="21002"/>
    <cellStyle name="Accent1 27" xfId="21003"/>
    <cellStyle name="Accent1 27 2" xfId="21004"/>
    <cellStyle name="Accent1 27 3" xfId="21005"/>
    <cellStyle name="Accent1 28" xfId="21006"/>
    <cellStyle name="Accent1 28 2" xfId="21007"/>
    <cellStyle name="Accent1 28 3" xfId="21008"/>
    <cellStyle name="Accent1 29" xfId="21009"/>
    <cellStyle name="Accent1 29 2" xfId="21010"/>
    <cellStyle name="Accent1 29 3" xfId="21011"/>
    <cellStyle name="Accent1 3" xfId="1533"/>
    <cellStyle name="Accent1 3 2" xfId="21012"/>
    <cellStyle name="Accent1 30" xfId="21013"/>
    <cellStyle name="Accent1 30 2" xfId="21014"/>
    <cellStyle name="Accent1 31" xfId="21015"/>
    <cellStyle name="Accent1 32" xfId="21016"/>
    <cellStyle name="Accent1 33" xfId="21017"/>
    <cellStyle name="Accent1 4" xfId="21018"/>
    <cellStyle name="Accent1 4 2" xfId="21019"/>
    <cellStyle name="Accent1 4 3" xfId="21020"/>
    <cellStyle name="Accent1 5" xfId="21021"/>
    <cellStyle name="Accent1 5 2" xfId="21022"/>
    <cellStyle name="Accent1 5 3" xfId="21023"/>
    <cellStyle name="Accent1 6" xfId="21024"/>
    <cellStyle name="Accent1 6 2" xfId="21025"/>
    <cellStyle name="Accent1 6 3" xfId="21026"/>
    <cellStyle name="Accent1 7" xfId="21027"/>
    <cellStyle name="Accent1 7 2" xfId="21028"/>
    <cellStyle name="Accent1 7 3" xfId="21029"/>
    <cellStyle name="Accent1 8" xfId="21030"/>
    <cellStyle name="Accent1 8 2" xfId="21031"/>
    <cellStyle name="Accent1 8 3" xfId="21032"/>
    <cellStyle name="Accent1 9" xfId="21033"/>
    <cellStyle name="Accent1 9 2" xfId="21034"/>
    <cellStyle name="Accent1 9 3" xfId="21035"/>
    <cellStyle name="Accent2" xfId="38" builtinId="33" customBuiltin="1"/>
    <cellStyle name="Accent2 10" xfId="21036"/>
    <cellStyle name="Accent2 10 2" xfId="21037"/>
    <cellStyle name="Accent2 10 3" xfId="21038"/>
    <cellStyle name="Accent2 11" xfId="21039"/>
    <cellStyle name="Accent2 11 2" xfId="21040"/>
    <cellStyle name="Accent2 11 3" xfId="21041"/>
    <cellStyle name="Accent2 12" xfId="21042"/>
    <cellStyle name="Accent2 12 2" xfId="21043"/>
    <cellStyle name="Accent2 12 3" xfId="21044"/>
    <cellStyle name="Accent2 13" xfId="21045"/>
    <cellStyle name="Accent2 13 2" xfId="21046"/>
    <cellStyle name="Accent2 13 3" xfId="21047"/>
    <cellStyle name="Accent2 14" xfId="21048"/>
    <cellStyle name="Accent2 14 2" xfId="21049"/>
    <cellStyle name="Accent2 14 3" xfId="21050"/>
    <cellStyle name="Accent2 15" xfId="21051"/>
    <cellStyle name="Accent2 15 2" xfId="21052"/>
    <cellStyle name="Accent2 15 3" xfId="21053"/>
    <cellStyle name="Accent2 16" xfId="21054"/>
    <cellStyle name="Accent2 16 2" xfId="21055"/>
    <cellStyle name="Accent2 16 3" xfId="21056"/>
    <cellStyle name="Accent2 17" xfId="21057"/>
    <cellStyle name="Accent2 17 2" xfId="21058"/>
    <cellStyle name="Accent2 17 3" xfId="21059"/>
    <cellStyle name="Accent2 18" xfId="21060"/>
    <cellStyle name="Accent2 18 2" xfId="21061"/>
    <cellStyle name="Accent2 18 3" xfId="21062"/>
    <cellStyle name="Accent2 19" xfId="21063"/>
    <cellStyle name="Accent2 19 2" xfId="21064"/>
    <cellStyle name="Accent2 19 3" xfId="21065"/>
    <cellStyle name="Accent2 2" xfId="381"/>
    <cellStyle name="Accent2 2 10" xfId="21066"/>
    <cellStyle name="Accent2 2 11" xfId="21067"/>
    <cellStyle name="Accent2 2 12" xfId="21068"/>
    <cellStyle name="Accent2 2 13" xfId="21069"/>
    <cellStyle name="Accent2 2 14" xfId="21070"/>
    <cellStyle name="Accent2 2 15" xfId="21071"/>
    <cellStyle name="Accent2 2 16" xfId="21072"/>
    <cellStyle name="Accent2 2 17" xfId="21073"/>
    <cellStyle name="Accent2 2 18" xfId="21074"/>
    <cellStyle name="Accent2 2 19" xfId="21075"/>
    <cellStyle name="Accent2 2 2" xfId="1534"/>
    <cellStyle name="Accent2 2 2 2" xfId="21076"/>
    <cellStyle name="Accent2 2 20" xfId="21077"/>
    <cellStyle name="Accent2 2 21" xfId="21078"/>
    <cellStyle name="Accent2 2 22" xfId="21079"/>
    <cellStyle name="Accent2 2 23" xfId="21080"/>
    <cellStyle name="Accent2 2 24" xfId="21081"/>
    <cellStyle name="Accent2 2 25" xfId="21082"/>
    <cellStyle name="Accent2 2 26" xfId="21083"/>
    <cellStyle name="Accent2 2 27" xfId="21084"/>
    <cellStyle name="Accent2 2 28" xfId="21085"/>
    <cellStyle name="Accent2 2 29" xfId="21086"/>
    <cellStyle name="Accent2 2 3" xfId="21087"/>
    <cellStyle name="Accent2 2 30" xfId="21088"/>
    <cellStyle name="Accent2 2 31" xfId="21089"/>
    <cellStyle name="Accent2 2 32" xfId="21090"/>
    <cellStyle name="Accent2 2 33" xfId="21091"/>
    <cellStyle name="Accent2 2 4" xfId="21092"/>
    <cellStyle name="Accent2 2 5" xfId="21093"/>
    <cellStyle name="Accent2 2 6" xfId="21094"/>
    <cellStyle name="Accent2 2 7" xfId="21095"/>
    <cellStyle name="Accent2 2 8" xfId="21096"/>
    <cellStyle name="Accent2 2 9" xfId="21097"/>
    <cellStyle name="Accent2 20" xfId="21098"/>
    <cellStyle name="Accent2 20 2" xfId="21099"/>
    <cellStyle name="Accent2 20 3" xfId="21100"/>
    <cellStyle name="Accent2 21" xfId="21101"/>
    <cellStyle name="Accent2 21 2" xfId="21102"/>
    <cellStyle name="Accent2 21 3" xfId="21103"/>
    <cellStyle name="Accent2 22" xfId="21104"/>
    <cellStyle name="Accent2 22 2" xfId="21105"/>
    <cellStyle name="Accent2 22 3" xfId="21106"/>
    <cellStyle name="Accent2 23" xfId="21107"/>
    <cellStyle name="Accent2 23 2" xfId="21108"/>
    <cellStyle name="Accent2 23 3" xfId="21109"/>
    <cellStyle name="Accent2 24" xfId="21110"/>
    <cellStyle name="Accent2 24 2" xfId="21111"/>
    <cellStyle name="Accent2 24 3" xfId="21112"/>
    <cellStyle name="Accent2 25" xfId="21113"/>
    <cellStyle name="Accent2 25 2" xfId="21114"/>
    <cellStyle name="Accent2 25 3" xfId="21115"/>
    <cellStyle name="Accent2 26" xfId="21116"/>
    <cellStyle name="Accent2 26 2" xfId="21117"/>
    <cellStyle name="Accent2 26 3" xfId="21118"/>
    <cellStyle name="Accent2 27" xfId="21119"/>
    <cellStyle name="Accent2 27 2" xfId="21120"/>
    <cellStyle name="Accent2 27 3" xfId="21121"/>
    <cellStyle name="Accent2 28" xfId="21122"/>
    <cellStyle name="Accent2 28 2" xfId="21123"/>
    <cellStyle name="Accent2 28 3" xfId="21124"/>
    <cellStyle name="Accent2 29" xfId="21125"/>
    <cellStyle name="Accent2 29 2" xfId="21126"/>
    <cellStyle name="Accent2 29 3" xfId="21127"/>
    <cellStyle name="Accent2 3" xfId="1535"/>
    <cellStyle name="Accent2 3 2" xfId="21128"/>
    <cellStyle name="Accent2 30" xfId="21129"/>
    <cellStyle name="Accent2 30 2" xfId="21130"/>
    <cellStyle name="Accent2 31" xfId="21131"/>
    <cellStyle name="Accent2 32" xfId="21132"/>
    <cellStyle name="Accent2 4" xfId="21133"/>
    <cellStyle name="Accent2 4 2" xfId="21134"/>
    <cellStyle name="Accent2 4 3" xfId="21135"/>
    <cellStyle name="Accent2 5" xfId="21136"/>
    <cellStyle name="Accent2 5 2" xfId="21137"/>
    <cellStyle name="Accent2 5 3" xfId="21138"/>
    <cellStyle name="Accent2 6" xfId="21139"/>
    <cellStyle name="Accent2 6 2" xfId="21140"/>
    <cellStyle name="Accent2 6 3" xfId="21141"/>
    <cellStyle name="Accent2 7" xfId="21142"/>
    <cellStyle name="Accent2 7 2" xfId="21143"/>
    <cellStyle name="Accent2 7 3" xfId="21144"/>
    <cellStyle name="Accent2 8" xfId="21145"/>
    <cellStyle name="Accent2 8 2" xfId="21146"/>
    <cellStyle name="Accent2 8 3" xfId="21147"/>
    <cellStyle name="Accent2 9" xfId="21148"/>
    <cellStyle name="Accent2 9 2" xfId="21149"/>
    <cellStyle name="Accent2 9 3" xfId="21150"/>
    <cellStyle name="Accent3" xfId="39" builtinId="37" customBuiltin="1"/>
    <cellStyle name="Accent3 10" xfId="21151"/>
    <cellStyle name="Accent3 10 2" xfId="21152"/>
    <cellStyle name="Accent3 10 3" xfId="21153"/>
    <cellStyle name="Accent3 11" xfId="21154"/>
    <cellStyle name="Accent3 11 2" xfId="21155"/>
    <cellStyle name="Accent3 11 3" xfId="21156"/>
    <cellStyle name="Accent3 12" xfId="21157"/>
    <cellStyle name="Accent3 12 2" xfId="21158"/>
    <cellStyle name="Accent3 12 3" xfId="21159"/>
    <cellStyle name="Accent3 13" xfId="21160"/>
    <cellStyle name="Accent3 13 2" xfId="21161"/>
    <cellStyle name="Accent3 13 3" xfId="21162"/>
    <cellStyle name="Accent3 14" xfId="21163"/>
    <cellStyle name="Accent3 14 2" xfId="21164"/>
    <cellStyle name="Accent3 14 3" xfId="21165"/>
    <cellStyle name="Accent3 15" xfId="21166"/>
    <cellStyle name="Accent3 15 2" xfId="21167"/>
    <cellStyle name="Accent3 15 3" xfId="21168"/>
    <cellStyle name="Accent3 16" xfId="21169"/>
    <cellStyle name="Accent3 16 2" xfId="21170"/>
    <cellStyle name="Accent3 16 3" xfId="21171"/>
    <cellStyle name="Accent3 17" xfId="21172"/>
    <cellStyle name="Accent3 17 2" xfId="21173"/>
    <cellStyle name="Accent3 17 3" xfId="21174"/>
    <cellStyle name="Accent3 18" xfId="21175"/>
    <cellStyle name="Accent3 18 2" xfId="21176"/>
    <cellStyle name="Accent3 18 3" xfId="21177"/>
    <cellStyle name="Accent3 19" xfId="21178"/>
    <cellStyle name="Accent3 19 2" xfId="21179"/>
    <cellStyle name="Accent3 19 3" xfId="21180"/>
    <cellStyle name="Accent3 2" xfId="382"/>
    <cellStyle name="Accent3 2 10" xfId="21181"/>
    <cellStyle name="Accent3 2 11" xfId="21182"/>
    <cellStyle name="Accent3 2 12" xfId="21183"/>
    <cellStyle name="Accent3 2 13" xfId="21184"/>
    <cellStyle name="Accent3 2 14" xfId="21185"/>
    <cellStyle name="Accent3 2 15" xfId="21186"/>
    <cellStyle name="Accent3 2 16" xfId="21187"/>
    <cellStyle name="Accent3 2 17" xfId="21188"/>
    <cellStyle name="Accent3 2 18" xfId="21189"/>
    <cellStyle name="Accent3 2 19" xfId="21190"/>
    <cellStyle name="Accent3 2 2" xfId="1536"/>
    <cellStyle name="Accent3 2 2 2" xfId="21191"/>
    <cellStyle name="Accent3 2 20" xfId="21192"/>
    <cellStyle name="Accent3 2 21" xfId="21193"/>
    <cellStyle name="Accent3 2 22" xfId="21194"/>
    <cellStyle name="Accent3 2 23" xfId="21195"/>
    <cellStyle name="Accent3 2 24" xfId="21196"/>
    <cellStyle name="Accent3 2 25" xfId="21197"/>
    <cellStyle name="Accent3 2 26" xfId="21198"/>
    <cellStyle name="Accent3 2 27" xfId="21199"/>
    <cellStyle name="Accent3 2 28" xfId="21200"/>
    <cellStyle name="Accent3 2 29" xfId="21201"/>
    <cellStyle name="Accent3 2 3" xfId="21202"/>
    <cellStyle name="Accent3 2 30" xfId="21203"/>
    <cellStyle name="Accent3 2 31" xfId="21204"/>
    <cellStyle name="Accent3 2 32" xfId="21205"/>
    <cellStyle name="Accent3 2 33" xfId="21206"/>
    <cellStyle name="Accent3 2 4" xfId="21207"/>
    <cellStyle name="Accent3 2 5" xfId="21208"/>
    <cellStyle name="Accent3 2 6" xfId="21209"/>
    <cellStyle name="Accent3 2 7" xfId="21210"/>
    <cellStyle name="Accent3 2 8" xfId="21211"/>
    <cellStyle name="Accent3 2 9" xfId="21212"/>
    <cellStyle name="Accent3 20" xfId="21213"/>
    <cellStyle name="Accent3 20 2" xfId="21214"/>
    <cellStyle name="Accent3 20 3" xfId="21215"/>
    <cellStyle name="Accent3 21" xfId="21216"/>
    <cellStyle name="Accent3 21 2" xfId="21217"/>
    <cellStyle name="Accent3 21 3" xfId="21218"/>
    <cellStyle name="Accent3 22" xfId="21219"/>
    <cellStyle name="Accent3 22 2" xfId="21220"/>
    <cellStyle name="Accent3 22 3" xfId="21221"/>
    <cellStyle name="Accent3 23" xfId="21222"/>
    <cellStyle name="Accent3 23 2" xfId="21223"/>
    <cellStyle name="Accent3 23 3" xfId="21224"/>
    <cellStyle name="Accent3 24" xfId="21225"/>
    <cellStyle name="Accent3 24 2" xfId="21226"/>
    <cellStyle name="Accent3 24 3" xfId="21227"/>
    <cellStyle name="Accent3 25" xfId="21228"/>
    <cellStyle name="Accent3 25 2" xfId="21229"/>
    <cellStyle name="Accent3 25 3" xfId="21230"/>
    <cellStyle name="Accent3 26" xfId="21231"/>
    <cellStyle name="Accent3 26 2" xfId="21232"/>
    <cellStyle name="Accent3 26 3" xfId="21233"/>
    <cellStyle name="Accent3 27" xfId="21234"/>
    <cellStyle name="Accent3 27 2" xfId="21235"/>
    <cellStyle name="Accent3 27 3" xfId="21236"/>
    <cellStyle name="Accent3 28" xfId="21237"/>
    <cellStyle name="Accent3 28 2" xfId="21238"/>
    <cellStyle name="Accent3 28 3" xfId="21239"/>
    <cellStyle name="Accent3 29" xfId="21240"/>
    <cellStyle name="Accent3 29 2" xfId="21241"/>
    <cellStyle name="Accent3 29 3" xfId="21242"/>
    <cellStyle name="Accent3 3" xfId="1537"/>
    <cellStyle name="Accent3 3 2" xfId="21243"/>
    <cellStyle name="Accent3 30" xfId="21244"/>
    <cellStyle name="Accent3 30 2" xfId="21245"/>
    <cellStyle name="Accent3 31" xfId="21246"/>
    <cellStyle name="Accent3 32" xfId="21247"/>
    <cellStyle name="Accent3 4" xfId="21248"/>
    <cellStyle name="Accent3 4 2" xfId="21249"/>
    <cellStyle name="Accent3 4 3" xfId="21250"/>
    <cellStyle name="Accent3 5" xfId="21251"/>
    <cellStyle name="Accent3 5 2" xfId="21252"/>
    <cellStyle name="Accent3 5 3" xfId="21253"/>
    <cellStyle name="Accent3 6" xfId="21254"/>
    <cellStyle name="Accent3 6 2" xfId="21255"/>
    <cellStyle name="Accent3 6 3" xfId="21256"/>
    <cellStyle name="Accent3 7" xfId="21257"/>
    <cellStyle name="Accent3 7 2" xfId="21258"/>
    <cellStyle name="Accent3 7 3" xfId="21259"/>
    <cellStyle name="Accent3 8" xfId="21260"/>
    <cellStyle name="Accent3 8 2" xfId="21261"/>
    <cellStyle name="Accent3 8 3" xfId="21262"/>
    <cellStyle name="Accent3 9" xfId="21263"/>
    <cellStyle name="Accent3 9 2" xfId="21264"/>
    <cellStyle name="Accent3 9 3" xfId="21265"/>
    <cellStyle name="Accent4" xfId="40" builtinId="41" customBuiltin="1"/>
    <cellStyle name="Accent4 10" xfId="21266"/>
    <cellStyle name="Accent4 10 2" xfId="21267"/>
    <cellStyle name="Accent4 10 3" xfId="21268"/>
    <cellStyle name="Accent4 11" xfId="21269"/>
    <cellStyle name="Accent4 11 2" xfId="21270"/>
    <cellStyle name="Accent4 11 3" xfId="21271"/>
    <cellStyle name="Accent4 12" xfId="21272"/>
    <cellStyle name="Accent4 12 2" xfId="21273"/>
    <cellStyle name="Accent4 12 3" xfId="21274"/>
    <cellStyle name="Accent4 13" xfId="21275"/>
    <cellStyle name="Accent4 13 2" xfId="21276"/>
    <cellStyle name="Accent4 13 3" xfId="21277"/>
    <cellStyle name="Accent4 14" xfId="21278"/>
    <cellStyle name="Accent4 14 2" xfId="21279"/>
    <cellStyle name="Accent4 14 3" xfId="21280"/>
    <cellStyle name="Accent4 15" xfId="21281"/>
    <cellStyle name="Accent4 15 2" xfId="21282"/>
    <cellStyle name="Accent4 15 3" xfId="21283"/>
    <cellStyle name="Accent4 16" xfId="21284"/>
    <cellStyle name="Accent4 16 2" xfId="21285"/>
    <cellStyle name="Accent4 16 3" xfId="21286"/>
    <cellStyle name="Accent4 17" xfId="21287"/>
    <cellStyle name="Accent4 17 2" xfId="21288"/>
    <cellStyle name="Accent4 17 3" xfId="21289"/>
    <cellStyle name="Accent4 18" xfId="21290"/>
    <cellStyle name="Accent4 18 2" xfId="21291"/>
    <cellStyle name="Accent4 18 3" xfId="21292"/>
    <cellStyle name="Accent4 19" xfId="21293"/>
    <cellStyle name="Accent4 19 2" xfId="21294"/>
    <cellStyle name="Accent4 19 3" xfId="21295"/>
    <cellStyle name="Accent4 2" xfId="383"/>
    <cellStyle name="Accent4 2 10" xfId="21296"/>
    <cellStyle name="Accent4 2 11" xfId="21297"/>
    <cellStyle name="Accent4 2 12" xfId="21298"/>
    <cellStyle name="Accent4 2 13" xfId="21299"/>
    <cellStyle name="Accent4 2 14" xfId="21300"/>
    <cellStyle name="Accent4 2 15" xfId="21301"/>
    <cellStyle name="Accent4 2 16" xfId="21302"/>
    <cellStyle name="Accent4 2 17" xfId="21303"/>
    <cellStyle name="Accent4 2 18" xfId="21304"/>
    <cellStyle name="Accent4 2 19" xfId="21305"/>
    <cellStyle name="Accent4 2 2" xfId="1538"/>
    <cellStyle name="Accent4 2 2 2" xfId="21306"/>
    <cellStyle name="Accent4 2 20" xfId="21307"/>
    <cellStyle name="Accent4 2 21" xfId="21308"/>
    <cellStyle name="Accent4 2 22" xfId="21309"/>
    <cellStyle name="Accent4 2 23" xfId="21310"/>
    <cellStyle name="Accent4 2 24" xfId="21311"/>
    <cellStyle name="Accent4 2 25" xfId="21312"/>
    <cellStyle name="Accent4 2 26" xfId="21313"/>
    <cellStyle name="Accent4 2 27" xfId="21314"/>
    <cellStyle name="Accent4 2 28" xfId="21315"/>
    <cellStyle name="Accent4 2 29" xfId="21316"/>
    <cellStyle name="Accent4 2 3" xfId="21317"/>
    <cellStyle name="Accent4 2 30" xfId="21318"/>
    <cellStyle name="Accent4 2 31" xfId="21319"/>
    <cellStyle name="Accent4 2 32" xfId="21320"/>
    <cellStyle name="Accent4 2 33" xfId="21321"/>
    <cellStyle name="Accent4 2 4" xfId="21322"/>
    <cellStyle name="Accent4 2 5" xfId="21323"/>
    <cellStyle name="Accent4 2 6" xfId="21324"/>
    <cellStyle name="Accent4 2 7" xfId="21325"/>
    <cellStyle name="Accent4 2 8" xfId="21326"/>
    <cellStyle name="Accent4 2 9" xfId="21327"/>
    <cellStyle name="Accent4 20" xfId="21328"/>
    <cellStyle name="Accent4 20 2" xfId="21329"/>
    <cellStyle name="Accent4 20 3" xfId="21330"/>
    <cellStyle name="Accent4 21" xfId="21331"/>
    <cellStyle name="Accent4 21 2" xfId="21332"/>
    <cellStyle name="Accent4 21 3" xfId="21333"/>
    <cellStyle name="Accent4 22" xfId="21334"/>
    <cellStyle name="Accent4 22 2" xfId="21335"/>
    <cellStyle name="Accent4 22 3" xfId="21336"/>
    <cellStyle name="Accent4 23" xfId="21337"/>
    <cellStyle name="Accent4 23 2" xfId="21338"/>
    <cellStyle name="Accent4 23 3" xfId="21339"/>
    <cellStyle name="Accent4 24" xfId="21340"/>
    <cellStyle name="Accent4 24 2" xfId="21341"/>
    <cellStyle name="Accent4 24 3" xfId="21342"/>
    <cellStyle name="Accent4 25" xfId="21343"/>
    <cellStyle name="Accent4 25 2" xfId="21344"/>
    <cellStyle name="Accent4 25 3" xfId="21345"/>
    <cellStyle name="Accent4 26" xfId="21346"/>
    <cellStyle name="Accent4 26 2" xfId="21347"/>
    <cellStyle name="Accent4 26 3" xfId="21348"/>
    <cellStyle name="Accent4 27" xfId="21349"/>
    <cellStyle name="Accent4 27 2" xfId="21350"/>
    <cellStyle name="Accent4 27 3" xfId="21351"/>
    <cellStyle name="Accent4 28" xfId="21352"/>
    <cellStyle name="Accent4 28 2" xfId="21353"/>
    <cellStyle name="Accent4 28 3" xfId="21354"/>
    <cellStyle name="Accent4 29" xfId="21355"/>
    <cellStyle name="Accent4 29 2" xfId="21356"/>
    <cellStyle name="Accent4 29 3" xfId="21357"/>
    <cellStyle name="Accent4 3" xfId="1539"/>
    <cellStyle name="Accent4 3 2" xfId="21358"/>
    <cellStyle name="Accent4 30" xfId="21359"/>
    <cellStyle name="Accent4 30 2" xfId="21360"/>
    <cellStyle name="Accent4 31" xfId="21361"/>
    <cellStyle name="Accent4 32" xfId="21362"/>
    <cellStyle name="Accent4 33" xfId="21363"/>
    <cellStyle name="Accent4 4" xfId="21364"/>
    <cellStyle name="Accent4 4 2" xfId="21365"/>
    <cellStyle name="Accent4 4 3" xfId="21366"/>
    <cellStyle name="Accent4 5" xfId="21367"/>
    <cellStyle name="Accent4 5 2" xfId="21368"/>
    <cellStyle name="Accent4 5 3" xfId="21369"/>
    <cellStyle name="Accent4 6" xfId="21370"/>
    <cellStyle name="Accent4 6 2" xfId="21371"/>
    <cellStyle name="Accent4 6 3" xfId="21372"/>
    <cellStyle name="Accent4 7" xfId="21373"/>
    <cellStyle name="Accent4 7 2" xfId="21374"/>
    <cellStyle name="Accent4 7 3" xfId="21375"/>
    <cellStyle name="Accent4 8" xfId="21376"/>
    <cellStyle name="Accent4 8 2" xfId="21377"/>
    <cellStyle name="Accent4 8 3" xfId="21378"/>
    <cellStyle name="Accent4 9" xfId="21379"/>
    <cellStyle name="Accent4 9 2" xfId="21380"/>
    <cellStyle name="Accent4 9 3" xfId="21381"/>
    <cellStyle name="Accent5" xfId="41" builtinId="45" customBuiltin="1"/>
    <cellStyle name="Accent5 10" xfId="21382"/>
    <cellStyle name="Accent5 10 2" xfId="21383"/>
    <cellStyle name="Accent5 10 3" xfId="21384"/>
    <cellStyle name="Accent5 11" xfId="21385"/>
    <cellStyle name="Accent5 11 2" xfId="21386"/>
    <cellStyle name="Accent5 11 3" xfId="21387"/>
    <cellStyle name="Accent5 12" xfId="21388"/>
    <cellStyle name="Accent5 12 2" xfId="21389"/>
    <cellStyle name="Accent5 12 3" xfId="21390"/>
    <cellStyle name="Accent5 13" xfId="21391"/>
    <cellStyle name="Accent5 13 2" xfId="21392"/>
    <cellStyle name="Accent5 13 3" xfId="21393"/>
    <cellStyle name="Accent5 14" xfId="21394"/>
    <cellStyle name="Accent5 14 2" xfId="21395"/>
    <cellStyle name="Accent5 14 3" xfId="21396"/>
    <cellStyle name="Accent5 15" xfId="21397"/>
    <cellStyle name="Accent5 15 2" xfId="21398"/>
    <cellStyle name="Accent5 15 3" xfId="21399"/>
    <cellStyle name="Accent5 16" xfId="21400"/>
    <cellStyle name="Accent5 16 2" xfId="21401"/>
    <cellStyle name="Accent5 16 3" xfId="21402"/>
    <cellStyle name="Accent5 17" xfId="21403"/>
    <cellStyle name="Accent5 17 2" xfId="21404"/>
    <cellStyle name="Accent5 17 3" xfId="21405"/>
    <cellStyle name="Accent5 18" xfId="21406"/>
    <cellStyle name="Accent5 18 2" xfId="21407"/>
    <cellStyle name="Accent5 18 3" xfId="21408"/>
    <cellStyle name="Accent5 19" xfId="21409"/>
    <cellStyle name="Accent5 19 2" xfId="21410"/>
    <cellStyle name="Accent5 19 3" xfId="21411"/>
    <cellStyle name="Accent5 2" xfId="384"/>
    <cellStyle name="Accent5 2 10" xfId="21412"/>
    <cellStyle name="Accent5 2 11" xfId="21413"/>
    <cellStyle name="Accent5 2 12" xfId="21414"/>
    <cellStyle name="Accent5 2 13" xfId="21415"/>
    <cellStyle name="Accent5 2 14" xfId="21416"/>
    <cellStyle name="Accent5 2 15" xfId="21417"/>
    <cellStyle name="Accent5 2 16" xfId="21418"/>
    <cellStyle name="Accent5 2 17" xfId="21419"/>
    <cellStyle name="Accent5 2 18" xfId="21420"/>
    <cellStyle name="Accent5 2 19" xfId="21421"/>
    <cellStyle name="Accent5 2 2" xfId="1540"/>
    <cellStyle name="Accent5 2 2 2" xfId="21422"/>
    <cellStyle name="Accent5 2 20" xfId="21423"/>
    <cellStyle name="Accent5 2 21" xfId="21424"/>
    <cellStyle name="Accent5 2 22" xfId="21425"/>
    <cellStyle name="Accent5 2 23" xfId="21426"/>
    <cellStyle name="Accent5 2 24" xfId="21427"/>
    <cellStyle name="Accent5 2 25" xfId="21428"/>
    <cellStyle name="Accent5 2 26" xfId="21429"/>
    <cellStyle name="Accent5 2 27" xfId="21430"/>
    <cellStyle name="Accent5 2 28" xfId="21431"/>
    <cellStyle name="Accent5 2 29" xfId="21432"/>
    <cellStyle name="Accent5 2 3" xfId="21433"/>
    <cellStyle name="Accent5 2 30" xfId="21434"/>
    <cellStyle name="Accent5 2 31" xfId="21435"/>
    <cellStyle name="Accent5 2 32" xfId="21436"/>
    <cellStyle name="Accent5 2 33" xfId="21437"/>
    <cellStyle name="Accent5 2 4" xfId="21438"/>
    <cellStyle name="Accent5 2 5" xfId="21439"/>
    <cellStyle name="Accent5 2 6" xfId="21440"/>
    <cellStyle name="Accent5 2 7" xfId="21441"/>
    <cellStyle name="Accent5 2 8" xfId="21442"/>
    <cellStyle name="Accent5 2 9" xfId="21443"/>
    <cellStyle name="Accent5 20" xfId="21444"/>
    <cellStyle name="Accent5 20 2" xfId="21445"/>
    <cellStyle name="Accent5 20 3" xfId="21446"/>
    <cellStyle name="Accent5 21" xfId="21447"/>
    <cellStyle name="Accent5 21 2" xfId="21448"/>
    <cellStyle name="Accent5 21 3" xfId="21449"/>
    <cellStyle name="Accent5 22" xfId="21450"/>
    <cellStyle name="Accent5 22 2" xfId="21451"/>
    <cellStyle name="Accent5 22 3" xfId="21452"/>
    <cellStyle name="Accent5 23" xfId="21453"/>
    <cellStyle name="Accent5 23 2" xfId="21454"/>
    <cellStyle name="Accent5 23 3" xfId="21455"/>
    <cellStyle name="Accent5 24" xfId="21456"/>
    <cellStyle name="Accent5 24 2" xfId="21457"/>
    <cellStyle name="Accent5 24 3" xfId="21458"/>
    <cellStyle name="Accent5 25" xfId="21459"/>
    <cellStyle name="Accent5 25 2" xfId="21460"/>
    <cellStyle name="Accent5 25 3" xfId="21461"/>
    <cellStyle name="Accent5 26" xfId="21462"/>
    <cellStyle name="Accent5 26 2" xfId="21463"/>
    <cellStyle name="Accent5 26 3" xfId="21464"/>
    <cellStyle name="Accent5 27" xfId="21465"/>
    <cellStyle name="Accent5 27 2" xfId="21466"/>
    <cellStyle name="Accent5 27 3" xfId="21467"/>
    <cellStyle name="Accent5 28" xfId="21468"/>
    <cellStyle name="Accent5 28 2" xfId="21469"/>
    <cellStyle name="Accent5 28 3" xfId="21470"/>
    <cellStyle name="Accent5 29" xfId="21471"/>
    <cellStyle name="Accent5 29 2" xfId="21472"/>
    <cellStyle name="Accent5 29 3" xfId="21473"/>
    <cellStyle name="Accent5 3" xfId="1541"/>
    <cellStyle name="Accent5 3 2" xfId="21474"/>
    <cellStyle name="Accent5 30" xfId="21475"/>
    <cellStyle name="Accent5 30 2" xfId="21476"/>
    <cellStyle name="Accent5 31" xfId="21477"/>
    <cellStyle name="Accent5 32" xfId="21478"/>
    <cellStyle name="Accent5 4" xfId="21479"/>
    <cellStyle name="Accent5 4 2" xfId="21480"/>
    <cellStyle name="Accent5 4 3" xfId="21481"/>
    <cellStyle name="Accent5 5" xfId="21482"/>
    <cellStyle name="Accent5 5 2" xfId="21483"/>
    <cellStyle name="Accent5 5 3" xfId="21484"/>
    <cellStyle name="Accent5 6" xfId="21485"/>
    <cellStyle name="Accent5 6 2" xfId="21486"/>
    <cellStyle name="Accent5 6 3" xfId="21487"/>
    <cellStyle name="Accent5 7" xfId="21488"/>
    <cellStyle name="Accent5 7 2" xfId="21489"/>
    <cellStyle name="Accent5 7 3" xfId="21490"/>
    <cellStyle name="Accent5 8" xfId="21491"/>
    <cellStyle name="Accent5 8 2" xfId="21492"/>
    <cellStyle name="Accent5 8 3" xfId="21493"/>
    <cellStyle name="Accent5 9" xfId="21494"/>
    <cellStyle name="Accent5 9 2" xfId="21495"/>
    <cellStyle name="Accent5 9 3" xfId="21496"/>
    <cellStyle name="Accent6" xfId="42" builtinId="49" customBuiltin="1"/>
    <cellStyle name="Accent6 10" xfId="21497"/>
    <cellStyle name="Accent6 10 2" xfId="21498"/>
    <cellStyle name="Accent6 10 3" xfId="21499"/>
    <cellStyle name="Accent6 11" xfId="21500"/>
    <cellStyle name="Accent6 11 2" xfId="21501"/>
    <cellStyle name="Accent6 11 3" xfId="21502"/>
    <cellStyle name="Accent6 12" xfId="21503"/>
    <cellStyle name="Accent6 12 2" xfId="21504"/>
    <cellStyle name="Accent6 12 3" xfId="21505"/>
    <cellStyle name="Accent6 13" xfId="21506"/>
    <cellStyle name="Accent6 13 2" xfId="21507"/>
    <cellStyle name="Accent6 13 3" xfId="21508"/>
    <cellStyle name="Accent6 14" xfId="21509"/>
    <cellStyle name="Accent6 14 2" xfId="21510"/>
    <cellStyle name="Accent6 14 3" xfId="21511"/>
    <cellStyle name="Accent6 15" xfId="21512"/>
    <cellStyle name="Accent6 15 2" xfId="21513"/>
    <cellStyle name="Accent6 15 3" xfId="21514"/>
    <cellStyle name="Accent6 16" xfId="21515"/>
    <cellStyle name="Accent6 16 2" xfId="21516"/>
    <cellStyle name="Accent6 16 3" xfId="21517"/>
    <cellStyle name="Accent6 17" xfId="21518"/>
    <cellStyle name="Accent6 17 2" xfId="21519"/>
    <cellStyle name="Accent6 17 3" xfId="21520"/>
    <cellStyle name="Accent6 18" xfId="21521"/>
    <cellStyle name="Accent6 18 2" xfId="21522"/>
    <cellStyle name="Accent6 18 3" xfId="21523"/>
    <cellStyle name="Accent6 19" xfId="21524"/>
    <cellStyle name="Accent6 19 2" xfId="21525"/>
    <cellStyle name="Accent6 19 3" xfId="21526"/>
    <cellStyle name="Accent6 2" xfId="385"/>
    <cellStyle name="Accent6 2 10" xfId="21527"/>
    <cellStyle name="Accent6 2 11" xfId="21528"/>
    <cellStyle name="Accent6 2 12" xfId="21529"/>
    <cellStyle name="Accent6 2 13" xfId="21530"/>
    <cellStyle name="Accent6 2 14" xfId="21531"/>
    <cellStyle name="Accent6 2 15" xfId="21532"/>
    <cellStyle name="Accent6 2 16" xfId="21533"/>
    <cellStyle name="Accent6 2 17" xfId="21534"/>
    <cellStyle name="Accent6 2 18" xfId="21535"/>
    <cellStyle name="Accent6 2 19" xfId="21536"/>
    <cellStyle name="Accent6 2 2" xfId="1542"/>
    <cellStyle name="Accent6 2 2 2" xfId="21537"/>
    <cellStyle name="Accent6 2 20" xfId="21538"/>
    <cellStyle name="Accent6 2 21" xfId="21539"/>
    <cellStyle name="Accent6 2 22" xfId="21540"/>
    <cellStyle name="Accent6 2 23" xfId="21541"/>
    <cellStyle name="Accent6 2 24" xfId="21542"/>
    <cellStyle name="Accent6 2 25" xfId="21543"/>
    <cellStyle name="Accent6 2 26" xfId="21544"/>
    <cellStyle name="Accent6 2 27" xfId="21545"/>
    <cellStyle name="Accent6 2 28" xfId="21546"/>
    <cellStyle name="Accent6 2 29" xfId="21547"/>
    <cellStyle name="Accent6 2 3" xfId="21548"/>
    <cellStyle name="Accent6 2 30" xfId="21549"/>
    <cellStyle name="Accent6 2 31" xfId="21550"/>
    <cellStyle name="Accent6 2 32" xfId="21551"/>
    <cellStyle name="Accent6 2 33" xfId="21552"/>
    <cellStyle name="Accent6 2 4" xfId="21553"/>
    <cellStyle name="Accent6 2 5" xfId="21554"/>
    <cellStyle name="Accent6 2 6" xfId="21555"/>
    <cellStyle name="Accent6 2 7" xfId="21556"/>
    <cellStyle name="Accent6 2 8" xfId="21557"/>
    <cellStyle name="Accent6 2 9" xfId="21558"/>
    <cellStyle name="Accent6 20" xfId="21559"/>
    <cellStyle name="Accent6 20 2" xfId="21560"/>
    <cellStyle name="Accent6 20 3" xfId="21561"/>
    <cellStyle name="Accent6 21" xfId="21562"/>
    <cellStyle name="Accent6 21 2" xfId="21563"/>
    <cellStyle name="Accent6 21 3" xfId="21564"/>
    <cellStyle name="Accent6 22" xfId="21565"/>
    <cellStyle name="Accent6 22 2" xfId="21566"/>
    <cellStyle name="Accent6 22 3" xfId="21567"/>
    <cellStyle name="Accent6 23" xfId="21568"/>
    <cellStyle name="Accent6 23 2" xfId="21569"/>
    <cellStyle name="Accent6 23 3" xfId="21570"/>
    <cellStyle name="Accent6 24" xfId="21571"/>
    <cellStyle name="Accent6 24 2" xfId="21572"/>
    <cellStyle name="Accent6 24 3" xfId="21573"/>
    <cellStyle name="Accent6 25" xfId="21574"/>
    <cellStyle name="Accent6 25 2" xfId="21575"/>
    <cellStyle name="Accent6 25 3" xfId="21576"/>
    <cellStyle name="Accent6 26" xfId="21577"/>
    <cellStyle name="Accent6 26 2" xfId="21578"/>
    <cellStyle name="Accent6 26 3" xfId="21579"/>
    <cellStyle name="Accent6 27" xfId="21580"/>
    <cellStyle name="Accent6 27 2" xfId="21581"/>
    <cellStyle name="Accent6 27 3" xfId="21582"/>
    <cellStyle name="Accent6 28" xfId="21583"/>
    <cellStyle name="Accent6 28 2" xfId="21584"/>
    <cellStyle name="Accent6 28 3" xfId="21585"/>
    <cellStyle name="Accent6 29" xfId="21586"/>
    <cellStyle name="Accent6 29 2" xfId="21587"/>
    <cellStyle name="Accent6 29 3" xfId="21588"/>
    <cellStyle name="Accent6 3" xfId="1543"/>
    <cellStyle name="Accent6 3 2" xfId="21589"/>
    <cellStyle name="Accent6 30" xfId="21590"/>
    <cellStyle name="Accent6 30 2" xfId="21591"/>
    <cellStyle name="Accent6 31" xfId="21592"/>
    <cellStyle name="Accent6 32" xfId="21593"/>
    <cellStyle name="Accent6 4" xfId="21594"/>
    <cellStyle name="Accent6 4 2" xfId="21595"/>
    <cellStyle name="Accent6 4 3" xfId="21596"/>
    <cellStyle name="Accent6 5" xfId="21597"/>
    <cellStyle name="Accent6 5 2" xfId="21598"/>
    <cellStyle name="Accent6 5 3" xfId="21599"/>
    <cellStyle name="Accent6 6" xfId="21600"/>
    <cellStyle name="Accent6 6 2" xfId="21601"/>
    <cellStyle name="Accent6 6 3" xfId="21602"/>
    <cellStyle name="Accent6 7" xfId="21603"/>
    <cellStyle name="Accent6 7 2" xfId="21604"/>
    <cellStyle name="Accent6 7 3" xfId="21605"/>
    <cellStyle name="Accent6 8" xfId="21606"/>
    <cellStyle name="Accent6 8 2" xfId="21607"/>
    <cellStyle name="Accent6 8 3" xfId="21608"/>
    <cellStyle name="Accent6 9" xfId="21609"/>
    <cellStyle name="Accent6 9 2" xfId="21610"/>
    <cellStyle name="Accent6 9 3" xfId="21611"/>
    <cellStyle name="ÅëÈ­ [0]_¿µ¹®Á¶Á÷µµ" xfId="277"/>
    <cellStyle name="ÅëÈ­_¿µ¹®Á¶Á÷µµ" xfId="278"/>
    <cellStyle name="ÄÞ¸¶ [0]_±âÅ¸" xfId="279"/>
    <cellStyle name="ÄÞ¸¶_±âÅ¸" xfId="280"/>
    <cellStyle name="Bad" xfId="43" builtinId="27" customBuiltin="1"/>
    <cellStyle name="Bad 10" xfId="21612"/>
    <cellStyle name="Bad 10 2" xfId="21613"/>
    <cellStyle name="Bad 10 3" xfId="21614"/>
    <cellStyle name="Bad 11" xfId="21615"/>
    <cellStyle name="Bad 11 2" xfId="21616"/>
    <cellStyle name="Bad 11 3" xfId="21617"/>
    <cellStyle name="Bad 12" xfId="21618"/>
    <cellStyle name="Bad 12 2" xfId="21619"/>
    <cellStyle name="Bad 12 3" xfId="21620"/>
    <cellStyle name="Bad 13" xfId="21621"/>
    <cellStyle name="Bad 13 2" xfId="21622"/>
    <cellStyle name="Bad 13 3" xfId="21623"/>
    <cellStyle name="Bad 14" xfId="21624"/>
    <cellStyle name="Bad 14 2" xfId="21625"/>
    <cellStyle name="Bad 14 3" xfId="21626"/>
    <cellStyle name="Bad 15" xfId="21627"/>
    <cellStyle name="Bad 15 2" xfId="21628"/>
    <cellStyle name="Bad 15 3" xfId="21629"/>
    <cellStyle name="Bad 16" xfId="21630"/>
    <cellStyle name="Bad 16 2" xfId="21631"/>
    <cellStyle name="Bad 16 3" xfId="21632"/>
    <cellStyle name="Bad 17" xfId="21633"/>
    <cellStyle name="Bad 17 2" xfId="21634"/>
    <cellStyle name="Bad 17 3" xfId="21635"/>
    <cellStyle name="Bad 18" xfId="21636"/>
    <cellStyle name="Bad 18 2" xfId="21637"/>
    <cellStyle name="Bad 18 3" xfId="21638"/>
    <cellStyle name="Bad 19" xfId="21639"/>
    <cellStyle name="Bad 19 2" xfId="21640"/>
    <cellStyle name="Bad 19 3" xfId="21641"/>
    <cellStyle name="Bad 2" xfId="386"/>
    <cellStyle name="Bad 2 10" xfId="21642"/>
    <cellStyle name="Bad 2 11" xfId="21643"/>
    <cellStyle name="Bad 2 12" xfId="21644"/>
    <cellStyle name="Bad 2 13" xfId="21645"/>
    <cellStyle name="Bad 2 14" xfId="21646"/>
    <cellStyle name="Bad 2 15" xfId="21647"/>
    <cellStyle name="Bad 2 16" xfId="21648"/>
    <cellStyle name="Bad 2 17" xfId="21649"/>
    <cellStyle name="Bad 2 18" xfId="21650"/>
    <cellStyle name="Bad 2 19" xfId="21651"/>
    <cellStyle name="Bad 2 2" xfId="1544"/>
    <cellStyle name="Bad 2 2 2" xfId="21652"/>
    <cellStyle name="Bad 2 20" xfId="21653"/>
    <cellStyle name="Bad 2 21" xfId="21654"/>
    <cellStyle name="Bad 2 22" xfId="21655"/>
    <cellStyle name="Bad 2 23" xfId="21656"/>
    <cellStyle name="Bad 2 24" xfId="21657"/>
    <cellStyle name="Bad 2 25" xfId="21658"/>
    <cellStyle name="Bad 2 26" xfId="21659"/>
    <cellStyle name="Bad 2 27" xfId="21660"/>
    <cellStyle name="Bad 2 28" xfId="21661"/>
    <cellStyle name="Bad 2 29" xfId="21662"/>
    <cellStyle name="Bad 2 3" xfId="21663"/>
    <cellStyle name="Bad 2 30" xfId="21664"/>
    <cellStyle name="Bad 2 31" xfId="21665"/>
    <cellStyle name="Bad 2 32" xfId="21666"/>
    <cellStyle name="Bad 2 33" xfId="21667"/>
    <cellStyle name="Bad 2 4" xfId="21668"/>
    <cellStyle name="Bad 2 5" xfId="21669"/>
    <cellStyle name="Bad 2 6" xfId="21670"/>
    <cellStyle name="Bad 2 7" xfId="21671"/>
    <cellStyle name="Bad 2 8" xfId="21672"/>
    <cellStyle name="Bad 2 9" xfId="21673"/>
    <cellStyle name="Bad 20" xfId="21674"/>
    <cellStyle name="Bad 20 2" xfId="21675"/>
    <cellStyle name="Bad 20 3" xfId="21676"/>
    <cellStyle name="Bad 21" xfId="21677"/>
    <cellStyle name="Bad 21 2" xfId="21678"/>
    <cellStyle name="Bad 21 3" xfId="21679"/>
    <cellStyle name="Bad 22" xfId="21680"/>
    <cellStyle name="Bad 22 2" xfId="21681"/>
    <cellStyle name="Bad 22 3" xfId="21682"/>
    <cellStyle name="Bad 23" xfId="21683"/>
    <cellStyle name="Bad 23 2" xfId="21684"/>
    <cellStyle name="Bad 23 3" xfId="21685"/>
    <cellStyle name="Bad 24" xfId="21686"/>
    <cellStyle name="Bad 24 2" xfId="21687"/>
    <cellStyle name="Bad 24 3" xfId="21688"/>
    <cellStyle name="Bad 25" xfId="21689"/>
    <cellStyle name="Bad 25 2" xfId="21690"/>
    <cellStyle name="Bad 25 3" xfId="21691"/>
    <cellStyle name="Bad 26" xfId="21692"/>
    <cellStyle name="Bad 26 2" xfId="21693"/>
    <cellStyle name="Bad 26 3" xfId="21694"/>
    <cellStyle name="Bad 27" xfId="21695"/>
    <cellStyle name="Bad 27 2" xfId="21696"/>
    <cellStyle name="Bad 27 3" xfId="21697"/>
    <cellStyle name="Bad 28" xfId="21698"/>
    <cellStyle name="Bad 28 2" xfId="21699"/>
    <cellStyle name="Bad 28 3" xfId="21700"/>
    <cellStyle name="Bad 29" xfId="21701"/>
    <cellStyle name="Bad 29 2" xfId="21702"/>
    <cellStyle name="Bad 29 3" xfId="21703"/>
    <cellStyle name="Bad 3" xfId="1545"/>
    <cellStyle name="Bad 3 2" xfId="21704"/>
    <cellStyle name="Bad 30" xfId="21705"/>
    <cellStyle name="Bad 30 2" xfId="21706"/>
    <cellStyle name="Bad 31" xfId="21707"/>
    <cellStyle name="Bad 32" xfId="21708"/>
    <cellStyle name="Bad 33" xfId="21709"/>
    <cellStyle name="Bad 4" xfId="21710"/>
    <cellStyle name="Bad 4 2" xfId="21711"/>
    <cellStyle name="Bad 4 3" xfId="21712"/>
    <cellStyle name="Bad 5" xfId="21713"/>
    <cellStyle name="Bad 5 2" xfId="21714"/>
    <cellStyle name="Bad 5 3" xfId="21715"/>
    <cellStyle name="Bad 6" xfId="21716"/>
    <cellStyle name="Bad 6 2" xfId="21717"/>
    <cellStyle name="Bad 6 3" xfId="21718"/>
    <cellStyle name="Bad 7" xfId="21719"/>
    <cellStyle name="Bad 7 2" xfId="21720"/>
    <cellStyle name="Bad 7 3" xfId="21721"/>
    <cellStyle name="Bad 8" xfId="21722"/>
    <cellStyle name="Bad 8 2" xfId="21723"/>
    <cellStyle name="Bad 8 3" xfId="21724"/>
    <cellStyle name="Bad 9" xfId="21725"/>
    <cellStyle name="Bad 9 2" xfId="21726"/>
    <cellStyle name="Bad 9 3" xfId="21727"/>
    <cellStyle name="blp_column_header" xfId="1546"/>
    <cellStyle name="Ç¥ÁØ_¿ù°£¿ä¾àº¸°í" xfId="281"/>
    <cellStyle name="calc" xfId="282"/>
    <cellStyle name="Calcolo" xfId="44"/>
    <cellStyle name="Calculation" xfId="45" builtinId="22" customBuiltin="1"/>
    <cellStyle name="Calculation 10" xfId="21728"/>
    <cellStyle name="Calculation 10 2" xfId="21729"/>
    <cellStyle name="Calculation 10 3" xfId="21730"/>
    <cellStyle name="Calculation 11" xfId="21731"/>
    <cellStyle name="Calculation 11 2" xfId="21732"/>
    <cellStyle name="Calculation 11 3" xfId="21733"/>
    <cellStyle name="Calculation 12" xfId="21734"/>
    <cellStyle name="Calculation 12 2" xfId="21735"/>
    <cellStyle name="Calculation 12 3" xfId="21736"/>
    <cellStyle name="Calculation 13" xfId="21737"/>
    <cellStyle name="Calculation 13 2" xfId="21738"/>
    <cellStyle name="Calculation 13 3" xfId="21739"/>
    <cellStyle name="Calculation 14" xfId="21740"/>
    <cellStyle name="Calculation 14 2" xfId="21741"/>
    <cellStyle name="Calculation 14 3" xfId="21742"/>
    <cellStyle name="Calculation 15" xfId="21743"/>
    <cellStyle name="Calculation 15 2" xfId="21744"/>
    <cellStyle name="Calculation 15 3" xfId="21745"/>
    <cellStyle name="Calculation 16" xfId="21746"/>
    <cellStyle name="Calculation 16 2" xfId="21747"/>
    <cellStyle name="Calculation 16 3" xfId="21748"/>
    <cellStyle name="Calculation 17" xfId="21749"/>
    <cellStyle name="Calculation 17 2" xfId="21750"/>
    <cellStyle name="Calculation 17 3" xfId="21751"/>
    <cellStyle name="Calculation 18" xfId="21752"/>
    <cellStyle name="Calculation 18 2" xfId="21753"/>
    <cellStyle name="Calculation 18 3" xfId="21754"/>
    <cellStyle name="Calculation 19" xfId="21755"/>
    <cellStyle name="Calculation 19 2" xfId="21756"/>
    <cellStyle name="Calculation 19 3" xfId="21757"/>
    <cellStyle name="Calculation 2" xfId="387"/>
    <cellStyle name="Calculation 2 10" xfId="21758"/>
    <cellStyle name="Calculation 2 11" xfId="21759"/>
    <cellStyle name="Calculation 2 12" xfId="21760"/>
    <cellStyle name="Calculation 2 13" xfId="21761"/>
    <cellStyle name="Calculation 2 14" xfId="21762"/>
    <cellStyle name="Calculation 2 15" xfId="21763"/>
    <cellStyle name="Calculation 2 16" xfId="21764"/>
    <cellStyle name="Calculation 2 17" xfId="21765"/>
    <cellStyle name="Calculation 2 18" xfId="21766"/>
    <cellStyle name="Calculation 2 19" xfId="21767"/>
    <cellStyle name="Calculation 2 2" xfId="1547"/>
    <cellStyle name="Calculation 2 2 2" xfId="21768"/>
    <cellStyle name="Calculation 2 20" xfId="21769"/>
    <cellStyle name="Calculation 2 21" xfId="21770"/>
    <cellStyle name="Calculation 2 22" xfId="21771"/>
    <cellStyle name="Calculation 2 23" xfId="21772"/>
    <cellStyle name="Calculation 2 24" xfId="21773"/>
    <cellStyle name="Calculation 2 25" xfId="21774"/>
    <cellStyle name="Calculation 2 26" xfId="21775"/>
    <cellStyle name="Calculation 2 27" xfId="21776"/>
    <cellStyle name="Calculation 2 28" xfId="21777"/>
    <cellStyle name="Calculation 2 29" xfId="21778"/>
    <cellStyle name="Calculation 2 3" xfId="1789"/>
    <cellStyle name="Calculation 2 3 2" xfId="21779"/>
    <cellStyle name="Calculation 2 30" xfId="21780"/>
    <cellStyle name="Calculation 2 31" xfId="21781"/>
    <cellStyle name="Calculation 2 32" xfId="21782"/>
    <cellStyle name="Calculation 2 33" xfId="21783"/>
    <cellStyle name="Calculation 2 4" xfId="21784"/>
    <cellStyle name="Calculation 2 5" xfId="21785"/>
    <cellStyle name="Calculation 2 6" xfId="21786"/>
    <cellStyle name="Calculation 2 7" xfId="21787"/>
    <cellStyle name="Calculation 2 8" xfId="21788"/>
    <cellStyle name="Calculation 2 9" xfId="21789"/>
    <cellStyle name="Calculation 20" xfId="21790"/>
    <cellStyle name="Calculation 20 2" xfId="21791"/>
    <cellStyle name="Calculation 20 3" xfId="21792"/>
    <cellStyle name="Calculation 21" xfId="21793"/>
    <cellStyle name="Calculation 21 2" xfId="21794"/>
    <cellStyle name="Calculation 21 3" xfId="21795"/>
    <cellStyle name="Calculation 22" xfId="21796"/>
    <cellStyle name="Calculation 22 2" xfId="21797"/>
    <cellStyle name="Calculation 22 3" xfId="21798"/>
    <cellStyle name="Calculation 23" xfId="21799"/>
    <cellStyle name="Calculation 23 2" xfId="21800"/>
    <cellStyle name="Calculation 23 3" xfId="21801"/>
    <cellStyle name="Calculation 24" xfId="21802"/>
    <cellStyle name="Calculation 24 2" xfId="21803"/>
    <cellStyle name="Calculation 24 3" xfId="21804"/>
    <cellStyle name="Calculation 25" xfId="21805"/>
    <cellStyle name="Calculation 25 2" xfId="21806"/>
    <cellStyle name="Calculation 25 3" xfId="21807"/>
    <cellStyle name="Calculation 26" xfId="21808"/>
    <cellStyle name="Calculation 26 2" xfId="21809"/>
    <cellStyle name="Calculation 26 3" xfId="21810"/>
    <cellStyle name="Calculation 27" xfId="21811"/>
    <cellStyle name="Calculation 27 2" xfId="21812"/>
    <cellStyle name="Calculation 27 3" xfId="21813"/>
    <cellStyle name="Calculation 28" xfId="21814"/>
    <cellStyle name="Calculation 28 2" xfId="21815"/>
    <cellStyle name="Calculation 28 3" xfId="21816"/>
    <cellStyle name="Calculation 29" xfId="21817"/>
    <cellStyle name="Calculation 29 2" xfId="21818"/>
    <cellStyle name="Calculation 29 3" xfId="21819"/>
    <cellStyle name="Calculation 3" xfId="1548"/>
    <cellStyle name="Calculation 3 2" xfId="21820"/>
    <cellStyle name="Calculation 3 3" xfId="56045"/>
    <cellStyle name="Calculation 30" xfId="21821"/>
    <cellStyle name="Calculation 30 2" xfId="21822"/>
    <cellStyle name="Calculation 31" xfId="21823"/>
    <cellStyle name="Calculation 32" xfId="21824"/>
    <cellStyle name="Calculation 33" xfId="21825"/>
    <cellStyle name="Calculation 4" xfId="21826"/>
    <cellStyle name="Calculation 4 2" xfId="21827"/>
    <cellStyle name="Calculation 4 3" xfId="21828"/>
    <cellStyle name="Calculation 5" xfId="21829"/>
    <cellStyle name="Calculation 5 2" xfId="21830"/>
    <cellStyle name="Calculation 5 3" xfId="21831"/>
    <cellStyle name="Calculation 6" xfId="21832"/>
    <cellStyle name="Calculation 6 2" xfId="21833"/>
    <cellStyle name="Calculation 6 3" xfId="21834"/>
    <cellStyle name="Calculation 7" xfId="21835"/>
    <cellStyle name="Calculation 7 2" xfId="21836"/>
    <cellStyle name="Calculation 7 3" xfId="21837"/>
    <cellStyle name="Calculation 8" xfId="21838"/>
    <cellStyle name="Calculation 8 2" xfId="21839"/>
    <cellStyle name="Calculation 8 3" xfId="21840"/>
    <cellStyle name="Calculation 9" xfId="21841"/>
    <cellStyle name="Calculation 9 2" xfId="21842"/>
    <cellStyle name="Calculation 9 3" xfId="21843"/>
    <cellStyle name="Cella collegata" xfId="46"/>
    <cellStyle name="Cella da controllare" xfId="47"/>
    <cellStyle name="Check Cell" xfId="48" builtinId="23" customBuiltin="1"/>
    <cellStyle name="Check Cell 10" xfId="21844"/>
    <cellStyle name="Check Cell 10 2" xfId="21845"/>
    <cellStyle name="Check Cell 10 3" xfId="21846"/>
    <cellStyle name="Check Cell 11" xfId="21847"/>
    <cellStyle name="Check Cell 11 2" xfId="21848"/>
    <cellStyle name="Check Cell 11 3" xfId="21849"/>
    <cellStyle name="Check Cell 12" xfId="21850"/>
    <cellStyle name="Check Cell 12 2" xfId="21851"/>
    <cellStyle name="Check Cell 12 3" xfId="21852"/>
    <cellStyle name="Check Cell 13" xfId="21853"/>
    <cellStyle name="Check Cell 13 2" xfId="21854"/>
    <cellStyle name="Check Cell 13 3" xfId="21855"/>
    <cellStyle name="Check Cell 14" xfId="21856"/>
    <cellStyle name="Check Cell 14 2" xfId="21857"/>
    <cellStyle name="Check Cell 14 3" xfId="21858"/>
    <cellStyle name="Check Cell 15" xfId="21859"/>
    <cellStyle name="Check Cell 15 2" xfId="21860"/>
    <cellStyle name="Check Cell 15 3" xfId="21861"/>
    <cellStyle name="Check Cell 16" xfId="21862"/>
    <cellStyle name="Check Cell 16 2" xfId="21863"/>
    <cellStyle name="Check Cell 16 3" xfId="21864"/>
    <cellStyle name="Check Cell 17" xfId="21865"/>
    <cellStyle name="Check Cell 17 2" xfId="21866"/>
    <cellStyle name="Check Cell 17 3" xfId="21867"/>
    <cellStyle name="Check Cell 18" xfId="21868"/>
    <cellStyle name="Check Cell 18 2" xfId="21869"/>
    <cellStyle name="Check Cell 18 3" xfId="21870"/>
    <cellStyle name="Check Cell 19" xfId="21871"/>
    <cellStyle name="Check Cell 19 2" xfId="21872"/>
    <cellStyle name="Check Cell 19 3" xfId="21873"/>
    <cellStyle name="Check Cell 2" xfId="388"/>
    <cellStyle name="Check Cell 2 10" xfId="21874"/>
    <cellStyle name="Check Cell 2 11" xfId="21875"/>
    <cellStyle name="Check Cell 2 12" xfId="21876"/>
    <cellStyle name="Check Cell 2 13" xfId="21877"/>
    <cellStyle name="Check Cell 2 14" xfId="21878"/>
    <cellStyle name="Check Cell 2 15" xfId="21879"/>
    <cellStyle name="Check Cell 2 16" xfId="21880"/>
    <cellStyle name="Check Cell 2 17" xfId="21881"/>
    <cellStyle name="Check Cell 2 18" xfId="21882"/>
    <cellStyle name="Check Cell 2 19" xfId="21883"/>
    <cellStyle name="Check Cell 2 2" xfId="1549"/>
    <cellStyle name="Check Cell 2 2 2" xfId="21884"/>
    <cellStyle name="Check Cell 2 20" xfId="21885"/>
    <cellStyle name="Check Cell 2 21" xfId="21886"/>
    <cellStyle name="Check Cell 2 22" xfId="21887"/>
    <cellStyle name="Check Cell 2 23" xfId="21888"/>
    <cellStyle name="Check Cell 2 24" xfId="21889"/>
    <cellStyle name="Check Cell 2 25" xfId="21890"/>
    <cellStyle name="Check Cell 2 26" xfId="21891"/>
    <cellStyle name="Check Cell 2 27" xfId="21892"/>
    <cellStyle name="Check Cell 2 28" xfId="21893"/>
    <cellStyle name="Check Cell 2 29" xfId="21894"/>
    <cellStyle name="Check Cell 2 3" xfId="21895"/>
    <cellStyle name="Check Cell 2 30" xfId="21896"/>
    <cellStyle name="Check Cell 2 31" xfId="21897"/>
    <cellStyle name="Check Cell 2 32" xfId="21898"/>
    <cellStyle name="Check Cell 2 33" xfId="21899"/>
    <cellStyle name="Check Cell 2 4" xfId="21900"/>
    <cellStyle name="Check Cell 2 5" xfId="21901"/>
    <cellStyle name="Check Cell 2 6" xfId="21902"/>
    <cellStyle name="Check Cell 2 7" xfId="21903"/>
    <cellStyle name="Check Cell 2 8" xfId="21904"/>
    <cellStyle name="Check Cell 2 9" xfId="21905"/>
    <cellStyle name="Check Cell 20" xfId="21906"/>
    <cellStyle name="Check Cell 20 2" xfId="21907"/>
    <cellStyle name="Check Cell 20 3" xfId="21908"/>
    <cellStyle name="Check Cell 21" xfId="21909"/>
    <cellStyle name="Check Cell 21 2" xfId="21910"/>
    <cellStyle name="Check Cell 21 3" xfId="21911"/>
    <cellStyle name="Check Cell 22" xfId="21912"/>
    <cellStyle name="Check Cell 22 2" xfId="21913"/>
    <cellStyle name="Check Cell 22 3" xfId="21914"/>
    <cellStyle name="Check Cell 23" xfId="21915"/>
    <cellStyle name="Check Cell 23 2" xfId="21916"/>
    <cellStyle name="Check Cell 23 3" xfId="21917"/>
    <cellStyle name="Check Cell 24" xfId="21918"/>
    <cellStyle name="Check Cell 24 2" xfId="21919"/>
    <cellStyle name="Check Cell 24 3" xfId="21920"/>
    <cellStyle name="Check Cell 25" xfId="21921"/>
    <cellStyle name="Check Cell 25 2" xfId="21922"/>
    <cellStyle name="Check Cell 25 3" xfId="21923"/>
    <cellStyle name="Check Cell 26" xfId="21924"/>
    <cellStyle name="Check Cell 26 2" xfId="21925"/>
    <cellStyle name="Check Cell 26 3" xfId="21926"/>
    <cellStyle name="Check Cell 27" xfId="21927"/>
    <cellStyle name="Check Cell 27 2" xfId="21928"/>
    <cellStyle name="Check Cell 27 3" xfId="21929"/>
    <cellStyle name="Check Cell 28" xfId="21930"/>
    <cellStyle name="Check Cell 28 2" xfId="21931"/>
    <cellStyle name="Check Cell 28 3" xfId="21932"/>
    <cellStyle name="Check Cell 29" xfId="21933"/>
    <cellStyle name="Check Cell 29 2" xfId="21934"/>
    <cellStyle name="Check Cell 29 3" xfId="21935"/>
    <cellStyle name="Check Cell 3" xfId="1550"/>
    <cellStyle name="Check Cell 3 2" xfId="21936"/>
    <cellStyle name="Check Cell 30" xfId="21937"/>
    <cellStyle name="Check Cell 30 2" xfId="21938"/>
    <cellStyle name="Check Cell 31" xfId="21939"/>
    <cellStyle name="Check Cell 32" xfId="21940"/>
    <cellStyle name="Check Cell 33" xfId="21941"/>
    <cellStyle name="Check Cell 4" xfId="21942"/>
    <cellStyle name="Check Cell 4 2" xfId="21943"/>
    <cellStyle name="Check Cell 4 3" xfId="21944"/>
    <cellStyle name="Check Cell 5" xfId="21945"/>
    <cellStyle name="Check Cell 5 2" xfId="21946"/>
    <cellStyle name="Check Cell 5 3" xfId="21947"/>
    <cellStyle name="Check Cell 6" xfId="21948"/>
    <cellStyle name="Check Cell 6 2" xfId="21949"/>
    <cellStyle name="Check Cell 6 3" xfId="21950"/>
    <cellStyle name="Check Cell 7" xfId="21951"/>
    <cellStyle name="Check Cell 7 2" xfId="21952"/>
    <cellStyle name="Check Cell 7 3" xfId="21953"/>
    <cellStyle name="Check Cell 8" xfId="21954"/>
    <cellStyle name="Check Cell 8 2" xfId="21955"/>
    <cellStyle name="Check Cell 8 3" xfId="21956"/>
    <cellStyle name="Check Cell 9" xfId="21957"/>
    <cellStyle name="Check Cell 9 2" xfId="21958"/>
    <cellStyle name="Check Cell 9 3" xfId="21959"/>
    <cellStyle name="Ciccio" xfId="21960"/>
    <cellStyle name="Ciccio 2" xfId="21961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62"/>
    <cellStyle name="Column Heading 2" xfId="21963"/>
    <cellStyle name="Column Heading 3" xfId="21964"/>
    <cellStyle name="Column Heading 4" xfId="21965"/>
    <cellStyle name="Comma" xfId="697" builtinId="3"/>
    <cellStyle name="Comma [0] 2" xfId="21966"/>
    <cellStyle name="Comma 2" xfId="1552"/>
    <cellStyle name="Comma 2 2" xfId="1553"/>
    <cellStyle name="Comma 2 2 2" xfId="1554"/>
    <cellStyle name="Comma 2 2 2 2" xfId="1555"/>
    <cellStyle name="Comma 2 2 2 2 2" xfId="21967"/>
    <cellStyle name="Comma 2 2 2 3" xfId="21968"/>
    <cellStyle name="Comma 2 2 3" xfId="1556"/>
    <cellStyle name="Comma 2 2 3 2" xfId="1557"/>
    <cellStyle name="Comma 2 2 3 2 2" xfId="21969"/>
    <cellStyle name="Comma 2 2 3 3" xfId="21970"/>
    <cellStyle name="Comma 2 2 4" xfId="1558"/>
    <cellStyle name="Comma 2 2 4 2" xfId="21971"/>
    <cellStyle name="Comma 2 2 5" xfId="1559"/>
    <cellStyle name="Comma 2 2 5 2" xfId="21972"/>
    <cellStyle name="Comma 2 2 6" xfId="1560"/>
    <cellStyle name="Comma 2 2 6 2" xfId="21973"/>
    <cellStyle name="Comma 2 2 7" xfId="21974"/>
    <cellStyle name="Comma 2 2 8" xfId="21975"/>
    <cellStyle name="Comma 2 3" xfId="1561"/>
    <cellStyle name="Comma 2 3 2" xfId="1562"/>
    <cellStyle name="Comma 2 3 2 2" xfId="1563"/>
    <cellStyle name="Comma 2 3 2 2 2" xfId="21976"/>
    <cellStyle name="Comma 2 3 2 3" xfId="21977"/>
    <cellStyle name="Comma 2 3 3" xfId="1564"/>
    <cellStyle name="Comma 2 3 3 2" xfId="1565"/>
    <cellStyle name="Comma 2 3 3 2 2" xfId="21978"/>
    <cellStyle name="Comma 2 3 3 3" xfId="21979"/>
    <cellStyle name="Comma 2 3 4" xfId="1566"/>
    <cellStyle name="Comma 2 3 4 2" xfId="21980"/>
    <cellStyle name="Comma 2 3 5" xfId="1567"/>
    <cellStyle name="Comma 2 3 5 2" xfId="21981"/>
    <cellStyle name="Comma 2 3 6" xfId="1568"/>
    <cellStyle name="Comma 2 3 6 2" xfId="21982"/>
    <cellStyle name="Comma 2 3 7" xfId="21983"/>
    <cellStyle name="Comma 2 4" xfId="1569"/>
    <cellStyle name="Comma 2 4 2" xfId="1570"/>
    <cellStyle name="Comma 2 4 2 2" xfId="1571"/>
    <cellStyle name="Comma 2 4 2 2 2" xfId="21984"/>
    <cellStyle name="Comma 2 4 2 3" xfId="21985"/>
    <cellStyle name="Comma 2 4 3" xfId="1572"/>
    <cellStyle name="Comma 2 4 3 2" xfId="1573"/>
    <cellStyle name="Comma 2 4 3 2 2" xfId="21986"/>
    <cellStyle name="Comma 2 4 3 3" xfId="21987"/>
    <cellStyle name="Comma 2 4 4" xfId="1574"/>
    <cellStyle name="Comma 2 4 4 2" xfId="21988"/>
    <cellStyle name="Comma 2 4 5" xfId="1575"/>
    <cellStyle name="Comma 2 4 5 2" xfId="21989"/>
    <cellStyle name="Comma 2 4 6" xfId="1576"/>
    <cellStyle name="Comma 2 4 6 2" xfId="21990"/>
    <cellStyle name="Comma 2 4 7" xfId="21991"/>
    <cellStyle name="Comma 2 5" xfId="1577"/>
    <cellStyle name="Comma 2 6" xfId="1578"/>
    <cellStyle name="Comma 2 6 2" xfId="1579"/>
    <cellStyle name="Comma 2 6 2 2" xfId="21992"/>
    <cellStyle name="Comma 2 6 3" xfId="21993"/>
    <cellStyle name="Comma 2 7" xfId="1580"/>
    <cellStyle name="Comma 2 7 2" xfId="1581"/>
    <cellStyle name="Comma 2 7 2 2" xfId="21994"/>
    <cellStyle name="Comma 2 7 3" xfId="21995"/>
    <cellStyle name="Comma 2 8" xfId="1582"/>
    <cellStyle name="Comma 2 8 2" xfId="21996"/>
    <cellStyle name="Comma 2 9" xfId="1583"/>
    <cellStyle name="Comma 2 9 2" xfId="21997"/>
    <cellStyle name="Comma 3" xfId="1584"/>
    <cellStyle name="Comma 3 2" xfId="21998"/>
    <cellStyle name="Comma 4" xfId="1551"/>
    <cellStyle name="Comma 4 2" xfId="21999"/>
    <cellStyle name="Comma 5" xfId="22000"/>
    <cellStyle name="Comma 5 2" xfId="22001"/>
    <cellStyle name="Comma 5 3" xfId="22002"/>
    <cellStyle name="Comma 5 4" xfId="22003"/>
    <cellStyle name="Comma 5 5" xfId="22004"/>
    <cellStyle name="Comma 6" xfId="22005"/>
    <cellStyle name="Comma 7" xfId="22006"/>
    <cellStyle name="Comma 8" xfId="22007"/>
    <cellStyle name="Comma 9" xfId="22008"/>
    <cellStyle name="Comma0" xfId="283"/>
    <cellStyle name="Comma0 2" xfId="284"/>
    <cellStyle name="Comma0 2 2" xfId="1190"/>
    <cellStyle name="Comma0 3" xfId="389"/>
    <cellStyle name="Comma0 3 2" xfId="1213"/>
    <cellStyle name="Comma0 4" xfId="780"/>
    <cellStyle name="Comma0 4 2" xfId="1313"/>
    <cellStyle name="Currency 2" xfId="22009"/>
    <cellStyle name="Currency 2 2" xfId="56086"/>
    <cellStyle name="Currency 2 3" xfId="56080"/>
    <cellStyle name="Currency 3" xfId="22010"/>
    <cellStyle name="Currency 3 2" xfId="22011"/>
    <cellStyle name="Currency 3 2 2" xfId="56085"/>
    <cellStyle name="Currency 3 3" xfId="22012"/>
    <cellStyle name="Currency 3 4" xfId="22013"/>
    <cellStyle name="Currency 3 5" xfId="56079"/>
    <cellStyle name="Currency0" xfId="285"/>
    <cellStyle name="Currency0 2" xfId="286"/>
    <cellStyle name="Currency0 2 2" xfId="1192"/>
    <cellStyle name="Currency0 2 3" xfId="56059"/>
    <cellStyle name="Currency0 3" xfId="390"/>
    <cellStyle name="Currency0 3 2" xfId="1214"/>
    <cellStyle name="Currency0 4" xfId="601"/>
    <cellStyle name="Currency0 5" xfId="781"/>
    <cellStyle name="Currency0 5 2" xfId="1314"/>
    <cellStyle name="Currency0 6" xfId="1191"/>
    <cellStyle name="Currency0_France" xfId="348"/>
    <cellStyle name="Data" xfId="287"/>
    <cellStyle name="Data 2" xfId="1790"/>
    <cellStyle name="Data1" xfId="288"/>
    <cellStyle name="Data2" xfId="289"/>
    <cellStyle name="Data3" xfId="290"/>
    <cellStyle name="Data3 2" xfId="1193"/>
    <cellStyle name="Data3 3" xfId="1893"/>
    <cellStyle name="Data4" xfId="291"/>
    <cellStyle name="Data5" xfId="292"/>
    <cellStyle name="Data5 2" xfId="1194"/>
    <cellStyle name="Data5 2 2" xfId="1988"/>
    <cellStyle name="Data5 3" xfId="2109"/>
    <cellStyle name="Data5 4" xfId="1791"/>
    <cellStyle name="DataFeed" xfId="22014"/>
    <cellStyle name="DataFeed 2" xfId="22015"/>
    <cellStyle name="Date" xfId="293"/>
    <cellStyle name="Date 10" xfId="22016"/>
    <cellStyle name="Date 10 10" xfId="22017"/>
    <cellStyle name="Date 10 100" xfId="22018"/>
    <cellStyle name="Date 10 101" xfId="22019"/>
    <cellStyle name="Date 10 102" xfId="22020"/>
    <cellStyle name="Date 10 103" xfId="22021"/>
    <cellStyle name="Date 10 104" xfId="22022"/>
    <cellStyle name="Date 10 105" xfId="22023"/>
    <cellStyle name="Date 10 106" xfId="22024"/>
    <cellStyle name="Date 10 107" xfId="22025"/>
    <cellStyle name="Date 10 108" xfId="22026"/>
    <cellStyle name="Date 10 109" xfId="22027"/>
    <cellStyle name="Date 10 11" xfId="22028"/>
    <cellStyle name="Date 10 110" xfId="22029"/>
    <cellStyle name="Date 10 111" xfId="22030"/>
    <cellStyle name="Date 10 112" xfId="22031"/>
    <cellStyle name="Date 10 113" xfId="22032"/>
    <cellStyle name="Date 10 114" xfId="22033"/>
    <cellStyle name="Date 10 115" xfId="22034"/>
    <cellStyle name="Date 10 116" xfId="22035"/>
    <cellStyle name="Date 10 12" xfId="22036"/>
    <cellStyle name="Date 10 13" xfId="22037"/>
    <cellStyle name="Date 10 14" xfId="22038"/>
    <cellStyle name="Date 10 15" xfId="22039"/>
    <cellStyle name="Date 10 16" xfId="22040"/>
    <cellStyle name="Date 10 17" xfId="22041"/>
    <cellStyle name="Date 10 18" xfId="22042"/>
    <cellStyle name="Date 10 19" xfId="22043"/>
    <cellStyle name="Date 10 2" xfId="22044"/>
    <cellStyle name="Date 10 20" xfId="22045"/>
    <cellStyle name="Date 10 21" xfId="22046"/>
    <cellStyle name="Date 10 22" xfId="22047"/>
    <cellStyle name="Date 10 23" xfId="22048"/>
    <cellStyle name="Date 10 24" xfId="22049"/>
    <cellStyle name="Date 10 25" xfId="22050"/>
    <cellStyle name="Date 10 26" xfId="22051"/>
    <cellStyle name="Date 10 27" xfId="22052"/>
    <cellStyle name="Date 10 28" xfId="22053"/>
    <cellStyle name="Date 10 29" xfId="22054"/>
    <cellStyle name="Date 10 3" xfId="22055"/>
    <cellStyle name="Date 10 30" xfId="22056"/>
    <cellStyle name="Date 10 31" xfId="22057"/>
    <cellStyle name="Date 10 32" xfId="22058"/>
    <cellStyle name="Date 10 33" xfId="22059"/>
    <cellStyle name="Date 10 34" xfId="22060"/>
    <cellStyle name="Date 10 35" xfId="22061"/>
    <cellStyle name="Date 10 36" xfId="22062"/>
    <cellStyle name="Date 10 37" xfId="22063"/>
    <cellStyle name="Date 10 38" xfId="22064"/>
    <cellStyle name="Date 10 39" xfId="22065"/>
    <cellStyle name="Date 10 4" xfId="22066"/>
    <cellStyle name="Date 10 40" xfId="22067"/>
    <cellStyle name="Date 10 41" xfId="22068"/>
    <cellStyle name="Date 10 42" xfId="22069"/>
    <cellStyle name="Date 10 43" xfId="22070"/>
    <cellStyle name="Date 10 44" xfId="22071"/>
    <cellStyle name="Date 10 45" xfId="22072"/>
    <cellStyle name="Date 10 46" xfId="22073"/>
    <cellStyle name="Date 10 47" xfId="22074"/>
    <cellStyle name="Date 10 48" xfId="22075"/>
    <cellStyle name="Date 10 49" xfId="22076"/>
    <cellStyle name="Date 10 5" xfId="22077"/>
    <cellStyle name="Date 10 50" xfId="22078"/>
    <cellStyle name="Date 10 51" xfId="22079"/>
    <cellStyle name="Date 10 52" xfId="22080"/>
    <cellStyle name="Date 10 53" xfId="22081"/>
    <cellStyle name="Date 10 54" xfId="22082"/>
    <cellStyle name="Date 10 55" xfId="22083"/>
    <cellStyle name="Date 10 56" xfId="22084"/>
    <cellStyle name="Date 10 57" xfId="22085"/>
    <cellStyle name="Date 10 58" xfId="22086"/>
    <cellStyle name="Date 10 59" xfId="22087"/>
    <cellStyle name="Date 10 6" xfId="22088"/>
    <cellStyle name="Date 10 60" xfId="22089"/>
    <cellStyle name="Date 10 61" xfId="22090"/>
    <cellStyle name="Date 10 62" xfId="22091"/>
    <cellStyle name="Date 10 63" xfId="22092"/>
    <cellStyle name="Date 10 64" xfId="22093"/>
    <cellStyle name="Date 10 65" xfId="22094"/>
    <cellStyle name="Date 10 66" xfId="22095"/>
    <cellStyle name="Date 10 67" xfId="22096"/>
    <cellStyle name="Date 10 68" xfId="22097"/>
    <cellStyle name="Date 10 69" xfId="22098"/>
    <cellStyle name="Date 10 7" xfId="22099"/>
    <cellStyle name="Date 10 70" xfId="22100"/>
    <cellStyle name="Date 10 71" xfId="22101"/>
    <cellStyle name="Date 10 72" xfId="22102"/>
    <cellStyle name="Date 10 73" xfId="22103"/>
    <cellStyle name="Date 10 74" xfId="22104"/>
    <cellStyle name="Date 10 75" xfId="22105"/>
    <cellStyle name="Date 10 76" xfId="22106"/>
    <cellStyle name="Date 10 77" xfId="22107"/>
    <cellStyle name="Date 10 78" xfId="22108"/>
    <cellStyle name="Date 10 79" xfId="22109"/>
    <cellStyle name="Date 10 8" xfId="22110"/>
    <cellStyle name="Date 10 80" xfId="22111"/>
    <cellStyle name="Date 10 81" xfId="22112"/>
    <cellStyle name="Date 10 82" xfId="22113"/>
    <cellStyle name="Date 10 83" xfId="22114"/>
    <cellStyle name="Date 10 84" xfId="22115"/>
    <cellStyle name="Date 10 85" xfId="22116"/>
    <cellStyle name="Date 10 86" xfId="22117"/>
    <cellStyle name="Date 10 87" xfId="22118"/>
    <cellStyle name="Date 10 88" xfId="22119"/>
    <cellStyle name="Date 10 89" xfId="22120"/>
    <cellStyle name="Date 10 9" xfId="22121"/>
    <cellStyle name="Date 10 90" xfId="22122"/>
    <cellStyle name="Date 10 91" xfId="22123"/>
    <cellStyle name="Date 10 92" xfId="22124"/>
    <cellStyle name="Date 10 93" xfId="22125"/>
    <cellStyle name="Date 10 94" xfId="22126"/>
    <cellStyle name="Date 10 95" xfId="22127"/>
    <cellStyle name="Date 10 96" xfId="22128"/>
    <cellStyle name="Date 10 97" xfId="22129"/>
    <cellStyle name="Date 10 98" xfId="22130"/>
    <cellStyle name="Date 10 99" xfId="22131"/>
    <cellStyle name="Date 10_NYMEX FUTURES" xfId="22132"/>
    <cellStyle name="Date 11" xfId="22133"/>
    <cellStyle name="Date 11 10" xfId="22134"/>
    <cellStyle name="Date 11 100" xfId="22135"/>
    <cellStyle name="Date 11 101" xfId="22136"/>
    <cellStyle name="Date 11 102" xfId="22137"/>
    <cellStyle name="Date 11 103" xfId="22138"/>
    <cellStyle name="Date 11 104" xfId="22139"/>
    <cellStyle name="Date 11 105" xfId="22140"/>
    <cellStyle name="Date 11 106" xfId="22141"/>
    <cellStyle name="Date 11 107" xfId="22142"/>
    <cellStyle name="Date 11 108" xfId="22143"/>
    <cellStyle name="Date 11 109" xfId="22144"/>
    <cellStyle name="Date 11 11" xfId="22145"/>
    <cellStyle name="Date 11 110" xfId="22146"/>
    <cellStyle name="Date 11 111" xfId="22147"/>
    <cellStyle name="Date 11 112" xfId="22148"/>
    <cellStyle name="Date 11 113" xfId="22149"/>
    <cellStyle name="Date 11 114" xfId="22150"/>
    <cellStyle name="Date 11 115" xfId="22151"/>
    <cellStyle name="Date 11 116" xfId="22152"/>
    <cellStyle name="Date 11 12" xfId="22153"/>
    <cellStyle name="Date 11 13" xfId="22154"/>
    <cellStyle name="Date 11 14" xfId="22155"/>
    <cellStyle name="Date 11 15" xfId="22156"/>
    <cellStyle name="Date 11 16" xfId="22157"/>
    <cellStyle name="Date 11 17" xfId="22158"/>
    <cellStyle name="Date 11 18" xfId="22159"/>
    <cellStyle name="Date 11 19" xfId="22160"/>
    <cellStyle name="Date 11 2" xfId="22161"/>
    <cellStyle name="Date 11 20" xfId="22162"/>
    <cellStyle name="Date 11 21" xfId="22163"/>
    <cellStyle name="Date 11 22" xfId="22164"/>
    <cellStyle name="Date 11 23" xfId="22165"/>
    <cellStyle name="Date 11 24" xfId="22166"/>
    <cellStyle name="Date 11 25" xfId="22167"/>
    <cellStyle name="Date 11 26" xfId="22168"/>
    <cellStyle name="Date 11 27" xfId="22169"/>
    <cellStyle name="Date 11 28" xfId="22170"/>
    <cellStyle name="Date 11 29" xfId="22171"/>
    <cellStyle name="Date 11 3" xfId="22172"/>
    <cellStyle name="Date 11 30" xfId="22173"/>
    <cellStyle name="Date 11 31" xfId="22174"/>
    <cellStyle name="Date 11 32" xfId="22175"/>
    <cellStyle name="Date 11 33" xfId="22176"/>
    <cellStyle name="Date 11 34" xfId="22177"/>
    <cellStyle name="Date 11 35" xfId="22178"/>
    <cellStyle name="Date 11 36" xfId="22179"/>
    <cellStyle name="Date 11 37" xfId="22180"/>
    <cellStyle name="Date 11 38" xfId="22181"/>
    <cellStyle name="Date 11 39" xfId="22182"/>
    <cellStyle name="Date 11 4" xfId="22183"/>
    <cellStyle name="Date 11 40" xfId="22184"/>
    <cellStyle name="Date 11 41" xfId="22185"/>
    <cellStyle name="Date 11 42" xfId="22186"/>
    <cellStyle name="Date 11 43" xfId="22187"/>
    <cellStyle name="Date 11 44" xfId="22188"/>
    <cellStyle name="Date 11 45" xfId="22189"/>
    <cellStyle name="Date 11 46" xfId="22190"/>
    <cellStyle name="Date 11 47" xfId="22191"/>
    <cellStyle name="Date 11 48" xfId="22192"/>
    <cellStyle name="Date 11 49" xfId="22193"/>
    <cellStyle name="Date 11 5" xfId="22194"/>
    <cellStyle name="Date 11 50" xfId="22195"/>
    <cellStyle name="Date 11 51" xfId="22196"/>
    <cellStyle name="Date 11 52" xfId="22197"/>
    <cellStyle name="Date 11 53" xfId="22198"/>
    <cellStyle name="Date 11 54" xfId="22199"/>
    <cellStyle name="Date 11 55" xfId="22200"/>
    <cellStyle name="Date 11 56" xfId="22201"/>
    <cellStyle name="Date 11 57" xfId="22202"/>
    <cellStyle name="Date 11 58" xfId="22203"/>
    <cellStyle name="Date 11 59" xfId="22204"/>
    <cellStyle name="Date 11 6" xfId="22205"/>
    <cellStyle name="Date 11 60" xfId="22206"/>
    <cellStyle name="Date 11 61" xfId="22207"/>
    <cellStyle name="Date 11 62" xfId="22208"/>
    <cellStyle name="Date 11 63" xfId="22209"/>
    <cellStyle name="Date 11 64" xfId="22210"/>
    <cellStyle name="Date 11 65" xfId="22211"/>
    <cellStyle name="Date 11 66" xfId="22212"/>
    <cellStyle name="Date 11 67" xfId="22213"/>
    <cellStyle name="Date 11 68" xfId="22214"/>
    <cellStyle name="Date 11 69" xfId="22215"/>
    <cellStyle name="Date 11 7" xfId="22216"/>
    <cellStyle name="Date 11 70" xfId="22217"/>
    <cellStyle name="Date 11 71" xfId="22218"/>
    <cellStyle name="Date 11 72" xfId="22219"/>
    <cellStyle name="Date 11 73" xfId="22220"/>
    <cellStyle name="Date 11 74" xfId="22221"/>
    <cellStyle name="Date 11 75" xfId="22222"/>
    <cellStyle name="Date 11 76" xfId="22223"/>
    <cellStyle name="Date 11 77" xfId="22224"/>
    <cellStyle name="Date 11 78" xfId="22225"/>
    <cellStyle name="Date 11 79" xfId="22226"/>
    <cellStyle name="Date 11 8" xfId="22227"/>
    <cellStyle name="Date 11 80" xfId="22228"/>
    <cellStyle name="Date 11 81" xfId="22229"/>
    <cellStyle name="Date 11 82" xfId="22230"/>
    <cellStyle name="Date 11 83" xfId="22231"/>
    <cellStyle name="Date 11 84" xfId="22232"/>
    <cellStyle name="Date 11 85" xfId="22233"/>
    <cellStyle name="Date 11 86" xfId="22234"/>
    <cellStyle name="Date 11 87" xfId="22235"/>
    <cellStyle name="Date 11 88" xfId="22236"/>
    <cellStyle name="Date 11 89" xfId="22237"/>
    <cellStyle name="Date 11 9" xfId="22238"/>
    <cellStyle name="Date 11 90" xfId="22239"/>
    <cellStyle name="Date 11 91" xfId="22240"/>
    <cellStyle name="Date 11 92" xfId="22241"/>
    <cellStyle name="Date 11 93" xfId="22242"/>
    <cellStyle name="Date 11 94" xfId="22243"/>
    <cellStyle name="Date 11 95" xfId="22244"/>
    <cellStyle name="Date 11 96" xfId="22245"/>
    <cellStyle name="Date 11 97" xfId="22246"/>
    <cellStyle name="Date 11 98" xfId="22247"/>
    <cellStyle name="Date 11 99" xfId="22248"/>
    <cellStyle name="Date 11_NYMEX FUTURES" xfId="22249"/>
    <cellStyle name="Date 12" xfId="22250"/>
    <cellStyle name="Date 12 10" xfId="22251"/>
    <cellStyle name="Date 12 100" xfId="22252"/>
    <cellStyle name="Date 12 101" xfId="22253"/>
    <cellStyle name="Date 12 102" xfId="22254"/>
    <cellStyle name="Date 12 103" xfId="22255"/>
    <cellStyle name="Date 12 104" xfId="22256"/>
    <cellStyle name="Date 12 105" xfId="22257"/>
    <cellStyle name="Date 12 106" xfId="22258"/>
    <cellStyle name="Date 12 107" xfId="22259"/>
    <cellStyle name="Date 12 108" xfId="22260"/>
    <cellStyle name="Date 12 109" xfId="22261"/>
    <cellStyle name="Date 12 11" xfId="22262"/>
    <cellStyle name="Date 12 110" xfId="22263"/>
    <cellStyle name="Date 12 111" xfId="22264"/>
    <cellStyle name="Date 12 112" xfId="22265"/>
    <cellStyle name="Date 12 113" xfId="22266"/>
    <cellStyle name="Date 12 114" xfId="22267"/>
    <cellStyle name="Date 12 115" xfId="22268"/>
    <cellStyle name="Date 12 116" xfId="22269"/>
    <cellStyle name="Date 12 12" xfId="22270"/>
    <cellStyle name="Date 12 13" xfId="22271"/>
    <cellStyle name="Date 12 14" xfId="22272"/>
    <cellStyle name="Date 12 15" xfId="22273"/>
    <cellStyle name="Date 12 16" xfId="22274"/>
    <cellStyle name="Date 12 17" xfId="22275"/>
    <cellStyle name="Date 12 18" xfId="22276"/>
    <cellStyle name="Date 12 19" xfId="22277"/>
    <cellStyle name="Date 12 2" xfId="22278"/>
    <cellStyle name="Date 12 20" xfId="22279"/>
    <cellStyle name="Date 12 21" xfId="22280"/>
    <cellStyle name="Date 12 22" xfId="22281"/>
    <cellStyle name="Date 12 23" xfId="22282"/>
    <cellStyle name="Date 12 24" xfId="22283"/>
    <cellStyle name="Date 12 25" xfId="22284"/>
    <cellStyle name="Date 12 26" xfId="22285"/>
    <cellStyle name="Date 12 27" xfId="22286"/>
    <cellStyle name="Date 12 28" xfId="22287"/>
    <cellStyle name="Date 12 29" xfId="22288"/>
    <cellStyle name="Date 12 3" xfId="22289"/>
    <cellStyle name="Date 12 30" xfId="22290"/>
    <cellStyle name="Date 12 31" xfId="22291"/>
    <cellStyle name="Date 12 32" xfId="22292"/>
    <cellStyle name="Date 12 33" xfId="22293"/>
    <cellStyle name="Date 12 34" xfId="22294"/>
    <cellStyle name="Date 12 35" xfId="22295"/>
    <cellStyle name="Date 12 36" xfId="22296"/>
    <cellStyle name="Date 12 37" xfId="22297"/>
    <cellStyle name="Date 12 38" xfId="22298"/>
    <cellStyle name="Date 12 39" xfId="22299"/>
    <cellStyle name="Date 12 4" xfId="22300"/>
    <cellStyle name="Date 12 40" xfId="22301"/>
    <cellStyle name="Date 12 41" xfId="22302"/>
    <cellStyle name="Date 12 42" xfId="22303"/>
    <cellStyle name="Date 12 43" xfId="22304"/>
    <cellStyle name="Date 12 44" xfId="22305"/>
    <cellStyle name="Date 12 45" xfId="22306"/>
    <cellStyle name="Date 12 46" xfId="22307"/>
    <cellStyle name="Date 12 47" xfId="22308"/>
    <cellStyle name="Date 12 48" xfId="22309"/>
    <cellStyle name="Date 12 49" xfId="22310"/>
    <cellStyle name="Date 12 5" xfId="22311"/>
    <cellStyle name="Date 12 50" xfId="22312"/>
    <cellStyle name="Date 12 51" xfId="22313"/>
    <cellStyle name="Date 12 52" xfId="22314"/>
    <cellStyle name="Date 12 53" xfId="22315"/>
    <cellStyle name="Date 12 54" xfId="22316"/>
    <cellStyle name="Date 12 55" xfId="22317"/>
    <cellStyle name="Date 12 56" xfId="22318"/>
    <cellStyle name="Date 12 57" xfId="22319"/>
    <cellStyle name="Date 12 58" xfId="22320"/>
    <cellStyle name="Date 12 59" xfId="22321"/>
    <cellStyle name="Date 12 6" xfId="22322"/>
    <cellStyle name="Date 12 60" xfId="22323"/>
    <cellStyle name="Date 12 61" xfId="22324"/>
    <cellStyle name="Date 12 62" xfId="22325"/>
    <cellStyle name="Date 12 63" xfId="22326"/>
    <cellStyle name="Date 12 64" xfId="22327"/>
    <cellStyle name="Date 12 65" xfId="22328"/>
    <cellStyle name="Date 12 66" xfId="22329"/>
    <cellStyle name="Date 12 67" xfId="22330"/>
    <cellStyle name="Date 12 68" xfId="22331"/>
    <cellStyle name="Date 12 69" xfId="22332"/>
    <cellStyle name="Date 12 7" xfId="22333"/>
    <cellStyle name="Date 12 70" xfId="22334"/>
    <cellStyle name="Date 12 71" xfId="22335"/>
    <cellStyle name="Date 12 72" xfId="22336"/>
    <cellStyle name="Date 12 73" xfId="22337"/>
    <cellStyle name="Date 12 74" xfId="22338"/>
    <cellStyle name="Date 12 75" xfId="22339"/>
    <cellStyle name="Date 12 76" xfId="22340"/>
    <cellStyle name="Date 12 77" xfId="22341"/>
    <cellStyle name="Date 12 78" xfId="22342"/>
    <cellStyle name="Date 12 79" xfId="22343"/>
    <cellStyle name="Date 12 8" xfId="22344"/>
    <cellStyle name="Date 12 80" xfId="22345"/>
    <cellStyle name="Date 12 81" xfId="22346"/>
    <cellStyle name="Date 12 82" xfId="22347"/>
    <cellStyle name="Date 12 83" xfId="22348"/>
    <cellStyle name="Date 12 84" xfId="22349"/>
    <cellStyle name="Date 12 85" xfId="22350"/>
    <cellStyle name="Date 12 86" xfId="22351"/>
    <cellStyle name="Date 12 87" xfId="22352"/>
    <cellStyle name="Date 12 88" xfId="22353"/>
    <cellStyle name="Date 12 89" xfId="22354"/>
    <cellStyle name="Date 12 9" xfId="22355"/>
    <cellStyle name="Date 12 90" xfId="22356"/>
    <cellStyle name="Date 12 91" xfId="22357"/>
    <cellStyle name="Date 12 92" xfId="22358"/>
    <cellStyle name="Date 12 93" xfId="22359"/>
    <cellStyle name="Date 12 94" xfId="22360"/>
    <cellStyle name="Date 12 95" xfId="22361"/>
    <cellStyle name="Date 12 96" xfId="22362"/>
    <cellStyle name="Date 12 97" xfId="22363"/>
    <cellStyle name="Date 12 98" xfId="22364"/>
    <cellStyle name="Date 12 99" xfId="22365"/>
    <cellStyle name="Date 12_NYMEX FUTURES" xfId="22366"/>
    <cellStyle name="Date 13" xfId="22367"/>
    <cellStyle name="Date 13 10" xfId="22368"/>
    <cellStyle name="Date 13 100" xfId="22369"/>
    <cellStyle name="Date 13 101" xfId="22370"/>
    <cellStyle name="Date 13 102" xfId="22371"/>
    <cellStyle name="Date 13 103" xfId="22372"/>
    <cellStyle name="Date 13 104" xfId="22373"/>
    <cellStyle name="Date 13 105" xfId="22374"/>
    <cellStyle name="Date 13 106" xfId="22375"/>
    <cellStyle name="Date 13 107" xfId="22376"/>
    <cellStyle name="Date 13 108" xfId="22377"/>
    <cellStyle name="Date 13 109" xfId="22378"/>
    <cellStyle name="Date 13 11" xfId="22379"/>
    <cellStyle name="Date 13 110" xfId="22380"/>
    <cellStyle name="Date 13 111" xfId="22381"/>
    <cellStyle name="Date 13 112" xfId="22382"/>
    <cellStyle name="Date 13 113" xfId="22383"/>
    <cellStyle name="Date 13 114" xfId="22384"/>
    <cellStyle name="Date 13 115" xfId="22385"/>
    <cellStyle name="Date 13 116" xfId="22386"/>
    <cellStyle name="Date 13 12" xfId="22387"/>
    <cellStyle name="Date 13 13" xfId="22388"/>
    <cellStyle name="Date 13 14" xfId="22389"/>
    <cellStyle name="Date 13 15" xfId="22390"/>
    <cellStyle name="Date 13 16" xfId="22391"/>
    <cellStyle name="Date 13 17" xfId="22392"/>
    <cellStyle name="Date 13 18" xfId="22393"/>
    <cellStyle name="Date 13 19" xfId="22394"/>
    <cellStyle name="Date 13 2" xfId="22395"/>
    <cellStyle name="Date 13 20" xfId="22396"/>
    <cellStyle name="Date 13 21" xfId="22397"/>
    <cellStyle name="Date 13 22" xfId="22398"/>
    <cellStyle name="Date 13 23" xfId="22399"/>
    <cellStyle name="Date 13 24" xfId="22400"/>
    <cellStyle name="Date 13 25" xfId="22401"/>
    <cellStyle name="Date 13 26" xfId="22402"/>
    <cellStyle name="Date 13 27" xfId="22403"/>
    <cellStyle name="Date 13 28" xfId="22404"/>
    <cellStyle name="Date 13 29" xfId="22405"/>
    <cellStyle name="Date 13 3" xfId="22406"/>
    <cellStyle name="Date 13 30" xfId="22407"/>
    <cellStyle name="Date 13 31" xfId="22408"/>
    <cellStyle name="Date 13 32" xfId="22409"/>
    <cellStyle name="Date 13 33" xfId="22410"/>
    <cellStyle name="Date 13 34" xfId="22411"/>
    <cellStyle name="Date 13 35" xfId="22412"/>
    <cellStyle name="Date 13 36" xfId="22413"/>
    <cellStyle name="Date 13 37" xfId="22414"/>
    <cellStyle name="Date 13 38" xfId="22415"/>
    <cellStyle name="Date 13 39" xfId="22416"/>
    <cellStyle name="Date 13 4" xfId="22417"/>
    <cellStyle name="Date 13 40" xfId="22418"/>
    <cellStyle name="Date 13 41" xfId="22419"/>
    <cellStyle name="Date 13 42" xfId="22420"/>
    <cellStyle name="Date 13 43" xfId="22421"/>
    <cellStyle name="Date 13 44" xfId="22422"/>
    <cellStyle name="Date 13 45" xfId="22423"/>
    <cellStyle name="Date 13 46" xfId="22424"/>
    <cellStyle name="Date 13 47" xfId="22425"/>
    <cellStyle name="Date 13 48" xfId="22426"/>
    <cellStyle name="Date 13 49" xfId="22427"/>
    <cellStyle name="Date 13 5" xfId="22428"/>
    <cellStyle name="Date 13 50" xfId="22429"/>
    <cellStyle name="Date 13 51" xfId="22430"/>
    <cellStyle name="Date 13 52" xfId="22431"/>
    <cellStyle name="Date 13 53" xfId="22432"/>
    <cellStyle name="Date 13 54" xfId="22433"/>
    <cellStyle name="Date 13 55" xfId="22434"/>
    <cellStyle name="Date 13 56" xfId="22435"/>
    <cellStyle name="Date 13 57" xfId="22436"/>
    <cellStyle name="Date 13 58" xfId="22437"/>
    <cellStyle name="Date 13 59" xfId="22438"/>
    <cellStyle name="Date 13 6" xfId="22439"/>
    <cellStyle name="Date 13 60" xfId="22440"/>
    <cellStyle name="Date 13 61" xfId="22441"/>
    <cellStyle name="Date 13 62" xfId="22442"/>
    <cellStyle name="Date 13 63" xfId="22443"/>
    <cellStyle name="Date 13 64" xfId="22444"/>
    <cellStyle name="Date 13 65" xfId="22445"/>
    <cellStyle name="Date 13 66" xfId="22446"/>
    <cellStyle name="Date 13 67" xfId="22447"/>
    <cellStyle name="Date 13 68" xfId="22448"/>
    <cellStyle name="Date 13 69" xfId="22449"/>
    <cellStyle name="Date 13 7" xfId="22450"/>
    <cellStyle name="Date 13 70" xfId="22451"/>
    <cellStyle name="Date 13 71" xfId="22452"/>
    <cellStyle name="Date 13 72" xfId="22453"/>
    <cellStyle name="Date 13 73" xfId="22454"/>
    <cellStyle name="Date 13 74" xfId="22455"/>
    <cellStyle name="Date 13 75" xfId="22456"/>
    <cellStyle name="Date 13 76" xfId="22457"/>
    <cellStyle name="Date 13 77" xfId="22458"/>
    <cellStyle name="Date 13 78" xfId="22459"/>
    <cellStyle name="Date 13 79" xfId="22460"/>
    <cellStyle name="Date 13 8" xfId="22461"/>
    <cellStyle name="Date 13 80" xfId="22462"/>
    <cellStyle name="Date 13 81" xfId="22463"/>
    <cellStyle name="Date 13 82" xfId="22464"/>
    <cellStyle name="Date 13 83" xfId="22465"/>
    <cellStyle name="Date 13 84" xfId="22466"/>
    <cellStyle name="Date 13 85" xfId="22467"/>
    <cellStyle name="Date 13 86" xfId="22468"/>
    <cellStyle name="Date 13 87" xfId="22469"/>
    <cellStyle name="Date 13 88" xfId="22470"/>
    <cellStyle name="Date 13 89" xfId="22471"/>
    <cellStyle name="Date 13 9" xfId="22472"/>
    <cellStyle name="Date 13 90" xfId="22473"/>
    <cellStyle name="Date 13 91" xfId="22474"/>
    <cellStyle name="Date 13 92" xfId="22475"/>
    <cellStyle name="Date 13 93" xfId="22476"/>
    <cellStyle name="Date 13 94" xfId="22477"/>
    <cellStyle name="Date 13 95" xfId="22478"/>
    <cellStyle name="Date 13 96" xfId="22479"/>
    <cellStyle name="Date 13 97" xfId="22480"/>
    <cellStyle name="Date 13 98" xfId="22481"/>
    <cellStyle name="Date 13 99" xfId="22482"/>
    <cellStyle name="Date 13_NYMEX FUTURES" xfId="22483"/>
    <cellStyle name="Date 14" xfId="22484"/>
    <cellStyle name="Date 14 10" xfId="22485"/>
    <cellStyle name="Date 14 100" xfId="22486"/>
    <cellStyle name="Date 14 101" xfId="22487"/>
    <cellStyle name="Date 14 102" xfId="22488"/>
    <cellStyle name="Date 14 103" xfId="22489"/>
    <cellStyle name="Date 14 104" xfId="22490"/>
    <cellStyle name="Date 14 105" xfId="22491"/>
    <cellStyle name="Date 14 106" xfId="22492"/>
    <cellStyle name="Date 14 107" xfId="22493"/>
    <cellStyle name="Date 14 108" xfId="22494"/>
    <cellStyle name="Date 14 109" xfId="22495"/>
    <cellStyle name="Date 14 11" xfId="22496"/>
    <cellStyle name="Date 14 110" xfId="22497"/>
    <cellStyle name="Date 14 111" xfId="22498"/>
    <cellStyle name="Date 14 112" xfId="22499"/>
    <cellStyle name="Date 14 113" xfId="22500"/>
    <cellStyle name="Date 14 114" xfId="22501"/>
    <cellStyle name="Date 14 115" xfId="22502"/>
    <cellStyle name="Date 14 116" xfId="22503"/>
    <cellStyle name="Date 14 12" xfId="22504"/>
    <cellStyle name="Date 14 13" xfId="22505"/>
    <cellStyle name="Date 14 14" xfId="22506"/>
    <cellStyle name="Date 14 15" xfId="22507"/>
    <cellStyle name="Date 14 16" xfId="22508"/>
    <cellStyle name="Date 14 17" xfId="22509"/>
    <cellStyle name="Date 14 18" xfId="22510"/>
    <cellStyle name="Date 14 19" xfId="22511"/>
    <cellStyle name="Date 14 2" xfId="22512"/>
    <cellStyle name="Date 14 20" xfId="22513"/>
    <cellStyle name="Date 14 21" xfId="22514"/>
    <cellStyle name="Date 14 22" xfId="22515"/>
    <cellStyle name="Date 14 23" xfId="22516"/>
    <cellStyle name="Date 14 24" xfId="22517"/>
    <cellStyle name="Date 14 25" xfId="22518"/>
    <cellStyle name="Date 14 26" xfId="22519"/>
    <cellStyle name="Date 14 27" xfId="22520"/>
    <cellStyle name="Date 14 28" xfId="22521"/>
    <cellStyle name="Date 14 29" xfId="22522"/>
    <cellStyle name="Date 14 3" xfId="22523"/>
    <cellStyle name="Date 14 30" xfId="22524"/>
    <cellStyle name="Date 14 31" xfId="22525"/>
    <cellStyle name="Date 14 32" xfId="22526"/>
    <cellStyle name="Date 14 33" xfId="22527"/>
    <cellStyle name="Date 14 34" xfId="22528"/>
    <cellStyle name="Date 14 35" xfId="22529"/>
    <cellStyle name="Date 14 36" xfId="22530"/>
    <cellStyle name="Date 14 37" xfId="22531"/>
    <cellStyle name="Date 14 38" xfId="22532"/>
    <cellStyle name="Date 14 39" xfId="22533"/>
    <cellStyle name="Date 14 4" xfId="22534"/>
    <cellStyle name="Date 14 40" xfId="22535"/>
    <cellStyle name="Date 14 41" xfId="22536"/>
    <cellStyle name="Date 14 42" xfId="22537"/>
    <cellStyle name="Date 14 43" xfId="22538"/>
    <cellStyle name="Date 14 44" xfId="22539"/>
    <cellStyle name="Date 14 45" xfId="22540"/>
    <cellStyle name="Date 14 46" xfId="22541"/>
    <cellStyle name="Date 14 47" xfId="22542"/>
    <cellStyle name="Date 14 48" xfId="22543"/>
    <cellStyle name="Date 14 49" xfId="22544"/>
    <cellStyle name="Date 14 5" xfId="22545"/>
    <cellStyle name="Date 14 50" xfId="22546"/>
    <cellStyle name="Date 14 51" xfId="22547"/>
    <cellStyle name="Date 14 52" xfId="22548"/>
    <cellStyle name="Date 14 53" xfId="22549"/>
    <cellStyle name="Date 14 54" xfId="22550"/>
    <cellStyle name="Date 14 55" xfId="22551"/>
    <cellStyle name="Date 14 56" xfId="22552"/>
    <cellStyle name="Date 14 57" xfId="22553"/>
    <cellStyle name="Date 14 58" xfId="22554"/>
    <cellStyle name="Date 14 59" xfId="22555"/>
    <cellStyle name="Date 14 6" xfId="22556"/>
    <cellStyle name="Date 14 60" xfId="22557"/>
    <cellStyle name="Date 14 61" xfId="22558"/>
    <cellStyle name="Date 14 62" xfId="22559"/>
    <cellStyle name="Date 14 63" xfId="22560"/>
    <cellStyle name="Date 14 64" xfId="22561"/>
    <cellStyle name="Date 14 65" xfId="22562"/>
    <cellStyle name="Date 14 66" xfId="22563"/>
    <cellStyle name="Date 14 67" xfId="22564"/>
    <cellStyle name="Date 14 68" xfId="22565"/>
    <cellStyle name="Date 14 69" xfId="22566"/>
    <cellStyle name="Date 14 7" xfId="22567"/>
    <cellStyle name="Date 14 70" xfId="22568"/>
    <cellStyle name="Date 14 71" xfId="22569"/>
    <cellStyle name="Date 14 72" xfId="22570"/>
    <cellStyle name="Date 14 73" xfId="22571"/>
    <cellStyle name="Date 14 74" xfId="22572"/>
    <cellStyle name="Date 14 75" xfId="22573"/>
    <cellStyle name="Date 14 76" xfId="22574"/>
    <cellStyle name="Date 14 77" xfId="22575"/>
    <cellStyle name="Date 14 78" xfId="22576"/>
    <cellStyle name="Date 14 79" xfId="22577"/>
    <cellStyle name="Date 14 8" xfId="22578"/>
    <cellStyle name="Date 14 80" xfId="22579"/>
    <cellStyle name="Date 14 81" xfId="22580"/>
    <cellStyle name="Date 14 82" xfId="22581"/>
    <cellStyle name="Date 14 83" xfId="22582"/>
    <cellStyle name="Date 14 84" xfId="22583"/>
    <cellStyle name="Date 14 85" xfId="22584"/>
    <cellStyle name="Date 14 86" xfId="22585"/>
    <cellStyle name="Date 14 87" xfId="22586"/>
    <cellStyle name="Date 14 88" xfId="22587"/>
    <cellStyle name="Date 14 89" xfId="22588"/>
    <cellStyle name="Date 14 9" xfId="22589"/>
    <cellStyle name="Date 14 90" xfId="22590"/>
    <cellStyle name="Date 14 91" xfId="22591"/>
    <cellStyle name="Date 14 92" xfId="22592"/>
    <cellStyle name="Date 14 93" xfId="22593"/>
    <cellStyle name="Date 14 94" xfId="22594"/>
    <cellStyle name="Date 14 95" xfId="22595"/>
    <cellStyle name="Date 14 96" xfId="22596"/>
    <cellStyle name="Date 14 97" xfId="22597"/>
    <cellStyle name="Date 14 98" xfId="22598"/>
    <cellStyle name="Date 14 99" xfId="22599"/>
    <cellStyle name="Date 14_NYMEX FUTURES" xfId="22600"/>
    <cellStyle name="Date 15" xfId="22601"/>
    <cellStyle name="Date 16" xfId="22602"/>
    <cellStyle name="Date 17" xfId="22603"/>
    <cellStyle name="Date 18" xfId="22604"/>
    <cellStyle name="Date 2" xfId="294"/>
    <cellStyle name="Date 2 10" xfId="22605"/>
    <cellStyle name="Date 2 100" xfId="22606"/>
    <cellStyle name="Date 2 101" xfId="22607"/>
    <cellStyle name="Date 2 102" xfId="22608"/>
    <cellStyle name="Date 2 103" xfId="22609"/>
    <cellStyle name="Date 2 104" xfId="22610"/>
    <cellStyle name="Date 2 105" xfId="22611"/>
    <cellStyle name="Date 2 106" xfId="22612"/>
    <cellStyle name="Date 2 107" xfId="22613"/>
    <cellStyle name="Date 2 108" xfId="22614"/>
    <cellStyle name="Date 2 109" xfId="22615"/>
    <cellStyle name="Date 2 11" xfId="22616"/>
    <cellStyle name="Date 2 110" xfId="22617"/>
    <cellStyle name="Date 2 111" xfId="22618"/>
    <cellStyle name="Date 2 112" xfId="22619"/>
    <cellStyle name="Date 2 113" xfId="22620"/>
    <cellStyle name="Date 2 114" xfId="22621"/>
    <cellStyle name="Date 2 115" xfId="22622"/>
    <cellStyle name="Date 2 116" xfId="22623"/>
    <cellStyle name="Date 2 117" xfId="22624"/>
    <cellStyle name="Date 2 12" xfId="22625"/>
    <cellStyle name="Date 2 13" xfId="22626"/>
    <cellStyle name="Date 2 14" xfId="22627"/>
    <cellStyle name="Date 2 15" xfId="22628"/>
    <cellStyle name="Date 2 16" xfId="22629"/>
    <cellStyle name="Date 2 17" xfId="22630"/>
    <cellStyle name="Date 2 18" xfId="22631"/>
    <cellStyle name="Date 2 19" xfId="22632"/>
    <cellStyle name="Date 2 2" xfId="1195"/>
    <cellStyle name="Date 2 2 2" xfId="22633"/>
    <cellStyle name="Date 2 20" xfId="22634"/>
    <cellStyle name="Date 2 21" xfId="22635"/>
    <cellStyle name="Date 2 22" xfId="22636"/>
    <cellStyle name="Date 2 23" xfId="22637"/>
    <cellStyle name="Date 2 24" xfId="22638"/>
    <cellStyle name="Date 2 25" xfId="22639"/>
    <cellStyle name="Date 2 26" xfId="22640"/>
    <cellStyle name="Date 2 27" xfId="22641"/>
    <cellStyle name="Date 2 28" xfId="22642"/>
    <cellStyle name="Date 2 29" xfId="22643"/>
    <cellStyle name="Date 2 3" xfId="22644"/>
    <cellStyle name="Date 2 30" xfId="22645"/>
    <cellStyle name="Date 2 31" xfId="22646"/>
    <cellStyle name="Date 2 32" xfId="22647"/>
    <cellStyle name="Date 2 33" xfId="22648"/>
    <cellStyle name="Date 2 34" xfId="22649"/>
    <cellStyle name="Date 2 35" xfId="22650"/>
    <cellStyle name="Date 2 36" xfId="22651"/>
    <cellStyle name="Date 2 37" xfId="22652"/>
    <cellStyle name="Date 2 38" xfId="22653"/>
    <cellStyle name="Date 2 39" xfId="22654"/>
    <cellStyle name="Date 2 4" xfId="22655"/>
    <cellStyle name="Date 2 40" xfId="22656"/>
    <cellStyle name="Date 2 41" xfId="22657"/>
    <cellStyle name="Date 2 42" xfId="22658"/>
    <cellStyle name="Date 2 43" xfId="22659"/>
    <cellStyle name="Date 2 44" xfId="22660"/>
    <cellStyle name="Date 2 45" xfId="22661"/>
    <cellStyle name="Date 2 46" xfId="22662"/>
    <cellStyle name="Date 2 47" xfId="22663"/>
    <cellStyle name="Date 2 48" xfId="22664"/>
    <cellStyle name="Date 2 49" xfId="22665"/>
    <cellStyle name="Date 2 5" xfId="22666"/>
    <cellStyle name="Date 2 50" xfId="22667"/>
    <cellStyle name="Date 2 51" xfId="22668"/>
    <cellStyle name="Date 2 52" xfId="22669"/>
    <cellStyle name="Date 2 53" xfId="22670"/>
    <cellStyle name="Date 2 54" xfId="22671"/>
    <cellStyle name="Date 2 55" xfId="22672"/>
    <cellStyle name="Date 2 56" xfId="22673"/>
    <cellStyle name="Date 2 57" xfId="22674"/>
    <cellStyle name="Date 2 58" xfId="22675"/>
    <cellStyle name="Date 2 59" xfId="22676"/>
    <cellStyle name="Date 2 6" xfId="22677"/>
    <cellStyle name="Date 2 60" xfId="22678"/>
    <cellStyle name="Date 2 61" xfId="22679"/>
    <cellStyle name="Date 2 62" xfId="22680"/>
    <cellStyle name="Date 2 63" xfId="22681"/>
    <cellStyle name="Date 2 64" xfId="22682"/>
    <cellStyle name="Date 2 65" xfId="22683"/>
    <cellStyle name="Date 2 66" xfId="22684"/>
    <cellStyle name="Date 2 67" xfId="22685"/>
    <cellStyle name="Date 2 68" xfId="22686"/>
    <cellStyle name="Date 2 69" xfId="22687"/>
    <cellStyle name="Date 2 7" xfId="22688"/>
    <cellStyle name="Date 2 70" xfId="22689"/>
    <cellStyle name="Date 2 71" xfId="22690"/>
    <cellStyle name="Date 2 72" xfId="22691"/>
    <cellStyle name="Date 2 73" xfId="22692"/>
    <cellStyle name="Date 2 74" xfId="22693"/>
    <cellStyle name="Date 2 75" xfId="22694"/>
    <cellStyle name="Date 2 76" xfId="22695"/>
    <cellStyle name="Date 2 77" xfId="22696"/>
    <cellStyle name="Date 2 78" xfId="22697"/>
    <cellStyle name="Date 2 79" xfId="22698"/>
    <cellStyle name="Date 2 8" xfId="22699"/>
    <cellStyle name="Date 2 80" xfId="22700"/>
    <cellStyle name="Date 2 81" xfId="22701"/>
    <cellStyle name="Date 2 82" xfId="22702"/>
    <cellStyle name="Date 2 83" xfId="22703"/>
    <cellStyle name="Date 2 84" xfId="22704"/>
    <cellStyle name="Date 2 85" xfId="22705"/>
    <cellStyle name="Date 2 86" xfId="22706"/>
    <cellStyle name="Date 2 87" xfId="22707"/>
    <cellStyle name="Date 2 88" xfId="22708"/>
    <cellStyle name="Date 2 89" xfId="22709"/>
    <cellStyle name="Date 2 9" xfId="22710"/>
    <cellStyle name="Date 2 90" xfId="22711"/>
    <cellStyle name="Date 2 91" xfId="22712"/>
    <cellStyle name="Date 2 92" xfId="22713"/>
    <cellStyle name="Date 2 93" xfId="22714"/>
    <cellStyle name="Date 2 94" xfId="22715"/>
    <cellStyle name="Date 2 95" xfId="22716"/>
    <cellStyle name="Date 2 96" xfId="22717"/>
    <cellStyle name="Date 2 97" xfId="22718"/>
    <cellStyle name="Date 2 98" xfId="22719"/>
    <cellStyle name="Date 2 99" xfId="22720"/>
    <cellStyle name="Date 2_NYMEX FUTURES" xfId="22721"/>
    <cellStyle name="Date 3" xfId="396"/>
    <cellStyle name="Date 3 10" xfId="22722"/>
    <cellStyle name="Date 3 100" xfId="22723"/>
    <cellStyle name="Date 3 101" xfId="22724"/>
    <cellStyle name="Date 3 102" xfId="22725"/>
    <cellStyle name="Date 3 103" xfId="22726"/>
    <cellStyle name="Date 3 104" xfId="22727"/>
    <cellStyle name="Date 3 105" xfId="22728"/>
    <cellStyle name="Date 3 106" xfId="22729"/>
    <cellStyle name="Date 3 107" xfId="22730"/>
    <cellStyle name="Date 3 108" xfId="22731"/>
    <cellStyle name="Date 3 109" xfId="22732"/>
    <cellStyle name="Date 3 11" xfId="22733"/>
    <cellStyle name="Date 3 110" xfId="22734"/>
    <cellStyle name="Date 3 111" xfId="22735"/>
    <cellStyle name="Date 3 112" xfId="22736"/>
    <cellStyle name="Date 3 113" xfId="22737"/>
    <cellStyle name="Date 3 114" xfId="22738"/>
    <cellStyle name="Date 3 115" xfId="22739"/>
    <cellStyle name="Date 3 116" xfId="22740"/>
    <cellStyle name="Date 3 117" xfId="22741"/>
    <cellStyle name="Date 3 12" xfId="22742"/>
    <cellStyle name="Date 3 13" xfId="22743"/>
    <cellStyle name="Date 3 14" xfId="22744"/>
    <cellStyle name="Date 3 15" xfId="22745"/>
    <cellStyle name="Date 3 16" xfId="22746"/>
    <cellStyle name="Date 3 17" xfId="22747"/>
    <cellStyle name="Date 3 18" xfId="22748"/>
    <cellStyle name="Date 3 19" xfId="22749"/>
    <cellStyle name="Date 3 2" xfId="1220"/>
    <cellStyle name="Date 3 2 2" xfId="22750"/>
    <cellStyle name="Date 3 20" xfId="22751"/>
    <cellStyle name="Date 3 21" xfId="22752"/>
    <cellStyle name="Date 3 22" xfId="22753"/>
    <cellStyle name="Date 3 23" xfId="22754"/>
    <cellStyle name="Date 3 24" xfId="22755"/>
    <cellStyle name="Date 3 25" xfId="22756"/>
    <cellStyle name="Date 3 26" xfId="22757"/>
    <cellStyle name="Date 3 27" xfId="22758"/>
    <cellStyle name="Date 3 28" xfId="22759"/>
    <cellStyle name="Date 3 29" xfId="22760"/>
    <cellStyle name="Date 3 3" xfId="22761"/>
    <cellStyle name="Date 3 30" xfId="22762"/>
    <cellStyle name="Date 3 31" xfId="22763"/>
    <cellStyle name="Date 3 32" xfId="22764"/>
    <cellStyle name="Date 3 33" xfId="22765"/>
    <cellStyle name="Date 3 34" xfId="22766"/>
    <cellStyle name="Date 3 35" xfId="22767"/>
    <cellStyle name="Date 3 36" xfId="22768"/>
    <cellStyle name="Date 3 37" xfId="22769"/>
    <cellStyle name="Date 3 38" xfId="22770"/>
    <cellStyle name="Date 3 39" xfId="22771"/>
    <cellStyle name="Date 3 4" xfId="22772"/>
    <cellStyle name="Date 3 40" xfId="22773"/>
    <cellStyle name="Date 3 41" xfId="22774"/>
    <cellStyle name="Date 3 42" xfId="22775"/>
    <cellStyle name="Date 3 43" xfId="22776"/>
    <cellStyle name="Date 3 44" xfId="22777"/>
    <cellStyle name="Date 3 45" xfId="22778"/>
    <cellStyle name="Date 3 46" xfId="22779"/>
    <cellStyle name="Date 3 47" xfId="22780"/>
    <cellStyle name="Date 3 48" xfId="22781"/>
    <cellStyle name="Date 3 49" xfId="22782"/>
    <cellStyle name="Date 3 5" xfId="22783"/>
    <cellStyle name="Date 3 50" xfId="22784"/>
    <cellStyle name="Date 3 51" xfId="22785"/>
    <cellStyle name="Date 3 52" xfId="22786"/>
    <cellStyle name="Date 3 53" xfId="22787"/>
    <cellStyle name="Date 3 54" xfId="22788"/>
    <cellStyle name="Date 3 55" xfId="22789"/>
    <cellStyle name="Date 3 56" xfId="22790"/>
    <cellStyle name="Date 3 57" xfId="22791"/>
    <cellStyle name="Date 3 58" xfId="22792"/>
    <cellStyle name="Date 3 59" xfId="22793"/>
    <cellStyle name="Date 3 6" xfId="22794"/>
    <cellStyle name="Date 3 60" xfId="22795"/>
    <cellStyle name="Date 3 61" xfId="22796"/>
    <cellStyle name="Date 3 62" xfId="22797"/>
    <cellStyle name="Date 3 63" xfId="22798"/>
    <cellStyle name="Date 3 64" xfId="22799"/>
    <cellStyle name="Date 3 65" xfId="22800"/>
    <cellStyle name="Date 3 66" xfId="22801"/>
    <cellStyle name="Date 3 67" xfId="22802"/>
    <cellStyle name="Date 3 68" xfId="22803"/>
    <cellStyle name="Date 3 69" xfId="22804"/>
    <cellStyle name="Date 3 7" xfId="22805"/>
    <cellStyle name="Date 3 70" xfId="22806"/>
    <cellStyle name="Date 3 71" xfId="22807"/>
    <cellStyle name="Date 3 72" xfId="22808"/>
    <cellStyle name="Date 3 73" xfId="22809"/>
    <cellStyle name="Date 3 74" xfId="22810"/>
    <cellStyle name="Date 3 75" xfId="22811"/>
    <cellStyle name="Date 3 76" xfId="22812"/>
    <cellStyle name="Date 3 77" xfId="22813"/>
    <cellStyle name="Date 3 78" xfId="22814"/>
    <cellStyle name="Date 3 79" xfId="22815"/>
    <cellStyle name="Date 3 8" xfId="22816"/>
    <cellStyle name="Date 3 80" xfId="22817"/>
    <cellStyle name="Date 3 81" xfId="22818"/>
    <cellStyle name="Date 3 82" xfId="22819"/>
    <cellStyle name="Date 3 83" xfId="22820"/>
    <cellStyle name="Date 3 84" xfId="22821"/>
    <cellStyle name="Date 3 85" xfId="22822"/>
    <cellStyle name="Date 3 86" xfId="22823"/>
    <cellStyle name="Date 3 87" xfId="22824"/>
    <cellStyle name="Date 3 88" xfId="22825"/>
    <cellStyle name="Date 3 89" xfId="22826"/>
    <cellStyle name="Date 3 9" xfId="22827"/>
    <cellStyle name="Date 3 90" xfId="22828"/>
    <cellStyle name="Date 3 91" xfId="22829"/>
    <cellStyle name="Date 3 92" xfId="22830"/>
    <cellStyle name="Date 3 93" xfId="22831"/>
    <cellStyle name="Date 3 94" xfId="22832"/>
    <cellStyle name="Date 3 95" xfId="22833"/>
    <cellStyle name="Date 3 96" xfId="22834"/>
    <cellStyle name="Date 3 97" xfId="22835"/>
    <cellStyle name="Date 3 98" xfId="22836"/>
    <cellStyle name="Date 3 99" xfId="22837"/>
    <cellStyle name="Date 3_NYMEX FUTURES" xfId="22838"/>
    <cellStyle name="Date 4" xfId="782"/>
    <cellStyle name="Date 4 10" xfId="22839"/>
    <cellStyle name="Date 4 100" xfId="22840"/>
    <cellStyle name="Date 4 101" xfId="22841"/>
    <cellStyle name="Date 4 102" xfId="22842"/>
    <cellStyle name="Date 4 103" xfId="22843"/>
    <cellStyle name="Date 4 104" xfId="22844"/>
    <cellStyle name="Date 4 105" xfId="22845"/>
    <cellStyle name="Date 4 106" xfId="22846"/>
    <cellStyle name="Date 4 107" xfId="22847"/>
    <cellStyle name="Date 4 108" xfId="22848"/>
    <cellStyle name="Date 4 109" xfId="22849"/>
    <cellStyle name="Date 4 11" xfId="22850"/>
    <cellStyle name="Date 4 110" xfId="22851"/>
    <cellStyle name="Date 4 111" xfId="22852"/>
    <cellStyle name="Date 4 112" xfId="22853"/>
    <cellStyle name="Date 4 113" xfId="22854"/>
    <cellStyle name="Date 4 114" xfId="22855"/>
    <cellStyle name="Date 4 115" xfId="22856"/>
    <cellStyle name="Date 4 116" xfId="22857"/>
    <cellStyle name="Date 4 117" xfId="22858"/>
    <cellStyle name="Date 4 12" xfId="22859"/>
    <cellStyle name="Date 4 13" xfId="22860"/>
    <cellStyle name="Date 4 14" xfId="22861"/>
    <cellStyle name="Date 4 15" xfId="22862"/>
    <cellStyle name="Date 4 16" xfId="22863"/>
    <cellStyle name="Date 4 17" xfId="22864"/>
    <cellStyle name="Date 4 18" xfId="22865"/>
    <cellStyle name="Date 4 19" xfId="22866"/>
    <cellStyle name="Date 4 2" xfId="1315"/>
    <cellStyle name="Date 4 2 2" xfId="22867"/>
    <cellStyle name="Date 4 20" xfId="22868"/>
    <cellStyle name="Date 4 21" xfId="22869"/>
    <cellStyle name="Date 4 22" xfId="22870"/>
    <cellStyle name="Date 4 23" xfId="22871"/>
    <cellStyle name="Date 4 24" xfId="22872"/>
    <cellStyle name="Date 4 25" xfId="22873"/>
    <cellStyle name="Date 4 26" xfId="22874"/>
    <cellStyle name="Date 4 27" xfId="22875"/>
    <cellStyle name="Date 4 28" xfId="22876"/>
    <cellStyle name="Date 4 29" xfId="22877"/>
    <cellStyle name="Date 4 3" xfId="22878"/>
    <cellStyle name="Date 4 30" xfId="22879"/>
    <cellStyle name="Date 4 31" xfId="22880"/>
    <cellStyle name="Date 4 32" xfId="22881"/>
    <cellStyle name="Date 4 33" xfId="22882"/>
    <cellStyle name="Date 4 34" xfId="22883"/>
    <cellStyle name="Date 4 35" xfId="22884"/>
    <cellStyle name="Date 4 36" xfId="22885"/>
    <cellStyle name="Date 4 37" xfId="22886"/>
    <cellStyle name="Date 4 38" xfId="22887"/>
    <cellStyle name="Date 4 39" xfId="22888"/>
    <cellStyle name="Date 4 4" xfId="22889"/>
    <cellStyle name="Date 4 40" xfId="22890"/>
    <cellStyle name="Date 4 41" xfId="22891"/>
    <cellStyle name="Date 4 42" xfId="22892"/>
    <cellStyle name="Date 4 43" xfId="22893"/>
    <cellStyle name="Date 4 44" xfId="22894"/>
    <cellStyle name="Date 4 45" xfId="22895"/>
    <cellStyle name="Date 4 46" xfId="22896"/>
    <cellStyle name="Date 4 47" xfId="22897"/>
    <cellStyle name="Date 4 48" xfId="22898"/>
    <cellStyle name="Date 4 49" xfId="22899"/>
    <cellStyle name="Date 4 5" xfId="22900"/>
    <cellStyle name="Date 4 50" xfId="22901"/>
    <cellStyle name="Date 4 51" xfId="22902"/>
    <cellStyle name="Date 4 52" xfId="22903"/>
    <cellStyle name="Date 4 53" xfId="22904"/>
    <cellStyle name="Date 4 54" xfId="22905"/>
    <cellStyle name="Date 4 55" xfId="22906"/>
    <cellStyle name="Date 4 56" xfId="22907"/>
    <cellStyle name="Date 4 57" xfId="22908"/>
    <cellStyle name="Date 4 58" xfId="22909"/>
    <cellStyle name="Date 4 59" xfId="22910"/>
    <cellStyle name="Date 4 6" xfId="22911"/>
    <cellStyle name="Date 4 60" xfId="22912"/>
    <cellStyle name="Date 4 61" xfId="22913"/>
    <cellStyle name="Date 4 62" xfId="22914"/>
    <cellStyle name="Date 4 63" xfId="22915"/>
    <cellStyle name="Date 4 64" xfId="22916"/>
    <cellStyle name="Date 4 65" xfId="22917"/>
    <cellStyle name="Date 4 66" xfId="22918"/>
    <cellStyle name="Date 4 67" xfId="22919"/>
    <cellStyle name="Date 4 68" xfId="22920"/>
    <cellStyle name="Date 4 69" xfId="22921"/>
    <cellStyle name="Date 4 7" xfId="22922"/>
    <cellStyle name="Date 4 70" xfId="22923"/>
    <cellStyle name="Date 4 71" xfId="22924"/>
    <cellStyle name="Date 4 72" xfId="22925"/>
    <cellStyle name="Date 4 73" xfId="22926"/>
    <cellStyle name="Date 4 74" xfId="22927"/>
    <cellStyle name="Date 4 75" xfId="22928"/>
    <cellStyle name="Date 4 76" xfId="22929"/>
    <cellStyle name="Date 4 77" xfId="22930"/>
    <cellStyle name="Date 4 78" xfId="22931"/>
    <cellStyle name="Date 4 79" xfId="22932"/>
    <cellStyle name="Date 4 8" xfId="22933"/>
    <cellStyle name="Date 4 80" xfId="22934"/>
    <cellStyle name="Date 4 81" xfId="22935"/>
    <cellStyle name="Date 4 82" xfId="22936"/>
    <cellStyle name="Date 4 83" xfId="22937"/>
    <cellStyle name="Date 4 84" xfId="22938"/>
    <cellStyle name="Date 4 85" xfId="22939"/>
    <cellStyle name="Date 4 86" xfId="22940"/>
    <cellStyle name="Date 4 87" xfId="22941"/>
    <cellStyle name="Date 4 88" xfId="22942"/>
    <cellStyle name="Date 4 89" xfId="22943"/>
    <cellStyle name="Date 4 9" xfId="22944"/>
    <cellStyle name="Date 4 90" xfId="22945"/>
    <cellStyle name="Date 4 91" xfId="22946"/>
    <cellStyle name="Date 4 92" xfId="22947"/>
    <cellStyle name="Date 4 93" xfId="22948"/>
    <cellStyle name="Date 4 94" xfId="22949"/>
    <cellStyle name="Date 4 95" xfId="22950"/>
    <cellStyle name="Date 4 96" xfId="22951"/>
    <cellStyle name="Date 4 97" xfId="22952"/>
    <cellStyle name="Date 4 98" xfId="22953"/>
    <cellStyle name="Date 4 99" xfId="22954"/>
    <cellStyle name="Date 4_NYMEX FUTURES" xfId="22955"/>
    <cellStyle name="Date 5" xfId="22956"/>
    <cellStyle name="Date 5 10" xfId="22957"/>
    <cellStyle name="Date 5 100" xfId="22958"/>
    <cellStyle name="Date 5 101" xfId="22959"/>
    <cellStyle name="Date 5 102" xfId="22960"/>
    <cellStyle name="Date 5 103" xfId="22961"/>
    <cellStyle name="Date 5 104" xfId="22962"/>
    <cellStyle name="Date 5 105" xfId="22963"/>
    <cellStyle name="Date 5 106" xfId="22964"/>
    <cellStyle name="Date 5 107" xfId="22965"/>
    <cellStyle name="Date 5 108" xfId="22966"/>
    <cellStyle name="Date 5 109" xfId="22967"/>
    <cellStyle name="Date 5 11" xfId="22968"/>
    <cellStyle name="Date 5 110" xfId="22969"/>
    <cellStyle name="Date 5 111" xfId="22970"/>
    <cellStyle name="Date 5 112" xfId="22971"/>
    <cellStyle name="Date 5 113" xfId="22972"/>
    <cellStyle name="Date 5 114" xfId="22973"/>
    <cellStyle name="Date 5 115" xfId="22974"/>
    <cellStyle name="Date 5 116" xfId="22975"/>
    <cellStyle name="Date 5 12" xfId="22976"/>
    <cellStyle name="Date 5 13" xfId="22977"/>
    <cellStyle name="Date 5 14" xfId="22978"/>
    <cellStyle name="Date 5 15" xfId="22979"/>
    <cellStyle name="Date 5 16" xfId="22980"/>
    <cellStyle name="Date 5 17" xfId="22981"/>
    <cellStyle name="Date 5 18" xfId="22982"/>
    <cellStyle name="Date 5 19" xfId="22983"/>
    <cellStyle name="Date 5 2" xfId="22984"/>
    <cellStyle name="Date 5 20" xfId="22985"/>
    <cellStyle name="Date 5 21" xfId="22986"/>
    <cellStyle name="Date 5 22" xfId="22987"/>
    <cellStyle name="Date 5 23" xfId="22988"/>
    <cellStyle name="Date 5 24" xfId="22989"/>
    <cellStyle name="Date 5 25" xfId="22990"/>
    <cellStyle name="Date 5 26" xfId="22991"/>
    <cellStyle name="Date 5 27" xfId="22992"/>
    <cellStyle name="Date 5 28" xfId="22993"/>
    <cellStyle name="Date 5 29" xfId="22994"/>
    <cellStyle name="Date 5 3" xfId="22995"/>
    <cellStyle name="Date 5 30" xfId="22996"/>
    <cellStyle name="Date 5 31" xfId="22997"/>
    <cellStyle name="Date 5 31 2" xfId="22998"/>
    <cellStyle name="Date 5 32" xfId="22999"/>
    <cellStyle name="Date 5 32 2" xfId="23000"/>
    <cellStyle name="Date 5 33" xfId="23001"/>
    <cellStyle name="Date 5 33 2" xfId="23002"/>
    <cellStyle name="Date 5 34" xfId="23003"/>
    <cellStyle name="Date 5 34 2" xfId="23004"/>
    <cellStyle name="Date 5 35" xfId="23005"/>
    <cellStyle name="Date 5 35 2" xfId="23006"/>
    <cellStyle name="Date 5 36" xfId="23007"/>
    <cellStyle name="Date 5 36 2" xfId="23008"/>
    <cellStyle name="Date 5 37" xfId="23009"/>
    <cellStyle name="Date 5 37 2" xfId="23010"/>
    <cellStyle name="Date 5 38" xfId="23011"/>
    <cellStyle name="Date 5 38 2" xfId="23012"/>
    <cellStyle name="Date 5 39" xfId="23013"/>
    <cellStyle name="Date 5 39 2" xfId="23014"/>
    <cellStyle name="Date 5 4" xfId="23015"/>
    <cellStyle name="Date 5 4 2" xfId="23016"/>
    <cellStyle name="Date 5 40" xfId="23017"/>
    <cellStyle name="Date 5 40 2" xfId="23018"/>
    <cellStyle name="Date 5 41" xfId="23019"/>
    <cellStyle name="Date 5 41 2" xfId="23020"/>
    <cellStyle name="Date 5 42" xfId="23021"/>
    <cellStyle name="Date 5 42 2" xfId="23022"/>
    <cellStyle name="Date 5 43" xfId="23023"/>
    <cellStyle name="Date 5 43 2" xfId="23024"/>
    <cellStyle name="Date 5 44" xfId="23025"/>
    <cellStyle name="Date 5 44 2" xfId="23026"/>
    <cellStyle name="Date 5 45" xfId="23027"/>
    <cellStyle name="Date 5 45 2" xfId="23028"/>
    <cellStyle name="Date 5 46" xfId="23029"/>
    <cellStyle name="Date 5 46 2" xfId="23030"/>
    <cellStyle name="Date 5 47" xfId="23031"/>
    <cellStyle name="Date 5 47 2" xfId="23032"/>
    <cellStyle name="Date 5 48" xfId="23033"/>
    <cellStyle name="Date 5 48 2" xfId="23034"/>
    <cellStyle name="Date 5 49" xfId="23035"/>
    <cellStyle name="Date 5 49 2" xfId="23036"/>
    <cellStyle name="Date 5 5" xfId="23037"/>
    <cellStyle name="Date 5 5 2" xfId="23038"/>
    <cellStyle name="Date 5 50" xfId="23039"/>
    <cellStyle name="Date 5 50 2" xfId="23040"/>
    <cellStyle name="Date 5 51" xfId="23041"/>
    <cellStyle name="Date 5 51 2" xfId="23042"/>
    <cellStyle name="Date 5 52" xfId="23043"/>
    <cellStyle name="Date 5 52 2" xfId="23044"/>
    <cellStyle name="Date 5 53" xfId="23045"/>
    <cellStyle name="Date 5 54" xfId="23046"/>
    <cellStyle name="Date 5 55" xfId="23047"/>
    <cellStyle name="Date 5 56" xfId="23048"/>
    <cellStyle name="Date 5 57" xfId="23049"/>
    <cellStyle name="Date 5 58" xfId="23050"/>
    <cellStyle name="Date 5 59" xfId="23051"/>
    <cellStyle name="Date 5 6" xfId="23052"/>
    <cellStyle name="Date 5 6 2" xfId="23053"/>
    <cellStyle name="Date 5 60" xfId="23054"/>
    <cellStyle name="Date 5 61" xfId="23055"/>
    <cellStyle name="Date 5 62" xfId="23056"/>
    <cellStyle name="Date 5 63" xfId="23057"/>
    <cellStyle name="Date 5 64" xfId="23058"/>
    <cellStyle name="Date 5 65" xfId="23059"/>
    <cellStyle name="Date 5 66" xfId="23060"/>
    <cellStyle name="Date 5 67" xfId="23061"/>
    <cellStyle name="Date 5 68" xfId="23062"/>
    <cellStyle name="Date 5 69" xfId="23063"/>
    <cellStyle name="Date 5 7" xfId="23064"/>
    <cellStyle name="Date 5 7 2" xfId="23065"/>
    <cellStyle name="Date 5 70" xfId="23066"/>
    <cellStyle name="Date 5 71" xfId="23067"/>
    <cellStyle name="Date 5 72" xfId="23068"/>
    <cellStyle name="Date 5 73" xfId="23069"/>
    <cellStyle name="Date 5 74" xfId="23070"/>
    <cellStyle name="Date 5 75" xfId="23071"/>
    <cellStyle name="Date 5 76" xfId="23072"/>
    <cellStyle name="Date 5 77" xfId="23073"/>
    <cellStyle name="Date 5 78" xfId="23074"/>
    <cellStyle name="Date 5 79" xfId="23075"/>
    <cellStyle name="Date 5 8" xfId="23076"/>
    <cellStyle name="Date 5 8 2" xfId="23077"/>
    <cellStyle name="Date 5 80" xfId="23078"/>
    <cellStyle name="Date 5 81" xfId="23079"/>
    <cellStyle name="Date 5 82" xfId="23080"/>
    <cellStyle name="Date 5 83" xfId="23081"/>
    <cellStyle name="Date 5 84" xfId="23082"/>
    <cellStyle name="Date 5 85" xfId="23083"/>
    <cellStyle name="Date 5 86" xfId="23084"/>
    <cellStyle name="Date 5 87" xfId="23085"/>
    <cellStyle name="Date 5 88" xfId="23086"/>
    <cellStyle name="Date 5 89" xfId="23087"/>
    <cellStyle name="Date 5 9" xfId="23088"/>
    <cellStyle name="Date 5 9 2" xfId="23089"/>
    <cellStyle name="Date 5 90" xfId="23090"/>
    <cellStyle name="Date 5 91" xfId="23091"/>
    <cellStyle name="Date 5 92" xfId="23092"/>
    <cellStyle name="Date 5 93" xfId="23093"/>
    <cellStyle name="Date 5 94" xfId="23094"/>
    <cellStyle name="Date 5 95" xfId="23095"/>
    <cellStyle name="Date 5 96" xfId="23096"/>
    <cellStyle name="Date 5 97" xfId="23097"/>
    <cellStyle name="Date 5 98" xfId="23098"/>
    <cellStyle name="Date 5 99" xfId="23099"/>
    <cellStyle name="Date 5_NYMEX FUTURES" xfId="23100"/>
    <cellStyle name="Date 6" xfId="23101"/>
    <cellStyle name="Date 6 10" xfId="23102"/>
    <cellStyle name="Date 6 10 2" xfId="23103"/>
    <cellStyle name="Date 6 100" xfId="23104"/>
    <cellStyle name="Date 6 101" xfId="23105"/>
    <cellStyle name="Date 6 102" xfId="23106"/>
    <cellStyle name="Date 6 103" xfId="23107"/>
    <cellStyle name="Date 6 104" xfId="23108"/>
    <cellStyle name="Date 6 105" xfId="23109"/>
    <cellStyle name="Date 6 106" xfId="23110"/>
    <cellStyle name="Date 6 107" xfId="23111"/>
    <cellStyle name="Date 6 108" xfId="23112"/>
    <cellStyle name="Date 6 109" xfId="23113"/>
    <cellStyle name="Date 6 11" xfId="23114"/>
    <cellStyle name="Date 6 11 2" xfId="23115"/>
    <cellStyle name="Date 6 110" xfId="23116"/>
    <cellStyle name="Date 6 111" xfId="23117"/>
    <cellStyle name="Date 6 112" xfId="23118"/>
    <cellStyle name="Date 6 113" xfId="23119"/>
    <cellStyle name="Date 6 114" xfId="23120"/>
    <cellStyle name="Date 6 115" xfId="23121"/>
    <cellStyle name="Date 6 116" xfId="23122"/>
    <cellStyle name="Date 6 12" xfId="23123"/>
    <cellStyle name="Date 6 12 2" xfId="23124"/>
    <cellStyle name="Date 6 13" xfId="23125"/>
    <cellStyle name="Date 6 13 2" xfId="23126"/>
    <cellStyle name="Date 6 14" xfId="23127"/>
    <cellStyle name="Date 6 14 2" xfId="23128"/>
    <cellStyle name="Date 6 15" xfId="23129"/>
    <cellStyle name="Date 6 15 2" xfId="23130"/>
    <cellStyle name="Date 6 16" xfId="23131"/>
    <cellStyle name="Date 6 16 2" xfId="23132"/>
    <cellStyle name="Date 6 17" xfId="23133"/>
    <cellStyle name="Date 6 17 2" xfId="23134"/>
    <cellStyle name="Date 6 18" xfId="23135"/>
    <cellStyle name="Date 6 18 2" xfId="23136"/>
    <cellStyle name="Date 6 19" xfId="23137"/>
    <cellStyle name="Date 6 19 2" xfId="23138"/>
    <cellStyle name="Date 6 2" xfId="23139"/>
    <cellStyle name="Date 6 2 2" xfId="23140"/>
    <cellStyle name="Date 6 20" xfId="23141"/>
    <cellStyle name="Date 6 20 2" xfId="23142"/>
    <cellStyle name="Date 6 21" xfId="23143"/>
    <cellStyle name="Date 6 21 2" xfId="23144"/>
    <cellStyle name="Date 6 22" xfId="23145"/>
    <cellStyle name="Date 6 22 2" xfId="23146"/>
    <cellStyle name="Date 6 23" xfId="23147"/>
    <cellStyle name="Date 6 23 2" xfId="23148"/>
    <cellStyle name="Date 6 24" xfId="23149"/>
    <cellStyle name="Date 6 24 2" xfId="23150"/>
    <cellStyle name="Date 6 25" xfId="23151"/>
    <cellStyle name="Date 6 25 2" xfId="23152"/>
    <cellStyle name="Date 6 26" xfId="23153"/>
    <cellStyle name="Date 6 26 2" xfId="23154"/>
    <cellStyle name="Date 6 27" xfId="23155"/>
    <cellStyle name="Date 6 27 2" xfId="23156"/>
    <cellStyle name="Date 6 28" xfId="23157"/>
    <cellStyle name="Date 6 28 2" xfId="23158"/>
    <cellStyle name="Date 6 29" xfId="23159"/>
    <cellStyle name="Date 6 29 2" xfId="23160"/>
    <cellStyle name="Date 6 3" xfId="23161"/>
    <cellStyle name="Date 6 3 2" xfId="23162"/>
    <cellStyle name="Date 6 30" xfId="23163"/>
    <cellStyle name="Date 6 30 2" xfId="23164"/>
    <cellStyle name="Date 6 31" xfId="23165"/>
    <cellStyle name="Date 6 31 2" xfId="23166"/>
    <cellStyle name="Date 6 32" xfId="23167"/>
    <cellStyle name="Date 6 32 2" xfId="23168"/>
    <cellStyle name="Date 6 33" xfId="23169"/>
    <cellStyle name="Date 6 33 2" xfId="23170"/>
    <cellStyle name="Date 6 34" xfId="23171"/>
    <cellStyle name="Date 6 34 2" xfId="23172"/>
    <cellStyle name="Date 6 35" xfId="23173"/>
    <cellStyle name="Date 6 35 2" xfId="23174"/>
    <cellStyle name="Date 6 36" xfId="23175"/>
    <cellStyle name="Date 6 36 2" xfId="23176"/>
    <cellStyle name="Date 6 37" xfId="23177"/>
    <cellStyle name="Date 6 37 2" xfId="23178"/>
    <cellStyle name="Date 6 38" xfId="23179"/>
    <cellStyle name="Date 6 38 2" xfId="23180"/>
    <cellStyle name="Date 6 39" xfId="23181"/>
    <cellStyle name="Date 6 39 2" xfId="23182"/>
    <cellStyle name="Date 6 4" xfId="23183"/>
    <cellStyle name="Date 6 4 2" xfId="23184"/>
    <cellStyle name="Date 6 40" xfId="23185"/>
    <cellStyle name="Date 6 40 2" xfId="23186"/>
    <cellStyle name="Date 6 41" xfId="23187"/>
    <cellStyle name="Date 6 41 2" xfId="23188"/>
    <cellStyle name="Date 6 42" xfId="23189"/>
    <cellStyle name="Date 6 42 2" xfId="23190"/>
    <cellStyle name="Date 6 43" xfId="23191"/>
    <cellStyle name="Date 6 43 2" xfId="23192"/>
    <cellStyle name="Date 6 44" xfId="23193"/>
    <cellStyle name="Date 6 44 2" xfId="23194"/>
    <cellStyle name="Date 6 45" xfId="23195"/>
    <cellStyle name="Date 6 45 2" xfId="23196"/>
    <cellStyle name="Date 6 46" xfId="23197"/>
    <cellStyle name="Date 6 46 2" xfId="23198"/>
    <cellStyle name="Date 6 47" xfId="23199"/>
    <cellStyle name="Date 6 47 2" xfId="23200"/>
    <cellStyle name="Date 6 48" xfId="23201"/>
    <cellStyle name="Date 6 48 2" xfId="23202"/>
    <cellStyle name="Date 6 49" xfId="23203"/>
    <cellStyle name="Date 6 49 2" xfId="23204"/>
    <cellStyle name="Date 6 5" xfId="23205"/>
    <cellStyle name="Date 6 5 2" xfId="23206"/>
    <cellStyle name="Date 6 50" xfId="23207"/>
    <cellStyle name="Date 6 50 2" xfId="23208"/>
    <cellStyle name="Date 6 51" xfId="23209"/>
    <cellStyle name="Date 6 51 2" xfId="23210"/>
    <cellStyle name="Date 6 52" xfId="23211"/>
    <cellStyle name="Date 6 53" xfId="23212"/>
    <cellStyle name="Date 6 54" xfId="23213"/>
    <cellStyle name="Date 6 55" xfId="23214"/>
    <cellStyle name="Date 6 56" xfId="23215"/>
    <cellStyle name="Date 6 57" xfId="23216"/>
    <cellStyle name="Date 6 58" xfId="23217"/>
    <cellStyle name="Date 6 59" xfId="23218"/>
    <cellStyle name="Date 6 6" xfId="23219"/>
    <cellStyle name="Date 6 6 2" xfId="23220"/>
    <cellStyle name="Date 6 60" xfId="23221"/>
    <cellStyle name="Date 6 61" xfId="23222"/>
    <cellStyle name="Date 6 62" xfId="23223"/>
    <cellStyle name="Date 6 63" xfId="23224"/>
    <cellStyle name="Date 6 64" xfId="23225"/>
    <cellStyle name="Date 6 65" xfId="23226"/>
    <cellStyle name="Date 6 66" xfId="23227"/>
    <cellStyle name="Date 6 67" xfId="23228"/>
    <cellStyle name="Date 6 68" xfId="23229"/>
    <cellStyle name="Date 6 69" xfId="23230"/>
    <cellStyle name="Date 6 7" xfId="23231"/>
    <cellStyle name="Date 6 7 2" xfId="23232"/>
    <cellStyle name="Date 6 70" xfId="23233"/>
    <cellStyle name="Date 6 71" xfId="23234"/>
    <cellStyle name="Date 6 72" xfId="23235"/>
    <cellStyle name="Date 6 73" xfId="23236"/>
    <cellStyle name="Date 6 74" xfId="23237"/>
    <cellStyle name="Date 6 75" xfId="23238"/>
    <cellStyle name="Date 6 76" xfId="23239"/>
    <cellStyle name="Date 6 77" xfId="23240"/>
    <cellStyle name="Date 6 78" xfId="23241"/>
    <cellStyle name="Date 6 79" xfId="23242"/>
    <cellStyle name="Date 6 8" xfId="23243"/>
    <cellStyle name="Date 6 8 2" xfId="23244"/>
    <cellStyle name="Date 6 80" xfId="23245"/>
    <cellStyle name="Date 6 81" xfId="23246"/>
    <cellStyle name="Date 6 82" xfId="23247"/>
    <cellStyle name="Date 6 83" xfId="23248"/>
    <cellStyle name="Date 6 84" xfId="23249"/>
    <cellStyle name="Date 6 85" xfId="23250"/>
    <cellStyle name="Date 6 86" xfId="23251"/>
    <cellStyle name="Date 6 87" xfId="23252"/>
    <cellStyle name="Date 6 88" xfId="23253"/>
    <cellStyle name="Date 6 89" xfId="23254"/>
    <cellStyle name="Date 6 9" xfId="23255"/>
    <cellStyle name="Date 6 9 2" xfId="23256"/>
    <cellStyle name="Date 6 90" xfId="23257"/>
    <cellStyle name="Date 6 91" xfId="23258"/>
    <cellStyle name="Date 6 92" xfId="23259"/>
    <cellStyle name="Date 6 93" xfId="23260"/>
    <cellStyle name="Date 6 94" xfId="23261"/>
    <cellStyle name="Date 6 95" xfId="23262"/>
    <cellStyle name="Date 6 96" xfId="23263"/>
    <cellStyle name="Date 6 97" xfId="23264"/>
    <cellStyle name="Date 6 98" xfId="23265"/>
    <cellStyle name="Date 6 99" xfId="23266"/>
    <cellStyle name="Date 6_NYMEX FUTURES" xfId="23267"/>
    <cellStyle name="Date 7" xfId="23268"/>
    <cellStyle name="Date 7 10" xfId="23269"/>
    <cellStyle name="Date 7 10 2" xfId="23270"/>
    <cellStyle name="Date 7 100" xfId="23271"/>
    <cellStyle name="Date 7 101" xfId="23272"/>
    <cellStyle name="Date 7 102" xfId="23273"/>
    <cellStyle name="Date 7 103" xfId="23274"/>
    <cellStyle name="Date 7 104" xfId="23275"/>
    <cellStyle name="Date 7 105" xfId="23276"/>
    <cellStyle name="Date 7 106" xfId="23277"/>
    <cellStyle name="Date 7 107" xfId="23278"/>
    <cellStyle name="Date 7 108" xfId="23279"/>
    <cellStyle name="Date 7 109" xfId="23280"/>
    <cellStyle name="Date 7 11" xfId="23281"/>
    <cellStyle name="Date 7 11 2" xfId="23282"/>
    <cellStyle name="Date 7 110" xfId="23283"/>
    <cellStyle name="Date 7 111" xfId="23284"/>
    <cellStyle name="Date 7 112" xfId="23285"/>
    <cellStyle name="Date 7 113" xfId="23286"/>
    <cellStyle name="Date 7 114" xfId="23287"/>
    <cellStyle name="Date 7 115" xfId="23288"/>
    <cellStyle name="Date 7 116" xfId="23289"/>
    <cellStyle name="Date 7 12" xfId="23290"/>
    <cellStyle name="Date 7 12 2" xfId="23291"/>
    <cellStyle name="Date 7 13" xfId="23292"/>
    <cellStyle name="Date 7 13 2" xfId="23293"/>
    <cellStyle name="Date 7 14" xfId="23294"/>
    <cellStyle name="Date 7 14 2" xfId="23295"/>
    <cellStyle name="Date 7 15" xfId="23296"/>
    <cellStyle name="Date 7 15 2" xfId="23297"/>
    <cellStyle name="Date 7 16" xfId="23298"/>
    <cellStyle name="Date 7 16 2" xfId="23299"/>
    <cellStyle name="Date 7 17" xfId="23300"/>
    <cellStyle name="Date 7 17 2" xfId="23301"/>
    <cellStyle name="Date 7 18" xfId="23302"/>
    <cellStyle name="Date 7 18 2" xfId="23303"/>
    <cellStyle name="Date 7 19" xfId="23304"/>
    <cellStyle name="Date 7 19 2" xfId="23305"/>
    <cellStyle name="Date 7 2" xfId="23306"/>
    <cellStyle name="Date 7 2 2" xfId="23307"/>
    <cellStyle name="Date 7 20" xfId="23308"/>
    <cellStyle name="Date 7 20 2" xfId="23309"/>
    <cellStyle name="Date 7 21" xfId="23310"/>
    <cellStyle name="Date 7 21 2" xfId="23311"/>
    <cellStyle name="Date 7 22" xfId="23312"/>
    <cellStyle name="Date 7 22 2" xfId="23313"/>
    <cellStyle name="Date 7 23" xfId="23314"/>
    <cellStyle name="Date 7 23 2" xfId="23315"/>
    <cellStyle name="Date 7 24" xfId="23316"/>
    <cellStyle name="Date 7 24 2" xfId="23317"/>
    <cellStyle name="Date 7 25" xfId="23318"/>
    <cellStyle name="Date 7 25 2" xfId="23319"/>
    <cellStyle name="Date 7 26" xfId="23320"/>
    <cellStyle name="Date 7 26 2" xfId="23321"/>
    <cellStyle name="Date 7 27" xfId="23322"/>
    <cellStyle name="Date 7 27 2" xfId="23323"/>
    <cellStyle name="Date 7 28" xfId="23324"/>
    <cellStyle name="Date 7 28 2" xfId="23325"/>
    <cellStyle name="Date 7 29" xfId="23326"/>
    <cellStyle name="Date 7 29 2" xfId="23327"/>
    <cellStyle name="Date 7 3" xfId="23328"/>
    <cellStyle name="Date 7 3 2" xfId="23329"/>
    <cellStyle name="Date 7 30" xfId="23330"/>
    <cellStyle name="Date 7 30 2" xfId="23331"/>
    <cellStyle name="Date 7 31" xfId="23332"/>
    <cellStyle name="Date 7 31 2" xfId="23333"/>
    <cellStyle name="Date 7 32" xfId="23334"/>
    <cellStyle name="Date 7 32 2" xfId="23335"/>
    <cellStyle name="Date 7 33" xfId="23336"/>
    <cellStyle name="Date 7 33 2" xfId="23337"/>
    <cellStyle name="Date 7 34" xfId="23338"/>
    <cellStyle name="Date 7 34 2" xfId="23339"/>
    <cellStyle name="Date 7 35" xfId="23340"/>
    <cellStyle name="Date 7 35 2" xfId="23341"/>
    <cellStyle name="Date 7 36" xfId="23342"/>
    <cellStyle name="Date 7 36 2" xfId="23343"/>
    <cellStyle name="Date 7 37" xfId="23344"/>
    <cellStyle name="Date 7 37 2" xfId="23345"/>
    <cellStyle name="Date 7 38" xfId="23346"/>
    <cellStyle name="Date 7 38 2" xfId="23347"/>
    <cellStyle name="Date 7 39" xfId="23348"/>
    <cellStyle name="Date 7 39 2" xfId="23349"/>
    <cellStyle name="Date 7 4" xfId="23350"/>
    <cellStyle name="Date 7 4 2" xfId="23351"/>
    <cellStyle name="Date 7 40" xfId="23352"/>
    <cellStyle name="Date 7 40 2" xfId="23353"/>
    <cellStyle name="Date 7 41" xfId="23354"/>
    <cellStyle name="Date 7 41 2" xfId="23355"/>
    <cellStyle name="Date 7 42" xfId="23356"/>
    <cellStyle name="Date 7 42 2" xfId="23357"/>
    <cellStyle name="Date 7 43" xfId="23358"/>
    <cellStyle name="Date 7 43 2" xfId="23359"/>
    <cellStyle name="Date 7 44" xfId="23360"/>
    <cellStyle name="Date 7 44 2" xfId="23361"/>
    <cellStyle name="Date 7 45" xfId="23362"/>
    <cellStyle name="Date 7 45 2" xfId="23363"/>
    <cellStyle name="Date 7 46" xfId="23364"/>
    <cellStyle name="Date 7 46 2" xfId="23365"/>
    <cellStyle name="Date 7 47" xfId="23366"/>
    <cellStyle name="Date 7 47 2" xfId="23367"/>
    <cellStyle name="Date 7 48" xfId="23368"/>
    <cellStyle name="Date 7 48 2" xfId="23369"/>
    <cellStyle name="Date 7 49" xfId="23370"/>
    <cellStyle name="Date 7 49 2" xfId="23371"/>
    <cellStyle name="Date 7 5" xfId="23372"/>
    <cellStyle name="Date 7 5 2" xfId="23373"/>
    <cellStyle name="Date 7 50" xfId="23374"/>
    <cellStyle name="Date 7 50 2" xfId="23375"/>
    <cellStyle name="Date 7 51" xfId="23376"/>
    <cellStyle name="Date 7 51 2" xfId="23377"/>
    <cellStyle name="Date 7 52" xfId="23378"/>
    <cellStyle name="Date 7 53" xfId="23379"/>
    <cellStyle name="Date 7 54" xfId="23380"/>
    <cellStyle name="Date 7 55" xfId="23381"/>
    <cellStyle name="Date 7 56" xfId="23382"/>
    <cellStyle name="Date 7 57" xfId="23383"/>
    <cellStyle name="Date 7 58" xfId="23384"/>
    <cellStyle name="Date 7 59" xfId="23385"/>
    <cellStyle name="Date 7 6" xfId="23386"/>
    <cellStyle name="Date 7 6 2" xfId="23387"/>
    <cellStyle name="Date 7 60" xfId="23388"/>
    <cellStyle name="Date 7 61" xfId="23389"/>
    <cellStyle name="Date 7 62" xfId="23390"/>
    <cellStyle name="Date 7 63" xfId="23391"/>
    <cellStyle name="Date 7 64" xfId="23392"/>
    <cellStyle name="Date 7 65" xfId="23393"/>
    <cellStyle name="Date 7 66" xfId="23394"/>
    <cellStyle name="Date 7 67" xfId="23395"/>
    <cellStyle name="Date 7 68" xfId="23396"/>
    <cellStyle name="Date 7 69" xfId="23397"/>
    <cellStyle name="Date 7 7" xfId="23398"/>
    <cellStyle name="Date 7 7 2" xfId="23399"/>
    <cellStyle name="Date 7 70" xfId="23400"/>
    <cellStyle name="Date 7 71" xfId="23401"/>
    <cellStyle name="Date 7 72" xfId="23402"/>
    <cellStyle name="Date 7 73" xfId="23403"/>
    <cellStyle name="Date 7 74" xfId="23404"/>
    <cellStyle name="Date 7 75" xfId="23405"/>
    <cellStyle name="Date 7 76" xfId="23406"/>
    <cellStyle name="Date 7 77" xfId="23407"/>
    <cellStyle name="Date 7 78" xfId="23408"/>
    <cellStyle name="Date 7 79" xfId="23409"/>
    <cellStyle name="Date 7 8" xfId="23410"/>
    <cellStyle name="Date 7 8 2" xfId="23411"/>
    <cellStyle name="Date 7 80" xfId="23412"/>
    <cellStyle name="Date 7 81" xfId="23413"/>
    <cellStyle name="Date 7 82" xfId="23414"/>
    <cellStyle name="Date 7 83" xfId="23415"/>
    <cellStyle name="Date 7 84" xfId="23416"/>
    <cellStyle name="Date 7 85" xfId="23417"/>
    <cellStyle name="Date 7 86" xfId="23418"/>
    <cellStyle name="Date 7 87" xfId="23419"/>
    <cellStyle name="Date 7 88" xfId="23420"/>
    <cellStyle name="Date 7 89" xfId="23421"/>
    <cellStyle name="Date 7 9" xfId="23422"/>
    <cellStyle name="Date 7 9 2" xfId="23423"/>
    <cellStyle name="Date 7 90" xfId="23424"/>
    <cellStyle name="Date 7 91" xfId="23425"/>
    <cellStyle name="Date 7 92" xfId="23426"/>
    <cellStyle name="Date 7 93" xfId="23427"/>
    <cellStyle name="Date 7 94" xfId="23428"/>
    <cellStyle name="Date 7 95" xfId="23429"/>
    <cellStyle name="Date 7 96" xfId="23430"/>
    <cellStyle name="Date 7 97" xfId="23431"/>
    <cellStyle name="Date 7 98" xfId="23432"/>
    <cellStyle name="Date 7 99" xfId="23433"/>
    <cellStyle name="Date 7_NYMEX FUTURES" xfId="23434"/>
    <cellStyle name="Date 8" xfId="23435"/>
    <cellStyle name="Date 8 10" xfId="23436"/>
    <cellStyle name="Date 8 10 2" xfId="23437"/>
    <cellStyle name="Date 8 100" xfId="23438"/>
    <cellStyle name="Date 8 101" xfId="23439"/>
    <cellStyle name="Date 8 102" xfId="23440"/>
    <cellStyle name="Date 8 103" xfId="23441"/>
    <cellStyle name="Date 8 104" xfId="23442"/>
    <cellStyle name="Date 8 105" xfId="23443"/>
    <cellStyle name="Date 8 106" xfId="23444"/>
    <cellStyle name="Date 8 107" xfId="23445"/>
    <cellStyle name="Date 8 108" xfId="23446"/>
    <cellStyle name="Date 8 109" xfId="23447"/>
    <cellStyle name="Date 8 11" xfId="23448"/>
    <cellStyle name="Date 8 11 2" xfId="23449"/>
    <cellStyle name="Date 8 110" xfId="23450"/>
    <cellStyle name="Date 8 111" xfId="23451"/>
    <cellStyle name="Date 8 112" xfId="23452"/>
    <cellStyle name="Date 8 113" xfId="23453"/>
    <cellStyle name="Date 8 114" xfId="23454"/>
    <cellStyle name="Date 8 115" xfId="23455"/>
    <cellStyle name="Date 8 116" xfId="23456"/>
    <cellStyle name="Date 8 12" xfId="23457"/>
    <cellStyle name="Date 8 12 2" xfId="23458"/>
    <cellStyle name="Date 8 13" xfId="23459"/>
    <cellStyle name="Date 8 13 2" xfId="23460"/>
    <cellStyle name="Date 8 14" xfId="23461"/>
    <cellStyle name="Date 8 14 2" xfId="23462"/>
    <cellStyle name="Date 8 15" xfId="23463"/>
    <cellStyle name="Date 8 15 2" xfId="23464"/>
    <cellStyle name="Date 8 16" xfId="23465"/>
    <cellStyle name="Date 8 16 2" xfId="23466"/>
    <cellStyle name="Date 8 17" xfId="23467"/>
    <cellStyle name="Date 8 17 2" xfId="23468"/>
    <cellStyle name="Date 8 18" xfId="23469"/>
    <cellStyle name="Date 8 18 2" xfId="23470"/>
    <cellStyle name="Date 8 19" xfId="23471"/>
    <cellStyle name="Date 8 19 2" xfId="23472"/>
    <cellStyle name="Date 8 2" xfId="23473"/>
    <cellStyle name="Date 8 2 2" xfId="23474"/>
    <cellStyle name="Date 8 20" xfId="23475"/>
    <cellStyle name="Date 8 20 2" xfId="23476"/>
    <cellStyle name="Date 8 21" xfId="23477"/>
    <cellStyle name="Date 8 21 2" xfId="23478"/>
    <cellStyle name="Date 8 22" xfId="23479"/>
    <cellStyle name="Date 8 22 2" xfId="23480"/>
    <cellStyle name="Date 8 23" xfId="23481"/>
    <cellStyle name="Date 8 23 2" xfId="23482"/>
    <cellStyle name="Date 8 24" xfId="23483"/>
    <cellStyle name="Date 8 24 2" xfId="23484"/>
    <cellStyle name="Date 8 25" xfId="23485"/>
    <cellStyle name="Date 8 25 2" xfId="23486"/>
    <cellStyle name="Date 8 26" xfId="23487"/>
    <cellStyle name="Date 8 26 2" xfId="23488"/>
    <cellStyle name="Date 8 27" xfId="23489"/>
    <cellStyle name="Date 8 27 2" xfId="23490"/>
    <cellStyle name="Date 8 28" xfId="23491"/>
    <cellStyle name="Date 8 28 2" xfId="23492"/>
    <cellStyle name="Date 8 29" xfId="23493"/>
    <cellStyle name="Date 8 29 2" xfId="23494"/>
    <cellStyle name="Date 8 3" xfId="23495"/>
    <cellStyle name="Date 8 3 2" xfId="23496"/>
    <cellStyle name="Date 8 30" xfId="23497"/>
    <cellStyle name="Date 8 30 2" xfId="23498"/>
    <cellStyle name="Date 8 31" xfId="23499"/>
    <cellStyle name="Date 8 31 2" xfId="23500"/>
    <cellStyle name="Date 8 32" xfId="23501"/>
    <cellStyle name="Date 8 32 2" xfId="23502"/>
    <cellStyle name="Date 8 33" xfId="23503"/>
    <cellStyle name="Date 8 33 2" xfId="23504"/>
    <cellStyle name="Date 8 34" xfId="23505"/>
    <cellStyle name="Date 8 34 2" xfId="23506"/>
    <cellStyle name="Date 8 35" xfId="23507"/>
    <cellStyle name="Date 8 35 2" xfId="23508"/>
    <cellStyle name="Date 8 36" xfId="23509"/>
    <cellStyle name="Date 8 36 2" xfId="23510"/>
    <cellStyle name="Date 8 37" xfId="23511"/>
    <cellStyle name="Date 8 37 2" xfId="23512"/>
    <cellStyle name="Date 8 38" xfId="23513"/>
    <cellStyle name="Date 8 38 2" xfId="23514"/>
    <cellStyle name="Date 8 39" xfId="23515"/>
    <cellStyle name="Date 8 39 2" xfId="23516"/>
    <cellStyle name="Date 8 4" xfId="23517"/>
    <cellStyle name="Date 8 4 2" xfId="23518"/>
    <cellStyle name="Date 8 40" xfId="23519"/>
    <cellStyle name="Date 8 40 2" xfId="23520"/>
    <cellStyle name="Date 8 41" xfId="23521"/>
    <cellStyle name="Date 8 41 2" xfId="23522"/>
    <cellStyle name="Date 8 42" xfId="23523"/>
    <cellStyle name="Date 8 42 2" xfId="23524"/>
    <cellStyle name="Date 8 43" xfId="23525"/>
    <cellStyle name="Date 8 43 2" xfId="23526"/>
    <cellStyle name="Date 8 44" xfId="23527"/>
    <cellStyle name="Date 8 44 2" xfId="23528"/>
    <cellStyle name="Date 8 45" xfId="23529"/>
    <cellStyle name="Date 8 45 2" xfId="23530"/>
    <cellStyle name="Date 8 46" xfId="23531"/>
    <cellStyle name="Date 8 46 2" xfId="23532"/>
    <cellStyle name="Date 8 47" xfId="23533"/>
    <cellStyle name="Date 8 47 2" xfId="23534"/>
    <cellStyle name="Date 8 48" xfId="23535"/>
    <cellStyle name="Date 8 48 2" xfId="23536"/>
    <cellStyle name="Date 8 49" xfId="23537"/>
    <cellStyle name="Date 8 49 2" xfId="23538"/>
    <cellStyle name="Date 8 5" xfId="23539"/>
    <cellStyle name="Date 8 5 2" xfId="23540"/>
    <cellStyle name="Date 8 50" xfId="23541"/>
    <cellStyle name="Date 8 50 2" xfId="23542"/>
    <cellStyle name="Date 8 51" xfId="23543"/>
    <cellStyle name="Date 8 51 2" xfId="23544"/>
    <cellStyle name="Date 8 52" xfId="23545"/>
    <cellStyle name="Date 8 53" xfId="23546"/>
    <cellStyle name="Date 8 54" xfId="23547"/>
    <cellStyle name="Date 8 55" xfId="23548"/>
    <cellStyle name="Date 8 56" xfId="23549"/>
    <cellStyle name="Date 8 57" xfId="23550"/>
    <cellStyle name="Date 8 58" xfId="23551"/>
    <cellStyle name="Date 8 59" xfId="23552"/>
    <cellStyle name="Date 8 6" xfId="23553"/>
    <cellStyle name="Date 8 6 2" xfId="23554"/>
    <cellStyle name="Date 8 60" xfId="23555"/>
    <cellStyle name="Date 8 61" xfId="23556"/>
    <cellStyle name="Date 8 62" xfId="23557"/>
    <cellStyle name="Date 8 63" xfId="23558"/>
    <cellStyle name="Date 8 64" xfId="23559"/>
    <cellStyle name="Date 8 65" xfId="23560"/>
    <cellStyle name="Date 8 66" xfId="23561"/>
    <cellStyle name="Date 8 67" xfId="23562"/>
    <cellStyle name="Date 8 68" xfId="23563"/>
    <cellStyle name="Date 8 69" xfId="23564"/>
    <cellStyle name="Date 8 7" xfId="23565"/>
    <cellStyle name="Date 8 7 2" xfId="23566"/>
    <cellStyle name="Date 8 70" xfId="23567"/>
    <cellStyle name="Date 8 71" xfId="23568"/>
    <cellStyle name="Date 8 72" xfId="23569"/>
    <cellStyle name="Date 8 73" xfId="23570"/>
    <cellStyle name="Date 8 74" xfId="23571"/>
    <cellStyle name="Date 8 75" xfId="23572"/>
    <cellStyle name="Date 8 76" xfId="23573"/>
    <cellStyle name="Date 8 77" xfId="23574"/>
    <cellStyle name="Date 8 78" xfId="23575"/>
    <cellStyle name="Date 8 79" xfId="23576"/>
    <cellStyle name="Date 8 8" xfId="23577"/>
    <cellStyle name="Date 8 8 2" xfId="23578"/>
    <cellStyle name="Date 8 80" xfId="23579"/>
    <cellStyle name="Date 8 81" xfId="23580"/>
    <cellStyle name="Date 8 82" xfId="23581"/>
    <cellStyle name="Date 8 83" xfId="23582"/>
    <cellStyle name="Date 8 84" xfId="23583"/>
    <cellStyle name="Date 8 85" xfId="23584"/>
    <cellStyle name="Date 8 86" xfId="23585"/>
    <cellStyle name="Date 8 87" xfId="23586"/>
    <cellStyle name="Date 8 88" xfId="23587"/>
    <cellStyle name="Date 8 89" xfId="23588"/>
    <cellStyle name="Date 8 9" xfId="23589"/>
    <cellStyle name="Date 8 9 2" xfId="23590"/>
    <cellStyle name="Date 8 90" xfId="23591"/>
    <cellStyle name="Date 8 91" xfId="23592"/>
    <cellStyle name="Date 8 92" xfId="23593"/>
    <cellStyle name="Date 8 93" xfId="23594"/>
    <cellStyle name="Date 8 94" xfId="23595"/>
    <cellStyle name="Date 8 95" xfId="23596"/>
    <cellStyle name="Date 8 96" xfId="23597"/>
    <cellStyle name="Date 8 97" xfId="23598"/>
    <cellStyle name="Date 8 98" xfId="23599"/>
    <cellStyle name="Date 8 99" xfId="23600"/>
    <cellStyle name="Date 8_NYMEX FUTURES" xfId="23601"/>
    <cellStyle name="Date 9" xfId="23602"/>
    <cellStyle name="Date 9 10" xfId="23603"/>
    <cellStyle name="Date 9 10 2" xfId="23604"/>
    <cellStyle name="Date 9 100" xfId="23605"/>
    <cellStyle name="Date 9 101" xfId="23606"/>
    <cellStyle name="Date 9 102" xfId="23607"/>
    <cellStyle name="Date 9 103" xfId="23608"/>
    <cellStyle name="Date 9 104" xfId="23609"/>
    <cellStyle name="Date 9 105" xfId="23610"/>
    <cellStyle name="Date 9 106" xfId="23611"/>
    <cellStyle name="Date 9 107" xfId="23612"/>
    <cellStyle name="Date 9 108" xfId="23613"/>
    <cellStyle name="Date 9 109" xfId="23614"/>
    <cellStyle name="Date 9 11" xfId="23615"/>
    <cellStyle name="Date 9 11 2" xfId="23616"/>
    <cellStyle name="Date 9 110" xfId="23617"/>
    <cellStyle name="Date 9 111" xfId="23618"/>
    <cellStyle name="Date 9 112" xfId="23619"/>
    <cellStyle name="Date 9 113" xfId="23620"/>
    <cellStyle name="Date 9 114" xfId="23621"/>
    <cellStyle name="Date 9 115" xfId="23622"/>
    <cellStyle name="Date 9 116" xfId="23623"/>
    <cellStyle name="Date 9 12" xfId="23624"/>
    <cellStyle name="Date 9 12 2" xfId="23625"/>
    <cellStyle name="Date 9 13" xfId="23626"/>
    <cellStyle name="Date 9 13 2" xfId="23627"/>
    <cellStyle name="Date 9 14" xfId="23628"/>
    <cellStyle name="Date 9 14 2" xfId="23629"/>
    <cellStyle name="Date 9 15" xfId="23630"/>
    <cellStyle name="Date 9 15 2" xfId="23631"/>
    <cellStyle name="Date 9 16" xfId="23632"/>
    <cellStyle name="Date 9 16 2" xfId="23633"/>
    <cellStyle name="Date 9 17" xfId="23634"/>
    <cellStyle name="Date 9 17 2" xfId="23635"/>
    <cellStyle name="Date 9 18" xfId="23636"/>
    <cellStyle name="Date 9 18 2" xfId="23637"/>
    <cellStyle name="Date 9 19" xfId="23638"/>
    <cellStyle name="Date 9 19 2" xfId="23639"/>
    <cellStyle name="Date 9 2" xfId="23640"/>
    <cellStyle name="Date 9 2 2" xfId="23641"/>
    <cellStyle name="Date 9 20" xfId="23642"/>
    <cellStyle name="Date 9 20 2" xfId="23643"/>
    <cellStyle name="Date 9 21" xfId="23644"/>
    <cellStyle name="Date 9 21 2" xfId="23645"/>
    <cellStyle name="Date 9 22" xfId="23646"/>
    <cellStyle name="Date 9 22 2" xfId="23647"/>
    <cellStyle name="Date 9 23" xfId="23648"/>
    <cellStyle name="Date 9 23 2" xfId="23649"/>
    <cellStyle name="Date 9 24" xfId="23650"/>
    <cellStyle name="Date 9 24 2" xfId="23651"/>
    <cellStyle name="Date 9 25" xfId="23652"/>
    <cellStyle name="Date 9 25 2" xfId="23653"/>
    <cellStyle name="Date 9 26" xfId="23654"/>
    <cellStyle name="Date 9 26 2" xfId="23655"/>
    <cellStyle name="Date 9 27" xfId="23656"/>
    <cellStyle name="Date 9 27 2" xfId="23657"/>
    <cellStyle name="Date 9 28" xfId="23658"/>
    <cellStyle name="Date 9 28 2" xfId="23659"/>
    <cellStyle name="Date 9 29" xfId="23660"/>
    <cellStyle name="Date 9 29 2" xfId="23661"/>
    <cellStyle name="Date 9 3" xfId="23662"/>
    <cellStyle name="Date 9 3 2" xfId="23663"/>
    <cellStyle name="Date 9 30" xfId="23664"/>
    <cellStyle name="Date 9 30 2" xfId="23665"/>
    <cellStyle name="Date 9 31" xfId="23666"/>
    <cellStyle name="Date 9 31 2" xfId="23667"/>
    <cellStyle name="Date 9 32" xfId="23668"/>
    <cellStyle name="Date 9 32 2" xfId="23669"/>
    <cellStyle name="Date 9 33" xfId="23670"/>
    <cellStyle name="Date 9 33 2" xfId="23671"/>
    <cellStyle name="Date 9 34" xfId="23672"/>
    <cellStyle name="Date 9 34 2" xfId="23673"/>
    <cellStyle name="Date 9 35" xfId="23674"/>
    <cellStyle name="Date 9 35 2" xfId="23675"/>
    <cellStyle name="Date 9 36" xfId="23676"/>
    <cellStyle name="Date 9 36 2" xfId="23677"/>
    <cellStyle name="Date 9 37" xfId="23678"/>
    <cellStyle name="Date 9 37 2" xfId="23679"/>
    <cellStyle name="Date 9 38" xfId="23680"/>
    <cellStyle name="Date 9 38 2" xfId="23681"/>
    <cellStyle name="Date 9 39" xfId="23682"/>
    <cellStyle name="Date 9 39 2" xfId="23683"/>
    <cellStyle name="Date 9 4" xfId="23684"/>
    <cellStyle name="Date 9 4 2" xfId="23685"/>
    <cellStyle name="Date 9 40" xfId="23686"/>
    <cellStyle name="Date 9 40 2" xfId="23687"/>
    <cellStyle name="Date 9 41" xfId="23688"/>
    <cellStyle name="Date 9 41 2" xfId="23689"/>
    <cellStyle name="Date 9 42" xfId="23690"/>
    <cellStyle name="Date 9 42 2" xfId="23691"/>
    <cellStyle name="Date 9 43" xfId="23692"/>
    <cellStyle name="Date 9 43 2" xfId="23693"/>
    <cellStyle name="Date 9 44" xfId="23694"/>
    <cellStyle name="Date 9 44 2" xfId="23695"/>
    <cellStyle name="Date 9 45" xfId="23696"/>
    <cellStyle name="Date 9 45 2" xfId="23697"/>
    <cellStyle name="Date 9 46" xfId="23698"/>
    <cellStyle name="Date 9 46 2" xfId="23699"/>
    <cellStyle name="Date 9 47" xfId="23700"/>
    <cellStyle name="Date 9 47 2" xfId="23701"/>
    <cellStyle name="Date 9 48" xfId="23702"/>
    <cellStyle name="Date 9 48 2" xfId="23703"/>
    <cellStyle name="Date 9 49" xfId="23704"/>
    <cellStyle name="Date 9 49 2" xfId="23705"/>
    <cellStyle name="Date 9 5" xfId="23706"/>
    <cellStyle name="Date 9 5 2" xfId="23707"/>
    <cellStyle name="Date 9 50" xfId="23708"/>
    <cellStyle name="Date 9 50 2" xfId="23709"/>
    <cellStyle name="Date 9 51" xfId="23710"/>
    <cellStyle name="Date 9 51 2" xfId="23711"/>
    <cellStyle name="Date 9 52" xfId="23712"/>
    <cellStyle name="Date 9 53" xfId="23713"/>
    <cellStyle name="Date 9 54" xfId="23714"/>
    <cellStyle name="Date 9 55" xfId="23715"/>
    <cellStyle name="Date 9 56" xfId="23716"/>
    <cellStyle name="Date 9 57" xfId="23717"/>
    <cellStyle name="Date 9 58" xfId="23718"/>
    <cellStyle name="Date 9 59" xfId="23719"/>
    <cellStyle name="Date 9 6" xfId="23720"/>
    <cellStyle name="Date 9 6 2" xfId="23721"/>
    <cellStyle name="Date 9 60" xfId="23722"/>
    <cellStyle name="Date 9 61" xfId="23723"/>
    <cellStyle name="Date 9 62" xfId="23724"/>
    <cellStyle name="Date 9 63" xfId="23725"/>
    <cellStyle name="Date 9 64" xfId="23726"/>
    <cellStyle name="Date 9 65" xfId="23727"/>
    <cellStyle name="Date 9 66" xfId="23728"/>
    <cellStyle name="Date 9 67" xfId="23729"/>
    <cellStyle name="Date 9 68" xfId="23730"/>
    <cellStyle name="Date 9 69" xfId="23731"/>
    <cellStyle name="Date 9 7" xfId="23732"/>
    <cellStyle name="Date 9 7 2" xfId="23733"/>
    <cellStyle name="Date 9 70" xfId="23734"/>
    <cellStyle name="Date 9 71" xfId="23735"/>
    <cellStyle name="Date 9 72" xfId="23736"/>
    <cellStyle name="Date 9 73" xfId="23737"/>
    <cellStyle name="Date 9 74" xfId="23738"/>
    <cellStyle name="Date 9 75" xfId="23739"/>
    <cellStyle name="Date 9 76" xfId="23740"/>
    <cellStyle name="Date 9 77" xfId="23741"/>
    <cellStyle name="Date 9 78" xfId="23742"/>
    <cellStyle name="Date 9 79" xfId="23743"/>
    <cellStyle name="Date 9 8" xfId="23744"/>
    <cellStyle name="Date 9 8 2" xfId="23745"/>
    <cellStyle name="Date 9 80" xfId="23746"/>
    <cellStyle name="Date 9 81" xfId="23747"/>
    <cellStyle name="Date 9 82" xfId="23748"/>
    <cellStyle name="Date 9 83" xfId="23749"/>
    <cellStyle name="Date 9 84" xfId="23750"/>
    <cellStyle name="Date 9 85" xfId="23751"/>
    <cellStyle name="Date 9 86" xfId="23752"/>
    <cellStyle name="Date 9 87" xfId="23753"/>
    <cellStyle name="Date 9 88" xfId="23754"/>
    <cellStyle name="Date 9 89" xfId="23755"/>
    <cellStyle name="Date 9 9" xfId="23756"/>
    <cellStyle name="Date 9 9 2" xfId="23757"/>
    <cellStyle name="Date 9 90" xfId="23758"/>
    <cellStyle name="Date 9 91" xfId="23759"/>
    <cellStyle name="Date 9 92" xfId="23760"/>
    <cellStyle name="Date 9 93" xfId="23761"/>
    <cellStyle name="Date 9 94" xfId="23762"/>
    <cellStyle name="Date 9 95" xfId="23763"/>
    <cellStyle name="Date 9 96" xfId="23764"/>
    <cellStyle name="Date 9 97" xfId="23765"/>
    <cellStyle name="Date 9 98" xfId="23766"/>
    <cellStyle name="Date 9 99" xfId="23767"/>
    <cellStyle name="Date 9_NYMEX FUTURES" xfId="23768"/>
    <cellStyle name="Date_NYMEX FUTURES" xfId="23769"/>
    <cellStyle name="Entries" xfId="23770"/>
    <cellStyle name="Euro" xfId="1585"/>
    <cellStyle name="Euro 2" xfId="1586"/>
    <cellStyle name="Euro 2 2" xfId="1587"/>
    <cellStyle name="Euro 3" xfId="1588"/>
    <cellStyle name="Euro 3 2" xfId="1589"/>
    <cellStyle name="Euro 4" xfId="23771"/>
    <cellStyle name="Explanatory Text" xfId="55" builtinId="53" customBuiltin="1"/>
    <cellStyle name="Explanatory Text 10" xfId="23772"/>
    <cellStyle name="Explanatory Text 10 2" xfId="23773"/>
    <cellStyle name="Explanatory Text 10 3" xfId="23774"/>
    <cellStyle name="Explanatory Text 11" xfId="23775"/>
    <cellStyle name="Explanatory Text 11 2" xfId="23776"/>
    <cellStyle name="Explanatory Text 11 3" xfId="23777"/>
    <cellStyle name="Explanatory Text 12" xfId="23778"/>
    <cellStyle name="Explanatory Text 12 2" xfId="23779"/>
    <cellStyle name="Explanatory Text 12 3" xfId="23780"/>
    <cellStyle name="Explanatory Text 13" xfId="23781"/>
    <cellStyle name="Explanatory Text 13 2" xfId="23782"/>
    <cellStyle name="Explanatory Text 13 3" xfId="23783"/>
    <cellStyle name="Explanatory Text 14" xfId="23784"/>
    <cellStyle name="Explanatory Text 14 2" xfId="23785"/>
    <cellStyle name="Explanatory Text 14 3" xfId="23786"/>
    <cellStyle name="Explanatory Text 15" xfId="23787"/>
    <cellStyle name="Explanatory Text 15 2" xfId="23788"/>
    <cellStyle name="Explanatory Text 15 3" xfId="23789"/>
    <cellStyle name="Explanatory Text 16" xfId="23790"/>
    <cellStyle name="Explanatory Text 16 2" xfId="23791"/>
    <cellStyle name="Explanatory Text 16 3" xfId="23792"/>
    <cellStyle name="Explanatory Text 17" xfId="23793"/>
    <cellStyle name="Explanatory Text 17 2" xfId="23794"/>
    <cellStyle name="Explanatory Text 17 3" xfId="23795"/>
    <cellStyle name="Explanatory Text 18" xfId="23796"/>
    <cellStyle name="Explanatory Text 18 2" xfId="23797"/>
    <cellStyle name="Explanatory Text 18 3" xfId="23798"/>
    <cellStyle name="Explanatory Text 19" xfId="23799"/>
    <cellStyle name="Explanatory Text 19 2" xfId="23800"/>
    <cellStyle name="Explanatory Text 19 3" xfId="23801"/>
    <cellStyle name="Explanatory Text 2" xfId="397"/>
    <cellStyle name="Explanatory Text 2 10" xfId="23802"/>
    <cellStyle name="Explanatory Text 2 10 2" xfId="23803"/>
    <cellStyle name="Explanatory Text 2 11" xfId="23804"/>
    <cellStyle name="Explanatory Text 2 11 2" xfId="23805"/>
    <cellStyle name="Explanatory Text 2 12" xfId="23806"/>
    <cellStyle name="Explanatory Text 2 12 2" xfId="23807"/>
    <cellStyle name="Explanatory Text 2 13" xfId="23808"/>
    <cellStyle name="Explanatory Text 2 13 2" xfId="23809"/>
    <cellStyle name="Explanatory Text 2 14" xfId="23810"/>
    <cellStyle name="Explanatory Text 2 14 2" xfId="23811"/>
    <cellStyle name="Explanatory Text 2 15" xfId="23812"/>
    <cellStyle name="Explanatory Text 2 15 2" xfId="23813"/>
    <cellStyle name="Explanatory Text 2 16" xfId="23814"/>
    <cellStyle name="Explanatory Text 2 16 2" xfId="23815"/>
    <cellStyle name="Explanatory Text 2 17" xfId="23816"/>
    <cellStyle name="Explanatory Text 2 17 2" xfId="23817"/>
    <cellStyle name="Explanatory Text 2 18" xfId="23818"/>
    <cellStyle name="Explanatory Text 2 18 2" xfId="23819"/>
    <cellStyle name="Explanatory Text 2 19" xfId="23820"/>
    <cellStyle name="Explanatory Text 2 19 2" xfId="23821"/>
    <cellStyle name="Explanatory Text 2 2" xfId="1590"/>
    <cellStyle name="Explanatory Text 2 2 2" xfId="23822"/>
    <cellStyle name="Explanatory Text 2 2 3" xfId="23823"/>
    <cellStyle name="Explanatory Text 2 20" xfId="23824"/>
    <cellStyle name="Explanatory Text 2 20 2" xfId="23825"/>
    <cellStyle name="Explanatory Text 2 21" xfId="23826"/>
    <cellStyle name="Explanatory Text 2 21 2" xfId="23827"/>
    <cellStyle name="Explanatory Text 2 22" xfId="23828"/>
    <cellStyle name="Explanatory Text 2 22 2" xfId="23829"/>
    <cellStyle name="Explanatory Text 2 23" xfId="23830"/>
    <cellStyle name="Explanatory Text 2 23 2" xfId="23831"/>
    <cellStyle name="Explanatory Text 2 24" xfId="23832"/>
    <cellStyle name="Explanatory Text 2 24 2" xfId="23833"/>
    <cellStyle name="Explanatory Text 2 25" xfId="23834"/>
    <cellStyle name="Explanatory Text 2 25 2" xfId="23835"/>
    <cellStyle name="Explanatory Text 2 26" xfId="23836"/>
    <cellStyle name="Explanatory Text 2 26 2" xfId="23837"/>
    <cellStyle name="Explanatory Text 2 27" xfId="23838"/>
    <cellStyle name="Explanatory Text 2 27 2" xfId="23839"/>
    <cellStyle name="Explanatory Text 2 28" xfId="23840"/>
    <cellStyle name="Explanatory Text 2 28 2" xfId="23841"/>
    <cellStyle name="Explanatory Text 2 29" xfId="23842"/>
    <cellStyle name="Explanatory Text 2 3" xfId="23843"/>
    <cellStyle name="Explanatory Text 2 3 2" xfId="23844"/>
    <cellStyle name="Explanatory Text 2 30" xfId="23845"/>
    <cellStyle name="Explanatory Text 2 31" xfId="23846"/>
    <cellStyle name="Explanatory Text 2 32" xfId="23847"/>
    <cellStyle name="Explanatory Text 2 33" xfId="23848"/>
    <cellStyle name="Explanatory Text 2 4" xfId="23849"/>
    <cellStyle name="Explanatory Text 2 4 2" xfId="23850"/>
    <cellStyle name="Explanatory Text 2 5" xfId="23851"/>
    <cellStyle name="Explanatory Text 2 5 2" xfId="23852"/>
    <cellStyle name="Explanatory Text 2 6" xfId="23853"/>
    <cellStyle name="Explanatory Text 2 6 2" xfId="23854"/>
    <cellStyle name="Explanatory Text 2 7" xfId="23855"/>
    <cellStyle name="Explanatory Text 2 7 2" xfId="23856"/>
    <cellStyle name="Explanatory Text 2 8" xfId="23857"/>
    <cellStyle name="Explanatory Text 2 8 2" xfId="23858"/>
    <cellStyle name="Explanatory Text 2 9" xfId="23859"/>
    <cellStyle name="Explanatory Text 2 9 2" xfId="23860"/>
    <cellStyle name="Explanatory Text 20" xfId="23861"/>
    <cellStyle name="Explanatory Text 20 2" xfId="23862"/>
    <cellStyle name="Explanatory Text 20 3" xfId="23863"/>
    <cellStyle name="Explanatory Text 21" xfId="23864"/>
    <cellStyle name="Explanatory Text 21 2" xfId="23865"/>
    <cellStyle name="Explanatory Text 21 3" xfId="23866"/>
    <cellStyle name="Explanatory Text 22" xfId="23867"/>
    <cellStyle name="Explanatory Text 22 2" xfId="23868"/>
    <cellStyle name="Explanatory Text 22 3" xfId="23869"/>
    <cellStyle name="Explanatory Text 23" xfId="23870"/>
    <cellStyle name="Explanatory Text 23 2" xfId="23871"/>
    <cellStyle name="Explanatory Text 23 3" xfId="23872"/>
    <cellStyle name="Explanatory Text 24" xfId="23873"/>
    <cellStyle name="Explanatory Text 24 2" xfId="23874"/>
    <cellStyle name="Explanatory Text 24 3" xfId="23875"/>
    <cellStyle name="Explanatory Text 25" xfId="23876"/>
    <cellStyle name="Explanatory Text 25 2" xfId="23877"/>
    <cellStyle name="Explanatory Text 25 3" xfId="23878"/>
    <cellStyle name="Explanatory Text 26" xfId="23879"/>
    <cellStyle name="Explanatory Text 26 2" xfId="23880"/>
    <cellStyle name="Explanatory Text 26 3" xfId="23881"/>
    <cellStyle name="Explanatory Text 27" xfId="23882"/>
    <cellStyle name="Explanatory Text 27 2" xfId="23883"/>
    <cellStyle name="Explanatory Text 27 3" xfId="23884"/>
    <cellStyle name="Explanatory Text 28" xfId="23885"/>
    <cellStyle name="Explanatory Text 28 2" xfId="23886"/>
    <cellStyle name="Explanatory Text 28 3" xfId="23887"/>
    <cellStyle name="Explanatory Text 29" xfId="23888"/>
    <cellStyle name="Explanatory Text 29 2" xfId="23889"/>
    <cellStyle name="Explanatory Text 29 3" xfId="23890"/>
    <cellStyle name="Explanatory Text 3" xfId="1591"/>
    <cellStyle name="Explanatory Text 3 2" xfId="23891"/>
    <cellStyle name="Explanatory Text 3 3" xfId="23892"/>
    <cellStyle name="Explanatory Text 30" xfId="23893"/>
    <cellStyle name="Explanatory Text 30 2" xfId="23894"/>
    <cellStyle name="Explanatory Text 31" xfId="23895"/>
    <cellStyle name="Explanatory Text 32" xfId="23896"/>
    <cellStyle name="Explanatory Text 4" xfId="23897"/>
    <cellStyle name="Explanatory Text 4 2" xfId="23898"/>
    <cellStyle name="Explanatory Text 4 3" xfId="23899"/>
    <cellStyle name="Explanatory Text 5" xfId="23900"/>
    <cellStyle name="Explanatory Text 5 2" xfId="23901"/>
    <cellStyle name="Explanatory Text 5 3" xfId="23902"/>
    <cellStyle name="Explanatory Text 6" xfId="23903"/>
    <cellStyle name="Explanatory Text 6 2" xfId="23904"/>
    <cellStyle name="Explanatory Text 6 3" xfId="23905"/>
    <cellStyle name="Explanatory Text 7" xfId="23906"/>
    <cellStyle name="Explanatory Text 7 2" xfId="23907"/>
    <cellStyle name="Explanatory Text 7 3" xfId="23908"/>
    <cellStyle name="Explanatory Text 8" xfId="23909"/>
    <cellStyle name="Explanatory Text 8 2" xfId="23910"/>
    <cellStyle name="Explanatory Text 8 3" xfId="23911"/>
    <cellStyle name="Explanatory Text 9" xfId="23912"/>
    <cellStyle name="Explanatory Text 9 2" xfId="23913"/>
    <cellStyle name="Explanatory Text 9 3" xfId="23914"/>
    <cellStyle name="EY House" xfId="295"/>
    <cellStyle name="F2" xfId="296"/>
    <cellStyle name="F2 2" xfId="297"/>
    <cellStyle name="F2 2 2" xfId="1196"/>
    <cellStyle name="F2 3" xfId="399"/>
    <cellStyle name="F2 3 2" xfId="1222"/>
    <cellStyle name="F2 4" xfId="783"/>
    <cellStyle name="F2 4 2" xfId="1316"/>
    <cellStyle name="F2_BBGBondData" xfId="56066"/>
    <cellStyle name="F3" xfId="298"/>
    <cellStyle name="F3 2" xfId="299"/>
    <cellStyle name="F3 2 2" xfId="1197"/>
    <cellStyle name="F3 3" xfId="400"/>
    <cellStyle name="F3 3 2" xfId="1223"/>
    <cellStyle name="F3 4" xfId="784"/>
    <cellStyle name="F3 4 2" xfId="1317"/>
    <cellStyle name="F3_BBGBondData" xfId="56067"/>
    <cellStyle name="F4" xfId="300"/>
    <cellStyle name="F4 2" xfId="301"/>
    <cellStyle name="F4 2 2" xfId="1198"/>
    <cellStyle name="F4 3" xfId="401"/>
    <cellStyle name="F4 3 2" xfId="1224"/>
    <cellStyle name="F4 4" xfId="785"/>
    <cellStyle name="F4 4 2" xfId="1318"/>
    <cellStyle name="F4_BBGBondData" xfId="56068"/>
    <cellStyle name="F5" xfId="302"/>
    <cellStyle name="F5 2" xfId="303"/>
    <cellStyle name="F5 3" xfId="402"/>
    <cellStyle name="F5 3 2" xfId="1225"/>
    <cellStyle name="F5 4" xfId="786"/>
    <cellStyle name="F5 4 2" xfId="1319"/>
    <cellStyle name="F5 5" xfId="1199"/>
    <cellStyle name="F5_BBGBondData" xfId="56069"/>
    <cellStyle name="F6" xfId="304"/>
    <cellStyle name="F6 2" xfId="305"/>
    <cellStyle name="F6 2 2" xfId="1200"/>
    <cellStyle name="F6 3" xfId="403"/>
    <cellStyle name="F6 3 2" xfId="1226"/>
    <cellStyle name="F6 4" xfId="787"/>
    <cellStyle name="F6 4 2" xfId="1320"/>
    <cellStyle name="F6_BBGBondData" xfId="56070"/>
    <cellStyle name="F7" xfId="306"/>
    <cellStyle name="F7 2" xfId="307"/>
    <cellStyle name="F7 2 2" xfId="1201"/>
    <cellStyle name="F7 3" xfId="404"/>
    <cellStyle name="F7 3 2" xfId="1227"/>
    <cellStyle name="F7 4" xfId="788"/>
    <cellStyle name="F7 4 2" xfId="1321"/>
    <cellStyle name="F7_BBGBondData" xfId="56071"/>
    <cellStyle name="F8" xfId="308"/>
    <cellStyle name="F8 2" xfId="309"/>
    <cellStyle name="F8 2 2" xfId="1202"/>
    <cellStyle name="F8 3" xfId="405"/>
    <cellStyle name="F8 3 2" xfId="1228"/>
    <cellStyle name="F8 4" xfId="789"/>
    <cellStyle name="F8 4 2" xfId="1322"/>
    <cellStyle name="F8_BBGBondData" xfId="56072"/>
    <cellStyle name="Fixed" xfId="310"/>
    <cellStyle name="Fixed 2" xfId="311"/>
    <cellStyle name="Fixed 2 2" xfId="1203"/>
    <cellStyle name="Fixed 3" xfId="406"/>
    <cellStyle name="Fixed 3 2" xfId="1229"/>
    <cellStyle name="Fixed 4" xfId="790"/>
    <cellStyle name="Fixed 4 2" xfId="1323"/>
    <cellStyle name="Good" xfId="56" builtinId="26" customBuiltin="1"/>
    <cellStyle name="Good 10" xfId="23915"/>
    <cellStyle name="Good 10 2" xfId="23916"/>
    <cellStyle name="Good 10 3" xfId="23917"/>
    <cellStyle name="Good 11" xfId="23918"/>
    <cellStyle name="Good 11 2" xfId="23919"/>
    <cellStyle name="Good 11 3" xfId="23920"/>
    <cellStyle name="Good 12" xfId="23921"/>
    <cellStyle name="Good 12 2" xfId="23922"/>
    <cellStyle name="Good 12 3" xfId="23923"/>
    <cellStyle name="Good 13" xfId="23924"/>
    <cellStyle name="Good 13 2" xfId="23925"/>
    <cellStyle name="Good 13 3" xfId="23926"/>
    <cellStyle name="Good 14" xfId="23927"/>
    <cellStyle name="Good 14 2" xfId="23928"/>
    <cellStyle name="Good 14 3" xfId="23929"/>
    <cellStyle name="Good 15" xfId="23930"/>
    <cellStyle name="Good 15 2" xfId="23931"/>
    <cellStyle name="Good 15 3" xfId="23932"/>
    <cellStyle name="Good 16" xfId="23933"/>
    <cellStyle name="Good 16 2" xfId="23934"/>
    <cellStyle name="Good 16 3" xfId="23935"/>
    <cellStyle name="Good 17" xfId="23936"/>
    <cellStyle name="Good 17 2" xfId="23937"/>
    <cellStyle name="Good 17 3" xfId="23938"/>
    <cellStyle name="Good 18" xfId="23939"/>
    <cellStyle name="Good 18 2" xfId="23940"/>
    <cellStyle name="Good 18 3" xfId="23941"/>
    <cellStyle name="Good 19" xfId="23942"/>
    <cellStyle name="Good 19 2" xfId="23943"/>
    <cellStyle name="Good 19 3" xfId="23944"/>
    <cellStyle name="Good 2" xfId="407"/>
    <cellStyle name="Good 2 10" xfId="23945"/>
    <cellStyle name="Good 2 10 2" xfId="23946"/>
    <cellStyle name="Good 2 11" xfId="23947"/>
    <cellStyle name="Good 2 11 2" xfId="23948"/>
    <cellStyle name="Good 2 12" xfId="23949"/>
    <cellStyle name="Good 2 12 2" xfId="23950"/>
    <cellStyle name="Good 2 13" xfId="23951"/>
    <cellStyle name="Good 2 13 2" xfId="23952"/>
    <cellStyle name="Good 2 14" xfId="23953"/>
    <cellStyle name="Good 2 14 2" xfId="23954"/>
    <cellStyle name="Good 2 15" xfId="23955"/>
    <cellStyle name="Good 2 15 2" xfId="23956"/>
    <cellStyle name="Good 2 16" xfId="23957"/>
    <cellStyle name="Good 2 16 2" xfId="23958"/>
    <cellStyle name="Good 2 17" xfId="23959"/>
    <cellStyle name="Good 2 17 2" xfId="23960"/>
    <cellStyle name="Good 2 18" xfId="23961"/>
    <cellStyle name="Good 2 18 2" xfId="23962"/>
    <cellStyle name="Good 2 19" xfId="23963"/>
    <cellStyle name="Good 2 19 2" xfId="23964"/>
    <cellStyle name="Good 2 2" xfId="1592"/>
    <cellStyle name="Good 2 2 2" xfId="23965"/>
    <cellStyle name="Good 2 2 3" xfId="23966"/>
    <cellStyle name="Good 2 20" xfId="23967"/>
    <cellStyle name="Good 2 20 2" xfId="23968"/>
    <cellStyle name="Good 2 21" xfId="23969"/>
    <cellStyle name="Good 2 21 2" xfId="23970"/>
    <cellStyle name="Good 2 22" xfId="23971"/>
    <cellStyle name="Good 2 22 2" xfId="23972"/>
    <cellStyle name="Good 2 23" xfId="23973"/>
    <cellStyle name="Good 2 23 2" xfId="23974"/>
    <cellStyle name="Good 2 24" xfId="23975"/>
    <cellStyle name="Good 2 24 2" xfId="23976"/>
    <cellStyle name="Good 2 25" xfId="23977"/>
    <cellStyle name="Good 2 25 2" xfId="23978"/>
    <cellStyle name="Good 2 26" xfId="23979"/>
    <cellStyle name="Good 2 26 2" xfId="23980"/>
    <cellStyle name="Good 2 27" xfId="23981"/>
    <cellStyle name="Good 2 27 2" xfId="23982"/>
    <cellStyle name="Good 2 28" xfId="23983"/>
    <cellStyle name="Good 2 28 2" xfId="23984"/>
    <cellStyle name="Good 2 29" xfId="23985"/>
    <cellStyle name="Good 2 3" xfId="23986"/>
    <cellStyle name="Good 2 3 2" xfId="23987"/>
    <cellStyle name="Good 2 30" xfId="23988"/>
    <cellStyle name="Good 2 31" xfId="23989"/>
    <cellStyle name="Good 2 32" xfId="23990"/>
    <cellStyle name="Good 2 33" xfId="23991"/>
    <cellStyle name="Good 2 4" xfId="23992"/>
    <cellStyle name="Good 2 4 2" xfId="23993"/>
    <cellStyle name="Good 2 5" xfId="23994"/>
    <cellStyle name="Good 2 5 2" xfId="23995"/>
    <cellStyle name="Good 2 6" xfId="23996"/>
    <cellStyle name="Good 2 6 2" xfId="23997"/>
    <cellStyle name="Good 2 7" xfId="23998"/>
    <cellStyle name="Good 2 7 2" xfId="23999"/>
    <cellStyle name="Good 2 8" xfId="24000"/>
    <cellStyle name="Good 2 8 2" xfId="24001"/>
    <cellStyle name="Good 2 9" xfId="24002"/>
    <cellStyle name="Good 2 9 2" xfId="24003"/>
    <cellStyle name="Good 20" xfId="24004"/>
    <cellStyle name="Good 20 2" xfId="24005"/>
    <cellStyle name="Good 20 3" xfId="24006"/>
    <cellStyle name="Good 21" xfId="24007"/>
    <cellStyle name="Good 21 2" xfId="24008"/>
    <cellStyle name="Good 21 3" xfId="24009"/>
    <cellStyle name="Good 22" xfId="24010"/>
    <cellStyle name="Good 22 2" xfId="24011"/>
    <cellStyle name="Good 22 3" xfId="24012"/>
    <cellStyle name="Good 23" xfId="24013"/>
    <cellStyle name="Good 23 2" xfId="24014"/>
    <cellStyle name="Good 23 3" xfId="24015"/>
    <cellStyle name="Good 24" xfId="24016"/>
    <cellStyle name="Good 24 2" xfId="24017"/>
    <cellStyle name="Good 24 3" xfId="24018"/>
    <cellStyle name="Good 25" xfId="24019"/>
    <cellStyle name="Good 25 2" xfId="24020"/>
    <cellStyle name="Good 25 3" xfId="24021"/>
    <cellStyle name="Good 26" xfId="24022"/>
    <cellStyle name="Good 26 2" xfId="24023"/>
    <cellStyle name="Good 26 3" xfId="24024"/>
    <cellStyle name="Good 27" xfId="24025"/>
    <cellStyle name="Good 27 2" xfId="24026"/>
    <cellStyle name="Good 27 3" xfId="24027"/>
    <cellStyle name="Good 28" xfId="24028"/>
    <cellStyle name="Good 28 2" xfId="24029"/>
    <cellStyle name="Good 28 3" xfId="24030"/>
    <cellStyle name="Good 29" xfId="24031"/>
    <cellStyle name="Good 29 2" xfId="24032"/>
    <cellStyle name="Good 29 3" xfId="24033"/>
    <cellStyle name="Good 3" xfId="1593"/>
    <cellStyle name="Good 3 2" xfId="24034"/>
    <cellStyle name="Good 3 3" xfId="24035"/>
    <cellStyle name="Good 30" xfId="24036"/>
    <cellStyle name="Good 30 2" xfId="24037"/>
    <cellStyle name="Good 31" xfId="24038"/>
    <cellStyle name="Good 32" xfId="24039"/>
    <cellStyle name="Good 33" xfId="24040"/>
    <cellStyle name="Good 4" xfId="24041"/>
    <cellStyle name="Good 4 2" xfId="24042"/>
    <cellStyle name="Good 4 3" xfId="24043"/>
    <cellStyle name="Good 5" xfId="24044"/>
    <cellStyle name="Good 5 2" xfId="24045"/>
    <cellStyle name="Good 5 3" xfId="24046"/>
    <cellStyle name="Good 6" xfId="24047"/>
    <cellStyle name="Good 6 2" xfId="24048"/>
    <cellStyle name="Good 6 3" xfId="24049"/>
    <cellStyle name="Good 7" xfId="24050"/>
    <cellStyle name="Good 7 2" xfId="24051"/>
    <cellStyle name="Good 7 3" xfId="24052"/>
    <cellStyle name="Good 8" xfId="24053"/>
    <cellStyle name="Good 8 2" xfId="24054"/>
    <cellStyle name="Good 8 3" xfId="24055"/>
    <cellStyle name="Good 9" xfId="24056"/>
    <cellStyle name="Good 9 2" xfId="24057"/>
    <cellStyle name="Good 9 3" xfId="24058"/>
    <cellStyle name="Grey" xfId="312"/>
    <cellStyle name="Grey 2" xfId="408"/>
    <cellStyle name="Grey 3" xfId="1204"/>
    <cellStyle name="Header" xfId="313"/>
    <cellStyle name="Header1" xfId="314"/>
    <cellStyle name="Header2" xfId="315"/>
    <cellStyle name="Heading" xfId="24059"/>
    <cellStyle name="Heading 1" xfId="57" builtinId="16" customBuiltin="1"/>
    <cellStyle name="Heading 1 10" xfId="24060"/>
    <cellStyle name="Heading 1 10 2" xfId="24061"/>
    <cellStyle name="Heading 1 10 3" xfId="24062"/>
    <cellStyle name="Heading 1 11" xfId="24063"/>
    <cellStyle name="Heading 1 11 2" xfId="24064"/>
    <cellStyle name="Heading 1 11 3" xfId="24065"/>
    <cellStyle name="Heading 1 12" xfId="24066"/>
    <cellStyle name="Heading 1 12 2" xfId="24067"/>
    <cellStyle name="Heading 1 12 3" xfId="24068"/>
    <cellStyle name="Heading 1 13" xfId="24069"/>
    <cellStyle name="Heading 1 13 2" xfId="24070"/>
    <cellStyle name="Heading 1 13 3" xfId="24071"/>
    <cellStyle name="Heading 1 14" xfId="24072"/>
    <cellStyle name="Heading 1 14 2" xfId="24073"/>
    <cellStyle name="Heading 1 14 3" xfId="24074"/>
    <cellStyle name="Heading 1 15" xfId="24075"/>
    <cellStyle name="Heading 1 15 2" xfId="24076"/>
    <cellStyle name="Heading 1 15 3" xfId="24077"/>
    <cellStyle name="Heading 1 16" xfId="24078"/>
    <cellStyle name="Heading 1 16 2" xfId="24079"/>
    <cellStyle name="Heading 1 16 3" xfId="24080"/>
    <cellStyle name="Heading 1 17" xfId="24081"/>
    <cellStyle name="Heading 1 17 2" xfId="24082"/>
    <cellStyle name="Heading 1 17 3" xfId="24083"/>
    <cellStyle name="Heading 1 18" xfId="24084"/>
    <cellStyle name="Heading 1 18 2" xfId="24085"/>
    <cellStyle name="Heading 1 18 3" xfId="24086"/>
    <cellStyle name="Heading 1 19" xfId="24087"/>
    <cellStyle name="Heading 1 19 2" xfId="24088"/>
    <cellStyle name="Heading 1 19 3" xfId="24089"/>
    <cellStyle name="Heading 1 2" xfId="412"/>
    <cellStyle name="Heading 1 2 10" xfId="24090"/>
    <cellStyle name="Heading 1 2 10 2" xfId="24091"/>
    <cellStyle name="Heading 1 2 11" xfId="24092"/>
    <cellStyle name="Heading 1 2 11 2" xfId="24093"/>
    <cellStyle name="Heading 1 2 12" xfId="24094"/>
    <cellStyle name="Heading 1 2 12 2" xfId="24095"/>
    <cellStyle name="Heading 1 2 13" xfId="24096"/>
    <cellStyle name="Heading 1 2 13 2" xfId="24097"/>
    <cellStyle name="Heading 1 2 14" xfId="24098"/>
    <cellStyle name="Heading 1 2 14 2" xfId="24099"/>
    <cellStyle name="Heading 1 2 15" xfId="24100"/>
    <cellStyle name="Heading 1 2 15 2" xfId="24101"/>
    <cellStyle name="Heading 1 2 16" xfId="24102"/>
    <cellStyle name="Heading 1 2 16 2" xfId="24103"/>
    <cellStyle name="Heading 1 2 17" xfId="24104"/>
    <cellStyle name="Heading 1 2 17 2" xfId="24105"/>
    <cellStyle name="Heading 1 2 18" xfId="24106"/>
    <cellStyle name="Heading 1 2 18 2" xfId="24107"/>
    <cellStyle name="Heading 1 2 19" xfId="24108"/>
    <cellStyle name="Heading 1 2 19 2" xfId="24109"/>
    <cellStyle name="Heading 1 2 2" xfId="1594"/>
    <cellStyle name="Heading 1 2 2 2" xfId="24110"/>
    <cellStyle name="Heading 1 2 2 3" xfId="24111"/>
    <cellStyle name="Heading 1 2 20" xfId="24112"/>
    <cellStyle name="Heading 1 2 20 2" xfId="24113"/>
    <cellStyle name="Heading 1 2 21" xfId="24114"/>
    <cellStyle name="Heading 1 2 21 2" xfId="24115"/>
    <cellStyle name="Heading 1 2 22" xfId="24116"/>
    <cellStyle name="Heading 1 2 22 2" xfId="24117"/>
    <cellStyle name="Heading 1 2 23" xfId="24118"/>
    <cellStyle name="Heading 1 2 23 2" xfId="24119"/>
    <cellStyle name="Heading 1 2 24" xfId="24120"/>
    <cellStyle name="Heading 1 2 24 2" xfId="24121"/>
    <cellStyle name="Heading 1 2 25" xfId="24122"/>
    <cellStyle name="Heading 1 2 25 2" xfId="24123"/>
    <cellStyle name="Heading 1 2 26" xfId="24124"/>
    <cellStyle name="Heading 1 2 26 2" xfId="24125"/>
    <cellStyle name="Heading 1 2 27" xfId="24126"/>
    <cellStyle name="Heading 1 2 27 2" xfId="24127"/>
    <cellStyle name="Heading 1 2 28" xfId="24128"/>
    <cellStyle name="Heading 1 2 28 2" xfId="24129"/>
    <cellStyle name="Heading 1 2 29" xfId="24130"/>
    <cellStyle name="Heading 1 2 3" xfId="24131"/>
    <cellStyle name="Heading 1 2 3 2" xfId="24132"/>
    <cellStyle name="Heading 1 2 30" xfId="24133"/>
    <cellStyle name="Heading 1 2 31" xfId="24134"/>
    <cellStyle name="Heading 1 2 32" xfId="24135"/>
    <cellStyle name="Heading 1 2 33" xfId="24136"/>
    <cellStyle name="Heading 1 2 4" xfId="24137"/>
    <cellStyle name="Heading 1 2 4 2" xfId="24138"/>
    <cellStyle name="Heading 1 2 5" xfId="24139"/>
    <cellStyle name="Heading 1 2 5 2" xfId="24140"/>
    <cellStyle name="Heading 1 2 6" xfId="24141"/>
    <cellStyle name="Heading 1 2 6 2" xfId="24142"/>
    <cellStyle name="Heading 1 2 7" xfId="24143"/>
    <cellStyle name="Heading 1 2 7 2" xfId="24144"/>
    <cellStyle name="Heading 1 2 8" xfId="24145"/>
    <cellStyle name="Heading 1 2 8 2" xfId="24146"/>
    <cellStyle name="Heading 1 2 9" xfId="24147"/>
    <cellStyle name="Heading 1 2 9 2" xfId="24148"/>
    <cellStyle name="Heading 1 20" xfId="24149"/>
    <cellStyle name="Heading 1 20 2" xfId="24150"/>
    <cellStyle name="Heading 1 20 3" xfId="24151"/>
    <cellStyle name="Heading 1 21" xfId="24152"/>
    <cellStyle name="Heading 1 21 2" xfId="24153"/>
    <cellStyle name="Heading 1 21 3" xfId="24154"/>
    <cellStyle name="Heading 1 22" xfId="24155"/>
    <cellStyle name="Heading 1 22 2" xfId="24156"/>
    <cellStyle name="Heading 1 22 3" xfId="24157"/>
    <cellStyle name="Heading 1 23" xfId="24158"/>
    <cellStyle name="Heading 1 23 2" xfId="24159"/>
    <cellStyle name="Heading 1 23 3" xfId="24160"/>
    <cellStyle name="Heading 1 24" xfId="24161"/>
    <cellStyle name="Heading 1 24 2" xfId="24162"/>
    <cellStyle name="Heading 1 24 3" xfId="24163"/>
    <cellStyle name="Heading 1 25" xfId="24164"/>
    <cellStyle name="Heading 1 25 2" xfId="24165"/>
    <cellStyle name="Heading 1 25 3" xfId="24166"/>
    <cellStyle name="Heading 1 26" xfId="24167"/>
    <cellStyle name="Heading 1 26 2" xfId="24168"/>
    <cellStyle name="Heading 1 26 3" xfId="24169"/>
    <cellStyle name="Heading 1 27" xfId="24170"/>
    <cellStyle name="Heading 1 27 2" xfId="24171"/>
    <cellStyle name="Heading 1 27 3" xfId="24172"/>
    <cellStyle name="Heading 1 28" xfId="24173"/>
    <cellStyle name="Heading 1 28 2" xfId="24174"/>
    <cellStyle name="Heading 1 28 3" xfId="24175"/>
    <cellStyle name="Heading 1 29" xfId="24176"/>
    <cellStyle name="Heading 1 29 2" xfId="24177"/>
    <cellStyle name="Heading 1 29 3" xfId="24178"/>
    <cellStyle name="Heading 1 3" xfId="1595"/>
    <cellStyle name="Heading 1 3 2" xfId="24179"/>
    <cellStyle name="Heading 1 3 3" xfId="24180"/>
    <cellStyle name="Heading 1 30" xfId="24181"/>
    <cellStyle name="Heading 1 30 2" xfId="24182"/>
    <cellStyle name="Heading 1 31" xfId="24183"/>
    <cellStyle name="Heading 1 32" xfId="24184"/>
    <cellStyle name="Heading 1 33" xfId="24185"/>
    <cellStyle name="Heading 1 4" xfId="24186"/>
    <cellStyle name="Heading 1 4 2" xfId="24187"/>
    <cellStyle name="Heading 1 4 3" xfId="24188"/>
    <cellStyle name="Heading 1 5" xfId="24189"/>
    <cellStyle name="Heading 1 5 2" xfId="24190"/>
    <cellStyle name="Heading 1 5 3" xfId="24191"/>
    <cellStyle name="Heading 1 6" xfId="24192"/>
    <cellStyle name="Heading 1 6 2" xfId="24193"/>
    <cellStyle name="Heading 1 6 3" xfId="24194"/>
    <cellStyle name="Heading 1 7" xfId="24195"/>
    <cellStyle name="Heading 1 7 2" xfId="24196"/>
    <cellStyle name="Heading 1 7 3" xfId="24197"/>
    <cellStyle name="Heading 1 8" xfId="24198"/>
    <cellStyle name="Heading 1 8 2" xfId="24199"/>
    <cellStyle name="Heading 1 8 3" xfId="24200"/>
    <cellStyle name="Heading 1 9" xfId="24201"/>
    <cellStyle name="Heading 1 9 2" xfId="24202"/>
    <cellStyle name="Heading 1 9 3" xfId="24203"/>
    <cellStyle name="Heading 2" xfId="58" builtinId="17" customBuiltin="1"/>
    <cellStyle name="Heading 2 10" xfId="24204"/>
    <cellStyle name="Heading 2 10 2" xfId="24205"/>
    <cellStyle name="Heading 2 10 3" xfId="24206"/>
    <cellStyle name="Heading 2 11" xfId="24207"/>
    <cellStyle name="Heading 2 11 2" xfId="24208"/>
    <cellStyle name="Heading 2 11 3" xfId="24209"/>
    <cellStyle name="Heading 2 12" xfId="24210"/>
    <cellStyle name="Heading 2 12 2" xfId="24211"/>
    <cellStyle name="Heading 2 12 3" xfId="24212"/>
    <cellStyle name="Heading 2 13" xfId="24213"/>
    <cellStyle name="Heading 2 13 2" xfId="24214"/>
    <cellStyle name="Heading 2 13 3" xfId="24215"/>
    <cellStyle name="Heading 2 14" xfId="24216"/>
    <cellStyle name="Heading 2 14 2" xfId="24217"/>
    <cellStyle name="Heading 2 14 3" xfId="24218"/>
    <cellStyle name="Heading 2 15" xfId="24219"/>
    <cellStyle name="Heading 2 15 2" xfId="24220"/>
    <cellStyle name="Heading 2 15 3" xfId="24221"/>
    <cellStyle name="Heading 2 16" xfId="24222"/>
    <cellStyle name="Heading 2 16 2" xfId="24223"/>
    <cellStyle name="Heading 2 16 3" xfId="24224"/>
    <cellStyle name="Heading 2 17" xfId="24225"/>
    <cellStyle name="Heading 2 17 2" xfId="24226"/>
    <cellStyle name="Heading 2 17 3" xfId="24227"/>
    <cellStyle name="Heading 2 18" xfId="24228"/>
    <cellStyle name="Heading 2 18 2" xfId="24229"/>
    <cellStyle name="Heading 2 18 3" xfId="24230"/>
    <cellStyle name="Heading 2 19" xfId="24231"/>
    <cellStyle name="Heading 2 19 2" xfId="24232"/>
    <cellStyle name="Heading 2 19 3" xfId="24233"/>
    <cellStyle name="Heading 2 2" xfId="413"/>
    <cellStyle name="Heading 2 2 10" xfId="24234"/>
    <cellStyle name="Heading 2 2 10 2" xfId="24235"/>
    <cellStyle name="Heading 2 2 11" xfId="24236"/>
    <cellStyle name="Heading 2 2 11 2" xfId="24237"/>
    <cellStyle name="Heading 2 2 12" xfId="24238"/>
    <cellStyle name="Heading 2 2 12 2" xfId="24239"/>
    <cellStyle name="Heading 2 2 13" xfId="24240"/>
    <cellStyle name="Heading 2 2 13 2" xfId="24241"/>
    <cellStyle name="Heading 2 2 14" xfId="24242"/>
    <cellStyle name="Heading 2 2 14 2" xfId="24243"/>
    <cellStyle name="Heading 2 2 15" xfId="24244"/>
    <cellStyle name="Heading 2 2 15 2" xfId="24245"/>
    <cellStyle name="Heading 2 2 16" xfId="24246"/>
    <cellStyle name="Heading 2 2 16 2" xfId="24247"/>
    <cellStyle name="Heading 2 2 17" xfId="24248"/>
    <cellStyle name="Heading 2 2 17 2" xfId="24249"/>
    <cellStyle name="Heading 2 2 18" xfId="24250"/>
    <cellStyle name="Heading 2 2 18 2" xfId="24251"/>
    <cellStyle name="Heading 2 2 19" xfId="24252"/>
    <cellStyle name="Heading 2 2 19 2" xfId="24253"/>
    <cellStyle name="Heading 2 2 2" xfId="1596"/>
    <cellStyle name="Heading 2 2 2 2" xfId="24254"/>
    <cellStyle name="Heading 2 2 2 3" xfId="24255"/>
    <cellStyle name="Heading 2 2 20" xfId="24256"/>
    <cellStyle name="Heading 2 2 20 2" xfId="24257"/>
    <cellStyle name="Heading 2 2 21" xfId="24258"/>
    <cellStyle name="Heading 2 2 21 2" xfId="24259"/>
    <cellStyle name="Heading 2 2 22" xfId="24260"/>
    <cellStyle name="Heading 2 2 22 2" xfId="24261"/>
    <cellStyle name="Heading 2 2 23" xfId="24262"/>
    <cellStyle name="Heading 2 2 23 2" xfId="24263"/>
    <cellStyle name="Heading 2 2 24" xfId="24264"/>
    <cellStyle name="Heading 2 2 24 2" xfId="24265"/>
    <cellStyle name="Heading 2 2 25" xfId="24266"/>
    <cellStyle name="Heading 2 2 25 2" xfId="24267"/>
    <cellStyle name="Heading 2 2 26" xfId="24268"/>
    <cellStyle name="Heading 2 2 26 2" xfId="24269"/>
    <cellStyle name="Heading 2 2 27" xfId="24270"/>
    <cellStyle name="Heading 2 2 27 2" xfId="24271"/>
    <cellStyle name="Heading 2 2 28" xfId="24272"/>
    <cellStyle name="Heading 2 2 28 2" xfId="24273"/>
    <cellStyle name="Heading 2 2 29" xfId="24274"/>
    <cellStyle name="Heading 2 2 3" xfId="24275"/>
    <cellStyle name="Heading 2 2 3 2" xfId="24276"/>
    <cellStyle name="Heading 2 2 30" xfId="24277"/>
    <cellStyle name="Heading 2 2 31" xfId="24278"/>
    <cellStyle name="Heading 2 2 32" xfId="24279"/>
    <cellStyle name="Heading 2 2 33" xfId="24280"/>
    <cellStyle name="Heading 2 2 4" xfId="24281"/>
    <cellStyle name="Heading 2 2 4 2" xfId="24282"/>
    <cellStyle name="Heading 2 2 5" xfId="24283"/>
    <cellStyle name="Heading 2 2 5 2" xfId="24284"/>
    <cellStyle name="Heading 2 2 6" xfId="24285"/>
    <cellStyle name="Heading 2 2 6 2" xfId="24286"/>
    <cellStyle name="Heading 2 2 7" xfId="24287"/>
    <cellStyle name="Heading 2 2 7 2" xfId="24288"/>
    <cellStyle name="Heading 2 2 8" xfId="24289"/>
    <cellStyle name="Heading 2 2 8 2" xfId="24290"/>
    <cellStyle name="Heading 2 2 9" xfId="24291"/>
    <cellStyle name="Heading 2 2 9 2" xfId="24292"/>
    <cellStyle name="Heading 2 20" xfId="24293"/>
    <cellStyle name="Heading 2 20 2" xfId="24294"/>
    <cellStyle name="Heading 2 20 3" xfId="24295"/>
    <cellStyle name="Heading 2 21" xfId="24296"/>
    <cellStyle name="Heading 2 21 2" xfId="24297"/>
    <cellStyle name="Heading 2 21 3" xfId="24298"/>
    <cellStyle name="Heading 2 22" xfId="24299"/>
    <cellStyle name="Heading 2 22 2" xfId="24300"/>
    <cellStyle name="Heading 2 22 3" xfId="24301"/>
    <cellStyle name="Heading 2 23" xfId="24302"/>
    <cellStyle name="Heading 2 23 2" xfId="24303"/>
    <cellStyle name="Heading 2 23 3" xfId="24304"/>
    <cellStyle name="Heading 2 24" xfId="24305"/>
    <cellStyle name="Heading 2 24 2" xfId="24306"/>
    <cellStyle name="Heading 2 24 3" xfId="24307"/>
    <cellStyle name="Heading 2 25" xfId="24308"/>
    <cellStyle name="Heading 2 25 2" xfId="24309"/>
    <cellStyle name="Heading 2 25 3" xfId="24310"/>
    <cellStyle name="Heading 2 26" xfId="24311"/>
    <cellStyle name="Heading 2 26 2" xfId="24312"/>
    <cellStyle name="Heading 2 26 3" xfId="24313"/>
    <cellStyle name="Heading 2 27" xfId="24314"/>
    <cellStyle name="Heading 2 27 2" xfId="24315"/>
    <cellStyle name="Heading 2 27 3" xfId="24316"/>
    <cellStyle name="Heading 2 28" xfId="24317"/>
    <cellStyle name="Heading 2 28 2" xfId="24318"/>
    <cellStyle name="Heading 2 28 3" xfId="24319"/>
    <cellStyle name="Heading 2 29" xfId="24320"/>
    <cellStyle name="Heading 2 29 2" xfId="24321"/>
    <cellStyle name="Heading 2 29 3" xfId="24322"/>
    <cellStyle name="Heading 2 3" xfId="1597"/>
    <cellStyle name="Heading 2 3 2" xfId="24323"/>
    <cellStyle name="Heading 2 3 3" xfId="24324"/>
    <cellStyle name="Heading 2 30" xfId="24325"/>
    <cellStyle name="Heading 2 30 2" xfId="24326"/>
    <cellStyle name="Heading 2 31" xfId="24327"/>
    <cellStyle name="Heading 2 32" xfId="24328"/>
    <cellStyle name="Heading 2 33" xfId="24329"/>
    <cellStyle name="Heading 2 4" xfId="24330"/>
    <cellStyle name="Heading 2 4 2" xfId="24331"/>
    <cellStyle name="Heading 2 4 3" xfId="24332"/>
    <cellStyle name="Heading 2 5" xfId="24333"/>
    <cellStyle name="Heading 2 5 2" xfId="24334"/>
    <cellStyle name="Heading 2 5 3" xfId="24335"/>
    <cellStyle name="Heading 2 6" xfId="24336"/>
    <cellStyle name="Heading 2 6 2" xfId="24337"/>
    <cellStyle name="Heading 2 6 3" xfId="24338"/>
    <cellStyle name="Heading 2 7" xfId="24339"/>
    <cellStyle name="Heading 2 7 2" xfId="24340"/>
    <cellStyle name="Heading 2 7 3" xfId="24341"/>
    <cellStyle name="Heading 2 8" xfId="24342"/>
    <cellStyle name="Heading 2 8 2" xfId="24343"/>
    <cellStyle name="Heading 2 8 3" xfId="24344"/>
    <cellStyle name="Heading 2 9" xfId="24345"/>
    <cellStyle name="Heading 2 9 2" xfId="24346"/>
    <cellStyle name="Heading 2 9 3" xfId="24347"/>
    <cellStyle name="Heading 3" xfId="59" builtinId="18" customBuiltin="1"/>
    <cellStyle name="Heading 3 10" xfId="24348"/>
    <cellStyle name="Heading 3 10 2" xfId="24349"/>
    <cellStyle name="Heading 3 10 3" xfId="24350"/>
    <cellStyle name="Heading 3 11" xfId="24351"/>
    <cellStyle name="Heading 3 11 2" xfId="24352"/>
    <cellStyle name="Heading 3 11 3" xfId="24353"/>
    <cellStyle name="Heading 3 12" xfId="24354"/>
    <cellStyle name="Heading 3 12 2" xfId="24355"/>
    <cellStyle name="Heading 3 12 3" xfId="24356"/>
    <cellStyle name="Heading 3 13" xfId="24357"/>
    <cellStyle name="Heading 3 13 2" xfId="24358"/>
    <cellStyle name="Heading 3 13 3" xfId="24359"/>
    <cellStyle name="Heading 3 14" xfId="24360"/>
    <cellStyle name="Heading 3 14 2" xfId="24361"/>
    <cellStyle name="Heading 3 14 3" xfId="24362"/>
    <cellStyle name="Heading 3 15" xfId="24363"/>
    <cellStyle name="Heading 3 15 2" xfId="24364"/>
    <cellStyle name="Heading 3 15 3" xfId="24365"/>
    <cellStyle name="Heading 3 16" xfId="24366"/>
    <cellStyle name="Heading 3 16 2" xfId="24367"/>
    <cellStyle name="Heading 3 16 3" xfId="24368"/>
    <cellStyle name="Heading 3 17" xfId="24369"/>
    <cellStyle name="Heading 3 17 2" xfId="24370"/>
    <cellStyle name="Heading 3 17 3" xfId="24371"/>
    <cellStyle name="Heading 3 18" xfId="24372"/>
    <cellStyle name="Heading 3 18 2" xfId="24373"/>
    <cellStyle name="Heading 3 18 3" xfId="24374"/>
    <cellStyle name="Heading 3 19" xfId="24375"/>
    <cellStyle name="Heading 3 19 2" xfId="24376"/>
    <cellStyle name="Heading 3 19 3" xfId="24377"/>
    <cellStyle name="Heading 3 2" xfId="414"/>
    <cellStyle name="Heading 3 2 10" xfId="24378"/>
    <cellStyle name="Heading 3 2 10 2" xfId="24379"/>
    <cellStyle name="Heading 3 2 11" xfId="24380"/>
    <cellStyle name="Heading 3 2 11 2" xfId="24381"/>
    <cellStyle name="Heading 3 2 12" xfId="24382"/>
    <cellStyle name="Heading 3 2 12 2" xfId="24383"/>
    <cellStyle name="Heading 3 2 13" xfId="24384"/>
    <cellStyle name="Heading 3 2 13 2" xfId="24385"/>
    <cellStyle name="Heading 3 2 14" xfId="24386"/>
    <cellStyle name="Heading 3 2 14 2" xfId="24387"/>
    <cellStyle name="Heading 3 2 15" xfId="24388"/>
    <cellStyle name="Heading 3 2 15 2" xfId="24389"/>
    <cellStyle name="Heading 3 2 16" xfId="24390"/>
    <cellStyle name="Heading 3 2 16 2" xfId="24391"/>
    <cellStyle name="Heading 3 2 17" xfId="24392"/>
    <cellStyle name="Heading 3 2 17 2" xfId="24393"/>
    <cellStyle name="Heading 3 2 18" xfId="24394"/>
    <cellStyle name="Heading 3 2 18 2" xfId="24395"/>
    <cellStyle name="Heading 3 2 19" xfId="24396"/>
    <cellStyle name="Heading 3 2 19 2" xfId="24397"/>
    <cellStyle name="Heading 3 2 2" xfId="1598"/>
    <cellStyle name="Heading 3 2 2 2" xfId="24398"/>
    <cellStyle name="Heading 3 2 2 3" xfId="24399"/>
    <cellStyle name="Heading 3 2 20" xfId="24400"/>
    <cellStyle name="Heading 3 2 20 2" xfId="24401"/>
    <cellStyle name="Heading 3 2 21" xfId="24402"/>
    <cellStyle name="Heading 3 2 21 2" xfId="24403"/>
    <cellStyle name="Heading 3 2 22" xfId="24404"/>
    <cellStyle name="Heading 3 2 22 2" xfId="24405"/>
    <cellStyle name="Heading 3 2 23" xfId="24406"/>
    <cellStyle name="Heading 3 2 23 2" xfId="24407"/>
    <cellStyle name="Heading 3 2 24" xfId="24408"/>
    <cellStyle name="Heading 3 2 24 2" xfId="24409"/>
    <cellStyle name="Heading 3 2 25" xfId="24410"/>
    <cellStyle name="Heading 3 2 25 2" xfId="24411"/>
    <cellStyle name="Heading 3 2 26" xfId="24412"/>
    <cellStyle name="Heading 3 2 26 2" xfId="24413"/>
    <cellStyle name="Heading 3 2 27" xfId="24414"/>
    <cellStyle name="Heading 3 2 27 2" xfId="24415"/>
    <cellStyle name="Heading 3 2 28" xfId="24416"/>
    <cellStyle name="Heading 3 2 28 2" xfId="24417"/>
    <cellStyle name="Heading 3 2 29" xfId="24418"/>
    <cellStyle name="Heading 3 2 3" xfId="1792"/>
    <cellStyle name="Heading 3 2 3 2" xfId="24419"/>
    <cellStyle name="Heading 3 2 3 3" xfId="24420"/>
    <cellStyle name="Heading 3 2 30" xfId="24421"/>
    <cellStyle name="Heading 3 2 31" xfId="24422"/>
    <cellStyle name="Heading 3 2 32" xfId="24423"/>
    <cellStyle name="Heading 3 2 33" xfId="24424"/>
    <cellStyle name="Heading 3 2 4" xfId="24425"/>
    <cellStyle name="Heading 3 2 4 2" xfId="24426"/>
    <cellStyle name="Heading 3 2 5" xfId="24427"/>
    <cellStyle name="Heading 3 2 5 2" xfId="24428"/>
    <cellStyle name="Heading 3 2 6" xfId="24429"/>
    <cellStyle name="Heading 3 2 6 2" xfId="24430"/>
    <cellStyle name="Heading 3 2 7" xfId="24431"/>
    <cellStyle name="Heading 3 2 7 2" xfId="24432"/>
    <cellStyle name="Heading 3 2 8" xfId="24433"/>
    <cellStyle name="Heading 3 2 8 2" xfId="24434"/>
    <cellStyle name="Heading 3 2 9" xfId="24435"/>
    <cellStyle name="Heading 3 2 9 2" xfId="24436"/>
    <cellStyle name="Heading 3 20" xfId="24437"/>
    <cellStyle name="Heading 3 20 2" xfId="24438"/>
    <cellStyle name="Heading 3 20 3" xfId="24439"/>
    <cellStyle name="Heading 3 21" xfId="24440"/>
    <cellStyle name="Heading 3 21 2" xfId="24441"/>
    <cellStyle name="Heading 3 21 3" xfId="24442"/>
    <cellStyle name="Heading 3 22" xfId="24443"/>
    <cellStyle name="Heading 3 22 2" xfId="24444"/>
    <cellStyle name="Heading 3 22 3" xfId="24445"/>
    <cellStyle name="Heading 3 23" xfId="24446"/>
    <cellStyle name="Heading 3 23 2" xfId="24447"/>
    <cellStyle name="Heading 3 23 3" xfId="24448"/>
    <cellStyle name="Heading 3 24" xfId="24449"/>
    <cellStyle name="Heading 3 24 2" xfId="24450"/>
    <cellStyle name="Heading 3 24 3" xfId="24451"/>
    <cellStyle name="Heading 3 25" xfId="24452"/>
    <cellStyle name="Heading 3 25 2" xfId="24453"/>
    <cellStyle name="Heading 3 25 3" xfId="24454"/>
    <cellStyle name="Heading 3 26" xfId="24455"/>
    <cellStyle name="Heading 3 26 2" xfId="24456"/>
    <cellStyle name="Heading 3 26 3" xfId="24457"/>
    <cellStyle name="Heading 3 27" xfId="24458"/>
    <cellStyle name="Heading 3 27 2" xfId="24459"/>
    <cellStyle name="Heading 3 27 3" xfId="24460"/>
    <cellStyle name="Heading 3 28" xfId="24461"/>
    <cellStyle name="Heading 3 28 2" xfId="24462"/>
    <cellStyle name="Heading 3 28 3" xfId="24463"/>
    <cellStyle name="Heading 3 29" xfId="24464"/>
    <cellStyle name="Heading 3 29 2" xfId="24465"/>
    <cellStyle name="Heading 3 29 3" xfId="24466"/>
    <cellStyle name="Heading 3 3" xfId="1599"/>
    <cellStyle name="Heading 3 3 2" xfId="24467"/>
    <cellStyle name="Heading 3 3 3" xfId="24468"/>
    <cellStyle name="Heading 3 3 4" xfId="56046"/>
    <cellStyle name="Heading 3 30" xfId="24469"/>
    <cellStyle name="Heading 3 30 2" xfId="24470"/>
    <cellStyle name="Heading 3 31" xfId="24471"/>
    <cellStyle name="Heading 3 32" xfId="24472"/>
    <cellStyle name="Heading 3 33" xfId="24473"/>
    <cellStyle name="Heading 3 4" xfId="24474"/>
    <cellStyle name="Heading 3 4 2" xfId="24475"/>
    <cellStyle name="Heading 3 4 3" xfId="24476"/>
    <cellStyle name="Heading 3 5" xfId="24477"/>
    <cellStyle name="Heading 3 5 2" xfId="24478"/>
    <cellStyle name="Heading 3 5 3" xfId="24479"/>
    <cellStyle name="Heading 3 6" xfId="24480"/>
    <cellStyle name="Heading 3 6 2" xfId="24481"/>
    <cellStyle name="Heading 3 6 3" xfId="24482"/>
    <cellStyle name="Heading 3 7" xfId="24483"/>
    <cellStyle name="Heading 3 7 2" xfId="24484"/>
    <cellStyle name="Heading 3 7 3" xfId="24485"/>
    <cellStyle name="Heading 3 8" xfId="24486"/>
    <cellStyle name="Heading 3 8 2" xfId="24487"/>
    <cellStyle name="Heading 3 8 3" xfId="24488"/>
    <cellStyle name="Heading 3 9" xfId="24489"/>
    <cellStyle name="Heading 3 9 2" xfId="24490"/>
    <cellStyle name="Heading 3 9 3" xfId="24491"/>
    <cellStyle name="Heading 4" xfId="60" builtinId="19" customBuiltin="1"/>
    <cellStyle name="Heading 4 10" xfId="24492"/>
    <cellStyle name="Heading 4 10 2" xfId="24493"/>
    <cellStyle name="Heading 4 10 3" xfId="24494"/>
    <cellStyle name="Heading 4 11" xfId="24495"/>
    <cellStyle name="Heading 4 11 2" xfId="24496"/>
    <cellStyle name="Heading 4 11 3" xfId="24497"/>
    <cellStyle name="Heading 4 12" xfId="24498"/>
    <cellStyle name="Heading 4 12 2" xfId="24499"/>
    <cellStyle name="Heading 4 12 3" xfId="24500"/>
    <cellStyle name="Heading 4 13" xfId="24501"/>
    <cellStyle name="Heading 4 13 2" xfId="24502"/>
    <cellStyle name="Heading 4 13 3" xfId="24503"/>
    <cellStyle name="Heading 4 14" xfId="24504"/>
    <cellStyle name="Heading 4 14 2" xfId="24505"/>
    <cellStyle name="Heading 4 14 3" xfId="24506"/>
    <cellStyle name="Heading 4 15" xfId="24507"/>
    <cellStyle name="Heading 4 15 2" xfId="24508"/>
    <cellStyle name="Heading 4 15 3" xfId="24509"/>
    <cellStyle name="Heading 4 16" xfId="24510"/>
    <cellStyle name="Heading 4 16 2" xfId="24511"/>
    <cellStyle name="Heading 4 16 3" xfId="24512"/>
    <cellStyle name="Heading 4 17" xfId="24513"/>
    <cellStyle name="Heading 4 17 2" xfId="24514"/>
    <cellStyle name="Heading 4 17 3" xfId="24515"/>
    <cellStyle name="Heading 4 18" xfId="24516"/>
    <cellStyle name="Heading 4 18 2" xfId="24517"/>
    <cellStyle name="Heading 4 18 3" xfId="24518"/>
    <cellStyle name="Heading 4 19" xfId="24519"/>
    <cellStyle name="Heading 4 19 2" xfId="24520"/>
    <cellStyle name="Heading 4 19 3" xfId="24521"/>
    <cellStyle name="Heading 4 2" xfId="415"/>
    <cellStyle name="Heading 4 2 10" xfId="24522"/>
    <cellStyle name="Heading 4 2 10 2" xfId="24523"/>
    <cellStyle name="Heading 4 2 11" xfId="24524"/>
    <cellStyle name="Heading 4 2 11 2" xfId="24525"/>
    <cellStyle name="Heading 4 2 12" xfId="24526"/>
    <cellStyle name="Heading 4 2 12 2" xfId="24527"/>
    <cellStyle name="Heading 4 2 13" xfId="24528"/>
    <cellStyle name="Heading 4 2 13 2" xfId="24529"/>
    <cellStyle name="Heading 4 2 14" xfId="24530"/>
    <cellStyle name="Heading 4 2 14 2" xfId="24531"/>
    <cellStyle name="Heading 4 2 15" xfId="24532"/>
    <cellStyle name="Heading 4 2 15 2" xfId="24533"/>
    <cellStyle name="Heading 4 2 16" xfId="24534"/>
    <cellStyle name="Heading 4 2 16 2" xfId="24535"/>
    <cellStyle name="Heading 4 2 17" xfId="24536"/>
    <cellStyle name="Heading 4 2 17 2" xfId="24537"/>
    <cellStyle name="Heading 4 2 18" xfId="24538"/>
    <cellStyle name="Heading 4 2 18 2" xfId="24539"/>
    <cellStyle name="Heading 4 2 19" xfId="24540"/>
    <cellStyle name="Heading 4 2 19 2" xfId="24541"/>
    <cellStyle name="Heading 4 2 2" xfId="1600"/>
    <cellStyle name="Heading 4 2 2 2" xfId="24542"/>
    <cellStyle name="Heading 4 2 2 3" xfId="24543"/>
    <cellStyle name="Heading 4 2 20" xfId="24544"/>
    <cellStyle name="Heading 4 2 20 2" xfId="24545"/>
    <cellStyle name="Heading 4 2 21" xfId="24546"/>
    <cellStyle name="Heading 4 2 21 2" xfId="24547"/>
    <cellStyle name="Heading 4 2 22" xfId="24548"/>
    <cellStyle name="Heading 4 2 22 2" xfId="24549"/>
    <cellStyle name="Heading 4 2 23" xfId="24550"/>
    <cellStyle name="Heading 4 2 23 2" xfId="24551"/>
    <cellStyle name="Heading 4 2 24" xfId="24552"/>
    <cellStyle name="Heading 4 2 24 2" xfId="24553"/>
    <cellStyle name="Heading 4 2 25" xfId="24554"/>
    <cellStyle name="Heading 4 2 25 2" xfId="24555"/>
    <cellStyle name="Heading 4 2 26" xfId="24556"/>
    <cellStyle name="Heading 4 2 26 2" xfId="24557"/>
    <cellStyle name="Heading 4 2 27" xfId="24558"/>
    <cellStyle name="Heading 4 2 27 2" xfId="24559"/>
    <cellStyle name="Heading 4 2 28" xfId="24560"/>
    <cellStyle name="Heading 4 2 28 2" xfId="24561"/>
    <cellStyle name="Heading 4 2 29" xfId="24562"/>
    <cellStyle name="Heading 4 2 3" xfId="24563"/>
    <cellStyle name="Heading 4 2 3 2" xfId="24564"/>
    <cellStyle name="Heading 4 2 30" xfId="24565"/>
    <cellStyle name="Heading 4 2 31" xfId="24566"/>
    <cellStyle name="Heading 4 2 32" xfId="24567"/>
    <cellStyle name="Heading 4 2 33" xfId="24568"/>
    <cellStyle name="Heading 4 2 4" xfId="24569"/>
    <cellStyle name="Heading 4 2 4 2" xfId="24570"/>
    <cellStyle name="Heading 4 2 5" xfId="24571"/>
    <cellStyle name="Heading 4 2 5 2" xfId="24572"/>
    <cellStyle name="Heading 4 2 6" xfId="24573"/>
    <cellStyle name="Heading 4 2 6 2" xfId="24574"/>
    <cellStyle name="Heading 4 2 7" xfId="24575"/>
    <cellStyle name="Heading 4 2 7 2" xfId="24576"/>
    <cellStyle name="Heading 4 2 8" xfId="24577"/>
    <cellStyle name="Heading 4 2 8 2" xfId="24578"/>
    <cellStyle name="Heading 4 2 9" xfId="24579"/>
    <cellStyle name="Heading 4 2 9 2" xfId="24580"/>
    <cellStyle name="Heading 4 20" xfId="24581"/>
    <cellStyle name="Heading 4 20 2" xfId="24582"/>
    <cellStyle name="Heading 4 20 3" xfId="24583"/>
    <cellStyle name="Heading 4 21" xfId="24584"/>
    <cellStyle name="Heading 4 21 2" xfId="24585"/>
    <cellStyle name="Heading 4 21 3" xfId="24586"/>
    <cellStyle name="Heading 4 22" xfId="24587"/>
    <cellStyle name="Heading 4 22 2" xfId="24588"/>
    <cellStyle name="Heading 4 22 3" xfId="24589"/>
    <cellStyle name="Heading 4 23" xfId="24590"/>
    <cellStyle name="Heading 4 23 2" xfId="24591"/>
    <cellStyle name="Heading 4 23 3" xfId="24592"/>
    <cellStyle name="Heading 4 24" xfId="24593"/>
    <cellStyle name="Heading 4 24 2" xfId="24594"/>
    <cellStyle name="Heading 4 24 3" xfId="24595"/>
    <cellStyle name="Heading 4 25" xfId="24596"/>
    <cellStyle name="Heading 4 25 2" xfId="24597"/>
    <cellStyle name="Heading 4 25 3" xfId="24598"/>
    <cellStyle name="Heading 4 26" xfId="24599"/>
    <cellStyle name="Heading 4 26 2" xfId="24600"/>
    <cellStyle name="Heading 4 26 3" xfId="24601"/>
    <cellStyle name="Heading 4 27" xfId="24602"/>
    <cellStyle name="Heading 4 27 2" xfId="24603"/>
    <cellStyle name="Heading 4 27 3" xfId="24604"/>
    <cellStyle name="Heading 4 28" xfId="24605"/>
    <cellStyle name="Heading 4 28 2" xfId="24606"/>
    <cellStyle name="Heading 4 28 3" xfId="24607"/>
    <cellStyle name="Heading 4 29" xfId="24608"/>
    <cellStyle name="Heading 4 29 2" xfId="24609"/>
    <cellStyle name="Heading 4 29 3" xfId="24610"/>
    <cellStyle name="Heading 4 3" xfId="1601"/>
    <cellStyle name="Heading 4 3 2" xfId="24611"/>
    <cellStyle name="Heading 4 3 3" xfId="24612"/>
    <cellStyle name="Heading 4 30" xfId="24613"/>
    <cellStyle name="Heading 4 30 2" xfId="24614"/>
    <cellStyle name="Heading 4 31" xfId="24615"/>
    <cellStyle name="Heading 4 32" xfId="24616"/>
    <cellStyle name="Heading 4 33" xfId="24617"/>
    <cellStyle name="Heading 4 4" xfId="24618"/>
    <cellStyle name="Heading 4 4 2" xfId="24619"/>
    <cellStyle name="Heading 4 4 3" xfId="24620"/>
    <cellStyle name="Heading 4 5" xfId="24621"/>
    <cellStyle name="Heading 4 5 2" xfId="24622"/>
    <cellStyle name="Heading 4 5 3" xfId="24623"/>
    <cellStyle name="Heading 4 6" xfId="24624"/>
    <cellStyle name="Heading 4 6 2" xfId="24625"/>
    <cellStyle name="Heading 4 6 3" xfId="24626"/>
    <cellStyle name="Heading 4 7" xfId="24627"/>
    <cellStyle name="Heading 4 7 2" xfId="24628"/>
    <cellStyle name="Heading 4 7 3" xfId="24629"/>
    <cellStyle name="Heading 4 8" xfId="24630"/>
    <cellStyle name="Heading 4 8 2" xfId="24631"/>
    <cellStyle name="Heading 4 8 3" xfId="24632"/>
    <cellStyle name="Heading 4 9" xfId="24633"/>
    <cellStyle name="Heading 4 9 2" xfId="24634"/>
    <cellStyle name="Heading 4 9 3" xfId="24635"/>
    <cellStyle name="hore" xfId="316"/>
    <cellStyle name="Hyperlink" xfId="358" builtinId="8"/>
    <cellStyle name="Hyperlink 2" xfId="450"/>
    <cellStyle name="Hyperlink 2 2" xfId="1602"/>
    <cellStyle name="Hyperlink 2 2 2" xfId="24636"/>
    <cellStyle name="Hyperlink 2 3" xfId="24637"/>
    <cellStyle name="Hyperlink 2 4" xfId="24638"/>
    <cellStyle name="Hyperlink 3" xfId="1211"/>
    <cellStyle name="Hyperlink 3 2" xfId="1777"/>
    <cellStyle name="Hyperlink 3 3" xfId="56081"/>
    <cellStyle name="Hyperlink 4" xfId="1952"/>
    <cellStyle name="Hyperlink 4 2" xfId="2034"/>
    <cellStyle name="Hyperlink 5" xfId="1972"/>
    <cellStyle name="Hyperlink 6" xfId="1970"/>
    <cellStyle name="Hyperlink 7" xfId="56090"/>
    <cellStyle name="Hyperlink 8" xfId="56217"/>
    <cellStyle name="Input" xfId="61" builtinId="20" customBuiltin="1"/>
    <cellStyle name="Input [yellow]" xfId="317"/>
    <cellStyle name="Input [yellow] 2" xfId="418"/>
    <cellStyle name="Input [yellow] 3" xfId="1205"/>
    <cellStyle name="input 10" xfId="486"/>
    <cellStyle name="input 10 2" xfId="1825"/>
    <cellStyle name="input 10 2 2" xfId="24639"/>
    <cellStyle name="Input 10 3" xfId="24640"/>
    <cellStyle name="Input 10 4" xfId="24641"/>
    <cellStyle name="input 100" xfId="663"/>
    <cellStyle name="input 100 2" xfId="56027"/>
    <cellStyle name="input 101" xfId="664"/>
    <cellStyle name="input 101 2" xfId="56039"/>
    <cellStyle name="input 102" xfId="666"/>
    <cellStyle name="input 102 2" xfId="56042"/>
    <cellStyle name="input 103" xfId="667"/>
    <cellStyle name="input 103 2" xfId="56026"/>
    <cellStyle name="input 104" xfId="668"/>
    <cellStyle name="input 104 2" xfId="56041"/>
    <cellStyle name="input 105" xfId="669"/>
    <cellStyle name="input 105 2" xfId="56100"/>
    <cellStyle name="input 106" xfId="670"/>
    <cellStyle name="input 106 2" xfId="56098"/>
    <cellStyle name="input 107" xfId="671"/>
    <cellStyle name="input 107 2" xfId="56032"/>
    <cellStyle name="input 108" xfId="672"/>
    <cellStyle name="input 108 2" xfId="56034"/>
    <cellStyle name="input 109" xfId="673"/>
    <cellStyle name="input 109 2" xfId="56094"/>
    <cellStyle name="input 11" xfId="488"/>
    <cellStyle name="input 11 2" xfId="1826"/>
    <cellStyle name="input 11 2 2" xfId="24642"/>
    <cellStyle name="Input 11 3" xfId="24643"/>
    <cellStyle name="Input 11 4" xfId="24644"/>
    <cellStyle name="input 110" xfId="674"/>
    <cellStyle name="input 110 2" xfId="56058"/>
    <cellStyle name="input 111" xfId="675"/>
    <cellStyle name="input 111 2" xfId="56043"/>
    <cellStyle name="input 112" xfId="676"/>
    <cellStyle name="input 112 2" xfId="56035"/>
    <cellStyle name="input 113" xfId="677"/>
    <cellStyle name="input 113 2" xfId="56093"/>
    <cellStyle name="input 114" xfId="678"/>
    <cellStyle name="input 114 2" xfId="56101"/>
    <cellStyle name="input 115" xfId="679"/>
    <cellStyle name="input 115 2" xfId="56025"/>
    <cellStyle name="input 116" xfId="680"/>
    <cellStyle name="input 116 2" xfId="56096"/>
    <cellStyle name="input 117" xfId="681"/>
    <cellStyle name="input 117 2" xfId="56030"/>
    <cellStyle name="input 118" xfId="682"/>
    <cellStyle name="input 118 2" xfId="56031"/>
    <cellStyle name="input 119" xfId="683"/>
    <cellStyle name="input 119 2" xfId="56092"/>
    <cellStyle name="input 12" xfId="490"/>
    <cellStyle name="input 12 2" xfId="1827"/>
    <cellStyle name="input 12 2 2" xfId="24645"/>
    <cellStyle name="Input 12 3" xfId="24646"/>
    <cellStyle name="Input 12 4" xfId="24647"/>
    <cellStyle name="input 120" xfId="684"/>
    <cellStyle name="input 120 2" xfId="56040"/>
    <cellStyle name="input 121" xfId="685"/>
    <cellStyle name="input 121 2" xfId="56102"/>
    <cellStyle name="input 122" xfId="686"/>
    <cellStyle name="input 122 2" xfId="56028"/>
    <cellStyle name="input 123" xfId="687"/>
    <cellStyle name="input 123 2" xfId="56060"/>
    <cellStyle name="input 124" xfId="688"/>
    <cellStyle name="input 124 2" xfId="56057"/>
    <cellStyle name="input 125" xfId="599"/>
    <cellStyle name="input 125 2" xfId="56184"/>
    <cellStyle name="input 126" xfId="602"/>
    <cellStyle name="input 126 2" xfId="56205"/>
    <cellStyle name="input 127" xfId="724"/>
    <cellStyle name="input 127 2" xfId="24648"/>
    <cellStyle name="input 128" xfId="719"/>
    <cellStyle name="input 128 2" xfId="24649"/>
    <cellStyle name="input 129" xfId="723"/>
    <cellStyle name="input 129 2" xfId="24650"/>
    <cellStyle name="input 13" xfId="492"/>
    <cellStyle name="input 13 2" xfId="1828"/>
    <cellStyle name="input 13 2 2" xfId="24651"/>
    <cellStyle name="Input 13 3" xfId="24652"/>
    <cellStyle name="Input 13 4" xfId="24653"/>
    <cellStyle name="input 130" xfId="740"/>
    <cellStyle name="input 130 2" xfId="24654"/>
    <cellStyle name="input 131" xfId="741"/>
    <cellStyle name="input 131 2" xfId="24655"/>
    <cellStyle name="input 132" xfId="742"/>
    <cellStyle name="input 132 2" xfId="24656"/>
    <cellStyle name="input 133" xfId="743"/>
    <cellStyle name="input 133 2" xfId="24657"/>
    <cellStyle name="input 134" xfId="744"/>
    <cellStyle name="input 134 2" xfId="24658"/>
    <cellStyle name="input 135" xfId="745"/>
    <cellStyle name="input 135 2" xfId="24659"/>
    <cellStyle name="input 136" xfId="746"/>
    <cellStyle name="input 136 2" xfId="24660"/>
    <cellStyle name="input 137" xfId="725"/>
    <cellStyle name="input 137 2" xfId="24661"/>
    <cellStyle name="input 138" xfId="720"/>
    <cellStyle name="input 138 2" xfId="24662"/>
    <cellStyle name="input 139" xfId="726"/>
    <cellStyle name="input 139 2" xfId="24663"/>
    <cellStyle name="input 14" xfId="494"/>
    <cellStyle name="input 14 2" xfId="1816"/>
    <cellStyle name="input 14 2 2" xfId="24664"/>
    <cellStyle name="Input 14 3" xfId="24665"/>
    <cellStyle name="Input 14 4" xfId="24666"/>
    <cellStyle name="input 140" xfId="721"/>
    <cellStyle name="input 140 2" xfId="56211"/>
    <cellStyle name="input 141" xfId="727"/>
    <cellStyle name="input 141 2" xfId="56214"/>
    <cellStyle name="input 142" xfId="722"/>
    <cellStyle name="input 142 2" xfId="56199"/>
    <cellStyle name="input 143" xfId="751"/>
    <cellStyle name="input 143 2" xfId="56174"/>
    <cellStyle name="input 144" xfId="750"/>
    <cellStyle name="input 144 2" xfId="56203"/>
    <cellStyle name="input 145" xfId="749"/>
    <cellStyle name="input 145 2" xfId="56172"/>
    <cellStyle name="input 146" xfId="752"/>
    <cellStyle name="input 146 2" xfId="56186"/>
    <cellStyle name="input 147" xfId="753"/>
    <cellStyle name="input 147 2" xfId="56215"/>
    <cellStyle name="input 148" xfId="754"/>
    <cellStyle name="input 148 2" xfId="56182"/>
    <cellStyle name="input 149" xfId="755"/>
    <cellStyle name="input 149 2" xfId="56210"/>
    <cellStyle name="input 15" xfId="496"/>
    <cellStyle name="input 15 2" xfId="1818"/>
    <cellStyle name="input 15 2 2" xfId="24667"/>
    <cellStyle name="Input 15 3" xfId="24668"/>
    <cellStyle name="Input 15 4" xfId="24669"/>
    <cellStyle name="input 150" xfId="756"/>
    <cellStyle name="input 150 2" xfId="56201"/>
    <cellStyle name="input 151" xfId="794"/>
    <cellStyle name="input 151 2" xfId="56191"/>
    <cellStyle name="input 152" xfId="778"/>
    <cellStyle name="input 152 2" xfId="56180"/>
    <cellStyle name="input 153" xfId="791"/>
    <cellStyle name="input 153 2" xfId="56170"/>
    <cellStyle name="input 154" xfId="829"/>
    <cellStyle name="input 154 2" xfId="56212"/>
    <cellStyle name="input 155" xfId="793"/>
    <cellStyle name="input 155 2" xfId="56179"/>
    <cellStyle name="input 156" xfId="779"/>
    <cellStyle name="input 156 2" xfId="56192"/>
    <cellStyle name="input 157" xfId="792"/>
    <cellStyle name="input 157 2" xfId="56195"/>
    <cellStyle name="input 158" xfId="835"/>
    <cellStyle name="input 158 2" xfId="56171"/>
    <cellStyle name="input 159" xfId="837"/>
    <cellStyle name="input 159 2" xfId="56177"/>
    <cellStyle name="input 16" xfId="498"/>
    <cellStyle name="input 16 2" xfId="1829"/>
    <cellStyle name="input 16 2 2" xfId="24670"/>
    <cellStyle name="Input 16 3" xfId="24671"/>
    <cellStyle name="Input 16 4" xfId="24672"/>
    <cellStyle name="input 160" xfId="839"/>
    <cellStyle name="input 160 2" xfId="56204"/>
    <cellStyle name="input 161" xfId="841"/>
    <cellStyle name="input 161 2" xfId="56173"/>
    <cellStyle name="input 162" xfId="843"/>
    <cellStyle name="input 162 2" xfId="56194"/>
    <cellStyle name="input 163" xfId="845"/>
    <cellStyle name="input 163 2" xfId="56196"/>
    <cellStyle name="input 164" xfId="847"/>
    <cellStyle name="input 164 2" xfId="56197"/>
    <cellStyle name="input 165" xfId="849"/>
    <cellStyle name="input 165 2" xfId="56183"/>
    <cellStyle name="input 166" xfId="851"/>
    <cellStyle name="input 166 2" xfId="56208"/>
    <cellStyle name="input 167" xfId="853"/>
    <cellStyle name="input 167 2" xfId="56187"/>
    <cellStyle name="input 168" xfId="855"/>
    <cellStyle name="input 168 2" xfId="56189"/>
    <cellStyle name="input 169" xfId="857"/>
    <cellStyle name="input 169 2" xfId="56198"/>
    <cellStyle name="input 17" xfId="500"/>
    <cellStyle name="input 17 2" xfId="1830"/>
    <cellStyle name="input 17 2 2" xfId="24673"/>
    <cellStyle name="Input 17 3" xfId="24674"/>
    <cellStyle name="Input 17 4" xfId="24675"/>
    <cellStyle name="input 170" xfId="859"/>
    <cellStyle name="input 170 2" xfId="56200"/>
    <cellStyle name="input 171" xfId="861"/>
    <cellStyle name="input 171 2" xfId="56176"/>
    <cellStyle name="input 172" xfId="863"/>
    <cellStyle name="input 172 2" xfId="56178"/>
    <cellStyle name="input 173" xfId="865"/>
    <cellStyle name="input 173 2" xfId="56175"/>
    <cellStyle name="input 174" xfId="867"/>
    <cellStyle name="input 174 2" xfId="56207"/>
    <cellStyle name="input 175" xfId="869"/>
    <cellStyle name="input 175 2" xfId="56202"/>
    <cellStyle name="input 176" xfId="871"/>
    <cellStyle name="input 176 2" xfId="56209"/>
    <cellStyle name="input 177" xfId="873"/>
    <cellStyle name="input 177 2" xfId="56216"/>
    <cellStyle name="input 178" xfId="874"/>
    <cellStyle name="input 178 2" xfId="56181"/>
    <cellStyle name="input 179" xfId="875"/>
    <cellStyle name="input 179 2" xfId="56206"/>
    <cellStyle name="input 18" xfId="502"/>
    <cellStyle name="input 18 2" xfId="1831"/>
    <cellStyle name="input 18 2 2" xfId="24676"/>
    <cellStyle name="Input 18 3" xfId="24677"/>
    <cellStyle name="Input 18 4" xfId="24678"/>
    <cellStyle name="input 180" xfId="876"/>
    <cellStyle name="input 180 2" xfId="56190"/>
    <cellStyle name="input 181" xfId="877"/>
    <cellStyle name="input 181 2" xfId="56213"/>
    <cellStyle name="input 182" xfId="878"/>
    <cellStyle name="input 182 2" xfId="56193"/>
    <cellStyle name="input 183" xfId="879"/>
    <cellStyle name="input 183 2" xfId="56185"/>
    <cellStyle name="input 184" xfId="880"/>
    <cellStyle name="input 184 2" xfId="56188"/>
    <cellStyle name="input 185" xfId="881"/>
    <cellStyle name="input 186" xfId="882"/>
    <cellStyle name="input 187" xfId="883"/>
    <cellStyle name="input 188" xfId="884"/>
    <cellStyle name="input 189" xfId="885"/>
    <cellStyle name="input 19" xfId="504"/>
    <cellStyle name="input 19 2" xfId="1832"/>
    <cellStyle name="input 19 2 2" xfId="24679"/>
    <cellStyle name="Input 19 3" xfId="24680"/>
    <cellStyle name="Input 19 4" xfId="24681"/>
    <cellStyle name="input 190" xfId="886"/>
    <cellStyle name="input 191" xfId="887"/>
    <cellStyle name="input 192" xfId="888"/>
    <cellStyle name="input 193" xfId="889"/>
    <cellStyle name="input 194" xfId="890"/>
    <cellStyle name="input 195" xfId="891"/>
    <cellStyle name="input 196" xfId="892"/>
    <cellStyle name="input 197" xfId="893"/>
    <cellStyle name="input 198" xfId="894"/>
    <cellStyle name="input 199" xfId="895"/>
    <cellStyle name="input 2" xfId="417"/>
    <cellStyle name="Input 2 10" xfId="24682"/>
    <cellStyle name="Input 2 10 2" xfId="24683"/>
    <cellStyle name="Input 2 11" xfId="24684"/>
    <cellStyle name="Input 2 11 2" xfId="24685"/>
    <cellStyle name="Input 2 12" xfId="24686"/>
    <cellStyle name="Input 2 12 2" xfId="24687"/>
    <cellStyle name="Input 2 13" xfId="24688"/>
    <cellStyle name="Input 2 13 2" xfId="24689"/>
    <cellStyle name="Input 2 14" xfId="24690"/>
    <cellStyle name="Input 2 14 2" xfId="24691"/>
    <cellStyle name="Input 2 15" xfId="24692"/>
    <cellStyle name="Input 2 15 2" xfId="24693"/>
    <cellStyle name="Input 2 16" xfId="24694"/>
    <cellStyle name="Input 2 16 2" xfId="24695"/>
    <cellStyle name="Input 2 17" xfId="24696"/>
    <cellStyle name="Input 2 17 2" xfId="24697"/>
    <cellStyle name="Input 2 18" xfId="24698"/>
    <cellStyle name="Input 2 18 2" xfId="24699"/>
    <cellStyle name="Input 2 19" xfId="24700"/>
    <cellStyle name="Input 2 19 2" xfId="24701"/>
    <cellStyle name="Input 2 2" xfId="1603"/>
    <cellStyle name="Input 2 2 2" xfId="24702"/>
    <cellStyle name="Input 2 2 3" xfId="24703"/>
    <cellStyle name="Input 2 20" xfId="24704"/>
    <cellStyle name="Input 2 20 2" xfId="24705"/>
    <cellStyle name="Input 2 21" xfId="24706"/>
    <cellStyle name="Input 2 21 2" xfId="24707"/>
    <cellStyle name="Input 2 22" xfId="24708"/>
    <cellStyle name="Input 2 22 2" xfId="24709"/>
    <cellStyle name="Input 2 23" xfId="24710"/>
    <cellStyle name="Input 2 23 2" xfId="24711"/>
    <cellStyle name="Input 2 24" xfId="24712"/>
    <cellStyle name="Input 2 24 2" xfId="24713"/>
    <cellStyle name="Input 2 25" xfId="24714"/>
    <cellStyle name="Input 2 25 2" xfId="24715"/>
    <cellStyle name="Input 2 26" xfId="24716"/>
    <cellStyle name="Input 2 26 2" xfId="24717"/>
    <cellStyle name="Input 2 27" xfId="24718"/>
    <cellStyle name="Input 2 27 2" xfId="24719"/>
    <cellStyle name="Input 2 28" xfId="24720"/>
    <cellStyle name="Input 2 28 2" xfId="24721"/>
    <cellStyle name="Input 2 29" xfId="24722"/>
    <cellStyle name="input 2 3" xfId="1793"/>
    <cellStyle name="Input 2 3 2" xfId="24723"/>
    <cellStyle name="input 2 3 3" xfId="24724"/>
    <cellStyle name="Input 2 30" xfId="24725"/>
    <cellStyle name="Input 2 31" xfId="24726"/>
    <cellStyle name="Input 2 32" xfId="24727"/>
    <cellStyle name="input 2 33" xfId="24728"/>
    <cellStyle name="input 2 34" xfId="55963"/>
    <cellStyle name="input 2 35" xfId="56104"/>
    <cellStyle name="input 2 4" xfId="1788"/>
    <cellStyle name="Input 2 4 2" xfId="24729"/>
    <cellStyle name="input 2 4 3" xfId="24730"/>
    <cellStyle name="Input 2 5" xfId="24731"/>
    <cellStyle name="Input 2 5 2" xfId="24732"/>
    <cellStyle name="Input 2 6" xfId="24733"/>
    <cellStyle name="Input 2 6 2" xfId="24734"/>
    <cellStyle name="Input 2 7" xfId="24735"/>
    <cellStyle name="Input 2 7 2" xfId="24736"/>
    <cellStyle name="Input 2 8" xfId="24737"/>
    <cellStyle name="Input 2 8 2" xfId="24738"/>
    <cellStyle name="Input 2 9" xfId="24739"/>
    <cellStyle name="Input 2 9 2" xfId="24740"/>
    <cellStyle name="input 20" xfId="506"/>
    <cellStyle name="input 20 2" xfId="1833"/>
    <cellStyle name="input 20 2 2" xfId="24741"/>
    <cellStyle name="Input 20 3" xfId="24742"/>
    <cellStyle name="Input 20 4" xfId="24743"/>
    <cellStyle name="input 200" xfId="896"/>
    <cellStyle name="input 201" xfId="897"/>
    <cellStyle name="input 202" xfId="898"/>
    <cellStyle name="input 203" xfId="899"/>
    <cellStyle name="input 204" xfId="900"/>
    <cellStyle name="input 205" xfId="901"/>
    <cellStyle name="input 206" xfId="902"/>
    <cellStyle name="input 207" xfId="903"/>
    <cellStyle name="input 208" xfId="904"/>
    <cellStyle name="input 209" xfId="905"/>
    <cellStyle name="input 21" xfId="508"/>
    <cellStyle name="input 21 2" xfId="1836"/>
    <cellStyle name="input 21 2 2" xfId="24744"/>
    <cellStyle name="Input 21 3" xfId="24745"/>
    <cellStyle name="Input 21 4" xfId="24746"/>
    <cellStyle name="input 210" xfId="906"/>
    <cellStyle name="input 211" xfId="907"/>
    <cellStyle name="input 212" xfId="938"/>
    <cellStyle name="input 213" xfId="933"/>
    <cellStyle name="input 214" xfId="937"/>
    <cellStyle name="input 215" xfId="971"/>
    <cellStyle name="input 216" xfId="972"/>
    <cellStyle name="input 217" xfId="973"/>
    <cellStyle name="input 218" xfId="974"/>
    <cellStyle name="input 219" xfId="975"/>
    <cellStyle name="input 22" xfId="510"/>
    <cellStyle name="input 22 2" xfId="1834"/>
    <cellStyle name="input 22 2 2" xfId="24747"/>
    <cellStyle name="Input 22 3" xfId="24748"/>
    <cellStyle name="Input 22 4" xfId="24749"/>
    <cellStyle name="input 220" xfId="976"/>
    <cellStyle name="input 221" xfId="977"/>
    <cellStyle name="input 222" xfId="978"/>
    <cellStyle name="input 223" xfId="979"/>
    <cellStyle name="input 224" xfId="980"/>
    <cellStyle name="input 225" xfId="981"/>
    <cellStyle name="input 226" xfId="982"/>
    <cellStyle name="input 227" xfId="983"/>
    <cellStyle name="input 228" xfId="985"/>
    <cellStyle name="input 229" xfId="986"/>
    <cellStyle name="input 23" xfId="512"/>
    <cellStyle name="input 23 2" xfId="1835"/>
    <cellStyle name="input 23 2 2" xfId="24750"/>
    <cellStyle name="Input 23 3" xfId="24751"/>
    <cellStyle name="Input 23 4" xfId="24752"/>
    <cellStyle name="input 230" xfId="987"/>
    <cellStyle name="input 231" xfId="988"/>
    <cellStyle name="input 232" xfId="989"/>
    <cellStyle name="input 233" xfId="990"/>
    <cellStyle name="input 234" xfId="991"/>
    <cellStyle name="input 235" xfId="992"/>
    <cellStyle name="input 236" xfId="993"/>
    <cellStyle name="input 237" xfId="994"/>
    <cellStyle name="input 238" xfId="996"/>
    <cellStyle name="input 239" xfId="932"/>
    <cellStyle name="input 24" xfId="514"/>
    <cellStyle name="input 24 2" xfId="1837"/>
    <cellStyle name="input 24 2 2" xfId="24753"/>
    <cellStyle name="Input 24 3" xfId="24754"/>
    <cellStyle name="Input 24 4" xfId="24755"/>
    <cellStyle name="input 240" xfId="936"/>
    <cellStyle name="input 241" xfId="999"/>
    <cellStyle name="input 242" xfId="1000"/>
    <cellStyle name="input 243" xfId="1001"/>
    <cellStyle name="input 244" xfId="1002"/>
    <cellStyle name="input 245" xfId="1003"/>
    <cellStyle name="input 246" xfId="1004"/>
    <cellStyle name="input 247" xfId="1005"/>
    <cellStyle name="input 248" xfId="1006"/>
    <cellStyle name="input 249" xfId="1007"/>
    <cellStyle name="input 25" xfId="516"/>
    <cellStyle name="input 25 2" xfId="1838"/>
    <cellStyle name="input 25 2 2" xfId="24756"/>
    <cellStyle name="Input 25 3" xfId="24757"/>
    <cellStyle name="Input 25 4" xfId="24758"/>
    <cellStyle name="input 250" xfId="1008"/>
    <cellStyle name="input 251" xfId="1311"/>
    <cellStyle name="input 252" xfId="1343"/>
    <cellStyle name="input 253" xfId="1291"/>
    <cellStyle name="input 254" xfId="934"/>
    <cellStyle name="input 255" xfId="1233"/>
    <cellStyle name="input 256" xfId="1344"/>
    <cellStyle name="Input 257" xfId="24759"/>
    <cellStyle name="input 26" xfId="518"/>
    <cellStyle name="input 26 2" xfId="1839"/>
    <cellStyle name="input 26 2 2" xfId="24760"/>
    <cellStyle name="Input 26 3" xfId="24761"/>
    <cellStyle name="Input 26 4" xfId="24762"/>
    <cellStyle name="input 27" xfId="520"/>
    <cellStyle name="input 27 2" xfId="1840"/>
    <cellStyle name="input 27 2 2" xfId="24763"/>
    <cellStyle name="Input 27 3" xfId="24764"/>
    <cellStyle name="Input 27 4" xfId="24765"/>
    <cellStyle name="input 28" xfId="522"/>
    <cellStyle name="input 28 2" xfId="1841"/>
    <cellStyle name="input 28 2 2" xfId="24766"/>
    <cellStyle name="Input 28 3" xfId="24767"/>
    <cellStyle name="Input 28 4" xfId="24768"/>
    <cellStyle name="input 29" xfId="523"/>
    <cellStyle name="input 29 2" xfId="1842"/>
    <cellStyle name="input 29 2 2" xfId="24769"/>
    <cellStyle name="Input 29 3" xfId="24770"/>
    <cellStyle name="Input 29 4" xfId="24771"/>
    <cellStyle name="input 3" xfId="452"/>
    <cellStyle name="Input 3 2" xfId="1604"/>
    <cellStyle name="Input 3 2 2" xfId="24772"/>
    <cellStyle name="input 3 3" xfId="1819"/>
    <cellStyle name="input 3 3 2" xfId="24773"/>
    <cellStyle name="input 3 4" xfId="1786"/>
    <cellStyle name="input 3 5" xfId="24774"/>
    <cellStyle name="input 3 6" xfId="55982"/>
    <cellStyle name="input 3 7" xfId="56123"/>
    <cellStyle name="input 30" xfId="524"/>
    <cellStyle name="input 30 2" xfId="1843"/>
    <cellStyle name="input 30 2 2" xfId="24775"/>
    <cellStyle name="Input 30 3" xfId="24776"/>
    <cellStyle name="input 31" xfId="525"/>
    <cellStyle name="input 31 2" xfId="1844"/>
    <cellStyle name="input 31 2 2" xfId="24777"/>
    <cellStyle name="input 32" xfId="526"/>
    <cellStyle name="input 32 2" xfId="1845"/>
    <cellStyle name="input 32 2 2" xfId="24778"/>
    <cellStyle name="input 33" xfId="527"/>
    <cellStyle name="input 33 2" xfId="1846"/>
    <cellStyle name="input 34" xfId="528"/>
    <cellStyle name="input 34 2" xfId="1847"/>
    <cellStyle name="input 35" xfId="529"/>
    <cellStyle name="input 35 2" xfId="1848"/>
    <cellStyle name="input 36" xfId="530"/>
    <cellStyle name="input 36 2" xfId="1849"/>
    <cellStyle name="input 37" xfId="531"/>
    <cellStyle name="input 37 2" xfId="1850"/>
    <cellStyle name="input 38" xfId="532"/>
    <cellStyle name="input 38 2" xfId="1851"/>
    <cellStyle name="input 39" xfId="533"/>
    <cellStyle name="input 39 2" xfId="1852"/>
    <cellStyle name="input 4" xfId="361"/>
    <cellStyle name="Input 4 2" xfId="1605"/>
    <cellStyle name="Input 4 2 2" xfId="24779"/>
    <cellStyle name="input 4 3" xfId="1817"/>
    <cellStyle name="input 4 3 2" xfId="24780"/>
    <cellStyle name="input 4 4" xfId="1787"/>
    <cellStyle name="input 4 4 2" xfId="24781"/>
    <cellStyle name="input 4 5" xfId="24782"/>
    <cellStyle name="input 4 6" xfId="55981"/>
    <cellStyle name="input 4 7" xfId="56122"/>
    <cellStyle name="input 40" xfId="534"/>
    <cellStyle name="input 40 2" xfId="1853"/>
    <cellStyle name="input 41" xfId="535"/>
    <cellStyle name="input 41 2" xfId="1854"/>
    <cellStyle name="input 42" xfId="536"/>
    <cellStyle name="input 42 2" xfId="1855"/>
    <cellStyle name="input 43" xfId="537"/>
    <cellStyle name="input 43 2" xfId="1856"/>
    <cellStyle name="input 44" xfId="538"/>
    <cellStyle name="input 44 2" xfId="1857"/>
    <cellStyle name="input 45" xfId="539"/>
    <cellStyle name="input 45 2" xfId="1858"/>
    <cellStyle name="input 46" xfId="540"/>
    <cellStyle name="input 46 2" xfId="1859"/>
    <cellStyle name="input 47" xfId="541"/>
    <cellStyle name="input 47 2" xfId="1860"/>
    <cellStyle name="input 48" xfId="542"/>
    <cellStyle name="input 48 2" xfId="1861"/>
    <cellStyle name="input 49" xfId="544"/>
    <cellStyle name="input 49 2" xfId="1862"/>
    <cellStyle name="input 5" xfId="476"/>
    <cellStyle name="Input 5 2" xfId="1606"/>
    <cellStyle name="Input 5 2 2" xfId="24783"/>
    <cellStyle name="input 5 3" xfId="1820"/>
    <cellStyle name="input 5 3 2" xfId="24784"/>
    <cellStyle name="input 5 4" xfId="1785"/>
    <cellStyle name="input 5 4 2" xfId="24785"/>
    <cellStyle name="input 5 5" xfId="24786"/>
    <cellStyle name="input 5 6" xfId="55983"/>
    <cellStyle name="input 5 7" xfId="56124"/>
    <cellStyle name="input 50" xfId="545"/>
    <cellStyle name="input 50 2" xfId="1863"/>
    <cellStyle name="input 51" xfId="547"/>
    <cellStyle name="input 51 2" xfId="1864"/>
    <cellStyle name="input 52" xfId="548"/>
    <cellStyle name="input 52 2" xfId="1865"/>
    <cellStyle name="input 53" xfId="550"/>
    <cellStyle name="input 53 2" xfId="1866"/>
    <cellStyle name="input 54" xfId="551"/>
    <cellStyle name="input 54 2" xfId="1867"/>
    <cellStyle name="input 55" xfId="552"/>
    <cellStyle name="input 55 2" xfId="1868"/>
    <cellStyle name="input 56" xfId="554"/>
    <cellStyle name="input 56 2" xfId="1869"/>
    <cellStyle name="input 57" xfId="555"/>
    <cellStyle name="input 57 2" xfId="1870"/>
    <cellStyle name="input 58" xfId="557"/>
    <cellStyle name="input 58 2" xfId="1871"/>
    <cellStyle name="input 59" xfId="558"/>
    <cellStyle name="input 59 2" xfId="1872"/>
    <cellStyle name="input 6" xfId="478"/>
    <cellStyle name="input 6 2" xfId="1821"/>
    <cellStyle name="input 6 2 2" xfId="24787"/>
    <cellStyle name="Input 6 3" xfId="24788"/>
    <cellStyle name="Input 6 4" xfId="24789"/>
    <cellStyle name="input 60" xfId="559"/>
    <cellStyle name="input 60 2" xfId="1873"/>
    <cellStyle name="input 61" xfId="560"/>
    <cellStyle name="input 61 2" xfId="1874"/>
    <cellStyle name="input 62" xfId="561"/>
    <cellStyle name="input 62 2" xfId="1875"/>
    <cellStyle name="input 63" xfId="562"/>
    <cellStyle name="input 63 2" xfId="1942"/>
    <cellStyle name="input 64" xfId="563"/>
    <cellStyle name="input 64 2" xfId="1889"/>
    <cellStyle name="input 65" xfId="564"/>
    <cellStyle name="input 65 2" xfId="1940"/>
    <cellStyle name="input 66" xfId="565"/>
    <cellStyle name="input 66 2" xfId="1888"/>
    <cellStyle name="input 67" xfId="566"/>
    <cellStyle name="input 67 2" xfId="1986"/>
    <cellStyle name="input 68" xfId="567"/>
    <cellStyle name="input 68 2" xfId="2099"/>
    <cellStyle name="input 69" xfId="568"/>
    <cellStyle name="input 69 2" xfId="1930"/>
    <cellStyle name="input 7" xfId="480"/>
    <cellStyle name="input 7 2" xfId="1822"/>
    <cellStyle name="input 7 2 2" xfId="24790"/>
    <cellStyle name="Input 7 3" xfId="24791"/>
    <cellStyle name="Input 7 4" xfId="24792"/>
    <cellStyle name="input 70" xfId="569"/>
    <cellStyle name="input 70 2" xfId="2020"/>
    <cellStyle name="input 71" xfId="453"/>
    <cellStyle name="input 71 2" xfId="2012"/>
    <cellStyle name="input 72" xfId="360"/>
    <cellStyle name="input 72 2" xfId="2027"/>
    <cellStyle name="input 73" xfId="570"/>
    <cellStyle name="input 73 2" xfId="2061"/>
    <cellStyle name="input 74" xfId="571"/>
    <cellStyle name="input 74 2" xfId="1920"/>
    <cellStyle name="input 75" xfId="572"/>
    <cellStyle name="input 75 2" xfId="1916"/>
    <cellStyle name="input 76" xfId="604"/>
    <cellStyle name="input 76 2" xfId="2098"/>
    <cellStyle name="input 77" xfId="600"/>
    <cellStyle name="input 77 2" xfId="2022"/>
    <cellStyle name="input 78" xfId="603"/>
    <cellStyle name="input 78 2" xfId="1897"/>
    <cellStyle name="input 79" xfId="631"/>
    <cellStyle name="input 79 2" xfId="1909"/>
    <cellStyle name="input 8" xfId="482"/>
    <cellStyle name="input 8 2" xfId="1823"/>
    <cellStyle name="input 8 2 2" xfId="24793"/>
    <cellStyle name="Input 8 3" xfId="24794"/>
    <cellStyle name="Input 8 4" xfId="24795"/>
    <cellStyle name="input 80" xfId="633"/>
    <cellStyle name="input 80 2" xfId="1879"/>
    <cellStyle name="input 81" xfId="635"/>
    <cellStyle name="input 81 2" xfId="2010"/>
    <cellStyle name="input 82" xfId="637"/>
    <cellStyle name="input 82 2" xfId="1913"/>
    <cellStyle name="input 83" xfId="639"/>
    <cellStyle name="input 83 2" xfId="1958"/>
    <cellStyle name="input 84" xfId="641"/>
    <cellStyle name="input 84 2" xfId="2043"/>
    <cellStyle name="input 85" xfId="643"/>
    <cellStyle name="input 85 2" xfId="1966"/>
    <cellStyle name="input 86" xfId="645"/>
    <cellStyle name="input 86 2" xfId="1978"/>
    <cellStyle name="input 87" xfId="647"/>
    <cellStyle name="input 87 2" xfId="2055"/>
    <cellStyle name="input 88" xfId="649"/>
    <cellStyle name="input 88 2" xfId="2009"/>
    <cellStyle name="input 89" xfId="651"/>
    <cellStyle name="input 89 2" xfId="1876"/>
    <cellStyle name="input 9" xfId="484"/>
    <cellStyle name="input 9 2" xfId="1824"/>
    <cellStyle name="input 9 2 2" xfId="24796"/>
    <cellStyle name="Input 9 3" xfId="24797"/>
    <cellStyle name="Input 9 4" xfId="24798"/>
    <cellStyle name="input 90" xfId="653"/>
    <cellStyle name="input 90 2" xfId="1976"/>
    <cellStyle name="input 91" xfId="654"/>
    <cellStyle name="input 91 2" xfId="2129"/>
    <cellStyle name="input 92" xfId="655"/>
    <cellStyle name="input 92 2" xfId="56033"/>
    <cellStyle name="input 93" xfId="656"/>
    <cellStyle name="input 93 2" xfId="56029"/>
    <cellStyle name="input 94" xfId="657"/>
    <cellStyle name="input 94 2" xfId="56044"/>
    <cellStyle name="input 95" xfId="658"/>
    <cellStyle name="input 95 2" xfId="56097"/>
    <cellStyle name="input 96" xfId="659"/>
    <cellStyle name="input 96 2" xfId="56051"/>
    <cellStyle name="input 97" xfId="660"/>
    <cellStyle name="input 97 2" xfId="56099"/>
    <cellStyle name="input 98" xfId="661"/>
    <cellStyle name="input 98 2" xfId="56095"/>
    <cellStyle name="input 99" xfId="662"/>
    <cellStyle name="input 99 2" xfId="56024"/>
    <cellStyle name="JasHighlighted" xfId="318"/>
    <cellStyle name="JasHighlighted 2" xfId="319"/>
    <cellStyle name="JasHighlighted 2 2" xfId="1206"/>
    <cellStyle name="JasHighlighted 3" xfId="419"/>
    <cellStyle name="JasHighlighted 3 2" xfId="1235"/>
    <cellStyle name="JasHighlighted 4" xfId="795"/>
    <cellStyle name="JasHighlighted 4 2" xfId="1324"/>
    <cellStyle name="JasHighlighted_BBGBondData" xfId="56073"/>
    <cellStyle name="Jaspreet" xfId="62"/>
    <cellStyle name="Jaspreet 2" xfId="320"/>
    <cellStyle name="Jaspreet 2 2" xfId="1207"/>
    <cellStyle name="Jaspreet 3" xfId="420"/>
    <cellStyle name="Jaspreet 3 2" xfId="1236"/>
    <cellStyle name="Jaspreet 4" xfId="796"/>
    <cellStyle name="Jaspreet 4 2" xfId="1325"/>
    <cellStyle name="Jaspreet_BBGBondData" xfId="56074"/>
    <cellStyle name="JasScratch1" xfId="321"/>
    <cellStyle name="JasScratch1 2" xfId="322"/>
    <cellStyle name="JasScratch1 2 2" xfId="1208"/>
    <cellStyle name="JasScratch1 3" xfId="421"/>
    <cellStyle name="JasScratch1 3 2" xfId="1237"/>
    <cellStyle name="JasScratch1 4" xfId="797"/>
    <cellStyle name="JasScratch1 4 2" xfId="1326"/>
    <cellStyle name="JasScratch1_BBGBondData" xfId="56075"/>
    <cellStyle name="label" xfId="323"/>
    <cellStyle name="Linked Cell" xfId="63" builtinId="24" customBuiltin="1"/>
    <cellStyle name="Linked Cell 10" xfId="24799"/>
    <cellStyle name="Linked Cell 10 2" xfId="24800"/>
    <cellStyle name="Linked Cell 10 3" xfId="24801"/>
    <cellStyle name="Linked Cell 11" xfId="24802"/>
    <cellStyle name="Linked Cell 11 2" xfId="24803"/>
    <cellStyle name="Linked Cell 11 3" xfId="24804"/>
    <cellStyle name="Linked Cell 12" xfId="24805"/>
    <cellStyle name="Linked Cell 12 2" xfId="24806"/>
    <cellStyle name="Linked Cell 12 3" xfId="24807"/>
    <cellStyle name="Linked Cell 13" xfId="24808"/>
    <cellStyle name="Linked Cell 13 2" xfId="24809"/>
    <cellStyle name="Linked Cell 13 3" xfId="24810"/>
    <cellStyle name="Linked Cell 14" xfId="24811"/>
    <cellStyle name="Linked Cell 14 2" xfId="24812"/>
    <cellStyle name="Linked Cell 14 3" xfId="24813"/>
    <cellStyle name="Linked Cell 15" xfId="24814"/>
    <cellStyle name="Linked Cell 15 2" xfId="24815"/>
    <cellStyle name="Linked Cell 15 3" xfId="24816"/>
    <cellStyle name="Linked Cell 16" xfId="24817"/>
    <cellStyle name="Linked Cell 16 2" xfId="24818"/>
    <cellStyle name="Linked Cell 16 3" xfId="24819"/>
    <cellStyle name="Linked Cell 17" xfId="24820"/>
    <cellStyle name="Linked Cell 17 2" xfId="24821"/>
    <cellStyle name="Linked Cell 17 3" xfId="24822"/>
    <cellStyle name="Linked Cell 18" xfId="24823"/>
    <cellStyle name="Linked Cell 18 2" xfId="24824"/>
    <cellStyle name="Linked Cell 18 3" xfId="24825"/>
    <cellStyle name="Linked Cell 19" xfId="24826"/>
    <cellStyle name="Linked Cell 19 2" xfId="24827"/>
    <cellStyle name="Linked Cell 19 3" xfId="24828"/>
    <cellStyle name="Linked Cell 2" xfId="423"/>
    <cellStyle name="Linked Cell 2 10" xfId="24829"/>
    <cellStyle name="Linked Cell 2 10 2" xfId="24830"/>
    <cellStyle name="Linked Cell 2 11" xfId="24831"/>
    <cellStyle name="Linked Cell 2 11 2" xfId="24832"/>
    <cellStyle name="Linked Cell 2 12" xfId="24833"/>
    <cellStyle name="Linked Cell 2 12 2" xfId="24834"/>
    <cellStyle name="Linked Cell 2 13" xfId="24835"/>
    <cellStyle name="Linked Cell 2 13 2" xfId="24836"/>
    <cellStyle name="Linked Cell 2 14" xfId="24837"/>
    <cellStyle name="Linked Cell 2 14 2" xfId="24838"/>
    <cellStyle name="Linked Cell 2 15" xfId="24839"/>
    <cellStyle name="Linked Cell 2 15 2" xfId="24840"/>
    <cellStyle name="Linked Cell 2 16" xfId="24841"/>
    <cellStyle name="Linked Cell 2 16 2" xfId="24842"/>
    <cellStyle name="Linked Cell 2 17" xfId="24843"/>
    <cellStyle name="Linked Cell 2 17 2" xfId="24844"/>
    <cellStyle name="Linked Cell 2 18" xfId="24845"/>
    <cellStyle name="Linked Cell 2 18 2" xfId="24846"/>
    <cellStyle name="Linked Cell 2 19" xfId="24847"/>
    <cellStyle name="Linked Cell 2 19 2" xfId="24848"/>
    <cellStyle name="Linked Cell 2 2" xfId="1607"/>
    <cellStyle name="Linked Cell 2 2 2" xfId="24849"/>
    <cellStyle name="Linked Cell 2 2 3" xfId="24850"/>
    <cellStyle name="Linked Cell 2 20" xfId="24851"/>
    <cellStyle name="Linked Cell 2 20 2" xfId="24852"/>
    <cellStyle name="Linked Cell 2 21" xfId="24853"/>
    <cellStyle name="Linked Cell 2 21 2" xfId="24854"/>
    <cellStyle name="Linked Cell 2 22" xfId="24855"/>
    <cellStyle name="Linked Cell 2 22 2" xfId="24856"/>
    <cellStyle name="Linked Cell 2 23" xfId="24857"/>
    <cellStyle name="Linked Cell 2 23 2" xfId="24858"/>
    <cellStyle name="Linked Cell 2 24" xfId="24859"/>
    <cellStyle name="Linked Cell 2 24 2" xfId="24860"/>
    <cellStyle name="Linked Cell 2 25" xfId="24861"/>
    <cellStyle name="Linked Cell 2 25 2" xfId="24862"/>
    <cellStyle name="Linked Cell 2 26" xfId="24863"/>
    <cellStyle name="Linked Cell 2 26 2" xfId="24864"/>
    <cellStyle name="Linked Cell 2 27" xfId="24865"/>
    <cellStyle name="Linked Cell 2 27 2" xfId="24866"/>
    <cellStyle name="Linked Cell 2 28" xfId="24867"/>
    <cellStyle name="Linked Cell 2 28 2" xfId="24868"/>
    <cellStyle name="Linked Cell 2 29" xfId="24869"/>
    <cellStyle name="Linked Cell 2 3" xfId="24870"/>
    <cellStyle name="Linked Cell 2 3 2" xfId="24871"/>
    <cellStyle name="Linked Cell 2 30" xfId="24872"/>
    <cellStyle name="Linked Cell 2 31" xfId="24873"/>
    <cellStyle name="Linked Cell 2 32" xfId="24874"/>
    <cellStyle name="Linked Cell 2 33" xfId="24875"/>
    <cellStyle name="Linked Cell 2 4" xfId="24876"/>
    <cellStyle name="Linked Cell 2 4 2" xfId="24877"/>
    <cellStyle name="Linked Cell 2 5" xfId="24878"/>
    <cellStyle name="Linked Cell 2 5 2" xfId="24879"/>
    <cellStyle name="Linked Cell 2 6" xfId="24880"/>
    <cellStyle name="Linked Cell 2 6 2" xfId="24881"/>
    <cellStyle name="Linked Cell 2 7" xfId="24882"/>
    <cellStyle name="Linked Cell 2 7 2" xfId="24883"/>
    <cellStyle name="Linked Cell 2 8" xfId="24884"/>
    <cellStyle name="Linked Cell 2 8 2" xfId="24885"/>
    <cellStyle name="Linked Cell 2 9" xfId="24886"/>
    <cellStyle name="Linked Cell 2 9 2" xfId="24887"/>
    <cellStyle name="Linked Cell 20" xfId="24888"/>
    <cellStyle name="Linked Cell 20 2" xfId="24889"/>
    <cellStyle name="Linked Cell 20 3" xfId="24890"/>
    <cellStyle name="Linked Cell 21" xfId="24891"/>
    <cellStyle name="Linked Cell 21 2" xfId="24892"/>
    <cellStyle name="Linked Cell 21 3" xfId="24893"/>
    <cellStyle name="Linked Cell 22" xfId="24894"/>
    <cellStyle name="Linked Cell 22 2" xfId="24895"/>
    <cellStyle name="Linked Cell 22 3" xfId="24896"/>
    <cellStyle name="Linked Cell 23" xfId="24897"/>
    <cellStyle name="Linked Cell 23 2" xfId="24898"/>
    <cellStyle name="Linked Cell 23 3" xfId="24899"/>
    <cellStyle name="Linked Cell 24" xfId="24900"/>
    <cellStyle name="Linked Cell 24 2" xfId="24901"/>
    <cellStyle name="Linked Cell 24 3" xfId="24902"/>
    <cellStyle name="Linked Cell 25" xfId="24903"/>
    <cellStyle name="Linked Cell 25 2" xfId="24904"/>
    <cellStyle name="Linked Cell 25 3" xfId="24905"/>
    <cellStyle name="Linked Cell 26" xfId="24906"/>
    <cellStyle name="Linked Cell 26 2" xfId="24907"/>
    <cellStyle name="Linked Cell 26 3" xfId="24908"/>
    <cellStyle name="Linked Cell 27" xfId="24909"/>
    <cellStyle name="Linked Cell 27 2" xfId="24910"/>
    <cellStyle name="Linked Cell 27 3" xfId="24911"/>
    <cellStyle name="Linked Cell 28" xfId="24912"/>
    <cellStyle name="Linked Cell 28 2" xfId="24913"/>
    <cellStyle name="Linked Cell 28 3" xfId="24914"/>
    <cellStyle name="Linked Cell 29" xfId="24915"/>
    <cellStyle name="Linked Cell 29 2" xfId="24916"/>
    <cellStyle name="Linked Cell 29 3" xfId="24917"/>
    <cellStyle name="Linked Cell 3" xfId="1608"/>
    <cellStyle name="Linked Cell 3 2" xfId="24918"/>
    <cellStyle name="Linked Cell 3 3" xfId="24919"/>
    <cellStyle name="Linked Cell 30" xfId="24920"/>
    <cellStyle name="Linked Cell 30 2" xfId="24921"/>
    <cellStyle name="Linked Cell 31" xfId="24922"/>
    <cellStyle name="Linked Cell 32" xfId="24923"/>
    <cellStyle name="Linked Cell 4" xfId="24924"/>
    <cellStyle name="Linked Cell 4 2" xfId="24925"/>
    <cellStyle name="Linked Cell 4 3" xfId="24926"/>
    <cellStyle name="Linked Cell 5" xfId="24927"/>
    <cellStyle name="Linked Cell 5 2" xfId="24928"/>
    <cellStyle name="Linked Cell 5 3" xfId="24929"/>
    <cellStyle name="Linked Cell 6" xfId="24930"/>
    <cellStyle name="Linked Cell 6 2" xfId="24931"/>
    <cellStyle name="Linked Cell 6 3" xfId="24932"/>
    <cellStyle name="Linked Cell 7" xfId="24933"/>
    <cellStyle name="Linked Cell 7 2" xfId="24934"/>
    <cellStyle name="Linked Cell 7 3" xfId="24935"/>
    <cellStyle name="Linked Cell 8" xfId="24936"/>
    <cellStyle name="Linked Cell 8 2" xfId="24937"/>
    <cellStyle name="Linked Cell 8 3" xfId="24938"/>
    <cellStyle name="Linked Cell 9" xfId="24939"/>
    <cellStyle name="Linked Cell 9 2" xfId="24940"/>
    <cellStyle name="Linked Cell 9 3" xfId="24941"/>
    <cellStyle name="main_input" xfId="324"/>
    <cellStyle name="Migliaia (0)_Anagrafiche Mutui" xfId="1609"/>
    <cellStyle name="Migliaia_BENCH2" xfId="84"/>
    <cellStyle name="Modifiable" xfId="325"/>
    <cellStyle name="Modifiable 2" xfId="1794"/>
    <cellStyle name="Neutral" xfId="64" builtinId="28" customBuiltin="1"/>
    <cellStyle name="Neutral 10" xfId="24942"/>
    <cellStyle name="Neutral 10 2" xfId="24943"/>
    <cellStyle name="Neutral 10 3" xfId="24944"/>
    <cellStyle name="Neutral 11" xfId="24945"/>
    <cellStyle name="Neutral 11 2" xfId="24946"/>
    <cellStyle name="Neutral 11 3" xfId="24947"/>
    <cellStyle name="Neutral 12" xfId="24948"/>
    <cellStyle name="Neutral 12 2" xfId="24949"/>
    <cellStyle name="Neutral 12 3" xfId="24950"/>
    <cellStyle name="Neutral 13" xfId="24951"/>
    <cellStyle name="Neutral 13 2" xfId="24952"/>
    <cellStyle name="Neutral 13 3" xfId="24953"/>
    <cellStyle name="Neutral 14" xfId="24954"/>
    <cellStyle name="Neutral 14 2" xfId="24955"/>
    <cellStyle name="Neutral 14 3" xfId="24956"/>
    <cellStyle name="Neutral 15" xfId="24957"/>
    <cellStyle name="Neutral 15 2" xfId="24958"/>
    <cellStyle name="Neutral 15 3" xfId="24959"/>
    <cellStyle name="Neutral 16" xfId="24960"/>
    <cellStyle name="Neutral 16 2" xfId="24961"/>
    <cellStyle name="Neutral 16 3" xfId="24962"/>
    <cellStyle name="Neutral 17" xfId="24963"/>
    <cellStyle name="Neutral 17 2" xfId="24964"/>
    <cellStyle name="Neutral 17 3" xfId="24965"/>
    <cellStyle name="Neutral 18" xfId="24966"/>
    <cellStyle name="Neutral 18 2" xfId="24967"/>
    <cellStyle name="Neutral 18 3" xfId="24968"/>
    <cellStyle name="Neutral 19" xfId="24969"/>
    <cellStyle name="Neutral 19 2" xfId="24970"/>
    <cellStyle name="Neutral 19 3" xfId="24971"/>
    <cellStyle name="Neutral 2" xfId="426"/>
    <cellStyle name="Neutral 2 10" xfId="24972"/>
    <cellStyle name="Neutral 2 10 2" xfId="24973"/>
    <cellStyle name="Neutral 2 11" xfId="24974"/>
    <cellStyle name="Neutral 2 11 2" xfId="24975"/>
    <cellStyle name="Neutral 2 12" xfId="24976"/>
    <cellStyle name="Neutral 2 12 2" xfId="24977"/>
    <cellStyle name="Neutral 2 13" xfId="24978"/>
    <cellStyle name="Neutral 2 13 2" xfId="24979"/>
    <cellStyle name="Neutral 2 14" xfId="24980"/>
    <cellStyle name="Neutral 2 14 2" xfId="24981"/>
    <cellStyle name="Neutral 2 15" xfId="24982"/>
    <cellStyle name="Neutral 2 15 2" xfId="24983"/>
    <cellStyle name="Neutral 2 16" xfId="24984"/>
    <cellStyle name="Neutral 2 16 2" xfId="24985"/>
    <cellStyle name="Neutral 2 17" xfId="24986"/>
    <cellStyle name="Neutral 2 17 2" xfId="24987"/>
    <cellStyle name="Neutral 2 18" xfId="24988"/>
    <cellStyle name="Neutral 2 18 2" xfId="24989"/>
    <cellStyle name="Neutral 2 19" xfId="24990"/>
    <cellStyle name="Neutral 2 19 2" xfId="24991"/>
    <cellStyle name="Neutral 2 2" xfId="1610"/>
    <cellStyle name="Neutral 2 2 2" xfId="24992"/>
    <cellStyle name="Neutral 2 2 3" xfId="24993"/>
    <cellStyle name="Neutral 2 20" xfId="24994"/>
    <cellStyle name="Neutral 2 20 2" xfId="24995"/>
    <cellStyle name="Neutral 2 21" xfId="24996"/>
    <cellStyle name="Neutral 2 21 2" xfId="24997"/>
    <cellStyle name="Neutral 2 22" xfId="24998"/>
    <cellStyle name="Neutral 2 22 2" xfId="24999"/>
    <cellStyle name="Neutral 2 23" xfId="25000"/>
    <cellStyle name="Neutral 2 23 2" xfId="25001"/>
    <cellStyle name="Neutral 2 24" xfId="25002"/>
    <cellStyle name="Neutral 2 24 2" xfId="25003"/>
    <cellStyle name="Neutral 2 25" xfId="25004"/>
    <cellStyle name="Neutral 2 25 2" xfId="25005"/>
    <cellStyle name="Neutral 2 26" xfId="25006"/>
    <cellStyle name="Neutral 2 26 2" xfId="25007"/>
    <cellStyle name="Neutral 2 27" xfId="25008"/>
    <cellStyle name="Neutral 2 27 2" xfId="25009"/>
    <cellStyle name="Neutral 2 28" xfId="25010"/>
    <cellStyle name="Neutral 2 28 2" xfId="25011"/>
    <cellStyle name="Neutral 2 29" xfId="25012"/>
    <cellStyle name="Neutral 2 3" xfId="25013"/>
    <cellStyle name="Neutral 2 3 2" xfId="25014"/>
    <cellStyle name="Neutral 2 30" xfId="25015"/>
    <cellStyle name="Neutral 2 31" xfId="25016"/>
    <cellStyle name="Neutral 2 32" xfId="25017"/>
    <cellStyle name="Neutral 2 33" xfId="25018"/>
    <cellStyle name="Neutral 2 4" xfId="25019"/>
    <cellStyle name="Neutral 2 4 2" xfId="25020"/>
    <cellStyle name="Neutral 2 5" xfId="25021"/>
    <cellStyle name="Neutral 2 5 2" xfId="25022"/>
    <cellStyle name="Neutral 2 6" xfId="25023"/>
    <cellStyle name="Neutral 2 6 2" xfId="25024"/>
    <cellStyle name="Neutral 2 7" xfId="25025"/>
    <cellStyle name="Neutral 2 7 2" xfId="25026"/>
    <cellStyle name="Neutral 2 8" xfId="25027"/>
    <cellStyle name="Neutral 2 8 2" xfId="25028"/>
    <cellStyle name="Neutral 2 9" xfId="25029"/>
    <cellStyle name="Neutral 2 9 2" xfId="25030"/>
    <cellStyle name="Neutral 20" xfId="25031"/>
    <cellStyle name="Neutral 20 2" xfId="25032"/>
    <cellStyle name="Neutral 20 3" xfId="25033"/>
    <cellStyle name="Neutral 21" xfId="25034"/>
    <cellStyle name="Neutral 21 2" xfId="25035"/>
    <cellStyle name="Neutral 21 3" xfId="25036"/>
    <cellStyle name="Neutral 22" xfId="25037"/>
    <cellStyle name="Neutral 22 2" xfId="25038"/>
    <cellStyle name="Neutral 22 3" xfId="25039"/>
    <cellStyle name="Neutral 23" xfId="25040"/>
    <cellStyle name="Neutral 23 2" xfId="25041"/>
    <cellStyle name="Neutral 23 3" xfId="25042"/>
    <cellStyle name="Neutral 24" xfId="25043"/>
    <cellStyle name="Neutral 24 2" xfId="25044"/>
    <cellStyle name="Neutral 24 3" xfId="25045"/>
    <cellStyle name="Neutral 25" xfId="25046"/>
    <cellStyle name="Neutral 25 2" xfId="25047"/>
    <cellStyle name="Neutral 25 3" xfId="25048"/>
    <cellStyle name="Neutral 26" xfId="25049"/>
    <cellStyle name="Neutral 26 2" xfId="25050"/>
    <cellStyle name="Neutral 26 3" xfId="25051"/>
    <cellStyle name="Neutral 27" xfId="25052"/>
    <cellStyle name="Neutral 27 2" xfId="25053"/>
    <cellStyle name="Neutral 27 3" xfId="25054"/>
    <cellStyle name="Neutral 28" xfId="25055"/>
    <cellStyle name="Neutral 28 2" xfId="25056"/>
    <cellStyle name="Neutral 28 3" xfId="25057"/>
    <cellStyle name="Neutral 29" xfId="25058"/>
    <cellStyle name="Neutral 29 2" xfId="25059"/>
    <cellStyle name="Neutral 29 3" xfId="25060"/>
    <cellStyle name="Neutral 3" xfId="1611"/>
    <cellStyle name="Neutral 3 2" xfId="25061"/>
    <cellStyle name="Neutral 3 3" xfId="25062"/>
    <cellStyle name="Neutral 30" xfId="25063"/>
    <cellStyle name="Neutral 30 2" xfId="25064"/>
    <cellStyle name="Neutral 31" xfId="25065"/>
    <cellStyle name="Neutral 32" xfId="25066"/>
    <cellStyle name="Neutral 4" xfId="25067"/>
    <cellStyle name="Neutral 4 2" xfId="25068"/>
    <cellStyle name="Neutral 4 3" xfId="25069"/>
    <cellStyle name="Neutral 5" xfId="25070"/>
    <cellStyle name="Neutral 5 2" xfId="25071"/>
    <cellStyle name="Neutral 5 3" xfId="25072"/>
    <cellStyle name="Neutral 6" xfId="25073"/>
    <cellStyle name="Neutral 6 2" xfId="25074"/>
    <cellStyle name="Neutral 6 3" xfId="25075"/>
    <cellStyle name="Neutral 7" xfId="25076"/>
    <cellStyle name="Neutral 7 2" xfId="25077"/>
    <cellStyle name="Neutral 7 3" xfId="25078"/>
    <cellStyle name="Neutral 8" xfId="25079"/>
    <cellStyle name="Neutral 8 2" xfId="25080"/>
    <cellStyle name="Neutral 8 3" xfId="25081"/>
    <cellStyle name="Neutral 9" xfId="25082"/>
    <cellStyle name="Neutral 9 2" xfId="25083"/>
    <cellStyle name="Neutral 9 3" xfId="25084"/>
    <cellStyle name="Neutrale" xfId="65"/>
    <cellStyle name="Normal" xfId="0" builtinId="0"/>
    <cellStyle name="Normal - Style1" xfId="326"/>
    <cellStyle name="Normal 10" xfId="346"/>
    <cellStyle name="Normal 10 10" xfId="25085"/>
    <cellStyle name="Normal 10 10 2" xfId="25086"/>
    <cellStyle name="Normal 10 10 2 2" xfId="25087"/>
    <cellStyle name="Normal 10 10 3" xfId="25088"/>
    <cellStyle name="Normal 10 10 4" xfId="25089"/>
    <cellStyle name="Normal 10 10 5" xfId="25090"/>
    <cellStyle name="Normal 10 10 6" xfId="25091"/>
    <cellStyle name="Normal 10 10 7" xfId="25092"/>
    <cellStyle name="Normal 10 11" xfId="25093"/>
    <cellStyle name="Normal 10 11 2" xfId="25094"/>
    <cellStyle name="Normal 10 11 2 2" xfId="25095"/>
    <cellStyle name="Normal 10 11 3" xfId="25096"/>
    <cellStyle name="Normal 10 11 4" xfId="25097"/>
    <cellStyle name="Normal 10 11 5" xfId="25098"/>
    <cellStyle name="Normal 10 11 6" xfId="25099"/>
    <cellStyle name="Normal 10 12" xfId="25100"/>
    <cellStyle name="Normal 10 12 2" xfId="25101"/>
    <cellStyle name="Normal 10 13" xfId="25102"/>
    <cellStyle name="Normal 10 13 2" xfId="25103"/>
    <cellStyle name="Normal 10 14" xfId="25104"/>
    <cellStyle name="Normal 10 14 2" xfId="25105"/>
    <cellStyle name="Normal 10 15" xfId="25106"/>
    <cellStyle name="Normal 10 15 2" xfId="25107"/>
    <cellStyle name="Normal 10 16" xfId="25108"/>
    <cellStyle name="Normal 10 16 2" xfId="25109"/>
    <cellStyle name="Normal 10 17" xfId="25110"/>
    <cellStyle name="Normal 10 18" xfId="25111"/>
    <cellStyle name="Normal 10 19" xfId="25112"/>
    <cellStyle name="Normal 10 2" xfId="359"/>
    <cellStyle name="Normal 10 2 10" xfId="25113"/>
    <cellStyle name="Normal 10 2 11" xfId="25114"/>
    <cellStyle name="Normal 10 2 12" xfId="56005"/>
    <cellStyle name="Normal 10 2 13" xfId="56146"/>
    <cellStyle name="Normal 10 2 2" xfId="625"/>
    <cellStyle name="Normal 10 2 2 10" xfId="56054"/>
    <cellStyle name="Normal 10 2 2 2" xfId="1614"/>
    <cellStyle name="Normal 10 2 2 2 2" xfId="25115"/>
    <cellStyle name="Normal 10 2 2 3" xfId="25116"/>
    <cellStyle name="Normal 10 2 2 4" xfId="25117"/>
    <cellStyle name="Normal 10 2 2 5" xfId="25118"/>
    <cellStyle name="Normal 10 2 2 6" xfId="25119"/>
    <cellStyle name="Normal 10 2 2 7" xfId="25120"/>
    <cellStyle name="Normal 10 2 2 8" xfId="25121"/>
    <cellStyle name="Normal 10 2 2 9" xfId="25122"/>
    <cellStyle name="Normal 10 2 3" xfId="707"/>
    <cellStyle name="Normal 10 2 3 2" xfId="25123"/>
    <cellStyle name="Normal 10 2 3 3" xfId="25124"/>
    <cellStyle name="Normal 10 2 3 4" xfId="25125"/>
    <cellStyle name="Normal 10 2 3 5" xfId="25126"/>
    <cellStyle name="Normal 10 2 3 6" xfId="25127"/>
    <cellStyle name="Normal 10 2 3 7" xfId="25128"/>
    <cellStyle name="Normal 10 2 4" xfId="769"/>
    <cellStyle name="Normal 10 2 4 2" xfId="25129"/>
    <cellStyle name="Normal 10 2 4 3" xfId="25130"/>
    <cellStyle name="Normal 10 2 5" xfId="919"/>
    <cellStyle name="Normal 10 2 5 2" xfId="25131"/>
    <cellStyle name="Normal 10 2 6" xfId="1357"/>
    <cellStyle name="Normal 10 2 6 2" xfId="25132"/>
    <cellStyle name="Normal 10 2 7" xfId="1613"/>
    <cellStyle name="Normal 10 2 7 2" xfId="25133"/>
    <cellStyle name="Normal 10 2 8" xfId="2000"/>
    <cellStyle name="Normal 10 2 8 2" xfId="25134"/>
    <cellStyle name="Normal 10 2 9" xfId="25135"/>
    <cellStyle name="Normal 10 20" xfId="25136"/>
    <cellStyle name="Normal 10 21" xfId="25137"/>
    <cellStyle name="Normal 10 22" xfId="25138"/>
    <cellStyle name="Normal 10 23" xfId="25139"/>
    <cellStyle name="Normal 10 24" xfId="25140"/>
    <cellStyle name="Normal 10 25" xfId="25141"/>
    <cellStyle name="Normal 10 26" xfId="25142"/>
    <cellStyle name="Normal 10 27" xfId="25143"/>
    <cellStyle name="Normal 10 28" xfId="25144"/>
    <cellStyle name="Normal 10 29" xfId="25145"/>
    <cellStyle name="Normal 10 3" xfId="1212"/>
    <cellStyle name="Normal 10 3 10" xfId="25146"/>
    <cellStyle name="Normal 10 3 11" xfId="25147"/>
    <cellStyle name="Normal 10 3 12" xfId="55996"/>
    <cellStyle name="Normal 10 3 13" xfId="56137"/>
    <cellStyle name="Normal 10 3 2" xfId="1616"/>
    <cellStyle name="Normal 10 3 2 2" xfId="25148"/>
    <cellStyle name="Normal 10 3 2 3" xfId="25149"/>
    <cellStyle name="Normal 10 3 2 4" xfId="25150"/>
    <cellStyle name="Normal 10 3 2 5" xfId="25151"/>
    <cellStyle name="Normal 10 3 2 6" xfId="25152"/>
    <cellStyle name="Normal 10 3 2 7" xfId="25153"/>
    <cellStyle name="Normal 10 3 2 8" xfId="25154"/>
    <cellStyle name="Normal 10 3 2 9" xfId="25155"/>
    <cellStyle name="Normal 10 3 3" xfId="1615"/>
    <cellStyle name="Normal 10 3 3 2" xfId="25156"/>
    <cellStyle name="Normal 10 3 3 3" xfId="25157"/>
    <cellStyle name="Normal 10 3 3 4" xfId="25158"/>
    <cellStyle name="Normal 10 3 3 5" xfId="25159"/>
    <cellStyle name="Normal 10 3 3 6" xfId="25160"/>
    <cellStyle name="Normal 10 3 3 7" xfId="25161"/>
    <cellStyle name="Normal 10 3 4" xfId="1987"/>
    <cellStyle name="Normal 10 3 4 2" xfId="25162"/>
    <cellStyle name="Normal 10 3 4 3" xfId="25163"/>
    <cellStyle name="Normal 10 3 5" xfId="25164"/>
    <cellStyle name="Normal 10 3 6" xfId="25165"/>
    <cellStyle name="Normal 10 3 7" xfId="25166"/>
    <cellStyle name="Normal 10 3 8" xfId="25167"/>
    <cellStyle name="Normal 10 3 9" xfId="25168"/>
    <cellStyle name="Normal 10 30" xfId="25169"/>
    <cellStyle name="Normal 10 31" xfId="25170"/>
    <cellStyle name="Normal 10 32" xfId="25171"/>
    <cellStyle name="Normal 10 33" xfId="25172"/>
    <cellStyle name="Normal 10 34" xfId="25173"/>
    <cellStyle name="Normal 10 35" xfId="25174"/>
    <cellStyle name="Normal 10 36" xfId="25175"/>
    <cellStyle name="Normal 10 37" xfId="25176"/>
    <cellStyle name="Normal 10 38" xfId="25177"/>
    <cellStyle name="Normal 10 39" xfId="25178"/>
    <cellStyle name="Normal 10 4" xfId="1617"/>
    <cellStyle name="Normal 10 4 10" xfId="25179"/>
    <cellStyle name="Normal 10 4 11" xfId="25180"/>
    <cellStyle name="Normal 10 4 2" xfId="25181"/>
    <cellStyle name="Normal 10 4 2 2" xfId="25182"/>
    <cellStyle name="Normal 10 4 2 3" xfId="25183"/>
    <cellStyle name="Normal 10 4 2 4" xfId="25184"/>
    <cellStyle name="Normal 10 4 2 5" xfId="25185"/>
    <cellStyle name="Normal 10 4 2 6" xfId="25186"/>
    <cellStyle name="Normal 10 4 2 7" xfId="25187"/>
    <cellStyle name="Normal 10 4 3" xfId="25188"/>
    <cellStyle name="Normal 10 4 3 2" xfId="25189"/>
    <cellStyle name="Normal 10 4 3 3" xfId="25190"/>
    <cellStyle name="Normal 10 4 3 4" xfId="25191"/>
    <cellStyle name="Normal 10 4 3 5" xfId="25192"/>
    <cellStyle name="Normal 10 4 3 6" xfId="25193"/>
    <cellStyle name="Normal 10 4 4" xfId="25194"/>
    <cellStyle name="Normal 10 4 4 2" xfId="25195"/>
    <cellStyle name="Normal 10 4 5" xfId="25196"/>
    <cellStyle name="Normal 10 4 6" xfId="25197"/>
    <cellStyle name="Normal 10 4 7" xfId="25198"/>
    <cellStyle name="Normal 10 4 8" xfId="25199"/>
    <cellStyle name="Normal 10 4 9" xfId="25200"/>
    <cellStyle name="Normal 10 40" xfId="25201"/>
    <cellStyle name="Normal 10 41" xfId="25202"/>
    <cellStyle name="Normal 10 42" xfId="25203"/>
    <cellStyle name="Normal 10 43" xfId="25204"/>
    <cellStyle name="Normal 10 44" xfId="25205"/>
    <cellStyle name="Normal 10 45" xfId="25206"/>
    <cellStyle name="Normal 10 46" xfId="25207"/>
    <cellStyle name="Normal 10 47" xfId="25208"/>
    <cellStyle name="Normal 10 48" xfId="25209"/>
    <cellStyle name="Normal 10 49" xfId="25210"/>
    <cellStyle name="Normal 10 5" xfId="1618"/>
    <cellStyle name="Normal 10 5 10" xfId="25211"/>
    <cellStyle name="Normal 10 5 11" xfId="25212"/>
    <cellStyle name="Normal 10 5 2" xfId="25213"/>
    <cellStyle name="Normal 10 5 2 2" xfId="25214"/>
    <cellStyle name="Normal 10 5 2 3" xfId="25215"/>
    <cellStyle name="Normal 10 5 2 4" xfId="25216"/>
    <cellStyle name="Normal 10 5 2 5" xfId="25217"/>
    <cellStyle name="Normal 10 5 2 6" xfId="25218"/>
    <cellStyle name="Normal 10 5 2 7" xfId="25219"/>
    <cellStyle name="Normal 10 5 3" xfId="25220"/>
    <cellStyle name="Normal 10 5 3 2" xfId="25221"/>
    <cellStyle name="Normal 10 5 3 3" xfId="25222"/>
    <cellStyle name="Normal 10 5 3 4" xfId="25223"/>
    <cellStyle name="Normal 10 5 3 5" xfId="25224"/>
    <cellStyle name="Normal 10 5 3 6" xfId="25225"/>
    <cellStyle name="Normal 10 5 4" xfId="25226"/>
    <cellStyle name="Normal 10 5 4 2" xfId="25227"/>
    <cellStyle name="Normal 10 5 5" xfId="25228"/>
    <cellStyle name="Normal 10 5 6" xfId="25229"/>
    <cellStyle name="Normal 10 5 7" xfId="25230"/>
    <cellStyle name="Normal 10 5 8" xfId="25231"/>
    <cellStyle name="Normal 10 5 9" xfId="25232"/>
    <cellStyle name="Normal 10 50" xfId="55972"/>
    <cellStyle name="Normal 10 51" xfId="56113"/>
    <cellStyle name="Normal 10 6" xfId="1619"/>
    <cellStyle name="Normal 10 6 10" xfId="25233"/>
    <cellStyle name="Normal 10 6 11" xfId="25234"/>
    <cellStyle name="Normal 10 6 2" xfId="25235"/>
    <cellStyle name="Normal 10 6 2 2" xfId="25236"/>
    <cellStyle name="Normal 10 6 2 3" xfId="25237"/>
    <cellStyle name="Normal 10 6 2 4" xfId="25238"/>
    <cellStyle name="Normal 10 6 2 5" xfId="25239"/>
    <cellStyle name="Normal 10 6 2 6" xfId="25240"/>
    <cellStyle name="Normal 10 6 2 7" xfId="25241"/>
    <cellStyle name="Normal 10 6 3" xfId="25242"/>
    <cellStyle name="Normal 10 6 3 2" xfId="25243"/>
    <cellStyle name="Normal 10 6 3 3" xfId="25244"/>
    <cellStyle name="Normal 10 6 3 4" xfId="25245"/>
    <cellStyle name="Normal 10 6 3 5" xfId="25246"/>
    <cellStyle name="Normal 10 6 3 6" xfId="25247"/>
    <cellStyle name="Normal 10 6 4" xfId="25248"/>
    <cellStyle name="Normal 10 6 4 2" xfId="25249"/>
    <cellStyle name="Normal 10 6 5" xfId="25250"/>
    <cellStyle name="Normal 10 6 6" xfId="25251"/>
    <cellStyle name="Normal 10 6 7" xfId="25252"/>
    <cellStyle name="Normal 10 6 8" xfId="25253"/>
    <cellStyle name="Normal 10 6 9" xfId="25254"/>
    <cellStyle name="Normal 10 7" xfId="1612"/>
    <cellStyle name="Normal 10 7 10" xfId="25255"/>
    <cellStyle name="Normal 10 7 2" xfId="25256"/>
    <cellStyle name="Normal 10 7 2 2" xfId="25257"/>
    <cellStyle name="Normal 10 7 2 3" xfId="25258"/>
    <cellStyle name="Normal 10 7 2 4" xfId="25259"/>
    <cellStyle name="Normal 10 7 2 5" xfId="25260"/>
    <cellStyle name="Normal 10 7 2 6" xfId="25261"/>
    <cellStyle name="Normal 10 7 2 7" xfId="25262"/>
    <cellStyle name="Normal 10 7 3" xfId="25263"/>
    <cellStyle name="Normal 10 7 3 2" xfId="25264"/>
    <cellStyle name="Normal 10 7 3 3" xfId="25265"/>
    <cellStyle name="Normal 10 7 3 4" xfId="25266"/>
    <cellStyle name="Normal 10 7 3 5" xfId="25267"/>
    <cellStyle name="Normal 10 7 3 6" xfId="25268"/>
    <cellStyle name="Normal 10 7 4" xfId="25269"/>
    <cellStyle name="Normal 10 7 4 2" xfId="25270"/>
    <cellStyle name="Normal 10 7 5" xfId="25271"/>
    <cellStyle name="Normal 10 7 6" xfId="25272"/>
    <cellStyle name="Normal 10 7 7" xfId="25273"/>
    <cellStyle name="Normal 10 7 8" xfId="25274"/>
    <cellStyle name="Normal 10 7 9" xfId="25275"/>
    <cellStyle name="Normal 10 8" xfId="1768"/>
    <cellStyle name="Normal 10 8 10" xfId="25276"/>
    <cellStyle name="Normal 10 8 2" xfId="25277"/>
    <cellStyle name="Normal 10 8 2 2" xfId="25278"/>
    <cellStyle name="Normal 10 8 2 3" xfId="25279"/>
    <cellStyle name="Normal 10 8 2 4" xfId="25280"/>
    <cellStyle name="Normal 10 8 2 5" xfId="25281"/>
    <cellStyle name="Normal 10 8 2 6" xfId="25282"/>
    <cellStyle name="Normal 10 8 2 7" xfId="25283"/>
    <cellStyle name="Normal 10 8 3" xfId="25284"/>
    <cellStyle name="Normal 10 8 3 2" xfId="25285"/>
    <cellStyle name="Normal 10 8 3 3" xfId="25286"/>
    <cellStyle name="Normal 10 8 3 4" xfId="25287"/>
    <cellStyle name="Normal 10 8 3 5" xfId="25288"/>
    <cellStyle name="Normal 10 8 3 6" xfId="25289"/>
    <cellStyle name="Normal 10 8 4" xfId="25290"/>
    <cellStyle name="Normal 10 8 4 2" xfId="25291"/>
    <cellStyle name="Normal 10 8 5" xfId="25292"/>
    <cellStyle name="Normal 10 8 6" xfId="25293"/>
    <cellStyle name="Normal 10 8 7" xfId="25294"/>
    <cellStyle name="Normal 10 8 8" xfId="25295"/>
    <cellStyle name="Normal 10 8 9" xfId="25296"/>
    <cellStyle name="Normal 10 9" xfId="1807"/>
    <cellStyle name="Normal 10 9 2" xfId="25297"/>
    <cellStyle name="Normal 10 9 2 2" xfId="25298"/>
    <cellStyle name="Normal 10 9 2 3" xfId="25299"/>
    <cellStyle name="Normal 10 9 2 4" xfId="25300"/>
    <cellStyle name="Normal 10 9 2 5" xfId="25301"/>
    <cellStyle name="Normal 10 9 2 6" xfId="25302"/>
    <cellStyle name="Normal 10 9 3" xfId="25303"/>
    <cellStyle name="Normal 10 9 3 2" xfId="25304"/>
    <cellStyle name="Normal 10 9 4" xfId="25305"/>
    <cellStyle name="Normal 10 9 5" xfId="25306"/>
    <cellStyle name="Normal 10 9 6" xfId="25307"/>
    <cellStyle name="Normal 10 9 7" xfId="25308"/>
    <cellStyle name="Normal 10 9 8" xfId="25309"/>
    <cellStyle name="Normal 10 9 9" xfId="25310"/>
    <cellStyle name="Normal 100" xfId="629"/>
    <cellStyle name="Normal 101" xfId="616"/>
    <cellStyle name="Normal 102" xfId="589"/>
    <cellStyle name="Normal 103" xfId="608"/>
    <cellStyle name="Normal 104" xfId="596"/>
    <cellStyle name="Normal 105" xfId="619"/>
    <cellStyle name="Normal 106" xfId="585"/>
    <cellStyle name="Normal 107" xfId="612"/>
    <cellStyle name="Normal 108" xfId="592"/>
    <cellStyle name="Normal 108 2" xfId="1937"/>
    <cellStyle name="Normal 108 3" xfId="55992"/>
    <cellStyle name="Normal 108 4" xfId="56133"/>
    <cellStyle name="Normal 109" xfId="623"/>
    <cellStyle name="Normal 11" xfId="343"/>
    <cellStyle name="Normal 11 10" xfId="25311"/>
    <cellStyle name="Normal 11 11" xfId="25312"/>
    <cellStyle name="Normal 11 12" xfId="25313"/>
    <cellStyle name="Normal 11 13" xfId="25314"/>
    <cellStyle name="Normal 11 14" xfId="25315"/>
    <cellStyle name="Normal 11 15" xfId="25316"/>
    <cellStyle name="Normal 11 16" xfId="25317"/>
    <cellStyle name="Normal 11 17" xfId="25318"/>
    <cellStyle name="Normal 11 18" xfId="25319"/>
    <cellStyle name="Normal 11 19" xfId="25320"/>
    <cellStyle name="Normal 11 2" xfId="441"/>
    <cellStyle name="Normal 11 2 10" xfId="56006"/>
    <cellStyle name="Normal 11 2 11" xfId="56147"/>
    <cellStyle name="Normal 11 2 2" xfId="626"/>
    <cellStyle name="Normal 11 2 2 2" xfId="25321"/>
    <cellStyle name="Normal 11 2 2 3" xfId="56055"/>
    <cellStyle name="Normal 11 2 3" xfId="708"/>
    <cellStyle name="Normal 11 2 4" xfId="770"/>
    <cellStyle name="Normal 11 2 5" xfId="920"/>
    <cellStyle name="Normal 11 2 6" xfId="1358"/>
    <cellStyle name="Normal 11 2 7" xfId="1620"/>
    <cellStyle name="Normal 11 2 8" xfId="2001"/>
    <cellStyle name="Normal 11 2 9" xfId="25322"/>
    <cellStyle name="Normal 11 20" xfId="25323"/>
    <cellStyle name="Normal 11 21" xfId="25324"/>
    <cellStyle name="Normal 11 22" xfId="25325"/>
    <cellStyle name="Normal 11 23" xfId="25326"/>
    <cellStyle name="Normal 11 24" xfId="25327"/>
    <cellStyle name="Normal 11 25" xfId="25328"/>
    <cellStyle name="Normal 11 26" xfId="25329"/>
    <cellStyle name="Normal 11 27" xfId="25330"/>
    <cellStyle name="Normal 11 28" xfId="25331"/>
    <cellStyle name="Normal 11 29" xfId="25332"/>
    <cellStyle name="Normal 11 3" xfId="1250"/>
    <cellStyle name="Normal 11 3 2" xfId="2115"/>
    <cellStyle name="Normal 11 3 3" xfId="25333"/>
    <cellStyle name="Normal 11 3 4" xfId="56020"/>
    <cellStyle name="Normal 11 3 5" xfId="56161"/>
    <cellStyle name="Normal 11 30" xfId="25334"/>
    <cellStyle name="Normal 11 31" xfId="25335"/>
    <cellStyle name="Normal 11 32" xfId="25336"/>
    <cellStyle name="Normal 11 33" xfId="25337"/>
    <cellStyle name="Normal 11 34" xfId="25338"/>
    <cellStyle name="Normal 11 35" xfId="25339"/>
    <cellStyle name="Normal 11 36" xfId="25340"/>
    <cellStyle name="Normal 11 37" xfId="25341"/>
    <cellStyle name="Normal 11 38" xfId="25342"/>
    <cellStyle name="Normal 11 39" xfId="25343"/>
    <cellStyle name="Normal 11 4" xfId="1769"/>
    <cellStyle name="Normal 11 4 2" xfId="25344"/>
    <cellStyle name="Normal 11 40" xfId="25345"/>
    <cellStyle name="Normal 11 41" xfId="25346"/>
    <cellStyle name="Normal 11 42" xfId="25347"/>
    <cellStyle name="Normal 11 43" xfId="25348"/>
    <cellStyle name="Normal 11 44" xfId="25349"/>
    <cellStyle name="Normal 11 45" xfId="25350"/>
    <cellStyle name="Normal 11 46" xfId="25351"/>
    <cellStyle name="Normal 11 47" xfId="25352"/>
    <cellStyle name="Normal 11 48" xfId="55973"/>
    <cellStyle name="Normal 11 49" xfId="56114"/>
    <cellStyle name="Normal 11 5" xfId="1808"/>
    <cellStyle name="Normal 11 5 2" xfId="25353"/>
    <cellStyle name="Normal 11 6" xfId="25354"/>
    <cellStyle name="Normal 11 7" xfId="25355"/>
    <cellStyle name="Normal 11 8" xfId="25356"/>
    <cellStyle name="Normal 11 9" xfId="25357"/>
    <cellStyle name="Normal 110" xfId="630"/>
    <cellStyle name="Normal 110 2" xfId="2102"/>
    <cellStyle name="Normal 110 3" xfId="56018"/>
    <cellStyle name="Normal 110 4" xfId="56159"/>
    <cellStyle name="Normal 111" xfId="617"/>
    <cellStyle name="Normal 111 2" xfId="2080"/>
    <cellStyle name="Normal 111 3" xfId="56016"/>
    <cellStyle name="Normal 111 4" xfId="56157"/>
    <cellStyle name="Normal 112" xfId="588"/>
    <cellStyle name="Normal 113" xfId="609"/>
    <cellStyle name="Normal 114" xfId="595"/>
    <cellStyle name="Normal 115" xfId="620"/>
    <cellStyle name="Normal 115 2" xfId="2025"/>
    <cellStyle name="Normal 115 3" xfId="56013"/>
    <cellStyle name="Normal 115 4" xfId="56154"/>
    <cellStyle name="Normal 116" xfId="627"/>
    <cellStyle name="Normal 116 2" xfId="1906"/>
    <cellStyle name="Normal 116 3" xfId="55989"/>
    <cellStyle name="Normal 116 4" xfId="56130"/>
    <cellStyle name="Normal 117" xfId="613"/>
    <cellStyle name="Normal 117 2" xfId="2130"/>
    <cellStyle name="Normal 117 3" xfId="56022"/>
    <cellStyle name="Normal 117 4" xfId="56163"/>
    <cellStyle name="Normal 118" xfId="591"/>
    <cellStyle name="Normal 118 2" xfId="2131"/>
    <cellStyle name="Normal 118 3" xfId="56023"/>
    <cellStyle name="Normal 118 4" xfId="56164"/>
    <cellStyle name="Normal 119" xfId="624"/>
    <cellStyle name="Normal 12" xfId="345"/>
    <cellStyle name="Normal 12 10" xfId="25358"/>
    <cellStyle name="Normal 12 10 2" xfId="25359"/>
    <cellStyle name="Normal 12 100" xfId="25360"/>
    <cellStyle name="Normal 12 101" xfId="25361"/>
    <cellStyle name="Normal 12 102" xfId="25362"/>
    <cellStyle name="Normal 12 103" xfId="25363"/>
    <cellStyle name="Normal 12 104" xfId="25364"/>
    <cellStyle name="Normal 12 105" xfId="25365"/>
    <cellStyle name="Normal 12 106" xfId="25366"/>
    <cellStyle name="Normal 12 107" xfId="25367"/>
    <cellStyle name="Normal 12 108" xfId="25368"/>
    <cellStyle name="Normal 12 109" xfId="25369"/>
    <cellStyle name="Normal 12 11" xfId="25370"/>
    <cellStyle name="Normal 12 11 2" xfId="25371"/>
    <cellStyle name="Normal 12 110" xfId="25372"/>
    <cellStyle name="Normal 12 111" xfId="25373"/>
    <cellStyle name="Normal 12 112" xfId="55974"/>
    <cellStyle name="Normal 12 113" xfId="56115"/>
    <cellStyle name="Normal 12 12" xfId="25374"/>
    <cellStyle name="Normal 12 12 2" xfId="25375"/>
    <cellStyle name="Normal 12 13" xfId="25376"/>
    <cellStyle name="Normal 12 13 2" xfId="25377"/>
    <cellStyle name="Normal 12 14" xfId="25378"/>
    <cellStyle name="Normal 12 14 2" xfId="25379"/>
    <cellStyle name="Normal 12 15" xfId="25380"/>
    <cellStyle name="Normal 12 15 2" xfId="25381"/>
    <cellStyle name="Normal 12 16" xfId="25382"/>
    <cellStyle name="Normal 12 16 2" xfId="25383"/>
    <cellStyle name="Normal 12 17" xfId="25384"/>
    <cellStyle name="Normal 12 17 2" xfId="25385"/>
    <cellStyle name="Normal 12 18" xfId="25386"/>
    <cellStyle name="Normal 12 18 2" xfId="25387"/>
    <cellStyle name="Normal 12 19" xfId="25388"/>
    <cellStyle name="Normal 12 19 2" xfId="25389"/>
    <cellStyle name="Normal 12 2" xfId="469"/>
    <cellStyle name="Normal 12 2 2" xfId="959"/>
    <cellStyle name="Normal 12 2 2 2" xfId="25390"/>
    <cellStyle name="Normal 12 2 2 3" xfId="56064"/>
    <cellStyle name="Normal 12 2 3" xfId="1359"/>
    <cellStyle name="Normal 12 2 4" xfId="2002"/>
    <cellStyle name="Normal 12 2 5" xfId="25391"/>
    <cellStyle name="Normal 12 2 6" xfId="56007"/>
    <cellStyle name="Normal 12 2 7" xfId="56148"/>
    <cellStyle name="Normal 12 20" xfId="25392"/>
    <cellStyle name="Normal 12 20 2" xfId="25393"/>
    <cellStyle name="Normal 12 21" xfId="25394"/>
    <cellStyle name="Normal 12 21 2" xfId="25395"/>
    <cellStyle name="Normal 12 22" xfId="25396"/>
    <cellStyle name="Normal 12 22 2" xfId="25397"/>
    <cellStyle name="Normal 12 23" xfId="25398"/>
    <cellStyle name="Normal 12 23 2" xfId="25399"/>
    <cellStyle name="Normal 12 24" xfId="25400"/>
    <cellStyle name="Normal 12 24 2" xfId="25401"/>
    <cellStyle name="Normal 12 25" xfId="25402"/>
    <cellStyle name="Normal 12 25 2" xfId="25403"/>
    <cellStyle name="Normal 12 26" xfId="25404"/>
    <cellStyle name="Normal 12 26 2" xfId="25405"/>
    <cellStyle name="Normal 12 27" xfId="25406"/>
    <cellStyle name="Normal 12 27 2" xfId="25407"/>
    <cellStyle name="Normal 12 28" xfId="25408"/>
    <cellStyle name="Normal 12 28 2" xfId="25409"/>
    <cellStyle name="Normal 12 29" xfId="25410"/>
    <cellStyle name="Normal 12 29 2" xfId="25411"/>
    <cellStyle name="Normal 12 3" xfId="1274"/>
    <cellStyle name="Normal 12 3 2" xfId="1926"/>
    <cellStyle name="Normal 12 3 2 2" xfId="25412"/>
    <cellStyle name="Normal 12 3 3" xfId="25413"/>
    <cellStyle name="Normal 12 3 4" xfId="55991"/>
    <cellStyle name="Normal 12 3 5" xfId="56132"/>
    <cellStyle name="Normal 12 30" xfId="25414"/>
    <cellStyle name="Normal 12 30 2" xfId="25415"/>
    <cellStyle name="Normal 12 31" xfId="25416"/>
    <cellStyle name="Normal 12 31 2" xfId="25417"/>
    <cellStyle name="Normal 12 32" xfId="25418"/>
    <cellStyle name="Normal 12 32 2" xfId="25419"/>
    <cellStyle name="Normal 12 33" xfId="25420"/>
    <cellStyle name="Normal 12 33 2" xfId="25421"/>
    <cellStyle name="Normal 12 34" xfId="25422"/>
    <cellStyle name="Normal 12 34 2" xfId="25423"/>
    <cellStyle name="Normal 12 35" xfId="25424"/>
    <cellStyle name="Normal 12 35 2" xfId="25425"/>
    <cellStyle name="Normal 12 36" xfId="25426"/>
    <cellStyle name="Normal 12 36 2" xfId="25427"/>
    <cellStyle name="Normal 12 37" xfId="25428"/>
    <cellStyle name="Normal 12 37 2" xfId="25429"/>
    <cellStyle name="Normal 12 38" xfId="25430"/>
    <cellStyle name="Normal 12 38 2" xfId="25431"/>
    <cellStyle name="Normal 12 39" xfId="25432"/>
    <cellStyle name="Normal 12 39 2" xfId="25433"/>
    <cellStyle name="Normal 12 4" xfId="1770"/>
    <cellStyle name="Normal 12 4 2" xfId="25434"/>
    <cellStyle name="Normal 12 4 3" xfId="25435"/>
    <cellStyle name="Normal 12 40" xfId="25436"/>
    <cellStyle name="Normal 12 40 2" xfId="25437"/>
    <cellStyle name="Normal 12 41" xfId="25438"/>
    <cellStyle name="Normal 12 41 2" xfId="25439"/>
    <cellStyle name="Normal 12 42" xfId="25440"/>
    <cellStyle name="Normal 12 42 2" xfId="25441"/>
    <cellStyle name="Normal 12 43" xfId="25442"/>
    <cellStyle name="Normal 12 43 2" xfId="25443"/>
    <cellStyle name="Normal 12 44" xfId="25444"/>
    <cellStyle name="Normal 12 44 2" xfId="25445"/>
    <cellStyle name="Normal 12 45" xfId="25446"/>
    <cellStyle name="Normal 12 46" xfId="25447"/>
    <cellStyle name="Normal 12 47" xfId="25448"/>
    <cellStyle name="Normal 12 48" xfId="25449"/>
    <cellStyle name="Normal 12 49" xfId="25450"/>
    <cellStyle name="Normal 12 5" xfId="1809"/>
    <cellStyle name="Normal 12 5 2" xfId="25451"/>
    <cellStyle name="Normal 12 5 3" xfId="25452"/>
    <cellStyle name="Normal 12 50" xfId="25453"/>
    <cellStyle name="Normal 12 51" xfId="25454"/>
    <cellStyle name="Normal 12 52" xfId="25455"/>
    <cellStyle name="Normal 12 53" xfId="25456"/>
    <cellStyle name="Normal 12 54" xfId="25457"/>
    <cellStyle name="Normal 12 55" xfId="25458"/>
    <cellStyle name="Normal 12 56" xfId="25459"/>
    <cellStyle name="Normal 12 57" xfId="25460"/>
    <cellStyle name="Normal 12 58" xfId="25461"/>
    <cellStyle name="Normal 12 59" xfId="25462"/>
    <cellStyle name="Normal 12 6" xfId="25463"/>
    <cellStyle name="Normal 12 6 2" xfId="25464"/>
    <cellStyle name="Normal 12 60" xfId="25465"/>
    <cellStyle name="Normal 12 61" xfId="25466"/>
    <cellStyle name="Normal 12 62" xfId="25467"/>
    <cellStyle name="Normal 12 63" xfId="25468"/>
    <cellStyle name="Normal 12 64" xfId="25469"/>
    <cellStyle name="Normal 12 65" xfId="25470"/>
    <cellStyle name="Normal 12 66" xfId="25471"/>
    <cellStyle name="Normal 12 67" xfId="25472"/>
    <cellStyle name="Normal 12 68" xfId="25473"/>
    <cellStyle name="Normal 12 69" xfId="25474"/>
    <cellStyle name="Normal 12 7" xfId="25475"/>
    <cellStyle name="Normal 12 7 2" xfId="25476"/>
    <cellStyle name="Normal 12 70" xfId="25477"/>
    <cellStyle name="Normal 12 71" xfId="25478"/>
    <cellStyle name="Normal 12 72" xfId="25479"/>
    <cellStyle name="Normal 12 73" xfId="25480"/>
    <cellStyle name="Normal 12 74" xfId="25481"/>
    <cellStyle name="Normal 12 75" xfId="25482"/>
    <cellStyle name="Normal 12 76" xfId="25483"/>
    <cellStyle name="Normal 12 77" xfId="25484"/>
    <cellStyle name="Normal 12 78" xfId="25485"/>
    <cellStyle name="Normal 12 79" xfId="25486"/>
    <cellStyle name="Normal 12 8" xfId="25487"/>
    <cellStyle name="Normal 12 8 2" xfId="25488"/>
    <cellStyle name="Normal 12 80" xfId="25489"/>
    <cellStyle name="Normal 12 81" xfId="25490"/>
    <cellStyle name="Normal 12 82" xfId="25491"/>
    <cellStyle name="Normal 12 83" xfId="25492"/>
    <cellStyle name="Normal 12 84" xfId="25493"/>
    <cellStyle name="Normal 12 85" xfId="25494"/>
    <cellStyle name="Normal 12 86" xfId="25495"/>
    <cellStyle name="Normal 12 87" xfId="25496"/>
    <cellStyle name="Normal 12 88" xfId="25497"/>
    <cellStyle name="Normal 12 89" xfId="25498"/>
    <cellStyle name="Normal 12 9" xfId="25499"/>
    <cellStyle name="Normal 12 9 2" xfId="25500"/>
    <cellStyle name="Normal 12 90" xfId="25501"/>
    <cellStyle name="Normal 12 91" xfId="25502"/>
    <cellStyle name="Normal 12 92" xfId="25503"/>
    <cellStyle name="Normal 12 93" xfId="25504"/>
    <cellStyle name="Normal 12 94" xfId="25505"/>
    <cellStyle name="Normal 12 95" xfId="25506"/>
    <cellStyle name="Normal 12 96" xfId="25507"/>
    <cellStyle name="Normal 12 97" xfId="25508"/>
    <cellStyle name="Normal 12 98" xfId="25509"/>
    <cellStyle name="Normal 12 99" xfId="25510"/>
    <cellStyle name="Normal 120" xfId="598"/>
    <cellStyle name="Normal 121" xfId="605"/>
    <cellStyle name="Normal 122" xfId="632"/>
    <cellStyle name="Normal 123" xfId="634"/>
    <cellStyle name="Normal 124" xfId="636"/>
    <cellStyle name="Normal 125" xfId="638"/>
    <cellStyle name="Normal 126" xfId="640"/>
    <cellStyle name="Normal 127" xfId="642"/>
    <cellStyle name="Normal 128" xfId="644"/>
    <cellStyle name="Normal 129" xfId="646"/>
    <cellStyle name="Normal 13" xfId="344"/>
    <cellStyle name="Normal 13 10" xfId="25511"/>
    <cellStyle name="Normal 13 10 2" xfId="25512"/>
    <cellStyle name="Normal 13 100" xfId="25513"/>
    <cellStyle name="Normal 13 101" xfId="25514"/>
    <cellStyle name="Normal 13 102" xfId="25515"/>
    <cellStyle name="Normal 13 103" xfId="25516"/>
    <cellStyle name="Normal 13 104" xfId="25517"/>
    <cellStyle name="Normal 13 105" xfId="25518"/>
    <cellStyle name="Normal 13 106" xfId="25519"/>
    <cellStyle name="Normal 13 107" xfId="25520"/>
    <cellStyle name="Normal 13 108" xfId="25521"/>
    <cellStyle name="Normal 13 109" xfId="25522"/>
    <cellStyle name="Normal 13 11" xfId="25523"/>
    <cellStyle name="Normal 13 11 2" xfId="25524"/>
    <cellStyle name="Normal 13 110" xfId="25525"/>
    <cellStyle name="Normal 13 111" xfId="25526"/>
    <cellStyle name="Normal 13 112" xfId="25527"/>
    <cellStyle name="Normal 13 113" xfId="25528"/>
    <cellStyle name="Normal 13 114" xfId="55975"/>
    <cellStyle name="Normal 13 115" xfId="56116"/>
    <cellStyle name="Normal 13 12" xfId="25529"/>
    <cellStyle name="Normal 13 12 2" xfId="25530"/>
    <cellStyle name="Normal 13 13" xfId="25531"/>
    <cellStyle name="Normal 13 13 2" xfId="25532"/>
    <cellStyle name="Normal 13 14" xfId="25533"/>
    <cellStyle name="Normal 13 14 2" xfId="25534"/>
    <cellStyle name="Normal 13 15" xfId="25535"/>
    <cellStyle name="Normal 13 15 2" xfId="25536"/>
    <cellStyle name="Normal 13 16" xfId="25537"/>
    <cellStyle name="Normal 13 16 2" xfId="25538"/>
    <cellStyle name="Normal 13 17" xfId="25539"/>
    <cellStyle name="Normal 13 17 2" xfId="25540"/>
    <cellStyle name="Normal 13 18" xfId="25541"/>
    <cellStyle name="Normal 13 18 2" xfId="25542"/>
    <cellStyle name="Normal 13 19" xfId="25543"/>
    <cellStyle name="Normal 13 19 2" xfId="25544"/>
    <cellStyle name="Normal 13 2" xfId="432"/>
    <cellStyle name="Normal 13 2 10" xfId="25545"/>
    <cellStyle name="Normal 13 2 11" xfId="25546"/>
    <cellStyle name="Normal 13 2 12" xfId="25547"/>
    <cellStyle name="Normal 13 2 13" xfId="25548"/>
    <cellStyle name="Normal 13 2 14" xfId="25549"/>
    <cellStyle name="Normal 13 2 15" xfId="25550"/>
    <cellStyle name="Normal 13 2 16" xfId="25551"/>
    <cellStyle name="Normal 13 2 17" xfId="25552"/>
    <cellStyle name="Normal 13 2 18" xfId="25553"/>
    <cellStyle name="Normal 13 2 19" xfId="25554"/>
    <cellStyle name="Normal 13 2 2" xfId="960"/>
    <cellStyle name="Normal 13 2 2 2" xfId="25555"/>
    <cellStyle name="Normal 13 2 2 3" xfId="56050"/>
    <cellStyle name="Normal 13 2 20" xfId="25556"/>
    <cellStyle name="Normal 13 2 21" xfId="25557"/>
    <cellStyle name="Normal 13 2 22" xfId="25558"/>
    <cellStyle name="Normal 13 2 23" xfId="25559"/>
    <cellStyle name="Normal 13 2 24" xfId="25560"/>
    <cellStyle name="Normal 13 2 25" xfId="25561"/>
    <cellStyle name="Normal 13 2 26" xfId="25562"/>
    <cellStyle name="Normal 13 2 27" xfId="25563"/>
    <cellStyle name="Normal 13 2 28" xfId="25564"/>
    <cellStyle name="Normal 13 2 29" xfId="25565"/>
    <cellStyle name="Normal 13 2 3" xfId="1360"/>
    <cellStyle name="Normal 13 2 3 2" xfId="25566"/>
    <cellStyle name="Normal 13 2 30" xfId="25567"/>
    <cellStyle name="Normal 13 2 31" xfId="25568"/>
    <cellStyle name="Normal 13 2 32" xfId="25569"/>
    <cellStyle name="Normal 13 2 33" xfId="25570"/>
    <cellStyle name="Normal 13 2 34" xfId="25571"/>
    <cellStyle name="Normal 13 2 35" xfId="25572"/>
    <cellStyle name="Normal 13 2 36" xfId="25573"/>
    <cellStyle name="Normal 13 2 37" xfId="25574"/>
    <cellStyle name="Normal 13 2 38" xfId="25575"/>
    <cellStyle name="Normal 13 2 39" xfId="25576"/>
    <cellStyle name="Normal 13 2 4" xfId="2003"/>
    <cellStyle name="Normal 13 2 4 2" xfId="25577"/>
    <cellStyle name="Normal 13 2 40" xfId="25578"/>
    <cellStyle name="Normal 13 2 41" xfId="25579"/>
    <cellStyle name="Normal 13 2 42" xfId="25580"/>
    <cellStyle name="Normal 13 2 43" xfId="25581"/>
    <cellStyle name="Normal 13 2 44" xfId="25582"/>
    <cellStyle name="Normal 13 2 45" xfId="25583"/>
    <cellStyle name="Normal 13 2 46" xfId="25584"/>
    <cellStyle name="Normal 13 2 47" xfId="56008"/>
    <cellStyle name="Normal 13 2 48" xfId="56149"/>
    <cellStyle name="Normal 13 2 5" xfId="25585"/>
    <cellStyle name="Normal 13 2 6" xfId="25586"/>
    <cellStyle name="Normal 13 2 7" xfId="25587"/>
    <cellStyle name="Normal 13 2 8" xfId="25588"/>
    <cellStyle name="Normal 13 2 9" xfId="25589"/>
    <cellStyle name="Normal 13 20" xfId="25590"/>
    <cellStyle name="Normal 13 20 2" xfId="25591"/>
    <cellStyle name="Normal 13 21" xfId="25592"/>
    <cellStyle name="Normal 13 21 2" xfId="25593"/>
    <cellStyle name="Normal 13 22" xfId="25594"/>
    <cellStyle name="Normal 13 22 2" xfId="25595"/>
    <cellStyle name="Normal 13 23" xfId="25596"/>
    <cellStyle name="Normal 13 23 2" xfId="25597"/>
    <cellStyle name="Normal 13 24" xfId="25598"/>
    <cellStyle name="Normal 13 24 2" xfId="25599"/>
    <cellStyle name="Normal 13 25" xfId="25600"/>
    <cellStyle name="Normal 13 25 2" xfId="25601"/>
    <cellStyle name="Normal 13 26" xfId="25602"/>
    <cellStyle name="Normal 13 26 2" xfId="25603"/>
    <cellStyle name="Normal 13 27" xfId="25604"/>
    <cellStyle name="Normal 13 27 2" xfId="25605"/>
    <cellStyle name="Normal 13 28" xfId="25606"/>
    <cellStyle name="Normal 13 28 2" xfId="25607"/>
    <cellStyle name="Normal 13 29" xfId="25608"/>
    <cellStyle name="Normal 13 29 2" xfId="25609"/>
    <cellStyle name="Normal 13 3" xfId="1243"/>
    <cellStyle name="Normal 13 3 10" xfId="25610"/>
    <cellStyle name="Normal 13 3 11" xfId="25611"/>
    <cellStyle name="Normal 13 3 12" xfId="25612"/>
    <cellStyle name="Normal 13 3 13" xfId="25613"/>
    <cellStyle name="Normal 13 3 14" xfId="25614"/>
    <cellStyle name="Normal 13 3 15" xfId="25615"/>
    <cellStyle name="Normal 13 3 16" xfId="25616"/>
    <cellStyle name="Normal 13 3 17" xfId="25617"/>
    <cellStyle name="Normal 13 3 18" xfId="25618"/>
    <cellStyle name="Normal 13 3 19" xfId="25619"/>
    <cellStyle name="Normal 13 3 2" xfId="1957"/>
    <cellStyle name="Normal 13 3 2 2" xfId="25620"/>
    <cellStyle name="Normal 13 3 20" xfId="25621"/>
    <cellStyle name="Normal 13 3 21" xfId="25622"/>
    <cellStyle name="Normal 13 3 22" xfId="25623"/>
    <cellStyle name="Normal 13 3 23" xfId="25624"/>
    <cellStyle name="Normal 13 3 24" xfId="25625"/>
    <cellStyle name="Normal 13 3 25" xfId="25626"/>
    <cellStyle name="Normal 13 3 26" xfId="25627"/>
    <cellStyle name="Normal 13 3 27" xfId="25628"/>
    <cellStyle name="Normal 13 3 28" xfId="25629"/>
    <cellStyle name="Normal 13 3 29" xfId="25630"/>
    <cellStyle name="Normal 13 3 3" xfId="25631"/>
    <cellStyle name="Normal 13 3 30" xfId="25632"/>
    <cellStyle name="Normal 13 3 31" xfId="25633"/>
    <cellStyle name="Normal 13 3 32" xfId="25634"/>
    <cellStyle name="Normal 13 3 33" xfId="25635"/>
    <cellStyle name="Normal 13 3 34" xfId="25636"/>
    <cellStyle name="Normal 13 3 35" xfId="25637"/>
    <cellStyle name="Normal 13 3 36" xfId="25638"/>
    <cellStyle name="Normal 13 3 37" xfId="25639"/>
    <cellStyle name="Normal 13 3 38" xfId="25640"/>
    <cellStyle name="Normal 13 3 39" xfId="25641"/>
    <cellStyle name="Normal 13 3 4" xfId="25642"/>
    <cellStyle name="Normal 13 3 40" xfId="25643"/>
    <cellStyle name="Normal 13 3 41" xfId="25644"/>
    <cellStyle name="Normal 13 3 42" xfId="25645"/>
    <cellStyle name="Normal 13 3 43" xfId="25646"/>
    <cellStyle name="Normal 13 3 44" xfId="25647"/>
    <cellStyle name="Normal 13 3 45" xfId="25648"/>
    <cellStyle name="Normal 13 3 46" xfId="25649"/>
    <cellStyle name="Normal 13 3 47" xfId="55994"/>
    <cellStyle name="Normal 13 3 48" xfId="56135"/>
    <cellStyle name="Normal 13 3 5" xfId="25650"/>
    <cellStyle name="Normal 13 3 6" xfId="25651"/>
    <cellStyle name="Normal 13 3 7" xfId="25652"/>
    <cellStyle name="Normal 13 3 8" xfId="25653"/>
    <cellStyle name="Normal 13 3 9" xfId="25654"/>
    <cellStyle name="Normal 13 30" xfId="25655"/>
    <cellStyle name="Normal 13 30 2" xfId="25656"/>
    <cellStyle name="Normal 13 31" xfId="25657"/>
    <cellStyle name="Normal 13 31 2" xfId="25658"/>
    <cellStyle name="Normal 13 32" xfId="25659"/>
    <cellStyle name="Normal 13 32 2" xfId="25660"/>
    <cellStyle name="Normal 13 33" xfId="25661"/>
    <cellStyle name="Normal 13 33 2" xfId="25662"/>
    <cellStyle name="Normal 13 34" xfId="25663"/>
    <cellStyle name="Normal 13 34 2" xfId="25664"/>
    <cellStyle name="Normal 13 35" xfId="25665"/>
    <cellStyle name="Normal 13 35 2" xfId="25666"/>
    <cellStyle name="Normal 13 36" xfId="25667"/>
    <cellStyle name="Normal 13 36 2" xfId="25668"/>
    <cellStyle name="Normal 13 37" xfId="25669"/>
    <cellStyle name="Normal 13 37 2" xfId="25670"/>
    <cellStyle name="Normal 13 38" xfId="25671"/>
    <cellStyle name="Normal 13 38 2" xfId="25672"/>
    <cellStyle name="Normal 13 39" xfId="25673"/>
    <cellStyle name="Normal 13 39 2" xfId="25674"/>
    <cellStyle name="Normal 13 4" xfId="1771"/>
    <cellStyle name="Normal 13 4 2" xfId="25675"/>
    <cellStyle name="Normal 13 4 3" xfId="25676"/>
    <cellStyle name="Normal 13 40" xfId="25677"/>
    <cellStyle name="Normal 13 40 2" xfId="25678"/>
    <cellStyle name="Normal 13 41" xfId="25679"/>
    <cellStyle name="Normal 13 41 2" xfId="25680"/>
    <cellStyle name="Normal 13 42" xfId="25681"/>
    <cellStyle name="Normal 13 42 2" xfId="25682"/>
    <cellStyle name="Normal 13 43" xfId="25683"/>
    <cellStyle name="Normal 13 43 2" xfId="25684"/>
    <cellStyle name="Normal 13 44" xfId="25685"/>
    <cellStyle name="Normal 13 44 2" xfId="25686"/>
    <cellStyle name="Normal 13 45" xfId="25687"/>
    <cellStyle name="Normal 13 45 2" xfId="25688"/>
    <cellStyle name="Normal 13 46" xfId="25689"/>
    <cellStyle name="Normal 13 46 2" xfId="25690"/>
    <cellStyle name="Normal 13 47" xfId="25691"/>
    <cellStyle name="Normal 13 48" xfId="25692"/>
    <cellStyle name="Normal 13 49" xfId="25693"/>
    <cellStyle name="Normal 13 5" xfId="1810"/>
    <cellStyle name="Normal 13 5 2" xfId="25694"/>
    <cellStyle name="Normal 13 5 3" xfId="25695"/>
    <cellStyle name="Normal 13 50" xfId="25696"/>
    <cellStyle name="Normal 13 51" xfId="25697"/>
    <cellStyle name="Normal 13 52" xfId="25698"/>
    <cellStyle name="Normal 13 53" xfId="25699"/>
    <cellStyle name="Normal 13 54" xfId="25700"/>
    <cellStyle name="Normal 13 55" xfId="25701"/>
    <cellStyle name="Normal 13 56" xfId="25702"/>
    <cellStyle name="Normal 13 57" xfId="25703"/>
    <cellStyle name="Normal 13 58" xfId="25704"/>
    <cellStyle name="Normal 13 59" xfId="25705"/>
    <cellStyle name="Normal 13 6" xfId="25706"/>
    <cellStyle name="Normal 13 6 2" xfId="25707"/>
    <cellStyle name="Normal 13 60" xfId="25708"/>
    <cellStyle name="Normal 13 61" xfId="25709"/>
    <cellStyle name="Normal 13 62" xfId="25710"/>
    <cellStyle name="Normal 13 63" xfId="25711"/>
    <cellStyle name="Normal 13 64" xfId="25712"/>
    <cellStyle name="Normal 13 65" xfId="25713"/>
    <cellStyle name="Normal 13 66" xfId="25714"/>
    <cellStyle name="Normal 13 67" xfId="25715"/>
    <cellStyle name="Normal 13 68" xfId="25716"/>
    <cellStyle name="Normal 13 69" xfId="25717"/>
    <cellStyle name="Normal 13 7" xfId="25718"/>
    <cellStyle name="Normal 13 7 2" xfId="25719"/>
    <cellStyle name="Normal 13 70" xfId="25720"/>
    <cellStyle name="Normal 13 71" xfId="25721"/>
    <cellStyle name="Normal 13 72" xfId="25722"/>
    <cellStyle name="Normal 13 73" xfId="25723"/>
    <cellStyle name="Normal 13 74" xfId="25724"/>
    <cellStyle name="Normal 13 75" xfId="25725"/>
    <cellStyle name="Normal 13 76" xfId="25726"/>
    <cellStyle name="Normal 13 77" xfId="25727"/>
    <cellStyle name="Normal 13 78" xfId="25728"/>
    <cellStyle name="Normal 13 79" xfId="25729"/>
    <cellStyle name="Normal 13 8" xfId="25730"/>
    <cellStyle name="Normal 13 8 2" xfId="25731"/>
    <cellStyle name="Normal 13 80" xfId="25732"/>
    <cellStyle name="Normal 13 81" xfId="25733"/>
    <cellStyle name="Normal 13 82" xfId="25734"/>
    <cellStyle name="Normal 13 83" xfId="25735"/>
    <cellStyle name="Normal 13 84" xfId="25736"/>
    <cellStyle name="Normal 13 85" xfId="25737"/>
    <cellStyle name="Normal 13 86" xfId="25738"/>
    <cellStyle name="Normal 13 87" xfId="25739"/>
    <cellStyle name="Normal 13 88" xfId="25740"/>
    <cellStyle name="Normal 13 89" xfId="25741"/>
    <cellStyle name="Normal 13 9" xfId="25742"/>
    <cellStyle name="Normal 13 9 2" xfId="25743"/>
    <cellStyle name="Normal 13 90" xfId="25744"/>
    <cellStyle name="Normal 13 91" xfId="25745"/>
    <cellStyle name="Normal 13 92" xfId="25746"/>
    <cellStyle name="Normal 13 93" xfId="25747"/>
    <cellStyle name="Normal 13 94" xfId="25748"/>
    <cellStyle name="Normal 13 95" xfId="25749"/>
    <cellStyle name="Normal 13 96" xfId="25750"/>
    <cellStyle name="Normal 13 97" xfId="25751"/>
    <cellStyle name="Normal 13 98" xfId="25752"/>
    <cellStyle name="Normal 13 99" xfId="25753"/>
    <cellStyle name="Normal 130" xfId="648"/>
    <cellStyle name="Normal 131" xfId="650"/>
    <cellStyle name="Normal 132" xfId="652"/>
    <cellStyle name="Normal 133" xfId="614"/>
    <cellStyle name="Normal 134" xfId="665"/>
    <cellStyle name="Normal 135" xfId="574"/>
    <cellStyle name="Normal 135 2" xfId="709"/>
    <cellStyle name="Normal 135 3" xfId="1746"/>
    <cellStyle name="Normal 135 4" xfId="25754"/>
    <cellStyle name="Normal 136" xfId="576"/>
    <cellStyle name="Normal 136 2" xfId="735"/>
    <cellStyle name="Normal 136 3" xfId="1747"/>
    <cellStyle name="Normal 136 4" xfId="25755"/>
    <cellStyle name="Normal 137" xfId="689"/>
    <cellStyle name="Normal 137 2" xfId="711"/>
    <cellStyle name="Normal 137 3" xfId="1748"/>
    <cellStyle name="Normal 137 4" xfId="25756"/>
    <cellStyle name="Normal 138" xfId="690"/>
    <cellStyle name="Normal 138 2" xfId="729"/>
    <cellStyle name="Normal 138 3" xfId="1749"/>
    <cellStyle name="Normal 138 4" xfId="25757"/>
    <cellStyle name="Normal 139" xfId="691"/>
    <cellStyle name="Normal 139 2" xfId="714"/>
    <cellStyle name="Normal 139 3" xfId="1750"/>
    <cellStyle name="Normal 139 4" xfId="2132"/>
    <cellStyle name="Normal 14" xfId="349"/>
    <cellStyle name="Normal 14 10" xfId="25758"/>
    <cellStyle name="Normal 14 10 2" xfId="25759"/>
    <cellStyle name="Normal 14 100" xfId="25760"/>
    <cellStyle name="Normal 14 101" xfId="25761"/>
    <cellStyle name="Normal 14 102" xfId="25762"/>
    <cellStyle name="Normal 14 103" xfId="25763"/>
    <cellStyle name="Normal 14 104" xfId="25764"/>
    <cellStyle name="Normal 14 105" xfId="25765"/>
    <cellStyle name="Normal 14 106" xfId="25766"/>
    <cellStyle name="Normal 14 107" xfId="25767"/>
    <cellStyle name="Normal 14 108" xfId="25768"/>
    <cellStyle name="Normal 14 109" xfId="25769"/>
    <cellStyle name="Normal 14 11" xfId="25770"/>
    <cellStyle name="Normal 14 11 2" xfId="25771"/>
    <cellStyle name="Normal 14 110" xfId="25772"/>
    <cellStyle name="Normal 14 111" xfId="25773"/>
    <cellStyle name="Normal 14 112" xfId="25774"/>
    <cellStyle name="Normal 14 113" xfId="25775"/>
    <cellStyle name="Normal 14 114" xfId="25776"/>
    <cellStyle name="Normal 14 115" xfId="25777"/>
    <cellStyle name="Normal 14 116" xfId="55976"/>
    <cellStyle name="Normal 14 117" xfId="56117"/>
    <cellStyle name="Normal 14 12" xfId="25778"/>
    <cellStyle name="Normal 14 12 2" xfId="25779"/>
    <cellStyle name="Normal 14 13" xfId="25780"/>
    <cellStyle name="Normal 14 13 2" xfId="25781"/>
    <cellStyle name="Normal 14 14" xfId="25782"/>
    <cellStyle name="Normal 14 14 2" xfId="25783"/>
    <cellStyle name="Normal 14 15" xfId="25784"/>
    <cellStyle name="Normal 14 15 2" xfId="25785"/>
    <cellStyle name="Normal 14 16" xfId="25786"/>
    <cellStyle name="Normal 14 16 2" xfId="25787"/>
    <cellStyle name="Normal 14 17" xfId="25788"/>
    <cellStyle name="Normal 14 17 2" xfId="25789"/>
    <cellStyle name="Normal 14 18" xfId="25790"/>
    <cellStyle name="Normal 14 18 2" xfId="25791"/>
    <cellStyle name="Normal 14 19" xfId="25792"/>
    <cellStyle name="Normal 14 19 2" xfId="25793"/>
    <cellStyle name="Normal 14 2" xfId="462"/>
    <cellStyle name="Normal 14 2 10" xfId="25794"/>
    <cellStyle name="Normal 14 2 11" xfId="25795"/>
    <cellStyle name="Normal 14 2 12" xfId="25796"/>
    <cellStyle name="Normal 14 2 13" xfId="25797"/>
    <cellStyle name="Normal 14 2 14" xfId="25798"/>
    <cellStyle name="Normal 14 2 15" xfId="25799"/>
    <cellStyle name="Normal 14 2 16" xfId="25800"/>
    <cellStyle name="Normal 14 2 17" xfId="25801"/>
    <cellStyle name="Normal 14 2 18" xfId="25802"/>
    <cellStyle name="Normal 14 2 19" xfId="25803"/>
    <cellStyle name="Normal 14 2 2" xfId="961"/>
    <cellStyle name="Normal 14 2 2 2" xfId="25804"/>
    <cellStyle name="Normal 14 2 2 3" xfId="56053"/>
    <cellStyle name="Normal 14 2 20" xfId="25805"/>
    <cellStyle name="Normal 14 2 21" xfId="25806"/>
    <cellStyle name="Normal 14 2 22" xfId="25807"/>
    <cellStyle name="Normal 14 2 23" xfId="25808"/>
    <cellStyle name="Normal 14 2 24" xfId="25809"/>
    <cellStyle name="Normal 14 2 25" xfId="25810"/>
    <cellStyle name="Normal 14 2 26" xfId="25811"/>
    <cellStyle name="Normal 14 2 27" xfId="25812"/>
    <cellStyle name="Normal 14 2 28" xfId="25813"/>
    <cellStyle name="Normal 14 2 29" xfId="25814"/>
    <cellStyle name="Normal 14 2 3" xfId="1361"/>
    <cellStyle name="Normal 14 2 3 2" xfId="25815"/>
    <cellStyle name="Normal 14 2 30" xfId="25816"/>
    <cellStyle name="Normal 14 2 31" xfId="25817"/>
    <cellStyle name="Normal 14 2 32" xfId="25818"/>
    <cellStyle name="Normal 14 2 33" xfId="25819"/>
    <cellStyle name="Normal 14 2 34" xfId="25820"/>
    <cellStyle name="Normal 14 2 35" xfId="25821"/>
    <cellStyle name="Normal 14 2 36" xfId="25822"/>
    <cellStyle name="Normal 14 2 37" xfId="25823"/>
    <cellStyle name="Normal 14 2 38" xfId="25824"/>
    <cellStyle name="Normal 14 2 39" xfId="25825"/>
    <cellStyle name="Normal 14 2 4" xfId="2004"/>
    <cellStyle name="Normal 14 2 4 2" xfId="25826"/>
    <cellStyle name="Normal 14 2 40" xfId="25827"/>
    <cellStyle name="Normal 14 2 41" xfId="25828"/>
    <cellStyle name="Normal 14 2 42" xfId="25829"/>
    <cellStyle name="Normal 14 2 43" xfId="25830"/>
    <cellStyle name="Normal 14 2 44" xfId="25831"/>
    <cellStyle name="Normal 14 2 45" xfId="25832"/>
    <cellStyle name="Normal 14 2 46" xfId="25833"/>
    <cellStyle name="Normal 14 2 47" xfId="56009"/>
    <cellStyle name="Normal 14 2 48" xfId="56150"/>
    <cellStyle name="Normal 14 2 5" xfId="25834"/>
    <cellStyle name="Normal 14 2 6" xfId="25835"/>
    <cellStyle name="Normal 14 2 7" xfId="25836"/>
    <cellStyle name="Normal 14 2 8" xfId="25837"/>
    <cellStyle name="Normal 14 2 9" xfId="25838"/>
    <cellStyle name="Normal 14 20" xfId="25839"/>
    <cellStyle name="Normal 14 20 2" xfId="25840"/>
    <cellStyle name="Normal 14 21" xfId="25841"/>
    <cellStyle name="Normal 14 21 2" xfId="25842"/>
    <cellStyle name="Normal 14 22" xfId="25843"/>
    <cellStyle name="Normal 14 22 2" xfId="25844"/>
    <cellStyle name="Normal 14 23" xfId="25845"/>
    <cellStyle name="Normal 14 23 2" xfId="25846"/>
    <cellStyle name="Normal 14 24" xfId="25847"/>
    <cellStyle name="Normal 14 24 2" xfId="25848"/>
    <cellStyle name="Normal 14 25" xfId="25849"/>
    <cellStyle name="Normal 14 25 2" xfId="25850"/>
    <cellStyle name="Normal 14 26" xfId="25851"/>
    <cellStyle name="Normal 14 26 2" xfId="25852"/>
    <cellStyle name="Normal 14 27" xfId="25853"/>
    <cellStyle name="Normal 14 27 2" xfId="25854"/>
    <cellStyle name="Normal 14 28" xfId="25855"/>
    <cellStyle name="Normal 14 28 2" xfId="25856"/>
    <cellStyle name="Normal 14 29" xfId="25857"/>
    <cellStyle name="Normal 14 29 2" xfId="25858"/>
    <cellStyle name="Normal 14 3" xfId="1267"/>
    <cellStyle name="Normal 14 3 10" xfId="25859"/>
    <cellStyle name="Normal 14 3 11" xfId="25860"/>
    <cellStyle name="Normal 14 3 12" xfId="25861"/>
    <cellStyle name="Normal 14 3 13" xfId="25862"/>
    <cellStyle name="Normal 14 3 14" xfId="25863"/>
    <cellStyle name="Normal 14 3 15" xfId="25864"/>
    <cellStyle name="Normal 14 3 16" xfId="25865"/>
    <cellStyle name="Normal 14 3 17" xfId="25866"/>
    <cellStyle name="Normal 14 3 18" xfId="25867"/>
    <cellStyle name="Normal 14 3 19" xfId="25868"/>
    <cellStyle name="Normal 14 3 2" xfId="1902"/>
    <cellStyle name="Normal 14 3 2 2" xfId="25869"/>
    <cellStyle name="Normal 14 3 20" xfId="25870"/>
    <cellStyle name="Normal 14 3 21" xfId="25871"/>
    <cellStyle name="Normal 14 3 22" xfId="25872"/>
    <cellStyle name="Normal 14 3 23" xfId="25873"/>
    <cellStyle name="Normal 14 3 24" xfId="25874"/>
    <cellStyle name="Normal 14 3 25" xfId="25875"/>
    <cellStyle name="Normal 14 3 26" xfId="25876"/>
    <cellStyle name="Normal 14 3 27" xfId="25877"/>
    <cellStyle name="Normal 14 3 28" xfId="25878"/>
    <cellStyle name="Normal 14 3 29" xfId="25879"/>
    <cellStyle name="Normal 14 3 3" xfId="25880"/>
    <cellStyle name="Normal 14 3 30" xfId="25881"/>
    <cellStyle name="Normal 14 3 31" xfId="25882"/>
    <cellStyle name="Normal 14 3 32" xfId="25883"/>
    <cellStyle name="Normal 14 3 33" xfId="25884"/>
    <cellStyle name="Normal 14 3 34" xfId="25885"/>
    <cellStyle name="Normal 14 3 35" xfId="25886"/>
    <cellStyle name="Normal 14 3 36" xfId="25887"/>
    <cellStyle name="Normal 14 3 37" xfId="25888"/>
    <cellStyle name="Normal 14 3 38" xfId="25889"/>
    <cellStyle name="Normal 14 3 39" xfId="25890"/>
    <cellStyle name="Normal 14 3 4" xfId="25891"/>
    <cellStyle name="Normal 14 3 40" xfId="25892"/>
    <cellStyle name="Normal 14 3 41" xfId="25893"/>
    <cellStyle name="Normal 14 3 42" xfId="25894"/>
    <cellStyle name="Normal 14 3 43" xfId="25895"/>
    <cellStyle name="Normal 14 3 44" xfId="25896"/>
    <cellStyle name="Normal 14 3 45" xfId="25897"/>
    <cellStyle name="Normal 14 3 46" xfId="25898"/>
    <cellStyle name="Normal 14 3 47" xfId="55988"/>
    <cellStyle name="Normal 14 3 48" xfId="56129"/>
    <cellStyle name="Normal 14 3 5" xfId="25899"/>
    <cellStyle name="Normal 14 3 6" xfId="25900"/>
    <cellStyle name="Normal 14 3 7" xfId="25901"/>
    <cellStyle name="Normal 14 3 8" xfId="25902"/>
    <cellStyle name="Normal 14 3 9" xfId="25903"/>
    <cellStyle name="Normal 14 30" xfId="25904"/>
    <cellStyle name="Normal 14 30 2" xfId="25905"/>
    <cellStyle name="Normal 14 31" xfId="25906"/>
    <cellStyle name="Normal 14 31 2" xfId="25907"/>
    <cellStyle name="Normal 14 32" xfId="25908"/>
    <cellStyle name="Normal 14 32 2" xfId="25909"/>
    <cellStyle name="Normal 14 33" xfId="25910"/>
    <cellStyle name="Normal 14 33 2" xfId="25911"/>
    <cellStyle name="Normal 14 34" xfId="25912"/>
    <cellStyle name="Normal 14 34 2" xfId="25913"/>
    <cellStyle name="Normal 14 35" xfId="25914"/>
    <cellStyle name="Normal 14 35 2" xfId="25915"/>
    <cellStyle name="Normal 14 36" xfId="25916"/>
    <cellStyle name="Normal 14 36 2" xfId="25917"/>
    <cellStyle name="Normal 14 37" xfId="25918"/>
    <cellStyle name="Normal 14 37 2" xfId="25919"/>
    <cellStyle name="Normal 14 38" xfId="25920"/>
    <cellStyle name="Normal 14 38 2" xfId="25921"/>
    <cellStyle name="Normal 14 39" xfId="25922"/>
    <cellStyle name="Normal 14 39 2" xfId="25923"/>
    <cellStyle name="Normal 14 4" xfId="1772"/>
    <cellStyle name="Normal 14 4 10" xfId="25924"/>
    <cellStyle name="Normal 14 4 11" xfId="25925"/>
    <cellStyle name="Normal 14 4 12" xfId="25926"/>
    <cellStyle name="Normal 14 4 13" xfId="25927"/>
    <cellStyle name="Normal 14 4 14" xfId="25928"/>
    <cellStyle name="Normal 14 4 15" xfId="25929"/>
    <cellStyle name="Normal 14 4 16" xfId="25930"/>
    <cellStyle name="Normal 14 4 17" xfId="25931"/>
    <cellStyle name="Normal 14 4 18" xfId="25932"/>
    <cellStyle name="Normal 14 4 19" xfId="25933"/>
    <cellStyle name="Normal 14 4 2" xfId="25934"/>
    <cellStyle name="Normal 14 4 20" xfId="25935"/>
    <cellStyle name="Normal 14 4 21" xfId="25936"/>
    <cellStyle name="Normal 14 4 22" xfId="25937"/>
    <cellStyle name="Normal 14 4 23" xfId="25938"/>
    <cellStyle name="Normal 14 4 24" xfId="25939"/>
    <cellStyle name="Normal 14 4 25" xfId="25940"/>
    <cellStyle name="Normal 14 4 26" xfId="25941"/>
    <cellStyle name="Normal 14 4 27" xfId="25942"/>
    <cellStyle name="Normal 14 4 28" xfId="25943"/>
    <cellStyle name="Normal 14 4 29" xfId="25944"/>
    <cellStyle name="Normal 14 4 3" xfId="25945"/>
    <cellStyle name="Normal 14 4 30" xfId="25946"/>
    <cellStyle name="Normal 14 4 31" xfId="25947"/>
    <cellStyle name="Normal 14 4 32" xfId="25948"/>
    <cellStyle name="Normal 14 4 33" xfId="25949"/>
    <cellStyle name="Normal 14 4 34" xfId="25950"/>
    <cellStyle name="Normal 14 4 35" xfId="25951"/>
    <cellStyle name="Normal 14 4 36" xfId="25952"/>
    <cellStyle name="Normal 14 4 37" xfId="25953"/>
    <cellStyle name="Normal 14 4 38" xfId="25954"/>
    <cellStyle name="Normal 14 4 39" xfId="25955"/>
    <cellStyle name="Normal 14 4 4" xfId="25956"/>
    <cellStyle name="Normal 14 4 40" xfId="25957"/>
    <cellStyle name="Normal 14 4 41" xfId="25958"/>
    <cellStyle name="Normal 14 4 42" xfId="25959"/>
    <cellStyle name="Normal 14 4 43" xfId="25960"/>
    <cellStyle name="Normal 14 4 44" xfId="25961"/>
    <cellStyle name="Normal 14 4 45" xfId="25962"/>
    <cellStyle name="Normal 14 4 46" xfId="25963"/>
    <cellStyle name="Normal 14 4 5" xfId="25964"/>
    <cellStyle name="Normal 14 4 6" xfId="25965"/>
    <cellStyle name="Normal 14 4 7" xfId="25966"/>
    <cellStyle name="Normal 14 4 8" xfId="25967"/>
    <cellStyle name="Normal 14 4 9" xfId="25968"/>
    <cellStyle name="Normal 14 40" xfId="25969"/>
    <cellStyle name="Normal 14 40 2" xfId="25970"/>
    <cellStyle name="Normal 14 41" xfId="25971"/>
    <cellStyle name="Normal 14 41 2" xfId="25972"/>
    <cellStyle name="Normal 14 42" xfId="25973"/>
    <cellStyle name="Normal 14 42 2" xfId="25974"/>
    <cellStyle name="Normal 14 43" xfId="25975"/>
    <cellStyle name="Normal 14 43 2" xfId="25976"/>
    <cellStyle name="Normal 14 44" xfId="25977"/>
    <cellStyle name="Normal 14 44 2" xfId="25978"/>
    <cellStyle name="Normal 14 45" xfId="25979"/>
    <cellStyle name="Normal 14 45 2" xfId="25980"/>
    <cellStyle name="Normal 14 46" xfId="25981"/>
    <cellStyle name="Normal 14 46 2" xfId="25982"/>
    <cellStyle name="Normal 14 47" xfId="25983"/>
    <cellStyle name="Normal 14 47 2" xfId="25984"/>
    <cellStyle name="Normal 14 48" xfId="25985"/>
    <cellStyle name="Normal 14 48 2" xfId="25986"/>
    <cellStyle name="Normal 14 49" xfId="25987"/>
    <cellStyle name="Normal 14 5" xfId="1811"/>
    <cellStyle name="Normal 14 5 10" xfId="25988"/>
    <cellStyle name="Normal 14 5 11" xfId="25989"/>
    <cellStyle name="Normal 14 5 12" xfId="25990"/>
    <cellStyle name="Normal 14 5 13" xfId="25991"/>
    <cellStyle name="Normal 14 5 14" xfId="25992"/>
    <cellStyle name="Normal 14 5 15" xfId="25993"/>
    <cellStyle name="Normal 14 5 16" xfId="25994"/>
    <cellStyle name="Normal 14 5 17" xfId="25995"/>
    <cellStyle name="Normal 14 5 18" xfId="25996"/>
    <cellStyle name="Normal 14 5 19" xfId="25997"/>
    <cellStyle name="Normal 14 5 2" xfId="25998"/>
    <cellStyle name="Normal 14 5 20" xfId="25999"/>
    <cellStyle name="Normal 14 5 21" xfId="26000"/>
    <cellStyle name="Normal 14 5 22" xfId="26001"/>
    <cellStyle name="Normal 14 5 23" xfId="26002"/>
    <cellStyle name="Normal 14 5 24" xfId="26003"/>
    <cellStyle name="Normal 14 5 25" xfId="26004"/>
    <cellStyle name="Normal 14 5 26" xfId="26005"/>
    <cellStyle name="Normal 14 5 27" xfId="26006"/>
    <cellStyle name="Normal 14 5 28" xfId="26007"/>
    <cellStyle name="Normal 14 5 29" xfId="26008"/>
    <cellStyle name="Normal 14 5 3" xfId="26009"/>
    <cellStyle name="Normal 14 5 30" xfId="26010"/>
    <cellStyle name="Normal 14 5 31" xfId="26011"/>
    <cellStyle name="Normal 14 5 32" xfId="26012"/>
    <cellStyle name="Normal 14 5 33" xfId="26013"/>
    <cellStyle name="Normal 14 5 34" xfId="26014"/>
    <cellStyle name="Normal 14 5 35" xfId="26015"/>
    <cellStyle name="Normal 14 5 36" xfId="26016"/>
    <cellStyle name="Normal 14 5 37" xfId="26017"/>
    <cellStyle name="Normal 14 5 38" xfId="26018"/>
    <cellStyle name="Normal 14 5 39" xfId="26019"/>
    <cellStyle name="Normal 14 5 4" xfId="26020"/>
    <cellStyle name="Normal 14 5 40" xfId="26021"/>
    <cellStyle name="Normal 14 5 41" xfId="26022"/>
    <cellStyle name="Normal 14 5 42" xfId="26023"/>
    <cellStyle name="Normal 14 5 43" xfId="26024"/>
    <cellStyle name="Normal 14 5 44" xfId="26025"/>
    <cellStyle name="Normal 14 5 45" xfId="26026"/>
    <cellStyle name="Normal 14 5 46" xfId="26027"/>
    <cellStyle name="Normal 14 5 5" xfId="26028"/>
    <cellStyle name="Normal 14 5 6" xfId="26029"/>
    <cellStyle name="Normal 14 5 7" xfId="26030"/>
    <cellStyle name="Normal 14 5 8" xfId="26031"/>
    <cellStyle name="Normal 14 5 9" xfId="26032"/>
    <cellStyle name="Normal 14 50" xfId="26033"/>
    <cellStyle name="Normal 14 51" xfId="26034"/>
    <cellStyle name="Normal 14 52" xfId="26035"/>
    <cellStyle name="Normal 14 53" xfId="26036"/>
    <cellStyle name="Normal 14 54" xfId="26037"/>
    <cellStyle name="Normal 14 55" xfId="26038"/>
    <cellStyle name="Normal 14 56" xfId="26039"/>
    <cellStyle name="Normal 14 57" xfId="26040"/>
    <cellStyle name="Normal 14 58" xfId="26041"/>
    <cellStyle name="Normal 14 59" xfId="26042"/>
    <cellStyle name="Normal 14 6" xfId="26043"/>
    <cellStyle name="Normal 14 6 2" xfId="26044"/>
    <cellStyle name="Normal 14 60" xfId="26045"/>
    <cellStyle name="Normal 14 61" xfId="26046"/>
    <cellStyle name="Normal 14 62" xfId="26047"/>
    <cellStyle name="Normal 14 63" xfId="26048"/>
    <cellStyle name="Normal 14 64" xfId="26049"/>
    <cellStyle name="Normal 14 65" xfId="26050"/>
    <cellStyle name="Normal 14 66" xfId="26051"/>
    <cellStyle name="Normal 14 67" xfId="26052"/>
    <cellStyle name="Normal 14 68" xfId="26053"/>
    <cellStyle name="Normal 14 69" xfId="26054"/>
    <cellStyle name="Normal 14 7" xfId="26055"/>
    <cellStyle name="Normal 14 7 2" xfId="26056"/>
    <cellStyle name="Normal 14 70" xfId="26057"/>
    <cellStyle name="Normal 14 71" xfId="26058"/>
    <cellStyle name="Normal 14 72" xfId="26059"/>
    <cellStyle name="Normal 14 73" xfId="26060"/>
    <cellStyle name="Normal 14 74" xfId="26061"/>
    <cellStyle name="Normal 14 75" xfId="26062"/>
    <cellStyle name="Normal 14 76" xfId="26063"/>
    <cellStyle name="Normal 14 77" xfId="26064"/>
    <cellStyle name="Normal 14 78" xfId="26065"/>
    <cellStyle name="Normal 14 79" xfId="26066"/>
    <cellStyle name="Normal 14 8" xfId="26067"/>
    <cellStyle name="Normal 14 8 2" xfId="26068"/>
    <cellStyle name="Normal 14 80" xfId="26069"/>
    <cellStyle name="Normal 14 81" xfId="26070"/>
    <cellStyle name="Normal 14 82" xfId="26071"/>
    <cellStyle name="Normal 14 83" xfId="26072"/>
    <cellStyle name="Normal 14 84" xfId="26073"/>
    <cellStyle name="Normal 14 85" xfId="26074"/>
    <cellStyle name="Normal 14 86" xfId="26075"/>
    <cellStyle name="Normal 14 87" xfId="26076"/>
    <cellStyle name="Normal 14 88" xfId="26077"/>
    <cellStyle name="Normal 14 89" xfId="26078"/>
    <cellStyle name="Normal 14 9" xfId="26079"/>
    <cellStyle name="Normal 14 9 2" xfId="26080"/>
    <cellStyle name="Normal 14 90" xfId="26081"/>
    <cellStyle name="Normal 14 91" xfId="26082"/>
    <cellStyle name="Normal 14 92" xfId="26083"/>
    <cellStyle name="Normal 14 93" xfId="26084"/>
    <cellStyle name="Normal 14 94" xfId="26085"/>
    <cellStyle name="Normal 14 95" xfId="26086"/>
    <cellStyle name="Normal 14 96" xfId="26087"/>
    <cellStyle name="Normal 14 97" xfId="26088"/>
    <cellStyle name="Normal 14 98" xfId="26089"/>
    <cellStyle name="Normal 14 99" xfId="26090"/>
    <cellStyle name="Normal 140" xfId="692"/>
    <cellStyle name="Normal 140 2" xfId="737"/>
    <cellStyle name="Normal 140 3" xfId="26091"/>
    <cellStyle name="Normal 141" xfId="693"/>
    <cellStyle name="Normal 141 2" xfId="710"/>
    <cellStyle name="Normal 141 3" xfId="26092"/>
    <cellStyle name="Normal 142" xfId="694"/>
    <cellStyle name="Normal 142 2" xfId="731"/>
    <cellStyle name="Normal 142 3" xfId="26093"/>
    <cellStyle name="Normal 143" xfId="695"/>
    <cellStyle name="Normal 143 2" xfId="712"/>
    <cellStyle name="Normal 143 3" xfId="26094"/>
    <cellStyle name="Normal 144" xfId="696"/>
    <cellStyle name="Normal 144 2" xfId="728"/>
    <cellStyle name="Normal 144 3" xfId="26095"/>
    <cellStyle name="Normal 145" xfId="739"/>
    <cellStyle name="Normal 145 2" xfId="26096"/>
    <cellStyle name="Normal 146" xfId="734"/>
    <cellStyle name="Normal 146 2" xfId="26097"/>
    <cellStyle name="Normal 147" xfId="715"/>
    <cellStyle name="Normal 147 2" xfId="26098"/>
    <cellStyle name="Normal 148" xfId="732"/>
    <cellStyle name="Normal 148 2" xfId="26099"/>
    <cellStyle name="Normal 149" xfId="747"/>
    <cellStyle name="Normal 149 2" xfId="26100"/>
    <cellStyle name="Normal 15" xfId="353"/>
    <cellStyle name="Normal 15 10" xfId="26101"/>
    <cellStyle name="Normal 15 10 2" xfId="26102"/>
    <cellStyle name="Normal 15 100" xfId="26103"/>
    <cellStyle name="Normal 15 101" xfId="26104"/>
    <cellStyle name="Normal 15 102" xfId="26105"/>
    <cellStyle name="Normal 15 103" xfId="26106"/>
    <cellStyle name="Normal 15 104" xfId="26107"/>
    <cellStyle name="Normal 15 105" xfId="26108"/>
    <cellStyle name="Normal 15 106" xfId="26109"/>
    <cellStyle name="Normal 15 107" xfId="26110"/>
    <cellStyle name="Normal 15 108" xfId="26111"/>
    <cellStyle name="Normal 15 109" xfId="26112"/>
    <cellStyle name="Normal 15 11" xfId="26113"/>
    <cellStyle name="Normal 15 11 2" xfId="26114"/>
    <cellStyle name="Normal 15 110" xfId="26115"/>
    <cellStyle name="Normal 15 111" xfId="26116"/>
    <cellStyle name="Normal 15 112" xfId="26117"/>
    <cellStyle name="Normal 15 113" xfId="26118"/>
    <cellStyle name="Normal 15 114" xfId="26119"/>
    <cellStyle name="Normal 15 115" xfId="55977"/>
    <cellStyle name="Normal 15 116" xfId="56118"/>
    <cellStyle name="Normal 15 12" xfId="26120"/>
    <cellStyle name="Normal 15 12 2" xfId="26121"/>
    <cellStyle name="Normal 15 13" xfId="26122"/>
    <cellStyle name="Normal 15 13 2" xfId="26123"/>
    <cellStyle name="Normal 15 14" xfId="26124"/>
    <cellStyle name="Normal 15 14 2" xfId="26125"/>
    <cellStyle name="Normal 15 15" xfId="26126"/>
    <cellStyle name="Normal 15 15 2" xfId="26127"/>
    <cellStyle name="Normal 15 16" xfId="26128"/>
    <cellStyle name="Normal 15 16 2" xfId="26129"/>
    <cellStyle name="Normal 15 17" xfId="26130"/>
    <cellStyle name="Normal 15 17 2" xfId="26131"/>
    <cellStyle name="Normal 15 18" xfId="26132"/>
    <cellStyle name="Normal 15 18 2" xfId="26133"/>
    <cellStyle name="Normal 15 19" xfId="26134"/>
    <cellStyle name="Normal 15 19 2" xfId="26135"/>
    <cellStyle name="Normal 15 2" xfId="411"/>
    <cellStyle name="Normal 15 2 10" xfId="26136"/>
    <cellStyle name="Normal 15 2 11" xfId="26137"/>
    <cellStyle name="Normal 15 2 12" xfId="26138"/>
    <cellStyle name="Normal 15 2 13" xfId="26139"/>
    <cellStyle name="Normal 15 2 14" xfId="26140"/>
    <cellStyle name="Normal 15 2 15" xfId="26141"/>
    <cellStyle name="Normal 15 2 16" xfId="26142"/>
    <cellStyle name="Normal 15 2 17" xfId="26143"/>
    <cellStyle name="Normal 15 2 18" xfId="26144"/>
    <cellStyle name="Normal 15 2 19" xfId="26145"/>
    <cellStyle name="Normal 15 2 2" xfId="962"/>
    <cellStyle name="Normal 15 2 2 2" xfId="26146"/>
    <cellStyle name="Normal 15 2 2 3" xfId="56078"/>
    <cellStyle name="Normal 15 2 20" xfId="26147"/>
    <cellStyle name="Normal 15 2 21" xfId="26148"/>
    <cellStyle name="Normal 15 2 22" xfId="26149"/>
    <cellStyle name="Normal 15 2 23" xfId="26150"/>
    <cellStyle name="Normal 15 2 24" xfId="26151"/>
    <cellStyle name="Normal 15 2 25" xfId="26152"/>
    <cellStyle name="Normal 15 2 26" xfId="26153"/>
    <cellStyle name="Normal 15 2 27" xfId="26154"/>
    <cellStyle name="Normal 15 2 28" xfId="26155"/>
    <cellStyle name="Normal 15 2 29" xfId="26156"/>
    <cellStyle name="Normal 15 2 3" xfId="1362"/>
    <cellStyle name="Normal 15 2 3 2" xfId="26157"/>
    <cellStyle name="Normal 15 2 30" xfId="26158"/>
    <cellStyle name="Normal 15 2 31" xfId="26159"/>
    <cellStyle name="Normal 15 2 32" xfId="26160"/>
    <cellStyle name="Normal 15 2 33" xfId="26161"/>
    <cellStyle name="Normal 15 2 34" xfId="26162"/>
    <cellStyle name="Normal 15 2 35" xfId="26163"/>
    <cellStyle name="Normal 15 2 36" xfId="26164"/>
    <cellStyle name="Normal 15 2 37" xfId="26165"/>
    <cellStyle name="Normal 15 2 38" xfId="26166"/>
    <cellStyle name="Normal 15 2 39" xfId="26167"/>
    <cellStyle name="Normal 15 2 4" xfId="2005"/>
    <cellStyle name="Normal 15 2 4 2" xfId="26168"/>
    <cellStyle name="Normal 15 2 40" xfId="26169"/>
    <cellStyle name="Normal 15 2 41" xfId="26170"/>
    <cellStyle name="Normal 15 2 42" xfId="26171"/>
    <cellStyle name="Normal 15 2 43" xfId="26172"/>
    <cellStyle name="Normal 15 2 44" xfId="26173"/>
    <cellStyle name="Normal 15 2 45" xfId="26174"/>
    <cellStyle name="Normal 15 2 46" xfId="26175"/>
    <cellStyle name="Normal 15 2 47" xfId="56010"/>
    <cellStyle name="Normal 15 2 48" xfId="56151"/>
    <cellStyle name="Normal 15 2 5" xfId="26176"/>
    <cellStyle name="Normal 15 2 6" xfId="26177"/>
    <cellStyle name="Normal 15 2 7" xfId="26178"/>
    <cellStyle name="Normal 15 2 8" xfId="26179"/>
    <cellStyle name="Normal 15 2 9" xfId="26180"/>
    <cellStyle name="Normal 15 20" xfId="26181"/>
    <cellStyle name="Normal 15 20 2" xfId="26182"/>
    <cellStyle name="Normal 15 21" xfId="26183"/>
    <cellStyle name="Normal 15 21 2" xfId="26184"/>
    <cellStyle name="Normal 15 22" xfId="26185"/>
    <cellStyle name="Normal 15 22 2" xfId="26186"/>
    <cellStyle name="Normal 15 23" xfId="26187"/>
    <cellStyle name="Normal 15 23 2" xfId="26188"/>
    <cellStyle name="Normal 15 24" xfId="26189"/>
    <cellStyle name="Normal 15 24 2" xfId="26190"/>
    <cellStyle name="Normal 15 25" xfId="26191"/>
    <cellStyle name="Normal 15 25 2" xfId="26192"/>
    <cellStyle name="Normal 15 26" xfId="26193"/>
    <cellStyle name="Normal 15 26 2" xfId="26194"/>
    <cellStyle name="Normal 15 27" xfId="26195"/>
    <cellStyle name="Normal 15 27 2" xfId="26196"/>
    <cellStyle name="Normal 15 28" xfId="26197"/>
    <cellStyle name="Normal 15 28 2" xfId="26198"/>
    <cellStyle name="Normal 15 29" xfId="26199"/>
    <cellStyle name="Normal 15 29 2" xfId="26200"/>
    <cellStyle name="Normal 15 3" xfId="1232"/>
    <cellStyle name="Normal 15 3 10" xfId="26201"/>
    <cellStyle name="Normal 15 3 11" xfId="26202"/>
    <cellStyle name="Normal 15 3 12" xfId="26203"/>
    <cellStyle name="Normal 15 3 13" xfId="26204"/>
    <cellStyle name="Normal 15 3 14" xfId="26205"/>
    <cellStyle name="Normal 15 3 15" xfId="26206"/>
    <cellStyle name="Normal 15 3 16" xfId="26207"/>
    <cellStyle name="Normal 15 3 17" xfId="26208"/>
    <cellStyle name="Normal 15 3 18" xfId="26209"/>
    <cellStyle name="Normal 15 3 19" xfId="26210"/>
    <cellStyle name="Normal 15 3 2" xfId="2052"/>
    <cellStyle name="Normal 15 3 2 2" xfId="26211"/>
    <cellStyle name="Normal 15 3 20" xfId="26212"/>
    <cellStyle name="Normal 15 3 21" xfId="26213"/>
    <cellStyle name="Normal 15 3 22" xfId="26214"/>
    <cellStyle name="Normal 15 3 23" xfId="26215"/>
    <cellStyle name="Normal 15 3 24" xfId="26216"/>
    <cellStyle name="Normal 15 3 25" xfId="26217"/>
    <cellStyle name="Normal 15 3 26" xfId="26218"/>
    <cellStyle name="Normal 15 3 27" xfId="26219"/>
    <cellStyle name="Normal 15 3 28" xfId="26220"/>
    <cellStyle name="Normal 15 3 29" xfId="26221"/>
    <cellStyle name="Normal 15 3 3" xfId="26222"/>
    <cellStyle name="Normal 15 3 30" xfId="26223"/>
    <cellStyle name="Normal 15 3 31" xfId="26224"/>
    <cellStyle name="Normal 15 3 32" xfId="26225"/>
    <cellStyle name="Normal 15 3 33" xfId="26226"/>
    <cellStyle name="Normal 15 3 34" xfId="26227"/>
    <cellStyle name="Normal 15 3 35" xfId="26228"/>
    <cellStyle name="Normal 15 3 36" xfId="26229"/>
    <cellStyle name="Normal 15 3 37" xfId="26230"/>
    <cellStyle name="Normal 15 3 38" xfId="26231"/>
    <cellStyle name="Normal 15 3 39" xfId="26232"/>
    <cellStyle name="Normal 15 3 4" xfId="26233"/>
    <cellStyle name="Normal 15 3 40" xfId="26234"/>
    <cellStyle name="Normal 15 3 41" xfId="26235"/>
    <cellStyle name="Normal 15 3 42" xfId="26236"/>
    <cellStyle name="Normal 15 3 43" xfId="26237"/>
    <cellStyle name="Normal 15 3 44" xfId="26238"/>
    <cellStyle name="Normal 15 3 45" xfId="26239"/>
    <cellStyle name="Normal 15 3 46" xfId="26240"/>
    <cellStyle name="Normal 15 3 47" xfId="56014"/>
    <cellStyle name="Normal 15 3 48" xfId="56155"/>
    <cellStyle name="Normal 15 3 5" xfId="26241"/>
    <cellStyle name="Normal 15 3 6" xfId="26242"/>
    <cellStyle name="Normal 15 3 7" xfId="26243"/>
    <cellStyle name="Normal 15 3 8" xfId="26244"/>
    <cellStyle name="Normal 15 3 9" xfId="26245"/>
    <cellStyle name="Normal 15 30" xfId="26246"/>
    <cellStyle name="Normal 15 30 2" xfId="26247"/>
    <cellStyle name="Normal 15 31" xfId="26248"/>
    <cellStyle name="Normal 15 31 2" xfId="26249"/>
    <cellStyle name="Normal 15 32" xfId="26250"/>
    <cellStyle name="Normal 15 32 2" xfId="26251"/>
    <cellStyle name="Normal 15 33" xfId="26252"/>
    <cellStyle name="Normal 15 33 2" xfId="26253"/>
    <cellStyle name="Normal 15 34" xfId="26254"/>
    <cellStyle name="Normal 15 34 2" xfId="26255"/>
    <cellStyle name="Normal 15 35" xfId="26256"/>
    <cellStyle name="Normal 15 35 2" xfId="26257"/>
    <cellStyle name="Normal 15 36" xfId="26258"/>
    <cellStyle name="Normal 15 36 2" xfId="26259"/>
    <cellStyle name="Normal 15 37" xfId="26260"/>
    <cellStyle name="Normal 15 37 2" xfId="26261"/>
    <cellStyle name="Normal 15 38" xfId="26262"/>
    <cellStyle name="Normal 15 38 2" xfId="26263"/>
    <cellStyle name="Normal 15 39" xfId="26264"/>
    <cellStyle name="Normal 15 39 2" xfId="26265"/>
    <cellStyle name="Normal 15 4" xfId="1773"/>
    <cellStyle name="Normal 15 4 10" xfId="26266"/>
    <cellStyle name="Normal 15 4 11" xfId="26267"/>
    <cellStyle name="Normal 15 4 12" xfId="26268"/>
    <cellStyle name="Normal 15 4 13" xfId="26269"/>
    <cellStyle name="Normal 15 4 14" xfId="26270"/>
    <cellStyle name="Normal 15 4 15" xfId="26271"/>
    <cellStyle name="Normal 15 4 16" xfId="26272"/>
    <cellStyle name="Normal 15 4 17" xfId="26273"/>
    <cellStyle name="Normal 15 4 18" xfId="26274"/>
    <cellStyle name="Normal 15 4 19" xfId="26275"/>
    <cellStyle name="Normal 15 4 2" xfId="26276"/>
    <cellStyle name="Normal 15 4 20" xfId="26277"/>
    <cellStyle name="Normal 15 4 21" xfId="26278"/>
    <cellStyle name="Normal 15 4 22" xfId="26279"/>
    <cellStyle name="Normal 15 4 23" xfId="26280"/>
    <cellStyle name="Normal 15 4 24" xfId="26281"/>
    <cellStyle name="Normal 15 4 25" xfId="26282"/>
    <cellStyle name="Normal 15 4 26" xfId="26283"/>
    <cellStyle name="Normal 15 4 27" xfId="26284"/>
    <cellStyle name="Normal 15 4 28" xfId="26285"/>
    <cellStyle name="Normal 15 4 29" xfId="26286"/>
    <cellStyle name="Normal 15 4 3" xfId="26287"/>
    <cellStyle name="Normal 15 4 30" xfId="26288"/>
    <cellStyle name="Normal 15 4 31" xfId="26289"/>
    <cellStyle name="Normal 15 4 32" xfId="26290"/>
    <cellStyle name="Normal 15 4 33" xfId="26291"/>
    <cellStyle name="Normal 15 4 34" xfId="26292"/>
    <cellStyle name="Normal 15 4 35" xfId="26293"/>
    <cellStyle name="Normal 15 4 36" xfId="26294"/>
    <cellStyle name="Normal 15 4 37" xfId="26295"/>
    <cellStyle name="Normal 15 4 38" xfId="26296"/>
    <cellStyle name="Normal 15 4 39" xfId="26297"/>
    <cellStyle name="Normal 15 4 4" xfId="26298"/>
    <cellStyle name="Normal 15 4 40" xfId="26299"/>
    <cellStyle name="Normal 15 4 41" xfId="26300"/>
    <cellStyle name="Normal 15 4 42" xfId="26301"/>
    <cellStyle name="Normal 15 4 43" xfId="26302"/>
    <cellStyle name="Normal 15 4 44" xfId="26303"/>
    <cellStyle name="Normal 15 4 45" xfId="26304"/>
    <cellStyle name="Normal 15 4 46" xfId="26305"/>
    <cellStyle name="Normal 15 4 5" xfId="26306"/>
    <cellStyle name="Normal 15 4 6" xfId="26307"/>
    <cellStyle name="Normal 15 4 7" xfId="26308"/>
    <cellStyle name="Normal 15 4 8" xfId="26309"/>
    <cellStyle name="Normal 15 4 9" xfId="26310"/>
    <cellStyle name="Normal 15 40" xfId="26311"/>
    <cellStyle name="Normal 15 40 2" xfId="26312"/>
    <cellStyle name="Normal 15 41" xfId="26313"/>
    <cellStyle name="Normal 15 41 2" xfId="26314"/>
    <cellStyle name="Normal 15 42" xfId="26315"/>
    <cellStyle name="Normal 15 42 2" xfId="26316"/>
    <cellStyle name="Normal 15 43" xfId="26317"/>
    <cellStyle name="Normal 15 43 2" xfId="26318"/>
    <cellStyle name="Normal 15 44" xfId="26319"/>
    <cellStyle name="Normal 15 44 2" xfId="26320"/>
    <cellStyle name="Normal 15 45" xfId="26321"/>
    <cellStyle name="Normal 15 45 2" xfId="26322"/>
    <cellStyle name="Normal 15 46" xfId="26323"/>
    <cellStyle name="Normal 15 46 2" xfId="26324"/>
    <cellStyle name="Normal 15 47" xfId="26325"/>
    <cellStyle name="Normal 15 47 2" xfId="26326"/>
    <cellStyle name="Normal 15 48" xfId="26327"/>
    <cellStyle name="Normal 15 48 2" xfId="26328"/>
    <cellStyle name="Normal 15 49" xfId="26329"/>
    <cellStyle name="Normal 15 5" xfId="1812"/>
    <cellStyle name="Normal 15 5 10" xfId="26330"/>
    <cellStyle name="Normal 15 5 11" xfId="26331"/>
    <cellStyle name="Normal 15 5 12" xfId="26332"/>
    <cellStyle name="Normal 15 5 13" xfId="26333"/>
    <cellStyle name="Normal 15 5 14" xfId="26334"/>
    <cellStyle name="Normal 15 5 15" xfId="26335"/>
    <cellStyle name="Normal 15 5 16" xfId="26336"/>
    <cellStyle name="Normal 15 5 17" xfId="26337"/>
    <cellStyle name="Normal 15 5 18" xfId="26338"/>
    <cellStyle name="Normal 15 5 19" xfId="26339"/>
    <cellStyle name="Normal 15 5 2" xfId="26340"/>
    <cellStyle name="Normal 15 5 20" xfId="26341"/>
    <cellStyle name="Normal 15 5 21" xfId="26342"/>
    <cellStyle name="Normal 15 5 22" xfId="26343"/>
    <cellStyle name="Normal 15 5 23" xfId="26344"/>
    <cellStyle name="Normal 15 5 24" xfId="26345"/>
    <cellStyle name="Normal 15 5 25" xfId="26346"/>
    <cellStyle name="Normal 15 5 26" xfId="26347"/>
    <cellStyle name="Normal 15 5 27" xfId="26348"/>
    <cellStyle name="Normal 15 5 28" xfId="26349"/>
    <cellStyle name="Normal 15 5 29" xfId="26350"/>
    <cellStyle name="Normal 15 5 3" xfId="26351"/>
    <cellStyle name="Normal 15 5 30" xfId="26352"/>
    <cellStyle name="Normal 15 5 31" xfId="26353"/>
    <cellStyle name="Normal 15 5 32" xfId="26354"/>
    <cellStyle name="Normal 15 5 33" xfId="26355"/>
    <cellStyle name="Normal 15 5 34" xfId="26356"/>
    <cellStyle name="Normal 15 5 35" xfId="26357"/>
    <cellStyle name="Normal 15 5 36" xfId="26358"/>
    <cellStyle name="Normal 15 5 37" xfId="26359"/>
    <cellStyle name="Normal 15 5 38" xfId="26360"/>
    <cellStyle name="Normal 15 5 39" xfId="26361"/>
    <cellStyle name="Normal 15 5 4" xfId="26362"/>
    <cellStyle name="Normal 15 5 40" xfId="26363"/>
    <cellStyle name="Normal 15 5 41" xfId="26364"/>
    <cellStyle name="Normal 15 5 42" xfId="26365"/>
    <cellStyle name="Normal 15 5 43" xfId="26366"/>
    <cellStyle name="Normal 15 5 44" xfId="26367"/>
    <cellStyle name="Normal 15 5 45" xfId="26368"/>
    <cellStyle name="Normal 15 5 46" xfId="26369"/>
    <cellStyle name="Normal 15 5 5" xfId="26370"/>
    <cellStyle name="Normal 15 5 6" xfId="26371"/>
    <cellStyle name="Normal 15 5 7" xfId="26372"/>
    <cellStyle name="Normal 15 5 8" xfId="26373"/>
    <cellStyle name="Normal 15 5 9" xfId="26374"/>
    <cellStyle name="Normal 15 50" xfId="26375"/>
    <cellStyle name="Normal 15 51" xfId="26376"/>
    <cellStyle name="Normal 15 52" xfId="26377"/>
    <cellStyle name="Normal 15 53" xfId="26378"/>
    <cellStyle name="Normal 15 54" xfId="26379"/>
    <cellStyle name="Normal 15 55" xfId="26380"/>
    <cellStyle name="Normal 15 56" xfId="26381"/>
    <cellStyle name="Normal 15 57" xfId="26382"/>
    <cellStyle name="Normal 15 58" xfId="26383"/>
    <cellStyle name="Normal 15 59" xfId="26384"/>
    <cellStyle name="Normal 15 6" xfId="26385"/>
    <cellStyle name="Normal 15 6 2" xfId="26386"/>
    <cellStyle name="Normal 15 60" xfId="26387"/>
    <cellStyle name="Normal 15 61" xfId="26388"/>
    <cellStyle name="Normal 15 62" xfId="26389"/>
    <cellStyle name="Normal 15 63" xfId="26390"/>
    <cellStyle name="Normal 15 64" xfId="26391"/>
    <cellStyle name="Normal 15 65" xfId="26392"/>
    <cellStyle name="Normal 15 66" xfId="26393"/>
    <cellStyle name="Normal 15 67" xfId="26394"/>
    <cellStyle name="Normal 15 68" xfId="26395"/>
    <cellStyle name="Normal 15 69" xfId="26396"/>
    <cellStyle name="Normal 15 7" xfId="26397"/>
    <cellStyle name="Normal 15 7 2" xfId="26398"/>
    <cellStyle name="Normal 15 70" xfId="26399"/>
    <cellStyle name="Normal 15 71" xfId="26400"/>
    <cellStyle name="Normal 15 72" xfId="26401"/>
    <cellStyle name="Normal 15 73" xfId="26402"/>
    <cellStyle name="Normal 15 74" xfId="26403"/>
    <cellStyle name="Normal 15 75" xfId="26404"/>
    <cellStyle name="Normal 15 76" xfId="26405"/>
    <cellStyle name="Normal 15 77" xfId="26406"/>
    <cellStyle name="Normal 15 78" xfId="26407"/>
    <cellStyle name="Normal 15 79" xfId="26408"/>
    <cellStyle name="Normal 15 8" xfId="26409"/>
    <cellStyle name="Normal 15 8 2" xfId="26410"/>
    <cellStyle name="Normal 15 80" xfId="26411"/>
    <cellStyle name="Normal 15 81" xfId="26412"/>
    <cellStyle name="Normal 15 82" xfId="26413"/>
    <cellStyle name="Normal 15 83" xfId="26414"/>
    <cellStyle name="Normal 15 84" xfId="26415"/>
    <cellStyle name="Normal 15 85" xfId="26416"/>
    <cellStyle name="Normal 15 86" xfId="26417"/>
    <cellStyle name="Normal 15 87" xfId="26418"/>
    <cellStyle name="Normal 15 88" xfId="26419"/>
    <cellStyle name="Normal 15 89" xfId="26420"/>
    <cellStyle name="Normal 15 9" xfId="26421"/>
    <cellStyle name="Normal 15 9 2" xfId="26422"/>
    <cellStyle name="Normal 15 90" xfId="26423"/>
    <cellStyle name="Normal 15 91" xfId="26424"/>
    <cellStyle name="Normal 15 92" xfId="26425"/>
    <cellStyle name="Normal 15 93" xfId="26426"/>
    <cellStyle name="Normal 15 94" xfId="26427"/>
    <cellStyle name="Normal 15 95" xfId="26428"/>
    <cellStyle name="Normal 15 96" xfId="26429"/>
    <cellStyle name="Normal 15 97" xfId="26430"/>
    <cellStyle name="Normal 15 98" xfId="26431"/>
    <cellStyle name="Normal 15 99" xfId="26432"/>
    <cellStyle name="Normal 150" xfId="748"/>
    <cellStyle name="Normal 150 2" xfId="26433"/>
    <cellStyle name="Normal 151" xfId="716"/>
    <cellStyle name="Normal 151 2" xfId="26434"/>
    <cellStyle name="Normal 152" xfId="736"/>
    <cellStyle name="Normal 152 2" xfId="26435"/>
    <cellStyle name="Normal 153" xfId="713"/>
    <cellStyle name="Normal 154" xfId="730"/>
    <cellStyle name="Normal 155" xfId="717"/>
    <cellStyle name="Normal 156" xfId="738"/>
    <cellStyle name="Normal 157" xfId="718"/>
    <cellStyle name="Normal 158" xfId="733"/>
    <cellStyle name="Normal 159" xfId="698"/>
    <cellStyle name="Normal 159 2" xfId="771"/>
    <cellStyle name="Normal 16" xfId="350"/>
    <cellStyle name="Normal 16 10" xfId="26436"/>
    <cellStyle name="Normal 16 10 2" xfId="26437"/>
    <cellStyle name="Normal 16 100" xfId="26438"/>
    <cellStyle name="Normal 16 101" xfId="26439"/>
    <cellStyle name="Normal 16 102" xfId="26440"/>
    <cellStyle name="Normal 16 103" xfId="26441"/>
    <cellStyle name="Normal 16 104" xfId="26442"/>
    <cellStyle name="Normal 16 105" xfId="26443"/>
    <cellStyle name="Normal 16 106" xfId="26444"/>
    <cellStyle name="Normal 16 107" xfId="26445"/>
    <cellStyle name="Normal 16 108" xfId="26446"/>
    <cellStyle name="Normal 16 109" xfId="26447"/>
    <cellStyle name="Normal 16 11" xfId="26448"/>
    <cellStyle name="Normal 16 11 2" xfId="26449"/>
    <cellStyle name="Normal 16 110" xfId="26450"/>
    <cellStyle name="Normal 16 111" xfId="26451"/>
    <cellStyle name="Normal 16 112" xfId="26452"/>
    <cellStyle name="Normal 16 113" xfId="26453"/>
    <cellStyle name="Normal 16 114" xfId="26454"/>
    <cellStyle name="Normal 16 115" xfId="55978"/>
    <cellStyle name="Normal 16 116" xfId="56119"/>
    <cellStyle name="Normal 16 12" xfId="26455"/>
    <cellStyle name="Normal 16 12 2" xfId="26456"/>
    <cellStyle name="Normal 16 13" xfId="26457"/>
    <cellStyle name="Normal 16 13 2" xfId="26458"/>
    <cellStyle name="Normal 16 14" xfId="26459"/>
    <cellStyle name="Normal 16 14 2" xfId="26460"/>
    <cellStyle name="Normal 16 15" xfId="26461"/>
    <cellStyle name="Normal 16 15 2" xfId="26462"/>
    <cellStyle name="Normal 16 16" xfId="26463"/>
    <cellStyle name="Normal 16 16 2" xfId="26464"/>
    <cellStyle name="Normal 16 17" xfId="26465"/>
    <cellStyle name="Normal 16 17 2" xfId="26466"/>
    <cellStyle name="Normal 16 18" xfId="26467"/>
    <cellStyle name="Normal 16 18 2" xfId="26468"/>
    <cellStyle name="Normal 16 19" xfId="26469"/>
    <cellStyle name="Normal 16 19 2" xfId="26470"/>
    <cellStyle name="Normal 16 2" xfId="455"/>
    <cellStyle name="Normal 16 2 10" xfId="26471"/>
    <cellStyle name="Normal 16 2 11" xfId="26472"/>
    <cellStyle name="Normal 16 2 12" xfId="26473"/>
    <cellStyle name="Normal 16 2 13" xfId="26474"/>
    <cellStyle name="Normal 16 2 14" xfId="26475"/>
    <cellStyle name="Normal 16 2 15" xfId="26476"/>
    <cellStyle name="Normal 16 2 16" xfId="26477"/>
    <cellStyle name="Normal 16 2 17" xfId="26478"/>
    <cellStyle name="Normal 16 2 18" xfId="26479"/>
    <cellStyle name="Normal 16 2 19" xfId="26480"/>
    <cellStyle name="Normal 16 2 2" xfId="963"/>
    <cellStyle name="Normal 16 2 2 2" xfId="26481"/>
    <cellStyle name="Normal 16 2 2 3" xfId="56052"/>
    <cellStyle name="Normal 16 2 20" xfId="26482"/>
    <cellStyle name="Normal 16 2 21" xfId="26483"/>
    <cellStyle name="Normal 16 2 22" xfId="26484"/>
    <cellStyle name="Normal 16 2 23" xfId="26485"/>
    <cellStyle name="Normal 16 2 24" xfId="26486"/>
    <cellStyle name="Normal 16 2 25" xfId="26487"/>
    <cellStyle name="Normal 16 2 26" xfId="26488"/>
    <cellStyle name="Normal 16 2 27" xfId="26489"/>
    <cellStyle name="Normal 16 2 28" xfId="26490"/>
    <cellStyle name="Normal 16 2 29" xfId="26491"/>
    <cellStyle name="Normal 16 2 3" xfId="1363"/>
    <cellStyle name="Normal 16 2 3 2" xfId="26492"/>
    <cellStyle name="Normal 16 2 30" xfId="26493"/>
    <cellStyle name="Normal 16 2 31" xfId="26494"/>
    <cellStyle name="Normal 16 2 32" xfId="26495"/>
    <cellStyle name="Normal 16 2 33" xfId="26496"/>
    <cellStyle name="Normal 16 2 34" xfId="26497"/>
    <cellStyle name="Normal 16 2 35" xfId="26498"/>
    <cellStyle name="Normal 16 2 36" xfId="26499"/>
    <cellStyle name="Normal 16 2 37" xfId="26500"/>
    <cellStyle name="Normal 16 2 38" xfId="26501"/>
    <cellStyle name="Normal 16 2 39" xfId="26502"/>
    <cellStyle name="Normal 16 2 4" xfId="2006"/>
    <cellStyle name="Normal 16 2 4 2" xfId="26503"/>
    <cellStyle name="Normal 16 2 40" xfId="26504"/>
    <cellStyle name="Normal 16 2 41" xfId="26505"/>
    <cellStyle name="Normal 16 2 42" xfId="26506"/>
    <cellStyle name="Normal 16 2 43" xfId="26507"/>
    <cellStyle name="Normal 16 2 44" xfId="26508"/>
    <cellStyle name="Normal 16 2 45" xfId="26509"/>
    <cellStyle name="Normal 16 2 46" xfId="26510"/>
    <cellStyle name="Normal 16 2 47" xfId="56011"/>
    <cellStyle name="Normal 16 2 48" xfId="56152"/>
    <cellStyle name="Normal 16 2 5" xfId="26511"/>
    <cellStyle name="Normal 16 2 6" xfId="26512"/>
    <cellStyle name="Normal 16 2 7" xfId="26513"/>
    <cellStyle name="Normal 16 2 8" xfId="26514"/>
    <cellStyle name="Normal 16 2 9" xfId="26515"/>
    <cellStyle name="Normal 16 20" xfId="26516"/>
    <cellStyle name="Normal 16 20 2" xfId="26517"/>
    <cellStyle name="Normal 16 21" xfId="26518"/>
    <cellStyle name="Normal 16 21 2" xfId="26519"/>
    <cellStyle name="Normal 16 22" xfId="26520"/>
    <cellStyle name="Normal 16 22 2" xfId="26521"/>
    <cellStyle name="Normal 16 23" xfId="26522"/>
    <cellStyle name="Normal 16 23 2" xfId="26523"/>
    <cellStyle name="Normal 16 24" xfId="26524"/>
    <cellStyle name="Normal 16 24 2" xfId="26525"/>
    <cellStyle name="Normal 16 25" xfId="26526"/>
    <cellStyle name="Normal 16 25 2" xfId="26527"/>
    <cellStyle name="Normal 16 26" xfId="26528"/>
    <cellStyle name="Normal 16 26 2" xfId="26529"/>
    <cellStyle name="Normal 16 27" xfId="26530"/>
    <cellStyle name="Normal 16 27 2" xfId="26531"/>
    <cellStyle name="Normal 16 28" xfId="26532"/>
    <cellStyle name="Normal 16 28 2" xfId="26533"/>
    <cellStyle name="Normal 16 29" xfId="26534"/>
    <cellStyle name="Normal 16 29 2" xfId="26535"/>
    <cellStyle name="Normal 16 3" xfId="1260"/>
    <cellStyle name="Normal 16 3 10" xfId="26536"/>
    <cellStyle name="Normal 16 3 11" xfId="26537"/>
    <cellStyle name="Normal 16 3 12" xfId="26538"/>
    <cellStyle name="Normal 16 3 13" xfId="26539"/>
    <cellStyle name="Normal 16 3 14" xfId="26540"/>
    <cellStyle name="Normal 16 3 15" xfId="26541"/>
    <cellStyle name="Normal 16 3 16" xfId="26542"/>
    <cellStyle name="Normal 16 3 17" xfId="26543"/>
    <cellStyle name="Normal 16 3 18" xfId="26544"/>
    <cellStyle name="Normal 16 3 19" xfId="26545"/>
    <cellStyle name="Normal 16 3 2" xfId="1883"/>
    <cellStyle name="Normal 16 3 2 2" xfId="26546"/>
    <cellStyle name="Normal 16 3 20" xfId="26547"/>
    <cellStyle name="Normal 16 3 21" xfId="26548"/>
    <cellStyle name="Normal 16 3 22" xfId="26549"/>
    <cellStyle name="Normal 16 3 23" xfId="26550"/>
    <cellStyle name="Normal 16 3 24" xfId="26551"/>
    <cellStyle name="Normal 16 3 25" xfId="26552"/>
    <cellStyle name="Normal 16 3 26" xfId="26553"/>
    <cellStyle name="Normal 16 3 27" xfId="26554"/>
    <cellStyle name="Normal 16 3 28" xfId="26555"/>
    <cellStyle name="Normal 16 3 29" xfId="26556"/>
    <cellStyle name="Normal 16 3 3" xfId="26557"/>
    <cellStyle name="Normal 16 3 30" xfId="26558"/>
    <cellStyle name="Normal 16 3 31" xfId="26559"/>
    <cellStyle name="Normal 16 3 32" xfId="26560"/>
    <cellStyle name="Normal 16 3 33" xfId="26561"/>
    <cellStyle name="Normal 16 3 34" xfId="26562"/>
    <cellStyle name="Normal 16 3 35" xfId="26563"/>
    <cellStyle name="Normal 16 3 36" xfId="26564"/>
    <cellStyle name="Normal 16 3 37" xfId="26565"/>
    <cellStyle name="Normal 16 3 38" xfId="26566"/>
    <cellStyle name="Normal 16 3 39" xfId="26567"/>
    <cellStyle name="Normal 16 3 4" xfId="26568"/>
    <cellStyle name="Normal 16 3 40" xfId="26569"/>
    <cellStyle name="Normal 16 3 41" xfId="26570"/>
    <cellStyle name="Normal 16 3 42" xfId="26571"/>
    <cellStyle name="Normal 16 3 43" xfId="26572"/>
    <cellStyle name="Normal 16 3 44" xfId="26573"/>
    <cellStyle name="Normal 16 3 45" xfId="26574"/>
    <cellStyle name="Normal 16 3 46" xfId="26575"/>
    <cellStyle name="Normal 16 3 47" xfId="55984"/>
    <cellStyle name="Normal 16 3 48" xfId="56125"/>
    <cellStyle name="Normal 16 3 5" xfId="26576"/>
    <cellStyle name="Normal 16 3 6" xfId="26577"/>
    <cellStyle name="Normal 16 3 7" xfId="26578"/>
    <cellStyle name="Normal 16 3 8" xfId="26579"/>
    <cellStyle name="Normal 16 3 9" xfId="26580"/>
    <cellStyle name="Normal 16 30" xfId="26581"/>
    <cellStyle name="Normal 16 30 2" xfId="26582"/>
    <cellStyle name="Normal 16 31" xfId="26583"/>
    <cellStyle name="Normal 16 31 2" xfId="26584"/>
    <cellStyle name="Normal 16 32" xfId="26585"/>
    <cellStyle name="Normal 16 32 2" xfId="26586"/>
    <cellStyle name="Normal 16 33" xfId="26587"/>
    <cellStyle name="Normal 16 33 2" xfId="26588"/>
    <cellStyle name="Normal 16 34" xfId="26589"/>
    <cellStyle name="Normal 16 34 2" xfId="26590"/>
    <cellStyle name="Normal 16 35" xfId="26591"/>
    <cellStyle name="Normal 16 35 2" xfId="26592"/>
    <cellStyle name="Normal 16 36" xfId="26593"/>
    <cellStyle name="Normal 16 36 2" xfId="26594"/>
    <cellStyle name="Normal 16 37" xfId="26595"/>
    <cellStyle name="Normal 16 37 2" xfId="26596"/>
    <cellStyle name="Normal 16 38" xfId="26597"/>
    <cellStyle name="Normal 16 38 2" xfId="26598"/>
    <cellStyle name="Normal 16 39" xfId="26599"/>
    <cellStyle name="Normal 16 39 2" xfId="26600"/>
    <cellStyle name="Normal 16 4" xfId="1774"/>
    <cellStyle name="Normal 16 4 10" xfId="26601"/>
    <cellStyle name="Normal 16 4 11" xfId="26602"/>
    <cellStyle name="Normal 16 4 12" xfId="26603"/>
    <cellStyle name="Normal 16 4 13" xfId="26604"/>
    <cellStyle name="Normal 16 4 14" xfId="26605"/>
    <cellStyle name="Normal 16 4 15" xfId="26606"/>
    <cellStyle name="Normal 16 4 16" xfId="26607"/>
    <cellStyle name="Normal 16 4 17" xfId="26608"/>
    <cellStyle name="Normal 16 4 18" xfId="26609"/>
    <cellStyle name="Normal 16 4 19" xfId="26610"/>
    <cellStyle name="Normal 16 4 2" xfId="26611"/>
    <cellStyle name="Normal 16 4 20" xfId="26612"/>
    <cellStyle name="Normal 16 4 21" xfId="26613"/>
    <cellStyle name="Normal 16 4 22" xfId="26614"/>
    <cellStyle name="Normal 16 4 23" xfId="26615"/>
    <cellStyle name="Normal 16 4 24" xfId="26616"/>
    <cellStyle name="Normal 16 4 25" xfId="26617"/>
    <cellStyle name="Normal 16 4 26" xfId="26618"/>
    <cellStyle name="Normal 16 4 27" xfId="26619"/>
    <cellStyle name="Normal 16 4 28" xfId="26620"/>
    <cellStyle name="Normal 16 4 29" xfId="26621"/>
    <cellStyle name="Normal 16 4 3" xfId="26622"/>
    <cellStyle name="Normal 16 4 30" xfId="26623"/>
    <cellStyle name="Normal 16 4 31" xfId="26624"/>
    <cellStyle name="Normal 16 4 32" xfId="26625"/>
    <cellStyle name="Normal 16 4 33" xfId="26626"/>
    <cellStyle name="Normal 16 4 34" xfId="26627"/>
    <cellStyle name="Normal 16 4 35" xfId="26628"/>
    <cellStyle name="Normal 16 4 36" xfId="26629"/>
    <cellStyle name="Normal 16 4 37" xfId="26630"/>
    <cellStyle name="Normal 16 4 38" xfId="26631"/>
    <cellStyle name="Normal 16 4 39" xfId="26632"/>
    <cellStyle name="Normal 16 4 4" xfId="26633"/>
    <cellStyle name="Normal 16 4 40" xfId="26634"/>
    <cellStyle name="Normal 16 4 41" xfId="26635"/>
    <cellStyle name="Normal 16 4 42" xfId="26636"/>
    <cellStyle name="Normal 16 4 43" xfId="26637"/>
    <cellStyle name="Normal 16 4 44" xfId="26638"/>
    <cellStyle name="Normal 16 4 45" xfId="26639"/>
    <cellStyle name="Normal 16 4 46" xfId="26640"/>
    <cellStyle name="Normal 16 4 5" xfId="26641"/>
    <cellStyle name="Normal 16 4 6" xfId="26642"/>
    <cellStyle name="Normal 16 4 7" xfId="26643"/>
    <cellStyle name="Normal 16 4 8" xfId="26644"/>
    <cellStyle name="Normal 16 4 9" xfId="26645"/>
    <cellStyle name="Normal 16 40" xfId="26646"/>
    <cellStyle name="Normal 16 40 2" xfId="26647"/>
    <cellStyle name="Normal 16 41" xfId="26648"/>
    <cellStyle name="Normal 16 41 2" xfId="26649"/>
    <cellStyle name="Normal 16 42" xfId="26650"/>
    <cellStyle name="Normal 16 42 2" xfId="26651"/>
    <cellStyle name="Normal 16 43" xfId="26652"/>
    <cellStyle name="Normal 16 43 2" xfId="26653"/>
    <cellStyle name="Normal 16 44" xfId="26654"/>
    <cellStyle name="Normal 16 44 2" xfId="26655"/>
    <cellStyle name="Normal 16 45" xfId="26656"/>
    <cellStyle name="Normal 16 45 2" xfId="26657"/>
    <cellStyle name="Normal 16 46" xfId="26658"/>
    <cellStyle name="Normal 16 46 2" xfId="26659"/>
    <cellStyle name="Normal 16 47" xfId="26660"/>
    <cellStyle name="Normal 16 47 2" xfId="26661"/>
    <cellStyle name="Normal 16 48" xfId="26662"/>
    <cellStyle name="Normal 16 48 2" xfId="26663"/>
    <cellStyle name="Normal 16 49" xfId="26664"/>
    <cellStyle name="Normal 16 5" xfId="1813"/>
    <cellStyle name="Normal 16 5 10" xfId="26665"/>
    <cellStyle name="Normal 16 5 11" xfId="26666"/>
    <cellStyle name="Normal 16 5 12" xfId="26667"/>
    <cellStyle name="Normal 16 5 13" xfId="26668"/>
    <cellStyle name="Normal 16 5 14" xfId="26669"/>
    <cellStyle name="Normal 16 5 15" xfId="26670"/>
    <cellStyle name="Normal 16 5 16" xfId="26671"/>
    <cellStyle name="Normal 16 5 17" xfId="26672"/>
    <cellStyle name="Normal 16 5 18" xfId="26673"/>
    <cellStyle name="Normal 16 5 19" xfId="26674"/>
    <cellStyle name="Normal 16 5 2" xfId="26675"/>
    <cellStyle name="Normal 16 5 20" xfId="26676"/>
    <cellStyle name="Normal 16 5 21" xfId="26677"/>
    <cellStyle name="Normal 16 5 22" xfId="26678"/>
    <cellStyle name="Normal 16 5 23" xfId="26679"/>
    <cellStyle name="Normal 16 5 24" xfId="26680"/>
    <cellStyle name="Normal 16 5 25" xfId="26681"/>
    <cellStyle name="Normal 16 5 26" xfId="26682"/>
    <cellStyle name="Normal 16 5 27" xfId="26683"/>
    <cellStyle name="Normal 16 5 28" xfId="26684"/>
    <cellStyle name="Normal 16 5 29" xfId="26685"/>
    <cellStyle name="Normal 16 5 3" xfId="26686"/>
    <cellStyle name="Normal 16 5 30" xfId="26687"/>
    <cellStyle name="Normal 16 5 31" xfId="26688"/>
    <cellStyle name="Normal 16 5 32" xfId="26689"/>
    <cellStyle name="Normal 16 5 33" xfId="26690"/>
    <cellStyle name="Normal 16 5 34" xfId="26691"/>
    <cellStyle name="Normal 16 5 35" xfId="26692"/>
    <cellStyle name="Normal 16 5 36" xfId="26693"/>
    <cellStyle name="Normal 16 5 37" xfId="26694"/>
    <cellStyle name="Normal 16 5 38" xfId="26695"/>
    <cellStyle name="Normal 16 5 39" xfId="26696"/>
    <cellStyle name="Normal 16 5 4" xfId="26697"/>
    <cellStyle name="Normal 16 5 40" xfId="26698"/>
    <cellStyle name="Normal 16 5 41" xfId="26699"/>
    <cellStyle name="Normal 16 5 42" xfId="26700"/>
    <cellStyle name="Normal 16 5 43" xfId="26701"/>
    <cellStyle name="Normal 16 5 44" xfId="26702"/>
    <cellStyle name="Normal 16 5 45" xfId="26703"/>
    <cellStyle name="Normal 16 5 46" xfId="26704"/>
    <cellStyle name="Normal 16 5 5" xfId="26705"/>
    <cellStyle name="Normal 16 5 6" xfId="26706"/>
    <cellStyle name="Normal 16 5 7" xfId="26707"/>
    <cellStyle name="Normal 16 5 8" xfId="26708"/>
    <cellStyle name="Normal 16 5 9" xfId="26709"/>
    <cellStyle name="Normal 16 50" xfId="26710"/>
    <cellStyle name="Normal 16 51" xfId="26711"/>
    <cellStyle name="Normal 16 52" xfId="26712"/>
    <cellStyle name="Normal 16 53" xfId="26713"/>
    <cellStyle name="Normal 16 54" xfId="26714"/>
    <cellStyle name="Normal 16 55" xfId="26715"/>
    <cellStyle name="Normal 16 56" xfId="26716"/>
    <cellStyle name="Normal 16 57" xfId="26717"/>
    <cellStyle name="Normal 16 58" xfId="26718"/>
    <cellStyle name="Normal 16 59" xfId="26719"/>
    <cellStyle name="Normal 16 6" xfId="26720"/>
    <cellStyle name="Normal 16 6 2" xfId="26721"/>
    <cellStyle name="Normal 16 60" xfId="26722"/>
    <cellStyle name="Normal 16 61" xfId="26723"/>
    <cellStyle name="Normal 16 62" xfId="26724"/>
    <cellStyle name="Normal 16 63" xfId="26725"/>
    <cellStyle name="Normal 16 64" xfId="26726"/>
    <cellStyle name="Normal 16 65" xfId="26727"/>
    <cellStyle name="Normal 16 66" xfId="26728"/>
    <cellStyle name="Normal 16 67" xfId="26729"/>
    <cellStyle name="Normal 16 68" xfId="26730"/>
    <cellStyle name="Normal 16 69" xfId="26731"/>
    <cellStyle name="Normal 16 7" xfId="26732"/>
    <cellStyle name="Normal 16 7 2" xfId="26733"/>
    <cellStyle name="Normal 16 70" xfId="26734"/>
    <cellStyle name="Normal 16 71" xfId="26735"/>
    <cellStyle name="Normal 16 72" xfId="26736"/>
    <cellStyle name="Normal 16 73" xfId="26737"/>
    <cellStyle name="Normal 16 74" xfId="26738"/>
    <cellStyle name="Normal 16 75" xfId="26739"/>
    <cellStyle name="Normal 16 76" xfId="26740"/>
    <cellStyle name="Normal 16 77" xfId="26741"/>
    <cellStyle name="Normal 16 78" xfId="26742"/>
    <cellStyle name="Normal 16 79" xfId="26743"/>
    <cellStyle name="Normal 16 8" xfId="26744"/>
    <cellStyle name="Normal 16 8 2" xfId="26745"/>
    <cellStyle name="Normal 16 80" xfId="26746"/>
    <cellStyle name="Normal 16 81" xfId="26747"/>
    <cellStyle name="Normal 16 82" xfId="26748"/>
    <cellStyle name="Normal 16 83" xfId="26749"/>
    <cellStyle name="Normal 16 84" xfId="26750"/>
    <cellStyle name="Normal 16 85" xfId="26751"/>
    <cellStyle name="Normal 16 86" xfId="26752"/>
    <cellStyle name="Normal 16 87" xfId="26753"/>
    <cellStyle name="Normal 16 88" xfId="26754"/>
    <cellStyle name="Normal 16 89" xfId="26755"/>
    <cellStyle name="Normal 16 9" xfId="26756"/>
    <cellStyle name="Normal 16 9 2" xfId="26757"/>
    <cellStyle name="Normal 16 90" xfId="26758"/>
    <cellStyle name="Normal 16 91" xfId="26759"/>
    <cellStyle name="Normal 16 92" xfId="26760"/>
    <cellStyle name="Normal 16 93" xfId="26761"/>
    <cellStyle name="Normal 16 94" xfId="26762"/>
    <cellStyle name="Normal 16 95" xfId="26763"/>
    <cellStyle name="Normal 16 96" xfId="26764"/>
    <cellStyle name="Normal 16 97" xfId="26765"/>
    <cellStyle name="Normal 16 98" xfId="26766"/>
    <cellStyle name="Normal 16 99" xfId="26767"/>
    <cellStyle name="Normal 160" xfId="809"/>
    <cellStyle name="Normal 160 2" xfId="1329"/>
    <cellStyle name="Normal 161" xfId="822"/>
    <cellStyle name="Normal 161 2" xfId="1330"/>
    <cellStyle name="Normal 162" xfId="803"/>
    <cellStyle name="Normal 162 2" xfId="1327"/>
    <cellStyle name="Normal 163" xfId="772"/>
    <cellStyle name="Normal 164" xfId="813"/>
    <cellStyle name="Normal 165" xfId="824"/>
    <cellStyle name="Normal 166" xfId="798"/>
    <cellStyle name="Normal 167" xfId="818"/>
    <cellStyle name="Normal 168" xfId="801"/>
    <cellStyle name="Normal 169" xfId="775"/>
    <cellStyle name="Normal 17" xfId="352"/>
    <cellStyle name="Normal 17 10" xfId="26768"/>
    <cellStyle name="Normal 17 10 2" xfId="26769"/>
    <cellStyle name="Normal 17 100" xfId="26770"/>
    <cellStyle name="Normal 17 101" xfId="26771"/>
    <cellStyle name="Normal 17 102" xfId="26772"/>
    <cellStyle name="Normal 17 103" xfId="26773"/>
    <cellStyle name="Normal 17 104" xfId="26774"/>
    <cellStyle name="Normal 17 105" xfId="26775"/>
    <cellStyle name="Normal 17 106" xfId="26776"/>
    <cellStyle name="Normal 17 107" xfId="26777"/>
    <cellStyle name="Normal 17 108" xfId="26778"/>
    <cellStyle name="Normal 17 109" xfId="26779"/>
    <cellStyle name="Normal 17 11" xfId="26780"/>
    <cellStyle name="Normal 17 11 2" xfId="26781"/>
    <cellStyle name="Normal 17 110" xfId="26782"/>
    <cellStyle name="Normal 17 111" xfId="26783"/>
    <cellStyle name="Normal 17 112" xfId="26784"/>
    <cellStyle name="Normal 17 113" xfId="26785"/>
    <cellStyle name="Normal 17 114" xfId="26786"/>
    <cellStyle name="Normal 17 115" xfId="55979"/>
    <cellStyle name="Normal 17 116" xfId="56120"/>
    <cellStyle name="Normal 17 12" xfId="26787"/>
    <cellStyle name="Normal 17 12 2" xfId="26788"/>
    <cellStyle name="Normal 17 13" xfId="26789"/>
    <cellStyle name="Normal 17 13 2" xfId="26790"/>
    <cellStyle name="Normal 17 14" xfId="26791"/>
    <cellStyle name="Normal 17 14 2" xfId="26792"/>
    <cellStyle name="Normal 17 15" xfId="26793"/>
    <cellStyle name="Normal 17 15 2" xfId="26794"/>
    <cellStyle name="Normal 17 16" xfId="26795"/>
    <cellStyle name="Normal 17 16 2" xfId="26796"/>
    <cellStyle name="Normal 17 17" xfId="26797"/>
    <cellStyle name="Normal 17 17 2" xfId="26798"/>
    <cellStyle name="Normal 17 18" xfId="26799"/>
    <cellStyle name="Normal 17 18 2" xfId="26800"/>
    <cellStyle name="Normal 17 19" xfId="26801"/>
    <cellStyle name="Normal 17 19 2" xfId="26802"/>
    <cellStyle name="Normal 17 2" xfId="392"/>
    <cellStyle name="Normal 17 2 10" xfId="26803"/>
    <cellStyle name="Normal 17 2 11" xfId="26804"/>
    <cellStyle name="Normal 17 2 12" xfId="26805"/>
    <cellStyle name="Normal 17 2 13" xfId="26806"/>
    <cellStyle name="Normal 17 2 14" xfId="26807"/>
    <cellStyle name="Normal 17 2 15" xfId="26808"/>
    <cellStyle name="Normal 17 2 16" xfId="26809"/>
    <cellStyle name="Normal 17 2 17" xfId="26810"/>
    <cellStyle name="Normal 17 2 18" xfId="26811"/>
    <cellStyle name="Normal 17 2 19" xfId="26812"/>
    <cellStyle name="Normal 17 2 2" xfId="964"/>
    <cellStyle name="Normal 17 2 2 2" xfId="26813"/>
    <cellStyle name="Normal 17 2 2 3" xfId="56077"/>
    <cellStyle name="Normal 17 2 20" xfId="26814"/>
    <cellStyle name="Normal 17 2 21" xfId="26815"/>
    <cellStyle name="Normal 17 2 22" xfId="26816"/>
    <cellStyle name="Normal 17 2 23" xfId="26817"/>
    <cellStyle name="Normal 17 2 24" xfId="26818"/>
    <cellStyle name="Normal 17 2 25" xfId="26819"/>
    <cellStyle name="Normal 17 2 26" xfId="26820"/>
    <cellStyle name="Normal 17 2 27" xfId="26821"/>
    <cellStyle name="Normal 17 2 28" xfId="26822"/>
    <cellStyle name="Normal 17 2 29" xfId="26823"/>
    <cellStyle name="Normal 17 2 3" xfId="1364"/>
    <cellStyle name="Normal 17 2 3 2" xfId="26824"/>
    <cellStyle name="Normal 17 2 30" xfId="26825"/>
    <cellStyle name="Normal 17 2 31" xfId="26826"/>
    <cellStyle name="Normal 17 2 32" xfId="26827"/>
    <cellStyle name="Normal 17 2 33" xfId="26828"/>
    <cellStyle name="Normal 17 2 34" xfId="26829"/>
    <cellStyle name="Normal 17 2 35" xfId="26830"/>
    <cellStyle name="Normal 17 2 36" xfId="26831"/>
    <cellStyle name="Normal 17 2 37" xfId="26832"/>
    <cellStyle name="Normal 17 2 38" xfId="26833"/>
    <cellStyle name="Normal 17 2 39" xfId="26834"/>
    <cellStyle name="Normal 17 2 4" xfId="2007"/>
    <cellStyle name="Normal 17 2 4 2" xfId="26835"/>
    <cellStyle name="Normal 17 2 40" xfId="26836"/>
    <cellStyle name="Normal 17 2 41" xfId="26837"/>
    <cellStyle name="Normal 17 2 42" xfId="26838"/>
    <cellStyle name="Normal 17 2 43" xfId="26839"/>
    <cellStyle name="Normal 17 2 44" xfId="26840"/>
    <cellStyle name="Normal 17 2 45" xfId="26841"/>
    <cellStyle name="Normal 17 2 46" xfId="26842"/>
    <cellStyle name="Normal 17 2 47" xfId="56012"/>
    <cellStyle name="Normal 17 2 48" xfId="56153"/>
    <cellStyle name="Normal 17 2 5" xfId="26843"/>
    <cellStyle name="Normal 17 2 6" xfId="26844"/>
    <cellStyle name="Normal 17 2 7" xfId="26845"/>
    <cellStyle name="Normal 17 2 8" xfId="26846"/>
    <cellStyle name="Normal 17 2 9" xfId="26847"/>
    <cellStyle name="Normal 17 20" xfId="26848"/>
    <cellStyle name="Normal 17 20 2" xfId="26849"/>
    <cellStyle name="Normal 17 21" xfId="26850"/>
    <cellStyle name="Normal 17 21 2" xfId="26851"/>
    <cellStyle name="Normal 17 22" xfId="26852"/>
    <cellStyle name="Normal 17 22 2" xfId="26853"/>
    <cellStyle name="Normal 17 23" xfId="26854"/>
    <cellStyle name="Normal 17 23 2" xfId="26855"/>
    <cellStyle name="Normal 17 24" xfId="26856"/>
    <cellStyle name="Normal 17 24 2" xfId="26857"/>
    <cellStyle name="Normal 17 25" xfId="26858"/>
    <cellStyle name="Normal 17 25 2" xfId="26859"/>
    <cellStyle name="Normal 17 26" xfId="26860"/>
    <cellStyle name="Normal 17 26 2" xfId="26861"/>
    <cellStyle name="Normal 17 27" xfId="26862"/>
    <cellStyle name="Normal 17 27 2" xfId="26863"/>
    <cellStyle name="Normal 17 28" xfId="26864"/>
    <cellStyle name="Normal 17 28 2" xfId="26865"/>
    <cellStyle name="Normal 17 29" xfId="26866"/>
    <cellStyle name="Normal 17 29 2" xfId="26867"/>
    <cellStyle name="Normal 17 3" xfId="1216"/>
    <cellStyle name="Normal 17 3 10" xfId="26868"/>
    <cellStyle name="Normal 17 3 11" xfId="26869"/>
    <cellStyle name="Normal 17 3 12" xfId="26870"/>
    <cellStyle name="Normal 17 3 13" xfId="26871"/>
    <cellStyle name="Normal 17 3 14" xfId="26872"/>
    <cellStyle name="Normal 17 3 15" xfId="26873"/>
    <cellStyle name="Normal 17 3 16" xfId="26874"/>
    <cellStyle name="Normal 17 3 17" xfId="26875"/>
    <cellStyle name="Normal 17 3 18" xfId="26876"/>
    <cellStyle name="Normal 17 3 19" xfId="26877"/>
    <cellStyle name="Normal 17 3 2" xfId="1915"/>
    <cellStyle name="Normal 17 3 2 2" xfId="26878"/>
    <cellStyle name="Normal 17 3 20" xfId="26879"/>
    <cellStyle name="Normal 17 3 21" xfId="26880"/>
    <cellStyle name="Normal 17 3 22" xfId="26881"/>
    <cellStyle name="Normal 17 3 23" xfId="26882"/>
    <cellStyle name="Normal 17 3 24" xfId="26883"/>
    <cellStyle name="Normal 17 3 25" xfId="26884"/>
    <cellStyle name="Normal 17 3 26" xfId="26885"/>
    <cellStyle name="Normal 17 3 27" xfId="26886"/>
    <cellStyle name="Normal 17 3 28" xfId="26887"/>
    <cellStyle name="Normal 17 3 29" xfId="26888"/>
    <cellStyle name="Normal 17 3 3" xfId="26889"/>
    <cellStyle name="Normal 17 3 30" xfId="26890"/>
    <cellStyle name="Normal 17 3 31" xfId="26891"/>
    <cellStyle name="Normal 17 3 32" xfId="26892"/>
    <cellStyle name="Normal 17 3 33" xfId="26893"/>
    <cellStyle name="Normal 17 3 34" xfId="26894"/>
    <cellStyle name="Normal 17 3 35" xfId="26895"/>
    <cellStyle name="Normal 17 3 36" xfId="26896"/>
    <cellStyle name="Normal 17 3 37" xfId="26897"/>
    <cellStyle name="Normal 17 3 38" xfId="26898"/>
    <cellStyle name="Normal 17 3 39" xfId="26899"/>
    <cellStyle name="Normal 17 3 4" xfId="26900"/>
    <cellStyle name="Normal 17 3 40" xfId="26901"/>
    <cellStyle name="Normal 17 3 41" xfId="26902"/>
    <cellStyle name="Normal 17 3 42" xfId="26903"/>
    <cellStyle name="Normal 17 3 43" xfId="26904"/>
    <cellStyle name="Normal 17 3 44" xfId="26905"/>
    <cellStyle name="Normal 17 3 45" xfId="26906"/>
    <cellStyle name="Normal 17 3 46" xfId="26907"/>
    <cellStyle name="Normal 17 3 47" xfId="55990"/>
    <cellStyle name="Normal 17 3 48" xfId="56131"/>
    <cellStyle name="Normal 17 3 5" xfId="26908"/>
    <cellStyle name="Normal 17 3 6" xfId="26909"/>
    <cellStyle name="Normal 17 3 7" xfId="26910"/>
    <cellStyle name="Normal 17 3 8" xfId="26911"/>
    <cellStyle name="Normal 17 3 9" xfId="26912"/>
    <cellStyle name="Normal 17 30" xfId="26913"/>
    <cellStyle name="Normal 17 30 2" xfId="26914"/>
    <cellStyle name="Normal 17 31" xfId="26915"/>
    <cellStyle name="Normal 17 31 2" xfId="26916"/>
    <cellStyle name="Normal 17 32" xfId="26917"/>
    <cellStyle name="Normal 17 32 2" xfId="26918"/>
    <cellStyle name="Normal 17 33" xfId="26919"/>
    <cellStyle name="Normal 17 33 2" xfId="26920"/>
    <cellStyle name="Normal 17 34" xfId="26921"/>
    <cellStyle name="Normal 17 34 2" xfId="26922"/>
    <cellStyle name="Normal 17 35" xfId="26923"/>
    <cellStyle name="Normal 17 35 2" xfId="26924"/>
    <cellStyle name="Normal 17 36" xfId="26925"/>
    <cellStyle name="Normal 17 36 2" xfId="26926"/>
    <cellStyle name="Normal 17 37" xfId="26927"/>
    <cellStyle name="Normal 17 37 2" xfId="26928"/>
    <cellStyle name="Normal 17 38" xfId="26929"/>
    <cellStyle name="Normal 17 38 2" xfId="26930"/>
    <cellStyle name="Normal 17 39" xfId="26931"/>
    <cellStyle name="Normal 17 39 2" xfId="26932"/>
    <cellStyle name="Normal 17 4" xfId="1775"/>
    <cellStyle name="Normal 17 4 10" xfId="26933"/>
    <cellStyle name="Normal 17 4 11" xfId="26934"/>
    <cellStyle name="Normal 17 4 12" xfId="26935"/>
    <cellStyle name="Normal 17 4 13" xfId="26936"/>
    <cellStyle name="Normal 17 4 14" xfId="26937"/>
    <cellStyle name="Normal 17 4 15" xfId="26938"/>
    <cellStyle name="Normal 17 4 16" xfId="26939"/>
    <cellStyle name="Normal 17 4 17" xfId="26940"/>
    <cellStyle name="Normal 17 4 18" xfId="26941"/>
    <cellStyle name="Normal 17 4 19" xfId="26942"/>
    <cellStyle name="Normal 17 4 2" xfId="26943"/>
    <cellStyle name="Normal 17 4 20" xfId="26944"/>
    <cellStyle name="Normal 17 4 21" xfId="26945"/>
    <cellStyle name="Normal 17 4 22" xfId="26946"/>
    <cellStyle name="Normal 17 4 23" xfId="26947"/>
    <cellStyle name="Normal 17 4 24" xfId="26948"/>
    <cellStyle name="Normal 17 4 25" xfId="26949"/>
    <cellStyle name="Normal 17 4 26" xfId="26950"/>
    <cellStyle name="Normal 17 4 27" xfId="26951"/>
    <cellStyle name="Normal 17 4 28" xfId="26952"/>
    <cellStyle name="Normal 17 4 29" xfId="26953"/>
    <cellStyle name="Normal 17 4 3" xfId="26954"/>
    <cellStyle name="Normal 17 4 30" xfId="26955"/>
    <cellStyle name="Normal 17 4 31" xfId="26956"/>
    <cellStyle name="Normal 17 4 32" xfId="26957"/>
    <cellStyle name="Normal 17 4 33" xfId="26958"/>
    <cellStyle name="Normal 17 4 34" xfId="26959"/>
    <cellStyle name="Normal 17 4 35" xfId="26960"/>
    <cellStyle name="Normal 17 4 36" xfId="26961"/>
    <cellStyle name="Normal 17 4 37" xfId="26962"/>
    <cellStyle name="Normal 17 4 38" xfId="26963"/>
    <cellStyle name="Normal 17 4 39" xfId="26964"/>
    <cellStyle name="Normal 17 4 4" xfId="26965"/>
    <cellStyle name="Normal 17 4 40" xfId="26966"/>
    <cellStyle name="Normal 17 4 41" xfId="26967"/>
    <cellStyle name="Normal 17 4 42" xfId="26968"/>
    <cellStyle name="Normal 17 4 43" xfId="26969"/>
    <cellStyle name="Normal 17 4 44" xfId="26970"/>
    <cellStyle name="Normal 17 4 45" xfId="26971"/>
    <cellStyle name="Normal 17 4 46" xfId="26972"/>
    <cellStyle name="Normal 17 4 5" xfId="26973"/>
    <cellStyle name="Normal 17 4 6" xfId="26974"/>
    <cellStyle name="Normal 17 4 7" xfId="26975"/>
    <cellStyle name="Normal 17 4 8" xfId="26976"/>
    <cellStyle name="Normal 17 4 9" xfId="26977"/>
    <cellStyle name="Normal 17 40" xfId="26978"/>
    <cellStyle name="Normal 17 40 2" xfId="26979"/>
    <cellStyle name="Normal 17 41" xfId="26980"/>
    <cellStyle name="Normal 17 41 2" xfId="26981"/>
    <cellStyle name="Normal 17 42" xfId="26982"/>
    <cellStyle name="Normal 17 42 2" xfId="26983"/>
    <cellStyle name="Normal 17 43" xfId="26984"/>
    <cellStyle name="Normal 17 43 2" xfId="26985"/>
    <cellStyle name="Normal 17 44" xfId="26986"/>
    <cellStyle name="Normal 17 44 2" xfId="26987"/>
    <cellStyle name="Normal 17 45" xfId="26988"/>
    <cellStyle name="Normal 17 45 2" xfId="26989"/>
    <cellStyle name="Normal 17 46" xfId="26990"/>
    <cellStyle name="Normal 17 46 2" xfId="26991"/>
    <cellStyle name="Normal 17 47" xfId="26992"/>
    <cellStyle name="Normal 17 47 2" xfId="26993"/>
    <cellStyle name="Normal 17 48" xfId="26994"/>
    <cellStyle name="Normal 17 48 2" xfId="26995"/>
    <cellStyle name="Normal 17 49" xfId="26996"/>
    <cellStyle name="Normal 17 5" xfId="1814"/>
    <cellStyle name="Normal 17 5 10" xfId="26997"/>
    <cellStyle name="Normal 17 5 11" xfId="26998"/>
    <cellStyle name="Normal 17 5 12" xfId="26999"/>
    <cellStyle name="Normal 17 5 13" xfId="27000"/>
    <cellStyle name="Normal 17 5 14" xfId="27001"/>
    <cellStyle name="Normal 17 5 15" xfId="27002"/>
    <cellStyle name="Normal 17 5 16" xfId="27003"/>
    <cellStyle name="Normal 17 5 17" xfId="27004"/>
    <cellStyle name="Normal 17 5 18" xfId="27005"/>
    <cellStyle name="Normal 17 5 19" xfId="27006"/>
    <cellStyle name="Normal 17 5 2" xfId="27007"/>
    <cellStyle name="Normal 17 5 20" xfId="27008"/>
    <cellStyle name="Normal 17 5 21" xfId="27009"/>
    <cellStyle name="Normal 17 5 22" xfId="27010"/>
    <cellStyle name="Normal 17 5 23" xfId="27011"/>
    <cellStyle name="Normal 17 5 24" xfId="27012"/>
    <cellStyle name="Normal 17 5 25" xfId="27013"/>
    <cellStyle name="Normal 17 5 26" xfId="27014"/>
    <cellStyle name="Normal 17 5 27" xfId="27015"/>
    <cellStyle name="Normal 17 5 28" xfId="27016"/>
    <cellStyle name="Normal 17 5 29" xfId="27017"/>
    <cellStyle name="Normal 17 5 3" xfId="27018"/>
    <cellStyle name="Normal 17 5 30" xfId="27019"/>
    <cellStyle name="Normal 17 5 31" xfId="27020"/>
    <cellStyle name="Normal 17 5 32" xfId="27021"/>
    <cellStyle name="Normal 17 5 33" xfId="27022"/>
    <cellStyle name="Normal 17 5 34" xfId="27023"/>
    <cellStyle name="Normal 17 5 35" xfId="27024"/>
    <cellStyle name="Normal 17 5 36" xfId="27025"/>
    <cellStyle name="Normal 17 5 37" xfId="27026"/>
    <cellStyle name="Normal 17 5 38" xfId="27027"/>
    <cellStyle name="Normal 17 5 39" xfId="27028"/>
    <cellStyle name="Normal 17 5 4" xfId="27029"/>
    <cellStyle name="Normal 17 5 40" xfId="27030"/>
    <cellStyle name="Normal 17 5 41" xfId="27031"/>
    <cellStyle name="Normal 17 5 42" xfId="27032"/>
    <cellStyle name="Normal 17 5 43" xfId="27033"/>
    <cellStyle name="Normal 17 5 44" xfId="27034"/>
    <cellStyle name="Normal 17 5 45" xfId="27035"/>
    <cellStyle name="Normal 17 5 46" xfId="27036"/>
    <cellStyle name="Normal 17 5 5" xfId="27037"/>
    <cellStyle name="Normal 17 5 6" xfId="27038"/>
    <cellStyle name="Normal 17 5 7" xfId="27039"/>
    <cellStyle name="Normal 17 5 8" xfId="27040"/>
    <cellStyle name="Normal 17 5 9" xfId="27041"/>
    <cellStyle name="Normal 17 50" xfId="27042"/>
    <cellStyle name="Normal 17 51" xfId="27043"/>
    <cellStyle name="Normal 17 52" xfId="27044"/>
    <cellStyle name="Normal 17 53" xfId="27045"/>
    <cellStyle name="Normal 17 54" xfId="27046"/>
    <cellStyle name="Normal 17 55" xfId="27047"/>
    <cellStyle name="Normal 17 56" xfId="27048"/>
    <cellStyle name="Normal 17 57" xfId="27049"/>
    <cellStyle name="Normal 17 58" xfId="27050"/>
    <cellStyle name="Normal 17 59" xfId="27051"/>
    <cellStyle name="Normal 17 6" xfId="27052"/>
    <cellStyle name="Normal 17 6 2" xfId="27053"/>
    <cellStyle name="Normal 17 60" xfId="27054"/>
    <cellStyle name="Normal 17 61" xfId="27055"/>
    <cellStyle name="Normal 17 62" xfId="27056"/>
    <cellStyle name="Normal 17 63" xfId="27057"/>
    <cellStyle name="Normal 17 64" xfId="27058"/>
    <cellStyle name="Normal 17 65" xfId="27059"/>
    <cellStyle name="Normal 17 66" xfId="27060"/>
    <cellStyle name="Normal 17 67" xfId="27061"/>
    <cellStyle name="Normal 17 68" xfId="27062"/>
    <cellStyle name="Normal 17 69" xfId="27063"/>
    <cellStyle name="Normal 17 7" xfId="27064"/>
    <cellStyle name="Normal 17 7 2" xfId="27065"/>
    <cellStyle name="Normal 17 70" xfId="27066"/>
    <cellStyle name="Normal 17 71" xfId="27067"/>
    <cellStyle name="Normal 17 72" xfId="27068"/>
    <cellStyle name="Normal 17 73" xfId="27069"/>
    <cellStyle name="Normal 17 74" xfId="27070"/>
    <cellStyle name="Normal 17 75" xfId="27071"/>
    <cellStyle name="Normal 17 76" xfId="27072"/>
    <cellStyle name="Normal 17 77" xfId="27073"/>
    <cellStyle name="Normal 17 78" xfId="27074"/>
    <cellStyle name="Normal 17 79" xfId="27075"/>
    <cellStyle name="Normal 17 8" xfId="27076"/>
    <cellStyle name="Normal 17 8 2" xfId="27077"/>
    <cellStyle name="Normal 17 80" xfId="27078"/>
    <cellStyle name="Normal 17 81" xfId="27079"/>
    <cellStyle name="Normal 17 82" xfId="27080"/>
    <cellStyle name="Normal 17 83" xfId="27081"/>
    <cellStyle name="Normal 17 84" xfId="27082"/>
    <cellStyle name="Normal 17 85" xfId="27083"/>
    <cellStyle name="Normal 17 86" xfId="27084"/>
    <cellStyle name="Normal 17 87" xfId="27085"/>
    <cellStyle name="Normal 17 88" xfId="27086"/>
    <cellStyle name="Normal 17 89" xfId="27087"/>
    <cellStyle name="Normal 17 9" xfId="27088"/>
    <cellStyle name="Normal 17 9 2" xfId="27089"/>
    <cellStyle name="Normal 17 90" xfId="27090"/>
    <cellStyle name="Normal 17 91" xfId="27091"/>
    <cellStyle name="Normal 17 92" xfId="27092"/>
    <cellStyle name="Normal 17 93" xfId="27093"/>
    <cellStyle name="Normal 17 94" xfId="27094"/>
    <cellStyle name="Normal 17 95" xfId="27095"/>
    <cellStyle name="Normal 17 96" xfId="27096"/>
    <cellStyle name="Normal 17 97" xfId="27097"/>
    <cellStyle name="Normal 17 98" xfId="27098"/>
    <cellStyle name="Normal 17 99" xfId="27099"/>
    <cellStyle name="Normal 170" xfId="810"/>
    <cellStyle name="Normal 171" xfId="830"/>
    <cellStyle name="Normal 172" xfId="806"/>
    <cellStyle name="Normal 173" xfId="831"/>
    <cellStyle name="Normal 174" xfId="805"/>
    <cellStyle name="Normal 175" xfId="825"/>
    <cellStyle name="Normal 176" xfId="815"/>
    <cellStyle name="Normal 177" xfId="819"/>
    <cellStyle name="Normal 178" xfId="802"/>
    <cellStyle name="Normal 179" xfId="774"/>
    <cellStyle name="Normal 18" xfId="351"/>
    <cellStyle name="Normal 18 10" xfId="27100"/>
    <cellStyle name="Normal 18 10 2" xfId="27101"/>
    <cellStyle name="Normal 18 100" xfId="27102"/>
    <cellStyle name="Normal 18 101" xfId="27103"/>
    <cellStyle name="Normal 18 102" xfId="27104"/>
    <cellStyle name="Normal 18 103" xfId="27105"/>
    <cellStyle name="Normal 18 104" xfId="27106"/>
    <cellStyle name="Normal 18 105" xfId="27107"/>
    <cellStyle name="Normal 18 106" xfId="27108"/>
    <cellStyle name="Normal 18 107" xfId="27109"/>
    <cellStyle name="Normal 18 108" xfId="27110"/>
    <cellStyle name="Normal 18 109" xfId="27111"/>
    <cellStyle name="Normal 18 11" xfId="27112"/>
    <cellStyle name="Normal 18 11 2" xfId="27113"/>
    <cellStyle name="Normal 18 110" xfId="27114"/>
    <cellStyle name="Normal 18 111" xfId="27115"/>
    <cellStyle name="Normal 18 112" xfId="27116"/>
    <cellStyle name="Normal 18 113" xfId="27117"/>
    <cellStyle name="Normal 18 114" xfId="27118"/>
    <cellStyle name="Normal 18 115" xfId="55980"/>
    <cellStyle name="Normal 18 116" xfId="56121"/>
    <cellStyle name="Normal 18 12" xfId="27119"/>
    <cellStyle name="Normal 18 12 2" xfId="27120"/>
    <cellStyle name="Normal 18 13" xfId="27121"/>
    <cellStyle name="Normal 18 13 2" xfId="27122"/>
    <cellStyle name="Normal 18 14" xfId="27123"/>
    <cellStyle name="Normal 18 14 2" xfId="27124"/>
    <cellStyle name="Normal 18 15" xfId="27125"/>
    <cellStyle name="Normal 18 15 2" xfId="27126"/>
    <cellStyle name="Normal 18 16" xfId="27127"/>
    <cellStyle name="Normal 18 16 2" xfId="27128"/>
    <cellStyle name="Normal 18 17" xfId="27129"/>
    <cellStyle name="Normal 18 17 2" xfId="27130"/>
    <cellStyle name="Normal 18 18" xfId="27131"/>
    <cellStyle name="Normal 18 18 2" xfId="27132"/>
    <cellStyle name="Normal 18 19" xfId="27133"/>
    <cellStyle name="Normal 18 19 2" xfId="27134"/>
    <cellStyle name="Normal 18 2" xfId="471"/>
    <cellStyle name="Normal 18 2 10" xfId="27135"/>
    <cellStyle name="Normal 18 2 11" xfId="27136"/>
    <cellStyle name="Normal 18 2 12" xfId="27137"/>
    <cellStyle name="Normal 18 2 13" xfId="27138"/>
    <cellStyle name="Normal 18 2 14" xfId="27139"/>
    <cellStyle name="Normal 18 2 15" xfId="27140"/>
    <cellStyle name="Normal 18 2 16" xfId="27141"/>
    <cellStyle name="Normal 18 2 17" xfId="27142"/>
    <cellStyle name="Normal 18 2 18" xfId="27143"/>
    <cellStyle name="Normal 18 2 19" xfId="27144"/>
    <cellStyle name="Normal 18 2 2" xfId="965"/>
    <cellStyle name="Normal 18 2 2 2" xfId="27145"/>
    <cellStyle name="Normal 18 2 20" xfId="27146"/>
    <cellStyle name="Normal 18 2 21" xfId="27147"/>
    <cellStyle name="Normal 18 2 22" xfId="27148"/>
    <cellStyle name="Normal 18 2 23" xfId="27149"/>
    <cellStyle name="Normal 18 2 24" xfId="27150"/>
    <cellStyle name="Normal 18 2 25" xfId="27151"/>
    <cellStyle name="Normal 18 2 26" xfId="27152"/>
    <cellStyle name="Normal 18 2 27" xfId="27153"/>
    <cellStyle name="Normal 18 2 28" xfId="27154"/>
    <cellStyle name="Normal 18 2 29" xfId="27155"/>
    <cellStyle name="Normal 18 2 3" xfId="1365"/>
    <cellStyle name="Normal 18 2 3 2" xfId="27156"/>
    <cellStyle name="Normal 18 2 30" xfId="27157"/>
    <cellStyle name="Normal 18 2 31" xfId="27158"/>
    <cellStyle name="Normal 18 2 32" xfId="27159"/>
    <cellStyle name="Normal 18 2 33" xfId="27160"/>
    <cellStyle name="Normal 18 2 34" xfId="27161"/>
    <cellStyle name="Normal 18 2 35" xfId="27162"/>
    <cellStyle name="Normal 18 2 36" xfId="27163"/>
    <cellStyle name="Normal 18 2 37" xfId="27164"/>
    <cellStyle name="Normal 18 2 38" xfId="27165"/>
    <cellStyle name="Normal 18 2 39" xfId="27166"/>
    <cellStyle name="Normal 18 2 4" xfId="27167"/>
    <cellStyle name="Normal 18 2 40" xfId="27168"/>
    <cellStyle name="Normal 18 2 41" xfId="27169"/>
    <cellStyle name="Normal 18 2 42" xfId="27170"/>
    <cellStyle name="Normal 18 2 43" xfId="27171"/>
    <cellStyle name="Normal 18 2 44" xfId="27172"/>
    <cellStyle name="Normal 18 2 45" xfId="27173"/>
    <cellStyle name="Normal 18 2 46" xfId="27174"/>
    <cellStyle name="Normal 18 2 5" xfId="27175"/>
    <cellStyle name="Normal 18 2 6" xfId="27176"/>
    <cellStyle name="Normal 18 2 7" xfId="27177"/>
    <cellStyle name="Normal 18 2 8" xfId="27178"/>
    <cellStyle name="Normal 18 2 9" xfId="27179"/>
    <cellStyle name="Normal 18 20" xfId="27180"/>
    <cellStyle name="Normal 18 20 2" xfId="27181"/>
    <cellStyle name="Normal 18 21" xfId="27182"/>
    <cellStyle name="Normal 18 21 2" xfId="27183"/>
    <cellStyle name="Normal 18 22" xfId="27184"/>
    <cellStyle name="Normal 18 22 2" xfId="27185"/>
    <cellStyle name="Normal 18 23" xfId="27186"/>
    <cellStyle name="Normal 18 23 2" xfId="27187"/>
    <cellStyle name="Normal 18 24" xfId="27188"/>
    <cellStyle name="Normal 18 24 2" xfId="27189"/>
    <cellStyle name="Normal 18 25" xfId="27190"/>
    <cellStyle name="Normal 18 25 2" xfId="27191"/>
    <cellStyle name="Normal 18 26" xfId="27192"/>
    <cellStyle name="Normal 18 26 2" xfId="27193"/>
    <cellStyle name="Normal 18 27" xfId="27194"/>
    <cellStyle name="Normal 18 27 2" xfId="27195"/>
    <cellStyle name="Normal 18 28" xfId="27196"/>
    <cellStyle name="Normal 18 28 2" xfId="27197"/>
    <cellStyle name="Normal 18 29" xfId="27198"/>
    <cellStyle name="Normal 18 29 2" xfId="27199"/>
    <cellStyle name="Normal 18 3" xfId="1276"/>
    <cellStyle name="Normal 18 3 10" xfId="27200"/>
    <cellStyle name="Normal 18 3 11" xfId="27201"/>
    <cellStyle name="Normal 18 3 12" xfId="27202"/>
    <cellStyle name="Normal 18 3 13" xfId="27203"/>
    <cellStyle name="Normal 18 3 14" xfId="27204"/>
    <cellStyle name="Normal 18 3 15" xfId="27205"/>
    <cellStyle name="Normal 18 3 16" xfId="27206"/>
    <cellStyle name="Normal 18 3 17" xfId="27207"/>
    <cellStyle name="Normal 18 3 18" xfId="27208"/>
    <cellStyle name="Normal 18 3 19" xfId="27209"/>
    <cellStyle name="Normal 18 3 2" xfId="27210"/>
    <cellStyle name="Normal 18 3 20" xfId="27211"/>
    <cellStyle name="Normal 18 3 21" xfId="27212"/>
    <cellStyle name="Normal 18 3 22" xfId="27213"/>
    <cellStyle name="Normal 18 3 23" xfId="27214"/>
    <cellStyle name="Normal 18 3 24" xfId="27215"/>
    <cellStyle name="Normal 18 3 25" xfId="27216"/>
    <cellStyle name="Normal 18 3 26" xfId="27217"/>
    <cellStyle name="Normal 18 3 27" xfId="27218"/>
    <cellStyle name="Normal 18 3 28" xfId="27219"/>
    <cellStyle name="Normal 18 3 29" xfId="27220"/>
    <cellStyle name="Normal 18 3 3" xfId="27221"/>
    <cellStyle name="Normal 18 3 30" xfId="27222"/>
    <cellStyle name="Normal 18 3 31" xfId="27223"/>
    <cellStyle name="Normal 18 3 32" xfId="27224"/>
    <cellStyle name="Normal 18 3 33" xfId="27225"/>
    <cellStyle name="Normal 18 3 34" xfId="27226"/>
    <cellStyle name="Normal 18 3 35" xfId="27227"/>
    <cellStyle name="Normal 18 3 36" xfId="27228"/>
    <cellStyle name="Normal 18 3 37" xfId="27229"/>
    <cellStyle name="Normal 18 3 38" xfId="27230"/>
    <cellStyle name="Normal 18 3 39" xfId="27231"/>
    <cellStyle name="Normal 18 3 4" xfId="27232"/>
    <cellStyle name="Normal 18 3 40" xfId="27233"/>
    <cellStyle name="Normal 18 3 41" xfId="27234"/>
    <cellStyle name="Normal 18 3 42" xfId="27235"/>
    <cellStyle name="Normal 18 3 43" xfId="27236"/>
    <cellStyle name="Normal 18 3 44" xfId="27237"/>
    <cellStyle name="Normal 18 3 45" xfId="27238"/>
    <cellStyle name="Normal 18 3 46" xfId="27239"/>
    <cellStyle name="Normal 18 3 5" xfId="27240"/>
    <cellStyle name="Normal 18 3 6" xfId="27241"/>
    <cellStyle name="Normal 18 3 7" xfId="27242"/>
    <cellStyle name="Normal 18 3 8" xfId="27243"/>
    <cellStyle name="Normal 18 3 9" xfId="27244"/>
    <cellStyle name="Normal 18 30" xfId="27245"/>
    <cellStyle name="Normal 18 30 2" xfId="27246"/>
    <cellStyle name="Normal 18 31" xfId="27247"/>
    <cellStyle name="Normal 18 31 2" xfId="27248"/>
    <cellStyle name="Normal 18 32" xfId="27249"/>
    <cellStyle name="Normal 18 32 2" xfId="27250"/>
    <cellStyle name="Normal 18 33" xfId="27251"/>
    <cellStyle name="Normal 18 33 2" xfId="27252"/>
    <cellStyle name="Normal 18 34" xfId="27253"/>
    <cellStyle name="Normal 18 34 2" xfId="27254"/>
    <cellStyle name="Normal 18 35" xfId="27255"/>
    <cellStyle name="Normal 18 35 2" xfId="27256"/>
    <cellStyle name="Normal 18 36" xfId="27257"/>
    <cellStyle name="Normal 18 36 2" xfId="27258"/>
    <cellStyle name="Normal 18 37" xfId="27259"/>
    <cellStyle name="Normal 18 37 2" xfId="27260"/>
    <cellStyle name="Normal 18 38" xfId="27261"/>
    <cellStyle name="Normal 18 38 2" xfId="27262"/>
    <cellStyle name="Normal 18 39" xfId="27263"/>
    <cellStyle name="Normal 18 39 2" xfId="27264"/>
    <cellStyle name="Normal 18 4" xfId="1776"/>
    <cellStyle name="Normal 18 4 10" xfId="27265"/>
    <cellStyle name="Normal 18 4 11" xfId="27266"/>
    <cellStyle name="Normal 18 4 12" xfId="27267"/>
    <cellStyle name="Normal 18 4 13" xfId="27268"/>
    <cellStyle name="Normal 18 4 14" xfId="27269"/>
    <cellStyle name="Normal 18 4 15" xfId="27270"/>
    <cellStyle name="Normal 18 4 16" xfId="27271"/>
    <cellStyle name="Normal 18 4 17" xfId="27272"/>
    <cellStyle name="Normal 18 4 18" xfId="27273"/>
    <cellStyle name="Normal 18 4 19" xfId="27274"/>
    <cellStyle name="Normal 18 4 2" xfId="27275"/>
    <cellStyle name="Normal 18 4 20" xfId="27276"/>
    <cellStyle name="Normal 18 4 21" xfId="27277"/>
    <cellStyle name="Normal 18 4 22" xfId="27278"/>
    <cellStyle name="Normal 18 4 23" xfId="27279"/>
    <cellStyle name="Normal 18 4 24" xfId="27280"/>
    <cellStyle name="Normal 18 4 25" xfId="27281"/>
    <cellStyle name="Normal 18 4 26" xfId="27282"/>
    <cellStyle name="Normal 18 4 27" xfId="27283"/>
    <cellStyle name="Normal 18 4 28" xfId="27284"/>
    <cellStyle name="Normal 18 4 29" xfId="27285"/>
    <cellStyle name="Normal 18 4 3" xfId="27286"/>
    <cellStyle name="Normal 18 4 30" xfId="27287"/>
    <cellStyle name="Normal 18 4 31" xfId="27288"/>
    <cellStyle name="Normal 18 4 32" xfId="27289"/>
    <cellStyle name="Normal 18 4 33" xfId="27290"/>
    <cellStyle name="Normal 18 4 34" xfId="27291"/>
    <cellStyle name="Normal 18 4 35" xfId="27292"/>
    <cellStyle name="Normal 18 4 36" xfId="27293"/>
    <cellStyle name="Normal 18 4 37" xfId="27294"/>
    <cellStyle name="Normal 18 4 38" xfId="27295"/>
    <cellStyle name="Normal 18 4 39" xfId="27296"/>
    <cellStyle name="Normal 18 4 4" xfId="27297"/>
    <cellStyle name="Normal 18 4 40" xfId="27298"/>
    <cellStyle name="Normal 18 4 41" xfId="27299"/>
    <cellStyle name="Normal 18 4 42" xfId="27300"/>
    <cellStyle name="Normal 18 4 43" xfId="27301"/>
    <cellStyle name="Normal 18 4 44" xfId="27302"/>
    <cellStyle name="Normal 18 4 45" xfId="27303"/>
    <cellStyle name="Normal 18 4 46" xfId="27304"/>
    <cellStyle name="Normal 18 4 5" xfId="27305"/>
    <cellStyle name="Normal 18 4 6" xfId="27306"/>
    <cellStyle name="Normal 18 4 7" xfId="27307"/>
    <cellStyle name="Normal 18 4 8" xfId="27308"/>
    <cellStyle name="Normal 18 4 9" xfId="27309"/>
    <cellStyle name="Normal 18 40" xfId="27310"/>
    <cellStyle name="Normal 18 40 2" xfId="27311"/>
    <cellStyle name="Normal 18 41" xfId="27312"/>
    <cellStyle name="Normal 18 41 2" xfId="27313"/>
    <cellStyle name="Normal 18 42" xfId="27314"/>
    <cellStyle name="Normal 18 42 2" xfId="27315"/>
    <cellStyle name="Normal 18 43" xfId="27316"/>
    <cellStyle name="Normal 18 43 2" xfId="27317"/>
    <cellStyle name="Normal 18 44" xfId="27318"/>
    <cellStyle name="Normal 18 44 2" xfId="27319"/>
    <cellStyle name="Normal 18 45" xfId="27320"/>
    <cellStyle name="Normal 18 45 2" xfId="27321"/>
    <cellStyle name="Normal 18 46" xfId="27322"/>
    <cellStyle name="Normal 18 46 2" xfId="27323"/>
    <cellStyle name="Normal 18 47" xfId="27324"/>
    <cellStyle name="Normal 18 47 2" xfId="27325"/>
    <cellStyle name="Normal 18 48" xfId="27326"/>
    <cellStyle name="Normal 18 48 2" xfId="27327"/>
    <cellStyle name="Normal 18 49" xfId="27328"/>
    <cellStyle name="Normal 18 5" xfId="1815"/>
    <cellStyle name="Normal 18 5 10" xfId="27329"/>
    <cellStyle name="Normal 18 5 11" xfId="27330"/>
    <cellStyle name="Normal 18 5 12" xfId="27331"/>
    <cellStyle name="Normal 18 5 13" xfId="27332"/>
    <cellStyle name="Normal 18 5 14" xfId="27333"/>
    <cellStyle name="Normal 18 5 15" xfId="27334"/>
    <cellStyle name="Normal 18 5 16" xfId="27335"/>
    <cellStyle name="Normal 18 5 17" xfId="27336"/>
    <cellStyle name="Normal 18 5 18" xfId="27337"/>
    <cellStyle name="Normal 18 5 19" xfId="27338"/>
    <cellStyle name="Normal 18 5 2" xfId="27339"/>
    <cellStyle name="Normal 18 5 20" xfId="27340"/>
    <cellStyle name="Normal 18 5 21" xfId="27341"/>
    <cellStyle name="Normal 18 5 22" xfId="27342"/>
    <cellStyle name="Normal 18 5 23" xfId="27343"/>
    <cellStyle name="Normal 18 5 24" xfId="27344"/>
    <cellStyle name="Normal 18 5 25" xfId="27345"/>
    <cellStyle name="Normal 18 5 26" xfId="27346"/>
    <cellStyle name="Normal 18 5 27" xfId="27347"/>
    <cellStyle name="Normal 18 5 28" xfId="27348"/>
    <cellStyle name="Normal 18 5 29" xfId="27349"/>
    <cellStyle name="Normal 18 5 3" xfId="27350"/>
    <cellStyle name="Normal 18 5 30" xfId="27351"/>
    <cellStyle name="Normal 18 5 31" xfId="27352"/>
    <cellStyle name="Normal 18 5 32" xfId="27353"/>
    <cellStyle name="Normal 18 5 33" xfId="27354"/>
    <cellStyle name="Normal 18 5 34" xfId="27355"/>
    <cellStyle name="Normal 18 5 35" xfId="27356"/>
    <cellStyle name="Normal 18 5 36" xfId="27357"/>
    <cellStyle name="Normal 18 5 37" xfId="27358"/>
    <cellStyle name="Normal 18 5 38" xfId="27359"/>
    <cellStyle name="Normal 18 5 39" xfId="27360"/>
    <cellStyle name="Normal 18 5 4" xfId="27361"/>
    <cellStyle name="Normal 18 5 40" xfId="27362"/>
    <cellStyle name="Normal 18 5 41" xfId="27363"/>
    <cellStyle name="Normal 18 5 42" xfId="27364"/>
    <cellStyle name="Normal 18 5 43" xfId="27365"/>
    <cellStyle name="Normal 18 5 44" xfId="27366"/>
    <cellStyle name="Normal 18 5 45" xfId="27367"/>
    <cellStyle name="Normal 18 5 46" xfId="27368"/>
    <cellStyle name="Normal 18 5 5" xfId="27369"/>
    <cellStyle name="Normal 18 5 6" xfId="27370"/>
    <cellStyle name="Normal 18 5 7" xfId="27371"/>
    <cellStyle name="Normal 18 5 8" xfId="27372"/>
    <cellStyle name="Normal 18 5 9" xfId="27373"/>
    <cellStyle name="Normal 18 50" xfId="27374"/>
    <cellStyle name="Normal 18 51" xfId="27375"/>
    <cellStyle name="Normal 18 52" xfId="27376"/>
    <cellStyle name="Normal 18 53" xfId="27377"/>
    <cellStyle name="Normal 18 54" xfId="27378"/>
    <cellStyle name="Normal 18 55" xfId="27379"/>
    <cellStyle name="Normal 18 56" xfId="27380"/>
    <cellStyle name="Normal 18 57" xfId="27381"/>
    <cellStyle name="Normal 18 58" xfId="27382"/>
    <cellStyle name="Normal 18 59" xfId="27383"/>
    <cellStyle name="Normal 18 6" xfId="27384"/>
    <cellStyle name="Normal 18 6 2" xfId="27385"/>
    <cellStyle name="Normal 18 60" xfId="27386"/>
    <cellStyle name="Normal 18 61" xfId="27387"/>
    <cellStyle name="Normal 18 62" xfId="27388"/>
    <cellStyle name="Normal 18 63" xfId="27389"/>
    <cellStyle name="Normal 18 64" xfId="27390"/>
    <cellStyle name="Normal 18 65" xfId="27391"/>
    <cellStyle name="Normal 18 66" xfId="27392"/>
    <cellStyle name="Normal 18 67" xfId="27393"/>
    <cellStyle name="Normal 18 68" xfId="27394"/>
    <cellStyle name="Normal 18 69" xfId="27395"/>
    <cellStyle name="Normal 18 7" xfId="27396"/>
    <cellStyle name="Normal 18 7 2" xfId="27397"/>
    <cellStyle name="Normal 18 70" xfId="27398"/>
    <cellStyle name="Normal 18 71" xfId="27399"/>
    <cellStyle name="Normal 18 72" xfId="27400"/>
    <cellStyle name="Normal 18 73" xfId="27401"/>
    <cellStyle name="Normal 18 74" xfId="27402"/>
    <cellStyle name="Normal 18 75" xfId="27403"/>
    <cellStyle name="Normal 18 76" xfId="27404"/>
    <cellStyle name="Normal 18 77" xfId="27405"/>
    <cellStyle name="Normal 18 78" xfId="27406"/>
    <cellStyle name="Normal 18 79" xfId="27407"/>
    <cellStyle name="Normal 18 8" xfId="27408"/>
    <cellStyle name="Normal 18 8 2" xfId="27409"/>
    <cellStyle name="Normal 18 80" xfId="27410"/>
    <cellStyle name="Normal 18 81" xfId="27411"/>
    <cellStyle name="Normal 18 82" xfId="27412"/>
    <cellStyle name="Normal 18 83" xfId="27413"/>
    <cellStyle name="Normal 18 84" xfId="27414"/>
    <cellStyle name="Normal 18 85" xfId="27415"/>
    <cellStyle name="Normal 18 86" xfId="27416"/>
    <cellStyle name="Normal 18 87" xfId="27417"/>
    <cellStyle name="Normal 18 88" xfId="27418"/>
    <cellStyle name="Normal 18 89" xfId="27419"/>
    <cellStyle name="Normal 18 9" xfId="27420"/>
    <cellStyle name="Normal 18 9 2" xfId="27421"/>
    <cellStyle name="Normal 18 90" xfId="27422"/>
    <cellStyle name="Normal 18 91" xfId="27423"/>
    <cellStyle name="Normal 18 92" xfId="27424"/>
    <cellStyle name="Normal 18 93" xfId="27425"/>
    <cellStyle name="Normal 18 94" xfId="27426"/>
    <cellStyle name="Normal 18 95" xfId="27427"/>
    <cellStyle name="Normal 18 96" xfId="27428"/>
    <cellStyle name="Normal 18 97" xfId="27429"/>
    <cellStyle name="Normal 18 98" xfId="27430"/>
    <cellStyle name="Normal 18 99" xfId="27431"/>
    <cellStyle name="Normal 180" xfId="811"/>
    <cellStyle name="Normal 181" xfId="776"/>
    <cellStyle name="Normal 182" xfId="807"/>
    <cellStyle name="Normal 183" xfId="828"/>
    <cellStyle name="Normal 184" xfId="814"/>
    <cellStyle name="Normal 185" xfId="826"/>
    <cellStyle name="Normal 186" xfId="816"/>
    <cellStyle name="Normal 187" xfId="820"/>
    <cellStyle name="Normal 188" xfId="832"/>
    <cellStyle name="Normal 189" xfId="773"/>
    <cellStyle name="Normal 19" xfId="354"/>
    <cellStyle name="Normal 19 10" xfId="27432"/>
    <cellStyle name="Normal 19 10 2" xfId="27433"/>
    <cellStyle name="Normal 19 100" xfId="27434"/>
    <cellStyle name="Normal 19 101" xfId="27435"/>
    <cellStyle name="Normal 19 102" xfId="27436"/>
    <cellStyle name="Normal 19 103" xfId="27437"/>
    <cellStyle name="Normal 19 104" xfId="27438"/>
    <cellStyle name="Normal 19 105" xfId="27439"/>
    <cellStyle name="Normal 19 106" xfId="27440"/>
    <cellStyle name="Normal 19 107" xfId="27441"/>
    <cellStyle name="Normal 19 108" xfId="27442"/>
    <cellStyle name="Normal 19 109" xfId="27443"/>
    <cellStyle name="Normal 19 11" xfId="27444"/>
    <cellStyle name="Normal 19 11 2" xfId="27445"/>
    <cellStyle name="Normal 19 110" xfId="27446"/>
    <cellStyle name="Normal 19 111" xfId="27447"/>
    <cellStyle name="Normal 19 112" xfId="27448"/>
    <cellStyle name="Normal 19 113" xfId="27449"/>
    <cellStyle name="Normal 19 114" xfId="27450"/>
    <cellStyle name="Normal 19 12" xfId="27451"/>
    <cellStyle name="Normal 19 12 2" xfId="27452"/>
    <cellStyle name="Normal 19 13" xfId="27453"/>
    <cellStyle name="Normal 19 13 2" xfId="27454"/>
    <cellStyle name="Normal 19 14" xfId="27455"/>
    <cellStyle name="Normal 19 14 2" xfId="27456"/>
    <cellStyle name="Normal 19 15" xfId="27457"/>
    <cellStyle name="Normal 19 15 2" xfId="27458"/>
    <cellStyle name="Normal 19 16" xfId="27459"/>
    <cellStyle name="Normal 19 16 2" xfId="27460"/>
    <cellStyle name="Normal 19 17" xfId="27461"/>
    <cellStyle name="Normal 19 17 2" xfId="27462"/>
    <cellStyle name="Normal 19 18" xfId="27463"/>
    <cellStyle name="Normal 19 18 2" xfId="27464"/>
    <cellStyle name="Normal 19 19" xfId="27465"/>
    <cellStyle name="Normal 19 19 2" xfId="27466"/>
    <cellStyle name="Normal 19 2" xfId="435"/>
    <cellStyle name="Normal 19 2 10" xfId="27467"/>
    <cellStyle name="Normal 19 2 11" xfId="27468"/>
    <cellStyle name="Normal 19 2 12" xfId="27469"/>
    <cellStyle name="Normal 19 2 13" xfId="27470"/>
    <cellStyle name="Normal 19 2 14" xfId="27471"/>
    <cellStyle name="Normal 19 2 15" xfId="27472"/>
    <cellStyle name="Normal 19 2 16" xfId="27473"/>
    <cellStyle name="Normal 19 2 17" xfId="27474"/>
    <cellStyle name="Normal 19 2 18" xfId="27475"/>
    <cellStyle name="Normal 19 2 19" xfId="27476"/>
    <cellStyle name="Normal 19 2 2" xfId="27477"/>
    <cellStyle name="Normal 19 2 20" xfId="27478"/>
    <cellStyle name="Normal 19 2 21" xfId="27479"/>
    <cellStyle name="Normal 19 2 22" xfId="27480"/>
    <cellStyle name="Normal 19 2 23" xfId="27481"/>
    <cellStyle name="Normal 19 2 24" xfId="27482"/>
    <cellStyle name="Normal 19 2 25" xfId="27483"/>
    <cellStyle name="Normal 19 2 26" xfId="27484"/>
    <cellStyle name="Normal 19 2 27" xfId="27485"/>
    <cellStyle name="Normal 19 2 28" xfId="27486"/>
    <cellStyle name="Normal 19 2 29" xfId="27487"/>
    <cellStyle name="Normal 19 2 3" xfId="27488"/>
    <cellStyle name="Normal 19 2 30" xfId="27489"/>
    <cellStyle name="Normal 19 2 31" xfId="27490"/>
    <cellStyle name="Normal 19 2 32" xfId="27491"/>
    <cellStyle name="Normal 19 2 33" xfId="27492"/>
    <cellStyle name="Normal 19 2 34" xfId="27493"/>
    <cellStyle name="Normal 19 2 35" xfId="27494"/>
    <cellStyle name="Normal 19 2 36" xfId="27495"/>
    <cellStyle name="Normal 19 2 37" xfId="27496"/>
    <cellStyle name="Normal 19 2 38" xfId="27497"/>
    <cellStyle name="Normal 19 2 39" xfId="27498"/>
    <cellStyle name="Normal 19 2 4" xfId="27499"/>
    <cellStyle name="Normal 19 2 40" xfId="27500"/>
    <cellStyle name="Normal 19 2 41" xfId="27501"/>
    <cellStyle name="Normal 19 2 42" xfId="27502"/>
    <cellStyle name="Normal 19 2 43" xfId="27503"/>
    <cellStyle name="Normal 19 2 44" xfId="27504"/>
    <cellStyle name="Normal 19 2 45" xfId="27505"/>
    <cellStyle name="Normal 19 2 46" xfId="27506"/>
    <cellStyle name="Normal 19 2 5" xfId="27507"/>
    <cellStyle name="Normal 19 2 6" xfId="27508"/>
    <cellStyle name="Normal 19 2 7" xfId="27509"/>
    <cellStyle name="Normal 19 2 8" xfId="27510"/>
    <cellStyle name="Normal 19 2 9" xfId="27511"/>
    <cellStyle name="Normal 19 20" xfId="27512"/>
    <cellStyle name="Normal 19 20 2" xfId="27513"/>
    <cellStyle name="Normal 19 21" xfId="27514"/>
    <cellStyle name="Normal 19 21 2" xfId="27515"/>
    <cellStyle name="Normal 19 22" xfId="27516"/>
    <cellStyle name="Normal 19 22 2" xfId="27517"/>
    <cellStyle name="Normal 19 23" xfId="27518"/>
    <cellStyle name="Normal 19 23 2" xfId="27519"/>
    <cellStyle name="Normal 19 24" xfId="27520"/>
    <cellStyle name="Normal 19 24 2" xfId="27521"/>
    <cellStyle name="Normal 19 25" xfId="27522"/>
    <cellStyle name="Normal 19 25 2" xfId="27523"/>
    <cellStyle name="Normal 19 26" xfId="27524"/>
    <cellStyle name="Normal 19 26 2" xfId="27525"/>
    <cellStyle name="Normal 19 27" xfId="27526"/>
    <cellStyle name="Normal 19 27 2" xfId="27527"/>
    <cellStyle name="Normal 19 28" xfId="27528"/>
    <cellStyle name="Normal 19 28 2" xfId="27529"/>
    <cellStyle name="Normal 19 29" xfId="27530"/>
    <cellStyle name="Normal 19 29 2" xfId="27531"/>
    <cellStyle name="Normal 19 3" xfId="27532"/>
    <cellStyle name="Normal 19 3 10" xfId="27533"/>
    <cellStyle name="Normal 19 3 11" xfId="27534"/>
    <cellStyle name="Normal 19 3 12" xfId="27535"/>
    <cellStyle name="Normal 19 3 13" xfId="27536"/>
    <cellStyle name="Normal 19 3 14" xfId="27537"/>
    <cellStyle name="Normal 19 3 15" xfId="27538"/>
    <cellStyle name="Normal 19 3 16" xfId="27539"/>
    <cellStyle name="Normal 19 3 17" xfId="27540"/>
    <cellStyle name="Normal 19 3 18" xfId="27541"/>
    <cellStyle name="Normal 19 3 19" xfId="27542"/>
    <cellStyle name="Normal 19 3 2" xfId="27543"/>
    <cellStyle name="Normal 19 3 20" xfId="27544"/>
    <cellStyle name="Normal 19 3 21" xfId="27545"/>
    <cellStyle name="Normal 19 3 22" xfId="27546"/>
    <cellStyle name="Normal 19 3 23" xfId="27547"/>
    <cellStyle name="Normal 19 3 24" xfId="27548"/>
    <cellStyle name="Normal 19 3 25" xfId="27549"/>
    <cellStyle name="Normal 19 3 26" xfId="27550"/>
    <cellStyle name="Normal 19 3 27" xfId="27551"/>
    <cellStyle name="Normal 19 3 28" xfId="27552"/>
    <cellStyle name="Normal 19 3 29" xfId="27553"/>
    <cellStyle name="Normal 19 3 3" xfId="27554"/>
    <cellStyle name="Normal 19 3 30" xfId="27555"/>
    <cellStyle name="Normal 19 3 31" xfId="27556"/>
    <cellStyle name="Normal 19 3 32" xfId="27557"/>
    <cellStyle name="Normal 19 3 33" xfId="27558"/>
    <cellStyle name="Normal 19 3 34" xfId="27559"/>
    <cellStyle name="Normal 19 3 35" xfId="27560"/>
    <cellStyle name="Normal 19 3 36" xfId="27561"/>
    <cellStyle name="Normal 19 3 37" xfId="27562"/>
    <cellStyle name="Normal 19 3 38" xfId="27563"/>
    <cellStyle name="Normal 19 3 39" xfId="27564"/>
    <cellStyle name="Normal 19 3 4" xfId="27565"/>
    <cellStyle name="Normal 19 3 40" xfId="27566"/>
    <cellStyle name="Normal 19 3 41" xfId="27567"/>
    <cellStyle name="Normal 19 3 42" xfId="27568"/>
    <cellStyle name="Normal 19 3 43" xfId="27569"/>
    <cellStyle name="Normal 19 3 44" xfId="27570"/>
    <cellStyle name="Normal 19 3 45" xfId="27571"/>
    <cellStyle name="Normal 19 3 5" xfId="27572"/>
    <cellStyle name="Normal 19 3 6" xfId="27573"/>
    <cellStyle name="Normal 19 3 7" xfId="27574"/>
    <cellStyle name="Normal 19 3 8" xfId="27575"/>
    <cellStyle name="Normal 19 3 9" xfId="27576"/>
    <cellStyle name="Normal 19 30" xfId="27577"/>
    <cellStyle name="Normal 19 30 2" xfId="27578"/>
    <cellStyle name="Normal 19 31" xfId="27579"/>
    <cellStyle name="Normal 19 31 2" xfId="27580"/>
    <cellStyle name="Normal 19 32" xfId="27581"/>
    <cellStyle name="Normal 19 32 2" xfId="27582"/>
    <cellStyle name="Normal 19 33" xfId="27583"/>
    <cellStyle name="Normal 19 33 2" xfId="27584"/>
    <cellStyle name="Normal 19 34" xfId="27585"/>
    <cellStyle name="Normal 19 34 2" xfId="27586"/>
    <cellStyle name="Normal 19 35" xfId="27587"/>
    <cellStyle name="Normal 19 35 2" xfId="27588"/>
    <cellStyle name="Normal 19 36" xfId="27589"/>
    <cellStyle name="Normal 19 36 2" xfId="27590"/>
    <cellStyle name="Normal 19 37" xfId="27591"/>
    <cellStyle name="Normal 19 37 2" xfId="27592"/>
    <cellStyle name="Normal 19 38" xfId="27593"/>
    <cellStyle name="Normal 19 38 2" xfId="27594"/>
    <cellStyle name="Normal 19 39" xfId="27595"/>
    <cellStyle name="Normal 19 39 2" xfId="27596"/>
    <cellStyle name="Normal 19 4" xfId="27597"/>
    <cellStyle name="Normal 19 4 10" xfId="27598"/>
    <cellStyle name="Normal 19 4 11" xfId="27599"/>
    <cellStyle name="Normal 19 4 12" xfId="27600"/>
    <cellStyle name="Normal 19 4 13" xfId="27601"/>
    <cellStyle name="Normal 19 4 14" xfId="27602"/>
    <cellStyle name="Normal 19 4 15" xfId="27603"/>
    <cellStyle name="Normal 19 4 16" xfId="27604"/>
    <cellStyle name="Normal 19 4 17" xfId="27605"/>
    <cellStyle name="Normal 19 4 18" xfId="27606"/>
    <cellStyle name="Normal 19 4 19" xfId="27607"/>
    <cellStyle name="Normal 19 4 2" xfId="27608"/>
    <cellStyle name="Normal 19 4 20" xfId="27609"/>
    <cellStyle name="Normal 19 4 21" xfId="27610"/>
    <cellStyle name="Normal 19 4 22" xfId="27611"/>
    <cellStyle name="Normal 19 4 23" xfId="27612"/>
    <cellStyle name="Normal 19 4 24" xfId="27613"/>
    <cellStyle name="Normal 19 4 25" xfId="27614"/>
    <cellStyle name="Normal 19 4 26" xfId="27615"/>
    <cellStyle name="Normal 19 4 27" xfId="27616"/>
    <cellStyle name="Normal 19 4 28" xfId="27617"/>
    <cellStyle name="Normal 19 4 29" xfId="27618"/>
    <cellStyle name="Normal 19 4 3" xfId="27619"/>
    <cellStyle name="Normal 19 4 30" xfId="27620"/>
    <cellStyle name="Normal 19 4 31" xfId="27621"/>
    <cellStyle name="Normal 19 4 32" xfId="27622"/>
    <cellStyle name="Normal 19 4 33" xfId="27623"/>
    <cellStyle name="Normal 19 4 34" xfId="27624"/>
    <cellStyle name="Normal 19 4 35" xfId="27625"/>
    <cellStyle name="Normal 19 4 36" xfId="27626"/>
    <cellStyle name="Normal 19 4 37" xfId="27627"/>
    <cellStyle name="Normal 19 4 38" xfId="27628"/>
    <cellStyle name="Normal 19 4 39" xfId="27629"/>
    <cellStyle name="Normal 19 4 4" xfId="27630"/>
    <cellStyle name="Normal 19 4 40" xfId="27631"/>
    <cellStyle name="Normal 19 4 41" xfId="27632"/>
    <cellStyle name="Normal 19 4 42" xfId="27633"/>
    <cellStyle name="Normal 19 4 43" xfId="27634"/>
    <cellStyle name="Normal 19 4 44" xfId="27635"/>
    <cellStyle name="Normal 19 4 45" xfId="27636"/>
    <cellStyle name="Normal 19 4 5" xfId="27637"/>
    <cellStyle name="Normal 19 4 6" xfId="27638"/>
    <cellStyle name="Normal 19 4 7" xfId="27639"/>
    <cellStyle name="Normal 19 4 8" xfId="27640"/>
    <cellStyle name="Normal 19 4 9" xfId="27641"/>
    <cellStyle name="Normal 19 40" xfId="27642"/>
    <cellStyle name="Normal 19 40 2" xfId="27643"/>
    <cellStyle name="Normal 19 41" xfId="27644"/>
    <cellStyle name="Normal 19 41 2" xfId="27645"/>
    <cellStyle name="Normal 19 42" xfId="27646"/>
    <cellStyle name="Normal 19 42 2" xfId="27647"/>
    <cellStyle name="Normal 19 43" xfId="27648"/>
    <cellStyle name="Normal 19 43 2" xfId="27649"/>
    <cellStyle name="Normal 19 44" xfId="27650"/>
    <cellStyle name="Normal 19 44 2" xfId="27651"/>
    <cellStyle name="Normal 19 45" xfId="27652"/>
    <cellStyle name="Normal 19 45 2" xfId="27653"/>
    <cellStyle name="Normal 19 46" xfId="27654"/>
    <cellStyle name="Normal 19 46 2" xfId="27655"/>
    <cellStyle name="Normal 19 47" xfId="27656"/>
    <cellStyle name="Normal 19 47 2" xfId="27657"/>
    <cellStyle name="Normal 19 48" xfId="27658"/>
    <cellStyle name="Normal 19 48 2" xfId="27659"/>
    <cellStyle name="Normal 19 49" xfId="27660"/>
    <cellStyle name="Normal 19 5" xfId="27661"/>
    <cellStyle name="Normal 19 5 10" xfId="27662"/>
    <cellStyle name="Normal 19 5 11" xfId="27663"/>
    <cellStyle name="Normal 19 5 12" xfId="27664"/>
    <cellStyle name="Normal 19 5 13" xfId="27665"/>
    <cellStyle name="Normal 19 5 14" xfId="27666"/>
    <cellStyle name="Normal 19 5 15" xfId="27667"/>
    <cellStyle name="Normal 19 5 16" xfId="27668"/>
    <cellStyle name="Normal 19 5 17" xfId="27669"/>
    <cellStyle name="Normal 19 5 18" xfId="27670"/>
    <cellStyle name="Normal 19 5 19" xfId="27671"/>
    <cellStyle name="Normal 19 5 2" xfId="27672"/>
    <cellStyle name="Normal 19 5 20" xfId="27673"/>
    <cellStyle name="Normal 19 5 21" xfId="27674"/>
    <cellStyle name="Normal 19 5 22" xfId="27675"/>
    <cellStyle name="Normal 19 5 23" xfId="27676"/>
    <cellStyle name="Normal 19 5 24" xfId="27677"/>
    <cellStyle name="Normal 19 5 25" xfId="27678"/>
    <cellStyle name="Normal 19 5 26" xfId="27679"/>
    <cellStyle name="Normal 19 5 27" xfId="27680"/>
    <cellStyle name="Normal 19 5 28" xfId="27681"/>
    <cellStyle name="Normal 19 5 29" xfId="27682"/>
    <cellStyle name="Normal 19 5 3" xfId="27683"/>
    <cellStyle name="Normal 19 5 30" xfId="27684"/>
    <cellStyle name="Normal 19 5 31" xfId="27685"/>
    <cellStyle name="Normal 19 5 32" xfId="27686"/>
    <cellStyle name="Normal 19 5 33" xfId="27687"/>
    <cellStyle name="Normal 19 5 34" xfId="27688"/>
    <cellStyle name="Normal 19 5 35" xfId="27689"/>
    <cellStyle name="Normal 19 5 36" xfId="27690"/>
    <cellStyle name="Normal 19 5 37" xfId="27691"/>
    <cellStyle name="Normal 19 5 38" xfId="27692"/>
    <cellStyle name="Normal 19 5 39" xfId="27693"/>
    <cellStyle name="Normal 19 5 4" xfId="27694"/>
    <cellStyle name="Normal 19 5 40" xfId="27695"/>
    <cellStyle name="Normal 19 5 41" xfId="27696"/>
    <cellStyle name="Normal 19 5 42" xfId="27697"/>
    <cellStyle name="Normal 19 5 43" xfId="27698"/>
    <cellStyle name="Normal 19 5 44" xfId="27699"/>
    <cellStyle name="Normal 19 5 45" xfId="27700"/>
    <cellStyle name="Normal 19 5 5" xfId="27701"/>
    <cellStyle name="Normal 19 5 6" xfId="27702"/>
    <cellStyle name="Normal 19 5 7" xfId="27703"/>
    <cellStyle name="Normal 19 5 8" xfId="27704"/>
    <cellStyle name="Normal 19 5 9" xfId="27705"/>
    <cellStyle name="Normal 19 50" xfId="27706"/>
    <cellStyle name="Normal 19 51" xfId="27707"/>
    <cellStyle name="Normal 19 52" xfId="27708"/>
    <cellStyle name="Normal 19 53" xfId="27709"/>
    <cellStyle name="Normal 19 54" xfId="27710"/>
    <cellStyle name="Normal 19 55" xfId="27711"/>
    <cellStyle name="Normal 19 56" xfId="27712"/>
    <cellStyle name="Normal 19 57" xfId="27713"/>
    <cellStyle name="Normal 19 58" xfId="27714"/>
    <cellStyle name="Normal 19 59" xfId="27715"/>
    <cellStyle name="Normal 19 6" xfId="27716"/>
    <cellStyle name="Normal 19 6 2" xfId="27717"/>
    <cellStyle name="Normal 19 60" xfId="27718"/>
    <cellStyle name="Normal 19 61" xfId="27719"/>
    <cellStyle name="Normal 19 62" xfId="27720"/>
    <cellStyle name="Normal 19 63" xfId="27721"/>
    <cellStyle name="Normal 19 64" xfId="27722"/>
    <cellStyle name="Normal 19 65" xfId="27723"/>
    <cellStyle name="Normal 19 66" xfId="27724"/>
    <cellStyle name="Normal 19 67" xfId="27725"/>
    <cellStyle name="Normal 19 68" xfId="27726"/>
    <cellStyle name="Normal 19 69" xfId="27727"/>
    <cellStyle name="Normal 19 7" xfId="27728"/>
    <cellStyle name="Normal 19 7 2" xfId="27729"/>
    <cellStyle name="Normal 19 70" xfId="27730"/>
    <cellStyle name="Normal 19 71" xfId="27731"/>
    <cellStyle name="Normal 19 72" xfId="27732"/>
    <cellStyle name="Normal 19 73" xfId="27733"/>
    <cellStyle name="Normal 19 74" xfId="27734"/>
    <cellStyle name="Normal 19 75" xfId="27735"/>
    <cellStyle name="Normal 19 76" xfId="27736"/>
    <cellStyle name="Normal 19 77" xfId="27737"/>
    <cellStyle name="Normal 19 78" xfId="27738"/>
    <cellStyle name="Normal 19 79" xfId="27739"/>
    <cellStyle name="Normal 19 8" xfId="27740"/>
    <cellStyle name="Normal 19 8 2" xfId="27741"/>
    <cellStyle name="Normal 19 80" xfId="27742"/>
    <cellStyle name="Normal 19 81" xfId="27743"/>
    <cellStyle name="Normal 19 82" xfId="27744"/>
    <cellStyle name="Normal 19 83" xfId="27745"/>
    <cellStyle name="Normal 19 84" xfId="27746"/>
    <cellStyle name="Normal 19 85" xfId="27747"/>
    <cellStyle name="Normal 19 86" xfId="27748"/>
    <cellStyle name="Normal 19 87" xfId="27749"/>
    <cellStyle name="Normal 19 88" xfId="27750"/>
    <cellStyle name="Normal 19 89" xfId="27751"/>
    <cellStyle name="Normal 19 9" xfId="27752"/>
    <cellStyle name="Normal 19 9 2" xfId="27753"/>
    <cellStyle name="Normal 19 90" xfId="27754"/>
    <cellStyle name="Normal 19 91" xfId="27755"/>
    <cellStyle name="Normal 19 92" xfId="27756"/>
    <cellStyle name="Normal 19 93" xfId="27757"/>
    <cellStyle name="Normal 19 94" xfId="27758"/>
    <cellStyle name="Normal 19 95" xfId="27759"/>
    <cellStyle name="Normal 19 96" xfId="27760"/>
    <cellStyle name="Normal 19 97" xfId="27761"/>
    <cellStyle name="Normal 19 98" xfId="27762"/>
    <cellStyle name="Normal 19 99" xfId="27763"/>
    <cellStyle name="Normal 190" xfId="812"/>
    <cellStyle name="Normal 191" xfId="823"/>
    <cellStyle name="Normal 192" xfId="808"/>
    <cellStyle name="Normal 193" xfId="817"/>
    <cellStyle name="Normal 194" xfId="800"/>
    <cellStyle name="Normal 195" xfId="827"/>
    <cellStyle name="Normal 196" xfId="799"/>
    <cellStyle name="Normal 197" xfId="821"/>
    <cellStyle name="Normal 198" xfId="833"/>
    <cellStyle name="Normal 199" xfId="777"/>
    <cellStyle name="Normal 2" xfId="87"/>
    <cellStyle name="Normal 2 10" xfId="1622"/>
    <cellStyle name="Normal 2 10 10" xfId="27764"/>
    <cellStyle name="Normal 2 10 10 2" xfId="27765"/>
    <cellStyle name="Normal 2 10 100" xfId="27766"/>
    <cellStyle name="Normal 2 10 101" xfId="27767"/>
    <cellStyle name="Normal 2 10 102" xfId="27768"/>
    <cellStyle name="Normal 2 10 103" xfId="27769"/>
    <cellStyle name="Normal 2 10 104" xfId="27770"/>
    <cellStyle name="Normal 2 10 105" xfId="27771"/>
    <cellStyle name="Normal 2 10 106" xfId="27772"/>
    <cellStyle name="Normal 2 10 107" xfId="27773"/>
    <cellStyle name="Normal 2 10 108" xfId="27774"/>
    <cellStyle name="Normal 2 10 109" xfId="27775"/>
    <cellStyle name="Normal 2 10 11" xfId="27776"/>
    <cellStyle name="Normal 2 10 11 2" xfId="27777"/>
    <cellStyle name="Normal 2 10 110" xfId="27778"/>
    <cellStyle name="Normal 2 10 111" xfId="27779"/>
    <cellStyle name="Normal 2 10 112" xfId="27780"/>
    <cellStyle name="Normal 2 10 113" xfId="27781"/>
    <cellStyle name="Normal 2 10 114" xfId="27782"/>
    <cellStyle name="Normal 2 10 115" xfId="27783"/>
    <cellStyle name="Normal 2 10 12" xfId="27784"/>
    <cellStyle name="Normal 2 10 12 2" xfId="27785"/>
    <cellStyle name="Normal 2 10 13" xfId="27786"/>
    <cellStyle name="Normal 2 10 13 2" xfId="27787"/>
    <cellStyle name="Normal 2 10 14" xfId="27788"/>
    <cellStyle name="Normal 2 10 14 2" xfId="27789"/>
    <cellStyle name="Normal 2 10 15" xfId="27790"/>
    <cellStyle name="Normal 2 10 15 2" xfId="27791"/>
    <cellStyle name="Normal 2 10 16" xfId="27792"/>
    <cellStyle name="Normal 2 10 16 2" xfId="27793"/>
    <cellStyle name="Normal 2 10 17" xfId="27794"/>
    <cellStyle name="Normal 2 10 17 2" xfId="27795"/>
    <cellStyle name="Normal 2 10 18" xfId="27796"/>
    <cellStyle name="Normal 2 10 18 2" xfId="27797"/>
    <cellStyle name="Normal 2 10 19" xfId="27798"/>
    <cellStyle name="Normal 2 10 19 2" xfId="27799"/>
    <cellStyle name="Normal 2 10 2" xfId="27800"/>
    <cellStyle name="Normal 2 10 2 2" xfId="27801"/>
    <cellStyle name="Normal 2 10 2 2 2" xfId="27802"/>
    <cellStyle name="Normal 2 10 2 3" xfId="27803"/>
    <cellStyle name="Normal 2 10 2 3 2" xfId="27804"/>
    <cellStyle name="Normal 2 10 2 4" xfId="27805"/>
    <cellStyle name="Normal 2 10 2 5" xfId="27806"/>
    <cellStyle name="Normal 2 10 2 6" xfId="27807"/>
    <cellStyle name="Normal 2 10 20" xfId="27808"/>
    <cellStyle name="Normal 2 10 20 2" xfId="27809"/>
    <cellStyle name="Normal 2 10 21" xfId="27810"/>
    <cellStyle name="Normal 2 10 21 2" xfId="27811"/>
    <cellStyle name="Normal 2 10 22" xfId="27812"/>
    <cellStyle name="Normal 2 10 22 2" xfId="27813"/>
    <cellStyle name="Normal 2 10 23" xfId="27814"/>
    <cellStyle name="Normal 2 10 23 2" xfId="27815"/>
    <cellStyle name="Normal 2 10 24" xfId="27816"/>
    <cellStyle name="Normal 2 10 24 2" xfId="27817"/>
    <cellStyle name="Normal 2 10 25" xfId="27818"/>
    <cellStyle name="Normal 2 10 25 2" xfId="27819"/>
    <cellStyle name="Normal 2 10 26" xfId="27820"/>
    <cellStyle name="Normal 2 10 26 2" xfId="27821"/>
    <cellStyle name="Normal 2 10 27" xfId="27822"/>
    <cellStyle name="Normal 2 10 27 2" xfId="27823"/>
    <cellStyle name="Normal 2 10 28" xfId="27824"/>
    <cellStyle name="Normal 2 10 28 2" xfId="27825"/>
    <cellStyle name="Normal 2 10 29" xfId="27826"/>
    <cellStyle name="Normal 2 10 29 2" xfId="27827"/>
    <cellStyle name="Normal 2 10 3" xfId="27828"/>
    <cellStyle name="Normal 2 10 3 2" xfId="27829"/>
    <cellStyle name="Normal 2 10 3 3" xfId="27830"/>
    <cellStyle name="Normal 2 10 30" xfId="27831"/>
    <cellStyle name="Normal 2 10 30 2" xfId="27832"/>
    <cellStyle name="Normal 2 10 31" xfId="27833"/>
    <cellStyle name="Normal 2 10 31 2" xfId="27834"/>
    <cellStyle name="Normal 2 10 32" xfId="27835"/>
    <cellStyle name="Normal 2 10 32 2" xfId="27836"/>
    <cellStyle name="Normal 2 10 33" xfId="27837"/>
    <cellStyle name="Normal 2 10 33 2" xfId="27838"/>
    <cellStyle name="Normal 2 10 34" xfId="27839"/>
    <cellStyle name="Normal 2 10 34 2" xfId="27840"/>
    <cellStyle name="Normal 2 10 35" xfId="27841"/>
    <cellStyle name="Normal 2 10 35 2" xfId="27842"/>
    <cellStyle name="Normal 2 10 36" xfId="27843"/>
    <cellStyle name="Normal 2 10 36 2" xfId="27844"/>
    <cellStyle name="Normal 2 10 37" xfId="27845"/>
    <cellStyle name="Normal 2 10 37 2" xfId="27846"/>
    <cellStyle name="Normal 2 10 38" xfId="27847"/>
    <cellStyle name="Normal 2 10 38 2" xfId="27848"/>
    <cellStyle name="Normal 2 10 39" xfId="27849"/>
    <cellStyle name="Normal 2 10 39 2" xfId="27850"/>
    <cellStyle name="Normal 2 10 4" xfId="27851"/>
    <cellStyle name="Normal 2 10 4 2" xfId="27852"/>
    <cellStyle name="Normal 2 10 4 3" xfId="27853"/>
    <cellStyle name="Normal 2 10 40" xfId="27854"/>
    <cellStyle name="Normal 2 10 40 2" xfId="27855"/>
    <cellStyle name="Normal 2 10 41" xfId="27856"/>
    <cellStyle name="Normal 2 10 41 2" xfId="27857"/>
    <cellStyle name="Normal 2 10 42" xfId="27858"/>
    <cellStyle name="Normal 2 10 42 2" xfId="27859"/>
    <cellStyle name="Normal 2 10 43" xfId="27860"/>
    <cellStyle name="Normal 2 10 43 2" xfId="27861"/>
    <cellStyle name="Normal 2 10 44" xfId="27862"/>
    <cellStyle name="Normal 2 10 44 2" xfId="27863"/>
    <cellStyle name="Normal 2 10 45" xfId="27864"/>
    <cellStyle name="Normal 2 10 45 2" xfId="27865"/>
    <cellStyle name="Normal 2 10 46" xfId="27866"/>
    <cellStyle name="Normal 2 10 46 2" xfId="27867"/>
    <cellStyle name="Normal 2 10 47" xfId="27868"/>
    <cellStyle name="Normal 2 10 48" xfId="27869"/>
    <cellStyle name="Normal 2 10 49" xfId="27870"/>
    <cellStyle name="Normal 2 10 5" xfId="27871"/>
    <cellStyle name="Normal 2 10 5 2" xfId="27872"/>
    <cellStyle name="Normal 2 10 5 3" xfId="27873"/>
    <cellStyle name="Normal 2 10 50" xfId="27874"/>
    <cellStyle name="Normal 2 10 51" xfId="27875"/>
    <cellStyle name="Normal 2 10 52" xfId="27876"/>
    <cellStyle name="Normal 2 10 53" xfId="27877"/>
    <cellStyle name="Normal 2 10 54" xfId="27878"/>
    <cellStyle name="Normal 2 10 55" xfId="27879"/>
    <cellStyle name="Normal 2 10 56" xfId="27880"/>
    <cellStyle name="Normal 2 10 57" xfId="27881"/>
    <cellStyle name="Normal 2 10 58" xfId="27882"/>
    <cellStyle name="Normal 2 10 59" xfId="27883"/>
    <cellStyle name="Normal 2 10 6" xfId="27884"/>
    <cellStyle name="Normal 2 10 6 2" xfId="27885"/>
    <cellStyle name="Normal 2 10 6 3" xfId="27886"/>
    <cellStyle name="Normal 2 10 60" xfId="27887"/>
    <cellStyle name="Normal 2 10 61" xfId="27888"/>
    <cellStyle name="Normal 2 10 62" xfId="27889"/>
    <cellStyle name="Normal 2 10 63" xfId="27890"/>
    <cellStyle name="Normal 2 10 64" xfId="27891"/>
    <cellStyle name="Normal 2 10 65" xfId="27892"/>
    <cellStyle name="Normal 2 10 66" xfId="27893"/>
    <cellStyle name="Normal 2 10 67" xfId="27894"/>
    <cellStyle name="Normal 2 10 68" xfId="27895"/>
    <cellStyle name="Normal 2 10 69" xfId="27896"/>
    <cellStyle name="Normal 2 10 7" xfId="27897"/>
    <cellStyle name="Normal 2 10 7 2" xfId="27898"/>
    <cellStyle name="Normal 2 10 7 3" xfId="27899"/>
    <cellStyle name="Normal 2 10 70" xfId="27900"/>
    <cellStyle name="Normal 2 10 71" xfId="27901"/>
    <cellStyle name="Normal 2 10 72" xfId="27902"/>
    <cellStyle name="Normal 2 10 73" xfId="27903"/>
    <cellStyle name="Normal 2 10 74" xfId="27904"/>
    <cellStyle name="Normal 2 10 75" xfId="27905"/>
    <cellStyle name="Normal 2 10 76" xfId="27906"/>
    <cellStyle name="Normal 2 10 77" xfId="27907"/>
    <cellStyle name="Normal 2 10 78" xfId="27908"/>
    <cellStyle name="Normal 2 10 79" xfId="27909"/>
    <cellStyle name="Normal 2 10 8" xfId="27910"/>
    <cellStyle name="Normal 2 10 8 2" xfId="27911"/>
    <cellStyle name="Normal 2 10 80" xfId="27912"/>
    <cellStyle name="Normal 2 10 81" xfId="27913"/>
    <cellStyle name="Normal 2 10 82" xfId="27914"/>
    <cellStyle name="Normal 2 10 83" xfId="27915"/>
    <cellStyle name="Normal 2 10 84" xfId="27916"/>
    <cellStyle name="Normal 2 10 85" xfId="27917"/>
    <cellStyle name="Normal 2 10 86" xfId="27918"/>
    <cellStyle name="Normal 2 10 87" xfId="27919"/>
    <cellStyle name="Normal 2 10 88" xfId="27920"/>
    <cellStyle name="Normal 2 10 89" xfId="27921"/>
    <cellStyle name="Normal 2 10 9" xfId="27922"/>
    <cellStyle name="Normal 2 10 9 2" xfId="27923"/>
    <cellStyle name="Normal 2 10 90" xfId="27924"/>
    <cellStyle name="Normal 2 10 91" xfId="27925"/>
    <cellStyle name="Normal 2 10 92" xfId="27926"/>
    <cellStyle name="Normal 2 10 93" xfId="27927"/>
    <cellStyle name="Normal 2 10 94" xfId="27928"/>
    <cellStyle name="Normal 2 10 95" xfId="27929"/>
    <cellStyle name="Normal 2 10 96" xfId="27930"/>
    <cellStyle name="Normal 2 10 97" xfId="27931"/>
    <cellStyle name="Normal 2 10 98" xfId="27932"/>
    <cellStyle name="Normal 2 10 99" xfId="27933"/>
    <cellStyle name="Normal 2 100" xfId="27934"/>
    <cellStyle name="Normal 2 101" xfId="27935"/>
    <cellStyle name="Normal 2 102" xfId="27936"/>
    <cellStyle name="Normal 2 103" xfId="27937"/>
    <cellStyle name="Normal 2 104" xfId="27938"/>
    <cellStyle name="Normal 2 105" xfId="27939"/>
    <cellStyle name="Normal 2 106" xfId="27940"/>
    <cellStyle name="Normal 2 107" xfId="27941"/>
    <cellStyle name="Normal 2 108" xfId="27942"/>
    <cellStyle name="Normal 2 109" xfId="27943"/>
    <cellStyle name="Normal 2 11" xfId="1623"/>
    <cellStyle name="Normal 2 11 10" xfId="27944"/>
    <cellStyle name="Normal 2 11 10 2" xfId="27945"/>
    <cellStyle name="Normal 2 11 100" xfId="27946"/>
    <cellStyle name="Normal 2 11 101" xfId="27947"/>
    <cellStyle name="Normal 2 11 102" xfId="27948"/>
    <cellStyle name="Normal 2 11 11" xfId="27949"/>
    <cellStyle name="Normal 2 11 11 2" xfId="27950"/>
    <cellStyle name="Normal 2 11 12" xfId="27951"/>
    <cellStyle name="Normal 2 11 12 2" xfId="27952"/>
    <cellStyle name="Normal 2 11 13" xfId="27953"/>
    <cellStyle name="Normal 2 11 13 2" xfId="27954"/>
    <cellStyle name="Normal 2 11 14" xfId="27955"/>
    <cellStyle name="Normal 2 11 14 2" xfId="27956"/>
    <cellStyle name="Normal 2 11 15" xfId="27957"/>
    <cellStyle name="Normal 2 11 15 2" xfId="27958"/>
    <cellStyle name="Normal 2 11 16" xfId="27959"/>
    <cellStyle name="Normal 2 11 16 2" xfId="27960"/>
    <cellStyle name="Normal 2 11 17" xfId="27961"/>
    <cellStyle name="Normal 2 11 17 2" xfId="27962"/>
    <cellStyle name="Normal 2 11 18" xfId="27963"/>
    <cellStyle name="Normal 2 11 18 2" xfId="27964"/>
    <cellStyle name="Normal 2 11 19" xfId="27965"/>
    <cellStyle name="Normal 2 11 19 2" xfId="27966"/>
    <cellStyle name="Normal 2 11 2" xfId="27967"/>
    <cellStyle name="Normal 2 11 2 2" xfId="27968"/>
    <cellStyle name="Normal 2 11 2 3" xfId="27969"/>
    <cellStyle name="Normal 2 11 20" xfId="27970"/>
    <cellStyle name="Normal 2 11 20 2" xfId="27971"/>
    <cellStyle name="Normal 2 11 21" xfId="27972"/>
    <cellStyle name="Normal 2 11 21 2" xfId="27973"/>
    <cellStyle name="Normal 2 11 22" xfId="27974"/>
    <cellStyle name="Normal 2 11 22 2" xfId="27975"/>
    <cellStyle name="Normal 2 11 23" xfId="27976"/>
    <cellStyle name="Normal 2 11 23 2" xfId="27977"/>
    <cellStyle name="Normal 2 11 24" xfId="27978"/>
    <cellStyle name="Normal 2 11 24 2" xfId="27979"/>
    <cellStyle name="Normal 2 11 25" xfId="27980"/>
    <cellStyle name="Normal 2 11 25 2" xfId="27981"/>
    <cellStyle name="Normal 2 11 26" xfId="27982"/>
    <cellStyle name="Normal 2 11 26 2" xfId="27983"/>
    <cellStyle name="Normal 2 11 27" xfId="27984"/>
    <cellStyle name="Normal 2 11 27 2" xfId="27985"/>
    <cellStyle name="Normal 2 11 28" xfId="27986"/>
    <cellStyle name="Normal 2 11 28 2" xfId="27987"/>
    <cellStyle name="Normal 2 11 29" xfId="27988"/>
    <cellStyle name="Normal 2 11 29 2" xfId="27989"/>
    <cellStyle name="Normal 2 11 3" xfId="27990"/>
    <cellStyle name="Normal 2 11 3 2" xfId="27991"/>
    <cellStyle name="Normal 2 11 3 3" xfId="27992"/>
    <cellStyle name="Normal 2 11 30" xfId="27993"/>
    <cellStyle name="Normal 2 11 30 2" xfId="27994"/>
    <cellStyle name="Normal 2 11 31" xfId="27995"/>
    <cellStyle name="Normal 2 11 31 2" xfId="27996"/>
    <cellStyle name="Normal 2 11 32" xfId="27997"/>
    <cellStyle name="Normal 2 11 32 2" xfId="27998"/>
    <cellStyle name="Normal 2 11 33" xfId="27999"/>
    <cellStyle name="Normal 2 11 33 2" xfId="28000"/>
    <cellStyle name="Normal 2 11 34" xfId="28001"/>
    <cellStyle name="Normal 2 11 34 2" xfId="28002"/>
    <cellStyle name="Normal 2 11 35" xfId="28003"/>
    <cellStyle name="Normal 2 11 35 2" xfId="28004"/>
    <cellStyle name="Normal 2 11 36" xfId="28005"/>
    <cellStyle name="Normal 2 11 36 2" xfId="28006"/>
    <cellStyle name="Normal 2 11 37" xfId="28007"/>
    <cellStyle name="Normal 2 11 37 2" xfId="28008"/>
    <cellStyle name="Normal 2 11 38" xfId="28009"/>
    <cellStyle name="Normal 2 11 38 2" xfId="28010"/>
    <cellStyle name="Normal 2 11 39" xfId="28011"/>
    <cellStyle name="Normal 2 11 39 2" xfId="28012"/>
    <cellStyle name="Normal 2 11 4" xfId="28013"/>
    <cellStyle name="Normal 2 11 4 2" xfId="28014"/>
    <cellStyle name="Normal 2 11 4 3" xfId="28015"/>
    <cellStyle name="Normal 2 11 40" xfId="28016"/>
    <cellStyle name="Normal 2 11 40 2" xfId="28017"/>
    <cellStyle name="Normal 2 11 41" xfId="28018"/>
    <cellStyle name="Normal 2 11 41 2" xfId="28019"/>
    <cellStyle name="Normal 2 11 42" xfId="28020"/>
    <cellStyle name="Normal 2 11 42 2" xfId="28021"/>
    <cellStyle name="Normal 2 11 43" xfId="28022"/>
    <cellStyle name="Normal 2 11 43 2" xfId="28023"/>
    <cellStyle name="Normal 2 11 44" xfId="28024"/>
    <cellStyle name="Normal 2 11 44 2" xfId="28025"/>
    <cellStyle name="Normal 2 11 45" xfId="28026"/>
    <cellStyle name="Normal 2 11 46" xfId="28027"/>
    <cellStyle name="Normal 2 11 47" xfId="28028"/>
    <cellStyle name="Normal 2 11 48" xfId="28029"/>
    <cellStyle name="Normal 2 11 49" xfId="28030"/>
    <cellStyle name="Normal 2 11 5" xfId="28031"/>
    <cellStyle name="Normal 2 11 5 2" xfId="28032"/>
    <cellStyle name="Normal 2 11 5 3" xfId="28033"/>
    <cellStyle name="Normal 2 11 50" xfId="28034"/>
    <cellStyle name="Normal 2 11 51" xfId="28035"/>
    <cellStyle name="Normal 2 11 52" xfId="28036"/>
    <cellStyle name="Normal 2 11 53" xfId="28037"/>
    <cellStyle name="Normal 2 11 54" xfId="28038"/>
    <cellStyle name="Normal 2 11 55" xfId="28039"/>
    <cellStyle name="Normal 2 11 56" xfId="28040"/>
    <cellStyle name="Normal 2 11 57" xfId="28041"/>
    <cellStyle name="Normal 2 11 58" xfId="28042"/>
    <cellStyle name="Normal 2 11 59" xfId="28043"/>
    <cellStyle name="Normal 2 11 6" xfId="28044"/>
    <cellStyle name="Normal 2 11 6 2" xfId="28045"/>
    <cellStyle name="Normal 2 11 6 3" xfId="28046"/>
    <cellStyle name="Normal 2 11 60" xfId="28047"/>
    <cellStyle name="Normal 2 11 61" xfId="28048"/>
    <cellStyle name="Normal 2 11 62" xfId="28049"/>
    <cellStyle name="Normal 2 11 63" xfId="28050"/>
    <cellStyle name="Normal 2 11 64" xfId="28051"/>
    <cellStyle name="Normal 2 11 65" xfId="28052"/>
    <cellStyle name="Normal 2 11 66" xfId="28053"/>
    <cellStyle name="Normal 2 11 67" xfId="28054"/>
    <cellStyle name="Normal 2 11 68" xfId="28055"/>
    <cellStyle name="Normal 2 11 69" xfId="28056"/>
    <cellStyle name="Normal 2 11 7" xfId="28057"/>
    <cellStyle name="Normal 2 11 7 2" xfId="28058"/>
    <cellStyle name="Normal 2 11 70" xfId="28059"/>
    <cellStyle name="Normal 2 11 71" xfId="28060"/>
    <cellStyle name="Normal 2 11 72" xfId="28061"/>
    <cellStyle name="Normal 2 11 73" xfId="28062"/>
    <cellStyle name="Normal 2 11 74" xfId="28063"/>
    <cellStyle name="Normal 2 11 75" xfId="28064"/>
    <cellStyle name="Normal 2 11 76" xfId="28065"/>
    <cellStyle name="Normal 2 11 77" xfId="28066"/>
    <cellStyle name="Normal 2 11 78" xfId="28067"/>
    <cellStyle name="Normal 2 11 79" xfId="28068"/>
    <cellStyle name="Normal 2 11 8" xfId="28069"/>
    <cellStyle name="Normal 2 11 8 2" xfId="28070"/>
    <cellStyle name="Normal 2 11 80" xfId="28071"/>
    <cellStyle name="Normal 2 11 81" xfId="28072"/>
    <cellStyle name="Normal 2 11 82" xfId="28073"/>
    <cellStyle name="Normal 2 11 83" xfId="28074"/>
    <cellStyle name="Normal 2 11 84" xfId="28075"/>
    <cellStyle name="Normal 2 11 85" xfId="28076"/>
    <cellStyle name="Normal 2 11 86" xfId="28077"/>
    <cellStyle name="Normal 2 11 87" xfId="28078"/>
    <cellStyle name="Normal 2 11 88" xfId="28079"/>
    <cellStyle name="Normal 2 11 89" xfId="28080"/>
    <cellStyle name="Normal 2 11 9" xfId="28081"/>
    <cellStyle name="Normal 2 11 9 2" xfId="28082"/>
    <cellStyle name="Normal 2 11 90" xfId="28083"/>
    <cellStyle name="Normal 2 11 91" xfId="28084"/>
    <cellStyle name="Normal 2 11 92" xfId="28085"/>
    <cellStyle name="Normal 2 11 93" xfId="28086"/>
    <cellStyle name="Normal 2 11 94" xfId="28087"/>
    <cellStyle name="Normal 2 11 95" xfId="28088"/>
    <cellStyle name="Normal 2 11 96" xfId="28089"/>
    <cellStyle name="Normal 2 11 97" xfId="28090"/>
    <cellStyle name="Normal 2 11 98" xfId="28091"/>
    <cellStyle name="Normal 2 11 99" xfId="28092"/>
    <cellStyle name="Normal 2 110" xfId="28093"/>
    <cellStyle name="Normal 2 111" xfId="28094"/>
    <cellStyle name="Normal 2 112" xfId="28095"/>
    <cellStyle name="Normal 2 113" xfId="28096"/>
    <cellStyle name="Normal 2 114" xfId="28097"/>
    <cellStyle name="Normal 2 115" xfId="28098"/>
    <cellStyle name="Normal 2 116" xfId="28099"/>
    <cellStyle name="Normal 2 117" xfId="28100"/>
    <cellStyle name="Normal 2 118" xfId="28101"/>
    <cellStyle name="Normal 2 119" xfId="28102"/>
    <cellStyle name="Normal 2 12" xfId="1621"/>
    <cellStyle name="Normal 2 12 10" xfId="28103"/>
    <cellStyle name="Normal 2 12 10 2" xfId="28104"/>
    <cellStyle name="Normal 2 12 100" xfId="28105"/>
    <cellStyle name="Normal 2 12 101" xfId="28106"/>
    <cellStyle name="Normal 2 12 102" xfId="28107"/>
    <cellStyle name="Normal 2 12 11" xfId="28108"/>
    <cellStyle name="Normal 2 12 11 2" xfId="28109"/>
    <cellStyle name="Normal 2 12 12" xfId="28110"/>
    <cellStyle name="Normal 2 12 12 2" xfId="28111"/>
    <cellStyle name="Normal 2 12 13" xfId="28112"/>
    <cellStyle name="Normal 2 12 13 2" xfId="28113"/>
    <cellStyle name="Normal 2 12 14" xfId="28114"/>
    <cellStyle name="Normal 2 12 14 2" xfId="28115"/>
    <cellStyle name="Normal 2 12 15" xfId="28116"/>
    <cellStyle name="Normal 2 12 15 2" xfId="28117"/>
    <cellStyle name="Normal 2 12 16" xfId="28118"/>
    <cellStyle name="Normal 2 12 16 2" xfId="28119"/>
    <cellStyle name="Normal 2 12 17" xfId="28120"/>
    <cellStyle name="Normal 2 12 17 2" xfId="28121"/>
    <cellStyle name="Normal 2 12 18" xfId="28122"/>
    <cellStyle name="Normal 2 12 18 2" xfId="28123"/>
    <cellStyle name="Normal 2 12 19" xfId="28124"/>
    <cellStyle name="Normal 2 12 19 2" xfId="28125"/>
    <cellStyle name="Normal 2 12 2" xfId="28126"/>
    <cellStyle name="Normal 2 12 2 2" xfId="28127"/>
    <cellStyle name="Normal 2 12 2 3" xfId="28128"/>
    <cellStyle name="Normal 2 12 20" xfId="28129"/>
    <cellStyle name="Normal 2 12 20 2" xfId="28130"/>
    <cellStyle name="Normal 2 12 21" xfId="28131"/>
    <cellStyle name="Normal 2 12 21 2" xfId="28132"/>
    <cellStyle name="Normal 2 12 22" xfId="28133"/>
    <cellStyle name="Normal 2 12 22 2" xfId="28134"/>
    <cellStyle name="Normal 2 12 23" xfId="28135"/>
    <cellStyle name="Normal 2 12 23 2" xfId="28136"/>
    <cellStyle name="Normal 2 12 24" xfId="28137"/>
    <cellStyle name="Normal 2 12 24 2" xfId="28138"/>
    <cellStyle name="Normal 2 12 25" xfId="28139"/>
    <cellStyle name="Normal 2 12 25 2" xfId="28140"/>
    <cellStyle name="Normal 2 12 26" xfId="28141"/>
    <cellStyle name="Normal 2 12 26 2" xfId="28142"/>
    <cellStyle name="Normal 2 12 27" xfId="28143"/>
    <cellStyle name="Normal 2 12 27 2" xfId="28144"/>
    <cellStyle name="Normal 2 12 28" xfId="28145"/>
    <cellStyle name="Normal 2 12 28 2" xfId="28146"/>
    <cellStyle name="Normal 2 12 29" xfId="28147"/>
    <cellStyle name="Normal 2 12 29 2" xfId="28148"/>
    <cellStyle name="Normal 2 12 3" xfId="28149"/>
    <cellStyle name="Normal 2 12 3 2" xfId="28150"/>
    <cellStyle name="Normal 2 12 3 3" xfId="28151"/>
    <cellStyle name="Normal 2 12 30" xfId="28152"/>
    <cellStyle name="Normal 2 12 30 2" xfId="28153"/>
    <cellStyle name="Normal 2 12 31" xfId="28154"/>
    <cellStyle name="Normal 2 12 31 2" xfId="28155"/>
    <cellStyle name="Normal 2 12 32" xfId="28156"/>
    <cellStyle name="Normal 2 12 32 2" xfId="28157"/>
    <cellStyle name="Normal 2 12 33" xfId="28158"/>
    <cellStyle name="Normal 2 12 33 2" xfId="28159"/>
    <cellStyle name="Normal 2 12 34" xfId="28160"/>
    <cellStyle name="Normal 2 12 34 2" xfId="28161"/>
    <cellStyle name="Normal 2 12 35" xfId="28162"/>
    <cellStyle name="Normal 2 12 35 2" xfId="28163"/>
    <cellStyle name="Normal 2 12 36" xfId="28164"/>
    <cellStyle name="Normal 2 12 36 2" xfId="28165"/>
    <cellStyle name="Normal 2 12 37" xfId="28166"/>
    <cellStyle name="Normal 2 12 37 2" xfId="28167"/>
    <cellStyle name="Normal 2 12 38" xfId="28168"/>
    <cellStyle name="Normal 2 12 38 2" xfId="28169"/>
    <cellStyle name="Normal 2 12 39" xfId="28170"/>
    <cellStyle name="Normal 2 12 39 2" xfId="28171"/>
    <cellStyle name="Normal 2 12 4" xfId="28172"/>
    <cellStyle name="Normal 2 12 4 2" xfId="28173"/>
    <cellStyle name="Normal 2 12 4 3" xfId="28174"/>
    <cellStyle name="Normal 2 12 40" xfId="28175"/>
    <cellStyle name="Normal 2 12 40 2" xfId="28176"/>
    <cellStyle name="Normal 2 12 41" xfId="28177"/>
    <cellStyle name="Normal 2 12 41 2" xfId="28178"/>
    <cellStyle name="Normal 2 12 42" xfId="28179"/>
    <cellStyle name="Normal 2 12 42 2" xfId="28180"/>
    <cellStyle name="Normal 2 12 43" xfId="28181"/>
    <cellStyle name="Normal 2 12 43 2" xfId="28182"/>
    <cellStyle name="Normal 2 12 44" xfId="28183"/>
    <cellStyle name="Normal 2 12 44 2" xfId="28184"/>
    <cellStyle name="Normal 2 12 45" xfId="28185"/>
    <cellStyle name="Normal 2 12 46" xfId="28186"/>
    <cellStyle name="Normal 2 12 47" xfId="28187"/>
    <cellStyle name="Normal 2 12 48" xfId="28188"/>
    <cellStyle name="Normal 2 12 49" xfId="28189"/>
    <cellStyle name="Normal 2 12 5" xfId="28190"/>
    <cellStyle name="Normal 2 12 5 2" xfId="28191"/>
    <cellStyle name="Normal 2 12 5 3" xfId="28192"/>
    <cellStyle name="Normal 2 12 50" xfId="28193"/>
    <cellStyle name="Normal 2 12 51" xfId="28194"/>
    <cellStyle name="Normal 2 12 52" xfId="28195"/>
    <cellStyle name="Normal 2 12 53" xfId="28196"/>
    <cellStyle name="Normal 2 12 54" xfId="28197"/>
    <cellStyle name="Normal 2 12 55" xfId="28198"/>
    <cellStyle name="Normal 2 12 56" xfId="28199"/>
    <cellStyle name="Normal 2 12 57" xfId="28200"/>
    <cellStyle name="Normal 2 12 58" xfId="28201"/>
    <cellStyle name="Normal 2 12 59" xfId="28202"/>
    <cellStyle name="Normal 2 12 6" xfId="28203"/>
    <cellStyle name="Normal 2 12 6 2" xfId="28204"/>
    <cellStyle name="Normal 2 12 60" xfId="28205"/>
    <cellStyle name="Normal 2 12 61" xfId="28206"/>
    <cellStyle name="Normal 2 12 62" xfId="28207"/>
    <cellStyle name="Normal 2 12 63" xfId="28208"/>
    <cellStyle name="Normal 2 12 64" xfId="28209"/>
    <cellStyle name="Normal 2 12 65" xfId="28210"/>
    <cellStyle name="Normal 2 12 66" xfId="28211"/>
    <cellStyle name="Normal 2 12 67" xfId="28212"/>
    <cellStyle name="Normal 2 12 68" xfId="28213"/>
    <cellStyle name="Normal 2 12 69" xfId="28214"/>
    <cellStyle name="Normal 2 12 7" xfId="28215"/>
    <cellStyle name="Normal 2 12 7 2" xfId="28216"/>
    <cellStyle name="Normal 2 12 70" xfId="28217"/>
    <cellStyle name="Normal 2 12 71" xfId="28218"/>
    <cellStyle name="Normal 2 12 72" xfId="28219"/>
    <cellStyle name="Normal 2 12 73" xfId="28220"/>
    <cellStyle name="Normal 2 12 74" xfId="28221"/>
    <cellStyle name="Normal 2 12 75" xfId="28222"/>
    <cellStyle name="Normal 2 12 76" xfId="28223"/>
    <cellStyle name="Normal 2 12 77" xfId="28224"/>
    <cellStyle name="Normal 2 12 78" xfId="28225"/>
    <cellStyle name="Normal 2 12 79" xfId="28226"/>
    <cellStyle name="Normal 2 12 8" xfId="28227"/>
    <cellStyle name="Normal 2 12 8 2" xfId="28228"/>
    <cellStyle name="Normal 2 12 80" xfId="28229"/>
    <cellStyle name="Normal 2 12 81" xfId="28230"/>
    <cellStyle name="Normal 2 12 82" xfId="28231"/>
    <cellStyle name="Normal 2 12 83" xfId="28232"/>
    <cellStyle name="Normal 2 12 84" xfId="28233"/>
    <cellStyle name="Normal 2 12 85" xfId="28234"/>
    <cellStyle name="Normal 2 12 86" xfId="28235"/>
    <cellStyle name="Normal 2 12 87" xfId="28236"/>
    <cellStyle name="Normal 2 12 88" xfId="28237"/>
    <cellStyle name="Normal 2 12 89" xfId="28238"/>
    <cellStyle name="Normal 2 12 9" xfId="28239"/>
    <cellStyle name="Normal 2 12 9 2" xfId="28240"/>
    <cellStyle name="Normal 2 12 90" xfId="28241"/>
    <cellStyle name="Normal 2 12 91" xfId="28242"/>
    <cellStyle name="Normal 2 12 92" xfId="28243"/>
    <cellStyle name="Normal 2 12 93" xfId="28244"/>
    <cellStyle name="Normal 2 12 94" xfId="28245"/>
    <cellStyle name="Normal 2 12 95" xfId="28246"/>
    <cellStyle name="Normal 2 12 96" xfId="28247"/>
    <cellStyle name="Normal 2 12 97" xfId="28248"/>
    <cellStyle name="Normal 2 12 98" xfId="28249"/>
    <cellStyle name="Normal 2 12 99" xfId="28250"/>
    <cellStyle name="Normal 2 120" xfId="28251"/>
    <cellStyle name="Normal 2 121" xfId="28252"/>
    <cellStyle name="Normal 2 122" xfId="28253"/>
    <cellStyle name="Normal 2 123" xfId="28254"/>
    <cellStyle name="Normal 2 124" xfId="28255"/>
    <cellStyle name="Normal 2 125" xfId="28256"/>
    <cellStyle name="Normal 2 126" xfId="28257"/>
    <cellStyle name="Normal 2 127" xfId="55964"/>
    <cellStyle name="Normal 2 128" xfId="56105"/>
    <cellStyle name="Normal 2 13" xfId="1759"/>
    <cellStyle name="Normal 2 13 2" xfId="28258"/>
    <cellStyle name="Normal 2 13 3" xfId="28259"/>
    <cellStyle name="Normal 2 13 4" xfId="28260"/>
    <cellStyle name="Normal 2 14" xfId="1795"/>
    <cellStyle name="Normal 2 14 2" xfId="28261"/>
    <cellStyle name="Normal 2 14 3" xfId="28262"/>
    <cellStyle name="Normal 2 14 4" xfId="28263"/>
    <cellStyle name="Normal 2 15" xfId="28264"/>
    <cellStyle name="Normal 2 15 2" xfId="28265"/>
    <cellStyle name="Normal 2 15 3" xfId="28266"/>
    <cellStyle name="Normal 2 16" xfId="28267"/>
    <cellStyle name="Normal 2 16 2" xfId="28268"/>
    <cellStyle name="Normal 2 16 3" xfId="28269"/>
    <cellStyle name="Normal 2 17" xfId="28270"/>
    <cellStyle name="Normal 2 17 2" xfId="28271"/>
    <cellStyle name="Normal 2 17 3" xfId="28272"/>
    <cellStyle name="Normal 2 18" xfId="28273"/>
    <cellStyle name="Normal 2 18 2" xfId="28274"/>
    <cellStyle name="Normal 2 19" xfId="28275"/>
    <cellStyle name="Normal 2 19 2" xfId="28276"/>
    <cellStyle name="Normal 2 2" xfId="338"/>
    <cellStyle name="Normal 2 2 10" xfId="28277"/>
    <cellStyle name="Normal 2 2 11" xfId="55997"/>
    <cellStyle name="Normal 2 2 12" xfId="56138"/>
    <cellStyle name="Normal 2 2 2" xfId="428"/>
    <cellStyle name="Normal 2 2 2 2" xfId="1626"/>
    <cellStyle name="Normal 2 2 2 2 2" xfId="28278"/>
    <cellStyle name="Normal 2 2 2 3" xfId="1625"/>
    <cellStyle name="Normal 2 2 2 3 2" xfId="28279"/>
    <cellStyle name="Normal 2 2 2 4" xfId="28280"/>
    <cellStyle name="Normal 2 2 2 5" xfId="56062"/>
    <cellStyle name="Normal 2 2 3" xfId="575"/>
    <cellStyle name="Normal 2 2 3 2" xfId="1628"/>
    <cellStyle name="Normal 2 2 3 2 2" xfId="28281"/>
    <cellStyle name="Normal 2 2 3 3" xfId="1627"/>
    <cellStyle name="Normal 2 2 3 3 2" xfId="28282"/>
    <cellStyle name="Normal 2 2 3 4" xfId="28283"/>
    <cellStyle name="Normal 2 2 4" xfId="699"/>
    <cellStyle name="Normal 2 2 4 2" xfId="1629"/>
    <cellStyle name="Normal 2 2 4 3" xfId="28284"/>
    <cellStyle name="Normal 2 2 5" xfId="759"/>
    <cellStyle name="Normal 2 2 5 2" xfId="1630"/>
    <cellStyle name="Normal 2 2 5 3" xfId="28285"/>
    <cellStyle name="Normal 2 2 6" xfId="911"/>
    <cellStyle name="Normal 2 2 6 2" xfId="1631"/>
    <cellStyle name="Normal 2 2 6 3" xfId="28286"/>
    <cellStyle name="Normal 2 2 7" xfId="1347"/>
    <cellStyle name="Normal 2 2 7 2" xfId="28287"/>
    <cellStyle name="Normal 2 2 8" xfId="1624"/>
    <cellStyle name="Normal 2 2 9" xfId="1991"/>
    <cellStyle name="Normal 2 20" xfId="28288"/>
    <cellStyle name="Normal 2 20 2" xfId="28289"/>
    <cellStyle name="Normal 2 21" xfId="28290"/>
    <cellStyle name="Normal 2 21 2" xfId="28291"/>
    <cellStyle name="Normal 2 22" xfId="28292"/>
    <cellStyle name="Normal 2 22 2" xfId="28293"/>
    <cellStyle name="Normal 2 23" xfId="28294"/>
    <cellStyle name="Normal 2 23 2" xfId="28295"/>
    <cellStyle name="Normal 2 24" xfId="28296"/>
    <cellStyle name="Normal 2 24 2" xfId="28297"/>
    <cellStyle name="Normal 2 25" xfId="28298"/>
    <cellStyle name="Normal 2 25 2" xfId="28299"/>
    <cellStyle name="Normal 2 26" xfId="28300"/>
    <cellStyle name="Normal 2 26 2" xfId="28301"/>
    <cellStyle name="Normal 2 27" xfId="28302"/>
    <cellStyle name="Normal 2 27 2" xfId="28303"/>
    <cellStyle name="Normal 2 28" xfId="28304"/>
    <cellStyle name="Normal 2 28 2" xfId="28305"/>
    <cellStyle name="Normal 2 29" xfId="28306"/>
    <cellStyle name="Normal 2 29 2" xfId="28307"/>
    <cellStyle name="Normal 2 3" xfId="1210"/>
    <cellStyle name="Normal 2 3 10" xfId="28308"/>
    <cellStyle name="Normal 2 3 11" xfId="28309"/>
    <cellStyle name="Normal 2 3 12" xfId="28310"/>
    <cellStyle name="Normal 2 3 13" xfId="56019"/>
    <cellStyle name="Normal 2 3 14" xfId="56160"/>
    <cellStyle name="Normal 2 3 2" xfId="1633"/>
    <cellStyle name="Normal 2 3 2 10" xfId="56056"/>
    <cellStyle name="Normal 2 3 2 2" xfId="1634"/>
    <cellStyle name="Normal 2 3 2 2 2" xfId="28311"/>
    <cellStyle name="Normal 2 3 2 2 3" xfId="28312"/>
    <cellStyle name="Normal 2 3 2 2 4" xfId="28313"/>
    <cellStyle name="Normal 2 3 2 3" xfId="28314"/>
    <cellStyle name="Normal 2 3 2 4" xfId="28315"/>
    <cellStyle name="Normal 2 3 2 5" xfId="28316"/>
    <cellStyle name="Normal 2 3 2 6" xfId="28317"/>
    <cellStyle name="Normal 2 3 2 7" xfId="28318"/>
    <cellStyle name="Normal 2 3 2 8" xfId="28319"/>
    <cellStyle name="Normal 2 3 2 9" xfId="28320"/>
    <cellStyle name="Normal 2 3 3" xfId="1635"/>
    <cellStyle name="Normal 2 3 3 2" xfId="1636"/>
    <cellStyle name="Normal 2 3 3 2 2" xfId="28321"/>
    <cellStyle name="Normal 2 3 3 2 3" xfId="28322"/>
    <cellStyle name="Normal 2 3 3 3" xfId="28323"/>
    <cellStyle name="Normal 2 3 3 4" xfId="28324"/>
    <cellStyle name="Normal 2 3 3 5" xfId="28325"/>
    <cellStyle name="Normal 2 3 3 6" xfId="28326"/>
    <cellStyle name="Normal 2 3 3 7" xfId="28327"/>
    <cellStyle name="Normal 2 3 3 8" xfId="28328"/>
    <cellStyle name="Normal 2 3 4" xfId="1637"/>
    <cellStyle name="Normal 2 3 4 2" xfId="28329"/>
    <cellStyle name="Normal 2 3 4 3" xfId="28330"/>
    <cellStyle name="Normal 2 3 4 4" xfId="28331"/>
    <cellStyle name="Normal 2 3 5" xfId="1638"/>
    <cellStyle name="Normal 2 3 5 2" xfId="28332"/>
    <cellStyle name="Normal 2 3 5 3" xfId="28333"/>
    <cellStyle name="Normal 2 3 6" xfId="1639"/>
    <cellStyle name="Normal 2 3 6 2" xfId="28334"/>
    <cellStyle name="Normal 2 3 6 3" xfId="28335"/>
    <cellStyle name="Normal 2 3 7" xfId="1632"/>
    <cellStyle name="Normal 2 3 7 2" xfId="28336"/>
    <cellStyle name="Normal 2 3 8" xfId="2114"/>
    <cellStyle name="Normal 2 3 8 2" xfId="28337"/>
    <cellStyle name="Normal 2 3 9" xfId="28338"/>
    <cellStyle name="Normal 2 30" xfId="28339"/>
    <cellStyle name="Normal 2 30 2" xfId="28340"/>
    <cellStyle name="Normal 2 31" xfId="28341"/>
    <cellStyle name="Normal 2 31 2" xfId="28342"/>
    <cellStyle name="Normal 2 32" xfId="28343"/>
    <cellStyle name="Normal 2 32 2" xfId="28344"/>
    <cellStyle name="Normal 2 33" xfId="28345"/>
    <cellStyle name="Normal 2 33 2" xfId="28346"/>
    <cellStyle name="Normal 2 34" xfId="28347"/>
    <cellStyle name="Normal 2 34 2" xfId="28348"/>
    <cellStyle name="Normal 2 35" xfId="28349"/>
    <cellStyle name="Normal 2 35 2" xfId="28350"/>
    <cellStyle name="Normal 2 36" xfId="28351"/>
    <cellStyle name="Normal 2 36 2" xfId="28352"/>
    <cellStyle name="Normal 2 37" xfId="28353"/>
    <cellStyle name="Normal 2 37 2" xfId="28354"/>
    <cellStyle name="Normal 2 38" xfId="28355"/>
    <cellStyle name="Normal 2 38 2" xfId="28356"/>
    <cellStyle name="Normal 2 39" xfId="28357"/>
    <cellStyle name="Normal 2 39 2" xfId="28358"/>
    <cellStyle name="Normal 2 4" xfId="1640"/>
    <cellStyle name="Normal 2 4 10" xfId="28359"/>
    <cellStyle name="Normal 2 4 11" xfId="28360"/>
    <cellStyle name="Normal 2 4 12" xfId="56037"/>
    <cellStyle name="Normal 2 4 2" xfId="1641"/>
    <cellStyle name="Normal 2 4 2 2" xfId="1642"/>
    <cellStyle name="Normal 2 4 2 2 2" xfId="28361"/>
    <cellStyle name="Normal 2 4 2 2 3" xfId="28362"/>
    <cellStyle name="Normal 2 4 2 2 4" xfId="28363"/>
    <cellStyle name="Normal 2 4 2 3" xfId="28364"/>
    <cellStyle name="Normal 2 4 2 4" xfId="28365"/>
    <cellStyle name="Normal 2 4 2 5" xfId="28366"/>
    <cellStyle name="Normal 2 4 2 6" xfId="28367"/>
    <cellStyle name="Normal 2 4 2 7" xfId="28368"/>
    <cellStyle name="Normal 2 4 2 8" xfId="28369"/>
    <cellStyle name="Normal 2 4 2 9" xfId="28370"/>
    <cellStyle name="Normal 2 4 3" xfId="1643"/>
    <cellStyle name="Normal 2 4 3 2" xfId="1644"/>
    <cellStyle name="Normal 2 4 3 2 2" xfId="28371"/>
    <cellStyle name="Normal 2 4 3 2 3" xfId="28372"/>
    <cellStyle name="Normal 2 4 3 3" xfId="28373"/>
    <cellStyle name="Normal 2 4 3 4" xfId="28374"/>
    <cellStyle name="Normal 2 4 3 5" xfId="28375"/>
    <cellStyle name="Normal 2 4 3 6" xfId="28376"/>
    <cellStyle name="Normal 2 4 3 7" xfId="28377"/>
    <cellStyle name="Normal 2 4 3 8" xfId="28378"/>
    <cellStyle name="Normal 2 4 4" xfId="1645"/>
    <cellStyle name="Normal 2 4 4 2" xfId="28379"/>
    <cellStyle name="Normal 2 4 4 3" xfId="28380"/>
    <cellStyle name="Normal 2 4 4 4" xfId="28381"/>
    <cellStyle name="Normal 2 4 5" xfId="1646"/>
    <cellStyle name="Normal 2 4 5 2" xfId="28382"/>
    <cellStyle name="Normal 2 4 5 3" xfId="28383"/>
    <cellStyle name="Normal 2 4 6" xfId="1647"/>
    <cellStyle name="Normal 2 4 6 2" xfId="28384"/>
    <cellStyle name="Normal 2 4 6 3" xfId="28385"/>
    <cellStyle name="Normal 2 4 7" xfId="28386"/>
    <cellStyle name="Normal 2 4 8" xfId="28387"/>
    <cellStyle name="Normal 2 4 9" xfId="28388"/>
    <cellStyle name="Normal 2 40" xfId="28389"/>
    <cellStyle name="Normal 2 40 2" xfId="28390"/>
    <cellStyle name="Normal 2 41" xfId="28391"/>
    <cellStyle name="Normal 2 41 2" xfId="28392"/>
    <cellStyle name="Normal 2 42" xfId="28393"/>
    <cellStyle name="Normal 2 42 2" xfId="28394"/>
    <cellStyle name="Normal 2 43" xfId="28395"/>
    <cellStyle name="Normal 2 43 2" xfId="28396"/>
    <cellStyle name="Normal 2 44" xfId="28397"/>
    <cellStyle name="Normal 2 44 2" xfId="28398"/>
    <cellStyle name="Normal 2 45" xfId="28399"/>
    <cellStyle name="Normal 2 45 2" xfId="28400"/>
    <cellStyle name="Normal 2 46" xfId="28401"/>
    <cellStyle name="Normal 2 46 2" xfId="28402"/>
    <cellStyle name="Normal 2 47" xfId="28403"/>
    <cellStyle name="Normal 2 47 2" xfId="28404"/>
    <cellStyle name="Normal 2 48" xfId="28405"/>
    <cellStyle name="Normal 2 48 2" xfId="28406"/>
    <cellStyle name="Normal 2 49" xfId="28407"/>
    <cellStyle name="Normal 2 49 2" xfId="28408"/>
    <cellStyle name="Normal 2 5" xfId="1648"/>
    <cellStyle name="Normal 2 5 10" xfId="28409"/>
    <cellStyle name="Normal 2 5 11" xfId="28410"/>
    <cellStyle name="Normal 2 5 2" xfId="1649"/>
    <cellStyle name="Normal 2 5 2 2" xfId="1650"/>
    <cellStyle name="Normal 2 5 2 2 2" xfId="28411"/>
    <cellStyle name="Normal 2 5 2 2 3" xfId="28412"/>
    <cellStyle name="Normal 2 5 2 2 4" xfId="28413"/>
    <cellStyle name="Normal 2 5 2 3" xfId="28414"/>
    <cellStyle name="Normal 2 5 2 4" xfId="28415"/>
    <cellStyle name="Normal 2 5 2 5" xfId="28416"/>
    <cellStyle name="Normal 2 5 2 6" xfId="28417"/>
    <cellStyle name="Normal 2 5 2 7" xfId="28418"/>
    <cellStyle name="Normal 2 5 2 8" xfId="28419"/>
    <cellStyle name="Normal 2 5 2 9" xfId="28420"/>
    <cellStyle name="Normal 2 5 3" xfId="1651"/>
    <cellStyle name="Normal 2 5 3 2" xfId="28421"/>
    <cellStyle name="Normal 2 5 3 3" xfId="28422"/>
    <cellStyle name="Normal 2 5 3 4" xfId="28423"/>
    <cellStyle name="Normal 2 5 3 5" xfId="28424"/>
    <cellStyle name="Normal 2 5 3 6" xfId="28425"/>
    <cellStyle name="Normal 2 5 3 7" xfId="28426"/>
    <cellStyle name="Normal 2 5 3 8" xfId="28427"/>
    <cellStyle name="Normal 2 5 4" xfId="1652"/>
    <cellStyle name="Normal 2 5 4 2" xfId="28428"/>
    <cellStyle name="Normal 2 5 4 3" xfId="28429"/>
    <cellStyle name="Normal 2 5 4 4" xfId="28430"/>
    <cellStyle name="Normal 2 5 5" xfId="1653"/>
    <cellStyle name="Normal 2 5 5 2" xfId="28431"/>
    <cellStyle name="Normal 2 5 5 3" xfId="28432"/>
    <cellStyle name="Normal 2 5 6" xfId="28433"/>
    <cellStyle name="Normal 2 5 7" xfId="28434"/>
    <cellStyle name="Normal 2 5 8" xfId="28435"/>
    <cellStyle name="Normal 2 5 9" xfId="28436"/>
    <cellStyle name="Normal 2 50" xfId="28437"/>
    <cellStyle name="Normal 2 50 2" xfId="28438"/>
    <cellStyle name="Normal 2 51" xfId="28439"/>
    <cellStyle name="Normal 2 51 2" xfId="28440"/>
    <cellStyle name="Normal 2 52" xfId="28441"/>
    <cellStyle name="Normal 2 52 2" xfId="28442"/>
    <cellStyle name="Normal 2 53" xfId="28443"/>
    <cellStyle name="Normal 2 53 2" xfId="28444"/>
    <cellStyle name="Normal 2 54" xfId="28445"/>
    <cellStyle name="Normal 2 55" xfId="28446"/>
    <cellStyle name="Normal 2 56" xfId="28447"/>
    <cellStyle name="Normal 2 57" xfId="28448"/>
    <cellStyle name="Normal 2 58" xfId="28449"/>
    <cellStyle name="Normal 2 59" xfId="28450"/>
    <cellStyle name="Normal 2 6" xfId="1654"/>
    <cellStyle name="Normal 2 6 10" xfId="28451"/>
    <cellStyle name="Normal 2 6 10 2" xfId="28452"/>
    <cellStyle name="Normal 2 6 100" xfId="28453"/>
    <cellStyle name="Normal 2 6 101" xfId="28454"/>
    <cellStyle name="Normal 2 6 102" xfId="28455"/>
    <cellStyle name="Normal 2 6 103" xfId="28456"/>
    <cellStyle name="Normal 2 6 104" xfId="28457"/>
    <cellStyle name="Normal 2 6 105" xfId="28458"/>
    <cellStyle name="Normal 2 6 106" xfId="28459"/>
    <cellStyle name="Normal 2 6 107" xfId="28460"/>
    <cellStyle name="Normal 2 6 108" xfId="28461"/>
    <cellStyle name="Normal 2 6 109" xfId="28462"/>
    <cellStyle name="Normal 2 6 11" xfId="28463"/>
    <cellStyle name="Normal 2 6 11 2" xfId="28464"/>
    <cellStyle name="Normal 2 6 110" xfId="28465"/>
    <cellStyle name="Normal 2 6 111" xfId="28466"/>
    <cellStyle name="Normal 2 6 112" xfId="28467"/>
    <cellStyle name="Normal 2 6 113" xfId="28468"/>
    <cellStyle name="Normal 2 6 114" xfId="28469"/>
    <cellStyle name="Normal 2 6 115" xfId="28470"/>
    <cellStyle name="Normal 2 6 116" xfId="28471"/>
    <cellStyle name="Normal 2 6 117" xfId="28472"/>
    <cellStyle name="Normal 2 6 118" xfId="28473"/>
    <cellStyle name="Normal 2 6 12" xfId="28474"/>
    <cellStyle name="Normal 2 6 12 2" xfId="28475"/>
    <cellStyle name="Normal 2 6 13" xfId="28476"/>
    <cellStyle name="Normal 2 6 13 2" xfId="28477"/>
    <cellStyle name="Normal 2 6 14" xfId="28478"/>
    <cellStyle name="Normal 2 6 14 2" xfId="28479"/>
    <cellStyle name="Normal 2 6 15" xfId="28480"/>
    <cellStyle name="Normal 2 6 15 2" xfId="28481"/>
    <cellStyle name="Normal 2 6 16" xfId="28482"/>
    <cellStyle name="Normal 2 6 16 2" xfId="28483"/>
    <cellStyle name="Normal 2 6 17" xfId="28484"/>
    <cellStyle name="Normal 2 6 17 2" xfId="28485"/>
    <cellStyle name="Normal 2 6 18" xfId="28486"/>
    <cellStyle name="Normal 2 6 18 2" xfId="28487"/>
    <cellStyle name="Normal 2 6 19" xfId="28488"/>
    <cellStyle name="Normal 2 6 19 2" xfId="28489"/>
    <cellStyle name="Normal 2 6 2" xfId="1655"/>
    <cellStyle name="Normal 2 6 2 2" xfId="28490"/>
    <cellStyle name="Normal 2 6 2 2 2" xfId="28491"/>
    <cellStyle name="Normal 2 6 2 3" xfId="28492"/>
    <cellStyle name="Normal 2 6 2 3 2" xfId="28493"/>
    <cellStyle name="Normal 2 6 2 4" xfId="28494"/>
    <cellStyle name="Normal 2 6 2 5" xfId="28495"/>
    <cellStyle name="Normal 2 6 2 6" xfId="28496"/>
    <cellStyle name="Normal 2 6 2 7" xfId="28497"/>
    <cellStyle name="Normal 2 6 2 8" xfId="28498"/>
    <cellStyle name="Normal 2 6 2 9" xfId="28499"/>
    <cellStyle name="Normal 2 6 20" xfId="28500"/>
    <cellStyle name="Normal 2 6 20 2" xfId="28501"/>
    <cellStyle name="Normal 2 6 21" xfId="28502"/>
    <cellStyle name="Normal 2 6 21 2" xfId="28503"/>
    <cellStyle name="Normal 2 6 22" xfId="28504"/>
    <cellStyle name="Normal 2 6 22 2" xfId="28505"/>
    <cellStyle name="Normal 2 6 23" xfId="28506"/>
    <cellStyle name="Normal 2 6 23 2" xfId="28507"/>
    <cellStyle name="Normal 2 6 24" xfId="28508"/>
    <cellStyle name="Normal 2 6 24 2" xfId="28509"/>
    <cellStyle name="Normal 2 6 25" xfId="28510"/>
    <cellStyle name="Normal 2 6 25 2" xfId="28511"/>
    <cellStyle name="Normal 2 6 26" xfId="28512"/>
    <cellStyle name="Normal 2 6 26 2" xfId="28513"/>
    <cellStyle name="Normal 2 6 27" xfId="28514"/>
    <cellStyle name="Normal 2 6 27 2" xfId="28515"/>
    <cellStyle name="Normal 2 6 28" xfId="28516"/>
    <cellStyle name="Normal 2 6 28 2" xfId="28517"/>
    <cellStyle name="Normal 2 6 29" xfId="28518"/>
    <cellStyle name="Normal 2 6 29 2" xfId="28519"/>
    <cellStyle name="Normal 2 6 3" xfId="28520"/>
    <cellStyle name="Normal 2 6 3 2" xfId="28521"/>
    <cellStyle name="Normal 2 6 3 2 2" xfId="28522"/>
    <cellStyle name="Normal 2 6 3 3" xfId="28523"/>
    <cellStyle name="Normal 2 6 3 3 2" xfId="28524"/>
    <cellStyle name="Normal 2 6 3 4" xfId="28525"/>
    <cellStyle name="Normal 2 6 3 5" xfId="28526"/>
    <cellStyle name="Normal 2 6 3 6" xfId="28527"/>
    <cellStyle name="Normal 2 6 30" xfId="28528"/>
    <cellStyle name="Normal 2 6 30 2" xfId="28529"/>
    <cellStyle name="Normal 2 6 31" xfId="28530"/>
    <cellStyle name="Normal 2 6 31 2" xfId="28531"/>
    <cellStyle name="Normal 2 6 32" xfId="28532"/>
    <cellStyle name="Normal 2 6 32 2" xfId="28533"/>
    <cellStyle name="Normal 2 6 33" xfId="28534"/>
    <cellStyle name="Normal 2 6 33 2" xfId="28535"/>
    <cellStyle name="Normal 2 6 34" xfId="28536"/>
    <cellStyle name="Normal 2 6 34 2" xfId="28537"/>
    <cellStyle name="Normal 2 6 35" xfId="28538"/>
    <cellStyle name="Normal 2 6 35 2" xfId="28539"/>
    <cellStyle name="Normal 2 6 36" xfId="28540"/>
    <cellStyle name="Normal 2 6 36 2" xfId="28541"/>
    <cellStyle name="Normal 2 6 37" xfId="28542"/>
    <cellStyle name="Normal 2 6 37 2" xfId="28543"/>
    <cellStyle name="Normal 2 6 38" xfId="28544"/>
    <cellStyle name="Normal 2 6 38 2" xfId="28545"/>
    <cellStyle name="Normal 2 6 39" xfId="28546"/>
    <cellStyle name="Normal 2 6 39 2" xfId="28547"/>
    <cellStyle name="Normal 2 6 4" xfId="28548"/>
    <cellStyle name="Normal 2 6 4 2" xfId="28549"/>
    <cellStyle name="Normal 2 6 4 3" xfId="28550"/>
    <cellStyle name="Normal 2 6 40" xfId="28551"/>
    <cellStyle name="Normal 2 6 40 2" xfId="28552"/>
    <cellStyle name="Normal 2 6 41" xfId="28553"/>
    <cellStyle name="Normal 2 6 41 2" xfId="28554"/>
    <cellStyle name="Normal 2 6 42" xfId="28555"/>
    <cellStyle name="Normal 2 6 42 2" xfId="28556"/>
    <cellStyle name="Normal 2 6 43" xfId="28557"/>
    <cellStyle name="Normal 2 6 43 2" xfId="28558"/>
    <cellStyle name="Normal 2 6 44" xfId="28559"/>
    <cellStyle name="Normal 2 6 44 2" xfId="28560"/>
    <cellStyle name="Normal 2 6 45" xfId="28561"/>
    <cellStyle name="Normal 2 6 45 2" xfId="28562"/>
    <cellStyle name="Normal 2 6 46" xfId="28563"/>
    <cellStyle name="Normal 2 6 46 2" xfId="28564"/>
    <cellStyle name="Normal 2 6 47" xfId="28565"/>
    <cellStyle name="Normal 2 6 47 2" xfId="28566"/>
    <cellStyle name="Normal 2 6 48" xfId="28567"/>
    <cellStyle name="Normal 2 6 48 2" xfId="28568"/>
    <cellStyle name="Normal 2 6 49" xfId="28569"/>
    <cellStyle name="Normal 2 6 49 2" xfId="28570"/>
    <cellStyle name="Normal 2 6 5" xfId="28571"/>
    <cellStyle name="Normal 2 6 5 2" xfId="28572"/>
    <cellStyle name="Normal 2 6 5 3" xfId="28573"/>
    <cellStyle name="Normal 2 6 50" xfId="28574"/>
    <cellStyle name="Normal 2 6 51" xfId="28575"/>
    <cellStyle name="Normal 2 6 52" xfId="28576"/>
    <cellStyle name="Normal 2 6 53" xfId="28577"/>
    <cellStyle name="Normal 2 6 54" xfId="28578"/>
    <cellStyle name="Normal 2 6 55" xfId="28579"/>
    <cellStyle name="Normal 2 6 56" xfId="28580"/>
    <cellStyle name="Normal 2 6 57" xfId="28581"/>
    <cellStyle name="Normal 2 6 58" xfId="28582"/>
    <cellStyle name="Normal 2 6 59" xfId="28583"/>
    <cellStyle name="Normal 2 6 6" xfId="28584"/>
    <cellStyle name="Normal 2 6 6 2" xfId="28585"/>
    <cellStyle name="Normal 2 6 6 3" xfId="28586"/>
    <cellStyle name="Normal 2 6 60" xfId="28587"/>
    <cellStyle name="Normal 2 6 61" xfId="28588"/>
    <cellStyle name="Normal 2 6 62" xfId="28589"/>
    <cellStyle name="Normal 2 6 63" xfId="28590"/>
    <cellStyle name="Normal 2 6 64" xfId="28591"/>
    <cellStyle name="Normal 2 6 65" xfId="28592"/>
    <cellStyle name="Normal 2 6 66" xfId="28593"/>
    <cellStyle name="Normal 2 6 67" xfId="28594"/>
    <cellStyle name="Normal 2 6 68" xfId="28595"/>
    <cellStyle name="Normal 2 6 69" xfId="28596"/>
    <cellStyle name="Normal 2 6 7" xfId="28597"/>
    <cellStyle name="Normal 2 6 7 2" xfId="28598"/>
    <cellStyle name="Normal 2 6 7 3" xfId="28599"/>
    <cellStyle name="Normal 2 6 70" xfId="28600"/>
    <cellStyle name="Normal 2 6 71" xfId="28601"/>
    <cellStyle name="Normal 2 6 72" xfId="28602"/>
    <cellStyle name="Normal 2 6 73" xfId="28603"/>
    <cellStyle name="Normal 2 6 74" xfId="28604"/>
    <cellStyle name="Normal 2 6 75" xfId="28605"/>
    <cellStyle name="Normal 2 6 76" xfId="28606"/>
    <cellStyle name="Normal 2 6 77" xfId="28607"/>
    <cellStyle name="Normal 2 6 78" xfId="28608"/>
    <cellStyle name="Normal 2 6 79" xfId="28609"/>
    <cellStyle name="Normal 2 6 8" xfId="28610"/>
    <cellStyle name="Normal 2 6 8 2" xfId="28611"/>
    <cellStyle name="Normal 2 6 8 3" xfId="28612"/>
    <cellStyle name="Normal 2 6 80" xfId="28613"/>
    <cellStyle name="Normal 2 6 81" xfId="28614"/>
    <cellStyle name="Normal 2 6 82" xfId="28615"/>
    <cellStyle name="Normal 2 6 83" xfId="28616"/>
    <cellStyle name="Normal 2 6 84" xfId="28617"/>
    <cellStyle name="Normal 2 6 85" xfId="28618"/>
    <cellStyle name="Normal 2 6 86" xfId="28619"/>
    <cellStyle name="Normal 2 6 87" xfId="28620"/>
    <cellStyle name="Normal 2 6 88" xfId="28621"/>
    <cellStyle name="Normal 2 6 89" xfId="28622"/>
    <cellStyle name="Normal 2 6 9" xfId="28623"/>
    <cellStyle name="Normal 2 6 9 2" xfId="28624"/>
    <cellStyle name="Normal 2 6 90" xfId="28625"/>
    <cellStyle name="Normal 2 6 91" xfId="28626"/>
    <cellStyle name="Normal 2 6 92" xfId="28627"/>
    <cellStyle name="Normal 2 6 93" xfId="28628"/>
    <cellStyle name="Normal 2 6 94" xfId="28629"/>
    <cellStyle name="Normal 2 6 95" xfId="28630"/>
    <cellStyle name="Normal 2 6 96" xfId="28631"/>
    <cellStyle name="Normal 2 6 97" xfId="28632"/>
    <cellStyle name="Normal 2 6 98" xfId="28633"/>
    <cellStyle name="Normal 2 6 99" xfId="28634"/>
    <cellStyle name="Normal 2 60" xfId="28635"/>
    <cellStyle name="Normal 2 61" xfId="28636"/>
    <cellStyle name="Normal 2 62" xfId="28637"/>
    <cellStyle name="Normal 2 63" xfId="28638"/>
    <cellStyle name="Normal 2 64" xfId="28639"/>
    <cellStyle name="Normal 2 65" xfId="28640"/>
    <cellStyle name="Normal 2 66" xfId="28641"/>
    <cellStyle name="Normal 2 67" xfId="28642"/>
    <cellStyle name="Normal 2 68" xfId="28643"/>
    <cellStyle name="Normal 2 69" xfId="28644"/>
    <cellStyle name="Normal 2 7" xfId="1656"/>
    <cellStyle name="Normal 2 7 10" xfId="28645"/>
    <cellStyle name="Normal 2 7 10 2" xfId="28646"/>
    <cellStyle name="Normal 2 7 100" xfId="28647"/>
    <cellStyle name="Normal 2 7 101" xfId="28648"/>
    <cellStyle name="Normal 2 7 102" xfId="28649"/>
    <cellStyle name="Normal 2 7 103" xfId="28650"/>
    <cellStyle name="Normal 2 7 104" xfId="28651"/>
    <cellStyle name="Normal 2 7 105" xfId="28652"/>
    <cellStyle name="Normal 2 7 106" xfId="28653"/>
    <cellStyle name="Normal 2 7 107" xfId="28654"/>
    <cellStyle name="Normal 2 7 108" xfId="28655"/>
    <cellStyle name="Normal 2 7 109" xfId="28656"/>
    <cellStyle name="Normal 2 7 11" xfId="28657"/>
    <cellStyle name="Normal 2 7 11 2" xfId="28658"/>
    <cellStyle name="Normal 2 7 110" xfId="28659"/>
    <cellStyle name="Normal 2 7 111" xfId="28660"/>
    <cellStyle name="Normal 2 7 112" xfId="28661"/>
    <cellStyle name="Normal 2 7 113" xfId="28662"/>
    <cellStyle name="Normal 2 7 114" xfId="28663"/>
    <cellStyle name="Normal 2 7 115" xfId="28664"/>
    <cellStyle name="Normal 2 7 116" xfId="28665"/>
    <cellStyle name="Normal 2 7 117" xfId="28666"/>
    <cellStyle name="Normal 2 7 118" xfId="28667"/>
    <cellStyle name="Normal 2 7 12" xfId="28668"/>
    <cellStyle name="Normal 2 7 12 2" xfId="28669"/>
    <cellStyle name="Normal 2 7 13" xfId="28670"/>
    <cellStyle name="Normal 2 7 13 2" xfId="28671"/>
    <cellStyle name="Normal 2 7 14" xfId="28672"/>
    <cellStyle name="Normal 2 7 14 2" xfId="28673"/>
    <cellStyle name="Normal 2 7 15" xfId="28674"/>
    <cellStyle name="Normal 2 7 15 2" xfId="28675"/>
    <cellStyle name="Normal 2 7 16" xfId="28676"/>
    <cellStyle name="Normal 2 7 16 2" xfId="28677"/>
    <cellStyle name="Normal 2 7 17" xfId="28678"/>
    <cellStyle name="Normal 2 7 17 2" xfId="28679"/>
    <cellStyle name="Normal 2 7 18" xfId="28680"/>
    <cellStyle name="Normal 2 7 18 2" xfId="28681"/>
    <cellStyle name="Normal 2 7 19" xfId="28682"/>
    <cellStyle name="Normal 2 7 19 2" xfId="28683"/>
    <cellStyle name="Normal 2 7 2" xfId="1657"/>
    <cellStyle name="Normal 2 7 2 2" xfId="28684"/>
    <cellStyle name="Normal 2 7 2 2 2" xfId="28685"/>
    <cellStyle name="Normal 2 7 2 3" xfId="28686"/>
    <cellStyle name="Normal 2 7 2 3 2" xfId="28687"/>
    <cellStyle name="Normal 2 7 2 4" xfId="28688"/>
    <cellStyle name="Normal 2 7 2 5" xfId="28689"/>
    <cellStyle name="Normal 2 7 2 6" xfId="28690"/>
    <cellStyle name="Normal 2 7 2 7" xfId="28691"/>
    <cellStyle name="Normal 2 7 2 8" xfId="28692"/>
    <cellStyle name="Normal 2 7 2 9" xfId="28693"/>
    <cellStyle name="Normal 2 7 20" xfId="28694"/>
    <cellStyle name="Normal 2 7 20 2" xfId="28695"/>
    <cellStyle name="Normal 2 7 21" xfId="28696"/>
    <cellStyle name="Normal 2 7 21 2" xfId="28697"/>
    <cellStyle name="Normal 2 7 22" xfId="28698"/>
    <cellStyle name="Normal 2 7 22 2" xfId="28699"/>
    <cellStyle name="Normal 2 7 23" xfId="28700"/>
    <cellStyle name="Normal 2 7 23 2" xfId="28701"/>
    <cellStyle name="Normal 2 7 24" xfId="28702"/>
    <cellStyle name="Normal 2 7 24 2" xfId="28703"/>
    <cellStyle name="Normal 2 7 25" xfId="28704"/>
    <cellStyle name="Normal 2 7 25 2" xfId="28705"/>
    <cellStyle name="Normal 2 7 26" xfId="28706"/>
    <cellStyle name="Normal 2 7 26 2" xfId="28707"/>
    <cellStyle name="Normal 2 7 27" xfId="28708"/>
    <cellStyle name="Normal 2 7 27 2" xfId="28709"/>
    <cellStyle name="Normal 2 7 28" xfId="28710"/>
    <cellStyle name="Normal 2 7 28 2" xfId="28711"/>
    <cellStyle name="Normal 2 7 29" xfId="28712"/>
    <cellStyle name="Normal 2 7 29 2" xfId="28713"/>
    <cellStyle name="Normal 2 7 3" xfId="28714"/>
    <cellStyle name="Normal 2 7 3 2" xfId="28715"/>
    <cellStyle name="Normal 2 7 3 2 2" xfId="28716"/>
    <cellStyle name="Normal 2 7 3 3" xfId="28717"/>
    <cellStyle name="Normal 2 7 3 3 2" xfId="28718"/>
    <cellStyle name="Normal 2 7 3 4" xfId="28719"/>
    <cellStyle name="Normal 2 7 3 5" xfId="28720"/>
    <cellStyle name="Normal 2 7 3 6" xfId="28721"/>
    <cellStyle name="Normal 2 7 30" xfId="28722"/>
    <cellStyle name="Normal 2 7 30 2" xfId="28723"/>
    <cellStyle name="Normal 2 7 31" xfId="28724"/>
    <cellStyle name="Normal 2 7 31 2" xfId="28725"/>
    <cellStyle name="Normal 2 7 32" xfId="28726"/>
    <cellStyle name="Normal 2 7 32 2" xfId="28727"/>
    <cellStyle name="Normal 2 7 33" xfId="28728"/>
    <cellStyle name="Normal 2 7 33 2" xfId="28729"/>
    <cellStyle name="Normal 2 7 34" xfId="28730"/>
    <cellStyle name="Normal 2 7 34 2" xfId="28731"/>
    <cellStyle name="Normal 2 7 35" xfId="28732"/>
    <cellStyle name="Normal 2 7 35 2" xfId="28733"/>
    <cellStyle name="Normal 2 7 36" xfId="28734"/>
    <cellStyle name="Normal 2 7 36 2" xfId="28735"/>
    <cellStyle name="Normal 2 7 37" xfId="28736"/>
    <cellStyle name="Normal 2 7 37 2" xfId="28737"/>
    <cellStyle name="Normal 2 7 38" xfId="28738"/>
    <cellStyle name="Normal 2 7 38 2" xfId="28739"/>
    <cellStyle name="Normal 2 7 39" xfId="28740"/>
    <cellStyle name="Normal 2 7 39 2" xfId="28741"/>
    <cellStyle name="Normal 2 7 4" xfId="28742"/>
    <cellStyle name="Normal 2 7 4 2" xfId="28743"/>
    <cellStyle name="Normal 2 7 4 3" xfId="28744"/>
    <cellStyle name="Normal 2 7 40" xfId="28745"/>
    <cellStyle name="Normal 2 7 40 2" xfId="28746"/>
    <cellStyle name="Normal 2 7 41" xfId="28747"/>
    <cellStyle name="Normal 2 7 41 2" xfId="28748"/>
    <cellStyle name="Normal 2 7 42" xfId="28749"/>
    <cellStyle name="Normal 2 7 42 2" xfId="28750"/>
    <cellStyle name="Normal 2 7 43" xfId="28751"/>
    <cellStyle name="Normal 2 7 43 2" xfId="28752"/>
    <cellStyle name="Normal 2 7 44" xfId="28753"/>
    <cellStyle name="Normal 2 7 44 2" xfId="28754"/>
    <cellStyle name="Normal 2 7 45" xfId="28755"/>
    <cellStyle name="Normal 2 7 45 2" xfId="28756"/>
    <cellStyle name="Normal 2 7 46" xfId="28757"/>
    <cellStyle name="Normal 2 7 46 2" xfId="28758"/>
    <cellStyle name="Normal 2 7 47" xfId="28759"/>
    <cellStyle name="Normal 2 7 47 2" xfId="28760"/>
    <cellStyle name="Normal 2 7 48" xfId="28761"/>
    <cellStyle name="Normal 2 7 48 2" xfId="28762"/>
    <cellStyle name="Normal 2 7 49" xfId="28763"/>
    <cellStyle name="Normal 2 7 49 2" xfId="28764"/>
    <cellStyle name="Normal 2 7 5" xfId="28765"/>
    <cellStyle name="Normal 2 7 5 2" xfId="28766"/>
    <cellStyle name="Normal 2 7 5 3" xfId="28767"/>
    <cellStyle name="Normal 2 7 50" xfId="28768"/>
    <cellStyle name="Normal 2 7 51" xfId="28769"/>
    <cellStyle name="Normal 2 7 52" xfId="28770"/>
    <cellStyle name="Normal 2 7 53" xfId="28771"/>
    <cellStyle name="Normal 2 7 54" xfId="28772"/>
    <cellStyle name="Normal 2 7 55" xfId="28773"/>
    <cellStyle name="Normal 2 7 56" xfId="28774"/>
    <cellStyle name="Normal 2 7 57" xfId="28775"/>
    <cellStyle name="Normal 2 7 58" xfId="28776"/>
    <cellStyle name="Normal 2 7 59" xfId="28777"/>
    <cellStyle name="Normal 2 7 6" xfId="28778"/>
    <cellStyle name="Normal 2 7 6 2" xfId="28779"/>
    <cellStyle name="Normal 2 7 6 3" xfId="28780"/>
    <cellStyle name="Normal 2 7 60" xfId="28781"/>
    <cellStyle name="Normal 2 7 61" xfId="28782"/>
    <cellStyle name="Normal 2 7 62" xfId="28783"/>
    <cellStyle name="Normal 2 7 63" xfId="28784"/>
    <cellStyle name="Normal 2 7 64" xfId="28785"/>
    <cellStyle name="Normal 2 7 65" xfId="28786"/>
    <cellStyle name="Normal 2 7 66" xfId="28787"/>
    <cellStyle name="Normal 2 7 67" xfId="28788"/>
    <cellStyle name="Normal 2 7 68" xfId="28789"/>
    <cellStyle name="Normal 2 7 69" xfId="28790"/>
    <cellStyle name="Normal 2 7 7" xfId="28791"/>
    <cellStyle name="Normal 2 7 7 2" xfId="28792"/>
    <cellStyle name="Normal 2 7 7 3" xfId="28793"/>
    <cellStyle name="Normal 2 7 70" xfId="28794"/>
    <cellStyle name="Normal 2 7 71" xfId="28795"/>
    <cellStyle name="Normal 2 7 72" xfId="28796"/>
    <cellStyle name="Normal 2 7 73" xfId="28797"/>
    <cellStyle name="Normal 2 7 74" xfId="28798"/>
    <cellStyle name="Normal 2 7 75" xfId="28799"/>
    <cellStyle name="Normal 2 7 76" xfId="28800"/>
    <cellStyle name="Normal 2 7 77" xfId="28801"/>
    <cellStyle name="Normal 2 7 78" xfId="28802"/>
    <cellStyle name="Normal 2 7 79" xfId="28803"/>
    <cellStyle name="Normal 2 7 8" xfId="28804"/>
    <cellStyle name="Normal 2 7 8 2" xfId="28805"/>
    <cellStyle name="Normal 2 7 8 3" xfId="28806"/>
    <cellStyle name="Normal 2 7 80" xfId="28807"/>
    <cellStyle name="Normal 2 7 81" xfId="28808"/>
    <cellStyle name="Normal 2 7 82" xfId="28809"/>
    <cellStyle name="Normal 2 7 83" xfId="28810"/>
    <cellStyle name="Normal 2 7 84" xfId="28811"/>
    <cellStyle name="Normal 2 7 85" xfId="28812"/>
    <cellStyle name="Normal 2 7 86" xfId="28813"/>
    <cellStyle name="Normal 2 7 87" xfId="28814"/>
    <cellStyle name="Normal 2 7 88" xfId="28815"/>
    <cellStyle name="Normal 2 7 89" xfId="28816"/>
    <cellStyle name="Normal 2 7 9" xfId="28817"/>
    <cellStyle name="Normal 2 7 9 2" xfId="28818"/>
    <cellStyle name="Normal 2 7 90" xfId="28819"/>
    <cellStyle name="Normal 2 7 91" xfId="28820"/>
    <cellStyle name="Normal 2 7 92" xfId="28821"/>
    <cellStyle name="Normal 2 7 93" xfId="28822"/>
    <cellStyle name="Normal 2 7 94" xfId="28823"/>
    <cellStyle name="Normal 2 7 95" xfId="28824"/>
    <cellStyle name="Normal 2 7 96" xfId="28825"/>
    <cellStyle name="Normal 2 7 97" xfId="28826"/>
    <cellStyle name="Normal 2 7 98" xfId="28827"/>
    <cellStyle name="Normal 2 7 99" xfId="28828"/>
    <cellStyle name="Normal 2 70" xfId="28829"/>
    <cellStyle name="Normal 2 71" xfId="28830"/>
    <cellStyle name="Normal 2 72" xfId="28831"/>
    <cellStyle name="Normal 2 73" xfId="28832"/>
    <cellStyle name="Normal 2 74" xfId="28833"/>
    <cellStyle name="Normal 2 75" xfId="28834"/>
    <cellStyle name="Normal 2 76" xfId="28835"/>
    <cellStyle name="Normal 2 77" xfId="28836"/>
    <cellStyle name="Normal 2 78" xfId="28837"/>
    <cellStyle name="Normal 2 79" xfId="28838"/>
    <cellStyle name="Normal 2 8" xfId="1658"/>
    <cellStyle name="Normal 2 8 10" xfId="28839"/>
    <cellStyle name="Normal 2 8 10 2" xfId="28840"/>
    <cellStyle name="Normal 2 8 100" xfId="28841"/>
    <cellStyle name="Normal 2 8 101" xfId="28842"/>
    <cellStyle name="Normal 2 8 102" xfId="28843"/>
    <cellStyle name="Normal 2 8 103" xfId="28844"/>
    <cellStyle name="Normal 2 8 104" xfId="28845"/>
    <cellStyle name="Normal 2 8 105" xfId="28846"/>
    <cellStyle name="Normal 2 8 106" xfId="28847"/>
    <cellStyle name="Normal 2 8 107" xfId="28848"/>
    <cellStyle name="Normal 2 8 108" xfId="28849"/>
    <cellStyle name="Normal 2 8 109" xfId="28850"/>
    <cellStyle name="Normal 2 8 11" xfId="28851"/>
    <cellStyle name="Normal 2 8 11 2" xfId="28852"/>
    <cellStyle name="Normal 2 8 110" xfId="28853"/>
    <cellStyle name="Normal 2 8 111" xfId="28854"/>
    <cellStyle name="Normal 2 8 112" xfId="28855"/>
    <cellStyle name="Normal 2 8 113" xfId="28856"/>
    <cellStyle name="Normal 2 8 114" xfId="28857"/>
    <cellStyle name="Normal 2 8 115" xfId="28858"/>
    <cellStyle name="Normal 2 8 116" xfId="28859"/>
    <cellStyle name="Normal 2 8 117" xfId="28860"/>
    <cellStyle name="Normal 2 8 12" xfId="28861"/>
    <cellStyle name="Normal 2 8 12 2" xfId="28862"/>
    <cellStyle name="Normal 2 8 13" xfId="28863"/>
    <cellStyle name="Normal 2 8 13 2" xfId="28864"/>
    <cellStyle name="Normal 2 8 14" xfId="28865"/>
    <cellStyle name="Normal 2 8 14 2" xfId="28866"/>
    <cellStyle name="Normal 2 8 15" xfId="28867"/>
    <cellStyle name="Normal 2 8 15 2" xfId="28868"/>
    <cellStyle name="Normal 2 8 16" xfId="28869"/>
    <cellStyle name="Normal 2 8 16 2" xfId="28870"/>
    <cellStyle name="Normal 2 8 17" xfId="28871"/>
    <cellStyle name="Normal 2 8 17 2" xfId="28872"/>
    <cellStyle name="Normal 2 8 18" xfId="28873"/>
    <cellStyle name="Normal 2 8 18 2" xfId="28874"/>
    <cellStyle name="Normal 2 8 19" xfId="28875"/>
    <cellStyle name="Normal 2 8 19 2" xfId="28876"/>
    <cellStyle name="Normal 2 8 2" xfId="28877"/>
    <cellStyle name="Normal 2 8 2 2" xfId="28878"/>
    <cellStyle name="Normal 2 8 2 2 2" xfId="28879"/>
    <cellStyle name="Normal 2 8 2 3" xfId="28880"/>
    <cellStyle name="Normal 2 8 2 3 2" xfId="28881"/>
    <cellStyle name="Normal 2 8 2 4" xfId="28882"/>
    <cellStyle name="Normal 2 8 2 5" xfId="28883"/>
    <cellStyle name="Normal 2 8 2 6" xfId="28884"/>
    <cellStyle name="Normal 2 8 2 7" xfId="28885"/>
    <cellStyle name="Normal 2 8 20" xfId="28886"/>
    <cellStyle name="Normal 2 8 20 2" xfId="28887"/>
    <cellStyle name="Normal 2 8 21" xfId="28888"/>
    <cellStyle name="Normal 2 8 21 2" xfId="28889"/>
    <cellStyle name="Normal 2 8 22" xfId="28890"/>
    <cellStyle name="Normal 2 8 22 2" xfId="28891"/>
    <cellStyle name="Normal 2 8 23" xfId="28892"/>
    <cellStyle name="Normal 2 8 23 2" xfId="28893"/>
    <cellStyle name="Normal 2 8 24" xfId="28894"/>
    <cellStyle name="Normal 2 8 24 2" xfId="28895"/>
    <cellStyle name="Normal 2 8 25" xfId="28896"/>
    <cellStyle name="Normal 2 8 25 2" xfId="28897"/>
    <cellStyle name="Normal 2 8 26" xfId="28898"/>
    <cellStyle name="Normal 2 8 26 2" xfId="28899"/>
    <cellStyle name="Normal 2 8 27" xfId="28900"/>
    <cellStyle name="Normal 2 8 27 2" xfId="28901"/>
    <cellStyle name="Normal 2 8 28" xfId="28902"/>
    <cellStyle name="Normal 2 8 28 2" xfId="28903"/>
    <cellStyle name="Normal 2 8 29" xfId="28904"/>
    <cellStyle name="Normal 2 8 29 2" xfId="28905"/>
    <cellStyle name="Normal 2 8 3" xfId="28906"/>
    <cellStyle name="Normal 2 8 3 2" xfId="28907"/>
    <cellStyle name="Normal 2 8 3 2 2" xfId="28908"/>
    <cellStyle name="Normal 2 8 3 3" xfId="28909"/>
    <cellStyle name="Normal 2 8 3 3 2" xfId="28910"/>
    <cellStyle name="Normal 2 8 3 4" xfId="28911"/>
    <cellStyle name="Normal 2 8 3 5" xfId="28912"/>
    <cellStyle name="Normal 2 8 3 6" xfId="28913"/>
    <cellStyle name="Normal 2 8 30" xfId="28914"/>
    <cellStyle name="Normal 2 8 30 2" xfId="28915"/>
    <cellStyle name="Normal 2 8 31" xfId="28916"/>
    <cellStyle name="Normal 2 8 31 2" xfId="28917"/>
    <cellStyle name="Normal 2 8 32" xfId="28918"/>
    <cellStyle name="Normal 2 8 32 2" xfId="28919"/>
    <cellStyle name="Normal 2 8 33" xfId="28920"/>
    <cellStyle name="Normal 2 8 33 2" xfId="28921"/>
    <cellStyle name="Normal 2 8 34" xfId="28922"/>
    <cellStyle name="Normal 2 8 34 2" xfId="28923"/>
    <cellStyle name="Normal 2 8 35" xfId="28924"/>
    <cellStyle name="Normal 2 8 35 2" xfId="28925"/>
    <cellStyle name="Normal 2 8 36" xfId="28926"/>
    <cellStyle name="Normal 2 8 36 2" xfId="28927"/>
    <cellStyle name="Normal 2 8 37" xfId="28928"/>
    <cellStyle name="Normal 2 8 37 2" xfId="28929"/>
    <cellStyle name="Normal 2 8 38" xfId="28930"/>
    <cellStyle name="Normal 2 8 38 2" xfId="28931"/>
    <cellStyle name="Normal 2 8 39" xfId="28932"/>
    <cellStyle name="Normal 2 8 39 2" xfId="28933"/>
    <cellStyle name="Normal 2 8 4" xfId="28934"/>
    <cellStyle name="Normal 2 8 4 2" xfId="28935"/>
    <cellStyle name="Normal 2 8 4 3" xfId="28936"/>
    <cellStyle name="Normal 2 8 40" xfId="28937"/>
    <cellStyle name="Normal 2 8 40 2" xfId="28938"/>
    <cellStyle name="Normal 2 8 41" xfId="28939"/>
    <cellStyle name="Normal 2 8 41 2" xfId="28940"/>
    <cellStyle name="Normal 2 8 42" xfId="28941"/>
    <cellStyle name="Normal 2 8 42 2" xfId="28942"/>
    <cellStyle name="Normal 2 8 43" xfId="28943"/>
    <cellStyle name="Normal 2 8 43 2" xfId="28944"/>
    <cellStyle name="Normal 2 8 44" xfId="28945"/>
    <cellStyle name="Normal 2 8 44 2" xfId="28946"/>
    <cellStyle name="Normal 2 8 45" xfId="28947"/>
    <cellStyle name="Normal 2 8 45 2" xfId="28948"/>
    <cellStyle name="Normal 2 8 46" xfId="28949"/>
    <cellStyle name="Normal 2 8 46 2" xfId="28950"/>
    <cellStyle name="Normal 2 8 47" xfId="28951"/>
    <cellStyle name="Normal 2 8 47 2" xfId="28952"/>
    <cellStyle name="Normal 2 8 48" xfId="28953"/>
    <cellStyle name="Normal 2 8 48 2" xfId="28954"/>
    <cellStyle name="Normal 2 8 49" xfId="28955"/>
    <cellStyle name="Normal 2 8 5" xfId="28956"/>
    <cellStyle name="Normal 2 8 5 2" xfId="28957"/>
    <cellStyle name="Normal 2 8 5 3" xfId="28958"/>
    <cellStyle name="Normal 2 8 50" xfId="28959"/>
    <cellStyle name="Normal 2 8 51" xfId="28960"/>
    <cellStyle name="Normal 2 8 52" xfId="28961"/>
    <cellStyle name="Normal 2 8 53" xfId="28962"/>
    <cellStyle name="Normal 2 8 54" xfId="28963"/>
    <cellStyle name="Normal 2 8 55" xfId="28964"/>
    <cellStyle name="Normal 2 8 56" xfId="28965"/>
    <cellStyle name="Normal 2 8 57" xfId="28966"/>
    <cellStyle name="Normal 2 8 58" xfId="28967"/>
    <cellStyle name="Normal 2 8 59" xfId="28968"/>
    <cellStyle name="Normal 2 8 6" xfId="28969"/>
    <cellStyle name="Normal 2 8 6 2" xfId="28970"/>
    <cellStyle name="Normal 2 8 6 3" xfId="28971"/>
    <cellStyle name="Normal 2 8 60" xfId="28972"/>
    <cellStyle name="Normal 2 8 61" xfId="28973"/>
    <cellStyle name="Normal 2 8 62" xfId="28974"/>
    <cellStyle name="Normal 2 8 63" xfId="28975"/>
    <cellStyle name="Normal 2 8 64" xfId="28976"/>
    <cellStyle name="Normal 2 8 65" xfId="28977"/>
    <cellStyle name="Normal 2 8 66" xfId="28978"/>
    <cellStyle name="Normal 2 8 67" xfId="28979"/>
    <cellStyle name="Normal 2 8 68" xfId="28980"/>
    <cellStyle name="Normal 2 8 69" xfId="28981"/>
    <cellStyle name="Normal 2 8 7" xfId="28982"/>
    <cellStyle name="Normal 2 8 7 2" xfId="28983"/>
    <cellStyle name="Normal 2 8 7 3" xfId="28984"/>
    <cellStyle name="Normal 2 8 70" xfId="28985"/>
    <cellStyle name="Normal 2 8 71" xfId="28986"/>
    <cellStyle name="Normal 2 8 72" xfId="28987"/>
    <cellStyle name="Normal 2 8 73" xfId="28988"/>
    <cellStyle name="Normal 2 8 74" xfId="28989"/>
    <cellStyle name="Normal 2 8 75" xfId="28990"/>
    <cellStyle name="Normal 2 8 76" xfId="28991"/>
    <cellStyle name="Normal 2 8 77" xfId="28992"/>
    <cellStyle name="Normal 2 8 78" xfId="28993"/>
    <cellStyle name="Normal 2 8 79" xfId="28994"/>
    <cellStyle name="Normal 2 8 8" xfId="28995"/>
    <cellStyle name="Normal 2 8 8 2" xfId="28996"/>
    <cellStyle name="Normal 2 8 8 3" xfId="28997"/>
    <cellStyle name="Normal 2 8 80" xfId="28998"/>
    <cellStyle name="Normal 2 8 81" xfId="28999"/>
    <cellStyle name="Normal 2 8 82" xfId="29000"/>
    <cellStyle name="Normal 2 8 83" xfId="29001"/>
    <cellStyle name="Normal 2 8 84" xfId="29002"/>
    <cellStyle name="Normal 2 8 85" xfId="29003"/>
    <cellStyle name="Normal 2 8 86" xfId="29004"/>
    <cellStyle name="Normal 2 8 87" xfId="29005"/>
    <cellStyle name="Normal 2 8 88" xfId="29006"/>
    <cellStyle name="Normal 2 8 89" xfId="29007"/>
    <cellStyle name="Normal 2 8 9" xfId="29008"/>
    <cellStyle name="Normal 2 8 9 2" xfId="29009"/>
    <cellStyle name="Normal 2 8 90" xfId="29010"/>
    <cellStyle name="Normal 2 8 91" xfId="29011"/>
    <cellStyle name="Normal 2 8 92" xfId="29012"/>
    <cellStyle name="Normal 2 8 93" xfId="29013"/>
    <cellStyle name="Normal 2 8 94" xfId="29014"/>
    <cellStyle name="Normal 2 8 95" xfId="29015"/>
    <cellStyle name="Normal 2 8 96" xfId="29016"/>
    <cellStyle name="Normal 2 8 97" xfId="29017"/>
    <cellStyle name="Normal 2 8 98" xfId="29018"/>
    <cellStyle name="Normal 2 8 99" xfId="29019"/>
    <cellStyle name="Normal 2 80" xfId="29020"/>
    <cellStyle name="Normal 2 81" xfId="29021"/>
    <cellStyle name="Normal 2 82" xfId="29022"/>
    <cellStyle name="Normal 2 83" xfId="29023"/>
    <cellStyle name="Normal 2 84" xfId="29024"/>
    <cellStyle name="Normal 2 85" xfId="29025"/>
    <cellStyle name="Normal 2 86" xfId="29026"/>
    <cellStyle name="Normal 2 87" xfId="29027"/>
    <cellStyle name="Normal 2 88" xfId="29028"/>
    <cellStyle name="Normal 2 89" xfId="29029"/>
    <cellStyle name="Normal 2 9" xfId="1659"/>
    <cellStyle name="Normal 2 9 10" xfId="29030"/>
    <cellStyle name="Normal 2 9 10 2" xfId="29031"/>
    <cellStyle name="Normal 2 9 100" xfId="29032"/>
    <cellStyle name="Normal 2 9 101" xfId="29033"/>
    <cellStyle name="Normal 2 9 102" xfId="29034"/>
    <cellStyle name="Normal 2 9 103" xfId="29035"/>
    <cellStyle name="Normal 2 9 104" xfId="29036"/>
    <cellStyle name="Normal 2 9 105" xfId="29037"/>
    <cellStyle name="Normal 2 9 106" xfId="29038"/>
    <cellStyle name="Normal 2 9 107" xfId="29039"/>
    <cellStyle name="Normal 2 9 108" xfId="29040"/>
    <cellStyle name="Normal 2 9 109" xfId="29041"/>
    <cellStyle name="Normal 2 9 11" xfId="29042"/>
    <cellStyle name="Normal 2 9 11 2" xfId="29043"/>
    <cellStyle name="Normal 2 9 110" xfId="29044"/>
    <cellStyle name="Normal 2 9 111" xfId="29045"/>
    <cellStyle name="Normal 2 9 112" xfId="29046"/>
    <cellStyle name="Normal 2 9 113" xfId="29047"/>
    <cellStyle name="Normal 2 9 114" xfId="29048"/>
    <cellStyle name="Normal 2 9 12" xfId="29049"/>
    <cellStyle name="Normal 2 9 12 2" xfId="29050"/>
    <cellStyle name="Normal 2 9 13" xfId="29051"/>
    <cellStyle name="Normal 2 9 13 2" xfId="29052"/>
    <cellStyle name="Normal 2 9 14" xfId="29053"/>
    <cellStyle name="Normal 2 9 14 2" xfId="29054"/>
    <cellStyle name="Normal 2 9 15" xfId="29055"/>
    <cellStyle name="Normal 2 9 15 2" xfId="29056"/>
    <cellStyle name="Normal 2 9 16" xfId="29057"/>
    <cellStyle name="Normal 2 9 16 2" xfId="29058"/>
    <cellStyle name="Normal 2 9 17" xfId="29059"/>
    <cellStyle name="Normal 2 9 17 2" xfId="29060"/>
    <cellStyle name="Normal 2 9 18" xfId="29061"/>
    <cellStyle name="Normal 2 9 18 2" xfId="29062"/>
    <cellStyle name="Normal 2 9 19" xfId="29063"/>
    <cellStyle name="Normal 2 9 19 2" xfId="29064"/>
    <cellStyle name="Normal 2 9 2" xfId="29065"/>
    <cellStyle name="Normal 2 9 2 2" xfId="29066"/>
    <cellStyle name="Normal 2 9 2 2 2" xfId="29067"/>
    <cellStyle name="Normal 2 9 2 3" xfId="29068"/>
    <cellStyle name="Normal 2 9 2 3 2" xfId="29069"/>
    <cellStyle name="Normal 2 9 2 4" xfId="29070"/>
    <cellStyle name="Normal 2 9 2 5" xfId="29071"/>
    <cellStyle name="Normal 2 9 2 6" xfId="29072"/>
    <cellStyle name="Normal 2 9 2 7" xfId="29073"/>
    <cellStyle name="Normal 2 9 20" xfId="29074"/>
    <cellStyle name="Normal 2 9 20 2" xfId="29075"/>
    <cellStyle name="Normal 2 9 21" xfId="29076"/>
    <cellStyle name="Normal 2 9 21 2" xfId="29077"/>
    <cellStyle name="Normal 2 9 22" xfId="29078"/>
    <cellStyle name="Normal 2 9 22 2" xfId="29079"/>
    <cellStyle name="Normal 2 9 23" xfId="29080"/>
    <cellStyle name="Normal 2 9 23 2" xfId="29081"/>
    <cellStyle name="Normal 2 9 24" xfId="29082"/>
    <cellStyle name="Normal 2 9 24 2" xfId="29083"/>
    <cellStyle name="Normal 2 9 25" xfId="29084"/>
    <cellStyle name="Normal 2 9 25 2" xfId="29085"/>
    <cellStyle name="Normal 2 9 26" xfId="29086"/>
    <cellStyle name="Normal 2 9 26 2" xfId="29087"/>
    <cellStyle name="Normal 2 9 27" xfId="29088"/>
    <cellStyle name="Normal 2 9 27 2" xfId="29089"/>
    <cellStyle name="Normal 2 9 28" xfId="29090"/>
    <cellStyle name="Normal 2 9 28 2" xfId="29091"/>
    <cellStyle name="Normal 2 9 29" xfId="29092"/>
    <cellStyle name="Normal 2 9 29 2" xfId="29093"/>
    <cellStyle name="Normal 2 9 3" xfId="29094"/>
    <cellStyle name="Normal 2 9 3 2" xfId="29095"/>
    <cellStyle name="Normal 2 9 3 2 2" xfId="29096"/>
    <cellStyle name="Normal 2 9 3 3" xfId="29097"/>
    <cellStyle name="Normal 2 9 3 3 2" xfId="29098"/>
    <cellStyle name="Normal 2 9 3 4" xfId="29099"/>
    <cellStyle name="Normal 2 9 3 5" xfId="29100"/>
    <cellStyle name="Normal 2 9 3 6" xfId="29101"/>
    <cellStyle name="Normal 2 9 30" xfId="29102"/>
    <cellStyle name="Normal 2 9 30 2" xfId="29103"/>
    <cellStyle name="Normal 2 9 31" xfId="29104"/>
    <cellStyle name="Normal 2 9 31 2" xfId="29105"/>
    <cellStyle name="Normal 2 9 32" xfId="29106"/>
    <cellStyle name="Normal 2 9 32 2" xfId="29107"/>
    <cellStyle name="Normal 2 9 33" xfId="29108"/>
    <cellStyle name="Normal 2 9 33 2" xfId="29109"/>
    <cellStyle name="Normal 2 9 34" xfId="29110"/>
    <cellStyle name="Normal 2 9 34 2" xfId="29111"/>
    <cellStyle name="Normal 2 9 35" xfId="29112"/>
    <cellStyle name="Normal 2 9 35 2" xfId="29113"/>
    <cellStyle name="Normal 2 9 36" xfId="29114"/>
    <cellStyle name="Normal 2 9 36 2" xfId="29115"/>
    <cellStyle name="Normal 2 9 37" xfId="29116"/>
    <cellStyle name="Normal 2 9 37 2" xfId="29117"/>
    <cellStyle name="Normal 2 9 38" xfId="29118"/>
    <cellStyle name="Normal 2 9 38 2" xfId="29119"/>
    <cellStyle name="Normal 2 9 39" xfId="29120"/>
    <cellStyle name="Normal 2 9 39 2" xfId="29121"/>
    <cellStyle name="Normal 2 9 4" xfId="29122"/>
    <cellStyle name="Normal 2 9 4 2" xfId="29123"/>
    <cellStyle name="Normal 2 9 4 3" xfId="29124"/>
    <cellStyle name="Normal 2 9 40" xfId="29125"/>
    <cellStyle name="Normal 2 9 40 2" xfId="29126"/>
    <cellStyle name="Normal 2 9 41" xfId="29127"/>
    <cellStyle name="Normal 2 9 41 2" xfId="29128"/>
    <cellStyle name="Normal 2 9 42" xfId="29129"/>
    <cellStyle name="Normal 2 9 42 2" xfId="29130"/>
    <cellStyle name="Normal 2 9 43" xfId="29131"/>
    <cellStyle name="Normal 2 9 43 2" xfId="29132"/>
    <cellStyle name="Normal 2 9 44" xfId="29133"/>
    <cellStyle name="Normal 2 9 44 2" xfId="29134"/>
    <cellStyle name="Normal 2 9 45" xfId="29135"/>
    <cellStyle name="Normal 2 9 45 2" xfId="29136"/>
    <cellStyle name="Normal 2 9 46" xfId="29137"/>
    <cellStyle name="Normal 2 9 46 2" xfId="29138"/>
    <cellStyle name="Normal 2 9 47" xfId="29139"/>
    <cellStyle name="Normal 2 9 48" xfId="29140"/>
    <cellStyle name="Normal 2 9 49" xfId="29141"/>
    <cellStyle name="Normal 2 9 5" xfId="29142"/>
    <cellStyle name="Normal 2 9 5 2" xfId="29143"/>
    <cellStyle name="Normal 2 9 5 3" xfId="29144"/>
    <cellStyle name="Normal 2 9 50" xfId="29145"/>
    <cellStyle name="Normal 2 9 51" xfId="29146"/>
    <cellStyle name="Normal 2 9 52" xfId="29147"/>
    <cellStyle name="Normal 2 9 53" xfId="29148"/>
    <cellStyle name="Normal 2 9 54" xfId="29149"/>
    <cellStyle name="Normal 2 9 55" xfId="29150"/>
    <cellStyle name="Normal 2 9 56" xfId="29151"/>
    <cellStyle name="Normal 2 9 57" xfId="29152"/>
    <cellStyle name="Normal 2 9 58" xfId="29153"/>
    <cellStyle name="Normal 2 9 59" xfId="29154"/>
    <cellStyle name="Normal 2 9 6" xfId="29155"/>
    <cellStyle name="Normal 2 9 6 2" xfId="29156"/>
    <cellStyle name="Normal 2 9 6 3" xfId="29157"/>
    <cellStyle name="Normal 2 9 60" xfId="29158"/>
    <cellStyle name="Normal 2 9 61" xfId="29159"/>
    <cellStyle name="Normal 2 9 62" xfId="29160"/>
    <cellStyle name="Normal 2 9 63" xfId="29161"/>
    <cellStyle name="Normal 2 9 64" xfId="29162"/>
    <cellStyle name="Normal 2 9 65" xfId="29163"/>
    <cellStyle name="Normal 2 9 66" xfId="29164"/>
    <cellStyle name="Normal 2 9 67" xfId="29165"/>
    <cellStyle name="Normal 2 9 68" xfId="29166"/>
    <cellStyle name="Normal 2 9 69" xfId="29167"/>
    <cellStyle name="Normal 2 9 7" xfId="29168"/>
    <cellStyle name="Normal 2 9 7 2" xfId="29169"/>
    <cellStyle name="Normal 2 9 7 3" xfId="29170"/>
    <cellStyle name="Normal 2 9 70" xfId="29171"/>
    <cellStyle name="Normal 2 9 71" xfId="29172"/>
    <cellStyle name="Normal 2 9 72" xfId="29173"/>
    <cellStyle name="Normal 2 9 73" xfId="29174"/>
    <cellStyle name="Normal 2 9 74" xfId="29175"/>
    <cellStyle name="Normal 2 9 75" xfId="29176"/>
    <cellStyle name="Normal 2 9 76" xfId="29177"/>
    <cellStyle name="Normal 2 9 77" xfId="29178"/>
    <cellStyle name="Normal 2 9 78" xfId="29179"/>
    <cellStyle name="Normal 2 9 79" xfId="29180"/>
    <cellStyle name="Normal 2 9 8" xfId="29181"/>
    <cellStyle name="Normal 2 9 8 2" xfId="29182"/>
    <cellStyle name="Normal 2 9 8 3" xfId="29183"/>
    <cellStyle name="Normal 2 9 80" xfId="29184"/>
    <cellStyle name="Normal 2 9 81" xfId="29185"/>
    <cellStyle name="Normal 2 9 82" xfId="29186"/>
    <cellStyle name="Normal 2 9 83" xfId="29187"/>
    <cellStyle name="Normal 2 9 84" xfId="29188"/>
    <cellStyle name="Normal 2 9 85" xfId="29189"/>
    <cellStyle name="Normal 2 9 86" xfId="29190"/>
    <cellStyle name="Normal 2 9 87" xfId="29191"/>
    <cellStyle name="Normal 2 9 88" xfId="29192"/>
    <cellStyle name="Normal 2 9 89" xfId="29193"/>
    <cellStyle name="Normal 2 9 9" xfId="29194"/>
    <cellStyle name="Normal 2 9 9 2" xfId="29195"/>
    <cellStyle name="Normal 2 9 90" xfId="29196"/>
    <cellStyle name="Normal 2 9 91" xfId="29197"/>
    <cellStyle name="Normal 2 9 92" xfId="29198"/>
    <cellStyle name="Normal 2 9 93" xfId="29199"/>
    <cellStyle name="Normal 2 9 94" xfId="29200"/>
    <cellStyle name="Normal 2 9 95" xfId="29201"/>
    <cellStyle name="Normal 2 9 96" xfId="29202"/>
    <cellStyle name="Normal 2 9 97" xfId="29203"/>
    <cellStyle name="Normal 2 9 98" xfId="29204"/>
    <cellStyle name="Normal 2 9 99" xfId="29205"/>
    <cellStyle name="Normal 2 90" xfId="29206"/>
    <cellStyle name="Normal 2 91" xfId="29207"/>
    <cellStyle name="Normal 2 92" xfId="29208"/>
    <cellStyle name="Normal 2 93" xfId="29209"/>
    <cellStyle name="Normal 2 94" xfId="29210"/>
    <cellStyle name="Normal 2 95" xfId="29211"/>
    <cellStyle name="Normal 2 96" xfId="29212"/>
    <cellStyle name="Normal 2 97" xfId="29213"/>
    <cellStyle name="Normal 2 98" xfId="29214"/>
    <cellStyle name="Normal 2 99" xfId="29215"/>
    <cellStyle name="Normal 20" xfId="464"/>
    <cellStyle name="Normal 20 10" xfId="29216"/>
    <cellStyle name="Normal 20 10 2" xfId="29217"/>
    <cellStyle name="Normal 20 100" xfId="29218"/>
    <cellStyle name="Normal 20 101" xfId="29219"/>
    <cellStyle name="Normal 20 102" xfId="29220"/>
    <cellStyle name="Normal 20 103" xfId="29221"/>
    <cellStyle name="Normal 20 104" xfId="29222"/>
    <cellStyle name="Normal 20 105" xfId="29223"/>
    <cellStyle name="Normal 20 106" xfId="29224"/>
    <cellStyle name="Normal 20 107" xfId="29225"/>
    <cellStyle name="Normal 20 108" xfId="29226"/>
    <cellStyle name="Normal 20 109" xfId="29227"/>
    <cellStyle name="Normal 20 11" xfId="29228"/>
    <cellStyle name="Normal 20 11 2" xfId="29229"/>
    <cellStyle name="Normal 20 12" xfId="29230"/>
    <cellStyle name="Normal 20 12 2" xfId="29231"/>
    <cellStyle name="Normal 20 13" xfId="29232"/>
    <cellStyle name="Normal 20 13 2" xfId="29233"/>
    <cellStyle name="Normal 20 14" xfId="29234"/>
    <cellStyle name="Normal 20 14 2" xfId="29235"/>
    <cellStyle name="Normal 20 15" xfId="29236"/>
    <cellStyle name="Normal 20 15 2" xfId="29237"/>
    <cellStyle name="Normal 20 16" xfId="29238"/>
    <cellStyle name="Normal 20 16 2" xfId="29239"/>
    <cellStyle name="Normal 20 17" xfId="29240"/>
    <cellStyle name="Normal 20 17 2" xfId="29241"/>
    <cellStyle name="Normal 20 18" xfId="29242"/>
    <cellStyle name="Normal 20 18 2" xfId="29243"/>
    <cellStyle name="Normal 20 19" xfId="29244"/>
    <cellStyle name="Normal 20 19 2" xfId="29245"/>
    <cellStyle name="Normal 20 2" xfId="1269"/>
    <cellStyle name="Normal 20 2 2" xfId="29246"/>
    <cellStyle name="Normal 20 2 3" xfId="29247"/>
    <cellStyle name="Normal 20 20" xfId="29248"/>
    <cellStyle name="Normal 20 20 2" xfId="29249"/>
    <cellStyle name="Normal 20 21" xfId="29250"/>
    <cellStyle name="Normal 20 21 2" xfId="29251"/>
    <cellStyle name="Normal 20 22" xfId="29252"/>
    <cellStyle name="Normal 20 22 2" xfId="29253"/>
    <cellStyle name="Normal 20 23" xfId="29254"/>
    <cellStyle name="Normal 20 23 2" xfId="29255"/>
    <cellStyle name="Normal 20 24" xfId="29256"/>
    <cellStyle name="Normal 20 24 2" xfId="29257"/>
    <cellStyle name="Normal 20 25" xfId="29258"/>
    <cellStyle name="Normal 20 25 2" xfId="29259"/>
    <cellStyle name="Normal 20 26" xfId="29260"/>
    <cellStyle name="Normal 20 26 2" xfId="29261"/>
    <cellStyle name="Normal 20 27" xfId="29262"/>
    <cellStyle name="Normal 20 27 2" xfId="29263"/>
    <cellStyle name="Normal 20 28" xfId="29264"/>
    <cellStyle name="Normal 20 28 2" xfId="29265"/>
    <cellStyle name="Normal 20 29" xfId="29266"/>
    <cellStyle name="Normal 20 29 2" xfId="29267"/>
    <cellStyle name="Normal 20 3" xfId="29268"/>
    <cellStyle name="Normal 20 3 2" xfId="29269"/>
    <cellStyle name="Normal 20 30" xfId="29270"/>
    <cellStyle name="Normal 20 30 2" xfId="29271"/>
    <cellStyle name="Normal 20 31" xfId="29272"/>
    <cellStyle name="Normal 20 31 2" xfId="29273"/>
    <cellStyle name="Normal 20 32" xfId="29274"/>
    <cellStyle name="Normal 20 32 2" xfId="29275"/>
    <cellStyle name="Normal 20 33" xfId="29276"/>
    <cellStyle name="Normal 20 33 2" xfId="29277"/>
    <cellStyle name="Normal 20 34" xfId="29278"/>
    <cellStyle name="Normal 20 34 2" xfId="29279"/>
    <cellStyle name="Normal 20 35" xfId="29280"/>
    <cellStyle name="Normal 20 35 2" xfId="29281"/>
    <cellStyle name="Normal 20 36" xfId="29282"/>
    <cellStyle name="Normal 20 36 2" xfId="29283"/>
    <cellStyle name="Normal 20 37" xfId="29284"/>
    <cellStyle name="Normal 20 37 2" xfId="29285"/>
    <cellStyle name="Normal 20 38" xfId="29286"/>
    <cellStyle name="Normal 20 38 2" xfId="29287"/>
    <cellStyle name="Normal 20 39" xfId="29288"/>
    <cellStyle name="Normal 20 39 2" xfId="29289"/>
    <cellStyle name="Normal 20 4" xfId="29290"/>
    <cellStyle name="Normal 20 4 2" xfId="29291"/>
    <cellStyle name="Normal 20 40" xfId="29292"/>
    <cellStyle name="Normal 20 40 2" xfId="29293"/>
    <cellStyle name="Normal 20 41" xfId="29294"/>
    <cellStyle name="Normal 20 41 2" xfId="29295"/>
    <cellStyle name="Normal 20 42" xfId="29296"/>
    <cellStyle name="Normal 20 42 2" xfId="29297"/>
    <cellStyle name="Normal 20 43" xfId="29298"/>
    <cellStyle name="Normal 20 43 2" xfId="29299"/>
    <cellStyle name="Normal 20 44" xfId="29300"/>
    <cellStyle name="Normal 20 44 2" xfId="29301"/>
    <cellStyle name="Normal 20 45" xfId="29302"/>
    <cellStyle name="Normal 20 46" xfId="29303"/>
    <cellStyle name="Normal 20 47" xfId="29304"/>
    <cellStyle name="Normal 20 48" xfId="29305"/>
    <cellStyle name="Normal 20 49" xfId="29306"/>
    <cellStyle name="Normal 20 5" xfId="29307"/>
    <cellStyle name="Normal 20 5 2" xfId="29308"/>
    <cellStyle name="Normal 20 50" xfId="29309"/>
    <cellStyle name="Normal 20 51" xfId="29310"/>
    <cellStyle name="Normal 20 52" xfId="29311"/>
    <cellStyle name="Normal 20 53" xfId="29312"/>
    <cellStyle name="Normal 20 54" xfId="29313"/>
    <cellStyle name="Normal 20 55" xfId="29314"/>
    <cellStyle name="Normal 20 56" xfId="29315"/>
    <cellStyle name="Normal 20 57" xfId="29316"/>
    <cellStyle name="Normal 20 58" xfId="29317"/>
    <cellStyle name="Normal 20 59" xfId="29318"/>
    <cellStyle name="Normal 20 6" xfId="29319"/>
    <cellStyle name="Normal 20 6 2" xfId="29320"/>
    <cellStyle name="Normal 20 60" xfId="29321"/>
    <cellStyle name="Normal 20 61" xfId="29322"/>
    <cellStyle name="Normal 20 62" xfId="29323"/>
    <cellStyle name="Normal 20 63" xfId="29324"/>
    <cellStyle name="Normal 20 64" xfId="29325"/>
    <cellStyle name="Normal 20 65" xfId="29326"/>
    <cellStyle name="Normal 20 66" xfId="29327"/>
    <cellStyle name="Normal 20 67" xfId="29328"/>
    <cellStyle name="Normal 20 68" xfId="29329"/>
    <cellStyle name="Normal 20 69" xfId="29330"/>
    <cellStyle name="Normal 20 7" xfId="29331"/>
    <cellStyle name="Normal 20 7 2" xfId="29332"/>
    <cellStyle name="Normal 20 70" xfId="29333"/>
    <cellStyle name="Normal 20 71" xfId="29334"/>
    <cellStyle name="Normal 20 72" xfId="29335"/>
    <cellStyle name="Normal 20 73" xfId="29336"/>
    <cellStyle name="Normal 20 74" xfId="29337"/>
    <cellStyle name="Normal 20 75" xfId="29338"/>
    <cellStyle name="Normal 20 76" xfId="29339"/>
    <cellStyle name="Normal 20 77" xfId="29340"/>
    <cellStyle name="Normal 20 78" xfId="29341"/>
    <cellStyle name="Normal 20 79" xfId="29342"/>
    <cellStyle name="Normal 20 8" xfId="29343"/>
    <cellStyle name="Normal 20 8 2" xfId="29344"/>
    <cellStyle name="Normal 20 80" xfId="29345"/>
    <cellStyle name="Normal 20 81" xfId="29346"/>
    <cellStyle name="Normal 20 82" xfId="29347"/>
    <cellStyle name="Normal 20 83" xfId="29348"/>
    <cellStyle name="Normal 20 84" xfId="29349"/>
    <cellStyle name="Normal 20 85" xfId="29350"/>
    <cellStyle name="Normal 20 86" xfId="29351"/>
    <cellStyle name="Normal 20 87" xfId="29352"/>
    <cellStyle name="Normal 20 88" xfId="29353"/>
    <cellStyle name="Normal 20 89" xfId="29354"/>
    <cellStyle name="Normal 20 9" xfId="29355"/>
    <cellStyle name="Normal 20 9 2" xfId="29356"/>
    <cellStyle name="Normal 20 90" xfId="29357"/>
    <cellStyle name="Normal 20 91" xfId="29358"/>
    <cellStyle name="Normal 20 92" xfId="29359"/>
    <cellStyle name="Normal 20 93" xfId="29360"/>
    <cellStyle name="Normal 20 94" xfId="29361"/>
    <cellStyle name="Normal 20 95" xfId="29362"/>
    <cellStyle name="Normal 20 96" xfId="29363"/>
    <cellStyle name="Normal 20 97" xfId="29364"/>
    <cellStyle name="Normal 20 98" xfId="29365"/>
    <cellStyle name="Normal 20 99" xfId="29366"/>
    <cellStyle name="Normal 200" xfId="834"/>
    <cellStyle name="Normal 201" xfId="836"/>
    <cellStyle name="Normal 202" xfId="838"/>
    <cellStyle name="Normal 203" xfId="840"/>
    <cellStyle name="Normal 204" xfId="842"/>
    <cellStyle name="Normal 205" xfId="844"/>
    <cellStyle name="Normal 206" xfId="846"/>
    <cellStyle name="Normal 207" xfId="848"/>
    <cellStyle name="Normal 208" xfId="850"/>
    <cellStyle name="Normal 209" xfId="852"/>
    <cellStyle name="Normal 21" xfId="422"/>
    <cellStyle name="Normal 21 10" xfId="29367"/>
    <cellStyle name="Normal 21 10 2" xfId="29368"/>
    <cellStyle name="Normal 21 100" xfId="29369"/>
    <cellStyle name="Normal 21 101" xfId="29370"/>
    <cellStyle name="Normal 21 102" xfId="29371"/>
    <cellStyle name="Normal 21 103" xfId="29372"/>
    <cellStyle name="Normal 21 104" xfId="29373"/>
    <cellStyle name="Normal 21 105" xfId="29374"/>
    <cellStyle name="Normal 21 106" xfId="29375"/>
    <cellStyle name="Normal 21 107" xfId="29376"/>
    <cellStyle name="Normal 21 108" xfId="29377"/>
    <cellStyle name="Normal 21 109" xfId="29378"/>
    <cellStyle name="Normal 21 11" xfId="29379"/>
    <cellStyle name="Normal 21 11 2" xfId="29380"/>
    <cellStyle name="Normal 21 110" xfId="29381"/>
    <cellStyle name="Normal 21 111" xfId="29382"/>
    <cellStyle name="Normal 21 112" xfId="29383"/>
    <cellStyle name="Normal 21 113" xfId="29384"/>
    <cellStyle name="Normal 21 12" xfId="29385"/>
    <cellStyle name="Normal 21 12 2" xfId="29386"/>
    <cellStyle name="Normal 21 13" xfId="29387"/>
    <cellStyle name="Normal 21 13 2" xfId="29388"/>
    <cellStyle name="Normal 21 14" xfId="29389"/>
    <cellStyle name="Normal 21 14 2" xfId="29390"/>
    <cellStyle name="Normal 21 15" xfId="29391"/>
    <cellStyle name="Normal 21 15 2" xfId="29392"/>
    <cellStyle name="Normal 21 16" xfId="29393"/>
    <cellStyle name="Normal 21 16 2" xfId="29394"/>
    <cellStyle name="Normal 21 17" xfId="29395"/>
    <cellStyle name="Normal 21 17 2" xfId="29396"/>
    <cellStyle name="Normal 21 18" xfId="29397"/>
    <cellStyle name="Normal 21 18 2" xfId="29398"/>
    <cellStyle name="Normal 21 19" xfId="29399"/>
    <cellStyle name="Normal 21 19 2" xfId="29400"/>
    <cellStyle name="Normal 21 2" xfId="1238"/>
    <cellStyle name="Normal 21 2 10" xfId="29401"/>
    <cellStyle name="Normal 21 2 11" xfId="29402"/>
    <cellStyle name="Normal 21 2 12" xfId="29403"/>
    <cellStyle name="Normal 21 2 13" xfId="29404"/>
    <cellStyle name="Normal 21 2 14" xfId="29405"/>
    <cellStyle name="Normal 21 2 15" xfId="29406"/>
    <cellStyle name="Normal 21 2 16" xfId="29407"/>
    <cellStyle name="Normal 21 2 17" xfId="29408"/>
    <cellStyle name="Normal 21 2 18" xfId="29409"/>
    <cellStyle name="Normal 21 2 19" xfId="29410"/>
    <cellStyle name="Normal 21 2 2" xfId="29411"/>
    <cellStyle name="Normal 21 2 20" xfId="29412"/>
    <cellStyle name="Normal 21 2 21" xfId="29413"/>
    <cellStyle name="Normal 21 2 22" xfId="29414"/>
    <cellStyle name="Normal 21 2 23" xfId="29415"/>
    <cellStyle name="Normal 21 2 24" xfId="29416"/>
    <cellStyle name="Normal 21 2 25" xfId="29417"/>
    <cellStyle name="Normal 21 2 26" xfId="29418"/>
    <cellStyle name="Normal 21 2 27" xfId="29419"/>
    <cellStyle name="Normal 21 2 28" xfId="29420"/>
    <cellStyle name="Normal 21 2 29" xfId="29421"/>
    <cellStyle name="Normal 21 2 3" xfId="29422"/>
    <cellStyle name="Normal 21 2 30" xfId="29423"/>
    <cellStyle name="Normal 21 2 31" xfId="29424"/>
    <cellStyle name="Normal 21 2 32" xfId="29425"/>
    <cellStyle name="Normal 21 2 33" xfId="29426"/>
    <cellStyle name="Normal 21 2 34" xfId="29427"/>
    <cellStyle name="Normal 21 2 35" xfId="29428"/>
    <cellStyle name="Normal 21 2 36" xfId="29429"/>
    <cellStyle name="Normal 21 2 37" xfId="29430"/>
    <cellStyle name="Normal 21 2 38" xfId="29431"/>
    <cellStyle name="Normal 21 2 39" xfId="29432"/>
    <cellStyle name="Normal 21 2 4" xfId="29433"/>
    <cellStyle name="Normal 21 2 40" xfId="29434"/>
    <cellStyle name="Normal 21 2 41" xfId="29435"/>
    <cellStyle name="Normal 21 2 42" xfId="29436"/>
    <cellStyle name="Normal 21 2 43" xfId="29437"/>
    <cellStyle name="Normal 21 2 44" xfId="29438"/>
    <cellStyle name="Normal 21 2 45" xfId="29439"/>
    <cellStyle name="Normal 21 2 46" xfId="29440"/>
    <cellStyle name="Normal 21 2 5" xfId="29441"/>
    <cellStyle name="Normal 21 2 6" xfId="29442"/>
    <cellStyle name="Normal 21 2 7" xfId="29443"/>
    <cellStyle name="Normal 21 2 8" xfId="29444"/>
    <cellStyle name="Normal 21 2 9" xfId="29445"/>
    <cellStyle name="Normal 21 20" xfId="29446"/>
    <cellStyle name="Normal 21 20 2" xfId="29447"/>
    <cellStyle name="Normal 21 21" xfId="29448"/>
    <cellStyle name="Normal 21 21 2" xfId="29449"/>
    <cellStyle name="Normal 21 22" xfId="29450"/>
    <cellStyle name="Normal 21 22 2" xfId="29451"/>
    <cellStyle name="Normal 21 23" xfId="29452"/>
    <cellStyle name="Normal 21 23 2" xfId="29453"/>
    <cellStyle name="Normal 21 24" xfId="29454"/>
    <cellStyle name="Normal 21 24 2" xfId="29455"/>
    <cellStyle name="Normal 21 25" xfId="29456"/>
    <cellStyle name="Normal 21 25 2" xfId="29457"/>
    <cellStyle name="Normal 21 26" xfId="29458"/>
    <cellStyle name="Normal 21 26 2" xfId="29459"/>
    <cellStyle name="Normal 21 27" xfId="29460"/>
    <cellStyle name="Normal 21 27 2" xfId="29461"/>
    <cellStyle name="Normal 21 28" xfId="29462"/>
    <cellStyle name="Normal 21 28 2" xfId="29463"/>
    <cellStyle name="Normal 21 29" xfId="29464"/>
    <cellStyle name="Normal 21 29 2" xfId="29465"/>
    <cellStyle name="Normal 21 3" xfId="29466"/>
    <cellStyle name="Normal 21 3 10" xfId="29467"/>
    <cellStyle name="Normal 21 3 11" xfId="29468"/>
    <cellStyle name="Normal 21 3 12" xfId="29469"/>
    <cellStyle name="Normal 21 3 13" xfId="29470"/>
    <cellStyle name="Normal 21 3 14" xfId="29471"/>
    <cellStyle name="Normal 21 3 15" xfId="29472"/>
    <cellStyle name="Normal 21 3 16" xfId="29473"/>
    <cellStyle name="Normal 21 3 17" xfId="29474"/>
    <cellStyle name="Normal 21 3 18" xfId="29475"/>
    <cellStyle name="Normal 21 3 19" xfId="29476"/>
    <cellStyle name="Normal 21 3 2" xfId="29477"/>
    <cellStyle name="Normal 21 3 20" xfId="29478"/>
    <cellStyle name="Normal 21 3 21" xfId="29479"/>
    <cellStyle name="Normal 21 3 22" xfId="29480"/>
    <cellStyle name="Normal 21 3 23" xfId="29481"/>
    <cellStyle name="Normal 21 3 24" xfId="29482"/>
    <cellStyle name="Normal 21 3 25" xfId="29483"/>
    <cellStyle name="Normal 21 3 26" xfId="29484"/>
    <cellStyle name="Normal 21 3 27" xfId="29485"/>
    <cellStyle name="Normal 21 3 28" xfId="29486"/>
    <cellStyle name="Normal 21 3 29" xfId="29487"/>
    <cellStyle name="Normal 21 3 3" xfId="29488"/>
    <cellStyle name="Normal 21 3 30" xfId="29489"/>
    <cellStyle name="Normal 21 3 31" xfId="29490"/>
    <cellStyle name="Normal 21 3 32" xfId="29491"/>
    <cellStyle name="Normal 21 3 33" xfId="29492"/>
    <cellStyle name="Normal 21 3 34" xfId="29493"/>
    <cellStyle name="Normal 21 3 35" xfId="29494"/>
    <cellStyle name="Normal 21 3 36" xfId="29495"/>
    <cellStyle name="Normal 21 3 37" xfId="29496"/>
    <cellStyle name="Normal 21 3 38" xfId="29497"/>
    <cellStyle name="Normal 21 3 39" xfId="29498"/>
    <cellStyle name="Normal 21 3 4" xfId="29499"/>
    <cellStyle name="Normal 21 3 40" xfId="29500"/>
    <cellStyle name="Normal 21 3 41" xfId="29501"/>
    <cellStyle name="Normal 21 3 42" xfId="29502"/>
    <cellStyle name="Normal 21 3 43" xfId="29503"/>
    <cellStyle name="Normal 21 3 44" xfId="29504"/>
    <cellStyle name="Normal 21 3 45" xfId="29505"/>
    <cellStyle name="Normal 21 3 5" xfId="29506"/>
    <cellStyle name="Normal 21 3 6" xfId="29507"/>
    <cellStyle name="Normal 21 3 7" xfId="29508"/>
    <cellStyle name="Normal 21 3 8" xfId="29509"/>
    <cellStyle name="Normal 21 3 9" xfId="29510"/>
    <cellStyle name="Normal 21 30" xfId="29511"/>
    <cellStyle name="Normal 21 30 2" xfId="29512"/>
    <cellStyle name="Normal 21 31" xfId="29513"/>
    <cellStyle name="Normal 21 31 2" xfId="29514"/>
    <cellStyle name="Normal 21 32" xfId="29515"/>
    <cellStyle name="Normal 21 32 2" xfId="29516"/>
    <cellStyle name="Normal 21 33" xfId="29517"/>
    <cellStyle name="Normal 21 33 2" xfId="29518"/>
    <cellStyle name="Normal 21 34" xfId="29519"/>
    <cellStyle name="Normal 21 34 2" xfId="29520"/>
    <cellStyle name="Normal 21 35" xfId="29521"/>
    <cellStyle name="Normal 21 35 2" xfId="29522"/>
    <cellStyle name="Normal 21 36" xfId="29523"/>
    <cellStyle name="Normal 21 36 2" xfId="29524"/>
    <cellStyle name="Normal 21 37" xfId="29525"/>
    <cellStyle name="Normal 21 37 2" xfId="29526"/>
    <cellStyle name="Normal 21 38" xfId="29527"/>
    <cellStyle name="Normal 21 38 2" xfId="29528"/>
    <cellStyle name="Normal 21 39" xfId="29529"/>
    <cellStyle name="Normal 21 39 2" xfId="29530"/>
    <cellStyle name="Normal 21 4" xfId="29531"/>
    <cellStyle name="Normal 21 4 10" xfId="29532"/>
    <cellStyle name="Normal 21 4 11" xfId="29533"/>
    <cellStyle name="Normal 21 4 12" xfId="29534"/>
    <cellStyle name="Normal 21 4 13" xfId="29535"/>
    <cellStyle name="Normal 21 4 14" xfId="29536"/>
    <cellStyle name="Normal 21 4 15" xfId="29537"/>
    <cellStyle name="Normal 21 4 16" xfId="29538"/>
    <cellStyle name="Normal 21 4 17" xfId="29539"/>
    <cellStyle name="Normal 21 4 18" xfId="29540"/>
    <cellStyle name="Normal 21 4 19" xfId="29541"/>
    <cellStyle name="Normal 21 4 2" xfId="29542"/>
    <cellStyle name="Normal 21 4 20" xfId="29543"/>
    <cellStyle name="Normal 21 4 21" xfId="29544"/>
    <cellStyle name="Normal 21 4 22" xfId="29545"/>
    <cellStyle name="Normal 21 4 23" xfId="29546"/>
    <cellStyle name="Normal 21 4 24" xfId="29547"/>
    <cellStyle name="Normal 21 4 25" xfId="29548"/>
    <cellStyle name="Normal 21 4 26" xfId="29549"/>
    <cellStyle name="Normal 21 4 27" xfId="29550"/>
    <cellStyle name="Normal 21 4 28" xfId="29551"/>
    <cellStyle name="Normal 21 4 29" xfId="29552"/>
    <cellStyle name="Normal 21 4 3" xfId="29553"/>
    <cellStyle name="Normal 21 4 30" xfId="29554"/>
    <cellStyle name="Normal 21 4 31" xfId="29555"/>
    <cellStyle name="Normal 21 4 32" xfId="29556"/>
    <cellStyle name="Normal 21 4 33" xfId="29557"/>
    <cellStyle name="Normal 21 4 34" xfId="29558"/>
    <cellStyle name="Normal 21 4 35" xfId="29559"/>
    <cellStyle name="Normal 21 4 36" xfId="29560"/>
    <cellStyle name="Normal 21 4 37" xfId="29561"/>
    <cellStyle name="Normal 21 4 38" xfId="29562"/>
    <cellStyle name="Normal 21 4 39" xfId="29563"/>
    <cellStyle name="Normal 21 4 4" xfId="29564"/>
    <cellStyle name="Normal 21 4 40" xfId="29565"/>
    <cellStyle name="Normal 21 4 41" xfId="29566"/>
    <cellStyle name="Normal 21 4 42" xfId="29567"/>
    <cellStyle name="Normal 21 4 43" xfId="29568"/>
    <cellStyle name="Normal 21 4 44" xfId="29569"/>
    <cellStyle name="Normal 21 4 45" xfId="29570"/>
    <cellStyle name="Normal 21 4 5" xfId="29571"/>
    <cellStyle name="Normal 21 4 6" xfId="29572"/>
    <cellStyle name="Normal 21 4 7" xfId="29573"/>
    <cellStyle name="Normal 21 4 8" xfId="29574"/>
    <cellStyle name="Normal 21 4 9" xfId="29575"/>
    <cellStyle name="Normal 21 40" xfId="29576"/>
    <cellStyle name="Normal 21 40 2" xfId="29577"/>
    <cellStyle name="Normal 21 41" xfId="29578"/>
    <cellStyle name="Normal 21 41 2" xfId="29579"/>
    <cellStyle name="Normal 21 42" xfId="29580"/>
    <cellStyle name="Normal 21 42 2" xfId="29581"/>
    <cellStyle name="Normal 21 43" xfId="29582"/>
    <cellStyle name="Normal 21 43 2" xfId="29583"/>
    <cellStyle name="Normal 21 44" xfId="29584"/>
    <cellStyle name="Normal 21 44 2" xfId="29585"/>
    <cellStyle name="Normal 21 45" xfId="29586"/>
    <cellStyle name="Normal 21 45 2" xfId="29587"/>
    <cellStyle name="Normal 21 46" xfId="29588"/>
    <cellStyle name="Normal 21 46 2" xfId="29589"/>
    <cellStyle name="Normal 21 47" xfId="29590"/>
    <cellStyle name="Normal 21 47 2" xfId="29591"/>
    <cellStyle name="Normal 21 48" xfId="29592"/>
    <cellStyle name="Normal 21 48 2" xfId="29593"/>
    <cellStyle name="Normal 21 49" xfId="29594"/>
    <cellStyle name="Normal 21 5" xfId="29595"/>
    <cellStyle name="Normal 21 5 10" xfId="29596"/>
    <cellStyle name="Normal 21 5 11" xfId="29597"/>
    <cellStyle name="Normal 21 5 12" xfId="29598"/>
    <cellStyle name="Normal 21 5 13" xfId="29599"/>
    <cellStyle name="Normal 21 5 14" xfId="29600"/>
    <cellStyle name="Normal 21 5 15" xfId="29601"/>
    <cellStyle name="Normal 21 5 16" xfId="29602"/>
    <cellStyle name="Normal 21 5 17" xfId="29603"/>
    <cellStyle name="Normal 21 5 18" xfId="29604"/>
    <cellStyle name="Normal 21 5 19" xfId="29605"/>
    <cellStyle name="Normal 21 5 2" xfId="29606"/>
    <cellStyle name="Normal 21 5 20" xfId="29607"/>
    <cellStyle name="Normal 21 5 21" xfId="29608"/>
    <cellStyle name="Normal 21 5 22" xfId="29609"/>
    <cellStyle name="Normal 21 5 23" xfId="29610"/>
    <cellStyle name="Normal 21 5 24" xfId="29611"/>
    <cellStyle name="Normal 21 5 25" xfId="29612"/>
    <cellStyle name="Normal 21 5 26" xfId="29613"/>
    <cellStyle name="Normal 21 5 27" xfId="29614"/>
    <cellStyle name="Normal 21 5 28" xfId="29615"/>
    <cellStyle name="Normal 21 5 29" xfId="29616"/>
    <cellStyle name="Normal 21 5 3" xfId="29617"/>
    <cellStyle name="Normal 21 5 30" xfId="29618"/>
    <cellStyle name="Normal 21 5 31" xfId="29619"/>
    <cellStyle name="Normal 21 5 32" xfId="29620"/>
    <cellStyle name="Normal 21 5 33" xfId="29621"/>
    <cellStyle name="Normal 21 5 34" xfId="29622"/>
    <cellStyle name="Normal 21 5 35" xfId="29623"/>
    <cellStyle name="Normal 21 5 36" xfId="29624"/>
    <cellStyle name="Normal 21 5 37" xfId="29625"/>
    <cellStyle name="Normal 21 5 38" xfId="29626"/>
    <cellStyle name="Normal 21 5 39" xfId="29627"/>
    <cellStyle name="Normal 21 5 4" xfId="29628"/>
    <cellStyle name="Normal 21 5 40" xfId="29629"/>
    <cellStyle name="Normal 21 5 41" xfId="29630"/>
    <cellStyle name="Normal 21 5 42" xfId="29631"/>
    <cellStyle name="Normal 21 5 43" xfId="29632"/>
    <cellStyle name="Normal 21 5 44" xfId="29633"/>
    <cellStyle name="Normal 21 5 45" xfId="29634"/>
    <cellStyle name="Normal 21 5 5" xfId="29635"/>
    <cellStyle name="Normal 21 5 6" xfId="29636"/>
    <cellStyle name="Normal 21 5 7" xfId="29637"/>
    <cellStyle name="Normal 21 5 8" xfId="29638"/>
    <cellStyle name="Normal 21 5 9" xfId="29639"/>
    <cellStyle name="Normal 21 50" xfId="29640"/>
    <cellStyle name="Normal 21 51" xfId="29641"/>
    <cellStyle name="Normal 21 52" xfId="29642"/>
    <cellStyle name="Normal 21 53" xfId="29643"/>
    <cellStyle name="Normal 21 54" xfId="29644"/>
    <cellStyle name="Normal 21 55" xfId="29645"/>
    <cellStyle name="Normal 21 56" xfId="29646"/>
    <cellStyle name="Normal 21 57" xfId="29647"/>
    <cellStyle name="Normal 21 58" xfId="29648"/>
    <cellStyle name="Normal 21 59" xfId="29649"/>
    <cellStyle name="Normal 21 6" xfId="29650"/>
    <cellStyle name="Normal 21 6 2" xfId="29651"/>
    <cellStyle name="Normal 21 60" xfId="29652"/>
    <cellStyle name="Normal 21 61" xfId="29653"/>
    <cellStyle name="Normal 21 62" xfId="29654"/>
    <cellStyle name="Normal 21 63" xfId="29655"/>
    <cellStyle name="Normal 21 64" xfId="29656"/>
    <cellStyle name="Normal 21 65" xfId="29657"/>
    <cellStyle name="Normal 21 66" xfId="29658"/>
    <cellStyle name="Normal 21 67" xfId="29659"/>
    <cellStyle name="Normal 21 68" xfId="29660"/>
    <cellStyle name="Normal 21 69" xfId="29661"/>
    <cellStyle name="Normal 21 7" xfId="29662"/>
    <cellStyle name="Normal 21 7 2" xfId="29663"/>
    <cellStyle name="Normal 21 70" xfId="29664"/>
    <cellStyle name="Normal 21 71" xfId="29665"/>
    <cellStyle name="Normal 21 72" xfId="29666"/>
    <cellStyle name="Normal 21 73" xfId="29667"/>
    <cellStyle name="Normal 21 74" xfId="29668"/>
    <cellStyle name="Normal 21 75" xfId="29669"/>
    <cellStyle name="Normal 21 76" xfId="29670"/>
    <cellStyle name="Normal 21 77" xfId="29671"/>
    <cellStyle name="Normal 21 78" xfId="29672"/>
    <cellStyle name="Normal 21 79" xfId="29673"/>
    <cellStyle name="Normal 21 8" xfId="29674"/>
    <cellStyle name="Normal 21 8 2" xfId="29675"/>
    <cellStyle name="Normal 21 80" xfId="29676"/>
    <cellStyle name="Normal 21 81" xfId="29677"/>
    <cellStyle name="Normal 21 82" xfId="29678"/>
    <cellStyle name="Normal 21 83" xfId="29679"/>
    <cellStyle name="Normal 21 84" xfId="29680"/>
    <cellStyle name="Normal 21 85" xfId="29681"/>
    <cellStyle name="Normal 21 86" xfId="29682"/>
    <cellStyle name="Normal 21 87" xfId="29683"/>
    <cellStyle name="Normal 21 88" xfId="29684"/>
    <cellStyle name="Normal 21 89" xfId="29685"/>
    <cellStyle name="Normal 21 9" xfId="29686"/>
    <cellStyle name="Normal 21 9 2" xfId="29687"/>
    <cellStyle name="Normal 21 90" xfId="29688"/>
    <cellStyle name="Normal 21 91" xfId="29689"/>
    <cellStyle name="Normal 21 92" xfId="29690"/>
    <cellStyle name="Normal 21 93" xfId="29691"/>
    <cellStyle name="Normal 21 94" xfId="29692"/>
    <cellStyle name="Normal 21 95" xfId="29693"/>
    <cellStyle name="Normal 21 96" xfId="29694"/>
    <cellStyle name="Normal 21 97" xfId="29695"/>
    <cellStyle name="Normal 21 98" xfId="29696"/>
    <cellStyle name="Normal 21 99" xfId="29697"/>
    <cellStyle name="Normal 210" xfId="854"/>
    <cellStyle name="Normal 211" xfId="856"/>
    <cellStyle name="Normal 212" xfId="858"/>
    <cellStyle name="Normal 213" xfId="860"/>
    <cellStyle name="Normal 214" xfId="862"/>
    <cellStyle name="Normal 215" xfId="864"/>
    <cellStyle name="Normal 216" xfId="866"/>
    <cellStyle name="Normal 217" xfId="868"/>
    <cellStyle name="Normal 218" xfId="870"/>
    <cellStyle name="Normal 219" xfId="872"/>
    <cellStyle name="Normal 22" xfId="457"/>
    <cellStyle name="Normal 22 10" xfId="29698"/>
    <cellStyle name="Normal 22 10 2" xfId="29699"/>
    <cellStyle name="Normal 22 100" xfId="29700"/>
    <cellStyle name="Normal 22 101" xfId="29701"/>
    <cellStyle name="Normal 22 102" xfId="29702"/>
    <cellStyle name="Normal 22 103" xfId="29703"/>
    <cellStyle name="Normal 22 104" xfId="29704"/>
    <cellStyle name="Normal 22 105" xfId="29705"/>
    <cellStyle name="Normal 22 106" xfId="29706"/>
    <cellStyle name="Normal 22 107" xfId="29707"/>
    <cellStyle name="Normal 22 108" xfId="29708"/>
    <cellStyle name="Normal 22 109" xfId="29709"/>
    <cellStyle name="Normal 22 11" xfId="29710"/>
    <cellStyle name="Normal 22 11 2" xfId="29711"/>
    <cellStyle name="Normal 22 110" xfId="29712"/>
    <cellStyle name="Normal 22 111" xfId="29713"/>
    <cellStyle name="Normal 22 112" xfId="29714"/>
    <cellStyle name="Normal 22 113" xfId="29715"/>
    <cellStyle name="Normal 22 12" xfId="29716"/>
    <cellStyle name="Normal 22 12 2" xfId="29717"/>
    <cellStyle name="Normal 22 13" xfId="29718"/>
    <cellStyle name="Normal 22 13 2" xfId="29719"/>
    <cellStyle name="Normal 22 14" xfId="29720"/>
    <cellStyle name="Normal 22 14 2" xfId="29721"/>
    <cellStyle name="Normal 22 15" xfId="29722"/>
    <cellStyle name="Normal 22 15 2" xfId="29723"/>
    <cellStyle name="Normal 22 16" xfId="29724"/>
    <cellStyle name="Normal 22 16 2" xfId="29725"/>
    <cellStyle name="Normal 22 17" xfId="29726"/>
    <cellStyle name="Normal 22 17 2" xfId="29727"/>
    <cellStyle name="Normal 22 18" xfId="29728"/>
    <cellStyle name="Normal 22 18 2" xfId="29729"/>
    <cellStyle name="Normal 22 19" xfId="29730"/>
    <cellStyle name="Normal 22 19 2" xfId="29731"/>
    <cellStyle name="Normal 22 2" xfId="1262"/>
    <cellStyle name="Normal 22 2 10" xfId="29732"/>
    <cellStyle name="Normal 22 2 11" xfId="29733"/>
    <cellStyle name="Normal 22 2 12" xfId="29734"/>
    <cellStyle name="Normal 22 2 13" xfId="29735"/>
    <cellStyle name="Normal 22 2 14" xfId="29736"/>
    <cellStyle name="Normal 22 2 15" xfId="29737"/>
    <cellStyle name="Normal 22 2 16" xfId="29738"/>
    <cellStyle name="Normal 22 2 17" xfId="29739"/>
    <cellStyle name="Normal 22 2 18" xfId="29740"/>
    <cellStyle name="Normal 22 2 19" xfId="29741"/>
    <cellStyle name="Normal 22 2 2" xfId="29742"/>
    <cellStyle name="Normal 22 2 20" xfId="29743"/>
    <cellStyle name="Normal 22 2 21" xfId="29744"/>
    <cellStyle name="Normal 22 2 22" xfId="29745"/>
    <cellStyle name="Normal 22 2 23" xfId="29746"/>
    <cellStyle name="Normal 22 2 24" xfId="29747"/>
    <cellStyle name="Normal 22 2 25" xfId="29748"/>
    <cellStyle name="Normal 22 2 26" xfId="29749"/>
    <cellStyle name="Normal 22 2 27" xfId="29750"/>
    <cellStyle name="Normal 22 2 28" xfId="29751"/>
    <cellStyle name="Normal 22 2 29" xfId="29752"/>
    <cellStyle name="Normal 22 2 3" xfId="29753"/>
    <cellStyle name="Normal 22 2 30" xfId="29754"/>
    <cellStyle name="Normal 22 2 31" xfId="29755"/>
    <cellStyle name="Normal 22 2 32" xfId="29756"/>
    <cellStyle name="Normal 22 2 33" xfId="29757"/>
    <cellStyle name="Normal 22 2 34" xfId="29758"/>
    <cellStyle name="Normal 22 2 35" xfId="29759"/>
    <cellStyle name="Normal 22 2 36" xfId="29760"/>
    <cellStyle name="Normal 22 2 37" xfId="29761"/>
    <cellStyle name="Normal 22 2 38" xfId="29762"/>
    <cellStyle name="Normal 22 2 39" xfId="29763"/>
    <cellStyle name="Normal 22 2 4" xfId="29764"/>
    <cellStyle name="Normal 22 2 40" xfId="29765"/>
    <cellStyle name="Normal 22 2 41" xfId="29766"/>
    <cellStyle name="Normal 22 2 42" xfId="29767"/>
    <cellStyle name="Normal 22 2 43" xfId="29768"/>
    <cellStyle name="Normal 22 2 44" xfId="29769"/>
    <cellStyle name="Normal 22 2 45" xfId="29770"/>
    <cellStyle name="Normal 22 2 46" xfId="29771"/>
    <cellStyle name="Normal 22 2 5" xfId="29772"/>
    <cellStyle name="Normal 22 2 6" xfId="29773"/>
    <cellStyle name="Normal 22 2 7" xfId="29774"/>
    <cellStyle name="Normal 22 2 8" xfId="29775"/>
    <cellStyle name="Normal 22 2 9" xfId="29776"/>
    <cellStyle name="Normal 22 20" xfId="29777"/>
    <cellStyle name="Normal 22 20 2" xfId="29778"/>
    <cellStyle name="Normal 22 21" xfId="29779"/>
    <cellStyle name="Normal 22 21 2" xfId="29780"/>
    <cellStyle name="Normal 22 22" xfId="29781"/>
    <cellStyle name="Normal 22 22 2" xfId="29782"/>
    <cellStyle name="Normal 22 23" xfId="29783"/>
    <cellStyle name="Normal 22 23 2" xfId="29784"/>
    <cellStyle name="Normal 22 24" xfId="29785"/>
    <cellStyle name="Normal 22 24 2" xfId="29786"/>
    <cellStyle name="Normal 22 25" xfId="29787"/>
    <cellStyle name="Normal 22 25 2" xfId="29788"/>
    <cellStyle name="Normal 22 26" xfId="29789"/>
    <cellStyle name="Normal 22 26 2" xfId="29790"/>
    <cellStyle name="Normal 22 27" xfId="29791"/>
    <cellStyle name="Normal 22 27 2" xfId="29792"/>
    <cellStyle name="Normal 22 28" xfId="29793"/>
    <cellStyle name="Normal 22 28 2" xfId="29794"/>
    <cellStyle name="Normal 22 29" xfId="29795"/>
    <cellStyle name="Normal 22 29 2" xfId="29796"/>
    <cellStyle name="Normal 22 3" xfId="1660"/>
    <cellStyle name="Normal 22 3 10" xfId="29797"/>
    <cellStyle name="Normal 22 3 11" xfId="29798"/>
    <cellStyle name="Normal 22 3 12" xfId="29799"/>
    <cellStyle name="Normal 22 3 13" xfId="29800"/>
    <cellStyle name="Normal 22 3 14" xfId="29801"/>
    <cellStyle name="Normal 22 3 15" xfId="29802"/>
    <cellStyle name="Normal 22 3 16" xfId="29803"/>
    <cellStyle name="Normal 22 3 17" xfId="29804"/>
    <cellStyle name="Normal 22 3 18" xfId="29805"/>
    <cellStyle name="Normal 22 3 19" xfId="29806"/>
    <cellStyle name="Normal 22 3 2" xfId="29807"/>
    <cellStyle name="Normal 22 3 20" xfId="29808"/>
    <cellStyle name="Normal 22 3 21" xfId="29809"/>
    <cellStyle name="Normal 22 3 22" xfId="29810"/>
    <cellStyle name="Normal 22 3 23" xfId="29811"/>
    <cellStyle name="Normal 22 3 24" xfId="29812"/>
    <cellStyle name="Normal 22 3 25" xfId="29813"/>
    <cellStyle name="Normal 22 3 26" xfId="29814"/>
    <cellStyle name="Normal 22 3 27" xfId="29815"/>
    <cellStyle name="Normal 22 3 28" xfId="29816"/>
    <cellStyle name="Normal 22 3 29" xfId="29817"/>
    <cellStyle name="Normal 22 3 3" xfId="29818"/>
    <cellStyle name="Normal 22 3 30" xfId="29819"/>
    <cellStyle name="Normal 22 3 31" xfId="29820"/>
    <cellStyle name="Normal 22 3 32" xfId="29821"/>
    <cellStyle name="Normal 22 3 33" xfId="29822"/>
    <cellStyle name="Normal 22 3 34" xfId="29823"/>
    <cellStyle name="Normal 22 3 35" xfId="29824"/>
    <cellStyle name="Normal 22 3 36" xfId="29825"/>
    <cellStyle name="Normal 22 3 37" xfId="29826"/>
    <cellStyle name="Normal 22 3 38" xfId="29827"/>
    <cellStyle name="Normal 22 3 39" xfId="29828"/>
    <cellStyle name="Normal 22 3 4" xfId="29829"/>
    <cellStyle name="Normal 22 3 40" xfId="29830"/>
    <cellStyle name="Normal 22 3 41" xfId="29831"/>
    <cellStyle name="Normal 22 3 42" xfId="29832"/>
    <cellStyle name="Normal 22 3 43" xfId="29833"/>
    <cellStyle name="Normal 22 3 44" xfId="29834"/>
    <cellStyle name="Normal 22 3 45" xfId="29835"/>
    <cellStyle name="Normal 22 3 46" xfId="29836"/>
    <cellStyle name="Normal 22 3 5" xfId="29837"/>
    <cellStyle name="Normal 22 3 6" xfId="29838"/>
    <cellStyle name="Normal 22 3 7" xfId="29839"/>
    <cellStyle name="Normal 22 3 8" xfId="29840"/>
    <cellStyle name="Normal 22 3 9" xfId="29841"/>
    <cellStyle name="Normal 22 30" xfId="29842"/>
    <cellStyle name="Normal 22 30 2" xfId="29843"/>
    <cellStyle name="Normal 22 31" xfId="29844"/>
    <cellStyle name="Normal 22 31 2" xfId="29845"/>
    <cellStyle name="Normal 22 32" xfId="29846"/>
    <cellStyle name="Normal 22 32 2" xfId="29847"/>
    <cellStyle name="Normal 22 33" xfId="29848"/>
    <cellStyle name="Normal 22 33 2" xfId="29849"/>
    <cellStyle name="Normal 22 34" xfId="29850"/>
    <cellStyle name="Normal 22 34 2" xfId="29851"/>
    <cellStyle name="Normal 22 35" xfId="29852"/>
    <cellStyle name="Normal 22 35 2" xfId="29853"/>
    <cellStyle name="Normal 22 36" xfId="29854"/>
    <cellStyle name="Normal 22 36 2" xfId="29855"/>
    <cellStyle name="Normal 22 37" xfId="29856"/>
    <cellStyle name="Normal 22 37 2" xfId="29857"/>
    <cellStyle name="Normal 22 38" xfId="29858"/>
    <cellStyle name="Normal 22 38 2" xfId="29859"/>
    <cellStyle name="Normal 22 39" xfId="29860"/>
    <cellStyle name="Normal 22 39 2" xfId="29861"/>
    <cellStyle name="Normal 22 4" xfId="29862"/>
    <cellStyle name="Normal 22 4 10" xfId="29863"/>
    <cellStyle name="Normal 22 4 11" xfId="29864"/>
    <cellStyle name="Normal 22 4 12" xfId="29865"/>
    <cellStyle name="Normal 22 4 13" xfId="29866"/>
    <cellStyle name="Normal 22 4 14" xfId="29867"/>
    <cellStyle name="Normal 22 4 15" xfId="29868"/>
    <cellStyle name="Normal 22 4 16" xfId="29869"/>
    <cellStyle name="Normal 22 4 17" xfId="29870"/>
    <cellStyle name="Normal 22 4 18" xfId="29871"/>
    <cellStyle name="Normal 22 4 19" xfId="29872"/>
    <cellStyle name="Normal 22 4 2" xfId="29873"/>
    <cellStyle name="Normal 22 4 20" xfId="29874"/>
    <cellStyle name="Normal 22 4 21" xfId="29875"/>
    <cellStyle name="Normal 22 4 22" xfId="29876"/>
    <cellStyle name="Normal 22 4 23" xfId="29877"/>
    <cellStyle name="Normal 22 4 24" xfId="29878"/>
    <cellStyle name="Normal 22 4 25" xfId="29879"/>
    <cellStyle name="Normal 22 4 26" xfId="29880"/>
    <cellStyle name="Normal 22 4 27" xfId="29881"/>
    <cellStyle name="Normal 22 4 28" xfId="29882"/>
    <cellStyle name="Normal 22 4 29" xfId="29883"/>
    <cellStyle name="Normal 22 4 3" xfId="29884"/>
    <cellStyle name="Normal 22 4 30" xfId="29885"/>
    <cellStyle name="Normal 22 4 31" xfId="29886"/>
    <cellStyle name="Normal 22 4 32" xfId="29887"/>
    <cellStyle name="Normal 22 4 33" xfId="29888"/>
    <cellStyle name="Normal 22 4 34" xfId="29889"/>
    <cellStyle name="Normal 22 4 35" xfId="29890"/>
    <cellStyle name="Normal 22 4 36" xfId="29891"/>
    <cellStyle name="Normal 22 4 37" xfId="29892"/>
    <cellStyle name="Normal 22 4 38" xfId="29893"/>
    <cellStyle name="Normal 22 4 39" xfId="29894"/>
    <cellStyle name="Normal 22 4 4" xfId="29895"/>
    <cellStyle name="Normal 22 4 40" xfId="29896"/>
    <cellStyle name="Normal 22 4 41" xfId="29897"/>
    <cellStyle name="Normal 22 4 42" xfId="29898"/>
    <cellStyle name="Normal 22 4 43" xfId="29899"/>
    <cellStyle name="Normal 22 4 44" xfId="29900"/>
    <cellStyle name="Normal 22 4 45" xfId="29901"/>
    <cellStyle name="Normal 22 4 5" xfId="29902"/>
    <cellStyle name="Normal 22 4 6" xfId="29903"/>
    <cellStyle name="Normal 22 4 7" xfId="29904"/>
    <cellStyle name="Normal 22 4 8" xfId="29905"/>
    <cellStyle name="Normal 22 4 9" xfId="29906"/>
    <cellStyle name="Normal 22 40" xfId="29907"/>
    <cellStyle name="Normal 22 40 2" xfId="29908"/>
    <cellStyle name="Normal 22 41" xfId="29909"/>
    <cellStyle name="Normal 22 41 2" xfId="29910"/>
    <cellStyle name="Normal 22 42" xfId="29911"/>
    <cellStyle name="Normal 22 42 2" xfId="29912"/>
    <cellStyle name="Normal 22 43" xfId="29913"/>
    <cellStyle name="Normal 22 43 2" xfId="29914"/>
    <cellStyle name="Normal 22 44" xfId="29915"/>
    <cellStyle name="Normal 22 44 2" xfId="29916"/>
    <cellStyle name="Normal 22 45" xfId="29917"/>
    <cellStyle name="Normal 22 45 2" xfId="29918"/>
    <cellStyle name="Normal 22 46" xfId="29919"/>
    <cellStyle name="Normal 22 46 2" xfId="29920"/>
    <cellStyle name="Normal 22 47" xfId="29921"/>
    <cellStyle name="Normal 22 47 2" xfId="29922"/>
    <cellStyle name="Normal 22 48" xfId="29923"/>
    <cellStyle name="Normal 22 48 2" xfId="29924"/>
    <cellStyle name="Normal 22 49" xfId="29925"/>
    <cellStyle name="Normal 22 5" xfId="29926"/>
    <cellStyle name="Normal 22 5 10" xfId="29927"/>
    <cellStyle name="Normal 22 5 11" xfId="29928"/>
    <cellStyle name="Normal 22 5 12" xfId="29929"/>
    <cellStyle name="Normal 22 5 13" xfId="29930"/>
    <cellStyle name="Normal 22 5 14" xfId="29931"/>
    <cellStyle name="Normal 22 5 15" xfId="29932"/>
    <cellStyle name="Normal 22 5 16" xfId="29933"/>
    <cellStyle name="Normal 22 5 17" xfId="29934"/>
    <cellStyle name="Normal 22 5 18" xfId="29935"/>
    <cellStyle name="Normal 22 5 19" xfId="29936"/>
    <cellStyle name="Normal 22 5 2" xfId="29937"/>
    <cellStyle name="Normal 22 5 20" xfId="29938"/>
    <cellStyle name="Normal 22 5 21" xfId="29939"/>
    <cellStyle name="Normal 22 5 22" xfId="29940"/>
    <cellStyle name="Normal 22 5 23" xfId="29941"/>
    <cellStyle name="Normal 22 5 24" xfId="29942"/>
    <cellStyle name="Normal 22 5 25" xfId="29943"/>
    <cellStyle name="Normal 22 5 26" xfId="29944"/>
    <cellStyle name="Normal 22 5 27" xfId="29945"/>
    <cellStyle name="Normal 22 5 28" xfId="29946"/>
    <cellStyle name="Normal 22 5 29" xfId="29947"/>
    <cellStyle name="Normal 22 5 3" xfId="29948"/>
    <cellStyle name="Normal 22 5 30" xfId="29949"/>
    <cellStyle name="Normal 22 5 31" xfId="29950"/>
    <cellStyle name="Normal 22 5 32" xfId="29951"/>
    <cellStyle name="Normal 22 5 33" xfId="29952"/>
    <cellStyle name="Normal 22 5 34" xfId="29953"/>
    <cellStyle name="Normal 22 5 35" xfId="29954"/>
    <cellStyle name="Normal 22 5 36" xfId="29955"/>
    <cellStyle name="Normal 22 5 37" xfId="29956"/>
    <cellStyle name="Normal 22 5 38" xfId="29957"/>
    <cellStyle name="Normal 22 5 39" xfId="29958"/>
    <cellStyle name="Normal 22 5 4" xfId="29959"/>
    <cellStyle name="Normal 22 5 40" xfId="29960"/>
    <cellStyle name="Normal 22 5 41" xfId="29961"/>
    <cellStyle name="Normal 22 5 42" xfId="29962"/>
    <cellStyle name="Normal 22 5 43" xfId="29963"/>
    <cellStyle name="Normal 22 5 44" xfId="29964"/>
    <cellStyle name="Normal 22 5 45" xfId="29965"/>
    <cellStyle name="Normal 22 5 5" xfId="29966"/>
    <cellStyle name="Normal 22 5 6" xfId="29967"/>
    <cellStyle name="Normal 22 5 7" xfId="29968"/>
    <cellStyle name="Normal 22 5 8" xfId="29969"/>
    <cellStyle name="Normal 22 5 9" xfId="29970"/>
    <cellStyle name="Normal 22 50" xfId="29971"/>
    <cellStyle name="Normal 22 51" xfId="29972"/>
    <cellStyle name="Normal 22 52" xfId="29973"/>
    <cellStyle name="Normal 22 53" xfId="29974"/>
    <cellStyle name="Normal 22 54" xfId="29975"/>
    <cellStyle name="Normal 22 55" xfId="29976"/>
    <cellStyle name="Normal 22 56" xfId="29977"/>
    <cellStyle name="Normal 22 57" xfId="29978"/>
    <cellStyle name="Normal 22 58" xfId="29979"/>
    <cellStyle name="Normal 22 59" xfId="29980"/>
    <cellStyle name="Normal 22 6" xfId="29981"/>
    <cellStyle name="Normal 22 6 2" xfId="29982"/>
    <cellStyle name="Normal 22 60" xfId="29983"/>
    <cellStyle name="Normal 22 61" xfId="29984"/>
    <cellStyle name="Normal 22 62" xfId="29985"/>
    <cellStyle name="Normal 22 63" xfId="29986"/>
    <cellStyle name="Normal 22 64" xfId="29987"/>
    <cellStyle name="Normal 22 65" xfId="29988"/>
    <cellStyle name="Normal 22 66" xfId="29989"/>
    <cellStyle name="Normal 22 67" xfId="29990"/>
    <cellStyle name="Normal 22 68" xfId="29991"/>
    <cellStyle name="Normal 22 69" xfId="29992"/>
    <cellStyle name="Normal 22 7" xfId="29993"/>
    <cellStyle name="Normal 22 7 2" xfId="29994"/>
    <cellStyle name="Normal 22 70" xfId="29995"/>
    <cellStyle name="Normal 22 71" xfId="29996"/>
    <cellStyle name="Normal 22 72" xfId="29997"/>
    <cellStyle name="Normal 22 73" xfId="29998"/>
    <cellStyle name="Normal 22 74" xfId="29999"/>
    <cellStyle name="Normal 22 75" xfId="30000"/>
    <cellStyle name="Normal 22 76" xfId="30001"/>
    <cellStyle name="Normal 22 77" xfId="30002"/>
    <cellStyle name="Normal 22 78" xfId="30003"/>
    <cellStyle name="Normal 22 79" xfId="30004"/>
    <cellStyle name="Normal 22 8" xfId="30005"/>
    <cellStyle name="Normal 22 8 2" xfId="30006"/>
    <cellStyle name="Normal 22 80" xfId="30007"/>
    <cellStyle name="Normal 22 81" xfId="30008"/>
    <cellStyle name="Normal 22 82" xfId="30009"/>
    <cellStyle name="Normal 22 83" xfId="30010"/>
    <cellStyle name="Normal 22 84" xfId="30011"/>
    <cellStyle name="Normal 22 85" xfId="30012"/>
    <cellStyle name="Normal 22 86" xfId="30013"/>
    <cellStyle name="Normal 22 87" xfId="30014"/>
    <cellStyle name="Normal 22 88" xfId="30015"/>
    <cellStyle name="Normal 22 89" xfId="30016"/>
    <cellStyle name="Normal 22 9" xfId="30017"/>
    <cellStyle name="Normal 22 9 2" xfId="30018"/>
    <cellStyle name="Normal 22 90" xfId="30019"/>
    <cellStyle name="Normal 22 91" xfId="30020"/>
    <cellStyle name="Normal 22 92" xfId="30021"/>
    <cellStyle name="Normal 22 93" xfId="30022"/>
    <cellStyle name="Normal 22 94" xfId="30023"/>
    <cellStyle name="Normal 22 95" xfId="30024"/>
    <cellStyle name="Normal 22 96" xfId="30025"/>
    <cellStyle name="Normal 22 97" xfId="30026"/>
    <cellStyle name="Normal 22 98" xfId="30027"/>
    <cellStyle name="Normal 22 99" xfId="30028"/>
    <cellStyle name="Normal 220" xfId="757"/>
    <cellStyle name="Normal 220 2" xfId="1331"/>
    <cellStyle name="Normal 220 3" xfId="921"/>
    <cellStyle name="Normal 221" xfId="761"/>
    <cellStyle name="Normal 221 2" xfId="1338"/>
    <cellStyle name="Normal 221 3" xfId="953"/>
    <cellStyle name="Normal 222" xfId="758"/>
    <cellStyle name="Normal 222 2" xfId="1332"/>
    <cellStyle name="Normal 222 3" xfId="924"/>
    <cellStyle name="Normal 223" xfId="908"/>
    <cellStyle name="Normal 223 2" xfId="1340"/>
    <cellStyle name="Normal 223 3" xfId="958"/>
    <cellStyle name="Normal 224" xfId="760"/>
    <cellStyle name="Normal 224 2" xfId="1341"/>
    <cellStyle name="Normal 224 3" xfId="967"/>
    <cellStyle name="Normal 225" xfId="947"/>
    <cellStyle name="Normal 225 2" xfId="1336"/>
    <cellStyle name="Normal 226" xfId="928"/>
    <cellStyle name="Normal 226 2" xfId="1334"/>
    <cellStyle name="Normal 227" xfId="942"/>
    <cellStyle name="Normal 227 2" xfId="1335"/>
    <cellStyle name="Normal 228" xfId="970"/>
    <cellStyle name="Normal 228 2" xfId="1342"/>
    <cellStyle name="Normal 229" xfId="952"/>
    <cellStyle name="Normal 229 2" xfId="1337"/>
    <cellStyle name="Normal 23" xfId="394"/>
    <cellStyle name="Normal 23 10" xfId="30029"/>
    <cellStyle name="Normal 23 10 2" xfId="30030"/>
    <cellStyle name="Normal 23 100" xfId="30031"/>
    <cellStyle name="Normal 23 101" xfId="30032"/>
    <cellStyle name="Normal 23 102" xfId="30033"/>
    <cellStyle name="Normal 23 103" xfId="30034"/>
    <cellStyle name="Normal 23 104" xfId="30035"/>
    <cellStyle name="Normal 23 105" xfId="30036"/>
    <cellStyle name="Normal 23 106" xfId="30037"/>
    <cellStyle name="Normal 23 107" xfId="30038"/>
    <cellStyle name="Normal 23 108" xfId="30039"/>
    <cellStyle name="Normal 23 109" xfId="30040"/>
    <cellStyle name="Normal 23 11" xfId="30041"/>
    <cellStyle name="Normal 23 11 2" xfId="30042"/>
    <cellStyle name="Normal 23 12" xfId="30043"/>
    <cellStyle name="Normal 23 12 2" xfId="30044"/>
    <cellStyle name="Normal 23 13" xfId="30045"/>
    <cellStyle name="Normal 23 13 2" xfId="30046"/>
    <cellStyle name="Normal 23 14" xfId="30047"/>
    <cellStyle name="Normal 23 14 2" xfId="30048"/>
    <cellStyle name="Normal 23 15" xfId="30049"/>
    <cellStyle name="Normal 23 15 2" xfId="30050"/>
    <cellStyle name="Normal 23 16" xfId="30051"/>
    <cellStyle name="Normal 23 16 2" xfId="30052"/>
    <cellStyle name="Normal 23 17" xfId="30053"/>
    <cellStyle name="Normal 23 17 2" xfId="30054"/>
    <cellStyle name="Normal 23 18" xfId="30055"/>
    <cellStyle name="Normal 23 18 2" xfId="30056"/>
    <cellStyle name="Normal 23 19" xfId="30057"/>
    <cellStyle name="Normal 23 19 2" xfId="30058"/>
    <cellStyle name="Normal 23 2" xfId="1218"/>
    <cellStyle name="Normal 23 2 2" xfId="30059"/>
    <cellStyle name="Normal 23 2 3" xfId="30060"/>
    <cellStyle name="Normal 23 20" xfId="30061"/>
    <cellStyle name="Normal 23 20 2" xfId="30062"/>
    <cellStyle name="Normal 23 21" xfId="30063"/>
    <cellStyle name="Normal 23 21 2" xfId="30064"/>
    <cellStyle name="Normal 23 22" xfId="30065"/>
    <cellStyle name="Normal 23 22 2" xfId="30066"/>
    <cellStyle name="Normal 23 23" xfId="30067"/>
    <cellStyle name="Normal 23 23 2" xfId="30068"/>
    <cellStyle name="Normal 23 24" xfId="30069"/>
    <cellStyle name="Normal 23 24 2" xfId="30070"/>
    <cellStyle name="Normal 23 25" xfId="30071"/>
    <cellStyle name="Normal 23 25 2" xfId="30072"/>
    <cellStyle name="Normal 23 26" xfId="30073"/>
    <cellStyle name="Normal 23 26 2" xfId="30074"/>
    <cellStyle name="Normal 23 27" xfId="30075"/>
    <cellStyle name="Normal 23 27 2" xfId="30076"/>
    <cellStyle name="Normal 23 28" xfId="30077"/>
    <cellStyle name="Normal 23 28 2" xfId="30078"/>
    <cellStyle name="Normal 23 29" xfId="30079"/>
    <cellStyle name="Normal 23 29 2" xfId="30080"/>
    <cellStyle name="Normal 23 3" xfId="1661"/>
    <cellStyle name="Normal 23 3 2" xfId="30081"/>
    <cellStyle name="Normal 23 3 3" xfId="30082"/>
    <cellStyle name="Normal 23 30" xfId="30083"/>
    <cellStyle name="Normal 23 30 2" xfId="30084"/>
    <cellStyle name="Normal 23 31" xfId="30085"/>
    <cellStyle name="Normal 23 31 2" xfId="30086"/>
    <cellStyle name="Normal 23 32" xfId="30087"/>
    <cellStyle name="Normal 23 32 2" xfId="30088"/>
    <cellStyle name="Normal 23 33" xfId="30089"/>
    <cellStyle name="Normal 23 33 2" xfId="30090"/>
    <cellStyle name="Normal 23 34" xfId="30091"/>
    <cellStyle name="Normal 23 34 2" xfId="30092"/>
    <cellStyle name="Normal 23 35" xfId="30093"/>
    <cellStyle name="Normal 23 35 2" xfId="30094"/>
    <cellStyle name="Normal 23 36" xfId="30095"/>
    <cellStyle name="Normal 23 36 2" xfId="30096"/>
    <cellStyle name="Normal 23 37" xfId="30097"/>
    <cellStyle name="Normal 23 37 2" xfId="30098"/>
    <cellStyle name="Normal 23 38" xfId="30099"/>
    <cellStyle name="Normal 23 38 2" xfId="30100"/>
    <cellStyle name="Normal 23 39" xfId="30101"/>
    <cellStyle name="Normal 23 39 2" xfId="30102"/>
    <cellStyle name="Normal 23 4" xfId="30103"/>
    <cellStyle name="Normal 23 4 2" xfId="30104"/>
    <cellStyle name="Normal 23 40" xfId="30105"/>
    <cellStyle name="Normal 23 40 2" xfId="30106"/>
    <cellStyle name="Normal 23 41" xfId="30107"/>
    <cellStyle name="Normal 23 41 2" xfId="30108"/>
    <cellStyle name="Normal 23 42" xfId="30109"/>
    <cellStyle name="Normal 23 42 2" xfId="30110"/>
    <cellStyle name="Normal 23 43" xfId="30111"/>
    <cellStyle name="Normal 23 43 2" xfId="30112"/>
    <cellStyle name="Normal 23 44" xfId="30113"/>
    <cellStyle name="Normal 23 44 2" xfId="30114"/>
    <cellStyle name="Normal 23 45" xfId="30115"/>
    <cellStyle name="Normal 23 46" xfId="30116"/>
    <cellStyle name="Normal 23 47" xfId="30117"/>
    <cellStyle name="Normal 23 48" xfId="30118"/>
    <cellStyle name="Normal 23 49" xfId="30119"/>
    <cellStyle name="Normal 23 5" xfId="30120"/>
    <cellStyle name="Normal 23 5 2" xfId="30121"/>
    <cellStyle name="Normal 23 50" xfId="30122"/>
    <cellStyle name="Normal 23 51" xfId="30123"/>
    <cellStyle name="Normal 23 52" xfId="30124"/>
    <cellStyle name="Normal 23 53" xfId="30125"/>
    <cellStyle name="Normal 23 54" xfId="30126"/>
    <cellStyle name="Normal 23 55" xfId="30127"/>
    <cellStyle name="Normal 23 56" xfId="30128"/>
    <cellStyle name="Normal 23 57" xfId="30129"/>
    <cellStyle name="Normal 23 58" xfId="30130"/>
    <cellStyle name="Normal 23 59" xfId="30131"/>
    <cellStyle name="Normal 23 6" xfId="30132"/>
    <cellStyle name="Normal 23 6 2" xfId="30133"/>
    <cellStyle name="Normal 23 60" xfId="30134"/>
    <cellStyle name="Normal 23 61" xfId="30135"/>
    <cellStyle name="Normal 23 62" xfId="30136"/>
    <cellStyle name="Normal 23 63" xfId="30137"/>
    <cellStyle name="Normal 23 64" xfId="30138"/>
    <cellStyle name="Normal 23 65" xfId="30139"/>
    <cellStyle name="Normal 23 66" xfId="30140"/>
    <cellStyle name="Normal 23 67" xfId="30141"/>
    <cellStyle name="Normal 23 68" xfId="30142"/>
    <cellStyle name="Normal 23 69" xfId="30143"/>
    <cellStyle name="Normal 23 7" xfId="30144"/>
    <cellStyle name="Normal 23 7 2" xfId="30145"/>
    <cellStyle name="Normal 23 70" xfId="30146"/>
    <cellStyle name="Normal 23 71" xfId="30147"/>
    <cellStyle name="Normal 23 72" xfId="30148"/>
    <cellStyle name="Normal 23 73" xfId="30149"/>
    <cellStyle name="Normal 23 74" xfId="30150"/>
    <cellStyle name="Normal 23 75" xfId="30151"/>
    <cellStyle name="Normal 23 76" xfId="30152"/>
    <cellStyle name="Normal 23 77" xfId="30153"/>
    <cellStyle name="Normal 23 78" xfId="30154"/>
    <cellStyle name="Normal 23 79" xfId="30155"/>
    <cellStyle name="Normal 23 8" xfId="30156"/>
    <cellStyle name="Normal 23 8 2" xfId="30157"/>
    <cellStyle name="Normal 23 80" xfId="30158"/>
    <cellStyle name="Normal 23 81" xfId="30159"/>
    <cellStyle name="Normal 23 82" xfId="30160"/>
    <cellStyle name="Normal 23 83" xfId="30161"/>
    <cellStyle name="Normal 23 84" xfId="30162"/>
    <cellStyle name="Normal 23 85" xfId="30163"/>
    <cellStyle name="Normal 23 86" xfId="30164"/>
    <cellStyle name="Normal 23 87" xfId="30165"/>
    <cellStyle name="Normal 23 88" xfId="30166"/>
    <cellStyle name="Normal 23 89" xfId="30167"/>
    <cellStyle name="Normal 23 9" xfId="30168"/>
    <cellStyle name="Normal 23 9 2" xfId="30169"/>
    <cellStyle name="Normal 23 90" xfId="30170"/>
    <cellStyle name="Normal 23 91" xfId="30171"/>
    <cellStyle name="Normal 23 92" xfId="30172"/>
    <cellStyle name="Normal 23 93" xfId="30173"/>
    <cellStyle name="Normal 23 94" xfId="30174"/>
    <cellStyle name="Normal 23 95" xfId="30175"/>
    <cellStyle name="Normal 23 96" xfId="30176"/>
    <cellStyle name="Normal 23 97" xfId="30177"/>
    <cellStyle name="Normal 23 98" xfId="30178"/>
    <cellStyle name="Normal 23 99" xfId="30179"/>
    <cellStyle name="Normal 230" xfId="925"/>
    <cellStyle name="Normal 230 2" xfId="1333"/>
    <cellStyle name="Normal 231" xfId="957"/>
    <cellStyle name="Normal 231 2" xfId="1339"/>
    <cellStyle name="Normal 232" xfId="966"/>
    <cellStyle name="Normal 233" xfId="946"/>
    <cellStyle name="Normal 234" xfId="929"/>
    <cellStyle name="Normal 235" xfId="941"/>
    <cellStyle name="Normal 236" xfId="969"/>
    <cellStyle name="Normal 237" xfId="951"/>
    <cellStyle name="Normal 238" xfId="926"/>
    <cellStyle name="Normal 239" xfId="956"/>
    <cellStyle name="Normal 24" xfId="473"/>
    <cellStyle name="Normal 24 10" xfId="30180"/>
    <cellStyle name="Normal 24 10 2" xfId="30181"/>
    <cellStyle name="Normal 24 100" xfId="30182"/>
    <cellStyle name="Normal 24 101" xfId="30183"/>
    <cellStyle name="Normal 24 102" xfId="30184"/>
    <cellStyle name="Normal 24 103" xfId="30185"/>
    <cellStyle name="Normal 24 104" xfId="30186"/>
    <cellStyle name="Normal 24 105" xfId="30187"/>
    <cellStyle name="Normal 24 106" xfId="30188"/>
    <cellStyle name="Normal 24 107" xfId="30189"/>
    <cellStyle name="Normal 24 108" xfId="30190"/>
    <cellStyle name="Normal 24 109" xfId="30191"/>
    <cellStyle name="Normal 24 11" xfId="30192"/>
    <cellStyle name="Normal 24 11 2" xfId="30193"/>
    <cellStyle name="Normal 24 110" xfId="30194"/>
    <cellStyle name="Normal 24 12" xfId="30195"/>
    <cellStyle name="Normal 24 12 2" xfId="30196"/>
    <cellStyle name="Normal 24 13" xfId="30197"/>
    <cellStyle name="Normal 24 13 2" xfId="30198"/>
    <cellStyle name="Normal 24 14" xfId="30199"/>
    <cellStyle name="Normal 24 14 2" xfId="30200"/>
    <cellStyle name="Normal 24 15" xfId="30201"/>
    <cellStyle name="Normal 24 15 2" xfId="30202"/>
    <cellStyle name="Normal 24 16" xfId="30203"/>
    <cellStyle name="Normal 24 16 2" xfId="30204"/>
    <cellStyle name="Normal 24 17" xfId="30205"/>
    <cellStyle name="Normal 24 17 2" xfId="30206"/>
    <cellStyle name="Normal 24 18" xfId="30207"/>
    <cellStyle name="Normal 24 18 2" xfId="30208"/>
    <cellStyle name="Normal 24 19" xfId="30209"/>
    <cellStyle name="Normal 24 19 2" xfId="30210"/>
    <cellStyle name="Normal 24 2" xfId="1278"/>
    <cellStyle name="Normal 24 2 2" xfId="30211"/>
    <cellStyle name="Normal 24 2 3" xfId="30212"/>
    <cellStyle name="Normal 24 20" xfId="30213"/>
    <cellStyle name="Normal 24 20 2" xfId="30214"/>
    <cellStyle name="Normal 24 21" xfId="30215"/>
    <cellStyle name="Normal 24 21 2" xfId="30216"/>
    <cellStyle name="Normal 24 22" xfId="30217"/>
    <cellStyle name="Normal 24 22 2" xfId="30218"/>
    <cellStyle name="Normal 24 23" xfId="30219"/>
    <cellStyle name="Normal 24 23 2" xfId="30220"/>
    <cellStyle name="Normal 24 24" xfId="30221"/>
    <cellStyle name="Normal 24 24 2" xfId="30222"/>
    <cellStyle name="Normal 24 25" xfId="30223"/>
    <cellStyle name="Normal 24 25 2" xfId="30224"/>
    <cellStyle name="Normal 24 26" xfId="30225"/>
    <cellStyle name="Normal 24 26 2" xfId="30226"/>
    <cellStyle name="Normal 24 27" xfId="30227"/>
    <cellStyle name="Normal 24 27 2" xfId="30228"/>
    <cellStyle name="Normal 24 28" xfId="30229"/>
    <cellStyle name="Normal 24 28 2" xfId="30230"/>
    <cellStyle name="Normal 24 29" xfId="30231"/>
    <cellStyle name="Normal 24 29 2" xfId="30232"/>
    <cellStyle name="Normal 24 3" xfId="1662"/>
    <cellStyle name="Normal 24 3 2" xfId="30233"/>
    <cellStyle name="Normal 24 3 3" xfId="30234"/>
    <cellStyle name="Normal 24 30" xfId="30235"/>
    <cellStyle name="Normal 24 30 2" xfId="30236"/>
    <cellStyle name="Normal 24 31" xfId="30237"/>
    <cellStyle name="Normal 24 31 2" xfId="30238"/>
    <cellStyle name="Normal 24 32" xfId="30239"/>
    <cellStyle name="Normal 24 32 2" xfId="30240"/>
    <cellStyle name="Normal 24 33" xfId="30241"/>
    <cellStyle name="Normal 24 33 2" xfId="30242"/>
    <cellStyle name="Normal 24 34" xfId="30243"/>
    <cellStyle name="Normal 24 34 2" xfId="30244"/>
    <cellStyle name="Normal 24 35" xfId="30245"/>
    <cellStyle name="Normal 24 35 2" xfId="30246"/>
    <cellStyle name="Normal 24 36" xfId="30247"/>
    <cellStyle name="Normal 24 36 2" xfId="30248"/>
    <cellStyle name="Normal 24 37" xfId="30249"/>
    <cellStyle name="Normal 24 37 2" xfId="30250"/>
    <cellStyle name="Normal 24 38" xfId="30251"/>
    <cellStyle name="Normal 24 38 2" xfId="30252"/>
    <cellStyle name="Normal 24 39" xfId="30253"/>
    <cellStyle name="Normal 24 39 2" xfId="30254"/>
    <cellStyle name="Normal 24 4" xfId="30255"/>
    <cellStyle name="Normal 24 4 2" xfId="30256"/>
    <cellStyle name="Normal 24 40" xfId="30257"/>
    <cellStyle name="Normal 24 40 2" xfId="30258"/>
    <cellStyle name="Normal 24 41" xfId="30259"/>
    <cellStyle name="Normal 24 41 2" xfId="30260"/>
    <cellStyle name="Normal 24 42" xfId="30261"/>
    <cellStyle name="Normal 24 42 2" xfId="30262"/>
    <cellStyle name="Normal 24 43" xfId="30263"/>
    <cellStyle name="Normal 24 43 2" xfId="30264"/>
    <cellStyle name="Normal 24 44" xfId="30265"/>
    <cellStyle name="Normal 24 44 2" xfId="30266"/>
    <cellStyle name="Normal 24 45" xfId="30267"/>
    <cellStyle name="Normal 24 46" xfId="30268"/>
    <cellStyle name="Normal 24 47" xfId="30269"/>
    <cellStyle name="Normal 24 48" xfId="30270"/>
    <cellStyle name="Normal 24 49" xfId="30271"/>
    <cellStyle name="Normal 24 5" xfId="30272"/>
    <cellStyle name="Normal 24 5 2" xfId="30273"/>
    <cellStyle name="Normal 24 50" xfId="30274"/>
    <cellStyle name="Normal 24 51" xfId="30275"/>
    <cellStyle name="Normal 24 52" xfId="30276"/>
    <cellStyle name="Normal 24 53" xfId="30277"/>
    <cellStyle name="Normal 24 54" xfId="30278"/>
    <cellStyle name="Normal 24 55" xfId="30279"/>
    <cellStyle name="Normal 24 56" xfId="30280"/>
    <cellStyle name="Normal 24 57" xfId="30281"/>
    <cellStyle name="Normal 24 58" xfId="30282"/>
    <cellStyle name="Normal 24 59" xfId="30283"/>
    <cellStyle name="Normal 24 6" xfId="30284"/>
    <cellStyle name="Normal 24 6 2" xfId="30285"/>
    <cellStyle name="Normal 24 60" xfId="30286"/>
    <cellStyle name="Normal 24 61" xfId="30287"/>
    <cellStyle name="Normal 24 62" xfId="30288"/>
    <cellStyle name="Normal 24 63" xfId="30289"/>
    <cellStyle name="Normal 24 64" xfId="30290"/>
    <cellStyle name="Normal 24 65" xfId="30291"/>
    <cellStyle name="Normal 24 66" xfId="30292"/>
    <cellStyle name="Normal 24 67" xfId="30293"/>
    <cellStyle name="Normal 24 68" xfId="30294"/>
    <cellStyle name="Normal 24 69" xfId="30295"/>
    <cellStyle name="Normal 24 7" xfId="30296"/>
    <cellStyle name="Normal 24 7 2" xfId="30297"/>
    <cellStyle name="Normal 24 70" xfId="30298"/>
    <cellStyle name="Normal 24 71" xfId="30299"/>
    <cellStyle name="Normal 24 72" xfId="30300"/>
    <cellStyle name="Normal 24 73" xfId="30301"/>
    <cellStyle name="Normal 24 74" xfId="30302"/>
    <cellStyle name="Normal 24 75" xfId="30303"/>
    <cellStyle name="Normal 24 76" xfId="30304"/>
    <cellStyle name="Normal 24 77" xfId="30305"/>
    <cellStyle name="Normal 24 78" xfId="30306"/>
    <cellStyle name="Normal 24 79" xfId="30307"/>
    <cellStyle name="Normal 24 8" xfId="30308"/>
    <cellStyle name="Normal 24 8 2" xfId="30309"/>
    <cellStyle name="Normal 24 80" xfId="30310"/>
    <cellStyle name="Normal 24 81" xfId="30311"/>
    <cellStyle name="Normal 24 82" xfId="30312"/>
    <cellStyle name="Normal 24 83" xfId="30313"/>
    <cellStyle name="Normal 24 84" xfId="30314"/>
    <cellStyle name="Normal 24 85" xfId="30315"/>
    <cellStyle name="Normal 24 86" xfId="30316"/>
    <cellStyle name="Normal 24 87" xfId="30317"/>
    <cellStyle name="Normal 24 88" xfId="30318"/>
    <cellStyle name="Normal 24 89" xfId="30319"/>
    <cellStyle name="Normal 24 9" xfId="30320"/>
    <cellStyle name="Normal 24 9 2" xfId="30321"/>
    <cellStyle name="Normal 24 90" xfId="30322"/>
    <cellStyle name="Normal 24 91" xfId="30323"/>
    <cellStyle name="Normal 24 92" xfId="30324"/>
    <cellStyle name="Normal 24 93" xfId="30325"/>
    <cellStyle name="Normal 24 94" xfId="30326"/>
    <cellStyle name="Normal 24 95" xfId="30327"/>
    <cellStyle name="Normal 24 96" xfId="30328"/>
    <cellStyle name="Normal 24 97" xfId="30329"/>
    <cellStyle name="Normal 24 98" xfId="30330"/>
    <cellStyle name="Normal 24 99" xfId="30331"/>
    <cellStyle name="Normal 240" xfId="922"/>
    <cellStyle name="Normal 241" xfId="945"/>
    <cellStyle name="Normal 242" xfId="930"/>
    <cellStyle name="Normal 243" xfId="940"/>
    <cellStyle name="Normal 244" xfId="968"/>
    <cellStyle name="Normal 245" xfId="950"/>
    <cellStyle name="Normal 246" xfId="927"/>
    <cellStyle name="Normal 247" xfId="955"/>
    <cellStyle name="Normal 248" xfId="984"/>
    <cellStyle name="Normal 249" xfId="944"/>
    <cellStyle name="Normal 25" xfId="437"/>
    <cellStyle name="Normal 25 10" xfId="30332"/>
    <cellStyle name="Normal 25 10 2" xfId="30333"/>
    <cellStyle name="Normal 25 100" xfId="30334"/>
    <cellStyle name="Normal 25 101" xfId="30335"/>
    <cellStyle name="Normal 25 102" xfId="30336"/>
    <cellStyle name="Normal 25 103" xfId="30337"/>
    <cellStyle name="Normal 25 104" xfId="30338"/>
    <cellStyle name="Normal 25 105" xfId="30339"/>
    <cellStyle name="Normal 25 106" xfId="30340"/>
    <cellStyle name="Normal 25 107" xfId="30341"/>
    <cellStyle name="Normal 25 108" xfId="30342"/>
    <cellStyle name="Normal 25 109" xfId="30343"/>
    <cellStyle name="Normal 25 11" xfId="30344"/>
    <cellStyle name="Normal 25 11 2" xfId="30345"/>
    <cellStyle name="Normal 25 12" xfId="30346"/>
    <cellStyle name="Normal 25 12 2" xfId="30347"/>
    <cellStyle name="Normal 25 13" xfId="30348"/>
    <cellStyle name="Normal 25 13 2" xfId="30349"/>
    <cellStyle name="Normal 25 14" xfId="30350"/>
    <cellStyle name="Normal 25 14 2" xfId="30351"/>
    <cellStyle name="Normal 25 15" xfId="30352"/>
    <cellStyle name="Normal 25 15 2" xfId="30353"/>
    <cellStyle name="Normal 25 16" xfId="30354"/>
    <cellStyle name="Normal 25 16 2" xfId="30355"/>
    <cellStyle name="Normal 25 17" xfId="30356"/>
    <cellStyle name="Normal 25 17 2" xfId="30357"/>
    <cellStyle name="Normal 25 18" xfId="30358"/>
    <cellStyle name="Normal 25 18 2" xfId="30359"/>
    <cellStyle name="Normal 25 19" xfId="30360"/>
    <cellStyle name="Normal 25 19 2" xfId="30361"/>
    <cellStyle name="Normal 25 2" xfId="1247"/>
    <cellStyle name="Normal 25 2 2" xfId="30362"/>
    <cellStyle name="Normal 25 2 3" xfId="30363"/>
    <cellStyle name="Normal 25 20" xfId="30364"/>
    <cellStyle name="Normal 25 20 2" xfId="30365"/>
    <cellStyle name="Normal 25 21" xfId="30366"/>
    <cellStyle name="Normal 25 21 2" xfId="30367"/>
    <cellStyle name="Normal 25 22" xfId="30368"/>
    <cellStyle name="Normal 25 22 2" xfId="30369"/>
    <cellStyle name="Normal 25 23" xfId="30370"/>
    <cellStyle name="Normal 25 23 2" xfId="30371"/>
    <cellStyle name="Normal 25 24" xfId="30372"/>
    <cellStyle name="Normal 25 24 2" xfId="30373"/>
    <cellStyle name="Normal 25 25" xfId="30374"/>
    <cellStyle name="Normal 25 25 2" xfId="30375"/>
    <cellStyle name="Normal 25 26" xfId="30376"/>
    <cellStyle name="Normal 25 26 2" xfId="30377"/>
    <cellStyle name="Normal 25 27" xfId="30378"/>
    <cellStyle name="Normal 25 27 2" xfId="30379"/>
    <cellStyle name="Normal 25 28" xfId="30380"/>
    <cellStyle name="Normal 25 28 2" xfId="30381"/>
    <cellStyle name="Normal 25 29" xfId="30382"/>
    <cellStyle name="Normal 25 29 2" xfId="30383"/>
    <cellStyle name="Normal 25 3" xfId="30384"/>
    <cellStyle name="Normal 25 3 2" xfId="30385"/>
    <cellStyle name="Normal 25 30" xfId="30386"/>
    <cellStyle name="Normal 25 30 2" xfId="30387"/>
    <cellStyle name="Normal 25 31" xfId="30388"/>
    <cellStyle name="Normal 25 31 2" xfId="30389"/>
    <cellStyle name="Normal 25 32" xfId="30390"/>
    <cellStyle name="Normal 25 32 2" xfId="30391"/>
    <cellStyle name="Normal 25 33" xfId="30392"/>
    <cellStyle name="Normal 25 33 2" xfId="30393"/>
    <cellStyle name="Normal 25 34" xfId="30394"/>
    <cellStyle name="Normal 25 34 2" xfId="30395"/>
    <cellStyle name="Normal 25 35" xfId="30396"/>
    <cellStyle name="Normal 25 35 2" xfId="30397"/>
    <cellStyle name="Normal 25 36" xfId="30398"/>
    <cellStyle name="Normal 25 36 2" xfId="30399"/>
    <cellStyle name="Normal 25 37" xfId="30400"/>
    <cellStyle name="Normal 25 37 2" xfId="30401"/>
    <cellStyle name="Normal 25 38" xfId="30402"/>
    <cellStyle name="Normal 25 38 2" xfId="30403"/>
    <cellStyle name="Normal 25 39" xfId="30404"/>
    <cellStyle name="Normal 25 39 2" xfId="30405"/>
    <cellStyle name="Normal 25 4" xfId="30406"/>
    <cellStyle name="Normal 25 4 2" xfId="30407"/>
    <cellStyle name="Normal 25 40" xfId="30408"/>
    <cellStyle name="Normal 25 40 2" xfId="30409"/>
    <cellStyle name="Normal 25 41" xfId="30410"/>
    <cellStyle name="Normal 25 41 2" xfId="30411"/>
    <cellStyle name="Normal 25 42" xfId="30412"/>
    <cellStyle name="Normal 25 42 2" xfId="30413"/>
    <cellStyle name="Normal 25 43" xfId="30414"/>
    <cellStyle name="Normal 25 43 2" xfId="30415"/>
    <cellStyle name="Normal 25 44" xfId="30416"/>
    <cellStyle name="Normal 25 44 2" xfId="30417"/>
    <cellStyle name="Normal 25 45" xfId="30418"/>
    <cellStyle name="Normal 25 46" xfId="30419"/>
    <cellStyle name="Normal 25 47" xfId="30420"/>
    <cellStyle name="Normal 25 48" xfId="30421"/>
    <cellStyle name="Normal 25 49" xfId="30422"/>
    <cellStyle name="Normal 25 5" xfId="30423"/>
    <cellStyle name="Normal 25 5 2" xfId="30424"/>
    <cellStyle name="Normal 25 50" xfId="30425"/>
    <cellStyle name="Normal 25 51" xfId="30426"/>
    <cellStyle name="Normal 25 52" xfId="30427"/>
    <cellStyle name="Normal 25 53" xfId="30428"/>
    <cellStyle name="Normal 25 54" xfId="30429"/>
    <cellStyle name="Normal 25 55" xfId="30430"/>
    <cellStyle name="Normal 25 56" xfId="30431"/>
    <cellStyle name="Normal 25 57" xfId="30432"/>
    <cellStyle name="Normal 25 58" xfId="30433"/>
    <cellStyle name="Normal 25 59" xfId="30434"/>
    <cellStyle name="Normal 25 6" xfId="30435"/>
    <cellStyle name="Normal 25 6 2" xfId="30436"/>
    <cellStyle name="Normal 25 60" xfId="30437"/>
    <cellStyle name="Normal 25 61" xfId="30438"/>
    <cellStyle name="Normal 25 62" xfId="30439"/>
    <cellStyle name="Normal 25 63" xfId="30440"/>
    <cellStyle name="Normal 25 64" xfId="30441"/>
    <cellStyle name="Normal 25 65" xfId="30442"/>
    <cellStyle name="Normal 25 66" xfId="30443"/>
    <cellStyle name="Normal 25 67" xfId="30444"/>
    <cellStyle name="Normal 25 68" xfId="30445"/>
    <cellStyle name="Normal 25 69" xfId="30446"/>
    <cellStyle name="Normal 25 7" xfId="30447"/>
    <cellStyle name="Normal 25 7 2" xfId="30448"/>
    <cellStyle name="Normal 25 70" xfId="30449"/>
    <cellStyle name="Normal 25 71" xfId="30450"/>
    <cellStyle name="Normal 25 72" xfId="30451"/>
    <cellStyle name="Normal 25 73" xfId="30452"/>
    <cellStyle name="Normal 25 74" xfId="30453"/>
    <cellStyle name="Normal 25 75" xfId="30454"/>
    <cellStyle name="Normal 25 76" xfId="30455"/>
    <cellStyle name="Normal 25 77" xfId="30456"/>
    <cellStyle name="Normal 25 78" xfId="30457"/>
    <cellStyle name="Normal 25 79" xfId="30458"/>
    <cellStyle name="Normal 25 8" xfId="30459"/>
    <cellStyle name="Normal 25 8 2" xfId="30460"/>
    <cellStyle name="Normal 25 80" xfId="30461"/>
    <cellStyle name="Normal 25 81" xfId="30462"/>
    <cellStyle name="Normal 25 82" xfId="30463"/>
    <cellStyle name="Normal 25 83" xfId="30464"/>
    <cellStyle name="Normal 25 84" xfId="30465"/>
    <cellStyle name="Normal 25 85" xfId="30466"/>
    <cellStyle name="Normal 25 86" xfId="30467"/>
    <cellStyle name="Normal 25 87" xfId="30468"/>
    <cellStyle name="Normal 25 88" xfId="30469"/>
    <cellStyle name="Normal 25 89" xfId="30470"/>
    <cellStyle name="Normal 25 9" xfId="30471"/>
    <cellStyle name="Normal 25 9 2" xfId="30472"/>
    <cellStyle name="Normal 25 90" xfId="30473"/>
    <cellStyle name="Normal 25 91" xfId="30474"/>
    <cellStyle name="Normal 25 92" xfId="30475"/>
    <cellStyle name="Normal 25 93" xfId="30476"/>
    <cellStyle name="Normal 25 94" xfId="30477"/>
    <cellStyle name="Normal 25 95" xfId="30478"/>
    <cellStyle name="Normal 25 96" xfId="30479"/>
    <cellStyle name="Normal 25 97" xfId="30480"/>
    <cellStyle name="Normal 25 98" xfId="30481"/>
    <cellStyle name="Normal 25 99" xfId="30482"/>
    <cellStyle name="Normal 250" xfId="995"/>
    <cellStyle name="Normal 251" xfId="939"/>
    <cellStyle name="Normal 252" xfId="997"/>
    <cellStyle name="Normal 253" xfId="948"/>
    <cellStyle name="Normal 254" xfId="998"/>
    <cellStyle name="Normal 255" xfId="954"/>
    <cellStyle name="Normal 256" xfId="923"/>
    <cellStyle name="Normal 257" xfId="943"/>
    <cellStyle name="Normal 258" xfId="1009"/>
    <cellStyle name="Normal 258 2" xfId="1366"/>
    <cellStyle name="Normal 259" xfId="931"/>
    <cellStyle name="Normal 26" xfId="466"/>
    <cellStyle name="Normal 26 10" xfId="30483"/>
    <cellStyle name="Normal 26 10 2" xfId="30484"/>
    <cellStyle name="Normal 26 100" xfId="30485"/>
    <cellStyle name="Normal 26 101" xfId="30486"/>
    <cellStyle name="Normal 26 102" xfId="30487"/>
    <cellStyle name="Normal 26 103" xfId="30488"/>
    <cellStyle name="Normal 26 104" xfId="30489"/>
    <cellStyle name="Normal 26 105" xfId="30490"/>
    <cellStyle name="Normal 26 106" xfId="30491"/>
    <cellStyle name="Normal 26 107" xfId="30492"/>
    <cellStyle name="Normal 26 108" xfId="30493"/>
    <cellStyle name="Normal 26 109" xfId="30494"/>
    <cellStyle name="Normal 26 11" xfId="30495"/>
    <cellStyle name="Normal 26 11 2" xfId="30496"/>
    <cellStyle name="Normal 26 12" xfId="30497"/>
    <cellStyle name="Normal 26 12 2" xfId="30498"/>
    <cellStyle name="Normal 26 13" xfId="30499"/>
    <cellStyle name="Normal 26 13 2" xfId="30500"/>
    <cellStyle name="Normal 26 14" xfId="30501"/>
    <cellStyle name="Normal 26 14 2" xfId="30502"/>
    <cellStyle name="Normal 26 15" xfId="30503"/>
    <cellStyle name="Normal 26 15 2" xfId="30504"/>
    <cellStyle name="Normal 26 16" xfId="30505"/>
    <cellStyle name="Normal 26 16 2" xfId="30506"/>
    <cellStyle name="Normal 26 17" xfId="30507"/>
    <cellStyle name="Normal 26 17 2" xfId="30508"/>
    <cellStyle name="Normal 26 18" xfId="30509"/>
    <cellStyle name="Normal 26 18 2" xfId="30510"/>
    <cellStyle name="Normal 26 19" xfId="30511"/>
    <cellStyle name="Normal 26 19 2" xfId="30512"/>
    <cellStyle name="Normal 26 2" xfId="1271"/>
    <cellStyle name="Normal 26 2 2" xfId="30513"/>
    <cellStyle name="Normal 26 2 3" xfId="30514"/>
    <cellStyle name="Normal 26 20" xfId="30515"/>
    <cellStyle name="Normal 26 20 2" xfId="30516"/>
    <cellStyle name="Normal 26 21" xfId="30517"/>
    <cellStyle name="Normal 26 21 2" xfId="30518"/>
    <cellStyle name="Normal 26 22" xfId="30519"/>
    <cellStyle name="Normal 26 22 2" xfId="30520"/>
    <cellStyle name="Normal 26 23" xfId="30521"/>
    <cellStyle name="Normal 26 23 2" xfId="30522"/>
    <cellStyle name="Normal 26 24" xfId="30523"/>
    <cellStyle name="Normal 26 24 2" xfId="30524"/>
    <cellStyle name="Normal 26 25" xfId="30525"/>
    <cellStyle name="Normal 26 25 2" xfId="30526"/>
    <cellStyle name="Normal 26 26" xfId="30527"/>
    <cellStyle name="Normal 26 26 2" xfId="30528"/>
    <cellStyle name="Normal 26 27" xfId="30529"/>
    <cellStyle name="Normal 26 27 2" xfId="30530"/>
    <cellStyle name="Normal 26 28" xfId="30531"/>
    <cellStyle name="Normal 26 28 2" xfId="30532"/>
    <cellStyle name="Normal 26 29" xfId="30533"/>
    <cellStyle name="Normal 26 29 2" xfId="30534"/>
    <cellStyle name="Normal 26 3" xfId="30535"/>
    <cellStyle name="Normal 26 3 2" xfId="30536"/>
    <cellStyle name="Normal 26 30" xfId="30537"/>
    <cellStyle name="Normal 26 30 2" xfId="30538"/>
    <cellStyle name="Normal 26 31" xfId="30539"/>
    <cellStyle name="Normal 26 31 2" xfId="30540"/>
    <cellStyle name="Normal 26 32" xfId="30541"/>
    <cellStyle name="Normal 26 32 2" xfId="30542"/>
    <cellStyle name="Normal 26 33" xfId="30543"/>
    <cellStyle name="Normal 26 33 2" xfId="30544"/>
    <cellStyle name="Normal 26 34" xfId="30545"/>
    <cellStyle name="Normal 26 34 2" xfId="30546"/>
    <cellStyle name="Normal 26 35" xfId="30547"/>
    <cellStyle name="Normal 26 35 2" xfId="30548"/>
    <cellStyle name="Normal 26 36" xfId="30549"/>
    <cellStyle name="Normal 26 36 2" xfId="30550"/>
    <cellStyle name="Normal 26 37" xfId="30551"/>
    <cellStyle name="Normal 26 37 2" xfId="30552"/>
    <cellStyle name="Normal 26 38" xfId="30553"/>
    <cellStyle name="Normal 26 38 2" xfId="30554"/>
    <cellStyle name="Normal 26 39" xfId="30555"/>
    <cellStyle name="Normal 26 39 2" xfId="30556"/>
    <cellStyle name="Normal 26 4" xfId="30557"/>
    <cellStyle name="Normal 26 4 2" xfId="30558"/>
    <cellStyle name="Normal 26 40" xfId="30559"/>
    <cellStyle name="Normal 26 40 2" xfId="30560"/>
    <cellStyle name="Normal 26 41" xfId="30561"/>
    <cellStyle name="Normal 26 41 2" xfId="30562"/>
    <cellStyle name="Normal 26 42" xfId="30563"/>
    <cellStyle name="Normal 26 42 2" xfId="30564"/>
    <cellStyle name="Normal 26 43" xfId="30565"/>
    <cellStyle name="Normal 26 43 2" xfId="30566"/>
    <cellStyle name="Normal 26 44" xfId="30567"/>
    <cellStyle name="Normal 26 44 2" xfId="30568"/>
    <cellStyle name="Normal 26 45" xfId="30569"/>
    <cellStyle name="Normal 26 46" xfId="30570"/>
    <cellStyle name="Normal 26 47" xfId="30571"/>
    <cellStyle name="Normal 26 48" xfId="30572"/>
    <cellStyle name="Normal 26 49" xfId="30573"/>
    <cellStyle name="Normal 26 5" xfId="30574"/>
    <cellStyle name="Normal 26 5 2" xfId="30575"/>
    <cellStyle name="Normal 26 50" xfId="30576"/>
    <cellStyle name="Normal 26 51" xfId="30577"/>
    <cellStyle name="Normal 26 52" xfId="30578"/>
    <cellStyle name="Normal 26 53" xfId="30579"/>
    <cellStyle name="Normal 26 54" xfId="30580"/>
    <cellStyle name="Normal 26 55" xfId="30581"/>
    <cellStyle name="Normal 26 56" xfId="30582"/>
    <cellStyle name="Normal 26 57" xfId="30583"/>
    <cellStyle name="Normal 26 58" xfId="30584"/>
    <cellStyle name="Normal 26 59" xfId="30585"/>
    <cellStyle name="Normal 26 6" xfId="30586"/>
    <cellStyle name="Normal 26 6 2" xfId="30587"/>
    <cellStyle name="Normal 26 60" xfId="30588"/>
    <cellStyle name="Normal 26 61" xfId="30589"/>
    <cellStyle name="Normal 26 62" xfId="30590"/>
    <cellStyle name="Normal 26 63" xfId="30591"/>
    <cellStyle name="Normal 26 64" xfId="30592"/>
    <cellStyle name="Normal 26 65" xfId="30593"/>
    <cellStyle name="Normal 26 66" xfId="30594"/>
    <cellStyle name="Normal 26 67" xfId="30595"/>
    <cellStyle name="Normal 26 68" xfId="30596"/>
    <cellStyle name="Normal 26 69" xfId="30597"/>
    <cellStyle name="Normal 26 7" xfId="30598"/>
    <cellStyle name="Normal 26 7 2" xfId="30599"/>
    <cellStyle name="Normal 26 70" xfId="30600"/>
    <cellStyle name="Normal 26 71" xfId="30601"/>
    <cellStyle name="Normal 26 72" xfId="30602"/>
    <cellStyle name="Normal 26 73" xfId="30603"/>
    <cellStyle name="Normal 26 74" xfId="30604"/>
    <cellStyle name="Normal 26 75" xfId="30605"/>
    <cellStyle name="Normal 26 76" xfId="30606"/>
    <cellStyle name="Normal 26 77" xfId="30607"/>
    <cellStyle name="Normal 26 78" xfId="30608"/>
    <cellStyle name="Normal 26 79" xfId="30609"/>
    <cellStyle name="Normal 26 8" xfId="30610"/>
    <cellStyle name="Normal 26 8 2" xfId="30611"/>
    <cellStyle name="Normal 26 80" xfId="30612"/>
    <cellStyle name="Normal 26 81" xfId="30613"/>
    <cellStyle name="Normal 26 82" xfId="30614"/>
    <cellStyle name="Normal 26 83" xfId="30615"/>
    <cellStyle name="Normal 26 84" xfId="30616"/>
    <cellStyle name="Normal 26 85" xfId="30617"/>
    <cellStyle name="Normal 26 86" xfId="30618"/>
    <cellStyle name="Normal 26 87" xfId="30619"/>
    <cellStyle name="Normal 26 88" xfId="30620"/>
    <cellStyle name="Normal 26 89" xfId="30621"/>
    <cellStyle name="Normal 26 9" xfId="30622"/>
    <cellStyle name="Normal 26 9 2" xfId="30623"/>
    <cellStyle name="Normal 26 90" xfId="30624"/>
    <cellStyle name="Normal 26 91" xfId="30625"/>
    <cellStyle name="Normal 26 92" xfId="30626"/>
    <cellStyle name="Normal 26 93" xfId="30627"/>
    <cellStyle name="Normal 26 94" xfId="30628"/>
    <cellStyle name="Normal 26 95" xfId="30629"/>
    <cellStyle name="Normal 26 96" xfId="30630"/>
    <cellStyle name="Normal 26 97" xfId="30631"/>
    <cellStyle name="Normal 26 98" xfId="30632"/>
    <cellStyle name="Normal 26 99" xfId="30633"/>
    <cellStyle name="Normal 260" xfId="1251"/>
    <cellStyle name="Normal 261" xfId="935"/>
    <cellStyle name="Normal 262" xfId="1312"/>
    <cellStyle name="Normal 263" xfId="1345"/>
    <cellStyle name="Normal 264" xfId="949"/>
    <cellStyle name="Normal 265" xfId="1310"/>
    <cellStyle name="Normal 266" xfId="909"/>
    <cellStyle name="Normal 266 2" xfId="1375"/>
    <cellStyle name="Normal 267" xfId="1346"/>
    <cellStyle name="Normal 268" xfId="1376"/>
    <cellStyle name="Normal 269" xfId="1348"/>
    <cellStyle name="Normal 27" xfId="425"/>
    <cellStyle name="Normal 27 10" xfId="30634"/>
    <cellStyle name="Normal 27 10 2" xfId="30635"/>
    <cellStyle name="Normal 27 100" xfId="30636"/>
    <cellStyle name="Normal 27 101" xfId="30637"/>
    <cellStyle name="Normal 27 102" xfId="30638"/>
    <cellStyle name="Normal 27 103" xfId="30639"/>
    <cellStyle name="Normal 27 104" xfId="30640"/>
    <cellStyle name="Normal 27 105" xfId="30641"/>
    <cellStyle name="Normal 27 106" xfId="30642"/>
    <cellStyle name="Normal 27 107" xfId="30643"/>
    <cellStyle name="Normal 27 108" xfId="30644"/>
    <cellStyle name="Normal 27 109" xfId="30645"/>
    <cellStyle name="Normal 27 11" xfId="30646"/>
    <cellStyle name="Normal 27 11 2" xfId="30647"/>
    <cellStyle name="Normal 27 12" xfId="30648"/>
    <cellStyle name="Normal 27 12 2" xfId="30649"/>
    <cellStyle name="Normal 27 13" xfId="30650"/>
    <cellStyle name="Normal 27 13 2" xfId="30651"/>
    <cellStyle name="Normal 27 14" xfId="30652"/>
    <cellStyle name="Normal 27 14 2" xfId="30653"/>
    <cellStyle name="Normal 27 15" xfId="30654"/>
    <cellStyle name="Normal 27 15 2" xfId="30655"/>
    <cellStyle name="Normal 27 16" xfId="30656"/>
    <cellStyle name="Normal 27 16 2" xfId="30657"/>
    <cellStyle name="Normal 27 17" xfId="30658"/>
    <cellStyle name="Normal 27 17 2" xfId="30659"/>
    <cellStyle name="Normal 27 18" xfId="30660"/>
    <cellStyle name="Normal 27 18 2" xfId="30661"/>
    <cellStyle name="Normal 27 19" xfId="30662"/>
    <cellStyle name="Normal 27 19 2" xfId="30663"/>
    <cellStyle name="Normal 27 2" xfId="1240"/>
    <cellStyle name="Normal 27 2 2" xfId="30664"/>
    <cellStyle name="Normal 27 2 3" xfId="30665"/>
    <cellStyle name="Normal 27 20" xfId="30666"/>
    <cellStyle name="Normal 27 20 2" xfId="30667"/>
    <cellStyle name="Normal 27 21" xfId="30668"/>
    <cellStyle name="Normal 27 21 2" xfId="30669"/>
    <cellStyle name="Normal 27 22" xfId="30670"/>
    <cellStyle name="Normal 27 22 2" xfId="30671"/>
    <cellStyle name="Normal 27 23" xfId="30672"/>
    <cellStyle name="Normal 27 23 2" xfId="30673"/>
    <cellStyle name="Normal 27 24" xfId="30674"/>
    <cellStyle name="Normal 27 24 2" xfId="30675"/>
    <cellStyle name="Normal 27 25" xfId="30676"/>
    <cellStyle name="Normal 27 25 2" xfId="30677"/>
    <cellStyle name="Normal 27 26" xfId="30678"/>
    <cellStyle name="Normal 27 26 2" xfId="30679"/>
    <cellStyle name="Normal 27 27" xfId="30680"/>
    <cellStyle name="Normal 27 27 2" xfId="30681"/>
    <cellStyle name="Normal 27 28" xfId="30682"/>
    <cellStyle name="Normal 27 28 2" xfId="30683"/>
    <cellStyle name="Normal 27 29" xfId="30684"/>
    <cellStyle name="Normal 27 29 2" xfId="30685"/>
    <cellStyle name="Normal 27 3" xfId="30686"/>
    <cellStyle name="Normal 27 3 2" xfId="30687"/>
    <cellStyle name="Normal 27 30" xfId="30688"/>
    <cellStyle name="Normal 27 30 2" xfId="30689"/>
    <cellStyle name="Normal 27 31" xfId="30690"/>
    <cellStyle name="Normal 27 31 2" xfId="30691"/>
    <cellStyle name="Normal 27 32" xfId="30692"/>
    <cellStyle name="Normal 27 32 2" xfId="30693"/>
    <cellStyle name="Normal 27 33" xfId="30694"/>
    <cellStyle name="Normal 27 33 2" xfId="30695"/>
    <cellStyle name="Normal 27 34" xfId="30696"/>
    <cellStyle name="Normal 27 34 2" xfId="30697"/>
    <cellStyle name="Normal 27 35" xfId="30698"/>
    <cellStyle name="Normal 27 35 2" xfId="30699"/>
    <cellStyle name="Normal 27 36" xfId="30700"/>
    <cellStyle name="Normal 27 36 2" xfId="30701"/>
    <cellStyle name="Normal 27 37" xfId="30702"/>
    <cellStyle name="Normal 27 37 2" xfId="30703"/>
    <cellStyle name="Normal 27 38" xfId="30704"/>
    <cellStyle name="Normal 27 38 2" xfId="30705"/>
    <cellStyle name="Normal 27 39" xfId="30706"/>
    <cellStyle name="Normal 27 39 2" xfId="30707"/>
    <cellStyle name="Normal 27 4" xfId="30708"/>
    <cellStyle name="Normal 27 4 2" xfId="30709"/>
    <cellStyle name="Normal 27 40" xfId="30710"/>
    <cellStyle name="Normal 27 40 2" xfId="30711"/>
    <cellStyle name="Normal 27 41" xfId="30712"/>
    <cellStyle name="Normal 27 41 2" xfId="30713"/>
    <cellStyle name="Normal 27 42" xfId="30714"/>
    <cellStyle name="Normal 27 42 2" xfId="30715"/>
    <cellStyle name="Normal 27 43" xfId="30716"/>
    <cellStyle name="Normal 27 43 2" xfId="30717"/>
    <cellStyle name="Normal 27 44" xfId="30718"/>
    <cellStyle name="Normal 27 44 2" xfId="30719"/>
    <cellStyle name="Normal 27 45" xfId="30720"/>
    <cellStyle name="Normal 27 46" xfId="30721"/>
    <cellStyle name="Normal 27 47" xfId="30722"/>
    <cellStyle name="Normal 27 48" xfId="30723"/>
    <cellStyle name="Normal 27 49" xfId="30724"/>
    <cellStyle name="Normal 27 5" xfId="30725"/>
    <cellStyle name="Normal 27 5 2" xfId="30726"/>
    <cellStyle name="Normal 27 50" xfId="30727"/>
    <cellStyle name="Normal 27 51" xfId="30728"/>
    <cellStyle name="Normal 27 52" xfId="30729"/>
    <cellStyle name="Normal 27 53" xfId="30730"/>
    <cellStyle name="Normal 27 54" xfId="30731"/>
    <cellStyle name="Normal 27 55" xfId="30732"/>
    <cellStyle name="Normal 27 56" xfId="30733"/>
    <cellStyle name="Normal 27 57" xfId="30734"/>
    <cellStyle name="Normal 27 58" xfId="30735"/>
    <cellStyle name="Normal 27 59" xfId="30736"/>
    <cellStyle name="Normal 27 6" xfId="30737"/>
    <cellStyle name="Normal 27 6 2" xfId="30738"/>
    <cellStyle name="Normal 27 60" xfId="30739"/>
    <cellStyle name="Normal 27 61" xfId="30740"/>
    <cellStyle name="Normal 27 62" xfId="30741"/>
    <cellStyle name="Normal 27 63" xfId="30742"/>
    <cellStyle name="Normal 27 64" xfId="30743"/>
    <cellStyle name="Normal 27 65" xfId="30744"/>
    <cellStyle name="Normal 27 66" xfId="30745"/>
    <cellStyle name="Normal 27 67" xfId="30746"/>
    <cellStyle name="Normal 27 68" xfId="30747"/>
    <cellStyle name="Normal 27 69" xfId="30748"/>
    <cellStyle name="Normal 27 7" xfId="30749"/>
    <cellStyle name="Normal 27 7 2" xfId="30750"/>
    <cellStyle name="Normal 27 70" xfId="30751"/>
    <cellStyle name="Normal 27 71" xfId="30752"/>
    <cellStyle name="Normal 27 72" xfId="30753"/>
    <cellStyle name="Normal 27 73" xfId="30754"/>
    <cellStyle name="Normal 27 74" xfId="30755"/>
    <cellStyle name="Normal 27 75" xfId="30756"/>
    <cellStyle name="Normal 27 76" xfId="30757"/>
    <cellStyle name="Normal 27 77" xfId="30758"/>
    <cellStyle name="Normal 27 78" xfId="30759"/>
    <cellStyle name="Normal 27 79" xfId="30760"/>
    <cellStyle name="Normal 27 8" xfId="30761"/>
    <cellStyle name="Normal 27 8 2" xfId="30762"/>
    <cellStyle name="Normal 27 80" xfId="30763"/>
    <cellStyle name="Normal 27 81" xfId="30764"/>
    <cellStyle name="Normal 27 82" xfId="30765"/>
    <cellStyle name="Normal 27 83" xfId="30766"/>
    <cellStyle name="Normal 27 84" xfId="30767"/>
    <cellStyle name="Normal 27 85" xfId="30768"/>
    <cellStyle name="Normal 27 86" xfId="30769"/>
    <cellStyle name="Normal 27 87" xfId="30770"/>
    <cellStyle name="Normal 27 88" xfId="30771"/>
    <cellStyle name="Normal 27 89" xfId="30772"/>
    <cellStyle name="Normal 27 9" xfId="30773"/>
    <cellStyle name="Normal 27 9 2" xfId="30774"/>
    <cellStyle name="Normal 27 90" xfId="30775"/>
    <cellStyle name="Normal 27 91" xfId="30776"/>
    <cellStyle name="Normal 27 92" xfId="30777"/>
    <cellStyle name="Normal 27 93" xfId="30778"/>
    <cellStyle name="Normal 27 94" xfId="30779"/>
    <cellStyle name="Normal 27 95" xfId="30780"/>
    <cellStyle name="Normal 27 96" xfId="30781"/>
    <cellStyle name="Normal 27 97" xfId="30782"/>
    <cellStyle name="Normal 27 98" xfId="30783"/>
    <cellStyle name="Normal 27 99" xfId="30784"/>
    <cellStyle name="Normal 270" xfId="1377"/>
    <cellStyle name="Normal 271" xfId="1378"/>
    <cellStyle name="Normal 272" xfId="1379"/>
    <cellStyle name="Normal 273" xfId="1356"/>
    <cellStyle name="Normal 274" xfId="1380"/>
    <cellStyle name="Normal 275" xfId="1367"/>
    <cellStyle name="Normal 276" xfId="1381"/>
    <cellStyle name="Normal 277" xfId="1382"/>
    <cellStyle name="Normal 278" xfId="1411"/>
    <cellStyle name="Normal 279" xfId="1383"/>
    <cellStyle name="Normal 28" xfId="459"/>
    <cellStyle name="Normal 28 10" xfId="30785"/>
    <cellStyle name="Normal 28 10 2" xfId="30786"/>
    <cellStyle name="Normal 28 100" xfId="30787"/>
    <cellStyle name="Normal 28 101" xfId="30788"/>
    <cellStyle name="Normal 28 102" xfId="30789"/>
    <cellStyle name="Normal 28 103" xfId="30790"/>
    <cellStyle name="Normal 28 104" xfId="30791"/>
    <cellStyle name="Normal 28 105" xfId="30792"/>
    <cellStyle name="Normal 28 106" xfId="30793"/>
    <cellStyle name="Normal 28 107" xfId="30794"/>
    <cellStyle name="Normal 28 108" xfId="30795"/>
    <cellStyle name="Normal 28 109" xfId="30796"/>
    <cellStyle name="Normal 28 11" xfId="30797"/>
    <cellStyle name="Normal 28 11 2" xfId="30798"/>
    <cellStyle name="Normal 28 12" xfId="30799"/>
    <cellStyle name="Normal 28 12 2" xfId="30800"/>
    <cellStyle name="Normal 28 13" xfId="30801"/>
    <cellStyle name="Normal 28 13 2" xfId="30802"/>
    <cellStyle name="Normal 28 14" xfId="30803"/>
    <cellStyle name="Normal 28 14 2" xfId="30804"/>
    <cellStyle name="Normal 28 15" xfId="30805"/>
    <cellStyle name="Normal 28 15 2" xfId="30806"/>
    <cellStyle name="Normal 28 16" xfId="30807"/>
    <cellStyle name="Normal 28 16 2" xfId="30808"/>
    <cellStyle name="Normal 28 17" xfId="30809"/>
    <cellStyle name="Normal 28 17 2" xfId="30810"/>
    <cellStyle name="Normal 28 18" xfId="30811"/>
    <cellStyle name="Normal 28 18 2" xfId="30812"/>
    <cellStyle name="Normal 28 19" xfId="30813"/>
    <cellStyle name="Normal 28 19 2" xfId="30814"/>
    <cellStyle name="Normal 28 2" xfId="1264"/>
    <cellStyle name="Normal 28 2 2" xfId="30815"/>
    <cellStyle name="Normal 28 2 3" xfId="30816"/>
    <cellStyle name="Normal 28 20" xfId="30817"/>
    <cellStyle name="Normal 28 20 2" xfId="30818"/>
    <cellStyle name="Normal 28 21" xfId="30819"/>
    <cellStyle name="Normal 28 21 2" xfId="30820"/>
    <cellStyle name="Normal 28 22" xfId="30821"/>
    <cellStyle name="Normal 28 22 2" xfId="30822"/>
    <cellStyle name="Normal 28 23" xfId="30823"/>
    <cellStyle name="Normal 28 23 2" xfId="30824"/>
    <cellStyle name="Normal 28 24" xfId="30825"/>
    <cellStyle name="Normal 28 24 2" xfId="30826"/>
    <cellStyle name="Normal 28 25" xfId="30827"/>
    <cellStyle name="Normal 28 25 2" xfId="30828"/>
    <cellStyle name="Normal 28 26" xfId="30829"/>
    <cellStyle name="Normal 28 26 2" xfId="30830"/>
    <cellStyle name="Normal 28 27" xfId="30831"/>
    <cellStyle name="Normal 28 27 2" xfId="30832"/>
    <cellStyle name="Normal 28 28" xfId="30833"/>
    <cellStyle name="Normal 28 28 2" xfId="30834"/>
    <cellStyle name="Normal 28 29" xfId="30835"/>
    <cellStyle name="Normal 28 29 2" xfId="30836"/>
    <cellStyle name="Normal 28 3" xfId="1663"/>
    <cellStyle name="Normal 28 3 2" xfId="30837"/>
    <cellStyle name="Normal 28 3 3" xfId="30838"/>
    <cellStyle name="Normal 28 30" xfId="30839"/>
    <cellStyle name="Normal 28 30 2" xfId="30840"/>
    <cellStyle name="Normal 28 31" xfId="30841"/>
    <cellStyle name="Normal 28 31 2" xfId="30842"/>
    <cellStyle name="Normal 28 32" xfId="30843"/>
    <cellStyle name="Normal 28 32 2" xfId="30844"/>
    <cellStyle name="Normal 28 33" xfId="30845"/>
    <cellStyle name="Normal 28 33 2" xfId="30846"/>
    <cellStyle name="Normal 28 34" xfId="30847"/>
    <cellStyle name="Normal 28 34 2" xfId="30848"/>
    <cellStyle name="Normal 28 35" xfId="30849"/>
    <cellStyle name="Normal 28 35 2" xfId="30850"/>
    <cellStyle name="Normal 28 36" xfId="30851"/>
    <cellStyle name="Normal 28 36 2" xfId="30852"/>
    <cellStyle name="Normal 28 37" xfId="30853"/>
    <cellStyle name="Normal 28 37 2" xfId="30854"/>
    <cellStyle name="Normal 28 38" xfId="30855"/>
    <cellStyle name="Normal 28 38 2" xfId="30856"/>
    <cellStyle name="Normal 28 39" xfId="30857"/>
    <cellStyle name="Normal 28 39 2" xfId="30858"/>
    <cellStyle name="Normal 28 4" xfId="30859"/>
    <cellStyle name="Normal 28 4 2" xfId="30860"/>
    <cellStyle name="Normal 28 40" xfId="30861"/>
    <cellStyle name="Normal 28 40 2" xfId="30862"/>
    <cellStyle name="Normal 28 41" xfId="30863"/>
    <cellStyle name="Normal 28 41 2" xfId="30864"/>
    <cellStyle name="Normal 28 42" xfId="30865"/>
    <cellStyle name="Normal 28 42 2" xfId="30866"/>
    <cellStyle name="Normal 28 43" xfId="30867"/>
    <cellStyle name="Normal 28 43 2" xfId="30868"/>
    <cellStyle name="Normal 28 44" xfId="30869"/>
    <cellStyle name="Normal 28 44 2" xfId="30870"/>
    <cellStyle name="Normal 28 45" xfId="30871"/>
    <cellStyle name="Normal 28 46" xfId="30872"/>
    <cellStyle name="Normal 28 47" xfId="30873"/>
    <cellStyle name="Normal 28 48" xfId="30874"/>
    <cellStyle name="Normal 28 49" xfId="30875"/>
    <cellStyle name="Normal 28 5" xfId="30876"/>
    <cellStyle name="Normal 28 5 2" xfId="30877"/>
    <cellStyle name="Normal 28 50" xfId="30878"/>
    <cellStyle name="Normal 28 51" xfId="30879"/>
    <cellStyle name="Normal 28 52" xfId="30880"/>
    <cellStyle name="Normal 28 53" xfId="30881"/>
    <cellStyle name="Normal 28 54" xfId="30882"/>
    <cellStyle name="Normal 28 55" xfId="30883"/>
    <cellStyle name="Normal 28 56" xfId="30884"/>
    <cellStyle name="Normal 28 57" xfId="30885"/>
    <cellStyle name="Normal 28 58" xfId="30886"/>
    <cellStyle name="Normal 28 59" xfId="30887"/>
    <cellStyle name="Normal 28 6" xfId="30888"/>
    <cellStyle name="Normal 28 6 2" xfId="30889"/>
    <cellStyle name="Normal 28 60" xfId="30890"/>
    <cellStyle name="Normal 28 61" xfId="30891"/>
    <cellStyle name="Normal 28 62" xfId="30892"/>
    <cellStyle name="Normal 28 63" xfId="30893"/>
    <cellStyle name="Normal 28 64" xfId="30894"/>
    <cellStyle name="Normal 28 65" xfId="30895"/>
    <cellStyle name="Normal 28 66" xfId="30896"/>
    <cellStyle name="Normal 28 67" xfId="30897"/>
    <cellStyle name="Normal 28 68" xfId="30898"/>
    <cellStyle name="Normal 28 69" xfId="30899"/>
    <cellStyle name="Normal 28 7" xfId="30900"/>
    <cellStyle name="Normal 28 7 2" xfId="30901"/>
    <cellStyle name="Normal 28 70" xfId="30902"/>
    <cellStyle name="Normal 28 71" xfId="30903"/>
    <cellStyle name="Normal 28 72" xfId="30904"/>
    <cellStyle name="Normal 28 73" xfId="30905"/>
    <cellStyle name="Normal 28 74" xfId="30906"/>
    <cellStyle name="Normal 28 75" xfId="30907"/>
    <cellStyle name="Normal 28 76" xfId="30908"/>
    <cellStyle name="Normal 28 77" xfId="30909"/>
    <cellStyle name="Normal 28 78" xfId="30910"/>
    <cellStyle name="Normal 28 79" xfId="30911"/>
    <cellStyle name="Normal 28 8" xfId="30912"/>
    <cellStyle name="Normal 28 8 2" xfId="30913"/>
    <cellStyle name="Normal 28 80" xfId="30914"/>
    <cellStyle name="Normal 28 81" xfId="30915"/>
    <cellStyle name="Normal 28 82" xfId="30916"/>
    <cellStyle name="Normal 28 83" xfId="30917"/>
    <cellStyle name="Normal 28 84" xfId="30918"/>
    <cellStyle name="Normal 28 85" xfId="30919"/>
    <cellStyle name="Normal 28 86" xfId="30920"/>
    <cellStyle name="Normal 28 87" xfId="30921"/>
    <cellStyle name="Normal 28 88" xfId="30922"/>
    <cellStyle name="Normal 28 89" xfId="30923"/>
    <cellStyle name="Normal 28 9" xfId="30924"/>
    <cellStyle name="Normal 28 9 2" xfId="30925"/>
    <cellStyle name="Normal 28 90" xfId="30926"/>
    <cellStyle name="Normal 28 91" xfId="30927"/>
    <cellStyle name="Normal 28 92" xfId="30928"/>
    <cellStyle name="Normal 28 93" xfId="30929"/>
    <cellStyle name="Normal 28 94" xfId="30930"/>
    <cellStyle name="Normal 28 95" xfId="30931"/>
    <cellStyle name="Normal 28 96" xfId="30932"/>
    <cellStyle name="Normal 28 97" xfId="30933"/>
    <cellStyle name="Normal 28 98" xfId="30934"/>
    <cellStyle name="Normal 28 99" xfId="30935"/>
    <cellStyle name="Normal 280" xfId="1384"/>
    <cellStyle name="Normal 281" xfId="1743"/>
    <cellStyle name="Normal 282" xfId="1385"/>
    <cellStyle name="Normal 283" xfId="1386"/>
    <cellStyle name="Normal 284" xfId="1387"/>
    <cellStyle name="Normal 285" xfId="1753"/>
    <cellStyle name="Normal 286" xfId="1388"/>
    <cellStyle name="Normal 287" xfId="1389"/>
    <cellStyle name="Normal 288" xfId="1390"/>
    <cellStyle name="Normal 289" xfId="1741"/>
    <cellStyle name="Normal 29" xfId="398"/>
    <cellStyle name="Normal 29 10" xfId="30936"/>
    <cellStyle name="Normal 29 10 2" xfId="30937"/>
    <cellStyle name="Normal 29 100" xfId="30938"/>
    <cellStyle name="Normal 29 101" xfId="30939"/>
    <cellStyle name="Normal 29 102" xfId="30940"/>
    <cellStyle name="Normal 29 103" xfId="30941"/>
    <cellStyle name="Normal 29 104" xfId="30942"/>
    <cellStyle name="Normal 29 105" xfId="30943"/>
    <cellStyle name="Normal 29 106" xfId="30944"/>
    <cellStyle name="Normal 29 107" xfId="30945"/>
    <cellStyle name="Normal 29 108" xfId="30946"/>
    <cellStyle name="Normal 29 109" xfId="30947"/>
    <cellStyle name="Normal 29 11" xfId="30948"/>
    <cellStyle name="Normal 29 11 2" xfId="30949"/>
    <cellStyle name="Normal 29 12" xfId="30950"/>
    <cellStyle name="Normal 29 12 2" xfId="30951"/>
    <cellStyle name="Normal 29 13" xfId="30952"/>
    <cellStyle name="Normal 29 13 2" xfId="30953"/>
    <cellStyle name="Normal 29 14" xfId="30954"/>
    <cellStyle name="Normal 29 14 2" xfId="30955"/>
    <cellStyle name="Normal 29 15" xfId="30956"/>
    <cellStyle name="Normal 29 15 2" xfId="30957"/>
    <cellStyle name="Normal 29 16" xfId="30958"/>
    <cellStyle name="Normal 29 16 2" xfId="30959"/>
    <cellStyle name="Normal 29 17" xfId="30960"/>
    <cellStyle name="Normal 29 17 2" xfId="30961"/>
    <cellStyle name="Normal 29 18" xfId="30962"/>
    <cellStyle name="Normal 29 18 2" xfId="30963"/>
    <cellStyle name="Normal 29 19" xfId="30964"/>
    <cellStyle name="Normal 29 19 2" xfId="30965"/>
    <cellStyle name="Normal 29 2" xfId="1221"/>
    <cellStyle name="Normal 29 2 2" xfId="30966"/>
    <cellStyle name="Normal 29 2 3" xfId="30967"/>
    <cellStyle name="Normal 29 20" xfId="30968"/>
    <cellStyle name="Normal 29 20 2" xfId="30969"/>
    <cellStyle name="Normal 29 21" xfId="30970"/>
    <cellStyle name="Normal 29 21 2" xfId="30971"/>
    <cellStyle name="Normal 29 22" xfId="30972"/>
    <cellStyle name="Normal 29 22 2" xfId="30973"/>
    <cellStyle name="Normal 29 23" xfId="30974"/>
    <cellStyle name="Normal 29 23 2" xfId="30975"/>
    <cellStyle name="Normal 29 24" xfId="30976"/>
    <cellStyle name="Normal 29 24 2" xfId="30977"/>
    <cellStyle name="Normal 29 25" xfId="30978"/>
    <cellStyle name="Normal 29 25 2" xfId="30979"/>
    <cellStyle name="Normal 29 26" xfId="30980"/>
    <cellStyle name="Normal 29 26 2" xfId="30981"/>
    <cellStyle name="Normal 29 27" xfId="30982"/>
    <cellStyle name="Normal 29 27 2" xfId="30983"/>
    <cellStyle name="Normal 29 28" xfId="30984"/>
    <cellStyle name="Normal 29 28 2" xfId="30985"/>
    <cellStyle name="Normal 29 29" xfId="30986"/>
    <cellStyle name="Normal 29 29 2" xfId="30987"/>
    <cellStyle name="Normal 29 3" xfId="30988"/>
    <cellStyle name="Normal 29 3 2" xfId="30989"/>
    <cellStyle name="Normal 29 30" xfId="30990"/>
    <cellStyle name="Normal 29 30 2" xfId="30991"/>
    <cellStyle name="Normal 29 31" xfId="30992"/>
    <cellStyle name="Normal 29 31 2" xfId="30993"/>
    <cellStyle name="Normal 29 32" xfId="30994"/>
    <cellStyle name="Normal 29 32 2" xfId="30995"/>
    <cellStyle name="Normal 29 33" xfId="30996"/>
    <cellStyle name="Normal 29 33 2" xfId="30997"/>
    <cellStyle name="Normal 29 34" xfId="30998"/>
    <cellStyle name="Normal 29 34 2" xfId="30999"/>
    <cellStyle name="Normal 29 35" xfId="31000"/>
    <cellStyle name="Normal 29 35 2" xfId="31001"/>
    <cellStyle name="Normal 29 36" xfId="31002"/>
    <cellStyle name="Normal 29 36 2" xfId="31003"/>
    <cellStyle name="Normal 29 37" xfId="31004"/>
    <cellStyle name="Normal 29 37 2" xfId="31005"/>
    <cellStyle name="Normal 29 38" xfId="31006"/>
    <cellStyle name="Normal 29 38 2" xfId="31007"/>
    <cellStyle name="Normal 29 39" xfId="31008"/>
    <cellStyle name="Normal 29 39 2" xfId="31009"/>
    <cellStyle name="Normal 29 4" xfId="31010"/>
    <cellStyle name="Normal 29 4 2" xfId="31011"/>
    <cellStyle name="Normal 29 40" xfId="31012"/>
    <cellStyle name="Normal 29 40 2" xfId="31013"/>
    <cellStyle name="Normal 29 41" xfId="31014"/>
    <cellStyle name="Normal 29 41 2" xfId="31015"/>
    <cellStyle name="Normal 29 42" xfId="31016"/>
    <cellStyle name="Normal 29 42 2" xfId="31017"/>
    <cellStyle name="Normal 29 43" xfId="31018"/>
    <cellStyle name="Normal 29 43 2" xfId="31019"/>
    <cellStyle name="Normal 29 44" xfId="31020"/>
    <cellStyle name="Normal 29 44 2" xfId="31021"/>
    <cellStyle name="Normal 29 45" xfId="31022"/>
    <cellStyle name="Normal 29 46" xfId="31023"/>
    <cellStyle name="Normal 29 47" xfId="31024"/>
    <cellStyle name="Normal 29 48" xfId="31025"/>
    <cellStyle name="Normal 29 49" xfId="31026"/>
    <cellStyle name="Normal 29 5" xfId="31027"/>
    <cellStyle name="Normal 29 5 2" xfId="31028"/>
    <cellStyle name="Normal 29 50" xfId="31029"/>
    <cellStyle name="Normal 29 51" xfId="31030"/>
    <cellStyle name="Normal 29 52" xfId="31031"/>
    <cellStyle name="Normal 29 53" xfId="31032"/>
    <cellStyle name="Normal 29 54" xfId="31033"/>
    <cellStyle name="Normal 29 55" xfId="31034"/>
    <cellStyle name="Normal 29 56" xfId="31035"/>
    <cellStyle name="Normal 29 57" xfId="31036"/>
    <cellStyle name="Normal 29 58" xfId="31037"/>
    <cellStyle name="Normal 29 59" xfId="31038"/>
    <cellStyle name="Normal 29 6" xfId="31039"/>
    <cellStyle name="Normal 29 6 2" xfId="31040"/>
    <cellStyle name="Normal 29 60" xfId="31041"/>
    <cellStyle name="Normal 29 61" xfId="31042"/>
    <cellStyle name="Normal 29 62" xfId="31043"/>
    <cellStyle name="Normal 29 63" xfId="31044"/>
    <cellStyle name="Normal 29 64" xfId="31045"/>
    <cellStyle name="Normal 29 65" xfId="31046"/>
    <cellStyle name="Normal 29 66" xfId="31047"/>
    <cellStyle name="Normal 29 67" xfId="31048"/>
    <cellStyle name="Normal 29 68" xfId="31049"/>
    <cellStyle name="Normal 29 69" xfId="31050"/>
    <cellStyle name="Normal 29 7" xfId="31051"/>
    <cellStyle name="Normal 29 7 2" xfId="31052"/>
    <cellStyle name="Normal 29 70" xfId="31053"/>
    <cellStyle name="Normal 29 71" xfId="31054"/>
    <cellStyle name="Normal 29 72" xfId="31055"/>
    <cellStyle name="Normal 29 73" xfId="31056"/>
    <cellStyle name="Normal 29 74" xfId="31057"/>
    <cellStyle name="Normal 29 75" xfId="31058"/>
    <cellStyle name="Normal 29 76" xfId="31059"/>
    <cellStyle name="Normal 29 77" xfId="31060"/>
    <cellStyle name="Normal 29 78" xfId="31061"/>
    <cellStyle name="Normal 29 79" xfId="31062"/>
    <cellStyle name="Normal 29 8" xfId="31063"/>
    <cellStyle name="Normal 29 8 2" xfId="31064"/>
    <cellStyle name="Normal 29 80" xfId="31065"/>
    <cellStyle name="Normal 29 81" xfId="31066"/>
    <cellStyle name="Normal 29 82" xfId="31067"/>
    <cellStyle name="Normal 29 83" xfId="31068"/>
    <cellStyle name="Normal 29 84" xfId="31069"/>
    <cellStyle name="Normal 29 85" xfId="31070"/>
    <cellStyle name="Normal 29 86" xfId="31071"/>
    <cellStyle name="Normal 29 87" xfId="31072"/>
    <cellStyle name="Normal 29 88" xfId="31073"/>
    <cellStyle name="Normal 29 89" xfId="31074"/>
    <cellStyle name="Normal 29 9" xfId="31075"/>
    <cellStyle name="Normal 29 9 2" xfId="31076"/>
    <cellStyle name="Normal 29 90" xfId="31077"/>
    <cellStyle name="Normal 29 91" xfId="31078"/>
    <cellStyle name="Normal 29 92" xfId="31079"/>
    <cellStyle name="Normal 29 93" xfId="31080"/>
    <cellStyle name="Normal 29 94" xfId="31081"/>
    <cellStyle name="Normal 29 95" xfId="31082"/>
    <cellStyle name="Normal 29 96" xfId="31083"/>
    <cellStyle name="Normal 29 97" xfId="31084"/>
    <cellStyle name="Normal 29 98" xfId="31085"/>
    <cellStyle name="Normal 29 99" xfId="31086"/>
    <cellStyle name="Normal 290" xfId="1391"/>
    <cellStyle name="Normal 291" xfId="1752"/>
    <cellStyle name="Normal 292" xfId="1392"/>
    <cellStyle name="Normal 293" xfId="1393"/>
    <cellStyle name="Normal 294" xfId="1394"/>
    <cellStyle name="Normal 295" xfId="1395"/>
    <cellStyle name="Normal 296" xfId="1738"/>
    <cellStyle name="Normal 297" xfId="1396"/>
    <cellStyle name="Normal 298" xfId="1397"/>
    <cellStyle name="Normal 299" xfId="1751"/>
    <cellStyle name="Normal 3" xfId="169"/>
    <cellStyle name="Normal 3 10" xfId="1800"/>
    <cellStyle name="Normal 3 10 2" xfId="31087"/>
    <cellStyle name="Normal 3 10 3" xfId="31088"/>
    <cellStyle name="Normal 3 100" xfId="31089"/>
    <cellStyle name="Normal 3 101" xfId="31090"/>
    <cellStyle name="Normal 3 102" xfId="31091"/>
    <cellStyle name="Normal 3 103" xfId="31092"/>
    <cellStyle name="Normal 3 104" xfId="31093"/>
    <cellStyle name="Normal 3 105" xfId="31094"/>
    <cellStyle name="Normal 3 106" xfId="31095"/>
    <cellStyle name="Normal 3 107" xfId="31096"/>
    <cellStyle name="Normal 3 108" xfId="31097"/>
    <cellStyle name="Normal 3 109" xfId="31098"/>
    <cellStyle name="Normal 3 11" xfId="31099"/>
    <cellStyle name="Normal 3 11 2" xfId="31100"/>
    <cellStyle name="Normal 3 110" xfId="31101"/>
    <cellStyle name="Normal 3 111" xfId="31102"/>
    <cellStyle name="Normal 3 112" xfId="31103"/>
    <cellStyle name="Normal 3 113" xfId="31104"/>
    <cellStyle name="Normal 3 114" xfId="31105"/>
    <cellStyle name="Normal 3 115" xfId="31106"/>
    <cellStyle name="Normal 3 116" xfId="31107"/>
    <cellStyle name="Normal 3 117" xfId="31108"/>
    <cellStyle name="Normal 3 118" xfId="31109"/>
    <cellStyle name="Normal 3 119" xfId="31110"/>
    <cellStyle name="Normal 3 12" xfId="31111"/>
    <cellStyle name="Normal 3 12 2" xfId="31112"/>
    <cellStyle name="Normal 3 120" xfId="31113"/>
    <cellStyle name="Normal 3 121" xfId="31114"/>
    <cellStyle name="Normal 3 122" xfId="31115"/>
    <cellStyle name="Normal 3 123" xfId="31116"/>
    <cellStyle name="Normal 3 124" xfId="31117"/>
    <cellStyle name="Normal 3 125" xfId="31118"/>
    <cellStyle name="Normal 3 126" xfId="55965"/>
    <cellStyle name="Normal 3 127" xfId="56106"/>
    <cellStyle name="Normal 3 13" xfId="31119"/>
    <cellStyle name="Normal 3 13 2" xfId="31120"/>
    <cellStyle name="Normal 3 14" xfId="31121"/>
    <cellStyle name="Normal 3 14 2" xfId="31122"/>
    <cellStyle name="Normal 3 15" xfId="31123"/>
    <cellStyle name="Normal 3 15 2" xfId="31124"/>
    <cellStyle name="Normal 3 16" xfId="31125"/>
    <cellStyle name="Normal 3 16 2" xfId="31126"/>
    <cellStyle name="Normal 3 17" xfId="31127"/>
    <cellStyle name="Normal 3 17 2" xfId="31128"/>
    <cellStyle name="Normal 3 18" xfId="31129"/>
    <cellStyle name="Normal 3 18 2" xfId="31130"/>
    <cellStyle name="Normal 3 19" xfId="31131"/>
    <cellStyle name="Normal 3 19 2" xfId="31132"/>
    <cellStyle name="Normal 3 2" xfId="444"/>
    <cellStyle name="Normal 3 2 2" xfId="1252"/>
    <cellStyle name="Normal 3 2 2 2" xfId="31133"/>
    <cellStyle name="Normal 3 2 2 3" xfId="56063"/>
    <cellStyle name="Normal 3 2 3" xfId="1368"/>
    <cellStyle name="Normal 3 2 3 2" xfId="31134"/>
    <cellStyle name="Normal 3 2 4" xfId="1665"/>
    <cellStyle name="Normal 3 2 5" xfId="1993"/>
    <cellStyle name="Normal 3 2 6" xfId="31135"/>
    <cellStyle name="Normal 3 2 7" xfId="55998"/>
    <cellStyle name="Normal 3 2 8" xfId="56139"/>
    <cellStyle name="Normal 3 20" xfId="31136"/>
    <cellStyle name="Normal 3 20 2" xfId="31137"/>
    <cellStyle name="Normal 3 21" xfId="31138"/>
    <cellStyle name="Normal 3 21 2" xfId="31139"/>
    <cellStyle name="Normal 3 22" xfId="31140"/>
    <cellStyle name="Normal 3 22 2" xfId="31141"/>
    <cellStyle name="Normal 3 23" xfId="31142"/>
    <cellStyle name="Normal 3 23 2" xfId="31143"/>
    <cellStyle name="Normal 3 24" xfId="31144"/>
    <cellStyle name="Normal 3 24 2" xfId="31145"/>
    <cellStyle name="Normal 3 25" xfId="31146"/>
    <cellStyle name="Normal 3 25 2" xfId="31147"/>
    <cellStyle name="Normal 3 26" xfId="31148"/>
    <cellStyle name="Normal 3 26 2" xfId="31149"/>
    <cellStyle name="Normal 3 27" xfId="31150"/>
    <cellStyle name="Normal 3 27 2" xfId="31151"/>
    <cellStyle name="Normal 3 28" xfId="31152"/>
    <cellStyle name="Normal 3 28 2" xfId="31153"/>
    <cellStyle name="Normal 3 29" xfId="31154"/>
    <cellStyle name="Normal 3 29 2" xfId="31155"/>
    <cellStyle name="Normal 3 3" xfId="577"/>
    <cellStyle name="Normal 3 3 2" xfId="1960"/>
    <cellStyle name="Normal 3 3 2 2" xfId="31156"/>
    <cellStyle name="Normal 3 3 2 3" xfId="56038"/>
    <cellStyle name="Normal 3 3 3" xfId="31157"/>
    <cellStyle name="Normal 3 3 4" xfId="55995"/>
    <cellStyle name="Normal 3 3 5" xfId="56136"/>
    <cellStyle name="Normal 3 30" xfId="31158"/>
    <cellStyle name="Normal 3 30 2" xfId="31159"/>
    <cellStyle name="Normal 3 31" xfId="31160"/>
    <cellStyle name="Normal 3 31 2" xfId="31161"/>
    <cellStyle name="Normal 3 32" xfId="31162"/>
    <cellStyle name="Normal 3 32 2" xfId="31163"/>
    <cellStyle name="Normal 3 33" xfId="31164"/>
    <cellStyle name="Normal 3 33 2" xfId="31165"/>
    <cellStyle name="Normal 3 34" xfId="31166"/>
    <cellStyle name="Normal 3 34 2" xfId="31167"/>
    <cellStyle name="Normal 3 35" xfId="31168"/>
    <cellStyle name="Normal 3 35 2" xfId="31169"/>
    <cellStyle name="Normal 3 36" xfId="31170"/>
    <cellStyle name="Normal 3 36 2" xfId="31171"/>
    <cellStyle name="Normal 3 37" xfId="31172"/>
    <cellStyle name="Normal 3 37 2" xfId="31173"/>
    <cellStyle name="Normal 3 38" xfId="31174"/>
    <cellStyle name="Normal 3 38 2" xfId="31175"/>
    <cellStyle name="Normal 3 39" xfId="31176"/>
    <cellStyle name="Normal 3 39 2" xfId="31177"/>
    <cellStyle name="Normal 3 4" xfId="700"/>
    <cellStyle name="Normal 3 4 2" xfId="31178"/>
    <cellStyle name="Normal 3 4 3" xfId="31179"/>
    <cellStyle name="Normal 3 40" xfId="31180"/>
    <cellStyle name="Normal 3 40 2" xfId="31181"/>
    <cellStyle name="Normal 3 41" xfId="31182"/>
    <cellStyle name="Normal 3 41 2" xfId="31183"/>
    <cellStyle name="Normal 3 42" xfId="31184"/>
    <cellStyle name="Normal 3 42 2" xfId="31185"/>
    <cellStyle name="Normal 3 43" xfId="31186"/>
    <cellStyle name="Normal 3 43 2" xfId="31187"/>
    <cellStyle name="Normal 3 44" xfId="31188"/>
    <cellStyle name="Normal 3 44 2" xfId="31189"/>
    <cellStyle name="Normal 3 45" xfId="31190"/>
    <cellStyle name="Normal 3 45 2" xfId="31191"/>
    <cellStyle name="Normal 3 46" xfId="31192"/>
    <cellStyle name="Normal 3 46 2" xfId="31193"/>
    <cellStyle name="Normal 3 47" xfId="31194"/>
    <cellStyle name="Normal 3 47 2" xfId="31195"/>
    <cellStyle name="Normal 3 48" xfId="31196"/>
    <cellStyle name="Normal 3 48 2" xfId="31197"/>
    <cellStyle name="Normal 3 49" xfId="31198"/>
    <cellStyle name="Normal 3 49 2" xfId="31199"/>
    <cellStyle name="Normal 3 5" xfId="762"/>
    <cellStyle name="Normal 3 5 10" xfId="31200"/>
    <cellStyle name="Normal 3 5 10 2" xfId="31201"/>
    <cellStyle name="Normal 3 5 100" xfId="31202"/>
    <cellStyle name="Normal 3 5 101" xfId="31203"/>
    <cellStyle name="Normal 3 5 102" xfId="31204"/>
    <cellStyle name="Normal 3 5 103" xfId="31205"/>
    <cellStyle name="Normal 3 5 104" xfId="31206"/>
    <cellStyle name="Normal 3 5 105" xfId="31207"/>
    <cellStyle name="Normal 3 5 106" xfId="31208"/>
    <cellStyle name="Normal 3 5 107" xfId="31209"/>
    <cellStyle name="Normal 3 5 108" xfId="31210"/>
    <cellStyle name="Normal 3 5 109" xfId="31211"/>
    <cellStyle name="Normal 3 5 11" xfId="31212"/>
    <cellStyle name="Normal 3 5 11 2" xfId="31213"/>
    <cellStyle name="Normal 3 5 110" xfId="31214"/>
    <cellStyle name="Normal 3 5 111" xfId="31215"/>
    <cellStyle name="Normal 3 5 112" xfId="31216"/>
    <cellStyle name="Normal 3 5 113" xfId="31217"/>
    <cellStyle name="Normal 3 5 114" xfId="31218"/>
    <cellStyle name="Normal 3 5 115" xfId="31219"/>
    <cellStyle name="Normal 3 5 12" xfId="31220"/>
    <cellStyle name="Normal 3 5 12 2" xfId="31221"/>
    <cellStyle name="Normal 3 5 13" xfId="31222"/>
    <cellStyle name="Normal 3 5 13 2" xfId="31223"/>
    <cellStyle name="Normal 3 5 14" xfId="31224"/>
    <cellStyle name="Normal 3 5 14 2" xfId="31225"/>
    <cellStyle name="Normal 3 5 15" xfId="31226"/>
    <cellStyle name="Normal 3 5 15 2" xfId="31227"/>
    <cellStyle name="Normal 3 5 16" xfId="31228"/>
    <cellStyle name="Normal 3 5 16 2" xfId="31229"/>
    <cellStyle name="Normal 3 5 17" xfId="31230"/>
    <cellStyle name="Normal 3 5 17 2" xfId="31231"/>
    <cellStyle name="Normal 3 5 18" xfId="31232"/>
    <cellStyle name="Normal 3 5 18 2" xfId="31233"/>
    <cellStyle name="Normal 3 5 19" xfId="31234"/>
    <cellStyle name="Normal 3 5 19 2" xfId="31235"/>
    <cellStyle name="Normal 3 5 2" xfId="31236"/>
    <cellStyle name="Normal 3 5 2 2" xfId="31237"/>
    <cellStyle name="Normal 3 5 20" xfId="31238"/>
    <cellStyle name="Normal 3 5 20 2" xfId="31239"/>
    <cellStyle name="Normal 3 5 21" xfId="31240"/>
    <cellStyle name="Normal 3 5 21 2" xfId="31241"/>
    <cellStyle name="Normal 3 5 22" xfId="31242"/>
    <cellStyle name="Normal 3 5 22 2" xfId="31243"/>
    <cellStyle name="Normal 3 5 23" xfId="31244"/>
    <cellStyle name="Normal 3 5 23 2" xfId="31245"/>
    <cellStyle name="Normal 3 5 24" xfId="31246"/>
    <cellStyle name="Normal 3 5 24 2" xfId="31247"/>
    <cellStyle name="Normal 3 5 25" xfId="31248"/>
    <cellStyle name="Normal 3 5 25 2" xfId="31249"/>
    <cellStyle name="Normal 3 5 26" xfId="31250"/>
    <cellStyle name="Normal 3 5 26 2" xfId="31251"/>
    <cellStyle name="Normal 3 5 27" xfId="31252"/>
    <cellStyle name="Normal 3 5 27 2" xfId="31253"/>
    <cellStyle name="Normal 3 5 28" xfId="31254"/>
    <cellStyle name="Normal 3 5 28 2" xfId="31255"/>
    <cellStyle name="Normal 3 5 29" xfId="31256"/>
    <cellStyle name="Normal 3 5 29 2" xfId="31257"/>
    <cellStyle name="Normal 3 5 3" xfId="31258"/>
    <cellStyle name="Normal 3 5 3 2" xfId="31259"/>
    <cellStyle name="Normal 3 5 30" xfId="31260"/>
    <cellStyle name="Normal 3 5 30 2" xfId="31261"/>
    <cellStyle name="Normal 3 5 31" xfId="31262"/>
    <cellStyle name="Normal 3 5 31 2" xfId="31263"/>
    <cellStyle name="Normal 3 5 32" xfId="31264"/>
    <cellStyle name="Normal 3 5 32 2" xfId="31265"/>
    <cellStyle name="Normal 3 5 33" xfId="31266"/>
    <cellStyle name="Normal 3 5 33 2" xfId="31267"/>
    <cellStyle name="Normal 3 5 34" xfId="31268"/>
    <cellStyle name="Normal 3 5 34 2" xfId="31269"/>
    <cellStyle name="Normal 3 5 35" xfId="31270"/>
    <cellStyle name="Normal 3 5 35 2" xfId="31271"/>
    <cellStyle name="Normal 3 5 36" xfId="31272"/>
    <cellStyle name="Normal 3 5 36 2" xfId="31273"/>
    <cellStyle name="Normal 3 5 37" xfId="31274"/>
    <cellStyle name="Normal 3 5 37 2" xfId="31275"/>
    <cellStyle name="Normal 3 5 38" xfId="31276"/>
    <cellStyle name="Normal 3 5 38 2" xfId="31277"/>
    <cellStyle name="Normal 3 5 39" xfId="31278"/>
    <cellStyle name="Normal 3 5 39 2" xfId="31279"/>
    <cellStyle name="Normal 3 5 4" xfId="31280"/>
    <cellStyle name="Normal 3 5 4 2" xfId="31281"/>
    <cellStyle name="Normal 3 5 40" xfId="31282"/>
    <cellStyle name="Normal 3 5 40 2" xfId="31283"/>
    <cellStyle name="Normal 3 5 41" xfId="31284"/>
    <cellStyle name="Normal 3 5 41 2" xfId="31285"/>
    <cellStyle name="Normal 3 5 42" xfId="31286"/>
    <cellStyle name="Normal 3 5 42 2" xfId="31287"/>
    <cellStyle name="Normal 3 5 43" xfId="31288"/>
    <cellStyle name="Normal 3 5 43 2" xfId="31289"/>
    <cellStyle name="Normal 3 5 44" xfId="31290"/>
    <cellStyle name="Normal 3 5 44 2" xfId="31291"/>
    <cellStyle name="Normal 3 5 45" xfId="31292"/>
    <cellStyle name="Normal 3 5 45 2" xfId="31293"/>
    <cellStyle name="Normal 3 5 46" xfId="31294"/>
    <cellStyle name="Normal 3 5 46 2" xfId="31295"/>
    <cellStyle name="Normal 3 5 47" xfId="31296"/>
    <cellStyle name="Normal 3 5 47 2" xfId="31297"/>
    <cellStyle name="Normal 3 5 48" xfId="31298"/>
    <cellStyle name="Normal 3 5 48 2" xfId="31299"/>
    <cellStyle name="Normal 3 5 49" xfId="31300"/>
    <cellStyle name="Normal 3 5 49 2" xfId="31301"/>
    <cellStyle name="Normal 3 5 5" xfId="31302"/>
    <cellStyle name="Normal 3 5 5 2" xfId="31303"/>
    <cellStyle name="Normal 3 5 50" xfId="31304"/>
    <cellStyle name="Normal 3 5 51" xfId="31305"/>
    <cellStyle name="Normal 3 5 52" xfId="31306"/>
    <cellStyle name="Normal 3 5 53" xfId="31307"/>
    <cellStyle name="Normal 3 5 54" xfId="31308"/>
    <cellStyle name="Normal 3 5 55" xfId="31309"/>
    <cellStyle name="Normal 3 5 56" xfId="31310"/>
    <cellStyle name="Normal 3 5 57" xfId="31311"/>
    <cellStyle name="Normal 3 5 58" xfId="31312"/>
    <cellStyle name="Normal 3 5 59" xfId="31313"/>
    <cellStyle name="Normal 3 5 6" xfId="31314"/>
    <cellStyle name="Normal 3 5 6 2" xfId="31315"/>
    <cellStyle name="Normal 3 5 60" xfId="31316"/>
    <cellStyle name="Normal 3 5 61" xfId="31317"/>
    <cellStyle name="Normal 3 5 62" xfId="31318"/>
    <cellStyle name="Normal 3 5 63" xfId="31319"/>
    <cellStyle name="Normal 3 5 64" xfId="31320"/>
    <cellStyle name="Normal 3 5 65" xfId="31321"/>
    <cellStyle name="Normal 3 5 66" xfId="31322"/>
    <cellStyle name="Normal 3 5 67" xfId="31323"/>
    <cellStyle name="Normal 3 5 68" xfId="31324"/>
    <cellStyle name="Normal 3 5 69" xfId="31325"/>
    <cellStyle name="Normal 3 5 7" xfId="31326"/>
    <cellStyle name="Normal 3 5 7 2" xfId="31327"/>
    <cellStyle name="Normal 3 5 70" xfId="31328"/>
    <cellStyle name="Normal 3 5 71" xfId="31329"/>
    <cellStyle name="Normal 3 5 72" xfId="31330"/>
    <cellStyle name="Normal 3 5 73" xfId="31331"/>
    <cellStyle name="Normal 3 5 74" xfId="31332"/>
    <cellStyle name="Normal 3 5 75" xfId="31333"/>
    <cellStyle name="Normal 3 5 76" xfId="31334"/>
    <cellStyle name="Normal 3 5 77" xfId="31335"/>
    <cellStyle name="Normal 3 5 78" xfId="31336"/>
    <cellStyle name="Normal 3 5 79" xfId="31337"/>
    <cellStyle name="Normal 3 5 8" xfId="31338"/>
    <cellStyle name="Normal 3 5 8 2" xfId="31339"/>
    <cellStyle name="Normal 3 5 80" xfId="31340"/>
    <cellStyle name="Normal 3 5 81" xfId="31341"/>
    <cellStyle name="Normal 3 5 82" xfId="31342"/>
    <cellStyle name="Normal 3 5 83" xfId="31343"/>
    <cellStyle name="Normal 3 5 84" xfId="31344"/>
    <cellStyle name="Normal 3 5 85" xfId="31345"/>
    <cellStyle name="Normal 3 5 86" xfId="31346"/>
    <cellStyle name="Normal 3 5 87" xfId="31347"/>
    <cellStyle name="Normal 3 5 88" xfId="31348"/>
    <cellStyle name="Normal 3 5 89" xfId="31349"/>
    <cellStyle name="Normal 3 5 9" xfId="31350"/>
    <cellStyle name="Normal 3 5 9 2" xfId="31351"/>
    <cellStyle name="Normal 3 5 90" xfId="31352"/>
    <cellStyle name="Normal 3 5 91" xfId="31353"/>
    <cellStyle name="Normal 3 5 92" xfId="31354"/>
    <cellStyle name="Normal 3 5 93" xfId="31355"/>
    <cellStyle name="Normal 3 5 94" xfId="31356"/>
    <cellStyle name="Normal 3 5 95" xfId="31357"/>
    <cellStyle name="Normal 3 5 96" xfId="31358"/>
    <cellStyle name="Normal 3 5 97" xfId="31359"/>
    <cellStyle name="Normal 3 5 98" xfId="31360"/>
    <cellStyle name="Normal 3 5 99" xfId="31361"/>
    <cellStyle name="Normal 3 50" xfId="31362"/>
    <cellStyle name="Normal 3 50 2" xfId="31363"/>
    <cellStyle name="Normal 3 51" xfId="31364"/>
    <cellStyle name="Normal 3 51 2" xfId="31365"/>
    <cellStyle name="Normal 3 52" xfId="31366"/>
    <cellStyle name="Normal 3 52 2" xfId="31367"/>
    <cellStyle name="Normal 3 53" xfId="31368"/>
    <cellStyle name="Normal 3 53 2" xfId="31369"/>
    <cellStyle name="Normal 3 54" xfId="31370"/>
    <cellStyle name="Normal 3 54 2" xfId="31371"/>
    <cellStyle name="Normal 3 55" xfId="31372"/>
    <cellStyle name="Normal 3 55 2" xfId="31373"/>
    <cellStyle name="Normal 3 56" xfId="31374"/>
    <cellStyle name="Normal 3 56 2" xfId="31375"/>
    <cellStyle name="Normal 3 57" xfId="31376"/>
    <cellStyle name="Normal 3 57 2" xfId="31377"/>
    <cellStyle name="Normal 3 58" xfId="31378"/>
    <cellStyle name="Normal 3 58 2" xfId="31379"/>
    <cellStyle name="Normal 3 59" xfId="31380"/>
    <cellStyle name="Normal 3 59 2" xfId="31381"/>
    <cellStyle name="Normal 3 6" xfId="912"/>
    <cellStyle name="Normal 3 6 10" xfId="31382"/>
    <cellStyle name="Normal 3 6 10 2" xfId="31383"/>
    <cellStyle name="Normal 3 6 100" xfId="31384"/>
    <cellStyle name="Normal 3 6 101" xfId="31385"/>
    <cellStyle name="Normal 3 6 102" xfId="31386"/>
    <cellStyle name="Normal 3 6 103" xfId="31387"/>
    <cellStyle name="Normal 3 6 104" xfId="31388"/>
    <cellStyle name="Normal 3 6 105" xfId="31389"/>
    <cellStyle name="Normal 3 6 106" xfId="31390"/>
    <cellStyle name="Normal 3 6 107" xfId="31391"/>
    <cellStyle name="Normal 3 6 108" xfId="31392"/>
    <cellStyle name="Normal 3 6 109" xfId="31393"/>
    <cellStyle name="Normal 3 6 11" xfId="31394"/>
    <cellStyle name="Normal 3 6 11 2" xfId="31395"/>
    <cellStyle name="Normal 3 6 110" xfId="31396"/>
    <cellStyle name="Normal 3 6 111" xfId="31397"/>
    <cellStyle name="Normal 3 6 112" xfId="31398"/>
    <cellStyle name="Normal 3 6 113" xfId="31399"/>
    <cellStyle name="Normal 3 6 114" xfId="31400"/>
    <cellStyle name="Normal 3 6 115" xfId="31401"/>
    <cellStyle name="Normal 3 6 12" xfId="31402"/>
    <cellStyle name="Normal 3 6 12 2" xfId="31403"/>
    <cellStyle name="Normal 3 6 13" xfId="31404"/>
    <cellStyle name="Normal 3 6 13 2" xfId="31405"/>
    <cellStyle name="Normal 3 6 14" xfId="31406"/>
    <cellStyle name="Normal 3 6 14 2" xfId="31407"/>
    <cellStyle name="Normal 3 6 15" xfId="31408"/>
    <cellStyle name="Normal 3 6 15 2" xfId="31409"/>
    <cellStyle name="Normal 3 6 16" xfId="31410"/>
    <cellStyle name="Normal 3 6 16 2" xfId="31411"/>
    <cellStyle name="Normal 3 6 17" xfId="31412"/>
    <cellStyle name="Normal 3 6 17 2" xfId="31413"/>
    <cellStyle name="Normal 3 6 18" xfId="31414"/>
    <cellStyle name="Normal 3 6 18 2" xfId="31415"/>
    <cellStyle name="Normal 3 6 19" xfId="31416"/>
    <cellStyle name="Normal 3 6 19 2" xfId="31417"/>
    <cellStyle name="Normal 3 6 2" xfId="31418"/>
    <cellStyle name="Normal 3 6 2 2" xfId="31419"/>
    <cellStyle name="Normal 3 6 20" xfId="31420"/>
    <cellStyle name="Normal 3 6 20 2" xfId="31421"/>
    <cellStyle name="Normal 3 6 21" xfId="31422"/>
    <cellStyle name="Normal 3 6 21 2" xfId="31423"/>
    <cellStyle name="Normal 3 6 22" xfId="31424"/>
    <cellStyle name="Normal 3 6 22 2" xfId="31425"/>
    <cellStyle name="Normal 3 6 23" xfId="31426"/>
    <cellStyle name="Normal 3 6 23 2" xfId="31427"/>
    <cellStyle name="Normal 3 6 24" xfId="31428"/>
    <cellStyle name="Normal 3 6 24 2" xfId="31429"/>
    <cellStyle name="Normal 3 6 25" xfId="31430"/>
    <cellStyle name="Normal 3 6 25 2" xfId="31431"/>
    <cellStyle name="Normal 3 6 26" xfId="31432"/>
    <cellStyle name="Normal 3 6 26 2" xfId="31433"/>
    <cellStyle name="Normal 3 6 27" xfId="31434"/>
    <cellStyle name="Normal 3 6 27 2" xfId="31435"/>
    <cellStyle name="Normal 3 6 28" xfId="31436"/>
    <cellStyle name="Normal 3 6 28 2" xfId="31437"/>
    <cellStyle name="Normal 3 6 29" xfId="31438"/>
    <cellStyle name="Normal 3 6 29 2" xfId="31439"/>
    <cellStyle name="Normal 3 6 3" xfId="31440"/>
    <cellStyle name="Normal 3 6 3 2" xfId="31441"/>
    <cellStyle name="Normal 3 6 30" xfId="31442"/>
    <cellStyle name="Normal 3 6 30 2" xfId="31443"/>
    <cellStyle name="Normal 3 6 31" xfId="31444"/>
    <cellStyle name="Normal 3 6 31 2" xfId="31445"/>
    <cellStyle name="Normal 3 6 32" xfId="31446"/>
    <cellStyle name="Normal 3 6 32 2" xfId="31447"/>
    <cellStyle name="Normal 3 6 33" xfId="31448"/>
    <cellStyle name="Normal 3 6 33 2" xfId="31449"/>
    <cellStyle name="Normal 3 6 34" xfId="31450"/>
    <cellStyle name="Normal 3 6 34 2" xfId="31451"/>
    <cellStyle name="Normal 3 6 35" xfId="31452"/>
    <cellStyle name="Normal 3 6 35 2" xfId="31453"/>
    <cellStyle name="Normal 3 6 36" xfId="31454"/>
    <cellStyle name="Normal 3 6 36 2" xfId="31455"/>
    <cellStyle name="Normal 3 6 37" xfId="31456"/>
    <cellStyle name="Normal 3 6 37 2" xfId="31457"/>
    <cellStyle name="Normal 3 6 38" xfId="31458"/>
    <cellStyle name="Normal 3 6 38 2" xfId="31459"/>
    <cellStyle name="Normal 3 6 39" xfId="31460"/>
    <cellStyle name="Normal 3 6 39 2" xfId="31461"/>
    <cellStyle name="Normal 3 6 4" xfId="31462"/>
    <cellStyle name="Normal 3 6 4 2" xfId="31463"/>
    <cellStyle name="Normal 3 6 40" xfId="31464"/>
    <cellStyle name="Normal 3 6 40 2" xfId="31465"/>
    <cellStyle name="Normal 3 6 41" xfId="31466"/>
    <cellStyle name="Normal 3 6 41 2" xfId="31467"/>
    <cellStyle name="Normal 3 6 42" xfId="31468"/>
    <cellStyle name="Normal 3 6 42 2" xfId="31469"/>
    <cellStyle name="Normal 3 6 43" xfId="31470"/>
    <cellStyle name="Normal 3 6 43 2" xfId="31471"/>
    <cellStyle name="Normal 3 6 44" xfId="31472"/>
    <cellStyle name="Normal 3 6 44 2" xfId="31473"/>
    <cellStyle name="Normal 3 6 45" xfId="31474"/>
    <cellStyle name="Normal 3 6 45 2" xfId="31475"/>
    <cellStyle name="Normal 3 6 46" xfId="31476"/>
    <cellStyle name="Normal 3 6 46 2" xfId="31477"/>
    <cellStyle name="Normal 3 6 47" xfId="31478"/>
    <cellStyle name="Normal 3 6 47 2" xfId="31479"/>
    <cellStyle name="Normal 3 6 48" xfId="31480"/>
    <cellStyle name="Normal 3 6 48 2" xfId="31481"/>
    <cellStyle name="Normal 3 6 49" xfId="31482"/>
    <cellStyle name="Normal 3 6 49 2" xfId="31483"/>
    <cellStyle name="Normal 3 6 5" xfId="31484"/>
    <cellStyle name="Normal 3 6 5 2" xfId="31485"/>
    <cellStyle name="Normal 3 6 50" xfId="31486"/>
    <cellStyle name="Normal 3 6 51" xfId="31487"/>
    <cellStyle name="Normal 3 6 52" xfId="31488"/>
    <cellStyle name="Normal 3 6 53" xfId="31489"/>
    <cellStyle name="Normal 3 6 54" xfId="31490"/>
    <cellStyle name="Normal 3 6 55" xfId="31491"/>
    <cellStyle name="Normal 3 6 56" xfId="31492"/>
    <cellStyle name="Normal 3 6 57" xfId="31493"/>
    <cellStyle name="Normal 3 6 58" xfId="31494"/>
    <cellStyle name="Normal 3 6 59" xfId="31495"/>
    <cellStyle name="Normal 3 6 6" xfId="31496"/>
    <cellStyle name="Normal 3 6 6 2" xfId="31497"/>
    <cellStyle name="Normal 3 6 60" xfId="31498"/>
    <cellStyle name="Normal 3 6 61" xfId="31499"/>
    <cellStyle name="Normal 3 6 62" xfId="31500"/>
    <cellStyle name="Normal 3 6 63" xfId="31501"/>
    <cellStyle name="Normal 3 6 64" xfId="31502"/>
    <cellStyle name="Normal 3 6 65" xfId="31503"/>
    <cellStyle name="Normal 3 6 66" xfId="31504"/>
    <cellStyle name="Normal 3 6 67" xfId="31505"/>
    <cellStyle name="Normal 3 6 68" xfId="31506"/>
    <cellStyle name="Normal 3 6 69" xfId="31507"/>
    <cellStyle name="Normal 3 6 7" xfId="31508"/>
    <cellStyle name="Normal 3 6 7 2" xfId="31509"/>
    <cellStyle name="Normal 3 6 70" xfId="31510"/>
    <cellStyle name="Normal 3 6 71" xfId="31511"/>
    <cellStyle name="Normal 3 6 72" xfId="31512"/>
    <cellStyle name="Normal 3 6 73" xfId="31513"/>
    <cellStyle name="Normal 3 6 74" xfId="31514"/>
    <cellStyle name="Normal 3 6 75" xfId="31515"/>
    <cellStyle name="Normal 3 6 76" xfId="31516"/>
    <cellStyle name="Normal 3 6 77" xfId="31517"/>
    <cellStyle name="Normal 3 6 78" xfId="31518"/>
    <cellStyle name="Normal 3 6 79" xfId="31519"/>
    <cellStyle name="Normal 3 6 8" xfId="31520"/>
    <cellStyle name="Normal 3 6 8 2" xfId="31521"/>
    <cellStyle name="Normal 3 6 80" xfId="31522"/>
    <cellStyle name="Normal 3 6 81" xfId="31523"/>
    <cellStyle name="Normal 3 6 82" xfId="31524"/>
    <cellStyle name="Normal 3 6 83" xfId="31525"/>
    <cellStyle name="Normal 3 6 84" xfId="31526"/>
    <cellStyle name="Normal 3 6 85" xfId="31527"/>
    <cellStyle name="Normal 3 6 86" xfId="31528"/>
    <cellStyle name="Normal 3 6 87" xfId="31529"/>
    <cellStyle name="Normal 3 6 88" xfId="31530"/>
    <cellStyle name="Normal 3 6 89" xfId="31531"/>
    <cellStyle name="Normal 3 6 9" xfId="31532"/>
    <cellStyle name="Normal 3 6 9 2" xfId="31533"/>
    <cellStyle name="Normal 3 6 90" xfId="31534"/>
    <cellStyle name="Normal 3 6 91" xfId="31535"/>
    <cellStyle name="Normal 3 6 92" xfId="31536"/>
    <cellStyle name="Normal 3 6 93" xfId="31537"/>
    <cellStyle name="Normal 3 6 94" xfId="31538"/>
    <cellStyle name="Normal 3 6 95" xfId="31539"/>
    <cellStyle name="Normal 3 6 96" xfId="31540"/>
    <cellStyle name="Normal 3 6 97" xfId="31541"/>
    <cellStyle name="Normal 3 6 98" xfId="31542"/>
    <cellStyle name="Normal 3 6 99" xfId="31543"/>
    <cellStyle name="Normal 3 60" xfId="31544"/>
    <cellStyle name="Normal 3 60 2" xfId="31545"/>
    <cellStyle name="Normal 3 61" xfId="31546"/>
    <cellStyle name="Normal 3 61 2" xfId="31547"/>
    <cellStyle name="Normal 3 62" xfId="31548"/>
    <cellStyle name="Normal 3 62 2" xfId="31549"/>
    <cellStyle name="Normal 3 63" xfId="31550"/>
    <cellStyle name="Normal 3 63 2" xfId="31551"/>
    <cellStyle name="Normal 3 64" xfId="31552"/>
    <cellStyle name="Normal 3 64 2" xfId="31553"/>
    <cellStyle name="Normal 3 65" xfId="31554"/>
    <cellStyle name="Normal 3 65 2" xfId="31555"/>
    <cellStyle name="Normal 3 66" xfId="31556"/>
    <cellStyle name="Normal 3 66 2" xfId="31557"/>
    <cellStyle name="Normal 3 67" xfId="31558"/>
    <cellStyle name="Normal 3 67 2" xfId="31559"/>
    <cellStyle name="Normal 3 68" xfId="31560"/>
    <cellStyle name="Normal 3 68 2" xfId="31561"/>
    <cellStyle name="Normal 3 69" xfId="31562"/>
    <cellStyle name="Normal 3 69 2" xfId="31563"/>
    <cellStyle name="Normal 3 7" xfId="1349"/>
    <cellStyle name="Normal 3 7 2" xfId="31564"/>
    <cellStyle name="Normal 3 7 3" xfId="31565"/>
    <cellStyle name="Normal 3 70" xfId="31566"/>
    <cellStyle name="Normal 3 70 2" xfId="31567"/>
    <cellStyle name="Normal 3 71" xfId="31568"/>
    <cellStyle name="Normal 3 71 2" xfId="31569"/>
    <cellStyle name="Normal 3 72" xfId="31570"/>
    <cellStyle name="Normal 3 72 2" xfId="31571"/>
    <cellStyle name="Normal 3 73" xfId="31572"/>
    <cellStyle name="Normal 3 73 2" xfId="31573"/>
    <cellStyle name="Normal 3 74" xfId="31574"/>
    <cellStyle name="Normal 3 74 2" xfId="31575"/>
    <cellStyle name="Normal 3 75" xfId="31576"/>
    <cellStyle name="Normal 3 75 2" xfId="31577"/>
    <cellStyle name="Normal 3 76" xfId="31578"/>
    <cellStyle name="Normal 3 76 2" xfId="31579"/>
    <cellStyle name="Normal 3 77" xfId="31580"/>
    <cellStyle name="Normal 3 77 2" xfId="31581"/>
    <cellStyle name="Normal 3 78" xfId="31582"/>
    <cellStyle name="Normal 3 78 2" xfId="31583"/>
    <cellStyle name="Normal 3 79" xfId="31584"/>
    <cellStyle name="Normal 3 79 2" xfId="31585"/>
    <cellStyle name="Normal 3 8" xfId="1664"/>
    <cellStyle name="Normal 3 8 2" xfId="31586"/>
    <cellStyle name="Normal 3 8 3" xfId="31587"/>
    <cellStyle name="Normal 3 80" xfId="31588"/>
    <cellStyle name="Normal 3 80 2" xfId="31589"/>
    <cellStyle name="Normal 3 81" xfId="31590"/>
    <cellStyle name="Normal 3 81 2" xfId="31591"/>
    <cellStyle name="Normal 3 82" xfId="31592"/>
    <cellStyle name="Normal 3 82 2" xfId="31593"/>
    <cellStyle name="Normal 3 83" xfId="31594"/>
    <cellStyle name="Normal 3 83 2" xfId="31595"/>
    <cellStyle name="Normal 3 84" xfId="31596"/>
    <cellStyle name="Normal 3 84 2" xfId="31597"/>
    <cellStyle name="Normal 3 85" xfId="31598"/>
    <cellStyle name="Normal 3 85 2" xfId="31599"/>
    <cellStyle name="Normal 3 86" xfId="31600"/>
    <cellStyle name="Normal 3 86 2" xfId="31601"/>
    <cellStyle name="Normal 3 87" xfId="31602"/>
    <cellStyle name="Normal 3 87 2" xfId="31603"/>
    <cellStyle name="Normal 3 88" xfId="31604"/>
    <cellStyle name="Normal 3 88 2" xfId="31605"/>
    <cellStyle name="Normal 3 89" xfId="31606"/>
    <cellStyle name="Normal 3 89 2" xfId="31607"/>
    <cellStyle name="Normal 3 9" xfId="1761"/>
    <cellStyle name="Normal 3 9 2" xfId="31608"/>
    <cellStyle name="Normal 3 9 3" xfId="31609"/>
    <cellStyle name="Normal 3 90" xfId="31610"/>
    <cellStyle name="Normal 3 90 2" xfId="31611"/>
    <cellStyle name="Normal 3 91" xfId="31612"/>
    <cellStyle name="Normal 3 91 2" xfId="31613"/>
    <cellStyle name="Normal 3 92" xfId="31614"/>
    <cellStyle name="Normal 3 92 2" xfId="31615"/>
    <cellStyle name="Normal 3 93" xfId="31616"/>
    <cellStyle name="Normal 3 93 2" xfId="31617"/>
    <cellStyle name="Normal 3 94" xfId="31618"/>
    <cellStyle name="Normal 3 94 2" xfId="31619"/>
    <cellStyle name="Normal 3 95" xfId="31620"/>
    <cellStyle name="Normal 3 95 2" xfId="31621"/>
    <cellStyle name="Normal 3 96" xfId="31622"/>
    <cellStyle name="Normal 3 97" xfId="31623"/>
    <cellStyle name="Normal 3 98" xfId="31624"/>
    <cellStyle name="Normal 3 99" xfId="31625"/>
    <cellStyle name="Normal 30" xfId="475"/>
    <cellStyle name="Normal 30 10" xfId="31626"/>
    <cellStyle name="Normal 30 10 2" xfId="31627"/>
    <cellStyle name="Normal 30 100" xfId="31628"/>
    <cellStyle name="Normal 30 101" xfId="31629"/>
    <cellStyle name="Normal 30 102" xfId="31630"/>
    <cellStyle name="Normal 30 103" xfId="31631"/>
    <cellStyle name="Normal 30 104" xfId="31632"/>
    <cellStyle name="Normal 30 105" xfId="31633"/>
    <cellStyle name="Normal 30 106" xfId="31634"/>
    <cellStyle name="Normal 30 107" xfId="31635"/>
    <cellStyle name="Normal 30 108" xfId="31636"/>
    <cellStyle name="Normal 30 109" xfId="31637"/>
    <cellStyle name="Normal 30 11" xfId="31638"/>
    <cellStyle name="Normal 30 11 2" xfId="31639"/>
    <cellStyle name="Normal 30 110" xfId="31640"/>
    <cellStyle name="Normal 30 12" xfId="31641"/>
    <cellStyle name="Normal 30 12 2" xfId="31642"/>
    <cellStyle name="Normal 30 13" xfId="31643"/>
    <cellStyle name="Normal 30 13 2" xfId="31644"/>
    <cellStyle name="Normal 30 14" xfId="31645"/>
    <cellStyle name="Normal 30 14 2" xfId="31646"/>
    <cellStyle name="Normal 30 15" xfId="31647"/>
    <cellStyle name="Normal 30 15 2" xfId="31648"/>
    <cellStyle name="Normal 30 16" xfId="31649"/>
    <cellStyle name="Normal 30 16 2" xfId="31650"/>
    <cellStyle name="Normal 30 17" xfId="31651"/>
    <cellStyle name="Normal 30 17 2" xfId="31652"/>
    <cellStyle name="Normal 30 18" xfId="31653"/>
    <cellStyle name="Normal 30 18 2" xfId="31654"/>
    <cellStyle name="Normal 30 19" xfId="31655"/>
    <cellStyle name="Normal 30 19 2" xfId="31656"/>
    <cellStyle name="Normal 30 2" xfId="1280"/>
    <cellStyle name="Normal 30 2 2" xfId="31657"/>
    <cellStyle name="Normal 30 2 3" xfId="31658"/>
    <cellStyle name="Normal 30 20" xfId="31659"/>
    <cellStyle name="Normal 30 20 2" xfId="31660"/>
    <cellStyle name="Normal 30 21" xfId="31661"/>
    <cellStyle name="Normal 30 21 2" xfId="31662"/>
    <cellStyle name="Normal 30 22" xfId="31663"/>
    <cellStyle name="Normal 30 22 2" xfId="31664"/>
    <cellStyle name="Normal 30 23" xfId="31665"/>
    <cellStyle name="Normal 30 23 2" xfId="31666"/>
    <cellStyle name="Normal 30 24" xfId="31667"/>
    <cellStyle name="Normal 30 24 2" xfId="31668"/>
    <cellStyle name="Normal 30 25" xfId="31669"/>
    <cellStyle name="Normal 30 25 2" xfId="31670"/>
    <cellStyle name="Normal 30 26" xfId="31671"/>
    <cellStyle name="Normal 30 26 2" xfId="31672"/>
    <cellStyle name="Normal 30 27" xfId="31673"/>
    <cellStyle name="Normal 30 27 2" xfId="31674"/>
    <cellStyle name="Normal 30 28" xfId="31675"/>
    <cellStyle name="Normal 30 28 2" xfId="31676"/>
    <cellStyle name="Normal 30 29" xfId="31677"/>
    <cellStyle name="Normal 30 29 2" xfId="31678"/>
    <cellStyle name="Normal 30 3" xfId="1666"/>
    <cellStyle name="Normal 30 3 2" xfId="31679"/>
    <cellStyle name="Normal 30 3 3" xfId="31680"/>
    <cellStyle name="Normal 30 30" xfId="31681"/>
    <cellStyle name="Normal 30 30 2" xfId="31682"/>
    <cellStyle name="Normal 30 31" xfId="31683"/>
    <cellStyle name="Normal 30 31 2" xfId="31684"/>
    <cellStyle name="Normal 30 32" xfId="31685"/>
    <cellStyle name="Normal 30 32 2" xfId="31686"/>
    <cellStyle name="Normal 30 33" xfId="31687"/>
    <cellStyle name="Normal 30 33 2" xfId="31688"/>
    <cellStyle name="Normal 30 34" xfId="31689"/>
    <cellStyle name="Normal 30 34 2" xfId="31690"/>
    <cellStyle name="Normal 30 35" xfId="31691"/>
    <cellStyle name="Normal 30 35 2" xfId="31692"/>
    <cellStyle name="Normal 30 36" xfId="31693"/>
    <cellStyle name="Normal 30 36 2" xfId="31694"/>
    <cellStyle name="Normal 30 37" xfId="31695"/>
    <cellStyle name="Normal 30 37 2" xfId="31696"/>
    <cellStyle name="Normal 30 38" xfId="31697"/>
    <cellStyle name="Normal 30 38 2" xfId="31698"/>
    <cellStyle name="Normal 30 39" xfId="31699"/>
    <cellStyle name="Normal 30 39 2" xfId="31700"/>
    <cellStyle name="Normal 30 4" xfId="31701"/>
    <cellStyle name="Normal 30 4 2" xfId="31702"/>
    <cellStyle name="Normal 30 40" xfId="31703"/>
    <cellStyle name="Normal 30 40 2" xfId="31704"/>
    <cellStyle name="Normal 30 41" xfId="31705"/>
    <cellStyle name="Normal 30 41 2" xfId="31706"/>
    <cellStyle name="Normal 30 42" xfId="31707"/>
    <cellStyle name="Normal 30 42 2" xfId="31708"/>
    <cellStyle name="Normal 30 43" xfId="31709"/>
    <cellStyle name="Normal 30 43 2" xfId="31710"/>
    <cellStyle name="Normal 30 44" xfId="31711"/>
    <cellStyle name="Normal 30 44 2" xfId="31712"/>
    <cellStyle name="Normal 30 45" xfId="31713"/>
    <cellStyle name="Normal 30 46" xfId="31714"/>
    <cellStyle name="Normal 30 47" xfId="31715"/>
    <cellStyle name="Normal 30 48" xfId="31716"/>
    <cellStyle name="Normal 30 49" xfId="31717"/>
    <cellStyle name="Normal 30 5" xfId="31718"/>
    <cellStyle name="Normal 30 5 2" xfId="31719"/>
    <cellStyle name="Normal 30 50" xfId="31720"/>
    <cellStyle name="Normal 30 51" xfId="31721"/>
    <cellStyle name="Normal 30 52" xfId="31722"/>
    <cellStyle name="Normal 30 53" xfId="31723"/>
    <cellStyle name="Normal 30 54" xfId="31724"/>
    <cellStyle name="Normal 30 55" xfId="31725"/>
    <cellStyle name="Normal 30 56" xfId="31726"/>
    <cellStyle name="Normal 30 57" xfId="31727"/>
    <cellStyle name="Normal 30 58" xfId="31728"/>
    <cellStyle name="Normal 30 59" xfId="31729"/>
    <cellStyle name="Normal 30 6" xfId="31730"/>
    <cellStyle name="Normal 30 6 2" xfId="31731"/>
    <cellStyle name="Normal 30 60" xfId="31732"/>
    <cellStyle name="Normal 30 61" xfId="31733"/>
    <cellStyle name="Normal 30 62" xfId="31734"/>
    <cellStyle name="Normal 30 63" xfId="31735"/>
    <cellStyle name="Normal 30 64" xfId="31736"/>
    <cellStyle name="Normal 30 65" xfId="31737"/>
    <cellStyle name="Normal 30 66" xfId="31738"/>
    <cellStyle name="Normal 30 67" xfId="31739"/>
    <cellStyle name="Normal 30 68" xfId="31740"/>
    <cellStyle name="Normal 30 69" xfId="31741"/>
    <cellStyle name="Normal 30 7" xfId="31742"/>
    <cellStyle name="Normal 30 7 2" xfId="31743"/>
    <cellStyle name="Normal 30 70" xfId="31744"/>
    <cellStyle name="Normal 30 71" xfId="31745"/>
    <cellStyle name="Normal 30 72" xfId="31746"/>
    <cellStyle name="Normal 30 73" xfId="31747"/>
    <cellStyle name="Normal 30 74" xfId="31748"/>
    <cellStyle name="Normal 30 75" xfId="31749"/>
    <cellStyle name="Normal 30 76" xfId="31750"/>
    <cellStyle name="Normal 30 77" xfId="31751"/>
    <cellStyle name="Normal 30 78" xfId="31752"/>
    <cellStyle name="Normal 30 79" xfId="31753"/>
    <cellStyle name="Normal 30 8" xfId="31754"/>
    <cellStyle name="Normal 30 8 2" xfId="31755"/>
    <cellStyle name="Normal 30 80" xfId="31756"/>
    <cellStyle name="Normal 30 81" xfId="31757"/>
    <cellStyle name="Normal 30 82" xfId="31758"/>
    <cellStyle name="Normal 30 83" xfId="31759"/>
    <cellStyle name="Normal 30 84" xfId="31760"/>
    <cellStyle name="Normal 30 85" xfId="31761"/>
    <cellStyle name="Normal 30 86" xfId="31762"/>
    <cellStyle name="Normal 30 87" xfId="31763"/>
    <cellStyle name="Normal 30 88" xfId="31764"/>
    <cellStyle name="Normal 30 89" xfId="31765"/>
    <cellStyle name="Normal 30 9" xfId="31766"/>
    <cellStyle name="Normal 30 9 2" xfId="31767"/>
    <cellStyle name="Normal 30 90" xfId="31768"/>
    <cellStyle name="Normal 30 91" xfId="31769"/>
    <cellStyle name="Normal 30 92" xfId="31770"/>
    <cellStyle name="Normal 30 93" xfId="31771"/>
    <cellStyle name="Normal 30 94" xfId="31772"/>
    <cellStyle name="Normal 30 95" xfId="31773"/>
    <cellStyle name="Normal 30 96" xfId="31774"/>
    <cellStyle name="Normal 30 97" xfId="31775"/>
    <cellStyle name="Normal 30 98" xfId="31776"/>
    <cellStyle name="Normal 30 99" xfId="31777"/>
    <cellStyle name="Normal 300" xfId="1403"/>
    <cellStyle name="Normal 301" xfId="1754"/>
    <cellStyle name="Normal 302" xfId="1398"/>
    <cellStyle name="Normal 303" xfId="1400"/>
    <cellStyle name="Normal 304" xfId="1399"/>
    <cellStyle name="Normal 305" xfId="1402"/>
    <cellStyle name="Normal 306" xfId="1756"/>
    <cellStyle name="Normal 307" xfId="1401"/>
    <cellStyle name="Normal 308" xfId="1404"/>
    <cellStyle name="Normal 309" xfId="1755"/>
    <cellStyle name="Normal 31" xfId="440"/>
    <cellStyle name="Normal 31 10" xfId="31778"/>
    <cellStyle name="Normal 31 10 2" xfId="31779"/>
    <cellStyle name="Normal 31 100" xfId="31780"/>
    <cellStyle name="Normal 31 101" xfId="31781"/>
    <cellStyle name="Normal 31 102" xfId="31782"/>
    <cellStyle name="Normal 31 103" xfId="31783"/>
    <cellStyle name="Normal 31 104" xfId="31784"/>
    <cellStyle name="Normal 31 105" xfId="31785"/>
    <cellStyle name="Normal 31 106" xfId="31786"/>
    <cellStyle name="Normal 31 107" xfId="31787"/>
    <cellStyle name="Normal 31 108" xfId="31788"/>
    <cellStyle name="Normal 31 109" xfId="31789"/>
    <cellStyle name="Normal 31 11" xfId="31790"/>
    <cellStyle name="Normal 31 11 2" xfId="31791"/>
    <cellStyle name="Normal 31 12" xfId="31792"/>
    <cellStyle name="Normal 31 12 2" xfId="31793"/>
    <cellStyle name="Normal 31 13" xfId="31794"/>
    <cellStyle name="Normal 31 13 2" xfId="31795"/>
    <cellStyle name="Normal 31 14" xfId="31796"/>
    <cellStyle name="Normal 31 14 2" xfId="31797"/>
    <cellStyle name="Normal 31 15" xfId="31798"/>
    <cellStyle name="Normal 31 15 2" xfId="31799"/>
    <cellStyle name="Normal 31 16" xfId="31800"/>
    <cellStyle name="Normal 31 16 2" xfId="31801"/>
    <cellStyle name="Normal 31 17" xfId="31802"/>
    <cellStyle name="Normal 31 17 2" xfId="31803"/>
    <cellStyle name="Normal 31 18" xfId="31804"/>
    <cellStyle name="Normal 31 18 2" xfId="31805"/>
    <cellStyle name="Normal 31 19" xfId="31806"/>
    <cellStyle name="Normal 31 19 2" xfId="31807"/>
    <cellStyle name="Normal 31 2" xfId="1249"/>
    <cellStyle name="Normal 31 2 2" xfId="31808"/>
    <cellStyle name="Normal 31 2 3" xfId="31809"/>
    <cellStyle name="Normal 31 20" xfId="31810"/>
    <cellStyle name="Normal 31 20 2" xfId="31811"/>
    <cellStyle name="Normal 31 21" xfId="31812"/>
    <cellStyle name="Normal 31 21 2" xfId="31813"/>
    <cellStyle name="Normal 31 22" xfId="31814"/>
    <cellStyle name="Normal 31 22 2" xfId="31815"/>
    <cellStyle name="Normal 31 23" xfId="31816"/>
    <cellStyle name="Normal 31 23 2" xfId="31817"/>
    <cellStyle name="Normal 31 24" xfId="31818"/>
    <cellStyle name="Normal 31 24 2" xfId="31819"/>
    <cellStyle name="Normal 31 25" xfId="31820"/>
    <cellStyle name="Normal 31 25 2" xfId="31821"/>
    <cellStyle name="Normal 31 26" xfId="31822"/>
    <cellStyle name="Normal 31 26 2" xfId="31823"/>
    <cellStyle name="Normal 31 27" xfId="31824"/>
    <cellStyle name="Normal 31 27 2" xfId="31825"/>
    <cellStyle name="Normal 31 28" xfId="31826"/>
    <cellStyle name="Normal 31 28 2" xfId="31827"/>
    <cellStyle name="Normal 31 29" xfId="31828"/>
    <cellStyle name="Normal 31 29 2" xfId="31829"/>
    <cellStyle name="Normal 31 3" xfId="31830"/>
    <cellStyle name="Normal 31 3 2" xfId="31831"/>
    <cellStyle name="Normal 31 30" xfId="31832"/>
    <cellStyle name="Normal 31 30 2" xfId="31833"/>
    <cellStyle name="Normal 31 31" xfId="31834"/>
    <cellStyle name="Normal 31 31 2" xfId="31835"/>
    <cellStyle name="Normal 31 32" xfId="31836"/>
    <cellStyle name="Normal 31 32 2" xfId="31837"/>
    <cellStyle name="Normal 31 33" xfId="31838"/>
    <cellStyle name="Normal 31 33 2" xfId="31839"/>
    <cellStyle name="Normal 31 34" xfId="31840"/>
    <cellStyle name="Normal 31 34 2" xfId="31841"/>
    <cellStyle name="Normal 31 35" xfId="31842"/>
    <cellStyle name="Normal 31 35 2" xfId="31843"/>
    <cellStyle name="Normal 31 36" xfId="31844"/>
    <cellStyle name="Normal 31 36 2" xfId="31845"/>
    <cellStyle name="Normal 31 37" xfId="31846"/>
    <cellStyle name="Normal 31 37 2" xfId="31847"/>
    <cellStyle name="Normal 31 38" xfId="31848"/>
    <cellStyle name="Normal 31 38 2" xfId="31849"/>
    <cellStyle name="Normal 31 39" xfId="31850"/>
    <cellStyle name="Normal 31 39 2" xfId="31851"/>
    <cellStyle name="Normal 31 4" xfId="31852"/>
    <cellStyle name="Normal 31 4 2" xfId="31853"/>
    <cellStyle name="Normal 31 40" xfId="31854"/>
    <cellStyle name="Normal 31 40 2" xfId="31855"/>
    <cellStyle name="Normal 31 41" xfId="31856"/>
    <cellStyle name="Normal 31 41 2" xfId="31857"/>
    <cellStyle name="Normal 31 42" xfId="31858"/>
    <cellStyle name="Normal 31 42 2" xfId="31859"/>
    <cellStyle name="Normal 31 43" xfId="31860"/>
    <cellStyle name="Normal 31 43 2" xfId="31861"/>
    <cellStyle name="Normal 31 44" xfId="31862"/>
    <cellStyle name="Normal 31 44 2" xfId="31863"/>
    <cellStyle name="Normal 31 45" xfId="31864"/>
    <cellStyle name="Normal 31 46" xfId="31865"/>
    <cellStyle name="Normal 31 47" xfId="31866"/>
    <cellStyle name="Normal 31 48" xfId="31867"/>
    <cellStyle name="Normal 31 49" xfId="31868"/>
    <cellStyle name="Normal 31 5" xfId="31869"/>
    <cellStyle name="Normal 31 5 2" xfId="31870"/>
    <cellStyle name="Normal 31 50" xfId="31871"/>
    <cellStyle name="Normal 31 51" xfId="31872"/>
    <cellStyle name="Normal 31 52" xfId="31873"/>
    <cellStyle name="Normal 31 53" xfId="31874"/>
    <cellStyle name="Normal 31 54" xfId="31875"/>
    <cellStyle name="Normal 31 55" xfId="31876"/>
    <cellStyle name="Normal 31 56" xfId="31877"/>
    <cellStyle name="Normal 31 57" xfId="31878"/>
    <cellStyle name="Normal 31 58" xfId="31879"/>
    <cellStyle name="Normal 31 59" xfId="31880"/>
    <cellStyle name="Normal 31 6" xfId="31881"/>
    <cellStyle name="Normal 31 6 2" xfId="31882"/>
    <cellStyle name="Normal 31 60" xfId="31883"/>
    <cellStyle name="Normal 31 61" xfId="31884"/>
    <cellStyle name="Normal 31 62" xfId="31885"/>
    <cellStyle name="Normal 31 63" xfId="31886"/>
    <cellStyle name="Normal 31 64" xfId="31887"/>
    <cellStyle name="Normal 31 65" xfId="31888"/>
    <cellStyle name="Normal 31 66" xfId="31889"/>
    <cellStyle name="Normal 31 67" xfId="31890"/>
    <cellStyle name="Normal 31 68" xfId="31891"/>
    <cellStyle name="Normal 31 69" xfId="31892"/>
    <cellStyle name="Normal 31 7" xfId="31893"/>
    <cellStyle name="Normal 31 7 2" xfId="31894"/>
    <cellStyle name="Normal 31 70" xfId="31895"/>
    <cellStyle name="Normal 31 71" xfId="31896"/>
    <cellStyle name="Normal 31 72" xfId="31897"/>
    <cellStyle name="Normal 31 73" xfId="31898"/>
    <cellStyle name="Normal 31 74" xfId="31899"/>
    <cellStyle name="Normal 31 75" xfId="31900"/>
    <cellStyle name="Normal 31 76" xfId="31901"/>
    <cellStyle name="Normal 31 77" xfId="31902"/>
    <cellStyle name="Normal 31 78" xfId="31903"/>
    <cellStyle name="Normal 31 79" xfId="31904"/>
    <cellStyle name="Normal 31 8" xfId="31905"/>
    <cellStyle name="Normal 31 8 2" xfId="31906"/>
    <cellStyle name="Normal 31 80" xfId="31907"/>
    <cellStyle name="Normal 31 81" xfId="31908"/>
    <cellStyle name="Normal 31 82" xfId="31909"/>
    <cellStyle name="Normal 31 83" xfId="31910"/>
    <cellStyle name="Normal 31 84" xfId="31911"/>
    <cellStyle name="Normal 31 85" xfId="31912"/>
    <cellStyle name="Normal 31 86" xfId="31913"/>
    <cellStyle name="Normal 31 87" xfId="31914"/>
    <cellStyle name="Normal 31 88" xfId="31915"/>
    <cellStyle name="Normal 31 89" xfId="31916"/>
    <cellStyle name="Normal 31 9" xfId="31917"/>
    <cellStyle name="Normal 31 9 2" xfId="31918"/>
    <cellStyle name="Normal 31 90" xfId="31919"/>
    <cellStyle name="Normal 31 91" xfId="31920"/>
    <cellStyle name="Normal 31 92" xfId="31921"/>
    <cellStyle name="Normal 31 93" xfId="31922"/>
    <cellStyle name="Normal 31 94" xfId="31923"/>
    <cellStyle name="Normal 31 95" xfId="31924"/>
    <cellStyle name="Normal 31 96" xfId="31925"/>
    <cellStyle name="Normal 31 97" xfId="31926"/>
    <cellStyle name="Normal 31 98" xfId="31927"/>
    <cellStyle name="Normal 31 99" xfId="31928"/>
    <cellStyle name="Normal 310" xfId="1405"/>
    <cellStyle name="Normal 311" xfId="1406"/>
    <cellStyle name="Normal 312" xfId="1407"/>
    <cellStyle name="Normal 313" xfId="1410"/>
    <cellStyle name="Normal 314" xfId="1757"/>
    <cellStyle name="Normal 315" xfId="1758"/>
    <cellStyle name="Normal 316" xfId="1760"/>
    <cellStyle name="Normal 317" xfId="1780"/>
    <cellStyle name="Normal 318" xfId="1408"/>
    <cellStyle name="Normal 319" xfId="1409"/>
    <cellStyle name="Normal 32" xfId="468"/>
    <cellStyle name="Normal 32 10" xfId="31929"/>
    <cellStyle name="Normal 32 10 2" xfId="31930"/>
    <cellStyle name="Normal 32 100" xfId="31931"/>
    <cellStyle name="Normal 32 101" xfId="31932"/>
    <cellStyle name="Normal 32 102" xfId="31933"/>
    <cellStyle name="Normal 32 103" xfId="31934"/>
    <cellStyle name="Normal 32 104" xfId="31935"/>
    <cellStyle name="Normal 32 105" xfId="31936"/>
    <cellStyle name="Normal 32 106" xfId="31937"/>
    <cellStyle name="Normal 32 107" xfId="31938"/>
    <cellStyle name="Normal 32 108" xfId="31939"/>
    <cellStyle name="Normal 32 109" xfId="31940"/>
    <cellStyle name="Normal 32 11" xfId="31941"/>
    <cellStyle name="Normal 32 11 2" xfId="31942"/>
    <cellStyle name="Normal 32 12" xfId="31943"/>
    <cellStyle name="Normal 32 12 2" xfId="31944"/>
    <cellStyle name="Normal 32 13" xfId="31945"/>
    <cellStyle name="Normal 32 13 2" xfId="31946"/>
    <cellStyle name="Normal 32 14" xfId="31947"/>
    <cellStyle name="Normal 32 14 2" xfId="31948"/>
    <cellStyle name="Normal 32 15" xfId="31949"/>
    <cellStyle name="Normal 32 15 2" xfId="31950"/>
    <cellStyle name="Normal 32 16" xfId="31951"/>
    <cellStyle name="Normal 32 16 2" xfId="31952"/>
    <cellStyle name="Normal 32 17" xfId="31953"/>
    <cellStyle name="Normal 32 17 2" xfId="31954"/>
    <cellStyle name="Normal 32 18" xfId="31955"/>
    <cellStyle name="Normal 32 18 2" xfId="31956"/>
    <cellStyle name="Normal 32 19" xfId="31957"/>
    <cellStyle name="Normal 32 19 2" xfId="31958"/>
    <cellStyle name="Normal 32 2" xfId="1273"/>
    <cellStyle name="Normal 32 2 2" xfId="31959"/>
    <cellStyle name="Normal 32 2 3" xfId="31960"/>
    <cellStyle name="Normal 32 2 4" xfId="56036"/>
    <cellStyle name="Normal 32 2 5" xfId="56165"/>
    <cellStyle name="Normal 32 20" xfId="31961"/>
    <cellStyle name="Normal 32 20 2" xfId="31962"/>
    <cellStyle name="Normal 32 21" xfId="31963"/>
    <cellStyle name="Normal 32 21 2" xfId="31964"/>
    <cellStyle name="Normal 32 22" xfId="31965"/>
    <cellStyle name="Normal 32 22 2" xfId="31966"/>
    <cellStyle name="Normal 32 23" xfId="31967"/>
    <cellStyle name="Normal 32 23 2" xfId="31968"/>
    <cellStyle name="Normal 32 24" xfId="31969"/>
    <cellStyle name="Normal 32 24 2" xfId="31970"/>
    <cellStyle name="Normal 32 25" xfId="31971"/>
    <cellStyle name="Normal 32 25 2" xfId="31972"/>
    <cellStyle name="Normal 32 26" xfId="31973"/>
    <cellStyle name="Normal 32 26 2" xfId="31974"/>
    <cellStyle name="Normal 32 27" xfId="31975"/>
    <cellStyle name="Normal 32 27 2" xfId="31976"/>
    <cellStyle name="Normal 32 28" xfId="31977"/>
    <cellStyle name="Normal 32 28 2" xfId="31978"/>
    <cellStyle name="Normal 32 29" xfId="31979"/>
    <cellStyle name="Normal 32 29 2" xfId="31980"/>
    <cellStyle name="Normal 32 3" xfId="31981"/>
    <cellStyle name="Normal 32 3 2" xfId="31982"/>
    <cellStyle name="Normal 32 30" xfId="31983"/>
    <cellStyle name="Normal 32 30 2" xfId="31984"/>
    <cellStyle name="Normal 32 31" xfId="31985"/>
    <cellStyle name="Normal 32 31 2" xfId="31986"/>
    <cellStyle name="Normal 32 32" xfId="31987"/>
    <cellStyle name="Normal 32 32 2" xfId="31988"/>
    <cellStyle name="Normal 32 33" xfId="31989"/>
    <cellStyle name="Normal 32 33 2" xfId="31990"/>
    <cellStyle name="Normal 32 34" xfId="31991"/>
    <cellStyle name="Normal 32 34 2" xfId="31992"/>
    <cellStyle name="Normal 32 35" xfId="31993"/>
    <cellStyle name="Normal 32 35 2" xfId="31994"/>
    <cellStyle name="Normal 32 36" xfId="31995"/>
    <cellStyle name="Normal 32 36 2" xfId="31996"/>
    <cellStyle name="Normal 32 37" xfId="31997"/>
    <cellStyle name="Normal 32 37 2" xfId="31998"/>
    <cellStyle name="Normal 32 38" xfId="31999"/>
    <cellStyle name="Normal 32 38 2" xfId="32000"/>
    <cellStyle name="Normal 32 39" xfId="32001"/>
    <cellStyle name="Normal 32 39 2" xfId="32002"/>
    <cellStyle name="Normal 32 4" xfId="32003"/>
    <cellStyle name="Normal 32 4 2" xfId="32004"/>
    <cellStyle name="Normal 32 40" xfId="32005"/>
    <cellStyle name="Normal 32 40 2" xfId="32006"/>
    <cellStyle name="Normal 32 41" xfId="32007"/>
    <cellStyle name="Normal 32 41 2" xfId="32008"/>
    <cellStyle name="Normal 32 42" xfId="32009"/>
    <cellStyle name="Normal 32 42 2" xfId="32010"/>
    <cellStyle name="Normal 32 43" xfId="32011"/>
    <cellStyle name="Normal 32 43 2" xfId="32012"/>
    <cellStyle name="Normal 32 44" xfId="32013"/>
    <cellStyle name="Normal 32 44 2" xfId="32014"/>
    <cellStyle name="Normal 32 45" xfId="32015"/>
    <cellStyle name="Normal 32 46" xfId="32016"/>
    <cellStyle name="Normal 32 47" xfId="32017"/>
    <cellStyle name="Normal 32 48" xfId="32018"/>
    <cellStyle name="Normal 32 49" xfId="32019"/>
    <cellStyle name="Normal 32 5" xfId="32020"/>
    <cellStyle name="Normal 32 5 2" xfId="32021"/>
    <cellStyle name="Normal 32 50" xfId="32022"/>
    <cellStyle name="Normal 32 51" xfId="32023"/>
    <cellStyle name="Normal 32 52" xfId="32024"/>
    <cellStyle name="Normal 32 53" xfId="32025"/>
    <cellStyle name="Normal 32 54" xfId="32026"/>
    <cellStyle name="Normal 32 55" xfId="32027"/>
    <cellStyle name="Normal 32 56" xfId="32028"/>
    <cellStyle name="Normal 32 57" xfId="32029"/>
    <cellStyle name="Normal 32 58" xfId="32030"/>
    <cellStyle name="Normal 32 59" xfId="32031"/>
    <cellStyle name="Normal 32 6" xfId="32032"/>
    <cellStyle name="Normal 32 6 2" xfId="32033"/>
    <cellStyle name="Normal 32 60" xfId="32034"/>
    <cellStyle name="Normal 32 61" xfId="32035"/>
    <cellStyle name="Normal 32 62" xfId="32036"/>
    <cellStyle name="Normal 32 63" xfId="32037"/>
    <cellStyle name="Normal 32 64" xfId="32038"/>
    <cellStyle name="Normal 32 65" xfId="32039"/>
    <cellStyle name="Normal 32 66" xfId="32040"/>
    <cellStyle name="Normal 32 67" xfId="32041"/>
    <cellStyle name="Normal 32 68" xfId="32042"/>
    <cellStyle name="Normal 32 69" xfId="32043"/>
    <cellStyle name="Normal 32 7" xfId="32044"/>
    <cellStyle name="Normal 32 7 2" xfId="32045"/>
    <cellStyle name="Normal 32 70" xfId="32046"/>
    <cellStyle name="Normal 32 71" xfId="32047"/>
    <cellStyle name="Normal 32 72" xfId="32048"/>
    <cellStyle name="Normal 32 73" xfId="32049"/>
    <cellStyle name="Normal 32 74" xfId="32050"/>
    <cellStyle name="Normal 32 75" xfId="32051"/>
    <cellStyle name="Normal 32 76" xfId="32052"/>
    <cellStyle name="Normal 32 77" xfId="32053"/>
    <cellStyle name="Normal 32 78" xfId="32054"/>
    <cellStyle name="Normal 32 79" xfId="32055"/>
    <cellStyle name="Normal 32 8" xfId="32056"/>
    <cellStyle name="Normal 32 8 2" xfId="32057"/>
    <cellStyle name="Normal 32 80" xfId="32058"/>
    <cellStyle name="Normal 32 81" xfId="32059"/>
    <cellStyle name="Normal 32 82" xfId="32060"/>
    <cellStyle name="Normal 32 83" xfId="32061"/>
    <cellStyle name="Normal 32 84" xfId="32062"/>
    <cellStyle name="Normal 32 85" xfId="32063"/>
    <cellStyle name="Normal 32 86" xfId="32064"/>
    <cellStyle name="Normal 32 87" xfId="32065"/>
    <cellStyle name="Normal 32 88" xfId="32066"/>
    <cellStyle name="Normal 32 89" xfId="32067"/>
    <cellStyle name="Normal 32 9" xfId="32068"/>
    <cellStyle name="Normal 32 9 2" xfId="32069"/>
    <cellStyle name="Normal 32 90" xfId="32070"/>
    <cellStyle name="Normal 32 91" xfId="32071"/>
    <cellStyle name="Normal 32 92" xfId="32072"/>
    <cellStyle name="Normal 32 93" xfId="32073"/>
    <cellStyle name="Normal 32 94" xfId="32074"/>
    <cellStyle name="Normal 32 95" xfId="32075"/>
    <cellStyle name="Normal 32 96" xfId="32076"/>
    <cellStyle name="Normal 32 97" xfId="32077"/>
    <cellStyle name="Normal 32 98" xfId="32078"/>
    <cellStyle name="Normal 32 99" xfId="32079"/>
    <cellStyle name="Normal 320" xfId="1782"/>
    <cellStyle name="Normal 321" xfId="1783"/>
    <cellStyle name="Normal 322" xfId="1784"/>
    <cellStyle name="Normal 323" xfId="1799"/>
    <cellStyle name="Normal 324" xfId="55962"/>
    <cellStyle name="Normal 325" xfId="56103"/>
    <cellStyle name="Normal 33" xfId="431"/>
    <cellStyle name="Normal 33 10" xfId="32080"/>
    <cellStyle name="Normal 33 10 2" xfId="32081"/>
    <cellStyle name="Normal 33 100" xfId="32082"/>
    <cellStyle name="Normal 33 101" xfId="32083"/>
    <cellStyle name="Normal 33 102" xfId="32084"/>
    <cellStyle name="Normal 33 103" xfId="32085"/>
    <cellStyle name="Normal 33 104" xfId="32086"/>
    <cellStyle name="Normal 33 105" xfId="32087"/>
    <cellStyle name="Normal 33 106" xfId="32088"/>
    <cellStyle name="Normal 33 107" xfId="32089"/>
    <cellStyle name="Normal 33 108" xfId="32090"/>
    <cellStyle name="Normal 33 109" xfId="32091"/>
    <cellStyle name="Normal 33 11" xfId="32092"/>
    <cellStyle name="Normal 33 11 2" xfId="32093"/>
    <cellStyle name="Normal 33 12" xfId="32094"/>
    <cellStyle name="Normal 33 12 2" xfId="32095"/>
    <cellStyle name="Normal 33 13" xfId="32096"/>
    <cellStyle name="Normal 33 13 2" xfId="32097"/>
    <cellStyle name="Normal 33 14" xfId="32098"/>
    <cellStyle name="Normal 33 14 2" xfId="32099"/>
    <cellStyle name="Normal 33 15" xfId="32100"/>
    <cellStyle name="Normal 33 15 2" xfId="32101"/>
    <cellStyle name="Normal 33 16" xfId="32102"/>
    <cellStyle name="Normal 33 16 2" xfId="32103"/>
    <cellStyle name="Normal 33 17" xfId="32104"/>
    <cellStyle name="Normal 33 17 2" xfId="32105"/>
    <cellStyle name="Normal 33 18" xfId="32106"/>
    <cellStyle name="Normal 33 18 2" xfId="32107"/>
    <cellStyle name="Normal 33 19" xfId="32108"/>
    <cellStyle name="Normal 33 19 2" xfId="32109"/>
    <cellStyle name="Normal 33 2" xfId="1242"/>
    <cellStyle name="Normal 33 2 2" xfId="32110"/>
    <cellStyle name="Normal 33 2 3" xfId="32111"/>
    <cellStyle name="Normal 33 2 4" xfId="56087"/>
    <cellStyle name="Normal 33 2 5" xfId="56166"/>
    <cellStyle name="Normal 33 20" xfId="32112"/>
    <cellStyle name="Normal 33 20 2" xfId="32113"/>
    <cellStyle name="Normal 33 21" xfId="32114"/>
    <cellStyle name="Normal 33 21 2" xfId="32115"/>
    <cellStyle name="Normal 33 22" xfId="32116"/>
    <cellStyle name="Normal 33 22 2" xfId="32117"/>
    <cellStyle name="Normal 33 23" xfId="32118"/>
    <cellStyle name="Normal 33 23 2" xfId="32119"/>
    <cellStyle name="Normal 33 24" xfId="32120"/>
    <cellStyle name="Normal 33 24 2" xfId="32121"/>
    <cellStyle name="Normal 33 25" xfId="32122"/>
    <cellStyle name="Normal 33 25 2" xfId="32123"/>
    <cellStyle name="Normal 33 26" xfId="32124"/>
    <cellStyle name="Normal 33 26 2" xfId="32125"/>
    <cellStyle name="Normal 33 27" xfId="32126"/>
    <cellStyle name="Normal 33 27 2" xfId="32127"/>
    <cellStyle name="Normal 33 28" xfId="32128"/>
    <cellStyle name="Normal 33 28 2" xfId="32129"/>
    <cellStyle name="Normal 33 29" xfId="32130"/>
    <cellStyle name="Normal 33 29 2" xfId="32131"/>
    <cellStyle name="Normal 33 3" xfId="32132"/>
    <cellStyle name="Normal 33 3 2" xfId="32133"/>
    <cellStyle name="Normal 33 30" xfId="32134"/>
    <cellStyle name="Normal 33 30 2" xfId="32135"/>
    <cellStyle name="Normal 33 31" xfId="32136"/>
    <cellStyle name="Normal 33 31 2" xfId="32137"/>
    <cellStyle name="Normal 33 32" xfId="32138"/>
    <cellStyle name="Normal 33 32 2" xfId="32139"/>
    <cellStyle name="Normal 33 33" xfId="32140"/>
    <cellStyle name="Normal 33 33 2" xfId="32141"/>
    <cellStyle name="Normal 33 34" xfId="32142"/>
    <cellStyle name="Normal 33 34 2" xfId="32143"/>
    <cellStyle name="Normal 33 35" xfId="32144"/>
    <cellStyle name="Normal 33 35 2" xfId="32145"/>
    <cellStyle name="Normal 33 36" xfId="32146"/>
    <cellStyle name="Normal 33 36 2" xfId="32147"/>
    <cellStyle name="Normal 33 37" xfId="32148"/>
    <cellStyle name="Normal 33 37 2" xfId="32149"/>
    <cellStyle name="Normal 33 38" xfId="32150"/>
    <cellStyle name="Normal 33 38 2" xfId="32151"/>
    <cellStyle name="Normal 33 39" xfId="32152"/>
    <cellStyle name="Normal 33 39 2" xfId="32153"/>
    <cellStyle name="Normal 33 4" xfId="32154"/>
    <cellStyle name="Normal 33 4 2" xfId="32155"/>
    <cellStyle name="Normal 33 40" xfId="32156"/>
    <cellStyle name="Normal 33 40 2" xfId="32157"/>
    <cellStyle name="Normal 33 41" xfId="32158"/>
    <cellStyle name="Normal 33 41 2" xfId="32159"/>
    <cellStyle name="Normal 33 42" xfId="32160"/>
    <cellStyle name="Normal 33 42 2" xfId="32161"/>
    <cellStyle name="Normal 33 43" xfId="32162"/>
    <cellStyle name="Normal 33 43 2" xfId="32163"/>
    <cellStyle name="Normal 33 44" xfId="32164"/>
    <cellStyle name="Normal 33 44 2" xfId="32165"/>
    <cellStyle name="Normal 33 45" xfId="32166"/>
    <cellStyle name="Normal 33 46" xfId="32167"/>
    <cellStyle name="Normal 33 47" xfId="32168"/>
    <cellStyle name="Normal 33 48" xfId="32169"/>
    <cellStyle name="Normal 33 49" xfId="32170"/>
    <cellStyle name="Normal 33 5" xfId="32171"/>
    <cellStyle name="Normal 33 5 2" xfId="32172"/>
    <cellStyle name="Normal 33 50" xfId="32173"/>
    <cellStyle name="Normal 33 51" xfId="32174"/>
    <cellStyle name="Normal 33 52" xfId="32175"/>
    <cellStyle name="Normal 33 53" xfId="32176"/>
    <cellStyle name="Normal 33 54" xfId="32177"/>
    <cellStyle name="Normal 33 55" xfId="32178"/>
    <cellStyle name="Normal 33 56" xfId="32179"/>
    <cellStyle name="Normal 33 57" xfId="32180"/>
    <cellStyle name="Normal 33 58" xfId="32181"/>
    <cellStyle name="Normal 33 59" xfId="32182"/>
    <cellStyle name="Normal 33 6" xfId="32183"/>
    <cellStyle name="Normal 33 6 2" xfId="32184"/>
    <cellStyle name="Normal 33 60" xfId="32185"/>
    <cellStyle name="Normal 33 61" xfId="32186"/>
    <cellStyle name="Normal 33 62" xfId="32187"/>
    <cellStyle name="Normal 33 63" xfId="32188"/>
    <cellStyle name="Normal 33 64" xfId="32189"/>
    <cellStyle name="Normal 33 65" xfId="32190"/>
    <cellStyle name="Normal 33 66" xfId="32191"/>
    <cellStyle name="Normal 33 67" xfId="32192"/>
    <cellStyle name="Normal 33 68" xfId="32193"/>
    <cellStyle name="Normal 33 69" xfId="32194"/>
    <cellStyle name="Normal 33 7" xfId="32195"/>
    <cellStyle name="Normal 33 7 2" xfId="32196"/>
    <cellStyle name="Normal 33 70" xfId="32197"/>
    <cellStyle name="Normal 33 71" xfId="32198"/>
    <cellStyle name="Normal 33 72" xfId="32199"/>
    <cellStyle name="Normal 33 73" xfId="32200"/>
    <cellStyle name="Normal 33 74" xfId="32201"/>
    <cellStyle name="Normal 33 75" xfId="32202"/>
    <cellStyle name="Normal 33 76" xfId="32203"/>
    <cellStyle name="Normal 33 77" xfId="32204"/>
    <cellStyle name="Normal 33 78" xfId="32205"/>
    <cellStyle name="Normal 33 79" xfId="32206"/>
    <cellStyle name="Normal 33 8" xfId="32207"/>
    <cellStyle name="Normal 33 8 2" xfId="32208"/>
    <cellStyle name="Normal 33 80" xfId="32209"/>
    <cellStyle name="Normal 33 81" xfId="32210"/>
    <cellStyle name="Normal 33 82" xfId="32211"/>
    <cellStyle name="Normal 33 83" xfId="32212"/>
    <cellStyle name="Normal 33 84" xfId="32213"/>
    <cellStyle name="Normal 33 85" xfId="32214"/>
    <cellStyle name="Normal 33 86" xfId="32215"/>
    <cellStyle name="Normal 33 87" xfId="32216"/>
    <cellStyle name="Normal 33 88" xfId="32217"/>
    <cellStyle name="Normal 33 89" xfId="32218"/>
    <cellStyle name="Normal 33 9" xfId="32219"/>
    <cellStyle name="Normal 33 9 2" xfId="32220"/>
    <cellStyle name="Normal 33 90" xfId="32221"/>
    <cellStyle name="Normal 33 91" xfId="32222"/>
    <cellStyle name="Normal 33 92" xfId="32223"/>
    <cellStyle name="Normal 33 93" xfId="32224"/>
    <cellStyle name="Normal 33 94" xfId="32225"/>
    <cellStyle name="Normal 33 95" xfId="32226"/>
    <cellStyle name="Normal 33 96" xfId="32227"/>
    <cellStyle name="Normal 33 97" xfId="32228"/>
    <cellStyle name="Normal 33 98" xfId="32229"/>
    <cellStyle name="Normal 33 99" xfId="32230"/>
    <cellStyle name="Normal 34" xfId="461"/>
    <cellStyle name="Normal 34 10" xfId="32231"/>
    <cellStyle name="Normal 34 10 2" xfId="32232"/>
    <cellStyle name="Normal 34 100" xfId="32233"/>
    <cellStyle name="Normal 34 101" xfId="32234"/>
    <cellStyle name="Normal 34 102" xfId="32235"/>
    <cellStyle name="Normal 34 103" xfId="32236"/>
    <cellStyle name="Normal 34 104" xfId="32237"/>
    <cellStyle name="Normal 34 105" xfId="32238"/>
    <cellStyle name="Normal 34 106" xfId="32239"/>
    <cellStyle name="Normal 34 107" xfId="32240"/>
    <cellStyle name="Normal 34 108" xfId="32241"/>
    <cellStyle name="Normal 34 109" xfId="32242"/>
    <cellStyle name="Normal 34 11" xfId="32243"/>
    <cellStyle name="Normal 34 11 2" xfId="32244"/>
    <cellStyle name="Normal 34 12" xfId="32245"/>
    <cellStyle name="Normal 34 12 2" xfId="32246"/>
    <cellStyle name="Normal 34 13" xfId="32247"/>
    <cellStyle name="Normal 34 13 2" xfId="32248"/>
    <cellStyle name="Normal 34 14" xfId="32249"/>
    <cellStyle name="Normal 34 14 2" xfId="32250"/>
    <cellStyle name="Normal 34 15" xfId="32251"/>
    <cellStyle name="Normal 34 15 2" xfId="32252"/>
    <cellStyle name="Normal 34 16" xfId="32253"/>
    <cellStyle name="Normal 34 16 2" xfId="32254"/>
    <cellStyle name="Normal 34 17" xfId="32255"/>
    <cellStyle name="Normal 34 17 2" xfId="32256"/>
    <cellStyle name="Normal 34 18" xfId="32257"/>
    <cellStyle name="Normal 34 18 2" xfId="32258"/>
    <cellStyle name="Normal 34 19" xfId="32259"/>
    <cellStyle name="Normal 34 19 2" xfId="32260"/>
    <cellStyle name="Normal 34 2" xfId="1266"/>
    <cellStyle name="Normal 34 2 2" xfId="32261"/>
    <cellStyle name="Normal 34 2 3" xfId="32262"/>
    <cellStyle name="Normal 34 2 4" xfId="56088"/>
    <cellStyle name="Normal 34 2 5" xfId="56167"/>
    <cellStyle name="Normal 34 20" xfId="32263"/>
    <cellStyle name="Normal 34 20 2" xfId="32264"/>
    <cellStyle name="Normal 34 21" xfId="32265"/>
    <cellStyle name="Normal 34 21 2" xfId="32266"/>
    <cellStyle name="Normal 34 22" xfId="32267"/>
    <cellStyle name="Normal 34 22 2" xfId="32268"/>
    <cellStyle name="Normal 34 23" xfId="32269"/>
    <cellStyle name="Normal 34 23 2" xfId="32270"/>
    <cellStyle name="Normal 34 24" xfId="32271"/>
    <cellStyle name="Normal 34 24 2" xfId="32272"/>
    <cellStyle name="Normal 34 25" xfId="32273"/>
    <cellStyle name="Normal 34 25 2" xfId="32274"/>
    <cellStyle name="Normal 34 26" xfId="32275"/>
    <cellStyle name="Normal 34 26 2" xfId="32276"/>
    <cellStyle name="Normal 34 27" xfId="32277"/>
    <cellStyle name="Normal 34 27 2" xfId="32278"/>
    <cellStyle name="Normal 34 28" xfId="32279"/>
    <cellStyle name="Normal 34 28 2" xfId="32280"/>
    <cellStyle name="Normal 34 29" xfId="32281"/>
    <cellStyle name="Normal 34 29 2" xfId="32282"/>
    <cellStyle name="Normal 34 3" xfId="32283"/>
    <cellStyle name="Normal 34 3 2" xfId="32284"/>
    <cellStyle name="Normal 34 30" xfId="32285"/>
    <cellStyle name="Normal 34 30 2" xfId="32286"/>
    <cellStyle name="Normal 34 31" xfId="32287"/>
    <cellStyle name="Normal 34 31 2" xfId="32288"/>
    <cellStyle name="Normal 34 32" xfId="32289"/>
    <cellStyle name="Normal 34 32 2" xfId="32290"/>
    <cellStyle name="Normal 34 33" xfId="32291"/>
    <cellStyle name="Normal 34 33 2" xfId="32292"/>
    <cellStyle name="Normal 34 34" xfId="32293"/>
    <cellStyle name="Normal 34 34 2" xfId="32294"/>
    <cellStyle name="Normal 34 35" xfId="32295"/>
    <cellStyle name="Normal 34 35 2" xfId="32296"/>
    <cellStyle name="Normal 34 36" xfId="32297"/>
    <cellStyle name="Normal 34 36 2" xfId="32298"/>
    <cellStyle name="Normal 34 37" xfId="32299"/>
    <cellStyle name="Normal 34 37 2" xfId="32300"/>
    <cellStyle name="Normal 34 38" xfId="32301"/>
    <cellStyle name="Normal 34 38 2" xfId="32302"/>
    <cellStyle name="Normal 34 39" xfId="32303"/>
    <cellStyle name="Normal 34 39 2" xfId="32304"/>
    <cellStyle name="Normal 34 4" xfId="32305"/>
    <cellStyle name="Normal 34 4 2" xfId="32306"/>
    <cellStyle name="Normal 34 40" xfId="32307"/>
    <cellStyle name="Normal 34 40 2" xfId="32308"/>
    <cellStyle name="Normal 34 41" xfId="32309"/>
    <cellStyle name="Normal 34 41 2" xfId="32310"/>
    <cellStyle name="Normal 34 42" xfId="32311"/>
    <cellStyle name="Normal 34 42 2" xfId="32312"/>
    <cellStyle name="Normal 34 43" xfId="32313"/>
    <cellStyle name="Normal 34 43 2" xfId="32314"/>
    <cellStyle name="Normal 34 44" xfId="32315"/>
    <cellStyle name="Normal 34 44 2" xfId="32316"/>
    <cellStyle name="Normal 34 45" xfId="32317"/>
    <cellStyle name="Normal 34 46" xfId="32318"/>
    <cellStyle name="Normal 34 47" xfId="32319"/>
    <cellStyle name="Normal 34 48" xfId="32320"/>
    <cellStyle name="Normal 34 49" xfId="32321"/>
    <cellStyle name="Normal 34 5" xfId="32322"/>
    <cellStyle name="Normal 34 5 2" xfId="32323"/>
    <cellStyle name="Normal 34 50" xfId="32324"/>
    <cellStyle name="Normal 34 51" xfId="32325"/>
    <cellStyle name="Normal 34 52" xfId="32326"/>
    <cellStyle name="Normal 34 53" xfId="32327"/>
    <cellStyle name="Normal 34 54" xfId="32328"/>
    <cellStyle name="Normal 34 55" xfId="32329"/>
    <cellStyle name="Normal 34 56" xfId="32330"/>
    <cellStyle name="Normal 34 57" xfId="32331"/>
    <cellStyle name="Normal 34 58" xfId="32332"/>
    <cellStyle name="Normal 34 59" xfId="32333"/>
    <cellStyle name="Normal 34 6" xfId="32334"/>
    <cellStyle name="Normal 34 6 2" xfId="32335"/>
    <cellStyle name="Normal 34 60" xfId="32336"/>
    <cellStyle name="Normal 34 61" xfId="32337"/>
    <cellStyle name="Normal 34 62" xfId="32338"/>
    <cellStyle name="Normal 34 63" xfId="32339"/>
    <cellStyle name="Normal 34 64" xfId="32340"/>
    <cellStyle name="Normal 34 65" xfId="32341"/>
    <cellStyle name="Normal 34 66" xfId="32342"/>
    <cellStyle name="Normal 34 67" xfId="32343"/>
    <cellStyle name="Normal 34 68" xfId="32344"/>
    <cellStyle name="Normal 34 69" xfId="32345"/>
    <cellStyle name="Normal 34 7" xfId="32346"/>
    <cellStyle name="Normal 34 7 2" xfId="32347"/>
    <cellStyle name="Normal 34 70" xfId="32348"/>
    <cellStyle name="Normal 34 71" xfId="32349"/>
    <cellStyle name="Normal 34 72" xfId="32350"/>
    <cellStyle name="Normal 34 73" xfId="32351"/>
    <cellStyle name="Normal 34 74" xfId="32352"/>
    <cellStyle name="Normal 34 75" xfId="32353"/>
    <cellStyle name="Normal 34 76" xfId="32354"/>
    <cellStyle name="Normal 34 77" xfId="32355"/>
    <cellStyle name="Normal 34 78" xfId="32356"/>
    <cellStyle name="Normal 34 79" xfId="32357"/>
    <cellStyle name="Normal 34 8" xfId="32358"/>
    <cellStyle name="Normal 34 8 2" xfId="32359"/>
    <cellStyle name="Normal 34 80" xfId="32360"/>
    <cellStyle name="Normal 34 81" xfId="32361"/>
    <cellStyle name="Normal 34 82" xfId="32362"/>
    <cellStyle name="Normal 34 83" xfId="32363"/>
    <cellStyle name="Normal 34 84" xfId="32364"/>
    <cellStyle name="Normal 34 85" xfId="32365"/>
    <cellStyle name="Normal 34 86" xfId="32366"/>
    <cellStyle name="Normal 34 87" xfId="32367"/>
    <cellStyle name="Normal 34 88" xfId="32368"/>
    <cellStyle name="Normal 34 89" xfId="32369"/>
    <cellStyle name="Normal 34 9" xfId="32370"/>
    <cellStyle name="Normal 34 9 2" xfId="32371"/>
    <cellStyle name="Normal 34 90" xfId="32372"/>
    <cellStyle name="Normal 34 91" xfId="32373"/>
    <cellStyle name="Normal 34 92" xfId="32374"/>
    <cellStyle name="Normal 34 93" xfId="32375"/>
    <cellStyle name="Normal 34 94" xfId="32376"/>
    <cellStyle name="Normal 34 95" xfId="32377"/>
    <cellStyle name="Normal 34 96" xfId="32378"/>
    <cellStyle name="Normal 34 97" xfId="32379"/>
    <cellStyle name="Normal 34 98" xfId="32380"/>
    <cellStyle name="Normal 34 99" xfId="32381"/>
    <cellStyle name="Normal 35" xfId="410"/>
    <cellStyle name="Normal 35 10" xfId="32382"/>
    <cellStyle name="Normal 35 11" xfId="32383"/>
    <cellStyle name="Normal 35 12" xfId="32384"/>
    <cellStyle name="Normal 35 13" xfId="32385"/>
    <cellStyle name="Normal 35 14" xfId="32386"/>
    <cellStyle name="Normal 35 15" xfId="32387"/>
    <cellStyle name="Normal 35 16" xfId="32388"/>
    <cellStyle name="Normal 35 17" xfId="32389"/>
    <cellStyle name="Normal 35 18" xfId="32390"/>
    <cellStyle name="Normal 35 19" xfId="32391"/>
    <cellStyle name="Normal 35 2" xfId="1231"/>
    <cellStyle name="Normal 35 2 2" xfId="32392"/>
    <cellStyle name="Normal 35 2 3" xfId="56089"/>
    <cellStyle name="Normal 35 2 4" xfId="56168"/>
    <cellStyle name="Normal 35 20" xfId="32393"/>
    <cellStyle name="Normal 35 21" xfId="32394"/>
    <cellStyle name="Normal 35 22" xfId="32395"/>
    <cellStyle name="Normal 35 23" xfId="32396"/>
    <cellStyle name="Normal 35 24" xfId="32397"/>
    <cellStyle name="Normal 35 25" xfId="32398"/>
    <cellStyle name="Normal 35 26" xfId="32399"/>
    <cellStyle name="Normal 35 27" xfId="32400"/>
    <cellStyle name="Normal 35 28" xfId="32401"/>
    <cellStyle name="Normal 35 29" xfId="32402"/>
    <cellStyle name="Normal 35 3" xfId="32403"/>
    <cellStyle name="Normal 35 30" xfId="32404"/>
    <cellStyle name="Normal 35 31" xfId="32405"/>
    <cellStyle name="Normal 35 32" xfId="32406"/>
    <cellStyle name="Normal 35 33" xfId="32407"/>
    <cellStyle name="Normal 35 34" xfId="32408"/>
    <cellStyle name="Normal 35 35" xfId="32409"/>
    <cellStyle name="Normal 35 36" xfId="32410"/>
    <cellStyle name="Normal 35 37" xfId="32411"/>
    <cellStyle name="Normal 35 38" xfId="32412"/>
    <cellStyle name="Normal 35 39" xfId="32413"/>
    <cellStyle name="Normal 35 4" xfId="32414"/>
    <cellStyle name="Normal 35 40" xfId="32415"/>
    <cellStyle name="Normal 35 41" xfId="32416"/>
    <cellStyle name="Normal 35 42" xfId="32417"/>
    <cellStyle name="Normal 35 43" xfId="32418"/>
    <cellStyle name="Normal 35 44" xfId="32419"/>
    <cellStyle name="Normal 35 5" xfId="32420"/>
    <cellStyle name="Normal 35 6" xfId="32421"/>
    <cellStyle name="Normal 35 7" xfId="32422"/>
    <cellStyle name="Normal 35 8" xfId="32423"/>
    <cellStyle name="Normal 35 9" xfId="32424"/>
    <cellStyle name="Normal 36" xfId="454"/>
    <cellStyle name="Normal 36 10" xfId="32425"/>
    <cellStyle name="Normal 36 10 2" xfId="32426"/>
    <cellStyle name="Normal 36 100" xfId="32427"/>
    <cellStyle name="Normal 36 101" xfId="32428"/>
    <cellStyle name="Normal 36 102" xfId="32429"/>
    <cellStyle name="Normal 36 103" xfId="32430"/>
    <cellStyle name="Normal 36 104" xfId="32431"/>
    <cellStyle name="Normal 36 105" xfId="32432"/>
    <cellStyle name="Normal 36 106" xfId="32433"/>
    <cellStyle name="Normal 36 107" xfId="32434"/>
    <cellStyle name="Normal 36 108" xfId="32435"/>
    <cellStyle name="Normal 36 109" xfId="32436"/>
    <cellStyle name="Normal 36 11" xfId="32437"/>
    <cellStyle name="Normal 36 11 2" xfId="32438"/>
    <cellStyle name="Normal 36 12" xfId="32439"/>
    <cellStyle name="Normal 36 12 2" xfId="32440"/>
    <cellStyle name="Normal 36 13" xfId="32441"/>
    <cellStyle name="Normal 36 13 2" xfId="32442"/>
    <cellStyle name="Normal 36 14" xfId="32443"/>
    <cellStyle name="Normal 36 14 2" xfId="32444"/>
    <cellStyle name="Normal 36 15" xfId="32445"/>
    <cellStyle name="Normal 36 15 2" xfId="32446"/>
    <cellStyle name="Normal 36 16" xfId="32447"/>
    <cellStyle name="Normal 36 16 2" xfId="32448"/>
    <cellStyle name="Normal 36 17" xfId="32449"/>
    <cellStyle name="Normal 36 17 2" xfId="32450"/>
    <cellStyle name="Normal 36 18" xfId="32451"/>
    <cellStyle name="Normal 36 18 2" xfId="32452"/>
    <cellStyle name="Normal 36 19" xfId="32453"/>
    <cellStyle name="Normal 36 19 2" xfId="32454"/>
    <cellStyle name="Normal 36 2" xfId="1259"/>
    <cellStyle name="Normal 36 2 2" xfId="32455"/>
    <cellStyle name="Normal 36 2 3" xfId="32456"/>
    <cellStyle name="Normal 36 2 4" xfId="56091"/>
    <cellStyle name="Normal 36 2 5" xfId="56169"/>
    <cellStyle name="Normal 36 20" xfId="32457"/>
    <cellStyle name="Normal 36 20 2" xfId="32458"/>
    <cellStyle name="Normal 36 21" xfId="32459"/>
    <cellStyle name="Normal 36 21 2" xfId="32460"/>
    <cellStyle name="Normal 36 22" xfId="32461"/>
    <cellStyle name="Normal 36 22 2" xfId="32462"/>
    <cellStyle name="Normal 36 23" xfId="32463"/>
    <cellStyle name="Normal 36 23 2" xfId="32464"/>
    <cellStyle name="Normal 36 24" xfId="32465"/>
    <cellStyle name="Normal 36 24 2" xfId="32466"/>
    <cellStyle name="Normal 36 25" xfId="32467"/>
    <cellStyle name="Normal 36 25 2" xfId="32468"/>
    <cellStyle name="Normal 36 26" xfId="32469"/>
    <cellStyle name="Normal 36 26 2" xfId="32470"/>
    <cellStyle name="Normal 36 27" xfId="32471"/>
    <cellStyle name="Normal 36 27 2" xfId="32472"/>
    <cellStyle name="Normal 36 28" xfId="32473"/>
    <cellStyle name="Normal 36 28 2" xfId="32474"/>
    <cellStyle name="Normal 36 29" xfId="32475"/>
    <cellStyle name="Normal 36 29 2" xfId="32476"/>
    <cellStyle name="Normal 36 3" xfId="32477"/>
    <cellStyle name="Normal 36 3 2" xfId="32478"/>
    <cellStyle name="Normal 36 30" xfId="32479"/>
    <cellStyle name="Normal 36 30 2" xfId="32480"/>
    <cellStyle name="Normal 36 31" xfId="32481"/>
    <cellStyle name="Normal 36 31 2" xfId="32482"/>
    <cellStyle name="Normal 36 32" xfId="32483"/>
    <cellStyle name="Normal 36 32 2" xfId="32484"/>
    <cellStyle name="Normal 36 33" xfId="32485"/>
    <cellStyle name="Normal 36 33 2" xfId="32486"/>
    <cellStyle name="Normal 36 34" xfId="32487"/>
    <cellStyle name="Normal 36 34 2" xfId="32488"/>
    <cellStyle name="Normal 36 35" xfId="32489"/>
    <cellStyle name="Normal 36 35 2" xfId="32490"/>
    <cellStyle name="Normal 36 36" xfId="32491"/>
    <cellStyle name="Normal 36 36 2" xfId="32492"/>
    <cellStyle name="Normal 36 37" xfId="32493"/>
    <cellStyle name="Normal 36 37 2" xfId="32494"/>
    <cellStyle name="Normal 36 38" xfId="32495"/>
    <cellStyle name="Normal 36 38 2" xfId="32496"/>
    <cellStyle name="Normal 36 39" xfId="32497"/>
    <cellStyle name="Normal 36 39 2" xfId="32498"/>
    <cellStyle name="Normal 36 4" xfId="32499"/>
    <cellStyle name="Normal 36 4 2" xfId="32500"/>
    <cellStyle name="Normal 36 40" xfId="32501"/>
    <cellStyle name="Normal 36 40 2" xfId="32502"/>
    <cellStyle name="Normal 36 41" xfId="32503"/>
    <cellStyle name="Normal 36 41 2" xfId="32504"/>
    <cellStyle name="Normal 36 42" xfId="32505"/>
    <cellStyle name="Normal 36 42 2" xfId="32506"/>
    <cellStyle name="Normal 36 43" xfId="32507"/>
    <cellStyle name="Normal 36 43 2" xfId="32508"/>
    <cellStyle name="Normal 36 44" xfId="32509"/>
    <cellStyle name="Normal 36 44 2" xfId="32510"/>
    <cellStyle name="Normal 36 45" xfId="32511"/>
    <cellStyle name="Normal 36 46" xfId="32512"/>
    <cellStyle name="Normal 36 47" xfId="32513"/>
    <cellStyle name="Normal 36 48" xfId="32514"/>
    <cellStyle name="Normal 36 49" xfId="32515"/>
    <cellStyle name="Normal 36 5" xfId="32516"/>
    <cellStyle name="Normal 36 5 2" xfId="32517"/>
    <cellStyle name="Normal 36 50" xfId="32518"/>
    <cellStyle name="Normal 36 51" xfId="32519"/>
    <cellStyle name="Normal 36 52" xfId="32520"/>
    <cellStyle name="Normal 36 53" xfId="32521"/>
    <cellStyle name="Normal 36 54" xfId="32522"/>
    <cellStyle name="Normal 36 55" xfId="32523"/>
    <cellStyle name="Normal 36 56" xfId="32524"/>
    <cellStyle name="Normal 36 57" xfId="32525"/>
    <cellStyle name="Normal 36 58" xfId="32526"/>
    <cellStyle name="Normal 36 59" xfId="32527"/>
    <cellStyle name="Normal 36 6" xfId="32528"/>
    <cellStyle name="Normal 36 6 2" xfId="32529"/>
    <cellStyle name="Normal 36 60" xfId="32530"/>
    <cellStyle name="Normal 36 61" xfId="32531"/>
    <cellStyle name="Normal 36 62" xfId="32532"/>
    <cellStyle name="Normal 36 63" xfId="32533"/>
    <cellStyle name="Normal 36 64" xfId="32534"/>
    <cellStyle name="Normal 36 65" xfId="32535"/>
    <cellStyle name="Normal 36 66" xfId="32536"/>
    <cellStyle name="Normal 36 67" xfId="32537"/>
    <cellStyle name="Normal 36 68" xfId="32538"/>
    <cellStyle name="Normal 36 69" xfId="32539"/>
    <cellStyle name="Normal 36 7" xfId="32540"/>
    <cellStyle name="Normal 36 7 2" xfId="32541"/>
    <cellStyle name="Normal 36 70" xfId="32542"/>
    <cellStyle name="Normal 36 71" xfId="32543"/>
    <cellStyle name="Normal 36 72" xfId="32544"/>
    <cellStyle name="Normal 36 73" xfId="32545"/>
    <cellStyle name="Normal 36 74" xfId="32546"/>
    <cellStyle name="Normal 36 75" xfId="32547"/>
    <cellStyle name="Normal 36 76" xfId="32548"/>
    <cellStyle name="Normal 36 77" xfId="32549"/>
    <cellStyle name="Normal 36 78" xfId="32550"/>
    <cellStyle name="Normal 36 79" xfId="32551"/>
    <cellStyle name="Normal 36 8" xfId="32552"/>
    <cellStyle name="Normal 36 8 2" xfId="32553"/>
    <cellStyle name="Normal 36 80" xfId="32554"/>
    <cellStyle name="Normal 36 81" xfId="32555"/>
    <cellStyle name="Normal 36 82" xfId="32556"/>
    <cellStyle name="Normal 36 83" xfId="32557"/>
    <cellStyle name="Normal 36 84" xfId="32558"/>
    <cellStyle name="Normal 36 85" xfId="32559"/>
    <cellStyle name="Normal 36 86" xfId="32560"/>
    <cellStyle name="Normal 36 87" xfId="32561"/>
    <cellStyle name="Normal 36 88" xfId="32562"/>
    <cellStyle name="Normal 36 89" xfId="32563"/>
    <cellStyle name="Normal 36 9" xfId="32564"/>
    <cellStyle name="Normal 36 9 2" xfId="32565"/>
    <cellStyle name="Normal 36 90" xfId="32566"/>
    <cellStyle name="Normal 36 91" xfId="32567"/>
    <cellStyle name="Normal 36 92" xfId="32568"/>
    <cellStyle name="Normal 36 93" xfId="32569"/>
    <cellStyle name="Normal 36 94" xfId="32570"/>
    <cellStyle name="Normal 36 95" xfId="32571"/>
    <cellStyle name="Normal 36 96" xfId="32572"/>
    <cellStyle name="Normal 36 97" xfId="32573"/>
    <cellStyle name="Normal 36 98" xfId="32574"/>
    <cellStyle name="Normal 36 99" xfId="32575"/>
    <cellStyle name="Normal 37" xfId="391"/>
    <cellStyle name="Normal 37 10" xfId="32576"/>
    <cellStyle name="Normal 37 10 2" xfId="32577"/>
    <cellStyle name="Normal 37 100" xfId="32578"/>
    <cellStyle name="Normal 37 101" xfId="32579"/>
    <cellStyle name="Normal 37 102" xfId="32580"/>
    <cellStyle name="Normal 37 103" xfId="32581"/>
    <cellStyle name="Normal 37 104" xfId="32582"/>
    <cellStyle name="Normal 37 105" xfId="32583"/>
    <cellStyle name="Normal 37 106" xfId="32584"/>
    <cellStyle name="Normal 37 107" xfId="32585"/>
    <cellStyle name="Normal 37 108" xfId="32586"/>
    <cellStyle name="Normal 37 109" xfId="32587"/>
    <cellStyle name="Normal 37 11" xfId="32588"/>
    <cellStyle name="Normal 37 11 2" xfId="32589"/>
    <cellStyle name="Normal 37 12" xfId="32590"/>
    <cellStyle name="Normal 37 12 2" xfId="32591"/>
    <cellStyle name="Normal 37 13" xfId="32592"/>
    <cellStyle name="Normal 37 13 2" xfId="32593"/>
    <cellStyle name="Normal 37 14" xfId="32594"/>
    <cellStyle name="Normal 37 14 2" xfId="32595"/>
    <cellStyle name="Normal 37 15" xfId="32596"/>
    <cellStyle name="Normal 37 15 2" xfId="32597"/>
    <cellStyle name="Normal 37 16" xfId="32598"/>
    <cellStyle name="Normal 37 16 2" xfId="32599"/>
    <cellStyle name="Normal 37 17" xfId="32600"/>
    <cellStyle name="Normal 37 17 2" xfId="32601"/>
    <cellStyle name="Normal 37 18" xfId="32602"/>
    <cellStyle name="Normal 37 18 2" xfId="32603"/>
    <cellStyle name="Normal 37 19" xfId="32604"/>
    <cellStyle name="Normal 37 19 2" xfId="32605"/>
    <cellStyle name="Normal 37 2" xfId="1215"/>
    <cellStyle name="Normal 37 2 2" xfId="32606"/>
    <cellStyle name="Normal 37 2 3" xfId="32607"/>
    <cellStyle name="Normal 37 20" xfId="32608"/>
    <cellStyle name="Normal 37 20 2" xfId="32609"/>
    <cellStyle name="Normal 37 21" xfId="32610"/>
    <cellStyle name="Normal 37 21 2" xfId="32611"/>
    <cellStyle name="Normal 37 22" xfId="32612"/>
    <cellStyle name="Normal 37 22 2" xfId="32613"/>
    <cellStyle name="Normal 37 23" xfId="32614"/>
    <cellStyle name="Normal 37 23 2" xfId="32615"/>
    <cellStyle name="Normal 37 24" xfId="32616"/>
    <cellStyle name="Normal 37 24 2" xfId="32617"/>
    <cellStyle name="Normal 37 25" xfId="32618"/>
    <cellStyle name="Normal 37 25 2" xfId="32619"/>
    <cellStyle name="Normal 37 26" xfId="32620"/>
    <cellStyle name="Normal 37 26 2" xfId="32621"/>
    <cellStyle name="Normal 37 27" xfId="32622"/>
    <cellStyle name="Normal 37 27 2" xfId="32623"/>
    <cellStyle name="Normal 37 28" xfId="32624"/>
    <cellStyle name="Normal 37 28 2" xfId="32625"/>
    <cellStyle name="Normal 37 29" xfId="32626"/>
    <cellStyle name="Normal 37 29 2" xfId="32627"/>
    <cellStyle name="Normal 37 3" xfId="32628"/>
    <cellStyle name="Normal 37 3 2" xfId="32629"/>
    <cellStyle name="Normal 37 30" xfId="32630"/>
    <cellStyle name="Normal 37 30 2" xfId="32631"/>
    <cellStyle name="Normal 37 31" xfId="32632"/>
    <cellStyle name="Normal 37 31 2" xfId="32633"/>
    <cellStyle name="Normal 37 32" xfId="32634"/>
    <cellStyle name="Normal 37 32 2" xfId="32635"/>
    <cellStyle name="Normal 37 33" xfId="32636"/>
    <cellStyle name="Normal 37 33 2" xfId="32637"/>
    <cellStyle name="Normal 37 34" xfId="32638"/>
    <cellStyle name="Normal 37 34 2" xfId="32639"/>
    <cellStyle name="Normal 37 35" xfId="32640"/>
    <cellStyle name="Normal 37 35 2" xfId="32641"/>
    <cellStyle name="Normal 37 36" xfId="32642"/>
    <cellStyle name="Normal 37 36 2" xfId="32643"/>
    <cellStyle name="Normal 37 37" xfId="32644"/>
    <cellStyle name="Normal 37 37 2" xfId="32645"/>
    <cellStyle name="Normal 37 38" xfId="32646"/>
    <cellStyle name="Normal 37 38 2" xfId="32647"/>
    <cellStyle name="Normal 37 39" xfId="32648"/>
    <cellStyle name="Normal 37 39 2" xfId="32649"/>
    <cellStyle name="Normal 37 4" xfId="32650"/>
    <cellStyle name="Normal 37 4 2" xfId="32651"/>
    <cellStyle name="Normal 37 40" xfId="32652"/>
    <cellStyle name="Normal 37 40 2" xfId="32653"/>
    <cellStyle name="Normal 37 41" xfId="32654"/>
    <cellStyle name="Normal 37 41 2" xfId="32655"/>
    <cellStyle name="Normal 37 42" xfId="32656"/>
    <cellStyle name="Normal 37 42 2" xfId="32657"/>
    <cellStyle name="Normal 37 43" xfId="32658"/>
    <cellStyle name="Normal 37 43 2" xfId="32659"/>
    <cellStyle name="Normal 37 44" xfId="32660"/>
    <cellStyle name="Normal 37 44 2" xfId="32661"/>
    <cellStyle name="Normal 37 45" xfId="32662"/>
    <cellStyle name="Normal 37 46" xfId="32663"/>
    <cellStyle name="Normal 37 47" xfId="32664"/>
    <cellStyle name="Normal 37 48" xfId="32665"/>
    <cellStyle name="Normal 37 49" xfId="32666"/>
    <cellStyle name="Normal 37 5" xfId="32667"/>
    <cellStyle name="Normal 37 5 2" xfId="32668"/>
    <cellStyle name="Normal 37 50" xfId="32669"/>
    <cellStyle name="Normal 37 51" xfId="32670"/>
    <cellStyle name="Normal 37 52" xfId="32671"/>
    <cellStyle name="Normal 37 53" xfId="32672"/>
    <cellStyle name="Normal 37 54" xfId="32673"/>
    <cellStyle name="Normal 37 55" xfId="32674"/>
    <cellStyle name="Normal 37 56" xfId="32675"/>
    <cellStyle name="Normal 37 57" xfId="32676"/>
    <cellStyle name="Normal 37 58" xfId="32677"/>
    <cellStyle name="Normal 37 59" xfId="32678"/>
    <cellStyle name="Normal 37 6" xfId="32679"/>
    <cellStyle name="Normal 37 6 2" xfId="32680"/>
    <cellStyle name="Normal 37 60" xfId="32681"/>
    <cellStyle name="Normal 37 61" xfId="32682"/>
    <cellStyle name="Normal 37 62" xfId="32683"/>
    <cellStyle name="Normal 37 63" xfId="32684"/>
    <cellStyle name="Normal 37 64" xfId="32685"/>
    <cellStyle name="Normal 37 65" xfId="32686"/>
    <cellStyle name="Normal 37 66" xfId="32687"/>
    <cellStyle name="Normal 37 67" xfId="32688"/>
    <cellStyle name="Normal 37 68" xfId="32689"/>
    <cellStyle name="Normal 37 69" xfId="32690"/>
    <cellStyle name="Normal 37 7" xfId="32691"/>
    <cellStyle name="Normal 37 7 2" xfId="32692"/>
    <cellStyle name="Normal 37 70" xfId="32693"/>
    <cellStyle name="Normal 37 71" xfId="32694"/>
    <cellStyle name="Normal 37 72" xfId="32695"/>
    <cellStyle name="Normal 37 73" xfId="32696"/>
    <cellStyle name="Normal 37 74" xfId="32697"/>
    <cellStyle name="Normal 37 75" xfId="32698"/>
    <cellStyle name="Normal 37 76" xfId="32699"/>
    <cellStyle name="Normal 37 77" xfId="32700"/>
    <cellStyle name="Normal 37 78" xfId="32701"/>
    <cellStyle name="Normal 37 79" xfId="32702"/>
    <cellStyle name="Normal 37 8" xfId="32703"/>
    <cellStyle name="Normal 37 8 2" xfId="32704"/>
    <cellStyle name="Normal 37 80" xfId="32705"/>
    <cellStyle name="Normal 37 81" xfId="32706"/>
    <cellStyle name="Normal 37 82" xfId="32707"/>
    <cellStyle name="Normal 37 83" xfId="32708"/>
    <cellStyle name="Normal 37 84" xfId="32709"/>
    <cellStyle name="Normal 37 85" xfId="32710"/>
    <cellStyle name="Normal 37 86" xfId="32711"/>
    <cellStyle name="Normal 37 87" xfId="32712"/>
    <cellStyle name="Normal 37 88" xfId="32713"/>
    <cellStyle name="Normal 37 89" xfId="32714"/>
    <cellStyle name="Normal 37 9" xfId="32715"/>
    <cellStyle name="Normal 37 9 2" xfId="32716"/>
    <cellStyle name="Normal 37 90" xfId="32717"/>
    <cellStyle name="Normal 37 91" xfId="32718"/>
    <cellStyle name="Normal 37 92" xfId="32719"/>
    <cellStyle name="Normal 37 93" xfId="32720"/>
    <cellStyle name="Normal 37 94" xfId="32721"/>
    <cellStyle name="Normal 37 95" xfId="32722"/>
    <cellStyle name="Normal 37 96" xfId="32723"/>
    <cellStyle name="Normal 37 97" xfId="32724"/>
    <cellStyle name="Normal 37 98" xfId="32725"/>
    <cellStyle name="Normal 37 99" xfId="32726"/>
    <cellStyle name="Normal 38" xfId="470"/>
    <cellStyle name="Normal 38 10" xfId="32727"/>
    <cellStyle name="Normal 38 10 2" xfId="32728"/>
    <cellStyle name="Normal 38 11" xfId="32729"/>
    <cellStyle name="Normal 38 11 2" xfId="32730"/>
    <cellStyle name="Normal 38 12" xfId="32731"/>
    <cellStyle name="Normal 38 12 2" xfId="32732"/>
    <cellStyle name="Normal 38 13" xfId="32733"/>
    <cellStyle name="Normal 38 13 2" xfId="32734"/>
    <cellStyle name="Normal 38 14" xfId="32735"/>
    <cellStyle name="Normal 38 14 2" xfId="32736"/>
    <cellStyle name="Normal 38 15" xfId="32737"/>
    <cellStyle name="Normal 38 15 2" xfId="32738"/>
    <cellStyle name="Normal 38 16" xfId="32739"/>
    <cellStyle name="Normal 38 16 2" xfId="32740"/>
    <cellStyle name="Normal 38 17" xfId="32741"/>
    <cellStyle name="Normal 38 17 2" xfId="32742"/>
    <cellStyle name="Normal 38 18" xfId="32743"/>
    <cellStyle name="Normal 38 18 2" xfId="32744"/>
    <cellStyle name="Normal 38 19" xfId="32745"/>
    <cellStyle name="Normal 38 19 2" xfId="32746"/>
    <cellStyle name="Normal 38 2" xfId="1275"/>
    <cellStyle name="Normal 38 2 2" xfId="32747"/>
    <cellStyle name="Normal 38 2 3" xfId="32748"/>
    <cellStyle name="Normal 38 20" xfId="32749"/>
    <cellStyle name="Normal 38 20 2" xfId="32750"/>
    <cellStyle name="Normal 38 21" xfId="32751"/>
    <cellStyle name="Normal 38 21 2" xfId="32752"/>
    <cellStyle name="Normal 38 22" xfId="32753"/>
    <cellStyle name="Normal 38 22 2" xfId="32754"/>
    <cellStyle name="Normal 38 23" xfId="32755"/>
    <cellStyle name="Normal 38 23 2" xfId="32756"/>
    <cellStyle name="Normal 38 24" xfId="32757"/>
    <cellStyle name="Normal 38 24 2" xfId="32758"/>
    <cellStyle name="Normal 38 25" xfId="32759"/>
    <cellStyle name="Normal 38 25 2" xfId="32760"/>
    <cellStyle name="Normal 38 26" xfId="32761"/>
    <cellStyle name="Normal 38 26 2" xfId="32762"/>
    <cellStyle name="Normal 38 27" xfId="32763"/>
    <cellStyle name="Normal 38 27 2" xfId="32764"/>
    <cellStyle name="Normal 38 28" xfId="32765"/>
    <cellStyle name="Normal 38 28 2" xfId="32766"/>
    <cellStyle name="Normal 38 29" xfId="32767"/>
    <cellStyle name="Normal 38 29 2" xfId="32768"/>
    <cellStyle name="Normal 38 3" xfId="32769"/>
    <cellStyle name="Normal 38 3 2" xfId="32770"/>
    <cellStyle name="Normal 38 30" xfId="32771"/>
    <cellStyle name="Normal 38 30 2" xfId="32772"/>
    <cellStyle name="Normal 38 31" xfId="32773"/>
    <cellStyle name="Normal 38 31 2" xfId="32774"/>
    <cellStyle name="Normal 38 32" xfId="32775"/>
    <cellStyle name="Normal 38 32 2" xfId="32776"/>
    <cellStyle name="Normal 38 33" xfId="32777"/>
    <cellStyle name="Normal 38 33 2" xfId="32778"/>
    <cellStyle name="Normal 38 34" xfId="32779"/>
    <cellStyle name="Normal 38 34 2" xfId="32780"/>
    <cellStyle name="Normal 38 35" xfId="32781"/>
    <cellStyle name="Normal 38 35 2" xfId="32782"/>
    <cellStyle name="Normal 38 36" xfId="32783"/>
    <cellStyle name="Normal 38 36 2" xfId="32784"/>
    <cellStyle name="Normal 38 37" xfId="32785"/>
    <cellStyle name="Normal 38 37 2" xfId="32786"/>
    <cellStyle name="Normal 38 38" xfId="32787"/>
    <cellStyle name="Normal 38 38 2" xfId="32788"/>
    <cellStyle name="Normal 38 39" xfId="32789"/>
    <cellStyle name="Normal 38 39 2" xfId="32790"/>
    <cellStyle name="Normal 38 4" xfId="32791"/>
    <cellStyle name="Normal 38 4 2" xfId="32792"/>
    <cellStyle name="Normal 38 40" xfId="32793"/>
    <cellStyle name="Normal 38 40 2" xfId="32794"/>
    <cellStyle name="Normal 38 41" xfId="32795"/>
    <cellStyle name="Normal 38 41 2" xfId="32796"/>
    <cellStyle name="Normal 38 42" xfId="32797"/>
    <cellStyle name="Normal 38 42 2" xfId="32798"/>
    <cellStyle name="Normal 38 43" xfId="32799"/>
    <cellStyle name="Normal 38 43 2" xfId="32800"/>
    <cellStyle name="Normal 38 44" xfId="32801"/>
    <cellStyle name="Normal 38 44 2" xfId="32802"/>
    <cellStyle name="Normal 38 45" xfId="32803"/>
    <cellStyle name="Normal 38 46" xfId="32804"/>
    <cellStyle name="Normal 38 47" xfId="32805"/>
    <cellStyle name="Normal 38 48" xfId="32806"/>
    <cellStyle name="Normal 38 49" xfId="32807"/>
    <cellStyle name="Normal 38 5" xfId="32808"/>
    <cellStyle name="Normal 38 5 2" xfId="32809"/>
    <cellStyle name="Normal 38 50" xfId="32810"/>
    <cellStyle name="Normal 38 51" xfId="32811"/>
    <cellStyle name="Normal 38 52" xfId="32812"/>
    <cellStyle name="Normal 38 53" xfId="32813"/>
    <cellStyle name="Normal 38 54" xfId="32814"/>
    <cellStyle name="Normal 38 55" xfId="32815"/>
    <cellStyle name="Normal 38 56" xfId="32816"/>
    <cellStyle name="Normal 38 57" xfId="32817"/>
    <cellStyle name="Normal 38 58" xfId="32818"/>
    <cellStyle name="Normal 38 59" xfId="32819"/>
    <cellStyle name="Normal 38 6" xfId="32820"/>
    <cellStyle name="Normal 38 6 2" xfId="32821"/>
    <cellStyle name="Normal 38 60" xfId="32822"/>
    <cellStyle name="Normal 38 61" xfId="32823"/>
    <cellStyle name="Normal 38 62" xfId="32824"/>
    <cellStyle name="Normal 38 63" xfId="32825"/>
    <cellStyle name="Normal 38 64" xfId="32826"/>
    <cellStyle name="Normal 38 65" xfId="32827"/>
    <cellStyle name="Normal 38 66" xfId="32828"/>
    <cellStyle name="Normal 38 67" xfId="32829"/>
    <cellStyle name="Normal 38 68" xfId="32830"/>
    <cellStyle name="Normal 38 69" xfId="32831"/>
    <cellStyle name="Normal 38 7" xfId="32832"/>
    <cellStyle name="Normal 38 7 2" xfId="32833"/>
    <cellStyle name="Normal 38 70" xfId="32834"/>
    <cellStyle name="Normal 38 71" xfId="32835"/>
    <cellStyle name="Normal 38 72" xfId="32836"/>
    <cellStyle name="Normal 38 73" xfId="32837"/>
    <cellStyle name="Normal 38 74" xfId="32838"/>
    <cellStyle name="Normal 38 75" xfId="32839"/>
    <cellStyle name="Normal 38 76" xfId="32840"/>
    <cellStyle name="Normal 38 77" xfId="32841"/>
    <cellStyle name="Normal 38 78" xfId="32842"/>
    <cellStyle name="Normal 38 79" xfId="32843"/>
    <cellStyle name="Normal 38 8" xfId="32844"/>
    <cellStyle name="Normal 38 8 2" xfId="32845"/>
    <cellStyle name="Normal 38 80" xfId="32846"/>
    <cellStyle name="Normal 38 81" xfId="32847"/>
    <cellStyle name="Normal 38 82" xfId="32848"/>
    <cellStyle name="Normal 38 83" xfId="32849"/>
    <cellStyle name="Normal 38 84" xfId="32850"/>
    <cellStyle name="Normal 38 9" xfId="32851"/>
    <cellStyle name="Normal 38 9 2" xfId="32852"/>
    <cellStyle name="Normal 39" xfId="433"/>
    <cellStyle name="Normal 39 10" xfId="32853"/>
    <cellStyle name="Normal 39 100" xfId="32854"/>
    <cellStyle name="Normal 39 101" xfId="32855"/>
    <cellStyle name="Normal 39 102" xfId="32856"/>
    <cellStyle name="Normal 39 103" xfId="32857"/>
    <cellStyle name="Normal 39 104" xfId="32858"/>
    <cellStyle name="Normal 39 105" xfId="32859"/>
    <cellStyle name="Normal 39 106" xfId="32860"/>
    <cellStyle name="Normal 39 107" xfId="32861"/>
    <cellStyle name="Normal 39 108" xfId="32862"/>
    <cellStyle name="Normal 39 109" xfId="32863"/>
    <cellStyle name="Normal 39 11" xfId="32864"/>
    <cellStyle name="Normal 39 12" xfId="32865"/>
    <cellStyle name="Normal 39 13" xfId="32866"/>
    <cellStyle name="Normal 39 14" xfId="32867"/>
    <cellStyle name="Normal 39 15" xfId="32868"/>
    <cellStyle name="Normal 39 16" xfId="32869"/>
    <cellStyle name="Normal 39 17" xfId="32870"/>
    <cellStyle name="Normal 39 18" xfId="32871"/>
    <cellStyle name="Normal 39 19" xfId="32872"/>
    <cellStyle name="Normal 39 2" xfId="1244"/>
    <cellStyle name="Normal 39 2 2" xfId="32873"/>
    <cellStyle name="Normal 39 20" xfId="32874"/>
    <cellStyle name="Normal 39 21" xfId="32875"/>
    <cellStyle name="Normal 39 22" xfId="32876"/>
    <cellStyle name="Normal 39 23" xfId="32877"/>
    <cellStyle name="Normal 39 24" xfId="32878"/>
    <cellStyle name="Normal 39 25" xfId="32879"/>
    <cellStyle name="Normal 39 26" xfId="32880"/>
    <cellStyle name="Normal 39 27" xfId="32881"/>
    <cellStyle name="Normal 39 28" xfId="32882"/>
    <cellStyle name="Normal 39 29" xfId="32883"/>
    <cellStyle name="Normal 39 3" xfId="32884"/>
    <cellStyle name="Normal 39 30" xfId="32885"/>
    <cellStyle name="Normal 39 31" xfId="32886"/>
    <cellStyle name="Normal 39 32" xfId="32887"/>
    <cellStyle name="Normal 39 33" xfId="32888"/>
    <cellStyle name="Normal 39 34" xfId="32889"/>
    <cellStyle name="Normal 39 35" xfId="32890"/>
    <cellStyle name="Normal 39 36" xfId="32891"/>
    <cellStyle name="Normal 39 37" xfId="32892"/>
    <cellStyle name="Normal 39 38" xfId="32893"/>
    <cellStyle name="Normal 39 39" xfId="32894"/>
    <cellStyle name="Normal 39 4" xfId="32895"/>
    <cellStyle name="Normal 39 40" xfId="32896"/>
    <cellStyle name="Normal 39 41" xfId="32897"/>
    <cellStyle name="Normal 39 42" xfId="32898"/>
    <cellStyle name="Normal 39 43" xfId="32899"/>
    <cellStyle name="Normal 39 44" xfId="32900"/>
    <cellStyle name="Normal 39 45" xfId="32901"/>
    <cellStyle name="Normal 39 46" xfId="32902"/>
    <cellStyle name="Normal 39 47" xfId="32903"/>
    <cellStyle name="Normal 39 48" xfId="32904"/>
    <cellStyle name="Normal 39 49" xfId="32905"/>
    <cellStyle name="Normal 39 5" xfId="32906"/>
    <cellStyle name="Normal 39 50" xfId="32907"/>
    <cellStyle name="Normal 39 51" xfId="32908"/>
    <cellStyle name="Normal 39 52" xfId="32909"/>
    <cellStyle name="Normal 39 53" xfId="32910"/>
    <cellStyle name="Normal 39 54" xfId="32911"/>
    <cellStyle name="Normal 39 55" xfId="32912"/>
    <cellStyle name="Normal 39 56" xfId="32913"/>
    <cellStyle name="Normal 39 57" xfId="32914"/>
    <cellStyle name="Normal 39 58" xfId="32915"/>
    <cellStyle name="Normal 39 59" xfId="32916"/>
    <cellStyle name="Normal 39 6" xfId="32917"/>
    <cellStyle name="Normal 39 60" xfId="32918"/>
    <cellStyle name="Normal 39 61" xfId="32919"/>
    <cellStyle name="Normal 39 62" xfId="32920"/>
    <cellStyle name="Normal 39 63" xfId="32921"/>
    <cellStyle name="Normal 39 64" xfId="32922"/>
    <cellStyle name="Normal 39 65" xfId="32923"/>
    <cellStyle name="Normal 39 66" xfId="32924"/>
    <cellStyle name="Normal 39 67" xfId="32925"/>
    <cellStyle name="Normal 39 68" xfId="32926"/>
    <cellStyle name="Normal 39 69" xfId="32927"/>
    <cellStyle name="Normal 39 7" xfId="32928"/>
    <cellStyle name="Normal 39 70" xfId="32929"/>
    <cellStyle name="Normal 39 71" xfId="32930"/>
    <cellStyle name="Normal 39 72" xfId="32931"/>
    <cellStyle name="Normal 39 73" xfId="32932"/>
    <cellStyle name="Normal 39 74" xfId="32933"/>
    <cellStyle name="Normal 39 75" xfId="32934"/>
    <cellStyle name="Normal 39 76" xfId="32935"/>
    <cellStyle name="Normal 39 77" xfId="32936"/>
    <cellStyle name="Normal 39 78" xfId="32937"/>
    <cellStyle name="Normal 39 79" xfId="32938"/>
    <cellStyle name="Normal 39 8" xfId="32939"/>
    <cellStyle name="Normal 39 80" xfId="32940"/>
    <cellStyle name="Normal 39 81" xfId="32941"/>
    <cellStyle name="Normal 39 82" xfId="32942"/>
    <cellStyle name="Normal 39 83" xfId="32943"/>
    <cellStyle name="Normal 39 84" xfId="32944"/>
    <cellStyle name="Normal 39 85" xfId="32945"/>
    <cellStyle name="Normal 39 86" xfId="32946"/>
    <cellStyle name="Normal 39 87" xfId="32947"/>
    <cellStyle name="Normal 39 88" xfId="32948"/>
    <cellStyle name="Normal 39 89" xfId="32949"/>
    <cellStyle name="Normal 39 9" xfId="32950"/>
    <cellStyle name="Normal 39 90" xfId="32951"/>
    <cellStyle name="Normal 39 91" xfId="32952"/>
    <cellStyle name="Normal 39 92" xfId="32953"/>
    <cellStyle name="Normal 39 93" xfId="32954"/>
    <cellStyle name="Normal 39 94" xfId="32955"/>
    <cellStyle name="Normal 39 95" xfId="32956"/>
    <cellStyle name="Normal 39 96" xfId="32957"/>
    <cellStyle name="Normal 39 97" xfId="32958"/>
    <cellStyle name="Normal 39 98" xfId="32959"/>
    <cellStyle name="Normal 39 99" xfId="32960"/>
    <cellStyle name="Normal 4" xfId="332"/>
    <cellStyle name="Normal 4 10" xfId="1801"/>
    <cellStyle name="Normal 4 10 2" xfId="32961"/>
    <cellStyle name="Normal 4 10 2 2" xfId="32962"/>
    <cellStyle name="Normal 4 10 3" xfId="32963"/>
    <cellStyle name="Normal 4 10 3 2" xfId="32964"/>
    <cellStyle name="Normal 4 10 4" xfId="32965"/>
    <cellStyle name="Normal 4 10 5" xfId="32966"/>
    <cellStyle name="Normal 4 10 6" xfId="32967"/>
    <cellStyle name="Normal 4 10 7" xfId="32968"/>
    <cellStyle name="Normal 4 10 8" xfId="32969"/>
    <cellStyle name="Normal 4 100" xfId="32970"/>
    <cellStyle name="Normal 4 101" xfId="32971"/>
    <cellStyle name="Normal 4 102" xfId="32972"/>
    <cellStyle name="Normal 4 103" xfId="32973"/>
    <cellStyle name="Normal 4 104" xfId="32974"/>
    <cellStyle name="Normal 4 105" xfId="32975"/>
    <cellStyle name="Normal 4 106" xfId="32976"/>
    <cellStyle name="Normal 4 107" xfId="32977"/>
    <cellStyle name="Normal 4 108" xfId="32978"/>
    <cellStyle name="Normal 4 109" xfId="32979"/>
    <cellStyle name="Normal 4 11" xfId="32980"/>
    <cellStyle name="Normal 4 11 2" xfId="32981"/>
    <cellStyle name="Normal 4 11 2 2" xfId="32982"/>
    <cellStyle name="Normal 4 11 3" xfId="32983"/>
    <cellStyle name="Normal 4 11 3 2" xfId="32984"/>
    <cellStyle name="Normal 4 11 4" xfId="32985"/>
    <cellStyle name="Normal 4 11 5" xfId="32986"/>
    <cellStyle name="Normal 4 11 6" xfId="32987"/>
    <cellStyle name="Normal 4 110" xfId="32988"/>
    <cellStyle name="Normal 4 111" xfId="32989"/>
    <cellStyle name="Normal 4 112" xfId="32990"/>
    <cellStyle name="Normal 4 113" xfId="32991"/>
    <cellStyle name="Normal 4 114" xfId="32992"/>
    <cellStyle name="Normal 4 115" xfId="32993"/>
    <cellStyle name="Normal 4 116" xfId="32994"/>
    <cellStyle name="Normal 4 117" xfId="32995"/>
    <cellStyle name="Normal 4 118" xfId="32996"/>
    <cellStyle name="Normal 4 119" xfId="32997"/>
    <cellStyle name="Normal 4 12" xfId="32998"/>
    <cellStyle name="Normal 4 12 2" xfId="32999"/>
    <cellStyle name="Normal 4 12 3" xfId="33000"/>
    <cellStyle name="Normal 4 120" xfId="55966"/>
    <cellStyle name="Normal 4 121" xfId="56107"/>
    <cellStyle name="Normal 4 13" xfId="33001"/>
    <cellStyle name="Normal 4 13 2" xfId="33002"/>
    <cellStyle name="Normal 4 13 3" xfId="33003"/>
    <cellStyle name="Normal 4 14" xfId="33004"/>
    <cellStyle name="Normal 4 14 2" xfId="33005"/>
    <cellStyle name="Normal 4 14 3" xfId="33006"/>
    <cellStyle name="Normal 4 15" xfId="33007"/>
    <cellStyle name="Normal 4 15 2" xfId="33008"/>
    <cellStyle name="Normal 4 15 3" xfId="33009"/>
    <cellStyle name="Normal 4 16" xfId="33010"/>
    <cellStyle name="Normal 4 16 2" xfId="33011"/>
    <cellStyle name="Normal 4 16 3" xfId="33012"/>
    <cellStyle name="Normal 4 17" xfId="33013"/>
    <cellStyle name="Normal 4 17 2" xfId="33014"/>
    <cellStyle name="Normal 4 18" xfId="33015"/>
    <cellStyle name="Normal 4 18 2" xfId="33016"/>
    <cellStyle name="Normal 4 19" xfId="33017"/>
    <cellStyle name="Normal 4 19 2" xfId="33018"/>
    <cellStyle name="Normal 4 2" xfId="445"/>
    <cellStyle name="Normal 4 2 10" xfId="33019"/>
    <cellStyle name="Normal 4 2 11" xfId="33020"/>
    <cellStyle name="Normal 4 2 12" xfId="55999"/>
    <cellStyle name="Normal 4 2 13" xfId="56140"/>
    <cellStyle name="Normal 4 2 2" xfId="1253"/>
    <cellStyle name="Normal 4 2 2 2" xfId="1669"/>
    <cellStyle name="Normal 4 2 2 2 2" xfId="33021"/>
    <cellStyle name="Normal 4 2 2 2 3" xfId="33022"/>
    <cellStyle name="Normal 4 2 2 3" xfId="33023"/>
    <cellStyle name="Normal 4 2 2 4" xfId="33024"/>
    <cellStyle name="Normal 4 2 2 5" xfId="33025"/>
    <cellStyle name="Normal 4 2 2 6" xfId="33026"/>
    <cellStyle name="Normal 4 2 2 7" xfId="33027"/>
    <cellStyle name="Normal 4 2 2 8" xfId="33028"/>
    <cellStyle name="Normal 4 2 2 9" xfId="33029"/>
    <cellStyle name="Normal 4 2 3" xfId="1369"/>
    <cellStyle name="Normal 4 2 3 2" xfId="33030"/>
    <cellStyle name="Normal 4 2 3 3" xfId="33031"/>
    <cellStyle name="Normal 4 2 3 4" xfId="33032"/>
    <cellStyle name="Normal 4 2 3 5" xfId="33033"/>
    <cellStyle name="Normal 4 2 3 6" xfId="33034"/>
    <cellStyle name="Normal 4 2 3 7" xfId="33035"/>
    <cellStyle name="Normal 4 2 4" xfId="1668"/>
    <cellStyle name="Normal 4 2 4 2" xfId="33036"/>
    <cellStyle name="Normal 4 2 4 3" xfId="33037"/>
    <cellStyle name="Normal 4 2 5" xfId="1994"/>
    <cellStyle name="Normal 4 2 5 2" xfId="33038"/>
    <cellStyle name="Normal 4 2 6" xfId="33039"/>
    <cellStyle name="Normal 4 2 7" xfId="33040"/>
    <cellStyle name="Normal 4 2 8" xfId="33041"/>
    <cellStyle name="Normal 4 2 9" xfId="33042"/>
    <cellStyle name="Normal 4 20" xfId="33043"/>
    <cellStyle name="Normal 4 20 2" xfId="33044"/>
    <cellStyle name="Normal 4 21" xfId="33045"/>
    <cellStyle name="Normal 4 21 2" xfId="33046"/>
    <cellStyle name="Normal 4 22" xfId="33047"/>
    <cellStyle name="Normal 4 22 2" xfId="33048"/>
    <cellStyle name="Normal 4 23" xfId="33049"/>
    <cellStyle name="Normal 4 23 2" xfId="33050"/>
    <cellStyle name="Normal 4 24" xfId="33051"/>
    <cellStyle name="Normal 4 24 2" xfId="33052"/>
    <cellStyle name="Normal 4 25" xfId="33053"/>
    <cellStyle name="Normal 4 25 2" xfId="33054"/>
    <cellStyle name="Normal 4 26" xfId="33055"/>
    <cellStyle name="Normal 4 26 2" xfId="33056"/>
    <cellStyle name="Normal 4 27" xfId="33057"/>
    <cellStyle name="Normal 4 27 2" xfId="33058"/>
    <cellStyle name="Normal 4 28" xfId="33059"/>
    <cellStyle name="Normal 4 28 2" xfId="33060"/>
    <cellStyle name="Normal 4 29" xfId="33061"/>
    <cellStyle name="Normal 4 29 2" xfId="33062"/>
    <cellStyle name="Normal 4 3" xfId="578"/>
    <cellStyle name="Normal 4 3 10" xfId="33063"/>
    <cellStyle name="Normal 4 3 11" xfId="33064"/>
    <cellStyle name="Normal 4 3 12" xfId="56015"/>
    <cellStyle name="Normal 4 3 13" xfId="56156"/>
    <cellStyle name="Normal 4 3 2" xfId="1671"/>
    <cellStyle name="Normal 4 3 2 2" xfId="33065"/>
    <cellStyle name="Normal 4 3 2 2 2" xfId="33066"/>
    <cellStyle name="Normal 4 3 2 3" xfId="33067"/>
    <cellStyle name="Normal 4 3 2 4" xfId="33068"/>
    <cellStyle name="Normal 4 3 2 5" xfId="33069"/>
    <cellStyle name="Normal 4 3 2 6" xfId="33070"/>
    <cellStyle name="Normal 4 3 2 7" xfId="33071"/>
    <cellStyle name="Normal 4 3 2 8" xfId="33072"/>
    <cellStyle name="Normal 4 3 2 9" xfId="33073"/>
    <cellStyle name="Normal 4 3 3" xfId="1670"/>
    <cellStyle name="Normal 4 3 3 2" xfId="33074"/>
    <cellStyle name="Normal 4 3 3 3" xfId="33075"/>
    <cellStyle name="Normal 4 3 3 4" xfId="33076"/>
    <cellStyle name="Normal 4 3 3 5" xfId="33077"/>
    <cellStyle name="Normal 4 3 3 6" xfId="33078"/>
    <cellStyle name="Normal 4 3 3 7" xfId="33079"/>
    <cellStyle name="Normal 4 3 4" xfId="2064"/>
    <cellStyle name="Normal 4 3 4 2" xfId="33080"/>
    <cellStyle name="Normal 4 3 4 3" xfId="33081"/>
    <cellStyle name="Normal 4 3 5" xfId="33082"/>
    <cellStyle name="Normal 4 3 6" xfId="33083"/>
    <cellStyle name="Normal 4 3 7" xfId="33084"/>
    <cellStyle name="Normal 4 3 8" xfId="33085"/>
    <cellStyle name="Normal 4 3 9" xfId="33086"/>
    <cellStyle name="Normal 4 30" xfId="33087"/>
    <cellStyle name="Normal 4 30 2" xfId="33088"/>
    <cellStyle name="Normal 4 31" xfId="33089"/>
    <cellStyle name="Normal 4 31 2" xfId="33090"/>
    <cellStyle name="Normal 4 32" xfId="33091"/>
    <cellStyle name="Normal 4 32 2" xfId="33092"/>
    <cellStyle name="Normal 4 33" xfId="33093"/>
    <cellStyle name="Normal 4 33 2" xfId="33094"/>
    <cellStyle name="Normal 4 34" xfId="33095"/>
    <cellStyle name="Normal 4 34 2" xfId="33096"/>
    <cellStyle name="Normal 4 35" xfId="33097"/>
    <cellStyle name="Normal 4 35 2" xfId="33098"/>
    <cellStyle name="Normal 4 36" xfId="33099"/>
    <cellStyle name="Normal 4 36 2" xfId="33100"/>
    <cellStyle name="Normal 4 37" xfId="33101"/>
    <cellStyle name="Normal 4 37 2" xfId="33102"/>
    <cellStyle name="Normal 4 38" xfId="33103"/>
    <cellStyle name="Normal 4 38 2" xfId="33104"/>
    <cellStyle name="Normal 4 39" xfId="33105"/>
    <cellStyle name="Normal 4 39 2" xfId="33106"/>
    <cellStyle name="Normal 4 4" xfId="701"/>
    <cellStyle name="Normal 4 4 10" xfId="33107"/>
    <cellStyle name="Normal 4 4 11" xfId="33108"/>
    <cellStyle name="Normal 4 4 2" xfId="1672"/>
    <cellStyle name="Normal 4 4 2 2" xfId="33109"/>
    <cellStyle name="Normal 4 4 2 2 2" xfId="33110"/>
    <cellStyle name="Normal 4 4 2 3" xfId="33111"/>
    <cellStyle name="Normal 4 4 2 4" xfId="33112"/>
    <cellStyle name="Normal 4 4 2 5" xfId="33113"/>
    <cellStyle name="Normal 4 4 2 6" xfId="33114"/>
    <cellStyle name="Normal 4 4 2 7" xfId="33115"/>
    <cellStyle name="Normal 4 4 2 8" xfId="33116"/>
    <cellStyle name="Normal 4 4 3" xfId="33117"/>
    <cellStyle name="Normal 4 4 3 2" xfId="33118"/>
    <cellStyle name="Normal 4 4 3 3" xfId="33119"/>
    <cellStyle name="Normal 4 4 3 4" xfId="33120"/>
    <cellStyle name="Normal 4 4 3 5" xfId="33121"/>
    <cellStyle name="Normal 4 4 3 6" xfId="33122"/>
    <cellStyle name="Normal 4 4 4" xfId="33123"/>
    <cellStyle name="Normal 4 4 4 2" xfId="33124"/>
    <cellStyle name="Normal 4 4 5" xfId="33125"/>
    <cellStyle name="Normal 4 4 6" xfId="33126"/>
    <cellStyle name="Normal 4 4 7" xfId="33127"/>
    <cellStyle name="Normal 4 4 8" xfId="33128"/>
    <cellStyle name="Normal 4 4 9" xfId="33129"/>
    <cellStyle name="Normal 4 40" xfId="33130"/>
    <cellStyle name="Normal 4 40 2" xfId="33131"/>
    <cellStyle name="Normal 4 41" xfId="33132"/>
    <cellStyle name="Normal 4 41 2" xfId="33133"/>
    <cellStyle name="Normal 4 42" xfId="33134"/>
    <cellStyle name="Normal 4 42 2" xfId="33135"/>
    <cellStyle name="Normal 4 43" xfId="33136"/>
    <cellStyle name="Normal 4 43 2" xfId="33137"/>
    <cellStyle name="Normal 4 44" xfId="33138"/>
    <cellStyle name="Normal 4 44 2" xfId="33139"/>
    <cellStyle name="Normal 4 45" xfId="33140"/>
    <cellStyle name="Normal 4 45 2" xfId="33141"/>
    <cellStyle name="Normal 4 46" xfId="33142"/>
    <cellStyle name="Normal 4 47" xfId="33143"/>
    <cellStyle name="Normal 4 48" xfId="33144"/>
    <cellStyle name="Normal 4 49" xfId="33145"/>
    <cellStyle name="Normal 4 5" xfId="763"/>
    <cellStyle name="Normal 4 5 10" xfId="33146"/>
    <cellStyle name="Normal 4 5 11" xfId="33147"/>
    <cellStyle name="Normal 4 5 2" xfId="1673"/>
    <cellStyle name="Normal 4 5 2 2" xfId="33148"/>
    <cellStyle name="Normal 4 5 2 2 2" xfId="33149"/>
    <cellStyle name="Normal 4 5 2 3" xfId="33150"/>
    <cellStyle name="Normal 4 5 2 4" xfId="33151"/>
    <cellStyle name="Normal 4 5 2 5" xfId="33152"/>
    <cellStyle name="Normal 4 5 2 6" xfId="33153"/>
    <cellStyle name="Normal 4 5 2 7" xfId="33154"/>
    <cellStyle name="Normal 4 5 2 8" xfId="33155"/>
    <cellStyle name="Normal 4 5 3" xfId="33156"/>
    <cellStyle name="Normal 4 5 3 2" xfId="33157"/>
    <cellStyle name="Normal 4 5 3 3" xfId="33158"/>
    <cellStyle name="Normal 4 5 3 4" xfId="33159"/>
    <cellStyle name="Normal 4 5 3 5" xfId="33160"/>
    <cellStyle name="Normal 4 5 3 6" xfId="33161"/>
    <cellStyle name="Normal 4 5 4" xfId="33162"/>
    <cellStyle name="Normal 4 5 4 2" xfId="33163"/>
    <cellStyle name="Normal 4 5 5" xfId="33164"/>
    <cellStyle name="Normal 4 5 6" xfId="33165"/>
    <cellStyle name="Normal 4 5 7" xfId="33166"/>
    <cellStyle name="Normal 4 5 8" xfId="33167"/>
    <cellStyle name="Normal 4 5 9" xfId="33168"/>
    <cellStyle name="Normal 4 50" xfId="33169"/>
    <cellStyle name="Normal 4 51" xfId="33170"/>
    <cellStyle name="Normal 4 52" xfId="33171"/>
    <cellStyle name="Normal 4 53" xfId="33172"/>
    <cellStyle name="Normal 4 54" xfId="33173"/>
    <cellStyle name="Normal 4 55" xfId="33174"/>
    <cellStyle name="Normal 4 56" xfId="33175"/>
    <cellStyle name="Normal 4 57" xfId="33176"/>
    <cellStyle name="Normal 4 58" xfId="33177"/>
    <cellStyle name="Normal 4 59" xfId="33178"/>
    <cellStyle name="Normal 4 6" xfId="913"/>
    <cellStyle name="Normal 4 6 10" xfId="33179"/>
    <cellStyle name="Normal 4 6 11" xfId="33180"/>
    <cellStyle name="Normal 4 6 2" xfId="1674"/>
    <cellStyle name="Normal 4 6 2 2" xfId="33181"/>
    <cellStyle name="Normal 4 6 2 2 2" xfId="33182"/>
    <cellStyle name="Normal 4 6 2 3" xfId="33183"/>
    <cellStyle name="Normal 4 6 2 4" xfId="33184"/>
    <cellStyle name="Normal 4 6 2 5" xfId="33185"/>
    <cellStyle name="Normal 4 6 2 6" xfId="33186"/>
    <cellStyle name="Normal 4 6 2 7" xfId="33187"/>
    <cellStyle name="Normal 4 6 2 8" xfId="33188"/>
    <cellStyle name="Normal 4 6 3" xfId="33189"/>
    <cellStyle name="Normal 4 6 3 2" xfId="33190"/>
    <cellStyle name="Normal 4 6 3 3" xfId="33191"/>
    <cellStyle name="Normal 4 6 3 4" xfId="33192"/>
    <cellStyle name="Normal 4 6 3 5" xfId="33193"/>
    <cellStyle name="Normal 4 6 3 6" xfId="33194"/>
    <cellStyle name="Normal 4 6 4" xfId="33195"/>
    <cellStyle name="Normal 4 6 4 2" xfId="33196"/>
    <cellStyle name="Normal 4 6 5" xfId="33197"/>
    <cellStyle name="Normal 4 6 6" xfId="33198"/>
    <cellStyle name="Normal 4 6 7" xfId="33199"/>
    <cellStyle name="Normal 4 6 8" xfId="33200"/>
    <cellStyle name="Normal 4 6 9" xfId="33201"/>
    <cellStyle name="Normal 4 60" xfId="33202"/>
    <cellStyle name="Normal 4 61" xfId="33203"/>
    <cellStyle name="Normal 4 62" xfId="33204"/>
    <cellStyle name="Normal 4 63" xfId="33205"/>
    <cellStyle name="Normal 4 64" xfId="33206"/>
    <cellStyle name="Normal 4 65" xfId="33207"/>
    <cellStyle name="Normal 4 66" xfId="33208"/>
    <cellStyle name="Normal 4 67" xfId="33209"/>
    <cellStyle name="Normal 4 68" xfId="33210"/>
    <cellStyle name="Normal 4 69" xfId="33211"/>
    <cellStyle name="Normal 4 7" xfId="1350"/>
    <cellStyle name="Normal 4 7 10" xfId="33212"/>
    <cellStyle name="Normal 4 7 2" xfId="33213"/>
    <cellStyle name="Normal 4 7 2 2" xfId="33214"/>
    <cellStyle name="Normal 4 7 2 2 2" xfId="33215"/>
    <cellStyle name="Normal 4 7 2 3" xfId="33216"/>
    <cellStyle name="Normal 4 7 2 4" xfId="33217"/>
    <cellStyle name="Normal 4 7 2 5" xfId="33218"/>
    <cellStyle name="Normal 4 7 2 6" xfId="33219"/>
    <cellStyle name="Normal 4 7 2 7" xfId="33220"/>
    <cellStyle name="Normal 4 7 3" xfId="33221"/>
    <cellStyle name="Normal 4 7 3 2" xfId="33222"/>
    <cellStyle name="Normal 4 7 3 3" xfId="33223"/>
    <cellStyle name="Normal 4 7 3 4" xfId="33224"/>
    <cellStyle name="Normal 4 7 3 5" xfId="33225"/>
    <cellStyle name="Normal 4 7 3 6" xfId="33226"/>
    <cellStyle name="Normal 4 7 4" xfId="33227"/>
    <cellStyle name="Normal 4 7 4 2" xfId="33228"/>
    <cellStyle name="Normal 4 7 5" xfId="33229"/>
    <cellStyle name="Normal 4 7 6" xfId="33230"/>
    <cellStyle name="Normal 4 7 7" xfId="33231"/>
    <cellStyle name="Normal 4 7 8" xfId="33232"/>
    <cellStyle name="Normal 4 7 9" xfId="33233"/>
    <cellStyle name="Normal 4 70" xfId="33234"/>
    <cellStyle name="Normal 4 71" xfId="33235"/>
    <cellStyle name="Normal 4 72" xfId="33236"/>
    <cellStyle name="Normal 4 73" xfId="33237"/>
    <cellStyle name="Normal 4 74" xfId="33238"/>
    <cellStyle name="Normal 4 75" xfId="33239"/>
    <cellStyle name="Normal 4 76" xfId="33240"/>
    <cellStyle name="Normal 4 77" xfId="33241"/>
    <cellStyle name="Normal 4 78" xfId="33242"/>
    <cellStyle name="Normal 4 79" xfId="33243"/>
    <cellStyle name="Normal 4 8" xfId="1667"/>
    <cellStyle name="Normal 4 8 10" xfId="33244"/>
    <cellStyle name="Normal 4 8 2" xfId="33245"/>
    <cellStyle name="Normal 4 8 2 2" xfId="33246"/>
    <cellStyle name="Normal 4 8 2 2 2" xfId="33247"/>
    <cellStyle name="Normal 4 8 2 3" xfId="33248"/>
    <cellStyle name="Normal 4 8 2 4" xfId="33249"/>
    <cellStyle name="Normal 4 8 2 5" xfId="33250"/>
    <cellStyle name="Normal 4 8 2 6" xfId="33251"/>
    <cellStyle name="Normal 4 8 2 7" xfId="33252"/>
    <cellStyle name="Normal 4 8 3" xfId="33253"/>
    <cellStyle name="Normal 4 8 3 2" xfId="33254"/>
    <cellStyle name="Normal 4 8 3 3" xfId="33255"/>
    <cellStyle name="Normal 4 8 3 4" xfId="33256"/>
    <cellStyle name="Normal 4 8 3 5" xfId="33257"/>
    <cellStyle name="Normal 4 8 3 6" xfId="33258"/>
    <cellStyle name="Normal 4 8 4" xfId="33259"/>
    <cellStyle name="Normal 4 8 4 2" xfId="33260"/>
    <cellStyle name="Normal 4 8 5" xfId="33261"/>
    <cellStyle name="Normal 4 8 6" xfId="33262"/>
    <cellStyle name="Normal 4 8 7" xfId="33263"/>
    <cellStyle name="Normal 4 8 8" xfId="33264"/>
    <cellStyle name="Normal 4 8 9" xfId="33265"/>
    <cellStyle name="Normal 4 80" xfId="33266"/>
    <cellStyle name="Normal 4 81" xfId="33267"/>
    <cellStyle name="Normal 4 82" xfId="33268"/>
    <cellStyle name="Normal 4 83" xfId="33269"/>
    <cellStyle name="Normal 4 84" xfId="33270"/>
    <cellStyle name="Normal 4 85" xfId="33271"/>
    <cellStyle name="Normal 4 86" xfId="33272"/>
    <cellStyle name="Normal 4 87" xfId="33273"/>
    <cellStyle name="Normal 4 88" xfId="33274"/>
    <cellStyle name="Normal 4 89" xfId="33275"/>
    <cellStyle name="Normal 4 9" xfId="1762"/>
    <cellStyle name="Normal 4 9 2" xfId="33276"/>
    <cellStyle name="Normal 4 9 2 2" xfId="33277"/>
    <cellStyle name="Normal 4 9 2 2 2" xfId="33278"/>
    <cellStyle name="Normal 4 9 2 3" xfId="33279"/>
    <cellStyle name="Normal 4 9 2 4" xfId="33280"/>
    <cellStyle name="Normal 4 9 2 5" xfId="33281"/>
    <cellStyle name="Normal 4 9 2 6" xfId="33282"/>
    <cellStyle name="Normal 4 9 3" xfId="33283"/>
    <cellStyle name="Normal 4 9 3 2" xfId="33284"/>
    <cellStyle name="Normal 4 9 4" xfId="33285"/>
    <cellStyle name="Normal 4 9 5" xfId="33286"/>
    <cellStyle name="Normal 4 9 6" xfId="33287"/>
    <cellStyle name="Normal 4 9 7" xfId="33288"/>
    <cellStyle name="Normal 4 9 8" xfId="33289"/>
    <cellStyle name="Normal 4 9 9" xfId="33290"/>
    <cellStyle name="Normal 4 90" xfId="33291"/>
    <cellStyle name="Normal 4 91" xfId="33292"/>
    <cellStyle name="Normal 4 92" xfId="33293"/>
    <cellStyle name="Normal 4 93" xfId="33294"/>
    <cellStyle name="Normal 4 94" xfId="33295"/>
    <cellStyle name="Normal 4 95" xfId="33296"/>
    <cellStyle name="Normal 4 96" xfId="33297"/>
    <cellStyle name="Normal 4 97" xfId="33298"/>
    <cellStyle name="Normal 4 98" xfId="33299"/>
    <cellStyle name="Normal 4 99" xfId="33300"/>
    <cellStyle name="Normal 40" xfId="463"/>
    <cellStyle name="Normal 40 10" xfId="33301"/>
    <cellStyle name="Normal 40 100" xfId="33302"/>
    <cellStyle name="Normal 40 101" xfId="33303"/>
    <cellStyle name="Normal 40 102" xfId="33304"/>
    <cellStyle name="Normal 40 103" xfId="33305"/>
    <cellStyle name="Normal 40 104" xfId="33306"/>
    <cellStyle name="Normal 40 105" xfId="33307"/>
    <cellStyle name="Normal 40 106" xfId="33308"/>
    <cellStyle name="Normal 40 107" xfId="33309"/>
    <cellStyle name="Normal 40 108" xfId="33310"/>
    <cellStyle name="Normal 40 109" xfId="33311"/>
    <cellStyle name="Normal 40 11" xfId="33312"/>
    <cellStyle name="Normal 40 12" xfId="33313"/>
    <cellStyle name="Normal 40 13" xfId="33314"/>
    <cellStyle name="Normal 40 14" xfId="33315"/>
    <cellStyle name="Normal 40 15" xfId="33316"/>
    <cellStyle name="Normal 40 16" xfId="33317"/>
    <cellStyle name="Normal 40 17" xfId="33318"/>
    <cellStyle name="Normal 40 18" xfId="33319"/>
    <cellStyle name="Normal 40 19" xfId="33320"/>
    <cellStyle name="Normal 40 2" xfId="1268"/>
    <cellStyle name="Normal 40 2 2" xfId="33321"/>
    <cellStyle name="Normal 40 20" xfId="33322"/>
    <cellStyle name="Normal 40 21" xfId="33323"/>
    <cellStyle name="Normal 40 22" xfId="33324"/>
    <cellStyle name="Normal 40 23" xfId="33325"/>
    <cellStyle name="Normal 40 24" xfId="33326"/>
    <cellStyle name="Normal 40 25" xfId="33327"/>
    <cellStyle name="Normal 40 26" xfId="33328"/>
    <cellStyle name="Normal 40 27" xfId="33329"/>
    <cellStyle name="Normal 40 28" xfId="33330"/>
    <cellStyle name="Normal 40 29" xfId="33331"/>
    <cellStyle name="Normal 40 3" xfId="33332"/>
    <cellStyle name="Normal 40 30" xfId="33333"/>
    <cellStyle name="Normal 40 31" xfId="33334"/>
    <cellStyle name="Normal 40 32" xfId="33335"/>
    <cellStyle name="Normal 40 33" xfId="33336"/>
    <cellStyle name="Normal 40 34" xfId="33337"/>
    <cellStyle name="Normal 40 35" xfId="33338"/>
    <cellStyle name="Normal 40 36" xfId="33339"/>
    <cellStyle name="Normal 40 37" xfId="33340"/>
    <cellStyle name="Normal 40 38" xfId="33341"/>
    <cellStyle name="Normal 40 39" xfId="33342"/>
    <cellStyle name="Normal 40 4" xfId="33343"/>
    <cellStyle name="Normal 40 40" xfId="33344"/>
    <cellStyle name="Normal 40 41" xfId="33345"/>
    <cellStyle name="Normal 40 42" xfId="33346"/>
    <cellStyle name="Normal 40 43" xfId="33347"/>
    <cellStyle name="Normal 40 44" xfId="33348"/>
    <cellStyle name="Normal 40 45" xfId="33349"/>
    <cellStyle name="Normal 40 46" xfId="33350"/>
    <cellStyle name="Normal 40 47" xfId="33351"/>
    <cellStyle name="Normal 40 48" xfId="33352"/>
    <cellStyle name="Normal 40 49" xfId="33353"/>
    <cellStyle name="Normal 40 5" xfId="33354"/>
    <cellStyle name="Normal 40 50" xfId="33355"/>
    <cellStyle name="Normal 40 51" xfId="33356"/>
    <cellStyle name="Normal 40 52" xfId="33357"/>
    <cellStyle name="Normal 40 53" xfId="33358"/>
    <cellStyle name="Normal 40 54" xfId="33359"/>
    <cellStyle name="Normal 40 55" xfId="33360"/>
    <cellStyle name="Normal 40 56" xfId="33361"/>
    <cellStyle name="Normal 40 57" xfId="33362"/>
    <cellStyle name="Normal 40 58" xfId="33363"/>
    <cellStyle name="Normal 40 59" xfId="33364"/>
    <cellStyle name="Normal 40 6" xfId="33365"/>
    <cellStyle name="Normal 40 60" xfId="33366"/>
    <cellStyle name="Normal 40 61" xfId="33367"/>
    <cellStyle name="Normal 40 62" xfId="33368"/>
    <cellStyle name="Normal 40 63" xfId="33369"/>
    <cellStyle name="Normal 40 64" xfId="33370"/>
    <cellStyle name="Normal 40 65" xfId="33371"/>
    <cellStyle name="Normal 40 66" xfId="33372"/>
    <cellStyle name="Normal 40 67" xfId="33373"/>
    <cellStyle name="Normal 40 68" xfId="33374"/>
    <cellStyle name="Normal 40 69" xfId="33375"/>
    <cellStyle name="Normal 40 7" xfId="33376"/>
    <cellStyle name="Normal 40 70" xfId="33377"/>
    <cellStyle name="Normal 40 71" xfId="33378"/>
    <cellStyle name="Normal 40 72" xfId="33379"/>
    <cellStyle name="Normal 40 73" xfId="33380"/>
    <cellStyle name="Normal 40 74" xfId="33381"/>
    <cellStyle name="Normal 40 75" xfId="33382"/>
    <cellStyle name="Normal 40 76" xfId="33383"/>
    <cellStyle name="Normal 40 77" xfId="33384"/>
    <cellStyle name="Normal 40 78" xfId="33385"/>
    <cellStyle name="Normal 40 79" xfId="33386"/>
    <cellStyle name="Normal 40 8" xfId="33387"/>
    <cellStyle name="Normal 40 80" xfId="33388"/>
    <cellStyle name="Normal 40 81" xfId="33389"/>
    <cellStyle name="Normal 40 82" xfId="33390"/>
    <cellStyle name="Normal 40 83" xfId="33391"/>
    <cellStyle name="Normal 40 84" xfId="33392"/>
    <cellStyle name="Normal 40 85" xfId="33393"/>
    <cellStyle name="Normal 40 86" xfId="33394"/>
    <cellStyle name="Normal 40 87" xfId="33395"/>
    <cellStyle name="Normal 40 88" xfId="33396"/>
    <cellStyle name="Normal 40 89" xfId="33397"/>
    <cellStyle name="Normal 40 9" xfId="33398"/>
    <cellStyle name="Normal 40 90" xfId="33399"/>
    <cellStyle name="Normal 40 91" xfId="33400"/>
    <cellStyle name="Normal 40 92" xfId="33401"/>
    <cellStyle name="Normal 40 93" xfId="33402"/>
    <cellStyle name="Normal 40 94" xfId="33403"/>
    <cellStyle name="Normal 40 95" xfId="33404"/>
    <cellStyle name="Normal 40 96" xfId="33405"/>
    <cellStyle name="Normal 40 97" xfId="33406"/>
    <cellStyle name="Normal 40 98" xfId="33407"/>
    <cellStyle name="Normal 40 99" xfId="33408"/>
    <cellStyle name="Normal 41" xfId="416"/>
    <cellStyle name="Normal 41 10" xfId="33409"/>
    <cellStyle name="Normal 41 100" xfId="33410"/>
    <cellStyle name="Normal 41 101" xfId="33411"/>
    <cellStyle name="Normal 41 102" xfId="33412"/>
    <cellStyle name="Normal 41 103" xfId="33413"/>
    <cellStyle name="Normal 41 104" xfId="33414"/>
    <cellStyle name="Normal 41 105" xfId="33415"/>
    <cellStyle name="Normal 41 106" xfId="33416"/>
    <cellStyle name="Normal 41 107" xfId="33417"/>
    <cellStyle name="Normal 41 108" xfId="33418"/>
    <cellStyle name="Normal 41 109" xfId="33419"/>
    <cellStyle name="Normal 41 11" xfId="33420"/>
    <cellStyle name="Normal 41 12" xfId="33421"/>
    <cellStyle name="Normal 41 13" xfId="33422"/>
    <cellStyle name="Normal 41 14" xfId="33423"/>
    <cellStyle name="Normal 41 15" xfId="33424"/>
    <cellStyle name="Normal 41 16" xfId="33425"/>
    <cellStyle name="Normal 41 17" xfId="33426"/>
    <cellStyle name="Normal 41 18" xfId="33427"/>
    <cellStyle name="Normal 41 19" xfId="33428"/>
    <cellStyle name="Normal 41 2" xfId="1234"/>
    <cellStyle name="Normal 41 2 2" xfId="33429"/>
    <cellStyle name="Normal 41 20" xfId="33430"/>
    <cellStyle name="Normal 41 21" xfId="33431"/>
    <cellStyle name="Normal 41 22" xfId="33432"/>
    <cellStyle name="Normal 41 23" xfId="33433"/>
    <cellStyle name="Normal 41 24" xfId="33434"/>
    <cellStyle name="Normal 41 25" xfId="33435"/>
    <cellStyle name="Normal 41 26" xfId="33436"/>
    <cellStyle name="Normal 41 27" xfId="33437"/>
    <cellStyle name="Normal 41 28" xfId="33438"/>
    <cellStyle name="Normal 41 29" xfId="33439"/>
    <cellStyle name="Normal 41 3" xfId="33440"/>
    <cellStyle name="Normal 41 30" xfId="33441"/>
    <cellStyle name="Normal 41 31" xfId="33442"/>
    <cellStyle name="Normal 41 32" xfId="33443"/>
    <cellStyle name="Normal 41 33" xfId="33444"/>
    <cellStyle name="Normal 41 34" xfId="33445"/>
    <cellStyle name="Normal 41 35" xfId="33446"/>
    <cellStyle name="Normal 41 36" xfId="33447"/>
    <cellStyle name="Normal 41 37" xfId="33448"/>
    <cellStyle name="Normal 41 38" xfId="33449"/>
    <cellStyle name="Normal 41 39" xfId="33450"/>
    <cellStyle name="Normal 41 4" xfId="33451"/>
    <cellStyle name="Normal 41 40" xfId="33452"/>
    <cellStyle name="Normal 41 41" xfId="33453"/>
    <cellStyle name="Normal 41 42" xfId="33454"/>
    <cellStyle name="Normal 41 43" xfId="33455"/>
    <cellStyle name="Normal 41 44" xfId="33456"/>
    <cellStyle name="Normal 41 45" xfId="33457"/>
    <cellStyle name="Normal 41 46" xfId="33458"/>
    <cellStyle name="Normal 41 47" xfId="33459"/>
    <cellStyle name="Normal 41 48" xfId="33460"/>
    <cellStyle name="Normal 41 49" xfId="33461"/>
    <cellStyle name="Normal 41 5" xfId="33462"/>
    <cellStyle name="Normal 41 50" xfId="33463"/>
    <cellStyle name="Normal 41 51" xfId="33464"/>
    <cellStyle name="Normal 41 52" xfId="33465"/>
    <cellStyle name="Normal 41 53" xfId="33466"/>
    <cellStyle name="Normal 41 54" xfId="33467"/>
    <cellStyle name="Normal 41 55" xfId="33468"/>
    <cellStyle name="Normal 41 56" xfId="33469"/>
    <cellStyle name="Normal 41 57" xfId="33470"/>
    <cellStyle name="Normal 41 58" xfId="33471"/>
    <cellStyle name="Normal 41 59" xfId="33472"/>
    <cellStyle name="Normal 41 6" xfId="33473"/>
    <cellStyle name="Normal 41 60" xfId="33474"/>
    <cellStyle name="Normal 41 61" xfId="33475"/>
    <cellStyle name="Normal 41 62" xfId="33476"/>
    <cellStyle name="Normal 41 63" xfId="33477"/>
    <cellStyle name="Normal 41 64" xfId="33478"/>
    <cellStyle name="Normal 41 65" xfId="33479"/>
    <cellStyle name="Normal 41 66" xfId="33480"/>
    <cellStyle name="Normal 41 67" xfId="33481"/>
    <cellStyle name="Normal 41 68" xfId="33482"/>
    <cellStyle name="Normal 41 69" xfId="33483"/>
    <cellStyle name="Normal 41 7" xfId="33484"/>
    <cellStyle name="Normal 41 70" xfId="33485"/>
    <cellStyle name="Normal 41 71" xfId="33486"/>
    <cellStyle name="Normal 41 72" xfId="33487"/>
    <cellStyle name="Normal 41 73" xfId="33488"/>
    <cellStyle name="Normal 41 74" xfId="33489"/>
    <cellStyle name="Normal 41 75" xfId="33490"/>
    <cellStyle name="Normal 41 76" xfId="33491"/>
    <cellStyle name="Normal 41 77" xfId="33492"/>
    <cellStyle name="Normal 41 78" xfId="33493"/>
    <cellStyle name="Normal 41 79" xfId="33494"/>
    <cellStyle name="Normal 41 8" xfId="33495"/>
    <cellStyle name="Normal 41 80" xfId="33496"/>
    <cellStyle name="Normal 41 81" xfId="33497"/>
    <cellStyle name="Normal 41 82" xfId="33498"/>
    <cellStyle name="Normal 41 83" xfId="33499"/>
    <cellStyle name="Normal 41 84" xfId="33500"/>
    <cellStyle name="Normal 41 85" xfId="33501"/>
    <cellStyle name="Normal 41 86" xfId="33502"/>
    <cellStyle name="Normal 41 87" xfId="33503"/>
    <cellStyle name="Normal 41 88" xfId="33504"/>
    <cellStyle name="Normal 41 89" xfId="33505"/>
    <cellStyle name="Normal 41 9" xfId="33506"/>
    <cellStyle name="Normal 41 90" xfId="33507"/>
    <cellStyle name="Normal 41 91" xfId="33508"/>
    <cellStyle name="Normal 41 92" xfId="33509"/>
    <cellStyle name="Normal 41 93" xfId="33510"/>
    <cellStyle name="Normal 41 94" xfId="33511"/>
    <cellStyle name="Normal 41 95" xfId="33512"/>
    <cellStyle name="Normal 41 96" xfId="33513"/>
    <cellStyle name="Normal 41 97" xfId="33514"/>
    <cellStyle name="Normal 41 98" xfId="33515"/>
    <cellStyle name="Normal 41 99" xfId="33516"/>
    <cellStyle name="Normal 42" xfId="456"/>
    <cellStyle name="Normal 42 10" xfId="33517"/>
    <cellStyle name="Normal 42 11" xfId="33518"/>
    <cellStyle name="Normal 42 12" xfId="33519"/>
    <cellStyle name="Normal 42 13" xfId="33520"/>
    <cellStyle name="Normal 42 14" xfId="33521"/>
    <cellStyle name="Normal 42 15" xfId="33522"/>
    <cellStyle name="Normal 42 16" xfId="33523"/>
    <cellStyle name="Normal 42 17" xfId="33524"/>
    <cellStyle name="Normal 42 18" xfId="33525"/>
    <cellStyle name="Normal 42 19" xfId="33526"/>
    <cellStyle name="Normal 42 2" xfId="1261"/>
    <cellStyle name="Normal 42 2 2" xfId="33527"/>
    <cellStyle name="Normal 42 20" xfId="33528"/>
    <cellStyle name="Normal 42 21" xfId="33529"/>
    <cellStyle name="Normal 42 22" xfId="33530"/>
    <cellStyle name="Normal 42 23" xfId="33531"/>
    <cellStyle name="Normal 42 24" xfId="33532"/>
    <cellStyle name="Normal 42 25" xfId="33533"/>
    <cellStyle name="Normal 42 26" xfId="33534"/>
    <cellStyle name="Normal 42 27" xfId="33535"/>
    <cellStyle name="Normal 42 28" xfId="33536"/>
    <cellStyle name="Normal 42 29" xfId="33537"/>
    <cellStyle name="Normal 42 3" xfId="33538"/>
    <cellStyle name="Normal 42 30" xfId="33539"/>
    <cellStyle name="Normal 42 31" xfId="33540"/>
    <cellStyle name="Normal 42 32" xfId="33541"/>
    <cellStyle name="Normal 42 33" xfId="33542"/>
    <cellStyle name="Normal 42 34" xfId="33543"/>
    <cellStyle name="Normal 42 35" xfId="33544"/>
    <cellStyle name="Normal 42 36" xfId="33545"/>
    <cellStyle name="Normal 42 37" xfId="33546"/>
    <cellStyle name="Normal 42 38" xfId="33547"/>
    <cellStyle name="Normal 42 39" xfId="33548"/>
    <cellStyle name="Normal 42 4" xfId="33549"/>
    <cellStyle name="Normal 42 40" xfId="33550"/>
    <cellStyle name="Normal 42 41" xfId="33551"/>
    <cellStyle name="Normal 42 42" xfId="33552"/>
    <cellStyle name="Normal 42 43" xfId="33553"/>
    <cellStyle name="Normal 42 44" xfId="33554"/>
    <cellStyle name="Normal 42 45" xfId="33555"/>
    <cellStyle name="Normal 42 46" xfId="33556"/>
    <cellStyle name="Normal 42 47" xfId="33557"/>
    <cellStyle name="Normal 42 48" xfId="33558"/>
    <cellStyle name="Normal 42 49" xfId="33559"/>
    <cellStyle name="Normal 42 5" xfId="33560"/>
    <cellStyle name="Normal 42 50" xfId="33561"/>
    <cellStyle name="Normal 42 51" xfId="33562"/>
    <cellStyle name="Normal 42 52" xfId="33563"/>
    <cellStyle name="Normal 42 53" xfId="33564"/>
    <cellStyle name="Normal 42 54" xfId="33565"/>
    <cellStyle name="Normal 42 55" xfId="33566"/>
    <cellStyle name="Normal 42 56" xfId="33567"/>
    <cellStyle name="Normal 42 57" xfId="33568"/>
    <cellStyle name="Normal 42 58" xfId="33569"/>
    <cellStyle name="Normal 42 59" xfId="33570"/>
    <cellStyle name="Normal 42 6" xfId="33571"/>
    <cellStyle name="Normal 42 60" xfId="33572"/>
    <cellStyle name="Normal 42 61" xfId="33573"/>
    <cellStyle name="Normal 42 62" xfId="33574"/>
    <cellStyle name="Normal 42 63" xfId="33575"/>
    <cellStyle name="Normal 42 64" xfId="33576"/>
    <cellStyle name="Normal 42 65" xfId="33577"/>
    <cellStyle name="Normal 42 66" xfId="33578"/>
    <cellStyle name="Normal 42 67" xfId="33579"/>
    <cellStyle name="Normal 42 68" xfId="33580"/>
    <cellStyle name="Normal 42 69" xfId="33581"/>
    <cellStyle name="Normal 42 7" xfId="33582"/>
    <cellStyle name="Normal 42 70" xfId="33583"/>
    <cellStyle name="Normal 42 71" xfId="33584"/>
    <cellStyle name="Normal 42 72" xfId="33585"/>
    <cellStyle name="Normal 42 73" xfId="33586"/>
    <cellStyle name="Normal 42 74" xfId="33587"/>
    <cellStyle name="Normal 42 75" xfId="33588"/>
    <cellStyle name="Normal 42 76" xfId="33589"/>
    <cellStyle name="Normal 42 77" xfId="33590"/>
    <cellStyle name="Normal 42 78" xfId="33591"/>
    <cellStyle name="Normal 42 79" xfId="33592"/>
    <cellStyle name="Normal 42 8" xfId="33593"/>
    <cellStyle name="Normal 42 80" xfId="33594"/>
    <cellStyle name="Normal 42 81" xfId="33595"/>
    <cellStyle name="Normal 42 82" xfId="33596"/>
    <cellStyle name="Normal 42 83" xfId="33597"/>
    <cellStyle name="Normal 42 84" xfId="33598"/>
    <cellStyle name="Normal 42 85" xfId="33599"/>
    <cellStyle name="Normal 42 86" xfId="33600"/>
    <cellStyle name="Normal 42 87" xfId="33601"/>
    <cellStyle name="Normal 42 88" xfId="33602"/>
    <cellStyle name="Normal 42 89" xfId="33603"/>
    <cellStyle name="Normal 42 9" xfId="33604"/>
    <cellStyle name="Normal 42 90" xfId="33605"/>
    <cellStyle name="Normal 42 91" xfId="33606"/>
    <cellStyle name="Normal 42 92" xfId="33607"/>
    <cellStyle name="Normal 42 93" xfId="33608"/>
    <cellStyle name="Normal 42 94" xfId="33609"/>
    <cellStyle name="Normal 42 95" xfId="33610"/>
    <cellStyle name="Normal 42 96" xfId="33611"/>
    <cellStyle name="Normal 42 97" xfId="33612"/>
    <cellStyle name="Normal 42 98" xfId="33613"/>
    <cellStyle name="Normal 43" xfId="393"/>
    <cellStyle name="Normal 43 10" xfId="33614"/>
    <cellStyle name="Normal 43 11" xfId="33615"/>
    <cellStyle name="Normal 43 12" xfId="33616"/>
    <cellStyle name="Normal 43 13" xfId="33617"/>
    <cellStyle name="Normal 43 14" xfId="33618"/>
    <cellStyle name="Normal 43 15" xfId="33619"/>
    <cellStyle name="Normal 43 16" xfId="33620"/>
    <cellStyle name="Normal 43 17" xfId="33621"/>
    <cellStyle name="Normal 43 18" xfId="33622"/>
    <cellStyle name="Normal 43 19" xfId="33623"/>
    <cellStyle name="Normal 43 2" xfId="1217"/>
    <cellStyle name="Normal 43 2 2" xfId="33624"/>
    <cellStyle name="Normal 43 20" xfId="33625"/>
    <cellStyle name="Normal 43 21" xfId="33626"/>
    <cellStyle name="Normal 43 22" xfId="33627"/>
    <cellStyle name="Normal 43 23" xfId="33628"/>
    <cellStyle name="Normal 43 24" xfId="33629"/>
    <cellStyle name="Normal 43 25" xfId="33630"/>
    <cellStyle name="Normal 43 26" xfId="33631"/>
    <cellStyle name="Normal 43 27" xfId="33632"/>
    <cellStyle name="Normal 43 28" xfId="33633"/>
    <cellStyle name="Normal 43 29" xfId="33634"/>
    <cellStyle name="Normal 43 3" xfId="33635"/>
    <cellStyle name="Normal 43 30" xfId="33636"/>
    <cellStyle name="Normal 43 31" xfId="33637"/>
    <cellStyle name="Normal 43 32" xfId="33638"/>
    <cellStyle name="Normal 43 33" xfId="33639"/>
    <cellStyle name="Normal 43 34" xfId="33640"/>
    <cellStyle name="Normal 43 35" xfId="33641"/>
    <cellStyle name="Normal 43 36" xfId="33642"/>
    <cellStyle name="Normal 43 37" xfId="33643"/>
    <cellStyle name="Normal 43 38" xfId="33644"/>
    <cellStyle name="Normal 43 39" xfId="33645"/>
    <cellStyle name="Normal 43 4" xfId="33646"/>
    <cellStyle name="Normal 43 40" xfId="33647"/>
    <cellStyle name="Normal 43 41" xfId="33648"/>
    <cellStyle name="Normal 43 42" xfId="33649"/>
    <cellStyle name="Normal 43 43" xfId="33650"/>
    <cellStyle name="Normal 43 44" xfId="33651"/>
    <cellStyle name="Normal 43 45" xfId="33652"/>
    <cellStyle name="Normal 43 46" xfId="33653"/>
    <cellStyle name="Normal 43 47" xfId="33654"/>
    <cellStyle name="Normal 43 48" xfId="33655"/>
    <cellStyle name="Normal 43 49" xfId="33656"/>
    <cellStyle name="Normal 43 5" xfId="33657"/>
    <cellStyle name="Normal 43 50" xfId="33658"/>
    <cellStyle name="Normal 43 51" xfId="33659"/>
    <cellStyle name="Normal 43 52" xfId="33660"/>
    <cellStyle name="Normal 43 53" xfId="33661"/>
    <cellStyle name="Normal 43 54" xfId="33662"/>
    <cellStyle name="Normal 43 55" xfId="33663"/>
    <cellStyle name="Normal 43 56" xfId="33664"/>
    <cellStyle name="Normal 43 57" xfId="33665"/>
    <cellStyle name="Normal 43 58" xfId="33666"/>
    <cellStyle name="Normal 43 59" xfId="33667"/>
    <cellStyle name="Normal 43 6" xfId="33668"/>
    <cellStyle name="Normal 43 60" xfId="33669"/>
    <cellStyle name="Normal 43 61" xfId="33670"/>
    <cellStyle name="Normal 43 62" xfId="33671"/>
    <cellStyle name="Normal 43 63" xfId="33672"/>
    <cellStyle name="Normal 43 64" xfId="33673"/>
    <cellStyle name="Normal 43 65" xfId="33674"/>
    <cellStyle name="Normal 43 66" xfId="33675"/>
    <cellStyle name="Normal 43 67" xfId="33676"/>
    <cellStyle name="Normal 43 68" xfId="33677"/>
    <cellStyle name="Normal 43 69" xfId="33678"/>
    <cellStyle name="Normal 43 7" xfId="33679"/>
    <cellStyle name="Normal 43 70" xfId="33680"/>
    <cellStyle name="Normal 43 71" xfId="33681"/>
    <cellStyle name="Normal 43 72" xfId="33682"/>
    <cellStyle name="Normal 43 73" xfId="33683"/>
    <cellStyle name="Normal 43 74" xfId="33684"/>
    <cellStyle name="Normal 43 75" xfId="33685"/>
    <cellStyle name="Normal 43 76" xfId="33686"/>
    <cellStyle name="Normal 43 77" xfId="33687"/>
    <cellStyle name="Normal 43 78" xfId="33688"/>
    <cellStyle name="Normal 43 79" xfId="33689"/>
    <cellStyle name="Normal 43 8" xfId="33690"/>
    <cellStyle name="Normal 43 80" xfId="33691"/>
    <cellStyle name="Normal 43 81" xfId="33692"/>
    <cellStyle name="Normal 43 82" xfId="33693"/>
    <cellStyle name="Normal 43 83" xfId="33694"/>
    <cellStyle name="Normal 43 84" xfId="33695"/>
    <cellStyle name="Normal 43 9" xfId="33696"/>
    <cellStyle name="Normal 44" xfId="472"/>
    <cellStyle name="Normal 44 10" xfId="33697"/>
    <cellStyle name="Normal 44 11" xfId="33698"/>
    <cellStyle name="Normal 44 12" xfId="33699"/>
    <cellStyle name="Normal 44 13" xfId="33700"/>
    <cellStyle name="Normal 44 14" xfId="33701"/>
    <cellStyle name="Normal 44 15" xfId="33702"/>
    <cellStyle name="Normal 44 16" xfId="33703"/>
    <cellStyle name="Normal 44 17" xfId="33704"/>
    <cellStyle name="Normal 44 18" xfId="33705"/>
    <cellStyle name="Normal 44 19" xfId="33706"/>
    <cellStyle name="Normal 44 2" xfId="1277"/>
    <cellStyle name="Normal 44 2 2" xfId="33707"/>
    <cellStyle name="Normal 44 20" xfId="33708"/>
    <cellStyle name="Normal 44 21" xfId="33709"/>
    <cellStyle name="Normal 44 22" xfId="33710"/>
    <cellStyle name="Normal 44 23" xfId="33711"/>
    <cellStyle name="Normal 44 24" xfId="33712"/>
    <cellStyle name="Normal 44 25" xfId="33713"/>
    <cellStyle name="Normal 44 26" xfId="33714"/>
    <cellStyle name="Normal 44 27" xfId="33715"/>
    <cellStyle name="Normal 44 28" xfId="33716"/>
    <cellStyle name="Normal 44 29" xfId="33717"/>
    <cellStyle name="Normal 44 3" xfId="33718"/>
    <cellStyle name="Normal 44 30" xfId="33719"/>
    <cellStyle name="Normal 44 31" xfId="33720"/>
    <cellStyle name="Normal 44 32" xfId="33721"/>
    <cellStyle name="Normal 44 33" xfId="33722"/>
    <cellStyle name="Normal 44 34" xfId="33723"/>
    <cellStyle name="Normal 44 35" xfId="33724"/>
    <cellStyle name="Normal 44 36" xfId="33725"/>
    <cellStyle name="Normal 44 37" xfId="33726"/>
    <cellStyle name="Normal 44 38" xfId="33727"/>
    <cellStyle name="Normal 44 39" xfId="33728"/>
    <cellStyle name="Normal 44 4" xfId="33729"/>
    <cellStyle name="Normal 44 40" xfId="33730"/>
    <cellStyle name="Normal 44 41" xfId="33731"/>
    <cellStyle name="Normal 44 42" xfId="33732"/>
    <cellStyle name="Normal 44 43" xfId="33733"/>
    <cellStyle name="Normal 44 44" xfId="33734"/>
    <cellStyle name="Normal 44 45" xfId="33735"/>
    <cellStyle name="Normal 44 46" xfId="33736"/>
    <cellStyle name="Normal 44 47" xfId="33737"/>
    <cellStyle name="Normal 44 48" xfId="33738"/>
    <cellStyle name="Normal 44 49" xfId="33739"/>
    <cellStyle name="Normal 44 5" xfId="33740"/>
    <cellStyle name="Normal 44 50" xfId="33741"/>
    <cellStyle name="Normal 44 51" xfId="33742"/>
    <cellStyle name="Normal 44 52" xfId="33743"/>
    <cellStyle name="Normal 44 53" xfId="33744"/>
    <cellStyle name="Normal 44 54" xfId="33745"/>
    <cellStyle name="Normal 44 55" xfId="33746"/>
    <cellStyle name="Normal 44 56" xfId="33747"/>
    <cellStyle name="Normal 44 57" xfId="33748"/>
    <cellStyle name="Normal 44 58" xfId="33749"/>
    <cellStyle name="Normal 44 59" xfId="33750"/>
    <cellStyle name="Normal 44 6" xfId="33751"/>
    <cellStyle name="Normal 44 60" xfId="33752"/>
    <cellStyle name="Normal 44 61" xfId="33753"/>
    <cellStyle name="Normal 44 62" xfId="33754"/>
    <cellStyle name="Normal 44 63" xfId="33755"/>
    <cellStyle name="Normal 44 64" xfId="33756"/>
    <cellStyle name="Normal 44 65" xfId="33757"/>
    <cellStyle name="Normal 44 66" xfId="33758"/>
    <cellStyle name="Normal 44 67" xfId="33759"/>
    <cellStyle name="Normal 44 68" xfId="33760"/>
    <cellStyle name="Normal 44 69" xfId="33761"/>
    <cellStyle name="Normal 44 7" xfId="33762"/>
    <cellStyle name="Normal 44 70" xfId="33763"/>
    <cellStyle name="Normal 44 71" xfId="33764"/>
    <cellStyle name="Normal 44 72" xfId="33765"/>
    <cellStyle name="Normal 44 73" xfId="33766"/>
    <cellStyle name="Normal 44 74" xfId="33767"/>
    <cellStyle name="Normal 44 8" xfId="33768"/>
    <cellStyle name="Normal 44 9" xfId="33769"/>
    <cellStyle name="Normal 45" xfId="436"/>
    <cellStyle name="Normal 45 2" xfId="1246"/>
    <cellStyle name="Normal 46" xfId="465"/>
    <cellStyle name="Normal 46 2" xfId="1270"/>
    <cellStyle name="Normal 47" xfId="424"/>
    <cellStyle name="Normal 47 2" xfId="1239"/>
    <cellStyle name="Normal 48" xfId="458"/>
    <cellStyle name="Normal 48 2" xfId="1263"/>
    <cellStyle name="Normal 49" xfId="395"/>
    <cellStyle name="Normal 49 2" xfId="1219"/>
    <cellStyle name="Normal 5" xfId="340"/>
    <cellStyle name="Normal 5 10" xfId="1779"/>
    <cellStyle name="Normal 5 10 2" xfId="33770"/>
    <cellStyle name="Normal 5 10 2 2" xfId="33771"/>
    <cellStyle name="Normal 5 10 3" xfId="33772"/>
    <cellStyle name="Normal 5 10 3 2" xfId="33773"/>
    <cellStyle name="Normal 5 10 4" xfId="33774"/>
    <cellStyle name="Normal 5 10 5" xfId="33775"/>
    <cellStyle name="Normal 5 10 6" xfId="33776"/>
    <cellStyle name="Normal 5 10 7" xfId="33777"/>
    <cellStyle name="Normal 5 10 8" xfId="33778"/>
    <cellStyle name="Normal 5 100" xfId="33779"/>
    <cellStyle name="Normal 5 101" xfId="33780"/>
    <cellStyle name="Normal 5 102" xfId="33781"/>
    <cellStyle name="Normal 5 103" xfId="33782"/>
    <cellStyle name="Normal 5 104" xfId="33783"/>
    <cellStyle name="Normal 5 105" xfId="33784"/>
    <cellStyle name="Normal 5 106" xfId="33785"/>
    <cellStyle name="Normal 5 107" xfId="33786"/>
    <cellStyle name="Normal 5 108" xfId="33787"/>
    <cellStyle name="Normal 5 109" xfId="33788"/>
    <cellStyle name="Normal 5 11" xfId="1802"/>
    <cellStyle name="Normal 5 11 2" xfId="33789"/>
    <cellStyle name="Normal 5 11 2 2" xfId="33790"/>
    <cellStyle name="Normal 5 11 3" xfId="33791"/>
    <cellStyle name="Normal 5 11 3 2" xfId="33792"/>
    <cellStyle name="Normal 5 11 4" xfId="33793"/>
    <cellStyle name="Normal 5 11 5" xfId="33794"/>
    <cellStyle name="Normal 5 11 6" xfId="33795"/>
    <cellStyle name="Normal 5 11 7" xfId="33796"/>
    <cellStyle name="Normal 5 110" xfId="33797"/>
    <cellStyle name="Normal 5 111" xfId="33798"/>
    <cellStyle name="Normal 5 112" xfId="33799"/>
    <cellStyle name="Normal 5 113" xfId="33800"/>
    <cellStyle name="Normal 5 114" xfId="33801"/>
    <cellStyle name="Normal 5 115" xfId="33802"/>
    <cellStyle name="Normal 5 116" xfId="33803"/>
    <cellStyle name="Normal 5 117" xfId="33804"/>
    <cellStyle name="Normal 5 118" xfId="33805"/>
    <cellStyle name="Normal 5 119" xfId="33806"/>
    <cellStyle name="Normal 5 12" xfId="33807"/>
    <cellStyle name="Normal 5 12 2" xfId="33808"/>
    <cellStyle name="Normal 5 12 3" xfId="33809"/>
    <cellStyle name="Normal 5 120" xfId="55967"/>
    <cellStyle name="Normal 5 121" xfId="56108"/>
    <cellStyle name="Normal 5 13" xfId="33810"/>
    <cellStyle name="Normal 5 13 2" xfId="33811"/>
    <cellStyle name="Normal 5 13 3" xfId="33812"/>
    <cellStyle name="Normal 5 14" xfId="33813"/>
    <cellStyle name="Normal 5 14 2" xfId="33814"/>
    <cellStyle name="Normal 5 14 3" xfId="33815"/>
    <cellStyle name="Normal 5 15" xfId="33816"/>
    <cellStyle name="Normal 5 15 2" xfId="33817"/>
    <cellStyle name="Normal 5 15 3" xfId="33818"/>
    <cellStyle name="Normal 5 16" xfId="33819"/>
    <cellStyle name="Normal 5 16 2" xfId="33820"/>
    <cellStyle name="Normal 5 16 3" xfId="33821"/>
    <cellStyle name="Normal 5 17" xfId="33822"/>
    <cellStyle name="Normal 5 17 2" xfId="33823"/>
    <cellStyle name="Normal 5 18" xfId="33824"/>
    <cellStyle name="Normal 5 18 2" xfId="33825"/>
    <cellStyle name="Normal 5 19" xfId="33826"/>
    <cellStyle name="Normal 5 19 2" xfId="33827"/>
    <cellStyle name="Normal 5 2" xfId="446"/>
    <cellStyle name="Normal 5 2 10" xfId="33828"/>
    <cellStyle name="Normal 5 2 11" xfId="33829"/>
    <cellStyle name="Normal 5 2 12" xfId="56000"/>
    <cellStyle name="Normal 5 2 13" xfId="56141"/>
    <cellStyle name="Normal 5 2 2" xfId="1254"/>
    <cellStyle name="Normal 5 2 2 10" xfId="56065"/>
    <cellStyle name="Normal 5 2 2 2" xfId="1677"/>
    <cellStyle name="Normal 5 2 2 2 2" xfId="33830"/>
    <cellStyle name="Normal 5 2 2 2 3" xfId="33831"/>
    <cellStyle name="Normal 5 2 2 3" xfId="33832"/>
    <cellStyle name="Normal 5 2 2 4" xfId="33833"/>
    <cellStyle name="Normal 5 2 2 5" xfId="33834"/>
    <cellStyle name="Normal 5 2 2 6" xfId="33835"/>
    <cellStyle name="Normal 5 2 2 7" xfId="33836"/>
    <cellStyle name="Normal 5 2 2 8" xfId="33837"/>
    <cellStyle name="Normal 5 2 2 9" xfId="33838"/>
    <cellStyle name="Normal 5 2 3" xfId="1370"/>
    <cellStyle name="Normal 5 2 3 2" xfId="33839"/>
    <cellStyle name="Normal 5 2 3 3" xfId="33840"/>
    <cellStyle name="Normal 5 2 3 4" xfId="33841"/>
    <cellStyle name="Normal 5 2 3 5" xfId="33842"/>
    <cellStyle name="Normal 5 2 3 6" xfId="33843"/>
    <cellStyle name="Normal 5 2 3 7" xfId="33844"/>
    <cellStyle name="Normal 5 2 4" xfId="1676"/>
    <cellStyle name="Normal 5 2 4 2" xfId="33845"/>
    <cellStyle name="Normal 5 2 4 3" xfId="33846"/>
    <cellStyle name="Normal 5 2 5" xfId="1995"/>
    <cellStyle name="Normal 5 2 5 2" xfId="33847"/>
    <cellStyle name="Normal 5 2 6" xfId="33848"/>
    <cellStyle name="Normal 5 2 7" xfId="33849"/>
    <cellStyle name="Normal 5 2 8" xfId="33850"/>
    <cellStyle name="Normal 5 2 9" xfId="33851"/>
    <cellStyle name="Normal 5 20" xfId="33852"/>
    <cellStyle name="Normal 5 20 2" xfId="33853"/>
    <cellStyle name="Normal 5 21" xfId="33854"/>
    <cellStyle name="Normal 5 21 2" xfId="33855"/>
    <cellStyle name="Normal 5 22" xfId="33856"/>
    <cellStyle name="Normal 5 22 2" xfId="33857"/>
    <cellStyle name="Normal 5 23" xfId="33858"/>
    <cellStyle name="Normal 5 23 2" xfId="33859"/>
    <cellStyle name="Normal 5 24" xfId="33860"/>
    <cellStyle name="Normal 5 24 2" xfId="33861"/>
    <cellStyle name="Normal 5 25" xfId="33862"/>
    <cellStyle name="Normal 5 25 2" xfId="33863"/>
    <cellStyle name="Normal 5 26" xfId="33864"/>
    <cellStyle name="Normal 5 26 2" xfId="33865"/>
    <cellStyle name="Normal 5 27" xfId="33866"/>
    <cellStyle name="Normal 5 27 2" xfId="33867"/>
    <cellStyle name="Normal 5 28" xfId="33868"/>
    <cellStyle name="Normal 5 28 2" xfId="33869"/>
    <cellStyle name="Normal 5 29" xfId="33870"/>
    <cellStyle name="Normal 5 29 2" xfId="33871"/>
    <cellStyle name="Normal 5 3" xfId="579"/>
    <cellStyle name="Normal 5 3 10" xfId="33872"/>
    <cellStyle name="Normal 5 3 11" xfId="33873"/>
    <cellStyle name="Normal 5 3 12" xfId="55985"/>
    <cellStyle name="Normal 5 3 13" xfId="56126"/>
    <cellStyle name="Normal 5 3 2" xfId="1679"/>
    <cellStyle name="Normal 5 3 2 10" xfId="56061"/>
    <cellStyle name="Normal 5 3 2 2" xfId="33874"/>
    <cellStyle name="Normal 5 3 2 2 2" xfId="33875"/>
    <cellStyle name="Normal 5 3 2 3" xfId="33876"/>
    <cellStyle name="Normal 5 3 2 4" xfId="33877"/>
    <cellStyle name="Normal 5 3 2 5" xfId="33878"/>
    <cellStyle name="Normal 5 3 2 6" xfId="33879"/>
    <cellStyle name="Normal 5 3 2 7" xfId="33880"/>
    <cellStyle name="Normal 5 3 2 8" xfId="33881"/>
    <cellStyle name="Normal 5 3 2 9" xfId="33882"/>
    <cellStyle name="Normal 5 3 3" xfId="1678"/>
    <cellStyle name="Normal 5 3 3 2" xfId="33883"/>
    <cellStyle name="Normal 5 3 3 3" xfId="33884"/>
    <cellStyle name="Normal 5 3 3 4" xfId="33885"/>
    <cellStyle name="Normal 5 3 3 5" xfId="33886"/>
    <cellStyle name="Normal 5 3 3 6" xfId="33887"/>
    <cellStyle name="Normal 5 3 3 7" xfId="33888"/>
    <cellStyle name="Normal 5 3 4" xfId="1887"/>
    <cellStyle name="Normal 5 3 4 2" xfId="33889"/>
    <cellStyle name="Normal 5 3 4 3" xfId="33890"/>
    <cellStyle name="Normal 5 3 5" xfId="33891"/>
    <cellStyle name="Normal 5 3 6" xfId="33892"/>
    <cellStyle name="Normal 5 3 7" xfId="33893"/>
    <cellStyle name="Normal 5 3 8" xfId="33894"/>
    <cellStyle name="Normal 5 3 9" xfId="33895"/>
    <cellStyle name="Normal 5 30" xfId="33896"/>
    <cellStyle name="Normal 5 30 2" xfId="33897"/>
    <cellStyle name="Normal 5 31" xfId="33898"/>
    <cellStyle name="Normal 5 31 2" xfId="33899"/>
    <cellStyle name="Normal 5 32" xfId="33900"/>
    <cellStyle name="Normal 5 32 2" xfId="33901"/>
    <cellStyle name="Normal 5 33" xfId="33902"/>
    <cellStyle name="Normal 5 33 2" xfId="33903"/>
    <cellStyle name="Normal 5 34" xfId="33904"/>
    <cellStyle name="Normal 5 34 2" xfId="33905"/>
    <cellStyle name="Normal 5 35" xfId="33906"/>
    <cellStyle name="Normal 5 35 2" xfId="33907"/>
    <cellStyle name="Normal 5 36" xfId="33908"/>
    <cellStyle name="Normal 5 36 2" xfId="33909"/>
    <cellStyle name="Normal 5 37" xfId="33910"/>
    <cellStyle name="Normal 5 37 2" xfId="33911"/>
    <cellStyle name="Normal 5 38" xfId="33912"/>
    <cellStyle name="Normal 5 38 2" xfId="33913"/>
    <cellStyle name="Normal 5 39" xfId="33914"/>
    <cellStyle name="Normal 5 39 2" xfId="33915"/>
    <cellStyle name="Normal 5 4" xfId="702"/>
    <cellStyle name="Normal 5 4 10" xfId="33916"/>
    <cellStyle name="Normal 5 4 11" xfId="33917"/>
    <cellStyle name="Normal 5 4 2" xfId="1680"/>
    <cellStyle name="Normal 5 4 2 2" xfId="33918"/>
    <cellStyle name="Normal 5 4 2 2 2" xfId="33919"/>
    <cellStyle name="Normal 5 4 2 3" xfId="33920"/>
    <cellStyle name="Normal 5 4 2 4" xfId="33921"/>
    <cellStyle name="Normal 5 4 2 5" xfId="33922"/>
    <cellStyle name="Normal 5 4 2 6" xfId="33923"/>
    <cellStyle name="Normal 5 4 2 7" xfId="33924"/>
    <cellStyle name="Normal 5 4 2 8" xfId="33925"/>
    <cellStyle name="Normal 5 4 3" xfId="33926"/>
    <cellStyle name="Normal 5 4 3 2" xfId="33927"/>
    <cellStyle name="Normal 5 4 3 3" xfId="33928"/>
    <cellStyle name="Normal 5 4 3 4" xfId="33929"/>
    <cellStyle name="Normal 5 4 3 5" xfId="33930"/>
    <cellStyle name="Normal 5 4 3 6" xfId="33931"/>
    <cellStyle name="Normal 5 4 4" xfId="33932"/>
    <cellStyle name="Normal 5 4 4 2" xfId="33933"/>
    <cellStyle name="Normal 5 4 5" xfId="33934"/>
    <cellStyle name="Normal 5 4 6" xfId="33935"/>
    <cellStyle name="Normal 5 4 7" xfId="33936"/>
    <cellStyle name="Normal 5 4 8" xfId="33937"/>
    <cellStyle name="Normal 5 4 9" xfId="33938"/>
    <cellStyle name="Normal 5 40" xfId="33939"/>
    <cellStyle name="Normal 5 40 2" xfId="33940"/>
    <cellStyle name="Normal 5 41" xfId="33941"/>
    <cellStyle name="Normal 5 41 2" xfId="33942"/>
    <cellStyle name="Normal 5 42" xfId="33943"/>
    <cellStyle name="Normal 5 42 2" xfId="33944"/>
    <cellStyle name="Normal 5 43" xfId="33945"/>
    <cellStyle name="Normal 5 43 2" xfId="33946"/>
    <cellStyle name="Normal 5 44" xfId="33947"/>
    <cellStyle name="Normal 5 44 2" xfId="33948"/>
    <cellStyle name="Normal 5 45" xfId="33949"/>
    <cellStyle name="Normal 5 45 2" xfId="33950"/>
    <cellStyle name="Normal 5 46" xfId="33951"/>
    <cellStyle name="Normal 5 46 2" xfId="33952"/>
    <cellStyle name="Normal 5 47" xfId="33953"/>
    <cellStyle name="Normal 5 48" xfId="33954"/>
    <cellStyle name="Normal 5 49" xfId="33955"/>
    <cellStyle name="Normal 5 5" xfId="764"/>
    <cellStyle name="Normal 5 5 10" xfId="33956"/>
    <cellStyle name="Normal 5 5 11" xfId="33957"/>
    <cellStyle name="Normal 5 5 2" xfId="1681"/>
    <cellStyle name="Normal 5 5 2 2" xfId="33958"/>
    <cellStyle name="Normal 5 5 2 2 2" xfId="33959"/>
    <cellStyle name="Normal 5 5 2 3" xfId="33960"/>
    <cellStyle name="Normal 5 5 2 4" xfId="33961"/>
    <cellStyle name="Normal 5 5 2 5" xfId="33962"/>
    <cellStyle name="Normal 5 5 2 6" xfId="33963"/>
    <cellStyle name="Normal 5 5 2 7" xfId="33964"/>
    <cellStyle name="Normal 5 5 2 8" xfId="33965"/>
    <cellStyle name="Normal 5 5 3" xfId="33966"/>
    <cellStyle name="Normal 5 5 3 2" xfId="33967"/>
    <cellStyle name="Normal 5 5 3 3" xfId="33968"/>
    <cellStyle name="Normal 5 5 3 4" xfId="33969"/>
    <cellStyle name="Normal 5 5 3 5" xfId="33970"/>
    <cellStyle name="Normal 5 5 3 6" xfId="33971"/>
    <cellStyle name="Normal 5 5 4" xfId="33972"/>
    <cellStyle name="Normal 5 5 4 2" xfId="33973"/>
    <cellStyle name="Normal 5 5 5" xfId="33974"/>
    <cellStyle name="Normal 5 5 6" xfId="33975"/>
    <cellStyle name="Normal 5 5 7" xfId="33976"/>
    <cellStyle name="Normal 5 5 8" xfId="33977"/>
    <cellStyle name="Normal 5 5 9" xfId="33978"/>
    <cellStyle name="Normal 5 50" xfId="33979"/>
    <cellStyle name="Normal 5 51" xfId="33980"/>
    <cellStyle name="Normal 5 52" xfId="33981"/>
    <cellStyle name="Normal 5 53" xfId="33982"/>
    <cellStyle name="Normal 5 54" xfId="33983"/>
    <cellStyle name="Normal 5 55" xfId="33984"/>
    <cellStyle name="Normal 5 56" xfId="33985"/>
    <cellStyle name="Normal 5 57" xfId="33986"/>
    <cellStyle name="Normal 5 58" xfId="33987"/>
    <cellStyle name="Normal 5 59" xfId="33988"/>
    <cellStyle name="Normal 5 6" xfId="914"/>
    <cellStyle name="Normal 5 6 10" xfId="33989"/>
    <cellStyle name="Normal 5 6 11" xfId="33990"/>
    <cellStyle name="Normal 5 6 2" xfId="1682"/>
    <cellStyle name="Normal 5 6 2 2" xfId="33991"/>
    <cellStyle name="Normal 5 6 2 2 2" xfId="33992"/>
    <cellStyle name="Normal 5 6 2 3" xfId="33993"/>
    <cellStyle name="Normal 5 6 2 4" xfId="33994"/>
    <cellStyle name="Normal 5 6 2 5" xfId="33995"/>
    <cellStyle name="Normal 5 6 2 6" xfId="33996"/>
    <cellStyle name="Normal 5 6 2 7" xfId="33997"/>
    <cellStyle name="Normal 5 6 2 8" xfId="33998"/>
    <cellStyle name="Normal 5 6 3" xfId="33999"/>
    <cellStyle name="Normal 5 6 3 2" xfId="34000"/>
    <cellStyle name="Normal 5 6 3 3" xfId="34001"/>
    <cellStyle name="Normal 5 6 3 4" xfId="34002"/>
    <cellStyle name="Normal 5 6 3 5" xfId="34003"/>
    <cellStyle name="Normal 5 6 3 6" xfId="34004"/>
    <cellStyle name="Normal 5 6 4" xfId="34005"/>
    <cellStyle name="Normal 5 6 4 2" xfId="34006"/>
    <cellStyle name="Normal 5 6 5" xfId="34007"/>
    <cellStyle name="Normal 5 6 6" xfId="34008"/>
    <cellStyle name="Normal 5 6 7" xfId="34009"/>
    <cellStyle name="Normal 5 6 8" xfId="34010"/>
    <cellStyle name="Normal 5 6 9" xfId="34011"/>
    <cellStyle name="Normal 5 60" xfId="34012"/>
    <cellStyle name="Normal 5 61" xfId="34013"/>
    <cellStyle name="Normal 5 62" xfId="34014"/>
    <cellStyle name="Normal 5 63" xfId="34015"/>
    <cellStyle name="Normal 5 64" xfId="34016"/>
    <cellStyle name="Normal 5 65" xfId="34017"/>
    <cellStyle name="Normal 5 66" xfId="34018"/>
    <cellStyle name="Normal 5 67" xfId="34019"/>
    <cellStyle name="Normal 5 68" xfId="34020"/>
    <cellStyle name="Normal 5 69" xfId="34021"/>
    <cellStyle name="Normal 5 7" xfId="1351"/>
    <cellStyle name="Normal 5 7 10" xfId="34022"/>
    <cellStyle name="Normal 5 7 2" xfId="34023"/>
    <cellStyle name="Normal 5 7 2 2" xfId="34024"/>
    <cellStyle name="Normal 5 7 2 2 2" xfId="34025"/>
    <cellStyle name="Normal 5 7 2 3" xfId="34026"/>
    <cellStyle name="Normal 5 7 2 4" xfId="34027"/>
    <cellStyle name="Normal 5 7 2 5" xfId="34028"/>
    <cellStyle name="Normal 5 7 2 6" xfId="34029"/>
    <cellStyle name="Normal 5 7 2 7" xfId="34030"/>
    <cellStyle name="Normal 5 7 3" xfId="34031"/>
    <cellStyle name="Normal 5 7 3 2" xfId="34032"/>
    <cellStyle name="Normal 5 7 3 3" xfId="34033"/>
    <cellStyle name="Normal 5 7 3 4" xfId="34034"/>
    <cellStyle name="Normal 5 7 3 5" xfId="34035"/>
    <cellStyle name="Normal 5 7 3 6" xfId="34036"/>
    <cellStyle name="Normal 5 7 4" xfId="34037"/>
    <cellStyle name="Normal 5 7 4 2" xfId="34038"/>
    <cellStyle name="Normal 5 7 5" xfId="34039"/>
    <cellStyle name="Normal 5 7 6" xfId="34040"/>
    <cellStyle name="Normal 5 7 7" xfId="34041"/>
    <cellStyle name="Normal 5 7 8" xfId="34042"/>
    <cellStyle name="Normal 5 7 9" xfId="34043"/>
    <cellStyle name="Normal 5 70" xfId="34044"/>
    <cellStyle name="Normal 5 71" xfId="34045"/>
    <cellStyle name="Normal 5 72" xfId="34046"/>
    <cellStyle name="Normal 5 73" xfId="34047"/>
    <cellStyle name="Normal 5 74" xfId="34048"/>
    <cellStyle name="Normal 5 75" xfId="34049"/>
    <cellStyle name="Normal 5 76" xfId="34050"/>
    <cellStyle name="Normal 5 77" xfId="34051"/>
    <cellStyle name="Normal 5 78" xfId="34052"/>
    <cellStyle name="Normal 5 79" xfId="34053"/>
    <cellStyle name="Normal 5 8" xfId="1675"/>
    <cellStyle name="Normal 5 8 10" xfId="34054"/>
    <cellStyle name="Normal 5 8 2" xfId="34055"/>
    <cellStyle name="Normal 5 8 2 2" xfId="34056"/>
    <cellStyle name="Normal 5 8 2 2 2" xfId="34057"/>
    <cellStyle name="Normal 5 8 2 3" xfId="34058"/>
    <cellStyle name="Normal 5 8 2 4" xfId="34059"/>
    <cellStyle name="Normal 5 8 2 5" xfId="34060"/>
    <cellStyle name="Normal 5 8 2 6" xfId="34061"/>
    <cellStyle name="Normal 5 8 2 7" xfId="34062"/>
    <cellStyle name="Normal 5 8 3" xfId="34063"/>
    <cellStyle name="Normal 5 8 3 2" xfId="34064"/>
    <cellStyle name="Normal 5 8 3 3" xfId="34065"/>
    <cellStyle name="Normal 5 8 3 4" xfId="34066"/>
    <cellStyle name="Normal 5 8 3 5" xfId="34067"/>
    <cellStyle name="Normal 5 8 3 6" xfId="34068"/>
    <cellStyle name="Normal 5 8 4" xfId="34069"/>
    <cellStyle name="Normal 5 8 4 2" xfId="34070"/>
    <cellStyle name="Normal 5 8 5" xfId="34071"/>
    <cellStyle name="Normal 5 8 6" xfId="34072"/>
    <cellStyle name="Normal 5 8 7" xfId="34073"/>
    <cellStyle name="Normal 5 8 8" xfId="34074"/>
    <cellStyle name="Normal 5 8 9" xfId="34075"/>
    <cellStyle name="Normal 5 80" xfId="34076"/>
    <cellStyle name="Normal 5 81" xfId="34077"/>
    <cellStyle name="Normal 5 82" xfId="34078"/>
    <cellStyle name="Normal 5 83" xfId="34079"/>
    <cellStyle name="Normal 5 84" xfId="34080"/>
    <cellStyle name="Normal 5 85" xfId="34081"/>
    <cellStyle name="Normal 5 86" xfId="34082"/>
    <cellStyle name="Normal 5 87" xfId="34083"/>
    <cellStyle name="Normal 5 88" xfId="34084"/>
    <cellStyle name="Normal 5 89" xfId="34085"/>
    <cellStyle name="Normal 5 9" xfId="1763"/>
    <cellStyle name="Normal 5 9 2" xfId="34086"/>
    <cellStyle name="Normal 5 9 2 2" xfId="34087"/>
    <cellStyle name="Normal 5 9 2 2 2" xfId="34088"/>
    <cellStyle name="Normal 5 9 2 3" xfId="34089"/>
    <cellStyle name="Normal 5 9 2 4" xfId="34090"/>
    <cellStyle name="Normal 5 9 2 5" xfId="34091"/>
    <cellStyle name="Normal 5 9 2 6" xfId="34092"/>
    <cellStyle name="Normal 5 9 3" xfId="34093"/>
    <cellStyle name="Normal 5 9 3 2" xfId="34094"/>
    <cellStyle name="Normal 5 9 4" xfId="34095"/>
    <cellStyle name="Normal 5 9 5" xfId="34096"/>
    <cellStyle name="Normal 5 9 6" xfId="34097"/>
    <cellStyle name="Normal 5 9 7" xfId="34098"/>
    <cellStyle name="Normal 5 9 8" xfId="34099"/>
    <cellStyle name="Normal 5 9 9" xfId="34100"/>
    <cellStyle name="Normal 5 90" xfId="34101"/>
    <cellStyle name="Normal 5 91" xfId="34102"/>
    <cellStyle name="Normal 5 92" xfId="34103"/>
    <cellStyle name="Normal 5 93" xfId="34104"/>
    <cellStyle name="Normal 5 94" xfId="34105"/>
    <cellStyle name="Normal 5 95" xfId="34106"/>
    <cellStyle name="Normal 5 96" xfId="34107"/>
    <cellStyle name="Normal 5 97" xfId="34108"/>
    <cellStyle name="Normal 5 98" xfId="34109"/>
    <cellStyle name="Normal 5 99" xfId="34110"/>
    <cellStyle name="Normal 50" xfId="474"/>
    <cellStyle name="Normal 50 2" xfId="1279"/>
    <cellStyle name="Normal 51" xfId="438"/>
    <cellStyle name="Normal 51 2" xfId="1248"/>
    <cellStyle name="Normal 52" xfId="467"/>
    <cellStyle name="Normal 52 2" xfId="1272"/>
    <cellStyle name="Normal 53" xfId="427"/>
    <cellStyle name="Normal 53 2" xfId="1241"/>
    <cellStyle name="Normal 54" xfId="460"/>
    <cellStyle name="Normal 54 2" xfId="1265"/>
    <cellStyle name="Normal 55" xfId="409"/>
    <cellStyle name="Normal 55 2" xfId="1230"/>
    <cellStyle name="Normal 56" xfId="477"/>
    <cellStyle name="Normal 56 2" xfId="1281"/>
    <cellStyle name="Normal 57" xfId="479"/>
    <cellStyle name="Normal 57 2" xfId="1282"/>
    <cellStyle name="Normal 58" xfId="481"/>
    <cellStyle name="Normal 58 2" xfId="1283"/>
    <cellStyle name="Normal 59" xfId="483"/>
    <cellStyle name="Normal 59 2" xfId="1284"/>
    <cellStyle name="Normal 6" xfId="339"/>
    <cellStyle name="Normal 6 10" xfId="1803"/>
    <cellStyle name="Normal 6 10 2" xfId="34111"/>
    <cellStyle name="Normal 6 10 2 2" xfId="34112"/>
    <cellStyle name="Normal 6 10 3" xfId="34113"/>
    <cellStyle name="Normal 6 10 3 2" xfId="34114"/>
    <cellStyle name="Normal 6 10 4" xfId="34115"/>
    <cellStyle name="Normal 6 10 5" xfId="34116"/>
    <cellStyle name="Normal 6 10 6" xfId="34117"/>
    <cellStyle name="Normal 6 10 7" xfId="34118"/>
    <cellStyle name="Normal 6 10 8" xfId="34119"/>
    <cellStyle name="Normal 6 100" xfId="34120"/>
    <cellStyle name="Normal 6 101" xfId="34121"/>
    <cellStyle name="Normal 6 102" xfId="34122"/>
    <cellStyle name="Normal 6 103" xfId="34123"/>
    <cellStyle name="Normal 6 104" xfId="34124"/>
    <cellStyle name="Normal 6 105" xfId="34125"/>
    <cellStyle name="Normal 6 106" xfId="34126"/>
    <cellStyle name="Normal 6 107" xfId="34127"/>
    <cellStyle name="Normal 6 108" xfId="34128"/>
    <cellStyle name="Normal 6 109" xfId="34129"/>
    <cellStyle name="Normal 6 11" xfId="34130"/>
    <cellStyle name="Normal 6 11 2" xfId="34131"/>
    <cellStyle name="Normal 6 11 2 2" xfId="34132"/>
    <cellStyle name="Normal 6 11 3" xfId="34133"/>
    <cellStyle name="Normal 6 11 3 2" xfId="34134"/>
    <cellStyle name="Normal 6 11 4" xfId="34135"/>
    <cellStyle name="Normal 6 11 5" xfId="34136"/>
    <cellStyle name="Normal 6 11 6" xfId="34137"/>
    <cellStyle name="Normal 6 110" xfId="34138"/>
    <cellStyle name="Normal 6 111" xfId="34139"/>
    <cellStyle name="Normal 6 112" xfId="34140"/>
    <cellStyle name="Normal 6 113" xfId="55968"/>
    <cellStyle name="Normal 6 114" xfId="56109"/>
    <cellStyle name="Normal 6 12" xfId="34141"/>
    <cellStyle name="Normal 6 12 2" xfId="34142"/>
    <cellStyle name="Normal 6 12 3" xfId="34143"/>
    <cellStyle name="Normal 6 13" xfId="34144"/>
    <cellStyle name="Normal 6 13 2" xfId="34145"/>
    <cellStyle name="Normal 6 13 3" xfId="34146"/>
    <cellStyle name="Normal 6 14" xfId="34147"/>
    <cellStyle name="Normal 6 14 2" xfId="34148"/>
    <cellStyle name="Normal 6 14 3" xfId="34149"/>
    <cellStyle name="Normal 6 15" xfId="34150"/>
    <cellStyle name="Normal 6 15 2" xfId="34151"/>
    <cellStyle name="Normal 6 15 3" xfId="34152"/>
    <cellStyle name="Normal 6 16" xfId="34153"/>
    <cellStyle name="Normal 6 16 2" xfId="34154"/>
    <cellStyle name="Normal 6 16 3" xfId="34155"/>
    <cellStyle name="Normal 6 17" xfId="34156"/>
    <cellStyle name="Normal 6 17 2" xfId="34157"/>
    <cellStyle name="Normal 6 18" xfId="34158"/>
    <cellStyle name="Normal 6 18 2" xfId="34159"/>
    <cellStyle name="Normal 6 19" xfId="34160"/>
    <cellStyle name="Normal 6 19 2" xfId="34161"/>
    <cellStyle name="Normal 6 2" xfId="447"/>
    <cellStyle name="Normal 6 2 10" xfId="34162"/>
    <cellStyle name="Normal 6 2 11" xfId="34163"/>
    <cellStyle name="Normal 6 2 12" xfId="56001"/>
    <cellStyle name="Normal 6 2 13" xfId="56142"/>
    <cellStyle name="Normal 6 2 2" xfId="1255"/>
    <cellStyle name="Normal 6 2 2 2" xfId="1685"/>
    <cellStyle name="Normal 6 2 2 2 2" xfId="34164"/>
    <cellStyle name="Normal 6 2 2 2 3" xfId="34165"/>
    <cellStyle name="Normal 6 2 2 3" xfId="34166"/>
    <cellStyle name="Normal 6 2 2 4" xfId="34167"/>
    <cellStyle name="Normal 6 2 2 5" xfId="34168"/>
    <cellStyle name="Normal 6 2 2 6" xfId="34169"/>
    <cellStyle name="Normal 6 2 2 7" xfId="34170"/>
    <cellStyle name="Normal 6 2 2 8" xfId="34171"/>
    <cellStyle name="Normal 6 2 2 9" xfId="34172"/>
    <cellStyle name="Normal 6 2 3" xfId="1371"/>
    <cellStyle name="Normal 6 2 3 2" xfId="34173"/>
    <cellStyle name="Normal 6 2 3 3" xfId="34174"/>
    <cellStyle name="Normal 6 2 3 4" xfId="34175"/>
    <cellStyle name="Normal 6 2 3 5" xfId="34176"/>
    <cellStyle name="Normal 6 2 3 6" xfId="34177"/>
    <cellStyle name="Normal 6 2 3 7" xfId="34178"/>
    <cellStyle name="Normal 6 2 4" xfId="1684"/>
    <cellStyle name="Normal 6 2 4 2" xfId="34179"/>
    <cellStyle name="Normal 6 2 4 3" xfId="34180"/>
    <cellStyle name="Normal 6 2 5" xfId="1996"/>
    <cellStyle name="Normal 6 2 5 2" xfId="34181"/>
    <cellStyle name="Normal 6 2 6" xfId="34182"/>
    <cellStyle name="Normal 6 2 7" xfId="34183"/>
    <cellStyle name="Normal 6 2 8" xfId="34184"/>
    <cellStyle name="Normal 6 2 9" xfId="34185"/>
    <cellStyle name="Normal 6 20" xfId="34186"/>
    <cellStyle name="Normal 6 20 2" xfId="34187"/>
    <cellStyle name="Normal 6 21" xfId="34188"/>
    <cellStyle name="Normal 6 21 2" xfId="34189"/>
    <cellStyle name="Normal 6 22" xfId="34190"/>
    <cellStyle name="Normal 6 22 2" xfId="34191"/>
    <cellStyle name="Normal 6 23" xfId="34192"/>
    <cellStyle name="Normal 6 23 2" xfId="34193"/>
    <cellStyle name="Normal 6 24" xfId="34194"/>
    <cellStyle name="Normal 6 24 2" xfId="34195"/>
    <cellStyle name="Normal 6 25" xfId="34196"/>
    <cellStyle name="Normal 6 25 2" xfId="34197"/>
    <cellStyle name="Normal 6 26" xfId="34198"/>
    <cellStyle name="Normal 6 26 2" xfId="34199"/>
    <cellStyle name="Normal 6 27" xfId="34200"/>
    <cellStyle name="Normal 6 27 2" xfId="34201"/>
    <cellStyle name="Normal 6 28" xfId="34202"/>
    <cellStyle name="Normal 6 28 2" xfId="34203"/>
    <cellStyle name="Normal 6 29" xfId="34204"/>
    <cellStyle name="Normal 6 29 2" xfId="34205"/>
    <cellStyle name="Normal 6 3" xfId="580"/>
    <cellStyle name="Normal 6 3 10" xfId="34206"/>
    <cellStyle name="Normal 6 3 11" xfId="34207"/>
    <cellStyle name="Normal 6 3 12" xfId="55986"/>
    <cellStyle name="Normal 6 3 13" xfId="56127"/>
    <cellStyle name="Normal 6 3 2" xfId="1687"/>
    <cellStyle name="Normal 6 3 2 2" xfId="34208"/>
    <cellStyle name="Normal 6 3 2 2 2" xfId="34209"/>
    <cellStyle name="Normal 6 3 2 3" xfId="34210"/>
    <cellStyle name="Normal 6 3 2 4" xfId="34211"/>
    <cellStyle name="Normal 6 3 2 5" xfId="34212"/>
    <cellStyle name="Normal 6 3 2 6" xfId="34213"/>
    <cellStyle name="Normal 6 3 2 7" xfId="34214"/>
    <cellStyle name="Normal 6 3 2 8" xfId="34215"/>
    <cellStyle name="Normal 6 3 2 9" xfId="34216"/>
    <cellStyle name="Normal 6 3 3" xfId="1686"/>
    <cellStyle name="Normal 6 3 3 2" xfId="34217"/>
    <cellStyle name="Normal 6 3 3 3" xfId="34218"/>
    <cellStyle name="Normal 6 3 3 4" xfId="34219"/>
    <cellStyle name="Normal 6 3 3 5" xfId="34220"/>
    <cellStyle name="Normal 6 3 3 6" xfId="34221"/>
    <cellStyle name="Normal 6 3 3 7" xfId="34222"/>
    <cellStyle name="Normal 6 3 4" xfId="1892"/>
    <cellStyle name="Normal 6 3 4 2" xfId="34223"/>
    <cellStyle name="Normal 6 3 4 3" xfId="34224"/>
    <cellStyle name="Normal 6 3 5" xfId="34225"/>
    <cellStyle name="Normal 6 3 6" xfId="34226"/>
    <cellStyle name="Normal 6 3 7" xfId="34227"/>
    <cellStyle name="Normal 6 3 8" xfId="34228"/>
    <cellStyle name="Normal 6 3 9" xfId="34229"/>
    <cellStyle name="Normal 6 30" xfId="34230"/>
    <cellStyle name="Normal 6 30 2" xfId="34231"/>
    <cellStyle name="Normal 6 31" xfId="34232"/>
    <cellStyle name="Normal 6 31 2" xfId="34233"/>
    <cellStyle name="Normal 6 32" xfId="34234"/>
    <cellStyle name="Normal 6 32 2" xfId="34235"/>
    <cellStyle name="Normal 6 33" xfId="34236"/>
    <cellStyle name="Normal 6 33 2" xfId="34237"/>
    <cellStyle name="Normal 6 34" xfId="34238"/>
    <cellStyle name="Normal 6 34 2" xfId="34239"/>
    <cellStyle name="Normal 6 35" xfId="34240"/>
    <cellStyle name="Normal 6 35 2" xfId="34241"/>
    <cellStyle name="Normal 6 36" xfId="34242"/>
    <cellStyle name="Normal 6 36 2" xfId="34243"/>
    <cellStyle name="Normal 6 37" xfId="34244"/>
    <cellStyle name="Normal 6 37 2" xfId="34245"/>
    <cellStyle name="Normal 6 38" xfId="34246"/>
    <cellStyle name="Normal 6 38 2" xfId="34247"/>
    <cellStyle name="Normal 6 39" xfId="34248"/>
    <cellStyle name="Normal 6 39 2" xfId="34249"/>
    <cellStyle name="Normal 6 4" xfId="703"/>
    <cellStyle name="Normal 6 4 10" xfId="34250"/>
    <cellStyle name="Normal 6 4 11" xfId="34251"/>
    <cellStyle name="Normal 6 4 2" xfId="1688"/>
    <cellStyle name="Normal 6 4 2 2" xfId="34252"/>
    <cellStyle name="Normal 6 4 2 2 2" xfId="34253"/>
    <cellStyle name="Normal 6 4 2 3" xfId="34254"/>
    <cellStyle name="Normal 6 4 2 4" xfId="34255"/>
    <cellStyle name="Normal 6 4 2 5" xfId="34256"/>
    <cellStyle name="Normal 6 4 2 6" xfId="34257"/>
    <cellStyle name="Normal 6 4 2 7" xfId="34258"/>
    <cellStyle name="Normal 6 4 2 8" xfId="34259"/>
    <cellStyle name="Normal 6 4 3" xfId="34260"/>
    <cellStyle name="Normal 6 4 3 2" xfId="34261"/>
    <cellStyle name="Normal 6 4 3 3" xfId="34262"/>
    <cellStyle name="Normal 6 4 3 4" xfId="34263"/>
    <cellStyle name="Normal 6 4 3 5" xfId="34264"/>
    <cellStyle name="Normal 6 4 3 6" xfId="34265"/>
    <cellStyle name="Normal 6 4 4" xfId="34266"/>
    <cellStyle name="Normal 6 4 4 2" xfId="34267"/>
    <cellStyle name="Normal 6 4 5" xfId="34268"/>
    <cellStyle name="Normal 6 4 6" xfId="34269"/>
    <cellStyle name="Normal 6 4 7" xfId="34270"/>
    <cellStyle name="Normal 6 4 8" xfId="34271"/>
    <cellStyle name="Normal 6 4 9" xfId="34272"/>
    <cellStyle name="Normal 6 40" xfId="34273"/>
    <cellStyle name="Normal 6 40 2" xfId="34274"/>
    <cellStyle name="Normal 6 41" xfId="34275"/>
    <cellStyle name="Normal 6 41 2" xfId="34276"/>
    <cellStyle name="Normal 6 42" xfId="34277"/>
    <cellStyle name="Normal 6 42 2" xfId="34278"/>
    <cellStyle name="Normal 6 43" xfId="34279"/>
    <cellStyle name="Normal 6 43 2" xfId="34280"/>
    <cellStyle name="Normal 6 44" xfId="34281"/>
    <cellStyle name="Normal 6 44 2" xfId="34282"/>
    <cellStyle name="Normal 6 45" xfId="34283"/>
    <cellStyle name="Normal 6 46" xfId="34284"/>
    <cellStyle name="Normal 6 47" xfId="34285"/>
    <cellStyle name="Normal 6 48" xfId="34286"/>
    <cellStyle name="Normal 6 49" xfId="34287"/>
    <cellStyle name="Normal 6 5" xfId="765"/>
    <cellStyle name="Normal 6 5 10" xfId="34288"/>
    <cellStyle name="Normal 6 5 11" xfId="34289"/>
    <cellStyle name="Normal 6 5 2" xfId="1689"/>
    <cellStyle name="Normal 6 5 2 2" xfId="34290"/>
    <cellStyle name="Normal 6 5 2 2 2" xfId="34291"/>
    <cellStyle name="Normal 6 5 2 3" xfId="34292"/>
    <cellStyle name="Normal 6 5 2 4" xfId="34293"/>
    <cellStyle name="Normal 6 5 2 5" xfId="34294"/>
    <cellStyle name="Normal 6 5 2 6" xfId="34295"/>
    <cellStyle name="Normal 6 5 2 7" xfId="34296"/>
    <cellStyle name="Normal 6 5 2 8" xfId="34297"/>
    <cellStyle name="Normal 6 5 3" xfId="34298"/>
    <cellStyle name="Normal 6 5 3 2" xfId="34299"/>
    <cellStyle name="Normal 6 5 3 3" xfId="34300"/>
    <cellStyle name="Normal 6 5 3 4" xfId="34301"/>
    <cellStyle name="Normal 6 5 3 5" xfId="34302"/>
    <cellStyle name="Normal 6 5 3 6" xfId="34303"/>
    <cellStyle name="Normal 6 5 4" xfId="34304"/>
    <cellStyle name="Normal 6 5 4 2" xfId="34305"/>
    <cellStyle name="Normal 6 5 5" xfId="34306"/>
    <cellStyle name="Normal 6 5 6" xfId="34307"/>
    <cellStyle name="Normal 6 5 7" xfId="34308"/>
    <cellStyle name="Normal 6 5 8" xfId="34309"/>
    <cellStyle name="Normal 6 5 9" xfId="34310"/>
    <cellStyle name="Normal 6 50" xfId="34311"/>
    <cellStyle name="Normal 6 51" xfId="34312"/>
    <cellStyle name="Normal 6 52" xfId="34313"/>
    <cellStyle name="Normal 6 53" xfId="34314"/>
    <cellStyle name="Normal 6 54" xfId="34315"/>
    <cellStyle name="Normal 6 55" xfId="34316"/>
    <cellStyle name="Normal 6 56" xfId="34317"/>
    <cellStyle name="Normal 6 57" xfId="34318"/>
    <cellStyle name="Normal 6 58" xfId="34319"/>
    <cellStyle name="Normal 6 59" xfId="34320"/>
    <cellStyle name="Normal 6 6" xfId="915"/>
    <cellStyle name="Normal 6 6 10" xfId="34321"/>
    <cellStyle name="Normal 6 6 11" xfId="34322"/>
    <cellStyle name="Normal 6 6 2" xfId="1690"/>
    <cellStyle name="Normal 6 6 2 2" xfId="34323"/>
    <cellStyle name="Normal 6 6 2 2 2" xfId="34324"/>
    <cellStyle name="Normal 6 6 2 3" xfId="34325"/>
    <cellStyle name="Normal 6 6 2 4" xfId="34326"/>
    <cellStyle name="Normal 6 6 2 5" xfId="34327"/>
    <cellStyle name="Normal 6 6 2 6" xfId="34328"/>
    <cellStyle name="Normal 6 6 2 7" xfId="34329"/>
    <cellStyle name="Normal 6 6 2 8" xfId="34330"/>
    <cellStyle name="Normal 6 6 3" xfId="34331"/>
    <cellStyle name="Normal 6 6 3 2" xfId="34332"/>
    <cellStyle name="Normal 6 6 3 3" xfId="34333"/>
    <cellStyle name="Normal 6 6 3 4" xfId="34334"/>
    <cellStyle name="Normal 6 6 3 5" xfId="34335"/>
    <cellStyle name="Normal 6 6 3 6" xfId="34336"/>
    <cellStyle name="Normal 6 6 4" xfId="34337"/>
    <cellStyle name="Normal 6 6 4 2" xfId="34338"/>
    <cellStyle name="Normal 6 6 5" xfId="34339"/>
    <cellStyle name="Normal 6 6 6" xfId="34340"/>
    <cellStyle name="Normal 6 6 7" xfId="34341"/>
    <cellStyle name="Normal 6 6 8" xfId="34342"/>
    <cellStyle name="Normal 6 6 9" xfId="34343"/>
    <cellStyle name="Normal 6 60" xfId="34344"/>
    <cellStyle name="Normal 6 61" xfId="34345"/>
    <cellStyle name="Normal 6 62" xfId="34346"/>
    <cellStyle name="Normal 6 63" xfId="34347"/>
    <cellStyle name="Normal 6 64" xfId="34348"/>
    <cellStyle name="Normal 6 65" xfId="34349"/>
    <cellStyle name="Normal 6 66" xfId="34350"/>
    <cellStyle name="Normal 6 67" xfId="34351"/>
    <cellStyle name="Normal 6 68" xfId="34352"/>
    <cellStyle name="Normal 6 69" xfId="34353"/>
    <cellStyle name="Normal 6 7" xfId="1352"/>
    <cellStyle name="Normal 6 7 10" xfId="34354"/>
    <cellStyle name="Normal 6 7 2" xfId="34355"/>
    <cellStyle name="Normal 6 7 2 2" xfId="34356"/>
    <cellStyle name="Normal 6 7 2 2 2" xfId="34357"/>
    <cellStyle name="Normal 6 7 2 3" xfId="34358"/>
    <cellStyle name="Normal 6 7 2 4" xfId="34359"/>
    <cellStyle name="Normal 6 7 2 5" xfId="34360"/>
    <cellStyle name="Normal 6 7 2 6" xfId="34361"/>
    <cellStyle name="Normal 6 7 2 7" xfId="34362"/>
    <cellStyle name="Normal 6 7 3" xfId="34363"/>
    <cellStyle name="Normal 6 7 3 2" xfId="34364"/>
    <cellStyle name="Normal 6 7 3 3" xfId="34365"/>
    <cellStyle name="Normal 6 7 3 4" xfId="34366"/>
    <cellStyle name="Normal 6 7 3 5" xfId="34367"/>
    <cellStyle name="Normal 6 7 3 6" xfId="34368"/>
    <cellStyle name="Normal 6 7 4" xfId="34369"/>
    <cellStyle name="Normal 6 7 4 2" xfId="34370"/>
    <cellStyle name="Normal 6 7 5" xfId="34371"/>
    <cellStyle name="Normal 6 7 6" xfId="34372"/>
    <cellStyle name="Normal 6 7 7" xfId="34373"/>
    <cellStyle name="Normal 6 7 8" xfId="34374"/>
    <cellStyle name="Normal 6 7 9" xfId="34375"/>
    <cellStyle name="Normal 6 70" xfId="34376"/>
    <cellStyle name="Normal 6 71" xfId="34377"/>
    <cellStyle name="Normal 6 72" xfId="34378"/>
    <cellStyle name="Normal 6 73" xfId="34379"/>
    <cellStyle name="Normal 6 74" xfId="34380"/>
    <cellStyle name="Normal 6 75" xfId="34381"/>
    <cellStyle name="Normal 6 76" xfId="34382"/>
    <cellStyle name="Normal 6 77" xfId="34383"/>
    <cellStyle name="Normal 6 78" xfId="34384"/>
    <cellStyle name="Normal 6 79" xfId="34385"/>
    <cellStyle name="Normal 6 8" xfId="1683"/>
    <cellStyle name="Normal 6 8 10" xfId="34386"/>
    <cellStyle name="Normal 6 8 2" xfId="34387"/>
    <cellStyle name="Normal 6 8 2 2" xfId="34388"/>
    <cellStyle name="Normal 6 8 2 2 2" xfId="34389"/>
    <cellStyle name="Normal 6 8 2 3" xfId="34390"/>
    <cellStyle name="Normal 6 8 2 4" xfId="34391"/>
    <cellStyle name="Normal 6 8 2 5" xfId="34392"/>
    <cellStyle name="Normal 6 8 2 6" xfId="34393"/>
    <cellStyle name="Normal 6 8 2 7" xfId="34394"/>
    <cellStyle name="Normal 6 8 3" xfId="34395"/>
    <cellStyle name="Normal 6 8 3 2" xfId="34396"/>
    <cellStyle name="Normal 6 8 3 3" xfId="34397"/>
    <cellStyle name="Normal 6 8 3 4" xfId="34398"/>
    <cellStyle name="Normal 6 8 3 5" xfId="34399"/>
    <cellStyle name="Normal 6 8 3 6" xfId="34400"/>
    <cellStyle name="Normal 6 8 4" xfId="34401"/>
    <cellStyle name="Normal 6 8 4 2" xfId="34402"/>
    <cellStyle name="Normal 6 8 5" xfId="34403"/>
    <cellStyle name="Normal 6 8 6" xfId="34404"/>
    <cellStyle name="Normal 6 8 7" xfId="34405"/>
    <cellStyle name="Normal 6 8 8" xfId="34406"/>
    <cellStyle name="Normal 6 8 9" xfId="34407"/>
    <cellStyle name="Normal 6 80" xfId="34408"/>
    <cellStyle name="Normal 6 81" xfId="34409"/>
    <cellStyle name="Normal 6 82" xfId="34410"/>
    <cellStyle name="Normal 6 83" xfId="34411"/>
    <cellStyle name="Normal 6 84" xfId="34412"/>
    <cellStyle name="Normal 6 85" xfId="34413"/>
    <cellStyle name="Normal 6 86" xfId="34414"/>
    <cellStyle name="Normal 6 87" xfId="34415"/>
    <cellStyle name="Normal 6 88" xfId="34416"/>
    <cellStyle name="Normal 6 89" xfId="34417"/>
    <cellStyle name="Normal 6 9" xfId="1764"/>
    <cellStyle name="Normal 6 9 2" xfId="34418"/>
    <cellStyle name="Normal 6 9 2 2" xfId="34419"/>
    <cellStyle name="Normal 6 9 2 2 2" xfId="34420"/>
    <cellStyle name="Normal 6 9 2 3" xfId="34421"/>
    <cellStyle name="Normal 6 9 2 4" xfId="34422"/>
    <cellStyle name="Normal 6 9 2 5" xfId="34423"/>
    <cellStyle name="Normal 6 9 2 6" xfId="34424"/>
    <cellStyle name="Normal 6 9 3" xfId="34425"/>
    <cellStyle name="Normal 6 9 3 2" xfId="34426"/>
    <cellStyle name="Normal 6 9 4" xfId="34427"/>
    <cellStyle name="Normal 6 9 5" xfId="34428"/>
    <cellStyle name="Normal 6 9 6" xfId="34429"/>
    <cellStyle name="Normal 6 9 7" xfId="34430"/>
    <cellStyle name="Normal 6 9 8" xfId="34431"/>
    <cellStyle name="Normal 6 9 9" xfId="34432"/>
    <cellStyle name="Normal 6 90" xfId="34433"/>
    <cellStyle name="Normal 6 91" xfId="34434"/>
    <cellStyle name="Normal 6 92" xfId="34435"/>
    <cellStyle name="Normal 6 93" xfId="34436"/>
    <cellStyle name="Normal 6 94" xfId="34437"/>
    <cellStyle name="Normal 6 95" xfId="34438"/>
    <cellStyle name="Normal 6 96" xfId="34439"/>
    <cellStyle name="Normal 6 97" xfId="34440"/>
    <cellStyle name="Normal 6 98" xfId="34441"/>
    <cellStyle name="Normal 6 99" xfId="34442"/>
    <cellStyle name="Normal 60" xfId="485"/>
    <cellStyle name="Normal 60 2" xfId="1285"/>
    <cellStyle name="Normal 61" xfId="487"/>
    <cellStyle name="Normal 61 2" xfId="1286"/>
    <cellStyle name="Normal 62" xfId="489"/>
    <cellStyle name="Normal 62 2" xfId="1287"/>
    <cellStyle name="Normal 63" xfId="491"/>
    <cellStyle name="Normal 63 2" xfId="1288"/>
    <cellStyle name="Normal 64" xfId="493"/>
    <cellStyle name="Normal 64 2" xfId="1289"/>
    <cellStyle name="Normal 65" xfId="495"/>
    <cellStyle name="Normal 65 2" xfId="1290"/>
    <cellStyle name="Normal 66" xfId="497"/>
    <cellStyle name="Normal 66 2" xfId="1292"/>
    <cellStyle name="Normal 67" xfId="499"/>
    <cellStyle name="Normal 67 2" xfId="1293"/>
    <cellStyle name="Normal 68" xfId="501"/>
    <cellStyle name="Normal 68 2" xfId="1294"/>
    <cellStyle name="Normal 69" xfId="503"/>
    <cellStyle name="Normal 69 2" xfId="1295"/>
    <cellStyle name="Normal 7" xfId="341"/>
    <cellStyle name="Normal 7 10" xfId="1804"/>
    <cellStyle name="Normal 7 10 2" xfId="34443"/>
    <cellStyle name="Normal 7 10 2 2" xfId="34444"/>
    <cellStyle name="Normal 7 10 3" xfId="34445"/>
    <cellStyle name="Normal 7 10 3 2" xfId="34446"/>
    <cellStyle name="Normal 7 10 4" xfId="34447"/>
    <cellStyle name="Normal 7 10 5" xfId="34448"/>
    <cellStyle name="Normal 7 10 6" xfId="34449"/>
    <cellStyle name="Normal 7 10 7" xfId="34450"/>
    <cellStyle name="Normal 7 10 8" xfId="34451"/>
    <cellStyle name="Normal 7 100" xfId="34452"/>
    <cellStyle name="Normal 7 101" xfId="34453"/>
    <cellStyle name="Normal 7 102" xfId="34454"/>
    <cellStyle name="Normal 7 103" xfId="34455"/>
    <cellStyle name="Normal 7 104" xfId="34456"/>
    <cellStyle name="Normal 7 105" xfId="34457"/>
    <cellStyle name="Normal 7 106" xfId="34458"/>
    <cellStyle name="Normal 7 107" xfId="34459"/>
    <cellStyle name="Normal 7 108" xfId="34460"/>
    <cellStyle name="Normal 7 109" xfId="34461"/>
    <cellStyle name="Normal 7 11" xfId="34462"/>
    <cellStyle name="Normal 7 11 2" xfId="34463"/>
    <cellStyle name="Normal 7 11 2 2" xfId="34464"/>
    <cellStyle name="Normal 7 11 3" xfId="34465"/>
    <cellStyle name="Normal 7 11 3 2" xfId="34466"/>
    <cellStyle name="Normal 7 11 4" xfId="34467"/>
    <cellStyle name="Normal 7 11 5" xfId="34468"/>
    <cellStyle name="Normal 7 11 6" xfId="34469"/>
    <cellStyle name="Normal 7 110" xfId="34470"/>
    <cellStyle name="Normal 7 111" xfId="34471"/>
    <cellStyle name="Normal 7 112" xfId="34472"/>
    <cellStyle name="Normal 7 113" xfId="55969"/>
    <cellStyle name="Normal 7 114" xfId="56110"/>
    <cellStyle name="Normal 7 12" xfId="34473"/>
    <cellStyle name="Normal 7 12 2" xfId="34474"/>
    <cellStyle name="Normal 7 12 3" xfId="34475"/>
    <cellStyle name="Normal 7 13" xfId="34476"/>
    <cellStyle name="Normal 7 13 2" xfId="34477"/>
    <cellStyle name="Normal 7 13 3" xfId="34478"/>
    <cellStyle name="Normal 7 14" xfId="34479"/>
    <cellStyle name="Normal 7 14 2" xfId="34480"/>
    <cellStyle name="Normal 7 14 3" xfId="34481"/>
    <cellStyle name="Normal 7 15" xfId="34482"/>
    <cellStyle name="Normal 7 15 2" xfId="34483"/>
    <cellStyle name="Normal 7 15 3" xfId="34484"/>
    <cellStyle name="Normal 7 16" xfId="34485"/>
    <cellStyle name="Normal 7 16 2" xfId="34486"/>
    <cellStyle name="Normal 7 16 3" xfId="34487"/>
    <cellStyle name="Normal 7 17" xfId="34488"/>
    <cellStyle name="Normal 7 17 2" xfId="34489"/>
    <cellStyle name="Normal 7 18" xfId="34490"/>
    <cellStyle name="Normal 7 18 2" xfId="34491"/>
    <cellStyle name="Normal 7 19" xfId="34492"/>
    <cellStyle name="Normal 7 19 2" xfId="34493"/>
    <cellStyle name="Normal 7 2" xfId="448"/>
    <cellStyle name="Normal 7 2 10" xfId="34494"/>
    <cellStyle name="Normal 7 2 11" xfId="34495"/>
    <cellStyle name="Normal 7 2 12" xfId="56002"/>
    <cellStyle name="Normal 7 2 13" xfId="56143"/>
    <cellStyle name="Normal 7 2 2" xfId="1256"/>
    <cellStyle name="Normal 7 2 2 2" xfId="1693"/>
    <cellStyle name="Normal 7 2 2 2 2" xfId="34496"/>
    <cellStyle name="Normal 7 2 2 2 3" xfId="34497"/>
    <cellStyle name="Normal 7 2 2 3" xfId="34498"/>
    <cellStyle name="Normal 7 2 2 4" xfId="34499"/>
    <cellStyle name="Normal 7 2 2 5" xfId="34500"/>
    <cellStyle name="Normal 7 2 2 6" xfId="34501"/>
    <cellStyle name="Normal 7 2 2 7" xfId="34502"/>
    <cellStyle name="Normal 7 2 2 8" xfId="34503"/>
    <cellStyle name="Normal 7 2 2 9" xfId="34504"/>
    <cellStyle name="Normal 7 2 3" xfId="1372"/>
    <cellStyle name="Normal 7 2 3 2" xfId="34505"/>
    <cellStyle name="Normal 7 2 3 3" xfId="34506"/>
    <cellStyle name="Normal 7 2 3 4" xfId="34507"/>
    <cellStyle name="Normal 7 2 3 5" xfId="34508"/>
    <cellStyle name="Normal 7 2 3 6" xfId="34509"/>
    <cellStyle name="Normal 7 2 3 7" xfId="34510"/>
    <cellStyle name="Normal 7 2 4" xfId="1692"/>
    <cellStyle name="Normal 7 2 4 2" xfId="34511"/>
    <cellStyle name="Normal 7 2 4 3" xfId="34512"/>
    <cellStyle name="Normal 7 2 5" xfId="1997"/>
    <cellStyle name="Normal 7 2 5 2" xfId="34513"/>
    <cellStyle name="Normal 7 2 6" xfId="34514"/>
    <cellStyle name="Normal 7 2 7" xfId="34515"/>
    <cellStyle name="Normal 7 2 8" xfId="34516"/>
    <cellStyle name="Normal 7 2 9" xfId="34517"/>
    <cellStyle name="Normal 7 20" xfId="34518"/>
    <cellStyle name="Normal 7 20 2" xfId="34519"/>
    <cellStyle name="Normal 7 21" xfId="34520"/>
    <cellStyle name="Normal 7 21 2" xfId="34521"/>
    <cellStyle name="Normal 7 22" xfId="34522"/>
    <cellStyle name="Normal 7 22 2" xfId="34523"/>
    <cellStyle name="Normal 7 23" xfId="34524"/>
    <cellStyle name="Normal 7 23 2" xfId="34525"/>
    <cellStyle name="Normal 7 24" xfId="34526"/>
    <cellStyle name="Normal 7 24 2" xfId="34527"/>
    <cellStyle name="Normal 7 25" xfId="34528"/>
    <cellStyle name="Normal 7 25 2" xfId="34529"/>
    <cellStyle name="Normal 7 26" xfId="34530"/>
    <cellStyle name="Normal 7 26 2" xfId="34531"/>
    <cellStyle name="Normal 7 27" xfId="34532"/>
    <cellStyle name="Normal 7 27 2" xfId="34533"/>
    <cellStyle name="Normal 7 28" xfId="34534"/>
    <cellStyle name="Normal 7 28 2" xfId="34535"/>
    <cellStyle name="Normal 7 29" xfId="34536"/>
    <cellStyle name="Normal 7 29 2" xfId="34537"/>
    <cellStyle name="Normal 7 3" xfId="581"/>
    <cellStyle name="Normal 7 3 10" xfId="34538"/>
    <cellStyle name="Normal 7 3 11" xfId="34539"/>
    <cellStyle name="Normal 7 3 12" xfId="56017"/>
    <cellStyle name="Normal 7 3 13" xfId="56158"/>
    <cellStyle name="Normal 7 3 2" xfId="1695"/>
    <cellStyle name="Normal 7 3 2 2" xfId="34540"/>
    <cellStyle name="Normal 7 3 2 2 2" xfId="34541"/>
    <cellStyle name="Normal 7 3 2 3" xfId="34542"/>
    <cellStyle name="Normal 7 3 2 4" xfId="34543"/>
    <cellStyle name="Normal 7 3 2 5" xfId="34544"/>
    <cellStyle name="Normal 7 3 2 6" xfId="34545"/>
    <cellStyle name="Normal 7 3 2 7" xfId="34546"/>
    <cellStyle name="Normal 7 3 2 8" xfId="34547"/>
    <cellStyle name="Normal 7 3 2 9" xfId="34548"/>
    <cellStyle name="Normal 7 3 3" xfId="1694"/>
    <cellStyle name="Normal 7 3 3 2" xfId="34549"/>
    <cellStyle name="Normal 7 3 3 3" xfId="34550"/>
    <cellStyle name="Normal 7 3 3 4" xfId="34551"/>
    <cellStyle name="Normal 7 3 3 5" xfId="34552"/>
    <cellStyle name="Normal 7 3 3 6" xfId="34553"/>
    <cellStyle name="Normal 7 3 3 7" xfId="34554"/>
    <cellStyle name="Normal 7 3 4" xfId="2088"/>
    <cellStyle name="Normal 7 3 4 2" xfId="34555"/>
    <cellStyle name="Normal 7 3 4 3" xfId="34556"/>
    <cellStyle name="Normal 7 3 5" xfId="34557"/>
    <cellStyle name="Normal 7 3 6" xfId="34558"/>
    <cellStyle name="Normal 7 3 7" xfId="34559"/>
    <cellStyle name="Normal 7 3 8" xfId="34560"/>
    <cellStyle name="Normal 7 3 9" xfId="34561"/>
    <cellStyle name="Normal 7 30" xfId="34562"/>
    <cellStyle name="Normal 7 30 2" xfId="34563"/>
    <cellStyle name="Normal 7 31" xfId="34564"/>
    <cellStyle name="Normal 7 31 2" xfId="34565"/>
    <cellStyle name="Normal 7 32" xfId="34566"/>
    <cellStyle name="Normal 7 32 2" xfId="34567"/>
    <cellStyle name="Normal 7 33" xfId="34568"/>
    <cellStyle name="Normal 7 33 2" xfId="34569"/>
    <cellStyle name="Normal 7 34" xfId="34570"/>
    <cellStyle name="Normal 7 34 2" xfId="34571"/>
    <cellStyle name="Normal 7 35" xfId="34572"/>
    <cellStyle name="Normal 7 35 2" xfId="34573"/>
    <cellStyle name="Normal 7 36" xfId="34574"/>
    <cellStyle name="Normal 7 36 2" xfId="34575"/>
    <cellStyle name="Normal 7 37" xfId="34576"/>
    <cellStyle name="Normal 7 37 2" xfId="34577"/>
    <cellStyle name="Normal 7 38" xfId="34578"/>
    <cellStyle name="Normal 7 38 2" xfId="34579"/>
    <cellStyle name="Normal 7 39" xfId="34580"/>
    <cellStyle name="Normal 7 39 2" xfId="34581"/>
    <cellStyle name="Normal 7 4" xfId="704"/>
    <cellStyle name="Normal 7 4 10" xfId="34582"/>
    <cellStyle name="Normal 7 4 11" xfId="34583"/>
    <cellStyle name="Normal 7 4 2" xfId="1696"/>
    <cellStyle name="Normal 7 4 2 2" xfId="34584"/>
    <cellStyle name="Normal 7 4 2 2 2" xfId="34585"/>
    <cellStyle name="Normal 7 4 2 3" xfId="34586"/>
    <cellStyle name="Normal 7 4 2 4" xfId="34587"/>
    <cellStyle name="Normal 7 4 2 5" xfId="34588"/>
    <cellStyle name="Normal 7 4 2 6" xfId="34589"/>
    <cellStyle name="Normal 7 4 2 7" xfId="34590"/>
    <cellStyle name="Normal 7 4 2 8" xfId="34591"/>
    <cellStyle name="Normal 7 4 3" xfId="34592"/>
    <cellStyle name="Normal 7 4 3 2" xfId="34593"/>
    <cellStyle name="Normal 7 4 3 3" xfId="34594"/>
    <cellStyle name="Normal 7 4 3 4" xfId="34595"/>
    <cellStyle name="Normal 7 4 3 5" xfId="34596"/>
    <cellStyle name="Normal 7 4 3 6" xfId="34597"/>
    <cellStyle name="Normal 7 4 4" xfId="34598"/>
    <cellStyle name="Normal 7 4 4 2" xfId="34599"/>
    <cellStyle name="Normal 7 4 5" xfId="34600"/>
    <cellStyle name="Normal 7 4 6" xfId="34601"/>
    <cellStyle name="Normal 7 4 7" xfId="34602"/>
    <cellStyle name="Normal 7 4 8" xfId="34603"/>
    <cellStyle name="Normal 7 4 9" xfId="34604"/>
    <cellStyle name="Normal 7 40" xfId="34605"/>
    <cellStyle name="Normal 7 40 2" xfId="34606"/>
    <cellStyle name="Normal 7 41" xfId="34607"/>
    <cellStyle name="Normal 7 41 2" xfId="34608"/>
    <cellStyle name="Normal 7 42" xfId="34609"/>
    <cellStyle name="Normal 7 42 2" xfId="34610"/>
    <cellStyle name="Normal 7 43" xfId="34611"/>
    <cellStyle name="Normal 7 43 2" xfId="34612"/>
    <cellStyle name="Normal 7 44" xfId="34613"/>
    <cellStyle name="Normal 7 44 2" xfId="34614"/>
    <cellStyle name="Normal 7 45" xfId="34615"/>
    <cellStyle name="Normal 7 46" xfId="34616"/>
    <cellStyle name="Normal 7 47" xfId="34617"/>
    <cellStyle name="Normal 7 48" xfId="34618"/>
    <cellStyle name="Normal 7 49" xfId="34619"/>
    <cellStyle name="Normal 7 5" xfId="766"/>
    <cellStyle name="Normal 7 5 10" xfId="34620"/>
    <cellStyle name="Normal 7 5 11" xfId="34621"/>
    <cellStyle name="Normal 7 5 2" xfId="1697"/>
    <cellStyle name="Normal 7 5 2 2" xfId="34622"/>
    <cellStyle name="Normal 7 5 2 2 2" xfId="34623"/>
    <cellStyle name="Normal 7 5 2 3" xfId="34624"/>
    <cellStyle name="Normal 7 5 2 4" xfId="34625"/>
    <cellStyle name="Normal 7 5 2 5" xfId="34626"/>
    <cellStyle name="Normal 7 5 2 6" xfId="34627"/>
    <cellStyle name="Normal 7 5 2 7" xfId="34628"/>
    <cellStyle name="Normal 7 5 2 8" xfId="34629"/>
    <cellStyle name="Normal 7 5 3" xfId="34630"/>
    <cellStyle name="Normal 7 5 3 2" xfId="34631"/>
    <cellStyle name="Normal 7 5 3 3" xfId="34632"/>
    <cellStyle name="Normal 7 5 3 4" xfId="34633"/>
    <cellStyle name="Normal 7 5 3 5" xfId="34634"/>
    <cellStyle name="Normal 7 5 3 6" xfId="34635"/>
    <cellStyle name="Normal 7 5 4" xfId="34636"/>
    <cellStyle name="Normal 7 5 4 2" xfId="34637"/>
    <cellStyle name="Normal 7 5 5" xfId="34638"/>
    <cellStyle name="Normal 7 5 6" xfId="34639"/>
    <cellStyle name="Normal 7 5 7" xfId="34640"/>
    <cellStyle name="Normal 7 5 8" xfId="34641"/>
    <cellStyle name="Normal 7 5 9" xfId="34642"/>
    <cellStyle name="Normal 7 50" xfId="34643"/>
    <cellStyle name="Normal 7 51" xfId="34644"/>
    <cellStyle name="Normal 7 52" xfId="34645"/>
    <cellStyle name="Normal 7 53" xfId="34646"/>
    <cellStyle name="Normal 7 54" xfId="34647"/>
    <cellStyle name="Normal 7 55" xfId="34648"/>
    <cellStyle name="Normal 7 56" xfId="34649"/>
    <cellStyle name="Normal 7 57" xfId="34650"/>
    <cellStyle name="Normal 7 58" xfId="34651"/>
    <cellStyle name="Normal 7 59" xfId="34652"/>
    <cellStyle name="Normal 7 6" xfId="916"/>
    <cellStyle name="Normal 7 6 10" xfId="34653"/>
    <cellStyle name="Normal 7 6 11" xfId="34654"/>
    <cellStyle name="Normal 7 6 2" xfId="1698"/>
    <cellStyle name="Normal 7 6 2 2" xfId="34655"/>
    <cellStyle name="Normal 7 6 2 2 2" xfId="34656"/>
    <cellStyle name="Normal 7 6 2 3" xfId="34657"/>
    <cellStyle name="Normal 7 6 2 4" xfId="34658"/>
    <cellStyle name="Normal 7 6 2 5" xfId="34659"/>
    <cellStyle name="Normal 7 6 2 6" xfId="34660"/>
    <cellStyle name="Normal 7 6 2 7" xfId="34661"/>
    <cellStyle name="Normal 7 6 2 8" xfId="34662"/>
    <cellStyle name="Normal 7 6 3" xfId="34663"/>
    <cellStyle name="Normal 7 6 3 2" xfId="34664"/>
    <cellStyle name="Normal 7 6 3 3" xfId="34665"/>
    <cellStyle name="Normal 7 6 3 4" xfId="34666"/>
    <cellStyle name="Normal 7 6 3 5" xfId="34667"/>
    <cellStyle name="Normal 7 6 3 6" xfId="34668"/>
    <cellStyle name="Normal 7 6 4" xfId="34669"/>
    <cellStyle name="Normal 7 6 4 2" xfId="34670"/>
    <cellStyle name="Normal 7 6 5" xfId="34671"/>
    <cellStyle name="Normal 7 6 6" xfId="34672"/>
    <cellStyle name="Normal 7 6 7" xfId="34673"/>
    <cellStyle name="Normal 7 6 8" xfId="34674"/>
    <cellStyle name="Normal 7 6 9" xfId="34675"/>
    <cellStyle name="Normal 7 60" xfId="34676"/>
    <cellStyle name="Normal 7 61" xfId="34677"/>
    <cellStyle name="Normal 7 62" xfId="34678"/>
    <cellStyle name="Normal 7 63" xfId="34679"/>
    <cellStyle name="Normal 7 64" xfId="34680"/>
    <cellStyle name="Normal 7 65" xfId="34681"/>
    <cellStyle name="Normal 7 66" xfId="34682"/>
    <cellStyle name="Normal 7 67" xfId="34683"/>
    <cellStyle name="Normal 7 68" xfId="34684"/>
    <cellStyle name="Normal 7 69" xfId="34685"/>
    <cellStyle name="Normal 7 7" xfId="1353"/>
    <cellStyle name="Normal 7 7 10" xfId="34686"/>
    <cellStyle name="Normal 7 7 2" xfId="34687"/>
    <cellStyle name="Normal 7 7 2 2" xfId="34688"/>
    <cellStyle name="Normal 7 7 2 2 2" xfId="34689"/>
    <cellStyle name="Normal 7 7 2 3" xfId="34690"/>
    <cellStyle name="Normal 7 7 2 4" xfId="34691"/>
    <cellStyle name="Normal 7 7 2 5" xfId="34692"/>
    <cellStyle name="Normal 7 7 2 6" xfId="34693"/>
    <cellStyle name="Normal 7 7 2 7" xfId="34694"/>
    <cellStyle name="Normal 7 7 3" xfId="34695"/>
    <cellStyle name="Normal 7 7 3 2" xfId="34696"/>
    <cellStyle name="Normal 7 7 3 3" xfId="34697"/>
    <cellStyle name="Normal 7 7 3 4" xfId="34698"/>
    <cellStyle name="Normal 7 7 3 5" xfId="34699"/>
    <cellStyle name="Normal 7 7 3 6" xfId="34700"/>
    <cellStyle name="Normal 7 7 4" xfId="34701"/>
    <cellStyle name="Normal 7 7 4 2" xfId="34702"/>
    <cellStyle name="Normal 7 7 5" xfId="34703"/>
    <cellStyle name="Normal 7 7 6" xfId="34704"/>
    <cellStyle name="Normal 7 7 7" xfId="34705"/>
    <cellStyle name="Normal 7 7 8" xfId="34706"/>
    <cellStyle name="Normal 7 7 9" xfId="34707"/>
    <cellStyle name="Normal 7 70" xfId="34708"/>
    <cellStyle name="Normal 7 71" xfId="34709"/>
    <cellStyle name="Normal 7 72" xfId="34710"/>
    <cellStyle name="Normal 7 73" xfId="34711"/>
    <cellStyle name="Normal 7 74" xfId="34712"/>
    <cellStyle name="Normal 7 75" xfId="34713"/>
    <cellStyle name="Normal 7 76" xfId="34714"/>
    <cellStyle name="Normal 7 77" xfId="34715"/>
    <cellStyle name="Normal 7 78" xfId="34716"/>
    <cellStyle name="Normal 7 79" xfId="34717"/>
    <cellStyle name="Normal 7 8" xfId="1691"/>
    <cellStyle name="Normal 7 8 10" xfId="34718"/>
    <cellStyle name="Normal 7 8 2" xfId="34719"/>
    <cellStyle name="Normal 7 8 2 2" xfId="34720"/>
    <cellStyle name="Normal 7 8 2 2 2" xfId="34721"/>
    <cellStyle name="Normal 7 8 2 3" xfId="34722"/>
    <cellStyle name="Normal 7 8 2 4" xfId="34723"/>
    <cellStyle name="Normal 7 8 2 5" xfId="34724"/>
    <cellStyle name="Normal 7 8 2 6" xfId="34725"/>
    <cellStyle name="Normal 7 8 2 7" xfId="34726"/>
    <cellStyle name="Normal 7 8 3" xfId="34727"/>
    <cellStyle name="Normal 7 8 3 2" xfId="34728"/>
    <cellStyle name="Normal 7 8 3 3" xfId="34729"/>
    <cellStyle name="Normal 7 8 3 4" xfId="34730"/>
    <cellStyle name="Normal 7 8 3 5" xfId="34731"/>
    <cellStyle name="Normal 7 8 3 6" xfId="34732"/>
    <cellStyle name="Normal 7 8 4" xfId="34733"/>
    <cellStyle name="Normal 7 8 4 2" xfId="34734"/>
    <cellStyle name="Normal 7 8 5" xfId="34735"/>
    <cellStyle name="Normal 7 8 6" xfId="34736"/>
    <cellStyle name="Normal 7 8 7" xfId="34737"/>
    <cellStyle name="Normal 7 8 8" xfId="34738"/>
    <cellStyle name="Normal 7 8 9" xfId="34739"/>
    <cellStyle name="Normal 7 80" xfId="34740"/>
    <cellStyle name="Normal 7 81" xfId="34741"/>
    <cellStyle name="Normal 7 82" xfId="34742"/>
    <cellStyle name="Normal 7 83" xfId="34743"/>
    <cellStyle name="Normal 7 84" xfId="34744"/>
    <cellStyle name="Normal 7 85" xfId="34745"/>
    <cellStyle name="Normal 7 86" xfId="34746"/>
    <cellStyle name="Normal 7 87" xfId="34747"/>
    <cellStyle name="Normal 7 88" xfId="34748"/>
    <cellStyle name="Normal 7 89" xfId="34749"/>
    <cellStyle name="Normal 7 9" xfId="1765"/>
    <cellStyle name="Normal 7 9 2" xfId="34750"/>
    <cellStyle name="Normal 7 9 2 2" xfId="34751"/>
    <cellStyle name="Normal 7 9 2 2 2" xfId="34752"/>
    <cellStyle name="Normal 7 9 2 3" xfId="34753"/>
    <cellStyle name="Normal 7 9 2 4" xfId="34754"/>
    <cellStyle name="Normal 7 9 2 5" xfId="34755"/>
    <cellStyle name="Normal 7 9 2 6" xfId="34756"/>
    <cellStyle name="Normal 7 9 3" xfId="34757"/>
    <cellStyle name="Normal 7 9 3 2" xfId="34758"/>
    <cellStyle name="Normal 7 9 4" xfId="34759"/>
    <cellStyle name="Normal 7 9 5" xfId="34760"/>
    <cellStyle name="Normal 7 9 6" xfId="34761"/>
    <cellStyle name="Normal 7 9 7" xfId="34762"/>
    <cellStyle name="Normal 7 9 8" xfId="34763"/>
    <cellStyle name="Normal 7 9 9" xfId="34764"/>
    <cellStyle name="Normal 7 90" xfId="34765"/>
    <cellStyle name="Normal 7 91" xfId="34766"/>
    <cellStyle name="Normal 7 92" xfId="34767"/>
    <cellStyle name="Normal 7 93" xfId="34768"/>
    <cellStyle name="Normal 7 94" xfId="34769"/>
    <cellStyle name="Normal 7 95" xfId="34770"/>
    <cellStyle name="Normal 7 96" xfId="34771"/>
    <cellStyle name="Normal 7 97" xfId="34772"/>
    <cellStyle name="Normal 7 98" xfId="34773"/>
    <cellStyle name="Normal 7 99" xfId="34774"/>
    <cellStyle name="Normal 70" xfId="505"/>
    <cellStyle name="Normal 70 2" xfId="1296"/>
    <cellStyle name="Normal 71" xfId="507"/>
    <cellStyle name="Normal 71 2" xfId="1297"/>
    <cellStyle name="Normal 72" xfId="509"/>
    <cellStyle name="Normal 72 2" xfId="1298"/>
    <cellStyle name="Normal 73" xfId="511"/>
    <cellStyle name="Normal 73 2" xfId="1299"/>
    <cellStyle name="Normal 74" xfId="513"/>
    <cellStyle name="Normal 74 2" xfId="1300"/>
    <cellStyle name="Normal 75" xfId="515"/>
    <cellStyle name="Normal 75 2" xfId="1301"/>
    <cellStyle name="Normal 76" xfId="517"/>
    <cellStyle name="Normal 76 2" xfId="1302"/>
    <cellStyle name="Normal 77" xfId="519"/>
    <cellStyle name="Normal 77 2" xfId="1303"/>
    <cellStyle name="Normal 78" xfId="521"/>
    <cellStyle name="Normal 78 2" xfId="1304"/>
    <cellStyle name="Normal 79" xfId="543"/>
    <cellStyle name="Normal 79 2" xfId="1305"/>
    <cellStyle name="Normal 8" xfId="347"/>
    <cellStyle name="Normal 8 10" xfId="1805"/>
    <cellStyle name="Normal 8 10 2" xfId="34775"/>
    <cellStyle name="Normal 8 10 2 2" xfId="34776"/>
    <cellStyle name="Normal 8 10 3" xfId="34777"/>
    <cellStyle name="Normal 8 10 3 2" xfId="34778"/>
    <cellStyle name="Normal 8 10 4" xfId="34779"/>
    <cellStyle name="Normal 8 10 5" xfId="34780"/>
    <cellStyle name="Normal 8 10 6" xfId="34781"/>
    <cellStyle name="Normal 8 10 7" xfId="34782"/>
    <cellStyle name="Normal 8 10 8" xfId="34783"/>
    <cellStyle name="Normal 8 100" xfId="34784"/>
    <cellStyle name="Normal 8 101" xfId="34785"/>
    <cellStyle name="Normal 8 102" xfId="34786"/>
    <cellStyle name="Normal 8 103" xfId="34787"/>
    <cellStyle name="Normal 8 104" xfId="34788"/>
    <cellStyle name="Normal 8 105" xfId="34789"/>
    <cellStyle name="Normal 8 106" xfId="34790"/>
    <cellStyle name="Normal 8 107" xfId="34791"/>
    <cellStyle name="Normal 8 108" xfId="34792"/>
    <cellStyle name="Normal 8 109" xfId="34793"/>
    <cellStyle name="Normal 8 11" xfId="34794"/>
    <cellStyle name="Normal 8 11 2" xfId="34795"/>
    <cellStyle name="Normal 8 11 2 2" xfId="34796"/>
    <cellStyle name="Normal 8 11 3" xfId="34797"/>
    <cellStyle name="Normal 8 11 3 2" xfId="34798"/>
    <cellStyle name="Normal 8 11 4" xfId="34799"/>
    <cellStyle name="Normal 8 11 5" xfId="34800"/>
    <cellStyle name="Normal 8 11 6" xfId="34801"/>
    <cellStyle name="Normal 8 110" xfId="34802"/>
    <cellStyle name="Normal 8 111" xfId="34803"/>
    <cellStyle name="Normal 8 112" xfId="34804"/>
    <cellStyle name="Normal 8 113" xfId="55970"/>
    <cellStyle name="Normal 8 114" xfId="56111"/>
    <cellStyle name="Normal 8 12" xfId="34805"/>
    <cellStyle name="Normal 8 12 2" xfId="34806"/>
    <cellStyle name="Normal 8 12 3" xfId="34807"/>
    <cellStyle name="Normal 8 13" xfId="34808"/>
    <cellStyle name="Normal 8 13 2" xfId="34809"/>
    <cellStyle name="Normal 8 13 3" xfId="34810"/>
    <cellStyle name="Normal 8 14" xfId="34811"/>
    <cellStyle name="Normal 8 14 2" xfId="34812"/>
    <cellStyle name="Normal 8 14 3" xfId="34813"/>
    <cellStyle name="Normal 8 15" xfId="34814"/>
    <cellStyle name="Normal 8 15 2" xfId="34815"/>
    <cellStyle name="Normal 8 15 3" xfId="34816"/>
    <cellStyle name="Normal 8 16" xfId="34817"/>
    <cellStyle name="Normal 8 16 2" xfId="34818"/>
    <cellStyle name="Normal 8 16 3" xfId="34819"/>
    <cellStyle name="Normal 8 17" xfId="34820"/>
    <cellStyle name="Normal 8 17 2" xfId="34821"/>
    <cellStyle name="Normal 8 18" xfId="34822"/>
    <cellStyle name="Normal 8 18 2" xfId="34823"/>
    <cellStyle name="Normal 8 19" xfId="34824"/>
    <cellStyle name="Normal 8 19 2" xfId="34825"/>
    <cellStyle name="Normal 8 2" xfId="449"/>
    <cellStyle name="Normal 8 2 10" xfId="34826"/>
    <cellStyle name="Normal 8 2 11" xfId="34827"/>
    <cellStyle name="Normal 8 2 12" xfId="56003"/>
    <cellStyle name="Normal 8 2 13" xfId="56144"/>
    <cellStyle name="Normal 8 2 2" xfId="1257"/>
    <cellStyle name="Normal 8 2 2 2" xfId="1701"/>
    <cellStyle name="Normal 8 2 2 2 2" xfId="34828"/>
    <cellStyle name="Normal 8 2 2 2 3" xfId="34829"/>
    <cellStyle name="Normal 8 2 2 3" xfId="34830"/>
    <cellStyle name="Normal 8 2 2 4" xfId="34831"/>
    <cellStyle name="Normal 8 2 2 5" xfId="34832"/>
    <cellStyle name="Normal 8 2 2 6" xfId="34833"/>
    <cellStyle name="Normal 8 2 2 7" xfId="34834"/>
    <cellStyle name="Normal 8 2 2 8" xfId="34835"/>
    <cellStyle name="Normal 8 2 2 9" xfId="34836"/>
    <cellStyle name="Normal 8 2 3" xfId="1373"/>
    <cellStyle name="Normal 8 2 3 2" xfId="34837"/>
    <cellStyle name="Normal 8 2 3 3" xfId="34838"/>
    <cellStyle name="Normal 8 2 3 4" xfId="34839"/>
    <cellStyle name="Normal 8 2 3 5" xfId="34840"/>
    <cellStyle name="Normal 8 2 3 6" xfId="34841"/>
    <cellStyle name="Normal 8 2 3 7" xfId="34842"/>
    <cellStyle name="Normal 8 2 4" xfId="1700"/>
    <cellStyle name="Normal 8 2 4 2" xfId="34843"/>
    <cellStyle name="Normal 8 2 4 3" xfId="34844"/>
    <cellStyle name="Normal 8 2 5" xfId="1998"/>
    <cellStyle name="Normal 8 2 5 2" xfId="34845"/>
    <cellStyle name="Normal 8 2 6" xfId="34846"/>
    <cellStyle name="Normal 8 2 7" xfId="34847"/>
    <cellStyle name="Normal 8 2 8" xfId="34848"/>
    <cellStyle name="Normal 8 2 9" xfId="34849"/>
    <cellStyle name="Normal 8 20" xfId="34850"/>
    <cellStyle name="Normal 8 20 2" xfId="34851"/>
    <cellStyle name="Normal 8 21" xfId="34852"/>
    <cellStyle name="Normal 8 21 2" xfId="34853"/>
    <cellStyle name="Normal 8 22" xfId="34854"/>
    <cellStyle name="Normal 8 22 2" xfId="34855"/>
    <cellStyle name="Normal 8 23" xfId="34856"/>
    <cellStyle name="Normal 8 23 2" xfId="34857"/>
    <cellStyle name="Normal 8 24" xfId="34858"/>
    <cellStyle name="Normal 8 24 2" xfId="34859"/>
    <cellStyle name="Normal 8 25" xfId="34860"/>
    <cellStyle name="Normal 8 25 2" xfId="34861"/>
    <cellStyle name="Normal 8 26" xfId="34862"/>
    <cellStyle name="Normal 8 26 2" xfId="34863"/>
    <cellStyle name="Normal 8 27" xfId="34864"/>
    <cellStyle name="Normal 8 27 2" xfId="34865"/>
    <cellStyle name="Normal 8 28" xfId="34866"/>
    <cellStyle name="Normal 8 28 2" xfId="34867"/>
    <cellStyle name="Normal 8 29" xfId="34868"/>
    <cellStyle name="Normal 8 29 2" xfId="34869"/>
    <cellStyle name="Normal 8 3" xfId="582"/>
    <cellStyle name="Normal 8 3 10" xfId="34870"/>
    <cellStyle name="Normal 8 3 11" xfId="34871"/>
    <cellStyle name="Normal 8 3 12" xfId="55987"/>
    <cellStyle name="Normal 8 3 13" xfId="56128"/>
    <cellStyle name="Normal 8 3 2" xfId="1703"/>
    <cellStyle name="Normal 8 3 2 2" xfId="34872"/>
    <cellStyle name="Normal 8 3 2 2 2" xfId="34873"/>
    <cellStyle name="Normal 8 3 2 3" xfId="34874"/>
    <cellStyle name="Normal 8 3 2 4" xfId="34875"/>
    <cellStyle name="Normal 8 3 2 5" xfId="34876"/>
    <cellStyle name="Normal 8 3 2 6" xfId="34877"/>
    <cellStyle name="Normal 8 3 2 7" xfId="34878"/>
    <cellStyle name="Normal 8 3 2 8" xfId="34879"/>
    <cellStyle name="Normal 8 3 2 9" xfId="34880"/>
    <cellStyle name="Normal 8 3 3" xfId="1702"/>
    <cellStyle name="Normal 8 3 3 2" xfId="34881"/>
    <cellStyle name="Normal 8 3 3 3" xfId="34882"/>
    <cellStyle name="Normal 8 3 3 4" xfId="34883"/>
    <cellStyle name="Normal 8 3 3 5" xfId="34884"/>
    <cellStyle name="Normal 8 3 3 6" xfId="34885"/>
    <cellStyle name="Normal 8 3 3 7" xfId="34886"/>
    <cellStyle name="Normal 8 3 4" xfId="1899"/>
    <cellStyle name="Normal 8 3 4 2" xfId="34887"/>
    <cellStyle name="Normal 8 3 4 3" xfId="34888"/>
    <cellStyle name="Normal 8 3 5" xfId="34889"/>
    <cellStyle name="Normal 8 3 6" xfId="34890"/>
    <cellStyle name="Normal 8 3 7" xfId="34891"/>
    <cellStyle name="Normal 8 3 8" xfId="34892"/>
    <cellStyle name="Normal 8 3 9" xfId="34893"/>
    <cellStyle name="Normal 8 30" xfId="34894"/>
    <cellStyle name="Normal 8 30 2" xfId="34895"/>
    <cellStyle name="Normal 8 31" xfId="34896"/>
    <cellStyle name="Normal 8 31 2" xfId="34897"/>
    <cellStyle name="Normal 8 32" xfId="34898"/>
    <cellStyle name="Normal 8 32 2" xfId="34899"/>
    <cellStyle name="Normal 8 33" xfId="34900"/>
    <cellStyle name="Normal 8 33 2" xfId="34901"/>
    <cellStyle name="Normal 8 34" xfId="34902"/>
    <cellStyle name="Normal 8 34 2" xfId="34903"/>
    <cellStyle name="Normal 8 35" xfId="34904"/>
    <cellStyle name="Normal 8 35 2" xfId="34905"/>
    <cellStyle name="Normal 8 36" xfId="34906"/>
    <cellStyle name="Normal 8 36 2" xfId="34907"/>
    <cellStyle name="Normal 8 37" xfId="34908"/>
    <cellStyle name="Normal 8 37 2" xfId="34909"/>
    <cellStyle name="Normal 8 38" xfId="34910"/>
    <cellStyle name="Normal 8 38 2" xfId="34911"/>
    <cellStyle name="Normal 8 39" xfId="34912"/>
    <cellStyle name="Normal 8 39 2" xfId="34913"/>
    <cellStyle name="Normal 8 4" xfId="705"/>
    <cellStyle name="Normal 8 4 10" xfId="34914"/>
    <cellStyle name="Normal 8 4 11" xfId="34915"/>
    <cellStyle name="Normal 8 4 2" xfId="1704"/>
    <cellStyle name="Normal 8 4 2 2" xfId="34916"/>
    <cellStyle name="Normal 8 4 2 2 2" xfId="34917"/>
    <cellStyle name="Normal 8 4 2 3" xfId="34918"/>
    <cellStyle name="Normal 8 4 2 4" xfId="34919"/>
    <cellStyle name="Normal 8 4 2 5" xfId="34920"/>
    <cellStyle name="Normal 8 4 2 6" xfId="34921"/>
    <cellStyle name="Normal 8 4 2 7" xfId="34922"/>
    <cellStyle name="Normal 8 4 2 8" xfId="34923"/>
    <cellStyle name="Normal 8 4 3" xfId="34924"/>
    <cellStyle name="Normal 8 4 3 2" xfId="34925"/>
    <cellStyle name="Normal 8 4 3 3" xfId="34926"/>
    <cellStyle name="Normal 8 4 3 4" xfId="34927"/>
    <cellStyle name="Normal 8 4 3 5" xfId="34928"/>
    <cellStyle name="Normal 8 4 3 6" xfId="34929"/>
    <cellStyle name="Normal 8 4 4" xfId="34930"/>
    <cellStyle name="Normal 8 4 4 2" xfId="34931"/>
    <cellStyle name="Normal 8 4 5" xfId="34932"/>
    <cellStyle name="Normal 8 4 6" xfId="34933"/>
    <cellStyle name="Normal 8 4 7" xfId="34934"/>
    <cellStyle name="Normal 8 4 8" xfId="34935"/>
    <cellStyle name="Normal 8 4 9" xfId="34936"/>
    <cellStyle name="Normal 8 40" xfId="34937"/>
    <cellStyle name="Normal 8 40 2" xfId="34938"/>
    <cellStyle name="Normal 8 41" xfId="34939"/>
    <cellStyle name="Normal 8 41 2" xfId="34940"/>
    <cellStyle name="Normal 8 42" xfId="34941"/>
    <cellStyle name="Normal 8 42 2" xfId="34942"/>
    <cellStyle name="Normal 8 43" xfId="34943"/>
    <cellStyle name="Normal 8 43 2" xfId="34944"/>
    <cellStyle name="Normal 8 44" xfId="34945"/>
    <cellStyle name="Normal 8 44 2" xfId="34946"/>
    <cellStyle name="Normal 8 45" xfId="34947"/>
    <cellStyle name="Normal 8 46" xfId="34948"/>
    <cellStyle name="Normal 8 47" xfId="34949"/>
    <cellStyle name="Normal 8 48" xfId="34950"/>
    <cellStyle name="Normal 8 49" xfId="34951"/>
    <cellStyle name="Normal 8 5" xfId="767"/>
    <cellStyle name="Normal 8 5 10" xfId="34952"/>
    <cellStyle name="Normal 8 5 11" xfId="34953"/>
    <cellStyle name="Normal 8 5 2" xfId="1705"/>
    <cellStyle name="Normal 8 5 2 2" xfId="34954"/>
    <cellStyle name="Normal 8 5 2 2 2" xfId="34955"/>
    <cellStyle name="Normal 8 5 2 3" xfId="34956"/>
    <cellStyle name="Normal 8 5 2 4" xfId="34957"/>
    <cellStyle name="Normal 8 5 2 5" xfId="34958"/>
    <cellStyle name="Normal 8 5 2 6" xfId="34959"/>
    <cellStyle name="Normal 8 5 2 7" xfId="34960"/>
    <cellStyle name="Normal 8 5 2 8" xfId="34961"/>
    <cellStyle name="Normal 8 5 3" xfId="34962"/>
    <cellStyle name="Normal 8 5 3 2" xfId="34963"/>
    <cellStyle name="Normal 8 5 3 3" xfId="34964"/>
    <cellStyle name="Normal 8 5 3 4" xfId="34965"/>
    <cellStyle name="Normal 8 5 3 5" xfId="34966"/>
    <cellStyle name="Normal 8 5 3 6" xfId="34967"/>
    <cellStyle name="Normal 8 5 4" xfId="34968"/>
    <cellStyle name="Normal 8 5 4 2" xfId="34969"/>
    <cellStyle name="Normal 8 5 5" xfId="34970"/>
    <cellStyle name="Normal 8 5 6" xfId="34971"/>
    <cellStyle name="Normal 8 5 7" xfId="34972"/>
    <cellStyle name="Normal 8 5 8" xfId="34973"/>
    <cellStyle name="Normal 8 5 9" xfId="34974"/>
    <cellStyle name="Normal 8 50" xfId="34975"/>
    <cellStyle name="Normal 8 51" xfId="34976"/>
    <cellStyle name="Normal 8 52" xfId="34977"/>
    <cellStyle name="Normal 8 53" xfId="34978"/>
    <cellStyle name="Normal 8 54" xfId="34979"/>
    <cellStyle name="Normal 8 55" xfId="34980"/>
    <cellStyle name="Normal 8 56" xfId="34981"/>
    <cellStyle name="Normal 8 57" xfId="34982"/>
    <cellStyle name="Normal 8 58" xfId="34983"/>
    <cellStyle name="Normal 8 59" xfId="34984"/>
    <cellStyle name="Normal 8 6" xfId="917"/>
    <cellStyle name="Normal 8 6 10" xfId="34985"/>
    <cellStyle name="Normal 8 6 11" xfId="34986"/>
    <cellStyle name="Normal 8 6 2" xfId="1706"/>
    <cellStyle name="Normal 8 6 2 2" xfId="34987"/>
    <cellStyle name="Normal 8 6 2 2 2" xfId="34988"/>
    <cellStyle name="Normal 8 6 2 3" xfId="34989"/>
    <cellStyle name="Normal 8 6 2 4" xfId="34990"/>
    <cellStyle name="Normal 8 6 2 5" xfId="34991"/>
    <cellStyle name="Normal 8 6 2 6" xfId="34992"/>
    <cellStyle name="Normal 8 6 2 7" xfId="34993"/>
    <cellStyle name="Normal 8 6 2 8" xfId="34994"/>
    <cellStyle name="Normal 8 6 3" xfId="34995"/>
    <cellStyle name="Normal 8 6 3 2" xfId="34996"/>
    <cellStyle name="Normal 8 6 3 3" xfId="34997"/>
    <cellStyle name="Normal 8 6 3 4" xfId="34998"/>
    <cellStyle name="Normal 8 6 3 5" xfId="34999"/>
    <cellStyle name="Normal 8 6 3 6" xfId="35000"/>
    <cellStyle name="Normal 8 6 4" xfId="35001"/>
    <cellStyle name="Normal 8 6 4 2" xfId="35002"/>
    <cellStyle name="Normal 8 6 5" xfId="35003"/>
    <cellStyle name="Normal 8 6 6" xfId="35004"/>
    <cellStyle name="Normal 8 6 7" xfId="35005"/>
    <cellStyle name="Normal 8 6 8" xfId="35006"/>
    <cellStyle name="Normal 8 6 9" xfId="35007"/>
    <cellStyle name="Normal 8 60" xfId="35008"/>
    <cellStyle name="Normal 8 61" xfId="35009"/>
    <cellStyle name="Normal 8 62" xfId="35010"/>
    <cellStyle name="Normal 8 63" xfId="35011"/>
    <cellStyle name="Normal 8 64" xfId="35012"/>
    <cellStyle name="Normal 8 65" xfId="35013"/>
    <cellStyle name="Normal 8 66" xfId="35014"/>
    <cellStyle name="Normal 8 67" xfId="35015"/>
    <cellStyle name="Normal 8 68" xfId="35016"/>
    <cellStyle name="Normal 8 69" xfId="35017"/>
    <cellStyle name="Normal 8 7" xfId="1354"/>
    <cellStyle name="Normal 8 7 10" xfId="35018"/>
    <cellStyle name="Normal 8 7 2" xfId="35019"/>
    <cellStyle name="Normal 8 7 2 2" xfId="35020"/>
    <cellStyle name="Normal 8 7 2 2 2" xfId="35021"/>
    <cellStyle name="Normal 8 7 2 3" xfId="35022"/>
    <cellStyle name="Normal 8 7 2 4" xfId="35023"/>
    <cellStyle name="Normal 8 7 2 5" xfId="35024"/>
    <cellStyle name="Normal 8 7 2 6" xfId="35025"/>
    <cellStyle name="Normal 8 7 2 7" xfId="35026"/>
    <cellStyle name="Normal 8 7 3" xfId="35027"/>
    <cellStyle name="Normal 8 7 3 2" xfId="35028"/>
    <cellStyle name="Normal 8 7 3 3" xfId="35029"/>
    <cellStyle name="Normal 8 7 3 4" xfId="35030"/>
    <cellStyle name="Normal 8 7 3 5" xfId="35031"/>
    <cellStyle name="Normal 8 7 3 6" xfId="35032"/>
    <cellStyle name="Normal 8 7 4" xfId="35033"/>
    <cellStyle name="Normal 8 7 4 2" xfId="35034"/>
    <cellStyle name="Normal 8 7 5" xfId="35035"/>
    <cellStyle name="Normal 8 7 6" xfId="35036"/>
    <cellStyle name="Normal 8 7 7" xfId="35037"/>
    <cellStyle name="Normal 8 7 8" xfId="35038"/>
    <cellStyle name="Normal 8 7 9" xfId="35039"/>
    <cellStyle name="Normal 8 70" xfId="35040"/>
    <cellStyle name="Normal 8 71" xfId="35041"/>
    <cellStyle name="Normal 8 72" xfId="35042"/>
    <cellStyle name="Normal 8 73" xfId="35043"/>
    <cellStyle name="Normal 8 74" xfId="35044"/>
    <cellStyle name="Normal 8 75" xfId="35045"/>
    <cellStyle name="Normal 8 76" xfId="35046"/>
    <cellStyle name="Normal 8 77" xfId="35047"/>
    <cellStyle name="Normal 8 78" xfId="35048"/>
    <cellStyle name="Normal 8 79" xfId="35049"/>
    <cellStyle name="Normal 8 8" xfId="1699"/>
    <cellStyle name="Normal 8 8 10" xfId="35050"/>
    <cellStyle name="Normal 8 8 2" xfId="35051"/>
    <cellStyle name="Normal 8 8 2 2" xfId="35052"/>
    <cellStyle name="Normal 8 8 2 2 2" xfId="35053"/>
    <cellStyle name="Normal 8 8 2 3" xfId="35054"/>
    <cellStyle name="Normal 8 8 2 4" xfId="35055"/>
    <cellStyle name="Normal 8 8 2 5" xfId="35056"/>
    <cellStyle name="Normal 8 8 2 6" xfId="35057"/>
    <cellStyle name="Normal 8 8 2 7" xfId="35058"/>
    <cellStyle name="Normal 8 8 3" xfId="35059"/>
    <cellStyle name="Normal 8 8 3 2" xfId="35060"/>
    <cellStyle name="Normal 8 8 3 3" xfId="35061"/>
    <cellStyle name="Normal 8 8 3 4" xfId="35062"/>
    <cellStyle name="Normal 8 8 3 5" xfId="35063"/>
    <cellStyle name="Normal 8 8 3 6" xfId="35064"/>
    <cellStyle name="Normal 8 8 4" xfId="35065"/>
    <cellStyle name="Normal 8 8 4 2" xfId="35066"/>
    <cellStyle name="Normal 8 8 5" xfId="35067"/>
    <cellStyle name="Normal 8 8 6" xfId="35068"/>
    <cellStyle name="Normal 8 8 7" xfId="35069"/>
    <cellStyle name="Normal 8 8 8" xfId="35070"/>
    <cellStyle name="Normal 8 8 9" xfId="35071"/>
    <cellStyle name="Normal 8 80" xfId="35072"/>
    <cellStyle name="Normal 8 81" xfId="35073"/>
    <cellStyle name="Normal 8 82" xfId="35074"/>
    <cellStyle name="Normal 8 83" xfId="35075"/>
    <cellStyle name="Normal 8 84" xfId="35076"/>
    <cellStyle name="Normal 8 85" xfId="35077"/>
    <cellStyle name="Normal 8 86" xfId="35078"/>
    <cellStyle name="Normal 8 87" xfId="35079"/>
    <cellStyle name="Normal 8 88" xfId="35080"/>
    <cellStyle name="Normal 8 89" xfId="35081"/>
    <cellStyle name="Normal 8 9" xfId="1766"/>
    <cellStyle name="Normal 8 9 2" xfId="35082"/>
    <cellStyle name="Normal 8 9 2 2" xfId="35083"/>
    <cellStyle name="Normal 8 9 2 2 2" xfId="35084"/>
    <cellStyle name="Normal 8 9 2 3" xfId="35085"/>
    <cellStyle name="Normal 8 9 2 4" xfId="35086"/>
    <cellStyle name="Normal 8 9 2 5" xfId="35087"/>
    <cellStyle name="Normal 8 9 2 6" xfId="35088"/>
    <cellStyle name="Normal 8 9 3" xfId="35089"/>
    <cellStyle name="Normal 8 9 3 2" xfId="35090"/>
    <cellStyle name="Normal 8 9 4" xfId="35091"/>
    <cellStyle name="Normal 8 9 5" xfId="35092"/>
    <cellStyle name="Normal 8 9 6" xfId="35093"/>
    <cellStyle name="Normal 8 9 7" xfId="35094"/>
    <cellStyle name="Normal 8 9 8" xfId="35095"/>
    <cellStyle name="Normal 8 9 9" xfId="35096"/>
    <cellStyle name="Normal 8 90" xfId="35097"/>
    <cellStyle name="Normal 8 91" xfId="35098"/>
    <cellStyle name="Normal 8 92" xfId="35099"/>
    <cellStyle name="Normal 8 93" xfId="35100"/>
    <cellStyle name="Normal 8 94" xfId="35101"/>
    <cellStyle name="Normal 8 95" xfId="35102"/>
    <cellStyle name="Normal 8 96" xfId="35103"/>
    <cellStyle name="Normal 8 97" xfId="35104"/>
    <cellStyle name="Normal 8 98" xfId="35105"/>
    <cellStyle name="Normal 8 99" xfId="35106"/>
    <cellStyle name="Normal 80" xfId="553"/>
    <cellStyle name="Normal 80 2" xfId="1308"/>
    <cellStyle name="Normal 81" xfId="546"/>
    <cellStyle name="Normal 81 2" xfId="1306"/>
    <cellStyle name="Normal 82" xfId="556"/>
    <cellStyle name="Normal 82 2" xfId="1309"/>
    <cellStyle name="Normal 83" xfId="549"/>
    <cellStyle name="Normal 83 2" xfId="1307"/>
    <cellStyle name="Normal 83 3" xfId="1956"/>
    <cellStyle name="Normal 83 4" xfId="55993"/>
    <cellStyle name="Normal 83 5" xfId="56134"/>
    <cellStyle name="Normal 84" xfId="355"/>
    <cellStyle name="Normal 84 2" xfId="584"/>
    <cellStyle name="Normal 84 3" xfId="1707"/>
    <cellStyle name="Normal 84 4" xfId="35107"/>
    <cellStyle name="Normal 85" xfId="357"/>
    <cellStyle name="Normal 85 2" xfId="618"/>
    <cellStyle name="Normal 85 3" xfId="35108"/>
    <cellStyle name="Normal 86" xfId="573"/>
    <cellStyle name="Normal 86 2" xfId="587"/>
    <cellStyle name="Normal 86 3" xfId="35109"/>
    <cellStyle name="Normal 87" xfId="356"/>
    <cellStyle name="Normal 87 2" xfId="610"/>
    <cellStyle name="Normal 87 3" xfId="35110"/>
    <cellStyle name="Normal 88" xfId="594"/>
    <cellStyle name="Normal 89" xfId="621"/>
    <cellStyle name="Normal 9" xfId="342"/>
    <cellStyle name="Normal 9 10" xfId="1806"/>
    <cellStyle name="Normal 9 10 2" xfId="35111"/>
    <cellStyle name="Normal 9 10 2 2" xfId="35112"/>
    <cellStyle name="Normal 9 10 3" xfId="35113"/>
    <cellStyle name="Normal 9 10 3 2" xfId="35114"/>
    <cellStyle name="Normal 9 10 4" xfId="35115"/>
    <cellStyle name="Normal 9 10 5" xfId="35116"/>
    <cellStyle name="Normal 9 10 6" xfId="35117"/>
    <cellStyle name="Normal 9 10 7" xfId="35118"/>
    <cellStyle name="Normal 9 10 8" xfId="35119"/>
    <cellStyle name="Normal 9 100" xfId="35120"/>
    <cellStyle name="Normal 9 101" xfId="35121"/>
    <cellStyle name="Normal 9 102" xfId="35122"/>
    <cellStyle name="Normal 9 103" xfId="35123"/>
    <cellStyle name="Normal 9 104" xfId="35124"/>
    <cellStyle name="Normal 9 105" xfId="35125"/>
    <cellStyle name="Normal 9 106" xfId="35126"/>
    <cellStyle name="Normal 9 107" xfId="35127"/>
    <cellStyle name="Normal 9 108" xfId="35128"/>
    <cellStyle name="Normal 9 109" xfId="35129"/>
    <cellStyle name="Normal 9 11" xfId="35130"/>
    <cellStyle name="Normal 9 11 2" xfId="35131"/>
    <cellStyle name="Normal 9 11 2 2" xfId="35132"/>
    <cellStyle name="Normal 9 11 3" xfId="35133"/>
    <cellStyle name="Normal 9 11 3 2" xfId="35134"/>
    <cellStyle name="Normal 9 11 4" xfId="35135"/>
    <cellStyle name="Normal 9 11 5" xfId="35136"/>
    <cellStyle name="Normal 9 11 6" xfId="35137"/>
    <cellStyle name="Normal 9 110" xfId="35138"/>
    <cellStyle name="Normal 9 111" xfId="35139"/>
    <cellStyle name="Normal 9 112" xfId="35140"/>
    <cellStyle name="Normal 9 113" xfId="35141"/>
    <cellStyle name="Normal 9 114" xfId="35142"/>
    <cellStyle name="Normal 9 115" xfId="55971"/>
    <cellStyle name="Normal 9 116" xfId="56112"/>
    <cellStyle name="Normal 9 12" xfId="35143"/>
    <cellStyle name="Normal 9 12 2" xfId="35144"/>
    <cellStyle name="Normal 9 12 3" xfId="35145"/>
    <cellStyle name="Normal 9 13" xfId="35146"/>
    <cellStyle name="Normal 9 13 2" xfId="35147"/>
    <cellStyle name="Normal 9 13 3" xfId="35148"/>
    <cellStyle name="Normal 9 14" xfId="35149"/>
    <cellStyle name="Normal 9 14 2" xfId="35150"/>
    <cellStyle name="Normal 9 14 3" xfId="35151"/>
    <cellStyle name="Normal 9 15" xfId="35152"/>
    <cellStyle name="Normal 9 15 2" xfId="35153"/>
    <cellStyle name="Normal 9 15 3" xfId="35154"/>
    <cellStyle name="Normal 9 16" xfId="35155"/>
    <cellStyle name="Normal 9 16 2" xfId="35156"/>
    <cellStyle name="Normal 9 16 3" xfId="35157"/>
    <cellStyle name="Normal 9 17" xfId="35158"/>
    <cellStyle name="Normal 9 17 2" xfId="35159"/>
    <cellStyle name="Normal 9 18" xfId="35160"/>
    <cellStyle name="Normal 9 18 2" xfId="35161"/>
    <cellStyle name="Normal 9 19" xfId="35162"/>
    <cellStyle name="Normal 9 19 2" xfId="35163"/>
    <cellStyle name="Normal 9 2" xfId="451"/>
    <cellStyle name="Normal 9 2 10" xfId="35164"/>
    <cellStyle name="Normal 9 2 11" xfId="35165"/>
    <cellStyle name="Normal 9 2 12" xfId="35166"/>
    <cellStyle name="Normal 9 2 13" xfId="35167"/>
    <cellStyle name="Normal 9 2 14" xfId="35168"/>
    <cellStyle name="Normal 9 2 15" xfId="35169"/>
    <cellStyle name="Normal 9 2 16" xfId="35170"/>
    <cellStyle name="Normal 9 2 17" xfId="35171"/>
    <cellStyle name="Normal 9 2 18" xfId="35172"/>
    <cellStyle name="Normal 9 2 19" xfId="35173"/>
    <cellStyle name="Normal 9 2 2" xfId="1258"/>
    <cellStyle name="Normal 9 2 2 2" xfId="35174"/>
    <cellStyle name="Normal 9 2 2 2 2" xfId="35175"/>
    <cellStyle name="Normal 9 2 2 3" xfId="35176"/>
    <cellStyle name="Normal 9 2 2 4" xfId="35177"/>
    <cellStyle name="Normal 9 2 2 5" xfId="35178"/>
    <cellStyle name="Normal 9 2 2 6" xfId="35179"/>
    <cellStyle name="Normal 9 2 2 7" xfId="35180"/>
    <cellStyle name="Normal 9 2 2 8" xfId="35181"/>
    <cellStyle name="Normal 9 2 20" xfId="35182"/>
    <cellStyle name="Normal 9 2 21" xfId="35183"/>
    <cellStyle name="Normal 9 2 22" xfId="35184"/>
    <cellStyle name="Normal 9 2 23" xfId="35185"/>
    <cellStyle name="Normal 9 2 24" xfId="35186"/>
    <cellStyle name="Normal 9 2 25" xfId="35187"/>
    <cellStyle name="Normal 9 2 26" xfId="35188"/>
    <cellStyle name="Normal 9 2 27" xfId="35189"/>
    <cellStyle name="Normal 9 2 28" xfId="35190"/>
    <cellStyle name="Normal 9 2 29" xfId="35191"/>
    <cellStyle name="Normal 9 2 3" xfId="1374"/>
    <cellStyle name="Normal 9 2 3 2" xfId="35192"/>
    <cellStyle name="Normal 9 2 3 2 2" xfId="35193"/>
    <cellStyle name="Normal 9 2 3 3" xfId="35194"/>
    <cellStyle name="Normal 9 2 3 4" xfId="35195"/>
    <cellStyle name="Normal 9 2 3 5" xfId="35196"/>
    <cellStyle name="Normal 9 2 3 6" xfId="35197"/>
    <cellStyle name="Normal 9 2 3 7" xfId="35198"/>
    <cellStyle name="Normal 9 2 30" xfId="35199"/>
    <cellStyle name="Normal 9 2 31" xfId="35200"/>
    <cellStyle name="Normal 9 2 32" xfId="35201"/>
    <cellStyle name="Normal 9 2 33" xfId="35202"/>
    <cellStyle name="Normal 9 2 34" xfId="35203"/>
    <cellStyle name="Normal 9 2 35" xfId="35204"/>
    <cellStyle name="Normal 9 2 36" xfId="35205"/>
    <cellStyle name="Normal 9 2 37" xfId="35206"/>
    <cellStyle name="Normal 9 2 38" xfId="35207"/>
    <cellStyle name="Normal 9 2 39" xfId="35208"/>
    <cellStyle name="Normal 9 2 4" xfId="1999"/>
    <cellStyle name="Normal 9 2 4 2" xfId="35209"/>
    <cellStyle name="Normal 9 2 4 3" xfId="35210"/>
    <cellStyle name="Normal 9 2 40" xfId="35211"/>
    <cellStyle name="Normal 9 2 41" xfId="35212"/>
    <cellStyle name="Normal 9 2 42" xfId="35213"/>
    <cellStyle name="Normal 9 2 43" xfId="35214"/>
    <cellStyle name="Normal 9 2 44" xfId="35215"/>
    <cellStyle name="Normal 9 2 45" xfId="35216"/>
    <cellStyle name="Normal 9 2 46" xfId="35217"/>
    <cellStyle name="Normal 9 2 47" xfId="35218"/>
    <cellStyle name="Normal 9 2 48" xfId="35219"/>
    <cellStyle name="Normal 9 2 49" xfId="56004"/>
    <cellStyle name="Normal 9 2 5" xfId="35220"/>
    <cellStyle name="Normal 9 2 5 2" xfId="35221"/>
    <cellStyle name="Normal 9 2 50" xfId="56145"/>
    <cellStyle name="Normal 9 2 6" xfId="35222"/>
    <cellStyle name="Normal 9 2 6 2" xfId="35223"/>
    <cellStyle name="Normal 9 2 7" xfId="35224"/>
    <cellStyle name="Normal 9 2 7 2" xfId="35225"/>
    <cellStyle name="Normal 9 2 8" xfId="35226"/>
    <cellStyle name="Normal 9 2 8 2" xfId="35227"/>
    <cellStyle name="Normal 9 2 9" xfId="35228"/>
    <cellStyle name="Normal 9 20" xfId="35229"/>
    <cellStyle name="Normal 9 20 2" xfId="35230"/>
    <cellStyle name="Normal 9 21" xfId="35231"/>
    <cellStyle name="Normal 9 21 2" xfId="35232"/>
    <cellStyle name="Normal 9 22" xfId="35233"/>
    <cellStyle name="Normal 9 22 2" xfId="35234"/>
    <cellStyle name="Normal 9 23" xfId="35235"/>
    <cellStyle name="Normal 9 23 2" xfId="35236"/>
    <cellStyle name="Normal 9 24" xfId="35237"/>
    <cellStyle name="Normal 9 24 2" xfId="35238"/>
    <cellStyle name="Normal 9 25" xfId="35239"/>
    <cellStyle name="Normal 9 25 2" xfId="35240"/>
    <cellStyle name="Normal 9 26" xfId="35241"/>
    <cellStyle name="Normal 9 26 2" xfId="35242"/>
    <cellStyle name="Normal 9 27" xfId="35243"/>
    <cellStyle name="Normal 9 27 2" xfId="35244"/>
    <cellStyle name="Normal 9 28" xfId="35245"/>
    <cellStyle name="Normal 9 28 2" xfId="35246"/>
    <cellStyle name="Normal 9 29" xfId="35247"/>
    <cellStyle name="Normal 9 29 2" xfId="35248"/>
    <cellStyle name="Normal 9 3" xfId="583"/>
    <cellStyle name="Normal 9 3 10" xfId="35249"/>
    <cellStyle name="Normal 9 3 11" xfId="35250"/>
    <cellStyle name="Normal 9 3 12" xfId="35251"/>
    <cellStyle name="Normal 9 3 13" xfId="35252"/>
    <cellStyle name="Normal 9 3 14" xfId="35253"/>
    <cellStyle name="Normal 9 3 15" xfId="35254"/>
    <cellStyle name="Normal 9 3 16" xfId="35255"/>
    <cellStyle name="Normal 9 3 17" xfId="35256"/>
    <cellStyle name="Normal 9 3 18" xfId="35257"/>
    <cellStyle name="Normal 9 3 19" xfId="35258"/>
    <cellStyle name="Normal 9 3 2" xfId="2122"/>
    <cellStyle name="Normal 9 3 2 2" xfId="35259"/>
    <cellStyle name="Normal 9 3 2 2 2" xfId="35260"/>
    <cellStyle name="Normal 9 3 2 3" xfId="35261"/>
    <cellStyle name="Normal 9 3 2 4" xfId="35262"/>
    <cellStyle name="Normal 9 3 2 5" xfId="35263"/>
    <cellStyle name="Normal 9 3 2 6" xfId="35264"/>
    <cellStyle name="Normal 9 3 2 7" xfId="35265"/>
    <cellStyle name="Normal 9 3 2 8" xfId="35266"/>
    <cellStyle name="Normal 9 3 20" xfId="35267"/>
    <cellStyle name="Normal 9 3 21" xfId="35268"/>
    <cellStyle name="Normal 9 3 22" xfId="35269"/>
    <cellStyle name="Normal 9 3 23" xfId="35270"/>
    <cellStyle name="Normal 9 3 24" xfId="35271"/>
    <cellStyle name="Normal 9 3 25" xfId="35272"/>
    <cellStyle name="Normal 9 3 26" xfId="35273"/>
    <cellStyle name="Normal 9 3 27" xfId="35274"/>
    <cellStyle name="Normal 9 3 28" xfId="35275"/>
    <cellStyle name="Normal 9 3 29" xfId="35276"/>
    <cellStyle name="Normal 9 3 3" xfId="35277"/>
    <cellStyle name="Normal 9 3 3 2" xfId="35278"/>
    <cellStyle name="Normal 9 3 3 2 2" xfId="35279"/>
    <cellStyle name="Normal 9 3 3 3" xfId="35280"/>
    <cellStyle name="Normal 9 3 3 4" xfId="35281"/>
    <cellStyle name="Normal 9 3 3 5" xfId="35282"/>
    <cellStyle name="Normal 9 3 3 6" xfId="35283"/>
    <cellStyle name="Normal 9 3 30" xfId="35284"/>
    <cellStyle name="Normal 9 3 31" xfId="35285"/>
    <cellStyle name="Normal 9 3 32" xfId="35286"/>
    <cellStyle name="Normal 9 3 33" xfId="35287"/>
    <cellStyle name="Normal 9 3 34" xfId="35288"/>
    <cellStyle name="Normal 9 3 35" xfId="35289"/>
    <cellStyle name="Normal 9 3 36" xfId="35290"/>
    <cellStyle name="Normal 9 3 37" xfId="35291"/>
    <cellStyle name="Normal 9 3 38" xfId="35292"/>
    <cellStyle name="Normal 9 3 39" xfId="35293"/>
    <cellStyle name="Normal 9 3 4" xfId="35294"/>
    <cellStyle name="Normal 9 3 4 2" xfId="35295"/>
    <cellStyle name="Normal 9 3 40" xfId="35296"/>
    <cellStyle name="Normal 9 3 41" xfId="35297"/>
    <cellStyle name="Normal 9 3 42" xfId="35298"/>
    <cellStyle name="Normal 9 3 43" xfId="35299"/>
    <cellStyle name="Normal 9 3 44" xfId="35300"/>
    <cellStyle name="Normal 9 3 45" xfId="35301"/>
    <cellStyle name="Normal 9 3 46" xfId="35302"/>
    <cellStyle name="Normal 9 3 47" xfId="35303"/>
    <cellStyle name="Normal 9 3 48" xfId="35304"/>
    <cellStyle name="Normal 9 3 49" xfId="56021"/>
    <cellStyle name="Normal 9 3 5" xfId="35305"/>
    <cellStyle name="Normal 9 3 5 2" xfId="35306"/>
    <cellStyle name="Normal 9 3 50" xfId="56162"/>
    <cellStyle name="Normal 9 3 6" xfId="35307"/>
    <cellStyle name="Normal 9 3 6 2" xfId="35308"/>
    <cellStyle name="Normal 9 3 7" xfId="35309"/>
    <cellStyle name="Normal 9 3 7 2" xfId="35310"/>
    <cellStyle name="Normal 9 3 8" xfId="35311"/>
    <cellStyle name="Normal 9 3 8 2" xfId="35312"/>
    <cellStyle name="Normal 9 3 9" xfId="35313"/>
    <cellStyle name="Normal 9 30" xfId="35314"/>
    <cellStyle name="Normal 9 30 2" xfId="35315"/>
    <cellStyle name="Normal 9 31" xfId="35316"/>
    <cellStyle name="Normal 9 31 2" xfId="35317"/>
    <cellStyle name="Normal 9 32" xfId="35318"/>
    <cellStyle name="Normal 9 32 2" xfId="35319"/>
    <cellStyle name="Normal 9 33" xfId="35320"/>
    <cellStyle name="Normal 9 33 2" xfId="35321"/>
    <cellStyle name="Normal 9 34" xfId="35322"/>
    <cellStyle name="Normal 9 34 2" xfId="35323"/>
    <cellStyle name="Normal 9 35" xfId="35324"/>
    <cellStyle name="Normal 9 35 2" xfId="35325"/>
    <cellStyle name="Normal 9 36" xfId="35326"/>
    <cellStyle name="Normal 9 36 2" xfId="35327"/>
    <cellStyle name="Normal 9 37" xfId="35328"/>
    <cellStyle name="Normal 9 37 2" xfId="35329"/>
    <cellStyle name="Normal 9 38" xfId="35330"/>
    <cellStyle name="Normal 9 38 2" xfId="35331"/>
    <cellStyle name="Normal 9 39" xfId="35332"/>
    <cellStyle name="Normal 9 39 2" xfId="35333"/>
    <cellStyle name="Normal 9 4" xfId="706"/>
    <cellStyle name="Normal 9 4 10" xfId="35334"/>
    <cellStyle name="Normal 9 4 2" xfId="35335"/>
    <cellStyle name="Normal 9 4 2 2" xfId="35336"/>
    <cellStyle name="Normal 9 4 2 2 2" xfId="35337"/>
    <cellStyle name="Normal 9 4 2 3" xfId="35338"/>
    <cellStyle name="Normal 9 4 2 4" xfId="35339"/>
    <cellStyle name="Normal 9 4 2 5" xfId="35340"/>
    <cellStyle name="Normal 9 4 2 6" xfId="35341"/>
    <cellStyle name="Normal 9 4 2 7" xfId="35342"/>
    <cellStyle name="Normal 9 4 3" xfId="35343"/>
    <cellStyle name="Normal 9 4 3 2" xfId="35344"/>
    <cellStyle name="Normal 9 4 3 3" xfId="35345"/>
    <cellStyle name="Normal 9 4 3 4" xfId="35346"/>
    <cellStyle name="Normal 9 4 3 5" xfId="35347"/>
    <cellStyle name="Normal 9 4 3 6" xfId="35348"/>
    <cellStyle name="Normal 9 4 4" xfId="35349"/>
    <cellStyle name="Normal 9 4 4 2" xfId="35350"/>
    <cellStyle name="Normal 9 4 5" xfId="35351"/>
    <cellStyle name="Normal 9 4 6" xfId="35352"/>
    <cellStyle name="Normal 9 4 7" xfId="35353"/>
    <cellStyle name="Normal 9 4 8" xfId="35354"/>
    <cellStyle name="Normal 9 4 9" xfId="35355"/>
    <cellStyle name="Normal 9 40" xfId="35356"/>
    <cellStyle name="Normal 9 40 2" xfId="35357"/>
    <cellStyle name="Normal 9 41" xfId="35358"/>
    <cellStyle name="Normal 9 41 2" xfId="35359"/>
    <cellStyle name="Normal 9 42" xfId="35360"/>
    <cellStyle name="Normal 9 42 2" xfId="35361"/>
    <cellStyle name="Normal 9 43" xfId="35362"/>
    <cellStyle name="Normal 9 43 2" xfId="35363"/>
    <cellStyle name="Normal 9 44" xfId="35364"/>
    <cellStyle name="Normal 9 44 2" xfId="35365"/>
    <cellStyle name="Normal 9 45" xfId="35366"/>
    <cellStyle name="Normal 9 45 2" xfId="35367"/>
    <cellStyle name="Normal 9 46" xfId="35368"/>
    <cellStyle name="Normal 9 46 2" xfId="35369"/>
    <cellStyle name="Normal 9 47" xfId="35370"/>
    <cellStyle name="Normal 9 48" xfId="35371"/>
    <cellStyle name="Normal 9 49" xfId="35372"/>
    <cellStyle name="Normal 9 5" xfId="768"/>
    <cellStyle name="Normal 9 5 10" xfId="35373"/>
    <cellStyle name="Normal 9 5 2" xfId="35374"/>
    <cellStyle name="Normal 9 5 2 2" xfId="35375"/>
    <cellStyle name="Normal 9 5 2 2 2" xfId="35376"/>
    <cellStyle name="Normal 9 5 2 3" xfId="35377"/>
    <cellStyle name="Normal 9 5 2 4" xfId="35378"/>
    <cellStyle name="Normal 9 5 2 5" xfId="35379"/>
    <cellStyle name="Normal 9 5 2 6" xfId="35380"/>
    <cellStyle name="Normal 9 5 2 7" xfId="35381"/>
    <cellStyle name="Normal 9 5 3" xfId="35382"/>
    <cellStyle name="Normal 9 5 3 2" xfId="35383"/>
    <cellStyle name="Normal 9 5 3 3" xfId="35384"/>
    <cellStyle name="Normal 9 5 3 4" xfId="35385"/>
    <cellStyle name="Normal 9 5 3 5" xfId="35386"/>
    <cellStyle name="Normal 9 5 3 6" xfId="35387"/>
    <cellStyle name="Normal 9 5 4" xfId="35388"/>
    <cellStyle name="Normal 9 5 4 2" xfId="35389"/>
    <cellStyle name="Normal 9 5 5" xfId="35390"/>
    <cellStyle name="Normal 9 5 6" xfId="35391"/>
    <cellStyle name="Normal 9 5 7" xfId="35392"/>
    <cellStyle name="Normal 9 5 8" xfId="35393"/>
    <cellStyle name="Normal 9 5 9" xfId="35394"/>
    <cellStyle name="Normal 9 50" xfId="35395"/>
    <cellStyle name="Normal 9 51" xfId="35396"/>
    <cellStyle name="Normal 9 52" xfId="35397"/>
    <cellStyle name="Normal 9 53" xfId="35398"/>
    <cellStyle name="Normal 9 54" xfId="35399"/>
    <cellStyle name="Normal 9 55" xfId="35400"/>
    <cellStyle name="Normal 9 56" xfId="35401"/>
    <cellStyle name="Normal 9 57" xfId="35402"/>
    <cellStyle name="Normal 9 58" xfId="35403"/>
    <cellStyle name="Normal 9 59" xfId="35404"/>
    <cellStyle name="Normal 9 6" xfId="918"/>
    <cellStyle name="Normal 9 6 10" xfId="35405"/>
    <cellStyle name="Normal 9 6 2" xfId="35406"/>
    <cellStyle name="Normal 9 6 2 2" xfId="35407"/>
    <cellStyle name="Normal 9 6 2 2 2" xfId="35408"/>
    <cellStyle name="Normal 9 6 2 3" xfId="35409"/>
    <cellStyle name="Normal 9 6 2 4" xfId="35410"/>
    <cellStyle name="Normal 9 6 2 5" xfId="35411"/>
    <cellStyle name="Normal 9 6 2 6" xfId="35412"/>
    <cellStyle name="Normal 9 6 2 7" xfId="35413"/>
    <cellStyle name="Normal 9 6 3" xfId="35414"/>
    <cellStyle name="Normal 9 6 3 2" xfId="35415"/>
    <cellStyle name="Normal 9 6 3 3" xfId="35416"/>
    <cellStyle name="Normal 9 6 3 4" xfId="35417"/>
    <cellStyle name="Normal 9 6 3 5" xfId="35418"/>
    <cellStyle name="Normal 9 6 3 6" xfId="35419"/>
    <cellStyle name="Normal 9 6 4" xfId="35420"/>
    <cellStyle name="Normal 9 6 4 2" xfId="35421"/>
    <cellStyle name="Normal 9 6 5" xfId="35422"/>
    <cellStyle name="Normal 9 6 6" xfId="35423"/>
    <cellStyle name="Normal 9 6 7" xfId="35424"/>
    <cellStyle name="Normal 9 6 8" xfId="35425"/>
    <cellStyle name="Normal 9 6 9" xfId="35426"/>
    <cellStyle name="Normal 9 60" xfId="35427"/>
    <cellStyle name="Normal 9 61" xfId="35428"/>
    <cellStyle name="Normal 9 62" xfId="35429"/>
    <cellStyle name="Normal 9 63" xfId="35430"/>
    <cellStyle name="Normal 9 64" xfId="35431"/>
    <cellStyle name="Normal 9 65" xfId="35432"/>
    <cellStyle name="Normal 9 66" xfId="35433"/>
    <cellStyle name="Normal 9 67" xfId="35434"/>
    <cellStyle name="Normal 9 68" xfId="35435"/>
    <cellStyle name="Normal 9 69" xfId="35436"/>
    <cellStyle name="Normal 9 7" xfId="1355"/>
    <cellStyle name="Normal 9 7 10" xfId="35437"/>
    <cellStyle name="Normal 9 7 2" xfId="35438"/>
    <cellStyle name="Normal 9 7 2 2" xfId="35439"/>
    <cellStyle name="Normal 9 7 2 2 2" xfId="35440"/>
    <cellStyle name="Normal 9 7 2 3" xfId="35441"/>
    <cellStyle name="Normal 9 7 2 4" xfId="35442"/>
    <cellStyle name="Normal 9 7 2 5" xfId="35443"/>
    <cellStyle name="Normal 9 7 2 6" xfId="35444"/>
    <cellStyle name="Normal 9 7 2 7" xfId="35445"/>
    <cellStyle name="Normal 9 7 3" xfId="35446"/>
    <cellStyle name="Normal 9 7 3 2" xfId="35447"/>
    <cellStyle name="Normal 9 7 3 3" xfId="35448"/>
    <cellStyle name="Normal 9 7 3 4" xfId="35449"/>
    <cellStyle name="Normal 9 7 3 5" xfId="35450"/>
    <cellStyle name="Normal 9 7 3 6" xfId="35451"/>
    <cellStyle name="Normal 9 7 4" xfId="35452"/>
    <cellStyle name="Normal 9 7 4 2" xfId="35453"/>
    <cellStyle name="Normal 9 7 5" xfId="35454"/>
    <cellStyle name="Normal 9 7 6" xfId="35455"/>
    <cellStyle name="Normal 9 7 7" xfId="35456"/>
    <cellStyle name="Normal 9 7 8" xfId="35457"/>
    <cellStyle name="Normal 9 7 9" xfId="35458"/>
    <cellStyle name="Normal 9 70" xfId="35459"/>
    <cellStyle name="Normal 9 71" xfId="35460"/>
    <cellStyle name="Normal 9 72" xfId="35461"/>
    <cellStyle name="Normal 9 73" xfId="35462"/>
    <cellStyle name="Normal 9 74" xfId="35463"/>
    <cellStyle name="Normal 9 75" xfId="35464"/>
    <cellStyle name="Normal 9 76" xfId="35465"/>
    <cellStyle name="Normal 9 77" xfId="35466"/>
    <cellStyle name="Normal 9 78" xfId="35467"/>
    <cellStyle name="Normal 9 79" xfId="35468"/>
    <cellStyle name="Normal 9 8" xfId="1708"/>
    <cellStyle name="Normal 9 8 10" xfId="35469"/>
    <cellStyle name="Normal 9 8 2" xfId="35470"/>
    <cellStyle name="Normal 9 8 2 2" xfId="35471"/>
    <cellStyle name="Normal 9 8 2 2 2" xfId="35472"/>
    <cellStyle name="Normal 9 8 2 3" xfId="35473"/>
    <cellStyle name="Normal 9 8 2 4" xfId="35474"/>
    <cellStyle name="Normal 9 8 2 5" xfId="35475"/>
    <cellStyle name="Normal 9 8 2 6" xfId="35476"/>
    <cellStyle name="Normal 9 8 2 7" xfId="35477"/>
    <cellStyle name="Normal 9 8 3" xfId="35478"/>
    <cellStyle name="Normal 9 8 3 2" xfId="35479"/>
    <cellStyle name="Normal 9 8 3 3" xfId="35480"/>
    <cellStyle name="Normal 9 8 3 4" xfId="35481"/>
    <cellStyle name="Normal 9 8 3 5" xfId="35482"/>
    <cellStyle name="Normal 9 8 3 6" xfId="35483"/>
    <cellStyle name="Normal 9 8 4" xfId="35484"/>
    <cellStyle name="Normal 9 8 4 2" xfId="35485"/>
    <cellStyle name="Normal 9 8 5" xfId="35486"/>
    <cellStyle name="Normal 9 8 6" xfId="35487"/>
    <cellStyle name="Normal 9 8 7" xfId="35488"/>
    <cellStyle name="Normal 9 8 8" xfId="35489"/>
    <cellStyle name="Normal 9 8 9" xfId="35490"/>
    <cellStyle name="Normal 9 80" xfId="35491"/>
    <cellStyle name="Normal 9 81" xfId="35492"/>
    <cellStyle name="Normal 9 82" xfId="35493"/>
    <cellStyle name="Normal 9 83" xfId="35494"/>
    <cellStyle name="Normal 9 84" xfId="35495"/>
    <cellStyle name="Normal 9 85" xfId="35496"/>
    <cellStyle name="Normal 9 86" xfId="35497"/>
    <cellStyle name="Normal 9 87" xfId="35498"/>
    <cellStyle name="Normal 9 88" xfId="35499"/>
    <cellStyle name="Normal 9 89" xfId="35500"/>
    <cellStyle name="Normal 9 9" xfId="1767"/>
    <cellStyle name="Normal 9 9 2" xfId="35501"/>
    <cellStyle name="Normal 9 9 2 2" xfId="35502"/>
    <cellStyle name="Normal 9 9 2 2 2" xfId="35503"/>
    <cellStyle name="Normal 9 9 2 3" xfId="35504"/>
    <cellStyle name="Normal 9 9 2 4" xfId="35505"/>
    <cellStyle name="Normal 9 9 2 5" xfId="35506"/>
    <cellStyle name="Normal 9 9 2 6" xfId="35507"/>
    <cellStyle name="Normal 9 9 3" xfId="35508"/>
    <cellStyle name="Normal 9 9 3 2" xfId="35509"/>
    <cellStyle name="Normal 9 9 4" xfId="35510"/>
    <cellStyle name="Normal 9 9 5" xfId="35511"/>
    <cellStyle name="Normal 9 9 6" xfId="35512"/>
    <cellStyle name="Normal 9 9 7" xfId="35513"/>
    <cellStyle name="Normal 9 9 8" xfId="35514"/>
    <cellStyle name="Normal 9 9 9" xfId="35515"/>
    <cellStyle name="Normal 9 90" xfId="35516"/>
    <cellStyle name="Normal 9 91" xfId="35517"/>
    <cellStyle name="Normal 9 92" xfId="35518"/>
    <cellStyle name="Normal 9 93" xfId="35519"/>
    <cellStyle name="Normal 9 94" xfId="35520"/>
    <cellStyle name="Normal 9 95" xfId="35521"/>
    <cellStyle name="Normal 9 96" xfId="35522"/>
    <cellStyle name="Normal 9 97" xfId="35523"/>
    <cellStyle name="Normal 9 98" xfId="35524"/>
    <cellStyle name="Normal 9 99" xfId="35525"/>
    <cellStyle name="Normal 90" xfId="628"/>
    <cellStyle name="Normal 91" xfId="615"/>
    <cellStyle name="Normal 92" xfId="590"/>
    <cellStyle name="Normal 93" xfId="607"/>
    <cellStyle name="Normal 94" xfId="597"/>
    <cellStyle name="Normal 95" xfId="606"/>
    <cellStyle name="Normal 96" xfId="586"/>
    <cellStyle name="Normal 97" xfId="611"/>
    <cellStyle name="Normal 98" xfId="593"/>
    <cellStyle name="Normal 99" xfId="622"/>
    <cellStyle name="Normal_Eur STD.1" xfId="1781"/>
    <cellStyle name="Normal_Sheet1_1" xfId="910"/>
    <cellStyle name="Normale_BENCH2" xfId="85"/>
    <cellStyle name="Nota" xfId="66"/>
    <cellStyle name="Nota 2" xfId="88"/>
    <cellStyle name="Nota 2 2" xfId="1709"/>
    <cellStyle name="Nota 3" xfId="1710"/>
    <cellStyle name="Nota 3 2" xfId="1711"/>
    <cellStyle name="Nota 4" xfId="35526"/>
    <cellStyle name="Note" xfId="67" builtinId="10" customBuiltin="1"/>
    <cellStyle name="Note 10" xfId="35527"/>
    <cellStyle name="Note 10 2" xfId="35528"/>
    <cellStyle name="Note 10 3" xfId="35529"/>
    <cellStyle name="Note 10 4" xfId="35530"/>
    <cellStyle name="Note 11" xfId="35531"/>
    <cellStyle name="Note 11 2" xfId="35532"/>
    <cellStyle name="Note 11 3" xfId="35533"/>
    <cellStyle name="Note 12" xfId="35534"/>
    <cellStyle name="Note 12 2" xfId="35535"/>
    <cellStyle name="Note 12 3" xfId="35536"/>
    <cellStyle name="Note 13" xfId="35537"/>
    <cellStyle name="Note 13 2" xfId="35538"/>
    <cellStyle name="Note 13 3" xfId="35539"/>
    <cellStyle name="Note 14" xfId="35540"/>
    <cellStyle name="Note 14 2" xfId="35541"/>
    <cellStyle name="Note 14 3" xfId="35542"/>
    <cellStyle name="Note 15" xfId="35543"/>
    <cellStyle name="Note 15 2" xfId="35544"/>
    <cellStyle name="Note 15 3" xfId="35545"/>
    <cellStyle name="Note 16" xfId="35546"/>
    <cellStyle name="Note 16 2" xfId="35547"/>
    <cellStyle name="Note 16 3" xfId="35548"/>
    <cellStyle name="Note 17" xfId="35549"/>
    <cellStyle name="Note 17 2" xfId="35550"/>
    <cellStyle name="Note 17 3" xfId="35551"/>
    <cellStyle name="Note 18" xfId="35552"/>
    <cellStyle name="Note 18 2" xfId="35553"/>
    <cellStyle name="Note 18 3" xfId="35554"/>
    <cellStyle name="Note 19" xfId="35555"/>
    <cellStyle name="Note 19 2" xfId="35556"/>
    <cellStyle name="Note 19 3" xfId="35557"/>
    <cellStyle name="Note 2" xfId="89"/>
    <cellStyle name="Note 2 10" xfId="35558"/>
    <cellStyle name="Note 2 10 2" xfId="35559"/>
    <cellStyle name="Note 2 10 2 2" xfId="35560"/>
    <cellStyle name="Note 2 10 2 2 2" xfId="35561"/>
    <cellStyle name="Note 2 10 2 3" xfId="35562"/>
    <cellStyle name="Note 2 10 2 4" xfId="35563"/>
    <cellStyle name="Note 2 10 2 5" xfId="35564"/>
    <cellStyle name="Note 2 10 2 6" xfId="35565"/>
    <cellStyle name="Note 2 10 3" xfId="35566"/>
    <cellStyle name="Note 2 10 3 2" xfId="35567"/>
    <cellStyle name="Note 2 10 4" xfId="35568"/>
    <cellStyle name="Note 2 10 5" xfId="35569"/>
    <cellStyle name="Note 2 10 6" xfId="35570"/>
    <cellStyle name="Note 2 10 7" xfId="35571"/>
    <cellStyle name="Note 2 10 8" xfId="35572"/>
    <cellStyle name="Note 2 11" xfId="35573"/>
    <cellStyle name="Note 2 11 2" xfId="35574"/>
    <cellStyle name="Note 2 11 2 2" xfId="35575"/>
    <cellStyle name="Note 2 11 3" xfId="35576"/>
    <cellStyle name="Note 2 11 3 2" xfId="35577"/>
    <cellStyle name="Note 2 11 4" xfId="35578"/>
    <cellStyle name="Note 2 11 5" xfId="35579"/>
    <cellStyle name="Note 2 11 6" xfId="35580"/>
    <cellStyle name="Note 2 11 7" xfId="35581"/>
    <cellStyle name="Note 2 12" xfId="35582"/>
    <cellStyle name="Note 2 12 2" xfId="35583"/>
    <cellStyle name="Note 2 12 2 2" xfId="35584"/>
    <cellStyle name="Note 2 12 3" xfId="35585"/>
    <cellStyle name="Note 2 12 3 2" xfId="35586"/>
    <cellStyle name="Note 2 12 4" xfId="35587"/>
    <cellStyle name="Note 2 12 5" xfId="35588"/>
    <cellStyle name="Note 2 12 6" xfId="35589"/>
    <cellStyle name="Note 2 13" xfId="35590"/>
    <cellStyle name="Note 2 13 2" xfId="35591"/>
    <cellStyle name="Note 2 13 3" xfId="35592"/>
    <cellStyle name="Note 2 14" xfId="35593"/>
    <cellStyle name="Note 2 14 2" xfId="35594"/>
    <cellStyle name="Note 2 14 3" xfId="35595"/>
    <cellStyle name="Note 2 15" xfId="35596"/>
    <cellStyle name="Note 2 15 2" xfId="35597"/>
    <cellStyle name="Note 2 15 3" xfId="35598"/>
    <cellStyle name="Note 2 16" xfId="35599"/>
    <cellStyle name="Note 2 16 2" xfId="35600"/>
    <cellStyle name="Note 2 16 3" xfId="35601"/>
    <cellStyle name="Note 2 17" xfId="35602"/>
    <cellStyle name="Note 2 17 2" xfId="35603"/>
    <cellStyle name="Note 2 17 3" xfId="35604"/>
    <cellStyle name="Note 2 18" xfId="35605"/>
    <cellStyle name="Note 2 18 2" xfId="35606"/>
    <cellStyle name="Note 2 19" xfId="35607"/>
    <cellStyle name="Note 2 19 2" xfId="35608"/>
    <cellStyle name="Note 2 2" xfId="429"/>
    <cellStyle name="Note 2 2 2" xfId="1714"/>
    <cellStyle name="Note 2 2 2 2" xfId="35609"/>
    <cellStyle name="Note 2 2 2 3" xfId="35610"/>
    <cellStyle name="Note 2 2 3" xfId="1713"/>
    <cellStyle name="Note 2 2 3 2" xfId="35611"/>
    <cellStyle name="Note 2 2 4" xfId="35612"/>
    <cellStyle name="Note 2 2 5" xfId="35613"/>
    <cellStyle name="Note 2 20" xfId="35614"/>
    <cellStyle name="Note 2 20 2" xfId="35615"/>
    <cellStyle name="Note 2 21" xfId="35616"/>
    <cellStyle name="Note 2 21 2" xfId="35617"/>
    <cellStyle name="Note 2 22" xfId="35618"/>
    <cellStyle name="Note 2 22 2" xfId="35619"/>
    <cellStyle name="Note 2 23" xfId="35620"/>
    <cellStyle name="Note 2 23 2" xfId="35621"/>
    <cellStyle name="Note 2 24" xfId="35622"/>
    <cellStyle name="Note 2 24 2" xfId="35623"/>
    <cellStyle name="Note 2 25" xfId="35624"/>
    <cellStyle name="Note 2 25 2" xfId="35625"/>
    <cellStyle name="Note 2 26" xfId="35626"/>
    <cellStyle name="Note 2 26 2" xfId="35627"/>
    <cellStyle name="Note 2 27" xfId="35628"/>
    <cellStyle name="Note 2 27 2" xfId="35629"/>
    <cellStyle name="Note 2 28" xfId="35630"/>
    <cellStyle name="Note 2 28 2" xfId="35631"/>
    <cellStyle name="Note 2 29" xfId="35632"/>
    <cellStyle name="Note 2 3" xfId="1715"/>
    <cellStyle name="Note 2 3 10" xfId="35633"/>
    <cellStyle name="Note 2 3 11" xfId="35634"/>
    <cellStyle name="Note 2 3 2" xfId="1716"/>
    <cellStyle name="Note 2 3 2 2" xfId="35635"/>
    <cellStyle name="Note 2 3 2 2 2" xfId="35636"/>
    <cellStyle name="Note 2 3 2 3" xfId="35637"/>
    <cellStyle name="Note 2 3 2 4" xfId="35638"/>
    <cellStyle name="Note 2 3 2 5" xfId="35639"/>
    <cellStyle name="Note 2 3 2 6" xfId="35640"/>
    <cellStyle name="Note 2 3 2 7" xfId="35641"/>
    <cellStyle name="Note 2 3 2 8" xfId="35642"/>
    <cellStyle name="Note 2 3 2 9" xfId="35643"/>
    <cellStyle name="Note 2 3 3" xfId="35644"/>
    <cellStyle name="Note 2 3 3 2" xfId="35645"/>
    <cellStyle name="Note 2 3 3 3" xfId="35646"/>
    <cellStyle name="Note 2 3 3 4" xfId="35647"/>
    <cellStyle name="Note 2 3 3 5" xfId="35648"/>
    <cellStyle name="Note 2 3 3 6" xfId="35649"/>
    <cellStyle name="Note 2 3 4" xfId="35650"/>
    <cellStyle name="Note 2 3 4 2" xfId="35651"/>
    <cellStyle name="Note 2 3 5" xfId="35652"/>
    <cellStyle name="Note 2 3 6" xfId="35653"/>
    <cellStyle name="Note 2 3 7" xfId="35654"/>
    <cellStyle name="Note 2 3 8" xfId="35655"/>
    <cellStyle name="Note 2 3 9" xfId="35656"/>
    <cellStyle name="Note 2 30" xfId="35657"/>
    <cellStyle name="Note 2 31" xfId="35658"/>
    <cellStyle name="Note 2 32" xfId="35659"/>
    <cellStyle name="Note 2 33" xfId="35660"/>
    <cellStyle name="Note 2 34" xfId="35661"/>
    <cellStyle name="Note 2 35" xfId="35662"/>
    <cellStyle name="Note 2 4" xfId="1717"/>
    <cellStyle name="Note 2 4 10" xfId="35663"/>
    <cellStyle name="Note 2 4 11" xfId="35664"/>
    <cellStyle name="Note 2 4 2" xfId="35665"/>
    <cellStyle name="Note 2 4 2 2" xfId="35666"/>
    <cellStyle name="Note 2 4 2 2 2" xfId="35667"/>
    <cellStyle name="Note 2 4 2 3" xfId="35668"/>
    <cellStyle name="Note 2 4 2 4" xfId="35669"/>
    <cellStyle name="Note 2 4 2 5" xfId="35670"/>
    <cellStyle name="Note 2 4 2 6" xfId="35671"/>
    <cellStyle name="Note 2 4 2 7" xfId="35672"/>
    <cellStyle name="Note 2 4 3" xfId="35673"/>
    <cellStyle name="Note 2 4 3 2" xfId="35674"/>
    <cellStyle name="Note 2 4 3 3" xfId="35675"/>
    <cellStyle name="Note 2 4 3 4" xfId="35676"/>
    <cellStyle name="Note 2 4 3 5" xfId="35677"/>
    <cellStyle name="Note 2 4 3 6" xfId="35678"/>
    <cellStyle name="Note 2 4 4" xfId="35679"/>
    <cellStyle name="Note 2 4 4 2" xfId="35680"/>
    <cellStyle name="Note 2 4 5" xfId="35681"/>
    <cellStyle name="Note 2 4 6" xfId="35682"/>
    <cellStyle name="Note 2 4 7" xfId="35683"/>
    <cellStyle name="Note 2 4 8" xfId="35684"/>
    <cellStyle name="Note 2 4 9" xfId="35685"/>
    <cellStyle name="Note 2 5" xfId="1718"/>
    <cellStyle name="Note 2 5 10" xfId="35686"/>
    <cellStyle name="Note 2 5 11" xfId="35687"/>
    <cellStyle name="Note 2 5 2" xfId="35688"/>
    <cellStyle name="Note 2 5 2 2" xfId="35689"/>
    <cellStyle name="Note 2 5 2 2 2" xfId="35690"/>
    <cellStyle name="Note 2 5 2 3" xfId="35691"/>
    <cellStyle name="Note 2 5 2 4" xfId="35692"/>
    <cellStyle name="Note 2 5 2 5" xfId="35693"/>
    <cellStyle name="Note 2 5 2 6" xfId="35694"/>
    <cellStyle name="Note 2 5 2 7" xfId="35695"/>
    <cellStyle name="Note 2 5 3" xfId="35696"/>
    <cellStyle name="Note 2 5 3 2" xfId="35697"/>
    <cellStyle name="Note 2 5 3 3" xfId="35698"/>
    <cellStyle name="Note 2 5 3 4" xfId="35699"/>
    <cellStyle name="Note 2 5 3 5" xfId="35700"/>
    <cellStyle name="Note 2 5 3 6" xfId="35701"/>
    <cellStyle name="Note 2 5 4" xfId="35702"/>
    <cellStyle name="Note 2 5 4 2" xfId="35703"/>
    <cellStyle name="Note 2 5 5" xfId="35704"/>
    <cellStyle name="Note 2 5 6" xfId="35705"/>
    <cellStyle name="Note 2 5 7" xfId="35706"/>
    <cellStyle name="Note 2 5 8" xfId="35707"/>
    <cellStyle name="Note 2 5 9" xfId="35708"/>
    <cellStyle name="Note 2 6" xfId="1719"/>
    <cellStyle name="Note 2 6 10" xfId="35709"/>
    <cellStyle name="Note 2 6 11" xfId="35710"/>
    <cellStyle name="Note 2 6 2" xfId="35711"/>
    <cellStyle name="Note 2 6 2 2" xfId="35712"/>
    <cellStyle name="Note 2 6 2 2 2" xfId="35713"/>
    <cellStyle name="Note 2 6 2 3" xfId="35714"/>
    <cellStyle name="Note 2 6 2 4" xfId="35715"/>
    <cellStyle name="Note 2 6 2 5" xfId="35716"/>
    <cellStyle name="Note 2 6 2 6" xfId="35717"/>
    <cellStyle name="Note 2 6 2 7" xfId="35718"/>
    <cellStyle name="Note 2 6 3" xfId="35719"/>
    <cellStyle name="Note 2 6 3 2" xfId="35720"/>
    <cellStyle name="Note 2 6 3 3" xfId="35721"/>
    <cellStyle name="Note 2 6 3 4" xfId="35722"/>
    <cellStyle name="Note 2 6 3 5" xfId="35723"/>
    <cellStyle name="Note 2 6 3 6" xfId="35724"/>
    <cellStyle name="Note 2 6 4" xfId="35725"/>
    <cellStyle name="Note 2 6 4 2" xfId="35726"/>
    <cellStyle name="Note 2 6 5" xfId="35727"/>
    <cellStyle name="Note 2 6 6" xfId="35728"/>
    <cellStyle name="Note 2 6 7" xfId="35729"/>
    <cellStyle name="Note 2 6 8" xfId="35730"/>
    <cellStyle name="Note 2 6 9" xfId="35731"/>
    <cellStyle name="Note 2 7" xfId="1712"/>
    <cellStyle name="Note 2 7 10" xfId="35732"/>
    <cellStyle name="Note 2 7 2" xfId="35733"/>
    <cellStyle name="Note 2 7 2 2" xfId="35734"/>
    <cellStyle name="Note 2 7 2 2 2" xfId="35735"/>
    <cellStyle name="Note 2 7 2 3" xfId="35736"/>
    <cellStyle name="Note 2 7 2 4" xfId="35737"/>
    <cellStyle name="Note 2 7 2 5" xfId="35738"/>
    <cellStyle name="Note 2 7 2 6" xfId="35739"/>
    <cellStyle name="Note 2 7 2 7" xfId="35740"/>
    <cellStyle name="Note 2 7 3" xfId="35741"/>
    <cellStyle name="Note 2 7 3 2" xfId="35742"/>
    <cellStyle name="Note 2 7 3 3" xfId="35743"/>
    <cellStyle name="Note 2 7 3 4" xfId="35744"/>
    <cellStyle name="Note 2 7 3 5" xfId="35745"/>
    <cellStyle name="Note 2 7 3 6" xfId="35746"/>
    <cellStyle name="Note 2 7 4" xfId="35747"/>
    <cellStyle name="Note 2 7 4 2" xfId="35748"/>
    <cellStyle name="Note 2 7 5" xfId="35749"/>
    <cellStyle name="Note 2 7 6" xfId="35750"/>
    <cellStyle name="Note 2 7 7" xfId="35751"/>
    <cellStyle name="Note 2 7 8" xfId="35752"/>
    <cellStyle name="Note 2 7 9" xfId="35753"/>
    <cellStyle name="Note 2 8" xfId="1796"/>
    <cellStyle name="Note 2 8 10" xfId="35754"/>
    <cellStyle name="Note 2 8 2" xfId="35755"/>
    <cellStyle name="Note 2 8 2 2" xfId="35756"/>
    <cellStyle name="Note 2 8 2 2 2" xfId="35757"/>
    <cellStyle name="Note 2 8 2 3" xfId="35758"/>
    <cellStyle name="Note 2 8 2 4" xfId="35759"/>
    <cellStyle name="Note 2 8 2 5" xfId="35760"/>
    <cellStyle name="Note 2 8 2 6" xfId="35761"/>
    <cellStyle name="Note 2 8 2 7" xfId="35762"/>
    <cellStyle name="Note 2 8 3" xfId="35763"/>
    <cellStyle name="Note 2 8 3 2" xfId="35764"/>
    <cellStyle name="Note 2 8 3 3" xfId="35765"/>
    <cellStyle name="Note 2 8 3 4" xfId="35766"/>
    <cellStyle name="Note 2 8 3 5" xfId="35767"/>
    <cellStyle name="Note 2 8 3 6" xfId="35768"/>
    <cellStyle name="Note 2 8 4" xfId="35769"/>
    <cellStyle name="Note 2 8 4 2" xfId="35770"/>
    <cellStyle name="Note 2 8 5" xfId="35771"/>
    <cellStyle name="Note 2 8 6" xfId="35772"/>
    <cellStyle name="Note 2 8 7" xfId="35773"/>
    <cellStyle name="Note 2 8 8" xfId="35774"/>
    <cellStyle name="Note 2 8 9" xfId="35775"/>
    <cellStyle name="Note 2 9" xfId="35776"/>
    <cellStyle name="Note 2 9 2" xfId="35777"/>
    <cellStyle name="Note 2 9 2 2" xfId="35778"/>
    <cellStyle name="Note 2 9 2 2 2" xfId="35779"/>
    <cellStyle name="Note 2 9 2 3" xfId="35780"/>
    <cellStyle name="Note 2 9 2 4" xfId="35781"/>
    <cellStyle name="Note 2 9 2 5" xfId="35782"/>
    <cellStyle name="Note 2 9 2 6" xfId="35783"/>
    <cellStyle name="Note 2 9 2 7" xfId="35784"/>
    <cellStyle name="Note 2 9 3" xfId="35785"/>
    <cellStyle name="Note 2 9 3 2" xfId="35786"/>
    <cellStyle name="Note 2 9 3 3" xfId="35787"/>
    <cellStyle name="Note 2 9 3 4" xfId="35788"/>
    <cellStyle name="Note 2 9 3 5" xfId="35789"/>
    <cellStyle name="Note 2 9 3 6" xfId="35790"/>
    <cellStyle name="Note 2 9 4" xfId="35791"/>
    <cellStyle name="Note 2 9 4 2" xfId="35792"/>
    <cellStyle name="Note 2 9 5" xfId="35793"/>
    <cellStyle name="Note 2 9 6" xfId="35794"/>
    <cellStyle name="Note 2 9 7" xfId="35795"/>
    <cellStyle name="Note 2 9 8" xfId="35796"/>
    <cellStyle name="Note 2 9 9" xfId="35797"/>
    <cellStyle name="Note 20" xfId="35798"/>
    <cellStyle name="Note 20 2" xfId="35799"/>
    <cellStyle name="Note 20 3" xfId="35800"/>
    <cellStyle name="Note 21" xfId="35801"/>
    <cellStyle name="Note 21 2" xfId="35802"/>
    <cellStyle name="Note 21 3" xfId="35803"/>
    <cellStyle name="Note 22" xfId="35804"/>
    <cellStyle name="Note 22 2" xfId="35805"/>
    <cellStyle name="Note 22 3" xfId="35806"/>
    <cellStyle name="Note 23" xfId="35807"/>
    <cellStyle name="Note 23 2" xfId="35808"/>
    <cellStyle name="Note 23 3" xfId="35809"/>
    <cellStyle name="Note 24" xfId="35810"/>
    <cellStyle name="Note 24 2" xfId="35811"/>
    <cellStyle name="Note 24 3" xfId="35812"/>
    <cellStyle name="Note 25" xfId="35813"/>
    <cellStyle name="Note 25 2" xfId="35814"/>
    <cellStyle name="Note 25 3" xfId="35815"/>
    <cellStyle name="Note 26" xfId="35816"/>
    <cellStyle name="Note 26 2" xfId="35817"/>
    <cellStyle name="Note 26 3" xfId="35818"/>
    <cellStyle name="Note 27" xfId="35819"/>
    <cellStyle name="Note 27 2" xfId="35820"/>
    <cellStyle name="Note 27 3" xfId="35821"/>
    <cellStyle name="Note 28" xfId="35822"/>
    <cellStyle name="Note 28 2" xfId="35823"/>
    <cellStyle name="Note 28 3" xfId="35824"/>
    <cellStyle name="Note 29" xfId="35825"/>
    <cellStyle name="Note 29 2" xfId="35826"/>
    <cellStyle name="Note 29 3" xfId="35827"/>
    <cellStyle name="Note 3" xfId="1720"/>
    <cellStyle name="Note 3 10" xfId="35828"/>
    <cellStyle name="Note 3 10 2" xfId="35829"/>
    <cellStyle name="Note 3 10 3" xfId="35830"/>
    <cellStyle name="Note 3 10 4" xfId="35831"/>
    <cellStyle name="Note 3 10 5" xfId="35832"/>
    <cellStyle name="Note 3 10 6" xfId="35833"/>
    <cellStyle name="Note 3 10 7" xfId="35834"/>
    <cellStyle name="Note 3 11" xfId="35835"/>
    <cellStyle name="Note 3 11 2" xfId="35836"/>
    <cellStyle name="Note 3 11 3" xfId="35837"/>
    <cellStyle name="Note 3 11 4" xfId="35838"/>
    <cellStyle name="Note 3 11 5" xfId="35839"/>
    <cellStyle name="Note 3 11 6" xfId="35840"/>
    <cellStyle name="Note 3 12" xfId="35841"/>
    <cellStyle name="Note 3 12 2" xfId="35842"/>
    <cellStyle name="Note 3 13" xfId="35843"/>
    <cellStyle name="Note 3 14" xfId="35844"/>
    <cellStyle name="Note 3 15" xfId="35845"/>
    <cellStyle name="Note 3 16" xfId="35846"/>
    <cellStyle name="Note 3 17" xfId="35847"/>
    <cellStyle name="Note 3 18" xfId="35848"/>
    <cellStyle name="Note 3 19" xfId="56047"/>
    <cellStyle name="Note 3 2" xfId="35849"/>
    <cellStyle name="Note 3 2 2" xfId="35850"/>
    <cellStyle name="Note 3 2 2 2" xfId="35851"/>
    <cellStyle name="Note 3 2 2 3" xfId="35852"/>
    <cellStyle name="Note 3 2 2 4" xfId="35853"/>
    <cellStyle name="Note 3 2 2 5" xfId="35854"/>
    <cellStyle name="Note 3 2 2 6" xfId="35855"/>
    <cellStyle name="Note 3 2 2 7" xfId="35856"/>
    <cellStyle name="Note 3 2 3" xfId="35857"/>
    <cellStyle name="Note 3 2 3 2" xfId="35858"/>
    <cellStyle name="Note 3 2 3 3" xfId="35859"/>
    <cellStyle name="Note 3 2 3 4" xfId="35860"/>
    <cellStyle name="Note 3 2 3 5" xfId="35861"/>
    <cellStyle name="Note 3 2 3 6" xfId="35862"/>
    <cellStyle name="Note 3 2 4" xfId="35863"/>
    <cellStyle name="Note 3 2 4 2" xfId="35864"/>
    <cellStyle name="Note 3 2 5" xfId="35865"/>
    <cellStyle name="Note 3 2 6" xfId="35866"/>
    <cellStyle name="Note 3 2 7" xfId="35867"/>
    <cellStyle name="Note 3 2 8" xfId="35868"/>
    <cellStyle name="Note 3 2 9" xfId="35869"/>
    <cellStyle name="Note 3 3" xfId="35870"/>
    <cellStyle name="Note 3 3 2" xfId="35871"/>
    <cellStyle name="Note 3 3 2 2" xfId="35872"/>
    <cellStyle name="Note 3 3 2 3" xfId="35873"/>
    <cellStyle name="Note 3 3 2 4" xfId="35874"/>
    <cellStyle name="Note 3 3 2 5" xfId="35875"/>
    <cellStyle name="Note 3 3 2 6" xfId="35876"/>
    <cellStyle name="Note 3 3 2 7" xfId="35877"/>
    <cellStyle name="Note 3 3 3" xfId="35878"/>
    <cellStyle name="Note 3 3 3 2" xfId="35879"/>
    <cellStyle name="Note 3 3 3 3" xfId="35880"/>
    <cellStyle name="Note 3 3 3 4" xfId="35881"/>
    <cellStyle name="Note 3 3 3 5" xfId="35882"/>
    <cellStyle name="Note 3 3 3 6" xfId="35883"/>
    <cellStyle name="Note 3 3 4" xfId="35884"/>
    <cellStyle name="Note 3 3 5" xfId="35885"/>
    <cellStyle name="Note 3 3 6" xfId="35886"/>
    <cellStyle name="Note 3 3 7" xfId="35887"/>
    <cellStyle name="Note 3 3 8" xfId="35888"/>
    <cellStyle name="Note 3 3 9" xfId="35889"/>
    <cellStyle name="Note 3 4" xfId="35890"/>
    <cellStyle name="Note 3 4 2" xfId="35891"/>
    <cellStyle name="Note 3 4 2 2" xfId="35892"/>
    <cellStyle name="Note 3 4 2 3" xfId="35893"/>
    <cellStyle name="Note 3 4 2 4" xfId="35894"/>
    <cellStyle name="Note 3 4 2 5" xfId="35895"/>
    <cellStyle name="Note 3 4 2 6" xfId="35896"/>
    <cellStyle name="Note 3 4 2 7" xfId="35897"/>
    <cellStyle name="Note 3 4 3" xfId="35898"/>
    <cellStyle name="Note 3 4 3 2" xfId="35899"/>
    <cellStyle name="Note 3 4 3 3" xfId="35900"/>
    <cellStyle name="Note 3 4 3 4" xfId="35901"/>
    <cellStyle name="Note 3 4 3 5" xfId="35902"/>
    <cellStyle name="Note 3 4 3 6" xfId="35903"/>
    <cellStyle name="Note 3 4 4" xfId="35904"/>
    <cellStyle name="Note 3 4 5" xfId="35905"/>
    <cellStyle name="Note 3 4 6" xfId="35906"/>
    <cellStyle name="Note 3 4 7" xfId="35907"/>
    <cellStyle name="Note 3 4 8" xfId="35908"/>
    <cellStyle name="Note 3 4 9" xfId="35909"/>
    <cellStyle name="Note 3 5" xfId="35910"/>
    <cellStyle name="Note 3 5 2" xfId="35911"/>
    <cellStyle name="Note 3 5 2 2" xfId="35912"/>
    <cellStyle name="Note 3 5 2 3" xfId="35913"/>
    <cellStyle name="Note 3 5 2 4" xfId="35914"/>
    <cellStyle name="Note 3 5 2 5" xfId="35915"/>
    <cellStyle name="Note 3 5 2 6" xfId="35916"/>
    <cellStyle name="Note 3 5 2 7" xfId="35917"/>
    <cellStyle name="Note 3 5 3" xfId="35918"/>
    <cellStyle name="Note 3 5 3 2" xfId="35919"/>
    <cellStyle name="Note 3 5 3 3" xfId="35920"/>
    <cellStyle name="Note 3 5 3 4" xfId="35921"/>
    <cellStyle name="Note 3 5 3 5" xfId="35922"/>
    <cellStyle name="Note 3 5 3 6" xfId="35923"/>
    <cellStyle name="Note 3 5 4" xfId="35924"/>
    <cellStyle name="Note 3 5 5" xfId="35925"/>
    <cellStyle name="Note 3 5 6" xfId="35926"/>
    <cellStyle name="Note 3 5 7" xfId="35927"/>
    <cellStyle name="Note 3 5 8" xfId="35928"/>
    <cellStyle name="Note 3 5 9" xfId="35929"/>
    <cellStyle name="Note 3 6" xfId="35930"/>
    <cellStyle name="Note 3 6 2" xfId="35931"/>
    <cellStyle name="Note 3 6 2 2" xfId="35932"/>
    <cellStyle name="Note 3 6 2 3" xfId="35933"/>
    <cellStyle name="Note 3 6 2 4" xfId="35934"/>
    <cellStyle name="Note 3 6 2 5" xfId="35935"/>
    <cellStyle name="Note 3 6 2 6" xfId="35936"/>
    <cellStyle name="Note 3 6 2 7" xfId="35937"/>
    <cellStyle name="Note 3 6 3" xfId="35938"/>
    <cellStyle name="Note 3 6 3 2" xfId="35939"/>
    <cellStyle name="Note 3 6 3 3" xfId="35940"/>
    <cellStyle name="Note 3 6 3 4" xfId="35941"/>
    <cellStyle name="Note 3 6 3 5" xfId="35942"/>
    <cellStyle name="Note 3 6 3 6" xfId="35943"/>
    <cellStyle name="Note 3 6 4" xfId="35944"/>
    <cellStyle name="Note 3 6 5" xfId="35945"/>
    <cellStyle name="Note 3 6 6" xfId="35946"/>
    <cellStyle name="Note 3 6 7" xfId="35947"/>
    <cellStyle name="Note 3 6 8" xfId="35948"/>
    <cellStyle name="Note 3 6 9" xfId="35949"/>
    <cellStyle name="Note 3 7" xfId="35950"/>
    <cellStyle name="Note 3 7 2" xfId="35951"/>
    <cellStyle name="Note 3 7 2 2" xfId="35952"/>
    <cellStyle name="Note 3 7 2 3" xfId="35953"/>
    <cellStyle name="Note 3 7 2 4" xfId="35954"/>
    <cellStyle name="Note 3 7 2 5" xfId="35955"/>
    <cellStyle name="Note 3 7 2 6" xfId="35956"/>
    <cellStyle name="Note 3 7 2 7" xfId="35957"/>
    <cellStyle name="Note 3 7 3" xfId="35958"/>
    <cellStyle name="Note 3 7 3 2" xfId="35959"/>
    <cellStyle name="Note 3 7 3 3" xfId="35960"/>
    <cellStyle name="Note 3 7 3 4" xfId="35961"/>
    <cellStyle name="Note 3 7 3 5" xfId="35962"/>
    <cellStyle name="Note 3 7 3 6" xfId="35963"/>
    <cellStyle name="Note 3 7 4" xfId="35964"/>
    <cellStyle name="Note 3 7 5" xfId="35965"/>
    <cellStyle name="Note 3 7 6" xfId="35966"/>
    <cellStyle name="Note 3 7 7" xfId="35967"/>
    <cellStyle name="Note 3 7 8" xfId="35968"/>
    <cellStyle name="Note 3 7 9" xfId="35969"/>
    <cellStyle name="Note 3 8" xfId="35970"/>
    <cellStyle name="Note 3 8 2" xfId="35971"/>
    <cellStyle name="Note 3 8 2 2" xfId="35972"/>
    <cellStyle name="Note 3 8 2 3" xfId="35973"/>
    <cellStyle name="Note 3 8 2 4" xfId="35974"/>
    <cellStyle name="Note 3 8 2 5" xfId="35975"/>
    <cellStyle name="Note 3 8 2 6" xfId="35976"/>
    <cellStyle name="Note 3 8 2 7" xfId="35977"/>
    <cellStyle name="Note 3 8 3" xfId="35978"/>
    <cellStyle name="Note 3 8 3 2" xfId="35979"/>
    <cellStyle name="Note 3 8 3 3" xfId="35980"/>
    <cellStyle name="Note 3 8 3 4" xfId="35981"/>
    <cellStyle name="Note 3 8 3 5" xfId="35982"/>
    <cellStyle name="Note 3 8 3 6" xfId="35983"/>
    <cellStyle name="Note 3 8 4" xfId="35984"/>
    <cellStyle name="Note 3 8 5" xfId="35985"/>
    <cellStyle name="Note 3 8 6" xfId="35986"/>
    <cellStyle name="Note 3 8 7" xfId="35987"/>
    <cellStyle name="Note 3 8 8" xfId="35988"/>
    <cellStyle name="Note 3 8 9" xfId="35989"/>
    <cellStyle name="Note 3 9" xfId="35990"/>
    <cellStyle name="Note 3 9 2" xfId="35991"/>
    <cellStyle name="Note 3 9 2 2" xfId="35992"/>
    <cellStyle name="Note 3 9 2 3" xfId="35993"/>
    <cellStyle name="Note 3 9 2 4" xfId="35994"/>
    <cellStyle name="Note 3 9 2 5" xfId="35995"/>
    <cellStyle name="Note 3 9 2 6" xfId="35996"/>
    <cellStyle name="Note 3 9 3" xfId="35997"/>
    <cellStyle name="Note 3 9 4" xfId="35998"/>
    <cellStyle name="Note 3 9 5" xfId="35999"/>
    <cellStyle name="Note 3 9 6" xfId="36000"/>
    <cellStyle name="Note 3 9 7" xfId="36001"/>
    <cellStyle name="Note 3 9 8" xfId="36002"/>
    <cellStyle name="Note 30" xfId="36003"/>
    <cellStyle name="Note 30 2" xfId="36004"/>
    <cellStyle name="Note 31" xfId="36005"/>
    <cellStyle name="Note 32" xfId="36006"/>
    <cellStyle name="Note 33" xfId="36007"/>
    <cellStyle name="Note 4" xfId="36008"/>
    <cellStyle name="Note 4 10" xfId="36009"/>
    <cellStyle name="Note 4 10 2" xfId="36010"/>
    <cellStyle name="Note 4 10 3" xfId="36011"/>
    <cellStyle name="Note 4 10 4" xfId="36012"/>
    <cellStyle name="Note 4 10 5" xfId="36013"/>
    <cellStyle name="Note 4 10 6" xfId="36014"/>
    <cellStyle name="Note 4 10 7" xfId="36015"/>
    <cellStyle name="Note 4 11" xfId="36016"/>
    <cellStyle name="Note 4 11 2" xfId="36017"/>
    <cellStyle name="Note 4 11 3" xfId="36018"/>
    <cellStyle name="Note 4 11 4" xfId="36019"/>
    <cellStyle name="Note 4 11 5" xfId="36020"/>
    <cellStyle name="Note 4 11 6" xfId="36021"/>
    <cellStyle name="Note 4 12" xfId="36022"/>
    <cellStyle name="Note 4 12 2" xfId="36023"/>
    <cellStyle name="Note 4 13" xfId="36024"/>
    <cellStyle name="Note 4 14" xfId="36025"/>
    <cellStyle name="Note 4 15" xfId="36026"/>
    <cellStyle name="Note 4 16" xfId="36027"/>
    <cellStyle name="Note 4 17" xfId="36028"/>
    <cellStyle name="Note 4 18" xfId="36029"/>
    <cellStyle name="Note 4 2" xfId="36030"/>
    <cellStyle name="Note 4 2 2" xfId="36031"/>
    <cellStyle name="Note 4 2 2 2" xfId="36032"/>
    <cellStyle name="Note 4 2 2 3" xfId="36033"/>
    <cellStyle name="Note 4 2 2 4" xfId="36034"/>
    <cellStyle name="Note 4 2 2 5" xfId="36035"/>
    <cellStyle name="Note 4 2 2 6" xfId="36036"/>
    <cellStyle name="Note 4 2 2 7" xfId="36037"/>
    <cellStyle name="Note 4 2 3" xfId="36038"/>
    <cellStyle name="Note 4 2 3 2" xfId="36039"/>
    <cellStyle name="Note 4 2 3 3" xfId="36040"/>
    <cellStyle name="Note 4 2 3 4" xfId="36041"/>
    <cellStyle name="Note 4 2 3 5" xfId="36042"/>
    <cellStyle name="Note 4 2 3 6" xfId="36043"/>
    <cellStyle name="Note 4 2 4" xfId="36044"/>
    <cellStyle name="Note 4 2 4 2" xfId="36045"/>
    <cellStyle name="Note 4 2 5" xfId="36046"/>
    <cellStyle name="Note 4 2 6" xfId="36047"/>
    <cellStyle name="Note 4 2 7" xfId="36048"/>
    <cellStyle name="Note 4 2 8" xfId="36049"/>
    <cellStyle name="Note 4 2 9" xfId="36050"/>
    <cellStyle name="Note 4 3" xfId="36051"/>
    <cellStyle name="Note 4 3 2" xfId="36052"/>
    <cellStyle name="Note 4 3 2 2" xfId="36053"/>
    <cellStyle name="Note 4 3 2 3" xfId="36054"/>
    <cellStyle name="Note 4 3 2 4" xfId="36055"/>
    <cellStyle name="Note 4 3 2 5" xfId="36056"/>
    <cellStyle name="Note 4 3 2 6" xfId="36057"/>
    <cellStyle name="Note 4 3 2 7" xfId="36058"/>
    <cellStyle name="Note 4 3 3" xfId="36059"/>
    <cellStyle name="Note 4 3 3 2" xfId="36060"/>
    <cellStyle name="Note 4 3 3 3" xfId="36061"/>
    <cellStyle name="Note 4 3 3 4" xfId="36062"/>
    <cellStyle name="Note 4 3 3 5" xfId="36063"/>
    <cellStyle name="Note 4 3 3 6" xfId="36064"/>
    <cellStyle name="Note 4 3 4" xfId="36065"/>
    <cellStyle name="Note 4 3 4 2" xfId="36066"/>
    <cellStyle name="Note 4 3 5" xfId="36067"/>
    <cellStyle name="Note 4 3 6" xfId="36068"/>
    <cellStyle name="Note 4 3 7" xfId="36069"/>
    <cellStyle name="Note 4 3 8" xfId="36070"/>
    <cellStyle name="Note 4 3 9" xfId="36071"/>
    <cellStyle name="Note 4 4" xfId="36072"/>
    <cellStyle name="Note 4 4 2" xfId="36073"/>
    <cellStyle name="Note 4 4 2 2" xfId="36074"/>
    <cellStyle name="Note 4 4 2 3" xfId="36075"/>
    <cellStyle name="Note 4 4 2 4" xfId="36076"/>
    <cellStyle name="Note 4 4 2 5" xfId="36077"/>
    <cellStyle name="Note 4 4 2 6" xfId="36078"/>
    <cellStyle name="Note 4 4 2 7" xfId="36079"/>
    <cellStyle name="Note 4 4 3" xfId="36080"/>
    <cellStyle name="Note 4 4 3 2" xfId="36081"/>
    <cellStyle name="Note 4 4 3 3" xfId="36082"/>
    <cellStyle name="Note 4 4 3 4" xfId="36083"/>
    <cellStyle name="Note 4 4 3 5" xfId="36084"/>
    <cellStyle name="Note 4 4 3 6" xfId="36085"/>
    <cellStyle name="Note 4 4 4" xfId="36086"/>
    <cellStyle name="Note 4 4 5" xfId="36087"/>
    <cellStyle name="Note 4 4 6" xfId="36088"/>
    <cellStyle name="Note 4 4 7" xfId="36089"/>
    <cellStyle name="Note 4 4 8" xfId="36090"/>
    <cellStyle name="Note 4 4 9" xfId="36091"/>
    <cellStyle name="Note 4 5" xfId="36092"/>
    <cellStyle name="Note 4 5 2" xfId="36093"/>
    <cellStyle name="Note 4 5 2 2" xfId="36094"/>
    <cellStyle name="Note 4 5 2 3" xfId="36095"/>
    <cellStyle name="Note 4 5 2 4" xfId="36096"/>
    <cellStyle name="Note 4 5 2 5" xfId="36097"/>
    <cellStyle name="Note 4 5 2 6" xfId="36098"/>
    <cellStyle name="Note 4 5 2 7" xfId="36099"/>
    <cellStyle name="Note 4 5 3" xfId="36100"/>
    <cellStyle name="Note 4 5 3 2" xfId="36101"/>
    <cellStyle name="Note 4 5 3 3" xfId="36102"/>
    <cellStyle name="Note 4 5 3 4" xfId="36103"/>
    <cellStyle name="Note 4 5 3 5" xfId="36104"/>
    <cellStyle name="Note 4 5 3 6" xfId="36105"/>
    <cellStyle name="Note 4 5 4" xfId="36106"/>
    <cellStyle name="Note 4 5 5" xfId="36107"/>
    <cellStyle name="Note 4 5 6" xfId="36108"/>
    <cellStyle name="Note 4 5 7" xfId="36109"/>
    <cellStyle name="Note 4 5 8" xfId="36110"/>
    <cellStyle name="Note 4 5 9" xfId="36111"/>
    <cellStyle name="Note 4 6" xfId="36112"/>
    <cellStyle name="Note 4 6 2" xfId="36113"/>
    <cellStyle name="Note 4 6 2 2" xfId="36114"/>
    <cellStyle name="Note 4 6 2 3" xfId="36115"/>
    <cellStyle name="Note 4 6 2 4" xfId="36116"/>
    <cellStyle name="Note 4 6 2 5" xfId="36117"/>
    <cellStyle name="Note 4 6 2 6" xfId="36118"/>
    <cellStyle name="Note 4 6 2 7" xfId="36119"/>
    <cellStyle name="Note 4 6 3" xfId="36120"/>
    <cellStyle name="Note 4 6 3 2" xfId="36121"/>
    <cellStyle name="Note 4 6 3 3" xfId="36122"/>
    <cellStyle name="Note 4 6 3 4" xfId="36123"/>
    <cellStyle name="Note 4 6 3 5" xfId="36124"/>
    <cellStyle name="Note 4 6 3 6" xfId="36125"/>
    <cellStyle name="Note 4 6 4" xfId="36126"/>
    <cellStyle name="Note 4 6 5" xfId="36127"/>
    <cellStyle name="Note 4 6 6" xfId="36128"/>
    <cellStyle name="Note 4 6 7" xfId="36129"/>
    <cellStyle name="Note 4 6 8" xfId="36130"/>
    <cellStyle name="Note 4 6 9" xfId="36131"/>
    <cellStyle name="Note 4 7" xfId="36132"/>
    <cellStyle name="Note 4 7 2" xfId="36133"/>
    <cellStyle name="Note 4 7 2 2" xfId="36134"/>
    <cellStyle name="Note 4 7 2 3" xfId="36135"/>
    <cellStyle name="Note 4 7 2 4" xfId="36136"/>
    <cellStyle name="Note 4 7 2 5" xfId="36137"/>
    <cellStyle name="Note 4 7 2 6" xfId="36138"/>
    <cellStyle name="Note 4 7 2 7" xfId="36139"/>
    <cellStyle name="Note 4 7 3" xfId="36140"/>
    <cellStyle name="Note 4 7 3 2" xfId="36141"/>
    <cellStyle name="Note 4 7 3 3" xfId="36142"/>
    <cellStyle name="Note 4 7 3 4" xfId="36143"/>
    <cellStyle name="Note 4 7 3 5" xfId="36144"/>
    <cellStyle name="Note 4 7 3 6" xfId="36145"/>
    <cellStyle name="Note 4 7 4" xfId="36146"/>
    <cellStyle name="Note 4 7 5" xfId="36147"/>
    <cellStyle name="Note 4 7 6" xfId="36148"/>
    <cellStyle name="Note 4 7 7" xfId="36149"/>
    <cellStyle name="Note 4 7 8" xfId="36150"/>
    <cellStyle name="Note 4 7 9" xfId="36151"/>
    <cellStyle name="Note 4 8" xfId="36152"/>
    <cellStyle name="Note 4 8 2" xfId="36153"/>
    <cellStyle name="Note 4 8 2 2" xfId="36154"/>
    <cellStyle name="Note 4 8 2 3" xfId="36155"/>
    <cellStyle name="Note 4 8 2 4" xfId="36156"/>
    <cellStyle name="Note 4 8 2 5" xfId="36157"/>
    <cellStyle name="Note 4 8 2 6" xfId="36158"/>
    <cellStyle name="Note 4 8 2 7" xfId="36159"/>
    <cellStyle name="Note 4 8 3" xfId="36160"/>
    <cellStyle name="Note 4 8 3 2" xfId="36161"/>
    <cellStyle name="Note 4 8 3 3" xfId="36162"/>
    <cellStyle name="Note 4 8 3 4" xfId="36163"/>
    <cellStyle name="Note 4 8 3 5" xfId="36164"/>
    <cellStyle name="Note 4 8 3 6" xfId="36165"/>
    <cellStyle name="Note 4 8 4" xfId="36166"/>
    <cellStyle name="Note 4 8 5" xfId="36167"/>
    <cellStyle name="Note 4 8 6" xfId="36168"/>
    <cellStyle name="Note 4 8 7" xfId="36169"/>
    <cellStyle name="Note 4 8 8" xfId="36170"/>
    <cellStyle name="Note 4 8 9" xfId="36171"/>
    <cellStyle name="Note 4 9" xfId="36172"/>
    <cellStyle name="Note 4 9 2" xfId="36173"/>
    <cellStyle name="Note 4 9 2 2" xfId="36174"/>
    <cellStyle name="Note 4 9 2 3" xfId="36175"/>
    <cellStyle name="Note 4 9 2 4" xfId="36176"/>
    <cellStyle name="Note 4 9 2 5" xfId="36177"/>
    <cellStyle name="Note 4 9 2 6" xfId="36178"/>
    <cellStyle name="Note 4 9 3" xfId="36179"/>
    <cellStyle name="Note 4 9 4" xfId="36180"/>
    <cellStyle name="Note 4 9 5" xfId="36181"/>
    <cellStyle name="Note 4 9 6" xfId="36182"/>
    <cellStyle name="Note 4 9 7" xfId="36183"/>
    <cellStyle name="Note 4 9 8" xfId="36184"/>
    <cellStyle name="Note 5" xfId="36185"/>
    <cellStyle name="Note 5 10" xfId="36186"/>
    <cellStyle name="Note 5 10 2" xfId="36187"/>
    <cellStyle name="Note 5 10 3" xfId="36188"/>
    <cellStyle name="Note 5 10 4" xfId="36189"/>
    <cellStyle name="Note 5 10 5" xfId="36190"/>
    <cellStyle name="Note 5 10 6" xfId="36191"/>
    <cellStyle name="Note 5 10 7" xfId="36192"/>
    <cellStyle name="Note 5 11" xfId="36193"/>
    <cellStyle name="Note 5 11 2" xfId="36194"/>
    <cellStyle name="Note 5 11 3" xfId="36195"/>
    <cellStyle name="Note 5 11 4" xfId="36196"/>
    <cellStyle name="Note 5 11 5" xfId="36197"/>
    <cellStyle name="Note 5 11 6" xfId="36198"/>
    <cellStyle name="Note 5 12" xfId="36199"/>
    <cellStyle name="Note 5 12 2" xfId="36200"/>
    <cellStyle name="Note 5 13" xfId="36201"/>
    <cellStyle name="Note 5 14" xfId="36202"/>
    <cellStyle name="Note 5 15" xfId="36203"/>
    <cellStyle name="Note 5 16" xfId="36204"/>
    <cellStyle name="Note 5 17" xfId="36205"/>
    <cellStyle name="Note 5 2" xfId="36206"/>
    <cellStyle name="Note 5 2 2" xfId="36207"/>
    <cellStyle name="Note 5 2 2 2" xfId="36208"/>
    <cellStyle name="Note 5 2 2 3" xfId="36209"/>
    <cellStyle name="Note 5 2 2 4" xfId="36210"/>
    <cellStyle name="Note 5 2 2 5" xfId="36211"/>
    <cellStyle name="Note 5 2 2 6" xfId="36212"/>
    <cellStyle name="Note 5 2 2 7" xfId="36213"/>
    <cellStyle name="Note 5 2 3" xfId="36214"/>
    <cellStyle name="Note 5 2 3 2" xfId="36215"/>
    <cellStyle name="Note 5 2 3 3" xfId="36216"/>
    <cellStyle name="Note 5 2 3 4" xfId="36217"/>
    <cellStyle name="Note 5 2 3 5" xfId="36218"/>
    <cellStyle name="Note 5 2 3 6" xfId="36219"/>
    <cellStyle name="Note 5 2 4" xfId="36220"/>
    <cellStyle name="Note 5 2 4 2" xfId="36221"/>
    <cellStyle name="Note 5 2 5" xfId="36222"/>
    <cellStyle name="Note 5 2 6" xfId="36223"/>
    <cellStyle name="Note 5 2 7" xfId="36224"/>
    <cellStyle name="Note 5 2 8" xfId="36225"/>
    <cellStyle name="Note 5 2 9" xfId="36226"/>
    <cellStyle name="Note 5 3" xfId="36227"/>
    <cellStyle name="Note 5 3 2" xfId="36228"/>
    <cellStyle name="Note 5 3 2 2" xfId="36229"/>
    <cellStyle name="Note 5 3 2 3" xfId="36230"/>
    <cellStyle name="Note 5 3 2 4" xfId="36231"/>
    <cellStyle name="Note 5 3 2 5" xfId="36232"/>
    <cellStyle name="Note 5 3 2 6" xfId="36233"/>
    <cellStyle name="Note 5 3 2 7" xfId="36234"/>
    <cellStyle name="Note 5 3 3" xfId="36235"/>
    <cellStyle name="Note 5 3 3 2" xfId="36236"/>
    <cellStyle name="Note 5 3 3 3" xfId="36237"/>
    <cellStyle name="Note 5 3 3 4" xfId="36238"/>
    <cellStyle name="Note 5 3 3 5" xfId="36239"/>
    <cellStyle name="Note 5 3 3 6" xfId="36240"/>
    <cellStyle name="Note 5 3 4" xfId="36241"/>
    <cellStyle name="Note 5 3 4 2" xfId="36242"/>
    <cellStyle name="Note 5 3 5" xfId="36243"/>
    <cellStyle name="Note 5 3 6" xfId="36244"/>
    <cellStyle name="Note 5 3 7" xfId="36245"/>
    <cellStyle name="Note 5 3 8" xfId="36246"/>
    <cellStyle name="Note 5 3 9" xfId="36247"/>
    <cellStyle name="Note 5 4" xfId="36248"/>
    <cellStyle name="Note 5 4 2" xfId="36249"/>
    <cellStyle name="Note 5 4 2 2" xfId="36250"/>
    <cellStyle name="Note 5 4 2 3" xfId="36251"/>
    <cellStyle name="Note 5 4 2 4" xfId="36252"/>
    <cellStyle name="Note 5 4 2 5" xfId="36253"/>
    <cellStyle name="Note 5 4 2 6" xfId="36254"/>
    <cellStyle name="Note 5 4 2 7" xfId="36255"/>
    <cellStyle name="Note 5 4 3" xfId="36256"/>
    <cellStyle name="Note 5 4 3 2" xfId="36257"/>
    <cellStyle name="Note 5 4 3 3" xfId="36258"/>
    <cellStyle name="Note 5 4 3 4" xfId="36259"/>
    <cellStyle name="Note 5 4 3 5" xfId="36260"/>
    <cellStyle name="Note 5 4 3 6" xfId="36261"/>
    <cellStyle name="Note 5 4 4" xfId="36262"/>
    <cellStyle name="Note 5 4 5" xfId="36263"/>
    <cellStyle name="Note 5 4 6" xfId="36264"/>
    <cellStyle name="Note 5 4 7" xfId="36265"/>
    <cellStyle name="Note 5 4 8" xfId="36266"/>
    <cellStyle name="Note 5 4 9" xfId="36267"/>
    <cellStyle name="Note 5 5" xfId="36268"/>
    <cellStyle name="Note 5 5 2" xfId="36269"/>
    <cellStyle name="Note 5 5 2 2" xfId="36270"/>
    <cellStyle name="Note 5 5 2 3" xfId="36271"/>
    <cellStyle name="Note 5 5 2 4" xfId="36272"/>
    <cellStyle name="Note 5 5 2 5" xfId="36273"/>
    <cellStyle name="Note 5 5 2 6" xfId="36274"/>
    <cellStyle name="Note 5 5 2 7" xfId="36275"/>
    <cellStyle name="Note 5 5 3" xfId="36276"/>
    <cellStyle name="Note 5 5 3 2" xfId="36277"/>
    <cellStyle name="Note 5 5 3 3" xfId="36278"/>
    <cellStyle name="Note 5 5 3 4" xfId="36279"/>
    <cellStyle name="Note 5 5 3 5" xfId="36280"/>
    <cellStyle name="Note 5 5 3 6" xfId="36281"/>
    <cellStyle name="Note 5 5 4" xfId="36282"/>
    <cellStyle name="Note 5 5 5" xfId="36283"/>
    <cellStyle name="Note 5 5 6" xfId="36284"/>
    <cellStyle name="Note 5 5 7" xfId="36285"/>
    <cellStyle name="Note 5 5 8" xfId="36286"/>
    <cellStyle name="Note 5 5 9" xfId="36287"/>
    <cellStyle name="Note 5 6" xfId="36288"/>
    <cellStyle name="Note 5 6 2" xfId="36289"/>
    <cellStyle name="Note 5 6 2 2" xfId="36290"/>
    <cellStyle name="Note 5 6 2 3" xfId="36291"/>
    <cellStyle name="Note 5 6 2 4" xfId="36292"/>
    <cellStyle name="Note 5 6 2 5" xfId="36293"/>
    <cellStyle name="Note 5 6 2 6" xfId="36294"/>
    <cellStyle name="Note 5 6 2 7" xfId="36295"/>
    <cellStyle name="Note 5 6 3" xfId="36296"/>
    <cellStyle name="Note 5 6 3 2" xfId="36297"/>
    <cellStyle name="Note 5 6 3 3" xfId="36298"/>
    <cellStyle name="Note 5 6 3 4" xfId="36299"/>
    <cellStyle name="Note 5 6 3 5" xfId="36300"/>
    <cellStyle name="Note 5 6 3 6" xfId="36301"/>
    <cellStyle name="Note 5 6 4" xfId="36302"/>
    <cellStyle name="Note 5 6 5" xfId="36303"/>
    <cellStyle name="Note 5 6 6" xfId="36304"/>
    <cellStyle name="Note 5 6 7" xfId="36305"/>
    <cellStyle name="Note 5 6 8" xfId="36306"/>
    <cellStyle name="Note 5 6 9" xfId="36307"/>
    <cellStyle name="Note 5 7" xfId="36308"/>
    <cellStyle name="Note 5 7 2" xfId="36309"/>
    <cellStyle name="Note 5 7 2 2" xfId="36310"/>
    <cellStyle name="Note 5 7 2 3" xfId="36311"/>
    <cellStyle name="Note 5 7 2 4" xfId="36312"/>
    <cellStyle name="Note 5 7 2 5" xfId="36313"/>
    <cellStyle name="Note 5 7 2 6" xfId="36314"/>
    <cellStyle name="Note 5 7 2 7" xfId="36315"/>
    <cellStyle name="Note 5 7 3" xfId="36316"/>
    <cellStyle name="Note 5 7 3 2" xfId="36317"/>
    <cellStyle name="Note 5 7 3 3" xfId="36318"/>
    <cellStyle name="Note 5 7 3 4" xfId="36319"/>
    <cellStyle name="Note 5 7 3 5" xfId="36320"/>
    <cellStyle name="Note 5 7 3 6" xfId="36321"/>
    <cellStyle name="Note 5 7 4" xfId="36322"/>
    <cellStyle name="Note 5 7 5" xfId="36323"/>
    <cellStyle name="Note 5 7 6" xfId="36324"/>
    <cellStyle name="Note 5 7 7" xfId="36325"/>
    <cellStyle name="Note 5 7 8" xfId="36326"/>
    <cellStyle name="Note 5 7 9" xfId="36327"/>
    <cellStyle name="Note 5 8" xfId="36328"/>
    <cellStyle name="Note 5 8 2" xfId="36329"/>
    <cellStyle name="Note 5 8 2 2" xfId="36330"/>
    <cellStyle name="Note 5 8 2 3" xfId="36331"/>
    <cellStyle name="Note 5 8 2 4" xfId="36332"/>
    <cellStyle name="Note 5 8 2 5" xfId="36333"/>
    <cellStyle name="Note 5 8 2 6" xfId="36334"/>
    <cellStyle name="Note 5 8 2 7" xfId="36335"/>
    <cellStyle name="Note 5 8 3" xfId="36336"/>
    <cellStyle name="Note 5 8 3 2" xfId="36337"/>
    <cellStyle name="Note 5 8 3 3" xfId="36338"/>
    <cellStyle name="Note 5 8 3 4" xfId="36339"/>
    <cellStyle name="Note 5 8 3 5" xfId="36340"/>
    <cellStyle name="Note 5 8 3 6" xfId="36341"/>
    <cellStyle name="Note 5 8 4" xfId="36342"/>
    <cellStyle name="Note 5 8 5" xfId="36343"/>
    <cellStyle name="Note 5 8 6" xfId="36344"/>
    <cellStyle name="Note 5 8 7" xfId="36345"/>
    <cellStyle name="Note 5 8 8" xfId="36346"/>
    <cellStyle name="Note 5 8 9" xfId="36347"/>
    <cellStyle name="Note 5 9" xfId="36348"/>
    <cellStyle name="Note 5 9 2" xfId="36349"/>
    <cellStyle name="Note 5 9 2 2" xfId="36350"/>
    <cellStyle name="Note 5 9 2 3" xfId="36351"/>
    <cellStyle name="Note 5 9 2 4" xfId="36352"/>
    <cellStyle name="Note 5 9 2 5" xfId="36353"/>
    <cellStyle name="Note 5 9 2 6" xfId="36354"/>
    <cellStyle name="Note 5 9 3" xfId="36355"/>
    <cellStyle name="Note 5 9 4" xfId="36356"/>
    <cellStyle name="Note 5 9 5" xfId="36357"/>
    <cellStyle name="Note 5 9 6" xfId="36358"/>
    <cellStyle name="Note 5 9 7" xfId="36359"/>
    <cellStyle name="Note 5 9 8" xfId="36360"/>
    <cellStyle name="Note 6" xfId="36361"/>
    <cellStyle name="Note 6 10" xfId="36362"/>
    <cellStyle name="Note 6 10 2" xfId="36363"/>
    <cellStyle name="Note 6 10 3" xfId="36364"/>
    <cellStyle name="Note 6 10 4" xfId="36365"/>
    <cellStyle name="Note 6 10 5" xfId="36366"/>
    <cellStyle name="Note 6 10 6" xfId="36367"/>
    <cellStyle name="Note 6 10 7" xfId="36368"/>
    <cellStyle name="Note 6 11" xfId="36369"/>
    <cellStyle name="Note 6 11 2" xfId="36370"/>
    <cellStyle name="Note 6 11 3" xfId="36371"/>
    <cellStyle name="Note 6 11 4" xfId="36372"/>
    <cellStyle name="Note 6 11 5" xfId="36373"/>
    <cellStyle name="Note 6 11 6" xfId="36374"/>
    <cellStyle name="Note 6 12" xfId="36375"/>
    <cellStyle name="Note 6 12 2" xfId="36376"/>
    <cellStyle name="Note 6 13" xfId="36377"/>
    <cellStyle name="Note 6 14" xfId="36378"/>
    <cellStyle name="Note 6 15" xfId="36379"/>
    <cellStyle name="Note 6 16" xfId="36380"/>
    <cellStyle name="Note 6 17" xfId="36381"/>
    <cellStyle name="Note 6 2" xfId="36382"/>
    <cellStyle name="Note 6 2 2" xfId="36383"/>
    <cellStyle name="Note 6 2 2 2" xfId="36384"/>
    <cellStyle name="Note 6 2 2 3" xfId="36385"/>
    <cellStyle name="Note 6 2 2 4" xfId="36386"/>
    <cellStyle name="Note 6 2 2 5" xfId="36387"/>
    <cellStyle name="Note 6 2 2 6" xfId="36388"/>
    <cellStyle name="Note 6 2 2 7" xfId="36389"/>
    <cellStyle name="Note 6 2 3" xfId="36390"/>
    <cellStyle name="Note 6 2 3 2" xfId="36391"/>
    <cellStyle name="Note 6 2 3 3" xfId="36392"/>
    <cellStyle name="Note 6 2 3 4" xfId="36393"/>
    <cellStyle name="Note 6 2 3 5" xfId="36394"/>
    <cellStyle name="Note 6 2 3 6" xfId="36395"/>
    <cellStyle name="Note 6 2 4" xfId="36396"/>
    <cellStyle name="Note 6 2 4 2" xfId="36397"/>
    <cellStyle name="Note 6 2 5" xfId="36398"/>
    <cellStyle name="Note 6 2 6" xfId="36399"/>
    <cellStyle name="Note 6 2 7" xfId="36400"/>
    <cellStyle name="Note 6 2 8" xfId="36401"/>
    <cellStyle name="Note 6 2 9" xfId="36402"/>
    <cellStyle name="Note 6 3" xfId="36403"/>
    <cellStyle name="Note 6 3 2" xfId="36404"/>
    <cellStyle name="Note 6 3 2 2" xfId="36405"/>
    <cellStyle name="Note 6 3 2 3" xfId="36406"/>
    <cellStyle name="Note 6 3 2 4" xfId="36407"/>
    <cellStyle name="Note 6 3 2 5" xfId="36408"/>
    <cellStyle name="Note 6 3 2 6" xfId="36409"/>
    <cellStyle name="Note 6 3 2 7" xfId="36410"/>
    <cellStyle name="Note 6 3 3" xfId="36411"/>
    <cellStyle name="Note 6 3 3 2" xfId="36412"/>
    <cellStyle name="Note 6 3 3 3" xfId="36413"/>
    <cellStyle name="Note 6 3 3 4" xfId="36414"/>
    <cellStyle name="Note 6 3 3 5" xfId="36415"/>
    <cellStyle name="Note 6 3 3 6" xfId="36416"/>
    <cellStyle name="Note 6 3 4" xfId="36417"/>
    <cellStyle name="Note 6 3 4 2" xfId="36418"/>
    <cellStyle name="Note 6 3 5" xfId="36419"/>
    <cellStyle name="Note 6 3 6" xfId="36420"/>
    <cellStyle name="Note 6 3 7" xfId="36421"/>
    <cellStyle name="Note 6 3 8" xfId="36422"/>
    <cellStyle name="Note 6 3 9" xfId="36423"/>
    <cellStyle name="Note 6 4" xfId="36424"/>
    <cellStyle name="Note 6 4 2" xfId="36425"/>
    <cellStyle name="Note 6 4 2 2" xfId="36426"/>
    <cellStyle name="Note 6 4 2 3" xfId="36427"/>
    <cellStyle name="Note 6 4 2 4" xfId="36428"/>
    <cellStyle name="Note 6 4 2 5" xfId="36429"/>
    <cellStyle name="Note 6 4 2 6" xfId="36430"/>
    <cellStyle name="Note 6 4 2 7" xfId="36431"/>
    <cellStyle name="Note 6 4 3" xfId="36432"/>
    <cellStyle name="Note 6 4 3 2" xfId="36433"/>
    <cellStyle name="Note 6 4 3 3" xfId="36434"/>
    <cellStyle name="Note 6 4 3 4" xfId="36435"/>
    <cellStyle name="Note 6 4 3 5" xfId="36436"/>
    <cellStyle name="Note 6 4 3 6" xfId="36437"/>
    <cellStyle name="Note 6 4 4" xfId="36438"/>
    <cellStyle name="Note 6 4 5" xfId="36439"/>
    <cellStyle name="Note 6 4 6" xfId="36440"/>
    <cellStyle name="Note 6 4 7" xfId="36441"/>
    <cellStyle name="Note 6 4 8" xfId="36442"/>
    <cellStyle name="Note 6 4 9" xfId="36443"/>
    <cellStyle name="Note 6 5" xfId="36444"/>
    <cellStyle name="Note 6 5 2" xfId="36445"/>
    <cellStyle name="Note 6 5 2 2" xfId="36446"/>
    <cellStyle name="Note 6 5 2 3" xfId="36447"/>
    <cellStyle name="Note 6 5 2 4" xfId="36448"/>
    <cellStyle name="Note 6 5 2 5" xfId="36449"/>
    <cellStyle name="Note 6 5 2 6" xfId="36450"/>
    <cellStyle name="Note 6 5 2 7" xfId="36451"/>
    <cellStyle name="Note 6 5 3" xfId="36452"/>
    <cellStyle name="Note 6 5 3 2" xfId="36453"/>
    <cellStyle name="Note 6 5 3 3" xfId="36454"/>
    <cellStyle name="Note 6 5 3 4" xfId="36455"/>
    <cellStyle name="Note 6 5 3 5" xfId="36456"/>
    <cellStyle name="Note 6 5 3 6" xfId="36457"/>
    <cellStyle name="Note 6 5 4" xfId="36458"/>
    <cellStyle name="Note 6 5 5" xfId="36459"/>
    <cellStyle name="Note 6 5 6" xfId="36460"/>
    <cellStyle name="Note 6 5 7" xfId="36461"/>
    <cellStyle name="Note 6 5 8" xfId="36462"/>
    <cellStyle name="Note 6 5 9" xfId="36463"/>
    <cellStyle name="Note 6 6" xfId="36464"/>
    <cellStyle name="Note 6 6 2" xfId="36465"/>
    <cellStyle name="Note 6 6 2 2" xfId="36466"/>
    <cellStyle name="Note 6 6 2 3" xfId="36467"/>
    <cellStyle name="Note 6 6 2 4" xfId="36468"/>
    <cellStyle name="Note 6 6 2 5" xfId="36469"/>
    <cellStyle name="Note 6 6 2 6" xfId="36470"/>
    <cellStyle name="Note 6 6 2 7" xfId="36471"/>
    <cellStyle name="Note 6 6 3" xfId="36472"/>
    <cellStyle name="Note 6 6 3 2" xfId="36473"/>
    <cellStyle name="Note 6 6 3 3" xfId="36474"/>
    <cellStyle name="Note 6 6 3 4" xfId="36475"/>
    <cellStyle name="Note 6 6 3 5" xfId="36476"/>
    <cellStyle name="Note 6 6 3 6" xfId="36477"/>
    <cellStyle name="Note 6 6 4" xfId="36478"/>
    <cellStyle name="Note 6 6 5" xfId="36479"/>
    <cellStyle name="Note 6 6 6" xfId="36480"/>
    <cellStyle name="Note 6 6 7" xfId="36481"/>
    <cellStyle name="Note 6 6 8" xfId="36482"/>
    <cellStyle name="Note 6 6 9" xfId="36483"/>
    <cellStyle name="Note 6 7" xfId="36484"/>
    <cellStyle name="Note 6 7 2" xfId="36485"/>
    <cellStyle name="Note 6 7 2 2" xfId="36486"/>
    <cellStyle name="Note 6 7 2 3" xfId="36487"/>
    <cellStyle name="Note 6 7 2 4" xfId="36488"/>
    <cellStyle name="Note 6 7 2 5" xfId="36489"/>
    <cellStyle name="Note 6 7 2 6" xfId="36490"/>
    <cellStyle name="Note 6 7 2 7" xfId="36491"/>
    <cellStyle name="Note 6 7 3" xfId="36492"/>
    <cellStyle name="Note 6 7 3 2" xfId="36493"/>
    <cellStyle name="Note 6 7 3 3" xfId="36494"/>
    <cellStyle name="Note 6 7 3 4" xfId="36495"/>
    <cellStyle name="Note 6 7 3 5" xfId="36496"/>
    <cellStyle name="Note 6 7 3 6" xfId="36497"/>
    <cellStyle name="Note 6 7 4" xfId="36498"/>
    <cellStyle name="Note 6 7 5" xfId="36499"/>
    <cellStyle name="Note 6 7 6" xfId="36500"/>
    <cellStyle name="Note 6 7 7" xfId="36501"/>
    <cellStyle name="Note 6 7 8" xfId="36502"/>
    <cellStyle name="Note 6 7 9" xfId="36503"/>
    <cellStyle name="Note 6 8" xfId="36504"/>
    <cellStyle name="Note 6 8 2" xfId="36505"/>
    <cellStyle name="Note 6 8 2 2" xfId="36506"/>
    <cellStyle name="Note 6 8 2 3" xfId="36507"/>
    <cellStyle name="Note 6 8 2 4" xfId="36508"/>
    <cellStyle name="Note 6 8 2 5" xfId="36509"/>
    <cellStyle name="Note 6 8 2 6" xfId="36510"/>
    <cellStyle name="Note 6 8 2 7" xfId="36511"/>
    <cellStyle name="Note 6 8 3" xfId="36512"/>
    <cellStyle name="Note 6 8 3 2" xfId="36513"/>
    <cellStyle name="Note 6 8 3 3" xfId="36514"/>
    <cellStyle name="Note 6 8 3 4" xfId="36515"/>
    <cellStyle name="Note 6 8 3 5" xfId="36516"/>
    <cellStyle name="Note 6 8 3 6" xfId="36517"/>
    <cellStyle name="Note 6 8 4" xfId="36518"/>
    <cellStyle name="Note 6 8 5" xfId="36519"/>
    <cellStyle name="Note 6 8 6" xfId="36520"/>
    <cellStyle name="Note 6 8 7" xfId="36521"/>
    <cellStyle name="Note 6 8 8" xfId="36522"/>
    <cellStyle name="Note 6 8 9" xfId="36523"/>
    <cellStyle name="Note 6 9" xfId="36524"/>
    <cellStyle name="Note 6 9 2" xfId="36525"/>
    <cellStyle name="Note 6 9 2 2" xfId="36526"/>
    <cellStyle name="Note 6 9 2 3" xfId="36527"/>
    <cellStyle name="Note 6 9 2 4" xfId="36528"/>
    <cellStyle name="Note 6 9 2 5" xfId="36529"/>
    <cellStyle name="Note 6 9 2 6" xfId="36530"/>
    <cellStyle name="Note 6 9 3" xfId="36531"/>
    <cellStyle name="Note 6 9 4" xfId="36532"/>
    <cellStyle name="Note 6 9 5" xfId="36533"/>
    <cellStyle name="Note 6 9 6" xfId="36534"/>
    <cellStyle name="Note 6 9 7" xfId="36535"/>
    <cellStyle name="Note 6 9 8" xfId="36536"/>
    <cellStyle name="Note 7" xfId="36537"/>
    <cellStyle name="Note 7 10" xfId="36538"/>
    <cellStyle name="Note 7 10 2" xfId="36539"/>
    <cellStyle name="Note 7 10 3" xfId="36540"/>
    <cellStyle name="Note 7 10 4" xfId="36541"/>
    <cellStyle name="Note 7 10 5" xfId="36542"/>
    <cellStyle name="Note 7 10 6" xfId="36543"/>
    <cellStyle name="Note 7 10 7" xfId="36544"/>
    <cellStyle name="Note 7 11" xfId="36545"/>
    <cellStyle name="Note 7 11 2" xfId="36546"/>
    <cellStyle name="Note 7 11 3" xfId="36547"/>
    <cellStyle name="Note 7 11 4" xfId="36548"/>
    <cellStyle name="Note 7 11 5" xfId="36549"/>
    <cellStyle name="Note 7 11 6" xfId="36550"/>
    <cellStyle name="Note 7 12" xfId="36551"/>
    <cellStyle name="Note 7 12 2" xfId="36552"/>
    <cellStyle name="Note 7 13" xfId="36553"/>
    <cellStyle name="Note 7 14" xfId="36554"/>
    <cellStyle name="Note 7 15" xfId="36555"/>
    <cellStyle name="Note 7 16" xfId="36556"/>
    <cellStyle name="Note 7 17" xfId="36557"/>
    <cellStyle name="Note 7 2" xfId="36558"/>
    <cellStyle name="Note 7 2 2" xfId="36559"/>
    <cellStyle name="Note 7 2 2 2" xfId="36560"/>
    <cellStyle name="Note 7 2 2 3" xfId="36561"/>
    <cellStyle name="Note 7 2 2 4" xfId="36562"/>
    <cellStyle name="Note 7 2 2 5" xfId="36563"/>
    <cellStyle name="Note 7 2 2 6" xfId="36564"/>
    <cellStyle name="Note 7 2 2 7" xfId="36565"/>
    <cellStyle name="Note 7 2 3" xfId="36566"/>
    <cellStyle name="Note 7 2 3 2" xfId="36567"/>
    <cellStyle name="Note 7 2 3 3" xfId="36568"/>
    <cellStyle name="Note 7 2 3 4" xfId="36569"/>
    <cellStyle name="Note 7 2 3 5" xfId="36570"/>
    <cellStyle name="Note 7 2 3 6" xfId="36571"/>
    <cellStyle name="Note 7 2 4" xfId="36572"/>
    <cellStyle name="Note 7 2 4 2" xfId="36573"/>
    <cellStyle name="Note 7 2 5" xfId="36574"/>
    <cellStyle name="Note 7 2 6" xfId="36575"/>
    <cellStyle name="Note 7 2 7" xfId="36576"/>
    <cellStyle name="Note 7 2 8" xfId="36577"/>
    <cellStyle name="Note 7 2 9" xfId="36578"/>
    <cellStyle name="Note 7 3" xfId="36579"/>
    <cellStyle name="Note 7 3 2" xfId="36580"/>
    <cellStyle name="Note 7 3 2 2" xfId="36581"/>
    <cellStyle name="Note 7 3 2 3" xfId="36582"/>
    <cellStyle name="Note 7 3 2 4" xfId="36583"/>
    <cellStyle name="Note 7 3 2 5" xfId="36584"/>
    <cellStyle name="Note 7 3 2 6" xfId="36585"/>
    <cellStyle name="Note 7 3 2 7" xfId="36586"/>
    <cellStyle name="Note 7 3 3" xfId="36587"/>
    <cellStyle name="Note 7 3 3 2" xfId="36588"/>
    <cellStyle name="Note 7 3 3 3" xfId="36589"/>
    <cellStyle name="Note 7 3 3 4" xfId="36590"/>
    <cellStyle name="Note 7 3 3 5" xfId="36591"/>
    <cellStyle name="Note 7 3 3 6" xfId="36592"/>
    <cellStyle name="Note 7 3 4" xfId="36593"/>
    <cellStyle name="Note 7 3 4 2" xfId="36594"/>
    <cellStyle name="Note 7 3 5" xfId="36595"/>
    <cellStyle name="Note 7 3 6" xfId="36596"/>
    <cellStyle name="Note 7 3 7" xfId="36597"/>
    <cellStyle name="Note 7 3 8" xfId="36598"/>
    <cellStyle name="Note 7 3 9" xfId="36599"/>
    <cellStyle name="Note 7 4" xfId="36600"/>
    <cellStyle name="Note 7 4 2" xfId="36601"/>
    <cellStyle name="Note 7 4 2 2" xfId="36602"/>
    <cellStyle name="Note 7 4 2 3" xfId="36603"/>
    <cellStyle name="Note 7 4 2 4" xfId="36604"/>
    <cellStyle name="Note 7 4 2 5" xfId="36605"/>
    <cellStyle name="Note 7 4 2 6" xfId="36606"/>
    <cellStyle name="Note 7 4 2 7" xfId="36607"/>
    <cellStyle name="Note 7 4 3" xfId="36608"/>
    <cellStyle name="Note 7 4 3 2" xfId="36609"/>
    <cellStyle name="Note 7 4 3 3" xfId="36610"/>
    <cellStyle name="Note 7 4 3 4" xfId="36611"/>
    <cellStyle name="Note 7 4 3 5" xfId="36612"/>
    <cellStyle name="Note 7 4 3 6" xfId="36613"/>
    <cellStyle name="Note 7 4 4" xfId="36614"/>
    <cellStyle name="Note 7 4 5" xfId="36615"/>
    <cellStyle name="Note 7 4 6" xfId="36616"/>
    <cellStyle name="Note 7 4 7" xfId="36617"/>
    <cellStyle name="Note 7 4 8" xfId="36618"/>
    <cellStyle name="Note 7 4 9" xfId="36619"/>
    <cellStyle name="Note 7 5" xfId="36620"/>
    <cellStyle name="Note 7 5 2" xfId="36621"/>
    <cellStyle name="Note 7 5 2 2" xfId="36622"/>
    <cellStyle name="Note 7 5 2 3" xfId="36623"/>
    <cellStyle name="Note 7 5 2 4" xfId="36624"/>
    <cellStyle name="Note 7 5 2 5" xfId="36625"/>
    <cellStyle name="Note 7 5 2 6" xfId="36626"/>
    <cellStyle name="Note 7 5 2 7" xfId="36627"/>
    <cellStyle name="Note 7 5 3" xfId="36628"/>
    <cellStyle name="Note 7 5 3 2" xfId="36629"/>
    <cellStyle name="Note 7 5 3 3" xfId="36630"/>
    <cellStyle name="Note 7 5 3 4" xfId="36631"/>
    <cellStyle name="Note 7 5 3 5" xfId="36632"/>
    <cellStyle name="Note 7 5 3 6" xfId="36633"/>
    <cellStyle name="Note 7 5 4" xfId="36634"/>
    <cellStyle name="Note 7 5 5" xfId="36635"/>
    <cellStyle name="Note 7 5 6" xfId="36636"/>
    <cellStyle name="Note 7 5 7" xfId="36637"/>
    <cellStyle name="Note 7 5 8" xfId="36638"/>
    <cellStyle name="Note 7 5 9" xfId="36639"/>
    <cellStyle name="Note 7 6" xfId="36640"/>
    <cellStyle name="Note 7 6 2" xfId="36641"/>
    <cellStyle name="Note 7 6 2 2" xfId="36642"/>
    <cellStyle name="Note 7 6 2 3" xfId="36643"/>
    <cellStyle name="Note 7 6 2 4" xfId="36644"/>
    <cellStyle name="Note 7 6 2 5" xfId="36645"/>
    <cellStyle name="Note 7 6 2 6" xfId="36646"/>
    <cellStyle name="Note 7 6 2 7" xfId="36647"/>
    <cellStyle name="Note 7 6 3" xfId="36648"/>
    <cellStyle name="Note 7 6 3 2" xfId="36649"/>
    <cellStyle name="Note 7 6 3 3" xfId="36650"/>
    <cellStyle name="Note 7 6 3 4" xfId="36651"/>
    <cellStyle name="Note 7 6 3 5" xfId="36652"/>
    <cellStyle name="Note 7 6 3 6" xfId="36653"/>
    <cellStyle name="Note 7 6 4" xfId="36654"/>
    <cellStyle name="Note 7 6 5" xfId="36655"/>
    <cellStyle name="Note 7 6 6" xfId="36656"/>
    <cellStyle name="Note 7 6 7" xfId="36657"/>
    <cellStyle name="Note 7 6 8" xfId="36658"/>
    <cellStyle name="Note 7 6 9" xfId="36659"/>
    <cellStyle name="Note 7 7" xfId="36660"/>
    <cellStyle name="Note 7 7 2" xfId="36661"/>
    <cellStyle name="Note 7 7 2 2" xfId="36662"/>
    <cellStyle name="Note 7 7 2 3" xfId="36663"/>
    <cellStyle name="Note 7 7 2 4" xfId="36664"/>
    <cellStyle name="Note 7 7 2 5" xfId="36665"/>
    <cellStyle name="Note 7 7 2 6" xfId="36666"/>
    <cellStyle name="Note 7 7 2 7" xfId="36667"/>
    <cellStyle name="Note 7 7 3" xfId="36668"/>
    <cellStyle name="Note 7 7 3 2" xfId="36669"/>
    <cellStyle name="Note 7 7 3 3" xfId="36670"/>
    <cellStyle name="Note 7 7 3 4" xfId="36671"/>
    <cellStyle name="Note 7 7 3 5" xfId="36672"/>
    <cellStyle name="Note 7 7 3 6" xfId="36673"/>
    <cellStyle name="Note 7 7 4" xfId="36674"/>
    <cellStyle name="Note 7 7 5" xfId="36675"/>
    <cellStyle name="Note 7 7 6" xfId="36676"/>
    <cellStyle name="Note 7 7 7" xfId="36677"/>
    <cellStyle name="Note 7 7 8" xfId="36678"/>
    <cellStyle name="Note 7 7 9" xfId="36679"/>
    <cellStyle name="Note 7 8" xfId="36680"/>
    <cellStyle name="Note 7 8 2" xfId="36681"/>
    <cellStyle name="Note 7 8 2 2" xfId="36682"/>
    <cellStyle name="Note 7 8 2 3" xfId="36683"/>
    <cellStyle name="Note 7 8 2 4" xfId="36684"/>
    <cellStyle name="Note 7 8 2 5" xfId="36685"/>
    <cellStyle name="Note 7 8 2 6" xfId="36686"/>
    <cellStyle name="Note 7 8 2 7" xfId="36687"/>
    <cellStyle name="Note 7 8 3" xfId="36688"/>
    <cellStyle name="Note 7 8 3 2" xfId="36689"/>
    <cellStyle name="Note 7 8 3 3" xfId="36690"/>
    <cellStyle name="Note 7 8 3 4" xfId="36691"/>
    <cellStyle name="Note 7 8 3 5" xfId="36692"/>
    <cellStyle name="Note 7 8 3 6" xfId="36693"/>
    <cellStyle name="Note 7 8 4" xfId="36694"/>
    <cellStyle name="Note 7 8 5" xfId="36695"/>
    <cellStyle name="Note 7 8 6" xfId="36696"/>
    <cellStyle name="Note 7 8 7" xfId="36697"/>
    <cellStyle name="Note 7 8 8" xfId="36698"/>
    <cellStyle name="Note 7 8 9" xfId="36699"/>
    <cellStyle name="Note 7 9" xfId="36700"/>
    <cellStyle name="Note 7 9 2" xfId="36701"/>
    <cellStyle name="Note 7 9 2 2" xfId="36702"/>
    <cellStyle name="Note 7 9 2 3" xfId="36703"/>
    <cellStyle name="Note 7 9 2 4" xfId="36704"/>
    <cellStyle name="Note 7 9 2 5" xfId="36705"/>
    <cellStyle name="Note 7 9 2 6" xfId="36706"/>
    <cellStyle name="Note 7 9 3" xfId="36707"/>
    <cellStyle name="Note 7 9 4" xfId="36708"/>
    <cellStyle name="Note 7 9 5" xfId="36709"/>
    <cellStyle name="Note 7 9 6" xfId="36710"/>
    <cellStyle name="Note 7 9 7" xfId="36711"/>
    <cellStyle name="Note 7 9 8" xfId="36712"/>
    <cellStyle name="Note 8" xfId="36713"/>
    <cellStyle name="Note 8 10" xfId="36714"/>
    <cellStyle name="Note 8 10 2" xfId="36715"/>
    <cellStyle name="Note 8 10 3" xfId="36716"/>
    <cellStyle name="Note 8 10 4" xfId="36717"/>
    <cellStyle name="Note 8 10 5" xfId="36718"/>
    <cellStyle name="Note 8 10 6" xfId="36719"/>
    <cellStyle name="Note 8 10 7" xfId="36720"/>
    <cellStyle name="Note 8 11" xfId="36721"/>
    <cellStyle name="Note 8 11 2" xfId="36722"/>
    <cellStyle name="Note 8 11 3" xfId="36723"/>
    <cellStyle name="Note 8 11 4" xfId="36724"/>
    <cellStyle name="Note 8 11 5" xfId="36725"/>
    <cellStyle name="Note 8 11 6" xfId="36726"/>
    <cellStyle name="Note 8 12" xfId="36727"/>
    <cellStyle name="Note 8 12 2" xfId="36728"/>
    <cellStyle name="Note 8 13" xfId="36729"/>
    <cellStyle name="Note 8 14" xfId="36730"/>
    <cellStyle name="Note 8 15" xfId="36731"/>
    <cellStyle name="Note 8 16" xfId="36732"/>
    <cellStyle name="Note 8 17" xfId="36733"/>
    <cellStyle name="Note 8 2" xfId="36734"/>
    <cellStyle name="Note 8 2 2" xfId="36735"/>
    <cellStyle name="Note 8 2 2 2" xfId="36736"/>
    <cellStyle name="Note 8 2 2 3" xfId="36737"/>
    <cellStyle name="Note 8 2 2 4" xfId="36738"/>
    <cellStyle name="Note 8 2 2 5" xfId="36739"/>
    <cellStyle name="Note 8 2 2 6" xfId="36740"/>
    <cellStyle name="Note 8 2 2 7" xfId="36741"/>
    <cellStyle name="Note 8 2 3" xfId="36742"/>
    <cellStyle name="Note 8 2 3 2" xfId="36743"/>
    <cellStyle name="Note 8 2 3 3" xfId="36744"/>
    <cellStyle name="Note 8 2 3 4" xfId="36745"/>
    <cellStyle name="Note 8 2 3 5" xfId="36746"/>
    <cellStyle name="Note 8 2 3 6" xfId="36747"/>
    <cellStyle name="Note 8 2 4" xfId="36748"/>
    <cellStyle name="Note 8 2 4 2" xfId="36749"/>
    <cellStyle name="Note 8 2 5" xfId="36750"/>
    <cellStyle name="Note 8 2 6" xfId="36751"/>
    <cellStyle name="Note 8 2 7" xfId="36752"/>
    <cellStyle name="Note 8 2 8" xfId="36753"/>
    <cellStyle name="Note 8 2 9" xfId="36754"/>
    <cellStyle name="Note 8 3" xfId="36755"/>
    <cellStyle name="Note 8 3 2" xfId="36756"/>
    <cellStyle name="Note 8 3 2 2" xfId="36757"/>
    <cellStyle name="Note 8 3 2 3" xfId="36758"/>
    <cellStyle name="Note 8 3 2 4" xfId="36759"/>
    <cellStyle name="Note 8 3 2 5" xfId="36760"/>
    <cellStyle name="Note 8 3 2 6" xfId="36761"/>
    <cellStyle name="Note 8 3 2 7" xfId="36762"/>
    <cellStyle name="Note 8 3 3" xfId="36763"/>
    <cellStyle name="Note 8 3 3 2" xfId="36764"/>
    <cellStyle name="Note 8 3 3 3" xfId="36765"/>
    <cellStyle name="Note 8 3 3 4" xfId="36766"/>
    <cellStyle name="Note 8 3 3 5" xfId="36767"/>
    <cellStyle name="Note 8 3 3 6" xfId="36768"/>
    <cellStyle name="Note 8 3 4" xfId="36769"/>
    <cellStyle name="Note 8 3 4 2" xfId="36770"/>
    <cellStyle name="Note 8 3 5" xfId="36771"/>
    <cellStyle name="Note 8 3 6" xfId="36772"/>
    <cellStyle name="Note 8 3 7" xfId="36773"/>
    <cellStyle name="Note 8 3 8" xfId="36774"/>
    <cellStyle name="Note 8 3 9" xfId="36775"/>
    <cellStyle name="Note 8 4" xfId="36776"/>
    <cellStyle name="Note 8 4 2" xfId="36777"/>
    <cellStyle name="Note 8 4 2 2" xfId="36778"/>
    <cellStyle name="Note 8 4 2 3" xfId="36779"/>
    <cellStyle name="Note 8 4 2 4" xfId="36780"/>
    <cellStyle name="Note 8 4 2 5" xfId="36781"/>
    <cellStyle name="Note 8 4 2 6" xfId="36782"/>
    <cellStyle name="Note 8 4 2 7" xfId="36783"/>
    <cellStyle name="Note 8 4 3" xfId="36784"/>
    <cellStyle name="Note 8 4 3 2" xfId="36785"/>
    <cellStyle name="Note 8 4 3 3" xfId="36786"/>
    <cellStyle name="Note 8 4 3 4" xfId="36787"/>
    <cellStyle name="Note 8 4 3 5" xfId="36788"/>
    <cellStyle name="Note 8 4 3 6" xfId="36789"/>
    <cellStyle name="Note 8 4 4" xfId="36790"/>
    <cellStyle name="Note 8 4 5" xfId="36791"/>
    <cellStyle name="Note 8 4 6" xfId="36792"/>
    <cellStyle name="Note 8 4 7" xfId="36793"/>
    <cellStyle name="Note 8 4 8" xfId="36794"/>
    <cellStyle name="Note 8 4 9" xfId="36795"/>
    <cellStyle name="Note 8 5" xfId="36796"/>
    <cellStyle name="Note 8 5 2" xfId="36797"/>
    <cellStyle name="Note 8 5 2 2" xfId="36798"/>
    <cellStyle name="Note 8 5 2 3" xfId="36799"/>
    <cellStyle name="Note 8 5 2 4" xfId="36800"/>
    <cellStyle name="Note 8 5 2 5" xfId="36801"/>
    <cellStyle name="Note 8 5 2 6" xfId="36802"/>
    <cellStyle name="Note 8 5 2 7" xfId="36803"/>
    <cellStyle name="Note 8 5 3" xfId="36804"/>
    <cellStyle name="Note 8 5 3 2" xfId="36805"/>
    <cellStyle name="Note 8 5 3 3" xfId="36806"/>
    <cellStyle name="Note 8 5 3 4" xfId="36807"/>
    <cellStyle name="Note 8 5 3 5" xfId="36808"/>
    <cellStyle name="Note 8 5 3 6" xfId="36809"/>
    <cellStyle name="Note 8 5 4" xfId="36810"/>
    <cellStyle name="Note 8 5 5" xfId="36811"/>
    <cellStyle name="Note 8 5 6" xfId="36812"/>
    <cellStyle name="Note 8 5 7" xfId="36813"/>
    <cellStyle name="Note 8 5 8" xfId="36814"/>
    <cellStyle name="Note 8 5 9" xfId="36815"/>
    <cellStyle name="Note 8 6" xfId="36816"/>
    <cellStyle name="Note 8 6 2" xfId="36817"/>
    <cellStyle name="Note 8 6 2 2" xfId="36818"/>
    <cellStyle name="Note 8 6 2 3" xfId="36819"/>
    <cellStyle name="Note 8 6 2 4" xfId="36820"/>
    <cellStyle name="Note 8 6 2 5" xfId="36821"/>
    <cellStyle name="Note 8 6 2 6" xfId="36822"/>
    <cellStyle name="Note 8 6 2 7" xfId="36823"/>
    <cellStyle name="Note 8 6 3" xfId="36824"/>
    <cellStyle name="Note 8 6 3 2" xfId="36825"/>
    <cellStyle name="Note 8 6 3 3" xfId="36826"/>
    <cellStyle name="Note 8 6 3 4" xfId="36827"/>
    <cellStyle name="Note 8 6 3 5" xfId="36828"/>
    <cellStyle name="Note 8 6 3 6" xfId="36829"/>
    <cellStyle name="Note 8 6 4" xfId="36830"/>
    <cellStyle name="Note 8 6 5" xfId="36831"/>
    <cellStyle name="Note 8 6 6" xfId="36832"/>
    <cellStyle name="Note 8 6 7" xfId="36833"/>
    <cellStyle name="Note 8 6 8" xfId="36834"/>
    <cellStyle name="Note 8 6 9" xfId="36835"/>
    <cellStyle name="Note 8 7" xfId="36836"/>
    <cellStyle name="Note 8 7 2" xfId="36837"/>
    <cellStyle name="Note 8 7 2 2" xfId="36838"/>
    <cellStyle name="Note 8 7 2 3" xfId="36839"/>
    <cellStyle name="Note 8 7 2 4" xfId="36840"/>
    <cellStyle name="Note 8 7 2 5" xfId="36841"/>
    <cellStyle name="Note 8 7 2 6" xfId="36842"/>
    <cellStyle name="Note 8 7 2 7" xfId="36843"/>
    <cellStyle name="Note 8 7 3" xfId="36844"/>
    <cellStyle name="Note 8 7 3 2" xfId="36845"/>
    <cellStyle name="Note 8 7 3 3" xfId="36846"/>
    <cellStyle name="Note 8 7 3 4" xfId="36847"/>
    <cellStyle name="Note 8 7 3 5" xfId="36848"/>
    <cellStyle name="Note 8 7 3 6" xfId="36849"/>
    <cellStyle name="Note 8 7 4" xfId="36850"/>
    <cellStyle name="Note 8 7 5" xfId="36851"/>
    <cellStyle name="Note 8 7 6" xfId="36852"/>
    <cellStyle name="Note 8 7 7" xfId="36853"/>
    <cellStyle name="Note 8 7 8" xfId="36854"/>
    <cellStyle name="Note 8 7 9" xfId="36855"/>
    <cellStyle name="Note 8 8" xfId="36856"/>
    <cellStyle name="Note 8 8 2" xfId="36857"/>
    <cellStyle name="Note 8 8 2 2" xfId="36858"/>
    <cellStyle name="Note 8 8 2 3" xfId="36859"/>
    <cellStyle name="Note 8 8 2 4" xfId="36860"/>
    <cellStyle name="Note 8 8 2 5" xfId="36861"/>
    <cellStyle name="Note 8 8 2 6" xfId="36862"/>
    <cellStyle name="Note 8 8 2 7" xfId="36863"/>
    <cellStyle name="Note 8 8 3" xfId="36864"/>
    <cellStyle name="Note 8 8 3 2" xfId="36865"/>
    <cellStyle name="Note 8 8 3 3" xfId="36866"/>
    <cellStyle name="Note 8 8 3 4" xfId="36867"/>
    <cellStyle name="Note 8 8 3 5" xfId="36868"/>
    <cellStyle name="Note 8 8 3 6" xfId="36869"/>
    <cellStyle name="Note 8 8 4" xfId="36870"/>
    <cellStyle name="Note 8 8 5" xfId="36871"/>
    <cellStyle name="Note 8 8 6" xfId="36872"/>
    <cellStyle name="Note 8 8 7" xfId="36873"/>
    <cellStyle name="Note 8 8 8" xfId="36874"/>
    <cellStyle name="Note 8 8 9" xfId="36875"/>
    <cellStyle name="Note 8 9" xfId="36876"/>
    <cellStyle name="Note 8 9 2" xfId="36877"/>
    <cellStyle name="Note 8 9 2 2" xfId="36878"/>
    <cellStyle name="Note 8 9 2 3" xfId="36879"/>
    <cellStyle name="Note 8 9 2 4" xfId="36880"/>
    <cellStyle name="Note 8 9 2 5" xfId="36881"/>
    <cellStyle name="Note 8 9 2 6" xfId="36882"/>
    <cellStyle name="Note 8 9 3" xfId="36883"/>
    <cellStyle name="Note 8 9 4" xfId="36884"/>
    <cellStyle name="Note 8 9 5" xfId="36885"/>
    <cellStyle name="Note 8 9 6" xfId="36886"/>
    <cellStyle name="Note 8 9 7" xfId="36887"/>
    <cellStyle name="Note 8 9 8" xfId="36888"/>
    <cellStyle name="Note 9" xfId="36889"/>
    <cellStyle name="Note 9 10" xfId="36890"/>
    <cellStyle name="Note 9 10 2" xfId="36891"/>
    <cellStyle name="Note 9 10 3" xfId="36892"/>
    <cellStyle name="Note 9 10 4" xfId="36893"/>
    <cellStyle name="Note 9 10 5" xfId="36894"/>
    <cellStyle name="Note 9 10 6" xfId="36895"/>
    <cellStyle name="Note 9 10 7" xfId="36896"/>
    <cellStyle name="Note 9 11" xfId="36897"/>
    <cellStyle name="Note 9 11 2" xfId="36898"/>
    <cellStyle name="Note 9 11 3" xfId="36899"/>
    <cellStyle name="Note 9 11 4" xfId="36900"/>
    <cellStyle name="Note 9 11 5" xfId="36901"/>
    <cellStyle name="Note 9 11 6" xfId="36902"/>
    <cellStyle name="Note 9 12" xfId="36903"/>
    <cellStyle name="Note 9 12 2" xfId="36904"/>
    <cellStyle name="Note 9 13" xfId="36905"/>
    <cellStyle name="Note 9 14" xfId="36906"/>
    <cellStyle name="Note 9 15" xfId="36907"/>
    <cellStyle name="Note 9 16" xfId="36908"/>
    <cellStyle name="Note 9 17" xfId="36909"/>
    <cellStyle name="Note 9 2" xfId="36910"/>
    <cellStyle name="Note 9 2 2" xfId="36911"/>
    <cellStyle name="Note 9 2 2 2" xfId="36912"/>
    <cellStyle name="Note 9 2 2 3" xfId="36913"/>
    <cellStyle name="Note 9 2 2 4" xfId="36914"/>
    <cellStyle name="Note 9 2 2 5" xfId="36915"/>
    <cellStyle name="Note 9 2 2 6" xfId="36916"/>
    <cellStyle name="Note 9 2 2 7" xfId="36917"/>
    <cellStyle name="Note 9 2 3" xfId="36918"/>
    <cellStyle name="Note 9 2 3 2" xfId="36919"/>
    <cellStyle name="Note 9 2 3 3" xfId="36920"/>
    <cellStyle name="Note 9 2 3 4" xfId="36921"/>
    <cellStyle name="Note 9 2 3 5" xfId="36922"/>
    <cellStyle name="Note 9 2 3 6" xfId="36923"/>
    <cellStyle name="Note 9 2 4" xfId="36924"/>
    <cellStyle name="Note 9 2 4 2" xfId="36925"/>
    <cellStyle name="Note 9 2 5" xfId="36926"/>
    <cellStyle name="Note 9 2 6" xfId="36927"/>
    <cellStyle name="Note 9 2 7" xfId="36928"/>
    <cellStyle name="Note 9 2 8" xfId="36929"/>
    <cellStyle name="Note 9 2 9" xfId="36930"/>
    <cellStyle name="Note 9 3" xfId="36931"/>
    <cellStyle name="Note 9 3 2" xfId="36932"/>
    <cellStyle name="Note 9 3 2 2" xfId="36933"/>
    <cellStyle name="Note 9 3 2 3" xfId="36934"/>
    <cellStyle name="Note 9 3 2 4" xfId="36935"/>
    <cellStyle name="Note 9 3 2 5" xfId="36936"/>
    <cellStyle name="Note 9 3 2 6" xfId="36937"/>
    <cellStyle name="Note 9 3 2 7" xfId="36938"/>
    <cellStyle name="Note 9 3 3" xfId="36939"/>
    <cellStyle name="Note 9 3 3 2" xfId="36940"/>
    <cellStyle name="Note 9 3 3 3" xfId="36941"/>
    <cellStyle name="Note 9 3 3 4" xfId="36942"/>
    <cellStyle name="Note 9 3 3 5" xfId="36943"/>
    <cellStyle name="Note 9 3 3 6" xfId="36944"/>
    <cellStyle name="Note 9 3 4" xfId="36945"/>
    <cellStyle name="Note 9 3 4 2" xfId="36946"/>
    <cellStyle name="Note 9 3 5" xfId="36947"/>
    <cellStyle name="Note 9 3 6" xfId="36948"/>
    <cellStyle name="Note 9 3 7" xfId="36949"/>
    <cellStyle name="Note 9 3 8" xfId="36950"/>
    <cellStyle name="Note 9 3 9" xfId="36951"/>
    <cellStyle name="Note 9 4" xfId="36952"/>
    <cellStyle name="Note 9 4 2" xfId="36953"/>
    <cellStyle name="Note 9 4 2 2" xfId="36954"/>
    <cellStyle name="Note 9 4 2 3" xfId="36955"/>
    <cellStyle name="Note 9 4 2 4" xfId="36956"/>
    <cellStyle name="Note 9 4 2 5" xfId="36957"/>
    <cellStyle name="Note 9 4 2 6" xfId="36958"/>
    <cellStyle name="Note 9 4 2 7" xfId="36959"/>
    <cellStyle name="Note 9 4 3" xfId="36960"/>
    <cellStyle name="Note 9 4 3 2" xfId="36961"/>
    <cellStyle name="Note 9 4 3 3" xfId="36962"/>
    <cellStyle name="Note 9 4 3 4" xfId="36963"/>
    <cellStyle name="Note 9 4 3 5" xfId="36964"/>
    <cellStyle name="Note 9 4 3 6" xfId="36965"/>
    <cellStyle name="Note 9 4 4" xfId="36966"/>
    <cellStyle name="Note 9 4 5" xfId="36967"/>
    <cellStyle name="Note 9 4 6" xfId="36968"/>
    <cellStyle name="Note 9 4 7" xfId="36969"/>
    <cellStyle name="Note 9 4 8" xfId="36970"/>
    <cellStyle name="Note 9 4 9" xfId="36971"/>
    <cellStyle name="Note 9 5" xfId="36972"/>
    <cellStyle name="Note 9 5 2" xfId="36973"/>
    <cellStyle name="Note 9 5 2 2" xfId="36974"/>
    <cellStyle name="Note 9 5 2 3" xfId="36975"/>
    <cellStyle name="Note 9 5 2 4" xfId="36976"/>
    <cellStyle name="Note 9 5 2 5" xfId="36977"/>
    <cellStyle name="Note 9 5 2 6" xfId="36978"/>
    <cellStyle name="Note 9 5 2 7" xfId="36979"/>
    <cellStyle name="Note 9 5 3" xfId="36980"/>
    <cellStyle name="Note 9 5 3 2" xfId="36981"/>
    <cellStyle name="Note 9 5 3 3" xfId="36982"/>
    <cellStyle name="Note 9 5 3 4" xfId="36983"/>
    <cellStyle name="Note 9 5 3 5" xfId="36984"/>
    <cellStyle name="Note 9 5 3 6" xfId="36985"/>
    <cellStyle name="Note 9 5 4" xfId="36986"/>
    <cellStyle name="Note 9 5 5" xfId="36987"/>
    <cellStyle name="Note 9 5 6" xfId="36988"/>
    <cellStyle name="Note 9 5 7" xfId="36989"/>
    <cellStyle name="Note 9 5 8" xfId="36990"/>
    <cellStyle name="Note 9 5 9" xfId="36991"/>
    <cellStyle name="Note 9 6" xfId="36992"/>
    <cellStyle name="Note 9 6 2" xfId="36993"/>
    <cellStyle name="Note 9 6 2 2" xfId="36994"/>
    <cellStyle name="Note 9 6 2 3" xfId="36995"/>
    <cellStyle name="Note 9 6 2 4" xfId="36996"/>
    <cellStyle name="Note 9 6 2 5" xfId="36997"/>
    <cellStyle name="Note 9 6 2 6" xfId="36998"/>
    <cellStyle name="Note 9 6 2 7" xfId="36999"/>
    <cellStyle name="Note 9 6 3" xfId="37000"/>
    <cellStyle name="Note 9 6 3 2" xfId="37001"/>
    <cellStyle name="Note 9 6 3 3" xfId="37002"/>
    <cellStyle name="Note 9 6 3 4" xfId="37003"/>
    <cellStyle name="Note 9 6 3 5" xfId="37004"/>
    <cellStyle name="Note 9 6 3 6" xfId="37005"/>
    <cellStyle name="Note 9 6 4" xfId="37006"/>
    <cellStyle name="Note 9 6 5" xfId="37007"/>
    <cellStyle name="Note 9 6 6" xfId="37008"/>
    <cellStyle name="Note 9 6 7" xfId="37009"/>
    <cellStyle name="Note 9 6 8" xfId="37010"/>
    <cellStyle name="Note 9 6 9" xfId="37011"/>
    <cellStyle name="Note 9 7" xfId="37012"/>
    <cellStyle name="Note 9 7 2" xfId="37013"/>
    <cellStyle name="Note 9 7 2 2" xfId="37014"/>
    <cellStyle name="Note 9 7 2 3" xfId="37015"/>
    <cellStyle name="Note 9 7 2 4" xfId="37016"/>
    <cellStyle name="Note 9 7 2 5" xfId="37017"/>
    <cellStyle name="Note 9 7 2 6" xfId="37018"/>
    <cellStyle name="Note 9 7 2 7" xfId="37019"/>
    <cellStyle name="Note 9 7 3" xfId="37020"/>
    <cellStyle name="Note 9 7 3 2" xfId="37021"/>
    <cellStyle name="Note 9 7 3 3" xfId="37022"/>
    <cellStyle name="Note 9 7 3 4" xfId="37023"/>
    <cellStyle name="Note 9 7 3 5" xfId="37024"/>
    <cellStyle name="Note 9 7 3 6" xfId="37025"/>
    <cellStyle name="Note 9 7 4" xfId="37026"/>
    <cellStyle name="Note 9 7 5" xfId="37027"/>
    <cellStyle name="Note 9 7 6" xfId="37028"/>
    <cellStyle name="Note 9 7 7" xfId="37029"/>
    <cellStyle name="Note 9 7 8" xfId="37030"/>
    <cellStyle name="Note 9 7 9" xfId="37031"/>
    <cellStyle name="Note 9 8" xfId="37032"/>
    <cellStyle name="Note 9 8 2" xfId="37033"/>
    <cellStyle name="Note 9 8 2 2" xfId="37034"/>
    <cellStyle name="Note 9 8 2 3" xfId="37035"/>
    <cellStyle name="Note 9 8 2 4" xfId="37036"/>
    <cellStyle name="Note 9 8 2 5" xfId="37037"/>
    <cellStyle name="Note 9 8 2 6" xfId="37038"/>
    <cellStyle name="Note 9 8 2 7" xfId="37039"/>
    <cellStyle name="Note 9 8 3" xfId="37040"/>
    <cellStyle name="Note 9 8 3 2" xfId="37041"/>
    <cellStyle name="Note 9 8 3 3" xfId="37042"/>
    <cellStyle name="Note 9 8 3 4" xfId="37043"/>
    <cellStyle name="Note 9 8 3 5" xfId="37044"/>
    <cellStyle name="Note 9 8 3 6" xfId="37045"/>
    <cellStyle name="Note 9 8 4" xfId="37046"/>
    <cellStyle name="Note 9 8 5" xfId="37047"/>
    <cellStyle name="Note 9 8 6" xfId="37048"/>
    <cellStyle name="Note 9 8 7" xfId="37049"/>
    <cellStyle name="Note 9 8 8" xfId="37050"/>
    <cellStyle name="Note 9 8 9" xfId="37051"/>
    <cellStyle name="Note 9 9" xfId="37052"/>
    <cellStyle name="Note 9 9 2" xfId="37053"/>
    <cellStyle name="Note 9 9 2 2" xfId="37054"/>
    <cellStyle name="Note 9 9 2 3" xfId="37055"/>
    <cellStyle name="Note 9 9 2 4" xfId="37056"/>
    <cellStyle name="Note 9 9 2 5" xfId="37057"/>
    <cellStyle name="Note 9 9 2 6" xfId="37058"/>
    <cellStyle name="Note 9 9 3" xfId="37059"/>
    <cellStyle name="Note 9 9 4" xfId="37060"/>
    <cellStyle name="Note 9 9 5" xfId="37061"/>
    <cellStyle name="Note 9 9 6" xfId="37062"/>
    <cellStyle name="Note 9 9 7" xfId="37063"/>
    <cellStyle name="Note 9 9 8" xfId="37064"/>
    <cellStyle name="Output" xfId="68" builtinId="21" customBuiltin="1"/>
    <cellStyle name="Output 10" xfId="37065"/>
    <cellStyle name="Output 10 2" xfId="37066"/>
    <cellStyle name="Output 10 3" xfId="37067"/>
    <cellStyle name="Output 11" xfId="37068"/>
    <cellStyle name="Output 11 2" xfId="37069"/>
    <cellStyle name="Output 11 3" xfId="37070"/>
    <cellStyle name="Output 12" xfId="37071"/>
    <cellStyle name="Output 12 2" xfId="37072"/>
    <cellStyle name="Output 12 3" xfId="37073"/>
    <cellStyle name="Output 13" xfId="37074"/>
    <cellStyle name="Output 13 2" xfId="37075"/>
    <cellStyle name="Output 13 3" xfId="37076"/>
    <cellStyle name="Output 14" xfId="37077"/>
    <cellStyle name="Output 14 2" xfId="37078"/>
    <cellStyle name="Output 14 3" xfId="37079"/>
    <cellStyle name="Output 15" xfId="37080"/>
    <cellStyle name="Output 15 2" xfId="37081"/>
    <cellStyle name="Output 15 3" xfId="37082"/>
    <cellStyle name="Output 16" xfId="37083"/>
    <cellStyle name="Output 16 2" xfId="37084"/>
    <cellStyle name="Output 16 3" xfId="37085"/>
    <cellStyle name="Output 17" xfId="37086"/>
    <cellStyle name="Output 17 2" xfId="37087"/>
    <cellStyle name="Output 17 3" xfId="37088"/>
    <cellStyle name="Output 18" xfId="37089"/>
    <cellStyle name="Output 18 2" xfId="37090"/>
    <cellStyle name="Output 18 3" xfId="37091"/>
    <cellStyle name="Output 19" xfId="37092"/>
    <cellStyle name="Output 19 2" xfId="37093"/>
    <cellStyle name="Output 19 3" xfId="37094"/>
    <cellStyle name="Output 2" xfId="430"/>
    <cellStyle name="Output 2 10" xfId="37095"/>
    <cellStyle name="Output 2 10 2" xfId="37096"/>
    <cellStyle name="Output 2 11" xfId="37097"/>
    <cellStyle name="Output 2 11 2" xfId="37098"/>
    <cellStyle name="Output 2 12" xfId="37099"/>
    <cellStyle name="Output 2 12 2" xfId="37100"/>
    <cellStyle name="Output 2 13" xfId="37101"/>
    <cellStyle name="Output 2 13 2" xfId="37102"/>
    <cellStyle name="Output 2 14" xfId="37103"/>
    <cellStyle name="Output 2 14 2" xfId="37104"/>
    <cellStyle name="Output 2 15" xfId="37105"/>
    <cellStyle name="Output 2 15 2" xfId="37106"/>
    <cellStyle name="Output 2 16" xfId="37107"/>
    <cellStyle name="Output 2 16 2" xfId="37108"/>
    <cellStyle name="Output 2 17" xfId="37109"/>
    <cellStyle name="Output 2 17 2" xfId="37110"/>
    <cellStyle name="Output 2 18" xfId="37111"/>
    <cellStyle name="Output 2 18 2" xfId="37112"/>
    <cellStyle name="Output 2 19" xfId="37113"/>
    <cellStyle name="Output 2 19 2" xfId="37114"/>
    <cellStyle name="Output 2 2" xfId="1721"/>
    <cellStyle name="Output 2 2 2" xfId="37115"/>
    <cellStyle name="Output 2 2 3" xfId="37116"/>
    <cellStyle name="Output 2 20" xfId="37117"/>
    <cellStyle name="Output 2 20 2" xfId="37118"/>
    <cellStyle name="Output 2 21" xfId="37119"/>
    <cellStyle name="Output 2 21 2" xfId="37120"/>
    <cellStyle name="Output 2 22" xfId="37121"/>
    <cellStyle name="Output 2 22 2" xfId="37122"/>
    <cellStyle name="Output 2 23" xfId="37123"/>
    <cellStyle name="Output 2 23 2" xfId="37124"/>
    <cellStyle name="Output 2 24" xfId="37125"/>
    <cellStyle name="Output 2 24 2" xfId="37126"/>
    <cellStyle name="Output 2 25" xfId="37127"/>
    <cellStyle name="Output 2 25 2" xfId="37128"/>
    <cellStyle name="Output 2 26" xfId="37129"/>
    <cellStyle name="Output 2 26 2" xfId="37130"/>
    <cellStyle name="Output 2 27" xfId="37131"/>
    <cellStyle name="Output 2 27 2" xfId="37132"/>
    <cellStyle name="Output 2 28" xfId="37133"/>
    <cellStyle name="Output 2 28 2" xfId="37134"/>
    <cellStyle name="Output 2 29" xfId="37135"/>
    <cellStyle name="Output 2 3" xfId="1797"/>
    <cellStyle name="Output 2 3 2" xfId="37136"/>
    <cellStyle name="Output 2 3 3" xfId="37137"/>
    <cellStyle name="Output 2 30" xfId="37138"/>
    <cellStyle name="Output 2 31" xfId="37139"/>
    <cellStyle name="Output 2 32" xfId="37140"/>
    <cellStyle name="Output 2 33" xfId="37141"/>
    <cellStyle name="Output 2 4" xfId="37142"/>
    <cellStyle name="Output 2 4 2" xfId="37143"/>
    <cellStyle name="Output 2 5" xfId="37144"/>
    <cellStyle name="Output 2 5 2" xfId="37145"/>
    <cellStyle name="Output 2 6" xfId="37146"/>
    <cellStyle name="Output 2 6 2" xfId="37147"/>
    <cellStyle name="Output 2 7" xfId="37148"/>
    <cellStyle name="Output 2 7 2" xfId="37149"/>
    <cellStyle name="Output 2 8" xfId="37150"/>
    <cellStyle name="Output 2 8 2" xfId="37151"/>
    <cellStyle name="Output 2 9" xfId="37152"/>
    <cellStyle name="Output 2 9 2" xfId="37153"/>
    <cellStyle name="Output 20" xfId="37154"/>
    <cellStyle name="Output 20 2" xfId="37155"/>
    <cellStyle name="Output 20 3" xfId="37156"/>
    <cellStyle name="Output 21" xfId="37157"/>
    <cellStyle name="Output 21 2" xfId="37158"/>
    <cellStyle name="Output 21 3" xfId="37159"/>
    <cellStyle name="Output 22" xfId="37160"/>
    <cellStyle name="Output 22 2" xfId="37161"/>
    <cellStyle name="Output 22 3" xfId="37162"/>
    <cellStyle name="Output 23" xfId="37163"/>
    <cellStyle name="Output 23 2" xfId="37164"/>
    <cellStyle name="Output 23 3" xfId="37165"/>
    <cellStyle name="Output 24" xfId="37166"/>
    <cellStyle name="Output 24 2" xfId="37167"/>
    <cellStyle name="Output 24 3" xfId="37168"/>
    <cellStyle name="Output 25" xfId="37169"/>
    <cellStyle name="Output 25 2" xfId="37170"/>
    <cellStyle name="Output 25 3" xfId="37171"/>
    <cellStyle name="Output 26" xfId="37172"/>
    <cellStyle name="Output 26 2" xfId="37173"/>
    <cellStyle name="Output 26 3" xfId="37174"/>
    <cellStyle name="Output 27" xfId="37175"/>
    <cellStyle name="Output 27 2" xfId="37176"/>
    <cellStyle name="Output 27 3" xfId="37177"/>
    <cellStyle name="Output 28" xfId="37178"/>
    <cellStyle name="Output 28 2" xfId="37179"/>
    <cellStyle name="Output 28 3" xfId="37180"/>
    <cellStyle name="Output 29" xfId="37181"/>
    <cellStyle name="Output 29 2" xfId="37182"/>
    <cellStyle name="Output 29 3" xfId="37183"/>
    <cellStyle name="Output 3" xfId="1722"/>
    <cellStyle name="Output 3 2" xfId="37184"/>
    <cellStyle name="Output 3 3" xfId="37185"/>
    <cellStyle name="Output 3 4" xfId="56048"/>
    <cellStyle name="Output 30" xfId="37186"/>
    <cellStyle name="Output 30 2" xfId="37187"/>
    <cellStyle name="Output 31" xfId="37188"/>
    <cellStyle name="Output 32" xfId="37189"/>
    <cellStyle name="Output 33" xfId="37190"/>
    <cellStyle name="Output 4" xfId="37191"/>
    <cellStyle name="Output 4 2" xfId="37192"/>
    <cellStyle name="Output 4 3" xfId="37193"/>
    <cellStyle name="Output 5" xfId="37194"/>
    <cellStyle name="Output 5 2" xfId="37195"/>
    <cellStyle name="Output 5 3" xfId="37196"/>
    <cellStyle name="Output 6" xfId="37197"/>
    <cellStyle name="Output 6 2" xfId="37198"/>
    <cellStyle name="Output 6 3" xfId="37199"/>
    <cellStyle name="Output 7" xfId="37200"/>
    <cellStyle name="Output 7 2" xfId="37201"/>
    <cellStyle name="Output 7 3" xfId="37202"/>
    <cellStyle name="Output 8" xfId="37203"/>
    <cellStyle name="Output 8 2" xfId="37204"/>
    <cellStyle name="Output 8 3" xfId="37205"/>
    <cellStyle name="Output 9" xfId="37206"/>
    <cellStyle name="Output 9 2" xfId="37207"/>
    <cellStyle name="Output 9 3" xfId="37208"/>
    <cellStyle name="PB Table Heading" xfId="37209"/>
    <cellStyle name="PB Table Highlight1" xfId="37210"/>
    <cellStyle name="PB Table Highlight2" xfId="37211"/>
    <cellStyle name="PB Table Highlight3" xfId="37212"/>
    <cellStyle name="PB Table Standard Row" xfId="37213"/>
    <cellStyle name="PB Table Subtotal Row" xfId="37214"/>
    <cellStyle name="PB Table Total Row" xfId="37215"/>
    <cellStyle name="Percent" xfId="69" builtinId="5"/>
    <cellStyle name="Percent [0%]" xfId="327"/>
    <cellStyle name="Percent [0.00%]" xfId="328"/>
    <cellStyle name="Percent 10" xfId="37216"/>
    <cellStyle name="Percent 11" xfId="37217"/>
    <cellStyle name="Percent 12" xfId="37218"/>
    <cellStyle name="Percent 13" xfId="37219"/>
    <cellStyle name="Percent 14" xfId="37220"/>
    <cellStyle name="Percent 15" xfId="37221"/>
    <cellStyle name="Percent 16" xfId="37222"/>
    <cellStyle name="Percent 17" xfId="37223"/>
    <cellStyle name="Percent 18" xfId="37224"/>
    <cellStyle name="Percent 19" xfId="56082"/>
    <cellStyle name="Percent 2" xfId="1723"/>
    <cellStyle name="Percent 2 2" xfId="1724"/>
    <cellStyle name="Percent 20" xfId="56084"/>
    <cellStyle name="Percent 21" xfId="56083"/>
    <cellStyle name="Percent 3" xfId="1725"/>
    <cellStyle name="Percent 3 2" xfId="1726"/>
    <cellStyle name="Percent 4" xfId="1727"/>
    <cellStyle name="Percent 5" xfId="1728"/>
    <cellStyle name="Percent 6" xfId="1729"/>
    <cellStyle name="Percent 7" xfId="37225"/>
    <cellStyle name="Percent 8" xfId="37226"/>
    <cellStyle name="Percent 9" xfId="37227"/>
    <cellStyle name="Personal" xfId="37228"/>
    <cellStyle name="Personal 2" xfId="37229"/>
    <cellStyle name="result" xfId="1730"/>
    <cellStyle name="result 2" xfId="37230"/>
    <cellStyle name="results" xfId="37231"/>
    <cellStyle name="rt" xfId="329"/>
    <cellStyle name="Scratchpad" xfId="330"/>
    <cellStyle name="Scratchpad 2" xfId="331"/>
    <cellStyle name="Scratchpad 3" xfId="434"/>
    <cellStyle name="Scratchpad 3 2" xfId="1245"/>
    <cellStyle name="Scratchpad 4" xfId="804"/>
    <cellStyle name="Scratchpad 4 2" xfId="1328"/>
    <cellStyle name="Scratchpad_BBGBondData" xfId="56076"/>
    <cellStyle name="Standard_Eur1" xfId="70"/>
    <cellStyle name="StandingData" xfId="37232"/>
    <cellStyle name="StandingData 2" xfId="37233"/>
    <cellStyle name="static" xfId="333"/>
    <cellStyle name="Style 1" xfId="334"/>
    <cellStyle name="Style 1 2" xfId="1209"/>
    <cellStyle name="Style 1 2 2" xfId="1733"/>
    <cellStyle name="Style 1 2 3" xfId="1732"/>
    <cellStyle name="Style 1 2 4" xfId="37234"/>
    <cellStyle name="Style 1 3" xfId="1734"/>
    <cellStyle name="Style 1 4" xfId="1735"/>
    <cellStyle name="Style 1 5" xfId="1731"/>
    <cellStyle name="Subtitle" xfId="37235"/>
    <cellStyle name="Subtitle 10" xfId="37236"/>
    <cellStyle name="Subtitle 10 10" xfId="37237"/>
    <cellStyle name="Subtitle 10 10 2" xfId="37238"/>
    <cellStyle name="Subtitle 10 100" xfId="37239"/>
    <cellStyle name="Subtitle 10 101" xfId="37240"/>
    <cellStyle name="Subtitle 10 102" xfId="37241"/>
    <cellStyle name="Subtitle 10 103" xfId="37242"/>
    <cellStyle name="Subtitle 10 104" xfId="37243"/>
    <cellStyle name="Subtitle 10 105" xfId="37244"/>
    <cellStyle name="Subtitle 10 106" xfId="37245"/>
    <cellStyle name="Subtitle 10 107" xfId="37246"/>
    <cellStyle name="Subtitle 10 108" xfId="37247"/>
    <cellStyle name="Subtitle 10 109" xfId="37248"/>
    <cellStyle name="Subtitle 10 11" xfId="37249"/>
    <cellStyle name="Subtitle 10 11 2" xfId="37250"/>
    <cellStyle name="Subtitle 10 110" xfId="37251"/>
    <cellStyle name="Subtitle 10 111" xfId="37252"/>
    <cellStyle name="Subtitle 10 112" xfId="37253"/>
    <cellStyle name="Subtitle 10 113" xfId="37254"/>
    <cellStyle name="Subtitle 10 114" xfId="37255"/>
    <cellStyle name="Subtitle 10 115" xfId="37256"/>
    <cellStyle name="Subtitle 10 116" xfId="37257"/>
    <cellStyle name="Subtitle 10 12" xfId="37258"/>
    <cellStyle name="Subtitle 10 12 2" xfId="37259"/>
    <cellStyle name="Subtitle 10 13" xfId="37260"/>
    <cellStyle name="Subtitle 10 13 2" xfId="37261"/>
    <cellStyle name="Subtitle 10 14" xfId="37262"/>
    <cellStyle name="Subtitle 10 14 2" xfId="37263"/>
    <cellStyle name="Subtitle 10 15" xfId="37264"/>
    <cellStyle name="Subtitle 10 15 2" xfId="37265"/>
    <cellStyle name="Subtitle 10 16" xfId="37266"/>
    <cellStyle name="Subtitle 10 16 2" xfId="37267"/>
    <cellStyle name="Subtitle 10 17" xfId="37268"/>
    <cellStyle name="Subtitle 10 17 2" xfId="37269"/>
    <cellStyle name="Subtitle 10 18" xfId="37270"/>
    <cellStyle name="Subtitle 10 18 2" xfId="37271"/>
    <cellStyle name="Subtitle 10 19" xfId="37272"/>
    <cellStyle name="Subtitle 10 19 2" xfId="37273"/>
    <cellStyle name="Subtitle 10 2" xfId="37274"/>
    <cellStyle name="Subtitle 10 2 2" xfId="37275"/>
    <cellStyle name="Subtitle 10 20" xfId="37276"/>
    <cellStyle name="Subtitle 10 20 2" xfId="37277"/>
    <cellStyle name="Subtitle 10 21" xfId="37278"/>
    <cellStyle name="Subtitle 10 21 2" xfId="37279"/>
    <cellStyle name="Subtitle 10 22" xfId="37280"/>
    <cellStyle name="Subtitle 10 22 2" xfId="37281"/>
    <cellStyle name="Subtitle 10 23" xfId="37282"/>
    <cellStyle name="Subtitle 10 23 2" xfId="37283"/>
    <cellStyle name="Subtitle 10 24" xfId="37284"/>
    <cellStyle name="Subtitle 10 24 2" xfId="37285"/>
    <cellStyle name="Subtitle 10 25" xfId="37286"/>
    <cellStyle name="Subtitle 10 25 2" xfId="37287"/>
    <cellStyle name="Subtitle 10 26" xfId="37288"/>
    <cellStyle name="Subtitle 10 26 2" xfId="37289"/>
    <cellStyle name="Subtitle 10 27" xfId="37290"/>
    <cellStyle name="Subtitle 10 27 2" xfId="37291"/>
    <cellStyle name="Subtitle 10 28" xfId="37292"/>
    <cellStyle name="Subtitle 10 28 2" xfId="37293"/>
    <cellStyle name="Subtitle 10 29" xfId="37294"/>
    <cellStyle name="Subtitle 10 29 2" xfId="37295"/>
    <cellStyle name="Subtitle 10 3" xfId="37296"/>
    <cellStyle name="Subtitle 10 3 2" xfId="37297"/>
    <cellStyle name="Subtitle 10 30" xfId="37298"/>
    <cellStyle name="Subtitle 10 30 2" xfId="37299"/>
    <cellStyle name="Subtitle 10 31" xfId="37300"/>
    <cellStyle name="Subtitle 10 31 2" xfId="37301"/>
    <cellStyle name="Subtitle 10 32" xfId="37302"/>
    <cellStyle name="Subtitle 10 32 2" xfId="37303"/>
    <cellStyle name="Subtitle 10 33" xfId="37304"/>
    <cellStyle name="Subtitle 10 33 2" xfId="37305"/>
    <cellStyle name="Subtitle 10 34" xfId="37306"/>
    <cellStyle name="Subtitle 10 34 2" xfId="37307"/>
    <cellStyle name="Subtitle 10 35" xfId="37308"/>
    <cellStyle name="Subtitle 10 35 2" xfId="37309"/>
    <cellStyle name="Subtitle 10 36" xfId="37310"/>
    <cellStyle name="Subtitle 10 36 2" xfId="37311"/>
    <cellStyle name="Subtitle 10 37" xfId="37312"/>
    <cellStyle name="Subtitle 10 37 2" xfId="37313"/>
    <cellStyle name="Subtitle 10 38" xfId="37314"/>
    <cellStyle name="Subtitle 10 38 2" xfId="37315"/>
    <cellStyle name="Subtitle 10 39" xfId="37316"/>
    <cellStyle name="Subtitle 10 39 2" xfId="37317"/>
    <cellStyle name="Subtitle 10 4" xfId="37318"/>
    <cellStyle name="Subtitle 10 4 2" xfId="37319"/>
    <cellStyle name="Subtitle 10 40" xfId="37320"/>
    <cellStyle name="Subtitle 10 40 2" xfId="37321"/>
    <cellStyle name="Subtitle 10 41" xfId="37322"/>
    <cellStyle name="Subtitle 10 41 2" xfId="37323"/>
    <cellStyle name="Subtitle 10 42" xfId="37324"/>
    <cellStyle name="Subtitle 10 42 2" xfId="37325"/>
    <cellStyle name="Subtitle 10 43" xfId="37326"/>
    <cellStyle name="Subtitle 10 43 2" xfId="37327"/>
    <cellStyle name="Subtitle 10 44" xfId="37328"/>
    <cellStyle name="Subtitle 10 44 2" xfId="37329"/>
    <cellStyle name="Subtitle 10 45" xfId="37330"/>
    <cellStyle name="Subtitle 10 45 2" xfId="37331"/>
    <cellStyle name="Subtitle 10 46" xfId="37332"/>
    <cellStyle name="Subtitle 10 46 2" xfId="37333"/>
    <cellStyle name="Subtitle 10 47" xfId="37334"/>
    <cellStyle name="Subtitle 10 47 2" xfId="37335"/>
    <cellStyle name="Subtitle 10 48" xfId="37336"/>
    <cellStyle name="Subtitle 10 48 2" xfId="37337"/>
    <cellStyle name="Subtitle 10 49" xfId="37338"/>
    <cellStyle name="Subtitle 10 49 2" xfId="37339"/>
    <cellStyle name="Subtitle 10 5" xfId="37340"/>
    <cellStyle name="Subtitle 10 5 2" xfId="37341"/>
    <cellStyle name="Subtitle 10 50" xfId="37342"/>
    <cellStyle name="Subtitle 10 50 2" xfId="37343"/>
    <cellStyle name="Subtitle 10 51" xfId="37344"/>
    <cellStyle name="Subtitle 10 51 2" xfId="37345"/>
    <cellStyle name="Subtitle 10 52" xfId="37346"/>
    <cellStyle name="Subtitle 10 53" xfId="37347"/>
    <cellStyle name="Subtitle 10 54" xfId="37348"/>
    <cellStyle name="Subtitle 10 55" xfId="37349"/>
    <cellStyle name="Subtitle 10 56" xfId="37350"/>
    <cellStyle name="Subtitle 10 57" xfId="37351"/>
    <cellStyle name="Subtitle 10 58" xfId="37352"/>
    <cellStyle name="Subtitle 10 59" xfId="37353"/>
    <cellStyle name="Subtitle 10 6" xfId="37354"/>
    <cellStyle name="Subtitle 10 6 2" xfId="37355"/>
    <cellStyle name="Subtitle 10 60" xfId="37356"/>
    <cellStyle name="Subtitle 10 61" xfId="37357"/>
    <cellStyle name="Subtitle 10 62" xfId="37358"/>
    <cellStyle name="Subtitle 10 63" xfId="37359"/>
    <cellStyle name="Subtitle 10 64" xfId="37360"/>
    <cellStyle name="Subtitle 10 65" xfId="37361"/>
    <cellStyle name="Subtitle 10 66" xfId="37362"/>
    <cellStyle name="Subtitle 10 67" xfId="37363"/>
    <cellStyle name="Subtitle 10 68" xfId="37364"/>
    <cellStyle name="Subtitle 10 69" xfId="37365"/>
    <cellStyle name="Subtitle 10 7" xfId="37366"/>
    <cellStyle name="Subtitle 10 7 2" xfId="37367"/>
    <cellStyle name="Subtitle 10 70" xfId="37368"/>
    <cellStyle name="Subtitle 10 71" xfId="37369"/>
    <cellStyle name="Subtitle 10 72" xfId="37370"/>
    <cellStyle name="Subtitle 10 73" xfId="37371"/>
    <cellStyle name="Subtitle 10 74" xfId="37372"/>
    <cellStyle name="Subtitle 10 75" xfId="37373"/>
    <cellStyle name="Subtitle 10 76" xfId="37374"/>
    <cellStyle name="Subtitle 10 77" xfId="37375"/>
    <cellStyle name="Subtitle 10 78" xfId="37376"/>
    <cellStyle name="Subtitle 10 79" xfId="37377"/>
    <cellStyle name="Subtitle 10 8" xfId="37378"/>
    <cellStyle name="Subtitle 10 8 2" xfId="37379"/>
    <cellStyle name="Subtitle 10 80" xfId="37380"/>
    <cellStyle name="Subtitle 10 81" xfId="37381"/>
    <cellStyle name="Subtitle 10 82" xfId="37382"/>
    <cellStyle name="Subtitle 10 83" xfId="37383"/>
    <cellStyle name="Subtitle 10 84" xfId="37384"/>
    <cellStyle name="Subtitle 10 85" xfId="37385"/>
    <cellStyle name="Subtitle 10 86" xfId="37386"/>
    <cellStyle name="Subtitle 10 87" xfId="37387"/>
    <cellStyle name="Subtitle 10 88" xfId="37388"/>
    <cellStyle name="Subtitle 10 89" xfId="37389"/>
    <cellStyle name="Subtitle 10 9" xfId="37390"/>
    <cellStyle name="Subtitle 10 9 2" xfId="37391"/>
    <cellStyle name="Subtitle 10 90" xfId="37392"/>
    <cellStyle name="Subtitle 10 91" xfId="37393"/>
    <cellStyle name="Subtitle 10 92" xfId="37394"/>
    <cellStyle name="Subtitle 10 93" xfId="37395"/>
    <cellStyle name="Subtitle 10 94" xfId="37396"/>
    <cellStyle name="Subtitle 10 95" xfId="37397"/>
    <cellStyle name="Subtitle 10 96" xfId="37398"/>
    <cellStyle name="Subtitle 10 97" xfId="37399"/>
    <cellStyle name="Subtitle 10 98" xfId="37400"/>
    <cellStyle name="Subtitle 10 99" xfId="37401"/>
    <cellStyle name="Subtitle 10_NYMEX FUTURES" xfId="37402"/>
    <cellStyle name="Subtitle 11" xfId="37403"/>
    <cellStyle name="Subtitle 11 10" xfId="37404"/>
    <cellStyle name="Subtitle 11 10 2" xfId="37405"/>
    <cellStyle name="Subtitle 11 100" xfId="37406"/>
    <cellStyle name="Subtitle 11 101" xfId="37407"/>
    <cellStyle name="Subtitle 11 102" xfId="37408"/>
    <cellStyle name="Subtitle 11 103" xfId="37409"/>
    <cellStyle name="Subtitle 11 104" xfId="37410"/>
    <cellStyle name="Subtitle 11 105" xfId="37411"/>
    <cellStyle name="Subtitle 11 106" xfId="37412"/>
    <cellStyle name="Subtitle 11 107" xfId="37413"/>
    <cellStyle name="Subtitle 11 108" xfId="37414"/>
    <cellStyle name="Subtitle 11 109" xfId="37415"/>
    <cellStyle name="Subtitle 11 11" xfId="37416"/>
    <cellStyle name="Subtitle 11 11 2" xfId="37417"/>
    <cellStyle name="Subtitle 11 110" xfId="37418"/>
    <cellStyle name="Subtitle 11 111" xfId="37419"/>
    <cellStyle name="Subtitle 11 112" xfId="37420"/>
    <cellStyle name="Subtitle 11 113" xfId="37421"/>
    <cellStyle name="Subtitle 11 114" xfId="37422"/>
    <cellStyle name="Subtitle 11 115" xfId="37423"/>
    <cellStyle name="Subtitle 11 116" xfId="37424"/>
    <cellStyle name="Subtitle 11 12" xfId="37425"/>
    <cellStyle name="Subtitle 11 12 2" xfId="37426"/>
    <cellStyle name="Subtitle 11 13" xfId="37427"/>
    <cellStyle name="Subtitle 11 13 2" xfId="37428"/>
    <cellStyle name="Subtitle 11 14" xfId="37429"/>
    <cellStyle name="Subtitle 11 14 2" xfId="37430"/>
    <cellStyle name="Subtitle 11 15" xfId="37431"/>
    <cellStyle name="Subtitle 11 15 2" xfId="37432"/>
    <cellStyle name="Subtitle 11 16" xfId="37433"/>
    <cellStyle name="Subtitle 11 16 2" xfId="37434"/>
    <cellStyle name="Subtitle 11 17" xfId="37435"/>
    <cellStyle name="Subtitle 11 17 2" xfId="37436"/>
    <cellStyle name="Subtitle 11 18" xfId="37437"/>
    <cellStyle name="Subtitle 11 18 2" xfId="37438"/>
    <cellStyle name="Subtitle 11 19" xfId="37439"/>
    <cellStyle name="Subtitle 11 19 2" xfId="37440"/>
    <cellStyle name="Subtitle 11 2" xfId="37441"/>
    <cellStyle name="Subtitle 11 2 2" xfId="37442"/>
    <cellStyle name="Subtitle 11 20" xfId="37443"/>
    <cellStyle name="Subtitle 11 20 2" xfId="37444"/>
    <cellStyle name="Subtitle 11 21" xfId="37445"/>
    <cellStyle name="Subtitle 11 21 2" xfId="37446"/>
    <cellStyle name="Subtitle 11 22" xfId="37447"/>
    <cellStyle name="Subtitle 11 22 2" xfId="37448"/>
    <cellStyle name="Subtitle 11 23" xfId="37449"/>
    <cellStyle name="Subtitle 11 23 2" xfId="37450"/>
    <cellStyle name="Subtitle 11 24" xfId="37451"/>
    <cellStyle name="Subtitle 11 24 2" xfId="37452"/>
    <cellStyle name="Subtitle 11 25" xfId="37453"/>
    <cellStyle name="Subtitle 11 25 2" xfId="37454"/>
    <cellStyle name="Subtitle 11 26" xfId="37455"/>
    <cellStyle name="Subtitle 11 26 2" xfId="37456"/>
    <cellStyle name="Subtitle 11 27" xfId="37457"/>
    <cellStyle name="Subtitle 11 27 2" xfId="37458"/>
    <cellStyle name="Subtitle 11 28" xfId="37459"/>
    <cellStyle name="Subtitle 11 28 2" xfId="37460"/>
    <cellStyle name="Subtitle 11 29" xfId="37461"/>
    <cellStyle name="Subtitle 11 29 2" xfId="37462"/>
    <cellStyle name="Subtitle 11 3" xfId="37463"/>
    <cellStyle name="Subtitle 11 3 2" xfId="37464"/>
    <cellStyle name="Subtitle 11 30" xfId="37465"/>
    <cellStyle name="Subtitle 11 30 2" xfId="37466"/>
    <cellStyle name="Subtitle 11 31" xfId="37467"/>
    <cellStyle name="Subtitle 11 31 2" xfId="37468"/>
    <cellStyle name="Subtitle 11 32" xfId="37469"/>
    <cellStyle name="Subtitle 11 32 2" xfId="37470"/>
    <cellStyle name="Subtitle 11 33" xfId="37471"/>
    <cellStyle name="Subtitle 11 33 2" xfId="37472"/>
    <cellStyle name="Subtitle 11 34" xfId="37473"/>
    <cellStyle name="Subtitle 11 34 2" xfId="37474"/>
    <cellStyle name="Subtitle 11 35" xfId="37475"/>
    <cellStyle name="Subtitle 11 35 2" xfId="37476"/>
    <cellStyle name="Subtitle 11 36" xfId="37477"/>
    <cellStyle name="Subtitle 11 36 2" xfId="37478"/>
    <cellStyle name="Subtitle 11 37" xfId="37479"/>
    <cellStyle name="Subtitle 11 37 2" xfId="37480"/>
    <cellStyle name="Subtitle 11 38" xfId="37481"/>
    <cellStyle name="Subtitle 11 38 2" xfId="37482"/>
    <cellStyle name="Subtitle 11 39" xfId="37483"/>
    <cellStyle name="Subtitle 11 39 2" xfId="37484"/>
    <cellStyle name="Subtitle 11 4" xfId="37485"/>
    <cellStyle name="Subtitle 11 4 2" xfId="37486"/>
    <cellStyle name="Subtitle 11 40" xfId="37487"/>
    <cellStyle name="Subtitle 11 40 2" xfId="37488"/>
    <cellStyle name="Subtitle 11 41" xfId="37489"/>
    <cellStyle name="Subtitle 11 41 2" xfId="37490"/>
    <cellStyle name="Subtitle 11 42" xfId="37491"/>
    <cellStyle name="Subtitle 11 42 2" xfId="37492"/>
    <cellStyle name="Subtitle 11 43" xfId="37493"/>
    <cellStyle name="Subtitle 11 43 2" xfId="37494"/>
    <cellStyle name="Subtitle 11 44" xfId="37495"/>
    <cellStyle name="Subtitle 11 44 2" xfId="37496"/>
    <cellStyle name="Subtitle 11 45" xfId="37497"/>
    <cellStyle name="Subtitle 11 45 2" xfId="37498"/>
    <cellStyle name="Subtitle 11 46" xfId="37499"/>
    <cellStyle name="Subtitle 11 46 2" xfId="37500"/>
    <cellStyle name="Subtitle 11 47" xfId="37501"/>
    <cellStyle name="Subtitle 11 47 2" xfId="37502"/>
    <cellStyle name="Subtitle 11 48" xfId="37503"/>
    <cellStyle name="Subtitle 11 48 2" xfId="37504"/>
    <cellStyle name="Subtitle 11 49" xfId="37505"/>
    <cellStyle name="Subtitle 11 49 2" xfId="37506"/>
    <cellStyle name="Subtitle 11 5" xfId="37507"/>
    <cellStyle name="Subtitle 11 5 2" xfId="37508"/>
    <cellStyle name="Subtitle 11 50" xfId="37509"/>
    <cellStyle name="Subtitle 11 50 2" xfId="37510"/>
    <cellStyle name="Subtitle 11 51" xfId="37511"/>
    <cellStyle name="Subtitle 11 51 2" xfId="37512"/>
    <cellStyle name="Subtitle 11 52" xfId="37513"/>
    <cellStyle name="Subtitle 11 53" xfId="37514"/>
    <cellStyle name="Subtitle 11 54" xfId="37515"/>
    <cellStyle name="Subtitle 11 55" xfId="37516"/>
    <cellStyle name="Subtitle 11 56" xfId="37517"/>
    <cellStyle name="Subtitle 11 57" xfId="37518"/>
    <cellStyle name="Subtitle 11 58" xfId="37519"/>
    <cellStyle name="Subtitle 11 59" xfId="37520"/>
    <cellStyle name="Subtitle 11 6" xfId="37521"/>
    <cellStyle name="Subtitle 11 6 2" xfId="37522"/>
    <cellStyle name="Subtitle 11 60" xfId="37523"/>
    <cellStyle name="Subtitle 11 61" xfId="37524"/>
    <cellStyle name="Subtitle 11 62" xfId="37525"/>
    <cellStyle name="Subtitle 11 63" xfId="37526"/>
    <cellStyle name="Subtitle 11 64" xfId="37527"/>
    <cellStyle name="Subtitle 11 65" xfId="37528"/>
    <cellStyle name="Subtitle 11 66" xfId="37529"/>
    <cellStyle name="Subtitle 11 67" xfId="37530"/>
    <cellStyle name="Subtitle 11 68" xfId="37531"/>
    <cellStyle name="Subtitle 11 69" xfId="37532"/>
    <cellStyle name="Subtitle 11 7" xfId="37533"/>
    <cellStyle name="Subtitle 11 7 2" xfId="37534"/>
    <cellStyle name="Subtitle 11 70" xfId="37535"/>
    <cellStyle name="Subtitle 11 71" xfId="37536"/>
    <cellStyle name="Subtitle 11 72" xfId="37537"/>
    <cellStyle name="Subtitle 11 73" xfId="37538"/>
    <cellStyle name="Subtitle 11 74" xfId="37539"/>
    <cellStyle name="Subtitle 11 75" xfId="37540"/>
    <cellStyle name="Subtitle 11 76" xfId="37541"/>
    <cellStyle name="Subtitle 11 77" xfId="37542"/>
    <cellStyle name="Subtitle 11 78" xfId="37543"/>
    <cellStyle name="Subtitle 11 79" xfId="37544"/>
    <cellStyle name="Subtitle 11 8" xfId="37545"/>
    <cellStyle name="Subtitle 11 8 2" xfId="37546"/>
    <cellStyle name="Subtitle 11 80" xfId="37547"/>
    <cellStyle name="Subtitle 11 81" xfId="37548"/>
    <cellStyle name="Subtitle 11 82" xfId="37549"/>
    <cellStyle name="Subtitle 11 83" xfId="37550"/>
    <cellStyle name="Subtitle 11 84" xfId="37551"/>
    <cellStyle name="Subtitle 11 85" xfId="37552"/>
    <cellStyle name="Subtitle 11 86" xfId="37553"/>
    <cellStyle name="Subtitle 11 87" xfId="37554"/>
    <cellStyle name="Subtitle 11 88" xfId="37555"/>
    <cellStyle name="Subtitle 11 89" xfId="37556"/>
    <cellStyle name="Subtitle 11 9" xfId="37557"/>
    <cellStyle name="Subtitle 11 9 2" xfId="37558"/>
    <cellStyle name="Subtitle 11 90" xfId="37559"/>
    <cellStyle name="Subtitle 11 91" xfId="37560"/>
    <cellStyle name="Subtitle 11 92" xfId="37561"/>
    <cellStyle name="Subtitle 11 93" xfId="37562"/>
    <cellStyle name="Subtitle 11 94" xfId="37563"/>
    <cellStyle name="Subtitle 11 95" xfId="37564"/>
    <cellStyle name="Subtitle 11 96" xfId="37565"/>
    <cellStyle name="Subtitle 11 97" xfId="37566"/>
    <cellStyle name="Subtitle 11 98" xfId="37567"/>
    <cellStyle name="Subtitle 11 99" xfId="37568"/>
    <cellStyle name="Subtitle 11_NYMEX FUTURES" xfId="37569"/>
    <cellStyle name="Subtitle 12" xfId="37570"/>
    <cellStyle name="Subtitle 12 10" xfId="37571"/>
    <cellStyle name="Subtitle 12 10 2" xfId="37572"/>
    <cellStyle name="Subtitle 12 100" xfId="37573"/>
    <cellStyle name="Subtitle 12 101" xfId="37574"/>
    <cellStyle name="Subtitle 12 102" xfId="37575"/>
    <cellStyle name="Subtitle 12 103" xfId="37576"/>
    <cellStyle name="Subtitle 12 104" xfId="37577"/>
    <cellStyle name="Subtitle 12 105" xfId="37578"/>
    <cellStyle name="Subtitle 12 106" xfId="37579"/>
    <cellStyle name="Subtitle 12 107" xfId="37580"/>
    <cellStyle name="Subtitle 12 108" xfId="37581"/>
    <cellStyle name="Subtitle 12 109" xfId="37582"/>
    <cellStyle name="Subtitle 12 11" xfId="37583"/>
    <cellStyle name="Subtitle 12 11 2" xfId="37584"/>
    <cellStyle name="Subtitle 12 110" xfId="37585"/>
    <cellStyle name="Subtitle 12 111" xfId="37586"/>
    <cellStyle name="Subtitle 12 112" xfId="37587"/>
    <cellStyle name="Subtitle 12 113" xfId="37588"/>
    <cellStyle name="Subtitle 12 114" xfId="37589"/>
    <cellStyle name="Subtitle 12 115" xfId="37590"/>
    <cellStyle name="Subtitle 12 116" xfId="37591"/>
    <cellStyle name="Subtitle 12 12" xfId="37592"/>
    <cellStyle name="Subtitle 12 12 2" xfId="37593"/>
    <cellStyle name="Subtitle 12 13" xfId="37594"/>
    <cellStyle name="Subtitle 12 13 2" xfId="37595"/>
    <cellStyle name="Subtitle 12 14" xfId="37596"/>
    <cellStyle name="Subtitle 12 14 2" xfId="37597"/>
    <cellStyle name="Subtitle 12 15" xfId="37598"/>
    <cellStyle name="Subtitle 12 15 2" xfId="37599"/>
    <cellStyle name="Subtitle 12 16" xfId="37600"/>
    <cellStyle name="Subtitle 12 16 2" xfId="37601"/>
    <cellStyle name="Subtitle 12 17" xfId="37602"/>
    <cellStyle name="Subtitle 12 17 2" xfId="37603"/>
    <cellStyle name="Subtitle 12 18" xfId="37604"/>
    <cellStyle name="Subtitle 12 18 2" xfId="37605"/>
    <cellStyle name="Subtitle 12 19" xfId="37606"/>
    <cellStyle name="Subtitle 12 19 2" xfId="37607"/>
    <cellStyle name="Subtitle 12 2" xfId="37608"/>
    <cellStyle name="Subtitle 12 2 2" xfId="37609"/>
    <cellStyle name="Subtitle 12 20" xfId="37610"/>
    <cellStyle name="Subtitle 12 20 2" xfId="37611"/>
    <cellStyle name="Subtitle 12 21" xfId="37612"/>
    <cellStyle name="Subtitle 12 21 2" xfId="37613"/>
    <cellStyle name="Subtitle 12 22" xfId="37614"/>
    <cellStyle name="Subtitle 12 22 2" xfId="37615"/>
    <cellStyle name="Subtitle 12 23" xfId="37616"/>
    <cellStyle name="Subtitle 12 23 2" xfId="37617"/>
    <cellStyle name="Subtitle 12 24" xfId="37618"/>
    <cellStyle name="Subtitle 12 24 2" xfId="37619"/>
    <cellStyle name="Subtitle 12 25" xfId="37620"/>
    <cellStyle name="Subtitle 12 25 2" xfId="37621"/>
    <cellStyle name="Subtitle 12 26" xfId="37622"/>
    <cellStyle name="Subtitle 12 26 2" xfId="37623"/>
    <cellStyle name="Subtitle 12 27" xfId="37624"/>
    <cellStyle name="Subtitle 12 27 2" xfId="37625"/>
    <cellStyle name="Subtitle 12 28" xfId="37626"/>
    <cellStyle name="Subtitle 12 28 2" xfId="37627"/>
    <cellStyle name="Subtitle 12 29" xfId="37628"/>
    <cellStyle name="Subtitle 12 29 2" xfId="37629"/>
    <cellStyle name="Subtitle 12 3" xfId="37630"/>
    <cellStyle name="Subtitle 12 3 2" xfId="37631"/>
    <cellStyle name="Subtitle 12 30" xfId="37632"/>
    <cellStyle name="Subtitle 12 30 2" xfId="37633"/>
    <cellStyle name="Subtitle 12 31" xfId="37634"/>
    <cellStyle name="Subtitle 12 31 2" xfId="37635"/>
    <cellStyle name="Subtitle 12 32" xfId="37636"/>
    <cellStyle name="Subtitle 12 32 2" xfId="37637"/>
    <cellStyle name="Subtitle 12 33" xfId="37638"/>
    <cellStyle name="Subtitle 12 33 2" xfId="37639"/>
    <cellStyle name="Subtitle 12 34" xfId="37640"/>
    <cellStyle name="Subtitle 12 34 2" xfId="37641"/>
    <cellStyle name="Subtitle 12 35" xfId="37642"/>
    <cellStyle name="Subtitle 12 35 2" xfId="37643"/>
    <cellStyle name="Subtitle 12 36" xfId="37644"/>
    <cellStyle name="Subtitle 12 36 2" xfId="37645"/>
    <cellStyle name="Subtitle 12 37" xfId="37646"/>
    <cellStyle name="Subtitle 12 37 2" xfId="37647"/>
    <cellStyle name="Subtitle 12 38" xfId="37648"/>
    <cellStyle name="Subtitle 12 38 2" xfId="37649"/>
    <cellStyle name="Subtitle 12 39" xfId="37650"/>
    <cellStyle name="Subtitle 12 39 2" xfId="37651"/>
    <cellStyle name="Subtitle 12 4" xfId="37652"/>
    <cellStyle name="Subtitle 12 4 2" xfId="37653"/>
    <cellStyle name="Subtitle 12 40" xfId="37654"/>
    <cellStyle name="Subtitle 12 40 2" xfId="37655"/>
    <cellStyle name="Subtitle 12 41" xfId="37656"/>
    <cellStyle name="Subtitle 12 41 2" xfId="37657"/>
    <cellStyle name="Subtitle 12 42" xfId="37658"/>
    <cellStyle name="Subtitle 12 42 2" xfId="37659"/>
    <cellStyle name="Subtitle 12 43" xfId="37660"/>
    <cellStyle name="Subtitle 12 43 2" xfId="37661"/>
    <cellStyle name="Subtitle 12 44" xfId="37662"/>
    <cellStyle name="Subtitle 12 44 2" xfId="37663"/>
    <cellStyle name="Subtitle 12 45" xfId="37664"/>
    <cellStyle name="Subtitle 12 45 2" xfId="37665"/>
    <cellStyle name="Subtitle 12 46" xfId="37666"/>
    <cellStyle name="Subtitle 12 46 2" xfId="37667"/>
    <cellStyle name="Subtitle 12 47" xfId="37668"/>
    <cellStyle name="Subtitle 12 47 2" xfId="37669"/>
    <cellStyle name="Subtitle 12 48" xfId="37670"/>
    <cellStyle name="Subtitle 12 48 2" xfId="37671"/>
    <cellStyle name="Subtitle 12 49" xfId="37672"/>
    <cellStyle name="Subtitle 12 49 2" xfId="37673"/>
    <cellStyle name="Subtitle 12 5" xfId="37674"/>
    <cellStyle name="Subtitle 12 5 2" xfId="37675"/>
    <cellStyle name="Subtitle 12 50" xfId="37676"/>
    <cellStyle name="Subtitle 12 50 2" xfId="37677"/>
    <cellStyle name="Subtitle 12 51" xfId="37678"/>
    <cellStyle name="Subtitle 12 51 2" xfId="37679"/>
    <cellStyle name="Subtitle 12 52" xfId="37680"/>
    <cellStyle name="Subtitle 12 53" xfId="37681"/>
    <cellStyle name="Subtitle 12 54" xfId="37682"/>
    <cellStyle name="Subtitle 12 55" xfId="37683"/>
    <cellStyle name="Subtitle 12 56" xfId="37684"/>
    <cellStyle name="Subtitle 12 57" xfId="37685"/>
    <cellStyle name="Subtitle 12 58" xfId="37686"/>
    <cellStyle name="Subtitle 12 59" xfId="37687"/>
    <cellStyle name="Subtitle 12 6" xfId="37688"/>
    <cellStyle name="Subtitle 12 6 2" xfId="37689"/>
    <cellStyle name="Subtitle 12 60" xfId="37690"/>
    <cellStyle name="Subtitle 12 61" xfId="37691"/>
    <cellStyle name="Subtitle 12 62" xfId="37692"/>
    <cellStyle name="Subtitle 12 63" xfId="37693"/>
    <cellStyle name="Subtitle 12 64" xfId="37694"/>
    <cellStyle name="Subtitle 12 65" xfId="37695"/>
    <cellStyle name="Subtitle 12 66" xfId="37696"/>
    <cellStyle name="Subtitle 12 67" xfId="37697"/>
    <cellStyle name="Subtitle 12 68" xfId="37698"/>
    <cellStyle name="Subtitle 12 69" xfId="37699"/>
    <cellStyle name="Subtitle 12 7" xfId="37700"/>
    <cellStyle name="Subtitle 12 7 2" xfId="37701"/>
    <cellStyle name="Subtitle 12 70" xfId="37702"/>
    <cellStyle name="Subtitle 12 71" xfId="37703"/>
    <cellStyle name="Subtitle 12 72" xfId="37704"/>
    <cellStyle name="Subtitle 12 73" xfId="37705"/>
    <cellStyle name="Subtitle 12 74" xfId="37706"/>
    <cellStyle name="Subtitle 12 75" xfId="37707"/>
    <cellStyle name="Subtitle 12 76" xfId="37708"/>
    <cellStyle name="Subtitle 12 77" xfId="37709"/>
    <cellStyle name="Subtitle 12 78" xfId="37710"/>
    <cellStyle name="Subtitle 12 79" xfId="37711"/>
    <cellStyle name="Subtitle 12 8" xfId="37712"/>
    <cellStyle name="Subtitle 12 8 2" xfId="37713"/>
    <cellStyle name="Subtitle 12 80" xfId="37714"/>
    <cellStyle name="Subtitle 12 81" xfId="37715"/>
    <cellStyle name="Subtitle 12 82" xfId="37716"/>
    <cellStyle name="Subtitle 12 83" xfId="37717"/>
    <cellStyle name="Subtitle 12 84" xfId="37718"/>
    <cellStyle name="Subtitle 12 85" xfId="37719"/>
    <cellStyle name="Subtitle 12 86" xfId="37720"/>
    <cellStyle name="Subtitle 12 87" xfId="37721"/>
    <cellStyle name="Subtitle 12 88" xfId="37722"/>
    <cellStyle name="Subtitle 12 89" xfId="37723"/>
    <cellStyle name="Subtitle 12 9" xfId="37724"/>
    <cellStyle name="Subtitle 12 9 2" xfId="37725"/>
    <cellStyle name="Subtitle 12 90" xfId="37726"/>
    <cellStyle name="Subtitle 12 91" xfId="37727"/>
    <cellStyle name="Subtitle 12 92" xfId="37728"/>
    <cellStyle name="Subtitle 12 93" xfId="37729"/>
    <cellStyle name="Subtitle 12 94" xfId="37730"/>
    <cellStyle name="Subtitle 12 95" xfId="37731"/>
    <cellStyle name="Subtitle 12 96" xfId="37732"/>
    <cellStyle name="Subtitle 12 97" xfId="37733"/>
    <cellStyle name="Subtitle 12 98" xfId="37734"/>
    <cellStyle name="Subtitle 12 99" xfId="37735"/>
    <cellStyle name="Subtitle 12_NYMEX FUTURES" xfId="37736"/>
    <cellStyle name="Subtitle 13" xfId="37737"/>
    <cellStyle name="Subtitle 13 10" xfId="37738"/>
    <cellStyle name="Subtitle 13 10 2" xfId="37739"/>
    <cellStyle name="Subtitle 13 100" xfId="37740"/>
    <cellStyle name="Subtitle 13 101" xfId="37741"/>
    <cellStyle name="Subtitle 13 102" xfId="37742"/>
    <cellStyle name="Subtitle 13 103" xfId="37743"/>
    <cellStyle name="Subtitle 13 104" xfId="37744"/>
    <cellStyle name="Subtitle 13 105" xfId="37745"/>
    <cellStyle name="Subtitle 13 106" xfId="37746"/>
    <cellStyle name="Subtitle 13 107" xfId="37747"/>
    <cellStyle name="Subtitle 13 108" xfId="37748"/>
    <cellStyle name="Subtitle 13 109" xfId="37749"/>
    <cellStyle name="Subtitle 13 11" xfId="37750"/>
    <cellStyle name="Subtitle 13 11 2" xfId="37751"/>
    <cellStyle name="Subtitle 13 110" xfId="37752"/>
    <cellStyle name="Subtitle 13 111" xfId="37753"/>
    <cellStyle name="Subtitle 13 112" xfId="37754"/>
    <cellStyle name="Subtitle 13 113" xfId="37755"/>
    <cellStyle name="Subtitle 13 114" xfId="37756"/>
    <cellStyle name="Subtitle 13 115" xfId="37757"/>
    <cellStyle name="Subtitle 13 116" xfId="37758"/>
    <cellStyle name="Subtitle 13 12" xfId="37759"/>
    <cellStyle name="Subtitle 13 12 2" xfId="37760"/>
    <cellStyle name="Subtitle 13 13" xfId="37761"/>
    <cellStyle name="Subtitle 13 13 2" xfId="37762"/>
    <cellStyle name="Subtitle 13 14" xfId="37763"/>
    <cellStyle name="Subtitle 13 14 2" xfId="37764"/>
    <cellStyle name="Subtitle 13 15" xfId="37765"/>
    <cellStyle name="Subtitle 13 15 2" xfId="37766"/>
    <cellStyle name="Subtitle 13 16" xfId="37767"/>
    <cellStyle name="Subtitle 13 16 2" xfId="37768"/>
    <cellStyle name="Subtitle 13 17" xfId="37769"/>
    <cellStyle name="Subtitle 13 17 2" xfId="37770"/>
    <cellStyle name="Subtitle 13 18" xfId="37771"/>
    <cellStyle name="Subtitle 13 18 2" xfId="37772"/>
    <cellStyle name="Subtitle 13 19" xfId="37773"/>
    <cellStyle name="Subtitle 13 19 2" xfId="37774"/>
    <cellStyle name="Subtitle 13 2" xfId="37775"/>
    <cellStyle name="Subtitle 13 2 2" xfId="37776"/>
    <cellStyle name="Subtitle 13 20" xfId="37777"/>
    <cellStyle name="Subtitle 13 20 2" xfId="37778"/>
    <cellStyle name="Subtitle 13 21" xfId="37779"/>
    <cellStyle name="Subtitle 13 21 2" xfId="37780"/>
    <cellStyle name="Subtitle 13 22" xfId="37781"/>
    <cellStyle name="Subtitle 13 22 2" xfId="37782"/>
    <cellStyle name="Subtitle 13 23" xfId="37783"/>
    <cellStyle name="Subtitle 13 23 2" xfId="37784"/>
    <cellStyle name="Subtitle 13 24" xfId="37785"/>
    <cellStyle name="Subtitle 13 24 2" xfId="37786"/>
    <cellStyle name="Subtitle 13 25" xfId="37787"/>
    <cellStyle name="Subtitle 13 25 2" xfId="37788"/>
    <cellStyle name="Subtitle 13 26" xfId="37789"/>
    <cellStyle name="Subtitle 13 26 2" xfId="37790"/>
    <cellStyle name="Subtitle 13 27" xfId="37791"/>
    <cellStyle name="Subtitle 13 27 2" xfId="37792"/>
    <cellStyle name="Subtitle 13 28" xfId="37793"/>
    <cellStyle name="Subtitle 13 28 2" xfId="37794"/>
    <cellStyle name="Subtitle 13 29" xfId="37795"/>
    <cellStyle name="Subtitle 13 29 2" xfId="37796"/>
    <cellStyle name="Subtitle 13 3" xfId="37797"/>
    <cellStyle name="Subtitle 13 3 2" xfId="37798"/>
    <cellStyle name="Subtitle 13 30" xfId="37799"/>
    <cellStyle name="Subtitle 13 30 2" xfId="37800"/>
    <cellStyle name="Subtitle 13 31" xfId="37801"/>
    <cellStyle name="Subtitle 13 31 2" xfId="37802"/>
    <cellStyle name="Subtitle 13 32" xfId="37803"/>
    <cellStyle name="Subtitle 13 32 2" xfId="37804"/>
    <cellStyle name="Subtitle 13 33" xfId="37805"/>
    <cellStyle name="Subtitle 13 33 2" xfId="37806"/>
    <cellStyle name="Subtitle 13 34" xfId="37807"/>
    <cellStyle name="Subtitle 13 34 2" xfId="37808"/>
    <cellStyle name="Subtitle 13 35" xfId="37809"/>
    <cellStyle name="Subtitle 13 35 2" xfId="37810"/>
    <cellStyle name="Subtitle 13 36" xfId="37811"/>
    <cellStyle name="Subtitle 13 36 2" xfId="37812"/>
    <cellStyle name="Subtitle 13 37" xfId="37813"/>
    <cellStyle name="Subtitle 13 37 2" xfId="37814"/>
    <cellStyle name="Subtitle 13 38" xfId="37815"/>
    <cellStyle name="Subtitle 13 38 2" xfId="37816"/>
    <cellStyle name="Subtitle 13 39" xfId="37817"/>
    <cellStyle name="Subtitle 13 39 2" xfId="37818"/>
    <cellStyle name="Subtitle 13 4" xfId="37819"/>
    <cellStyle name="Subtitle 13 4 2" xfId="37820"/>
    <cellStyle name="Subtitle 13 40" xfId="37821"/>
    <cellStyle name="Subtitle 13 40 2" xfId="37822"/>
    <cellStyle name="Subtitle 13 41" xfId="37823"/>
    <cellStyle name="Subtitle 13 41 2" xfId="37824"/>
    <cellStyle name="Subtitle 13 42" xfId="37825"/>
    <cellStyle name="Subtitle 13 42 2" xfId="37826"/>
    <cellStyle name="Subtitle 13 43" xfId="37827"/>
    <cellStyle name="Subtitle 13 43 2" xfId="37828"/>
    <cellStyle name="Subtitle 13 44" xfId="37829"/>
    <cellStyle name="Subtitle 13 44 2" xfId="37830"/>
    <cellStyle name="Subtitle 13 45" xfId="37831"/>
    <cellStyle name="Subtitle 13 45 2" xfId="37832"/>
    <cellStyle name="Subtitle 13 46" xfId="37833"/>
    <cellStyle name="Subtitle 13 46 2" xfId="37834"/>
    <cellStyle name="Subtitle 13 47" xfId="37835"/>
    <cellStyle name="Subtitle 13 47 2" xfId="37836"/>
    <cellStyle name="Subtitle 13 48" xfId="37837"/>
    <cellStyle name="Subtitle 13 48 2" xfId="37838"/>
    <cellStyle name="Subtitle 13 49" xfId="37839"/>
    <cellStyle name="Subtitle 13 49 2" xfId="37840"/>
    <cellStyle name="Subtitle 13 5" xfId="37841"/>
    <cellStyle name="Subtitle 13 5 2" xfId="37842"/>
    <cellStyle name="Subtitle 13 50" xfId="37843"/>
    <cellStyle name="Subtitle 13 50 2" xfId="37844"/>
    <cellStyle name="Subtitle 13 51" xfId="37845"/>
    <cellStyle name="Subtitle 13 51 2" xfId="37846"/>
    <cellStyle name="Subtitle 13 52" xfId="37847"/>
    <cellStyle name="Subtitle 13 53" xfId="37848"/>
    <cellStyle name="Subtitle 13 54" xfId="37849"/>
    <cellStyle name="Subtitle 13 55" xfId="37850"/>
    <cellStyle name="Subtitle 13 56" xfId="37851"/>
    <cellStyle name="Subtitle 13 57" xfId="37852"/>
    <cellStyle name="Subtitle 13 58" xfId="37853"/>
    <cellStyle name="Subtitle 13 59" xfId="37854"/>
    <cellStyle name="Subtitle 13 6" xfId="37855"/>
    <cellStyle name="Subtitle 13 6 2" xfId="37856"/>
    <cellStyle name="Subtitle 13 60" xfId="37857"/>
    <cellStyle name="Subtitle 13 61" xfId="37858"/>
    <cellStyle name="Subtitle 13 62" xfId="37859"/>
    <cellStyle name="Subtitle 13 63" xfId="37860"/>
    <cellStyle name="Subtitle 13 64" xfId="37861"/>
    <cellStyle name="Subtitle 13 65" xfId="37862"/>
    <cellStyle name="Subtitle 13 66" xfId="37863"/>
    <cellStyle name="Subtitle 13 67" xfId="37864"/>
    <cellStyle name="Subtitle 13 68" xfId="37865"/>
    <cellStyle name="Subtitle 13 69" xfId="37866"/>
    <cellStyle name="Subtitle 13 7" xfId="37867"/>
    <cellStyle name="Subtitle 13 7 2" xfId="37868"/>
    <cellStyle name="Subtitle 13 70" xfId="37869"/>
    <cellStyle name="Subtitle 13 71" xfId="37870"/>
    <cellStyle name="Subtitle 13 72" xfId="37871"/>
    <cellStyle name="Subtitle 13 73" xfId="37872"/>
    <cellStyle name="Subtitle 13 74" xfId="37873"/>
    <cellStyle name="Subtitle 13 75" xfId="37874"/>
    <cellStyle name="Subtitle 13 76" xfId="37875"/>
    <cellStyle name="Subtitle 13 77" xfId="37876"/>
    <cellStyle name="Subtitle 13 78" xfId="37877"/>
    <cellStyle name="Subtitle 13 79" xfId="37878"/>
    <cellStyle name="Subtitle 13 8" xfId="37879"/>
    <cellStyle name="Subtitle 13 8 2" xfId="37880"/>
    <cellStyle name="Subtitle 13 80" xfId="37881"/>
    <cellStyle name="Subtitle 13 81" xfId="37882"/>
    <cellStyle name="Subtitle 13 82" xfId="37883"/>
    <cellStyle name="Subtitle 13 83" xfId="37884"/>
    <cellStyle name="Subtitle 13 84" xfId="37885"/>
    <cellStyle name="Subtitle 13 85" xfId="37886"/>
    <cellStyle name="Subtitle 13 86" xfId="37887"/>
    <cellStyle name="Subtitle 13 87" xfId="37888"/>
    <cellStyle name="Subtitle 13 88" xfId="37889"/>
    <cellStyle name="Subtitle 13 89" xfId="37890"/>
    <cellStyle name="Subtitle 13 9" xfId="37891"/>
    <cellStyle name="Subtitle 13 9 2" xfId="37892"/>
    <cellStyle name="Subtitle 13 90" xfId="37893"/>
    <cellStyle name="Subtitle 13 91" xfId="37894"/>
    <cellStyle name="Subtitle 13 92" xfId="37895"/>
    <cellStyle name="Subtitle 13 93" xfId="37896"/>
    <cellStyle name="Subtitle 13 94" xfId="37897"/>
    <cellStyle name="Subtitle 13 95" xfId="37898"/>
    <cellStyle name="Subtitle 13 96" xfId="37899"/>
    <cellStyle name="Subtitle 13 97" xfId="37900"/>
    <cellStyle name="Subtitle 13 98" xfId="37901"/>
    <cellStyle name="Subtitle 13 99" xfId="37902"/>
    <cellStyle name="Subtitle 13_NYMEX FUTURES" xfId="37903"/>
    <cellStyle name="Subtitle 14" xfId="37904"/>
    <cellStyle name="Subtitle 14 10" xfId="37905"/>
    <cellStyle name="Subtitle 14 10 2" xfId="37906"/>
    <cellStyle name="Subtitle 14 100" xfId="37907"/>
    <cellStyle name="Subtitle 14 101" xfId="37908"/>
    <cellStyle name="Subtitle 14 102" xfId="37909"/>
    <cellStyle name="Subtitle 14 103" xfId="37910"/>
    <cellStyle name="Subtitle 14 104" xfId="37911"/>
    <cellStyle name="Subtitle 14 105" xfId="37912"/>
    <cellStyle name="Subtitle 14 106" xfId="37913"/>
    <cellStyle name="Subtitle 14 107" xfId="37914"/>
    <cellStyle name="Subtitle 14 108" xfId="37915"/>
    <cellStyle name="Subtitle 14 109" xfId="37916"/>
    <cellStyle name="Subtitle 14 11" xfId="37917"/>
    <cellStyle name="Subtitle 14 11 2" xfId="37918"/>
    <cellStyle name="Subtitle 14 110" xfId="37919"/>
    <cellStyle name="Subtitle 14 111" xfId="37920"/>
    <cellStyle name="Subtitle 14 112" xfId="37921"/>
    <cellStyle name="Subtitle 14 113" xfId="37922"/>
    <cellStyle name="Subtitle 14 114" xfId="37923"/>
    <cellStyle name="Subtitle 14 115" xfId="37924"/>
    <cellStyle name="Subtitle 14 116" xfId="37925"/>
    <cellStyle name="Subtitle 14 12" xfId="37926"/>
    <cellStyle name="Subtitle 14 12 2" xfId="37927"/>
    <cellStyle name="Subtitle 14 13" xfId="37928"/>
    <cellStyle name="Subtitle 14 13 2" xfId="37929"/>
    <cellStyle name="Subtitle 14 14" xfId="37930"/>
    <cellStyle name="Subtitle 14 14 2" xfId="37931"/>
    <cellStyle name="Subtitle 14 15" xfId="37932"/>
    <cellStyle name="Subtitle 14 15 2" xfId="37933"/>
    <cellStyle name="Subtitle 14 16" xfId="37934"/>
    <cellStyle name="Subtitle 14 16 2" xfId="37935"/>
    <cellStyle name="Subtitle 14 17" xfId="37936"/>
    <cellStyle name="Subtitle 14 17 2" xfId="37937"/>
    <cellStyle name="Subtitle 14 18" xfId="37938"/>
    <cellStyle name="Subtitle 14 18 2" xfId="37939"/>
    <cellStyle name="Subtitle 14 19" xfId="37940"/>
    <cellStyle name="Subtitle 14 19 2" xfId="37941"/>
    <cellStyle name="Subtitle 14 2" xfId="37942"/>
    <cellStyle name="Subtitle 14 2 2" xfId="37943"/>
    <cellStyle name="Subtitle 14 20" xfId="37944"/>
    <cellStyle name="Subtitle 14 20 2" xfId="37945"/>
    <cellStyle name="Subtitle 14 21" xfId="37946"/>
    <cellStyle name="Subtitle 14 21 2" xfId="37947"/>
    <cellStyle name="Subtitle 14 22" xfId="37948"/>
    <cellStyle name="Subtitle 14 22 2" xfId="37949"/>
    <cellStyle name="Subtitle 14 23" xfId="37950"/>
    <cellStyle name="Subtitle 14 23 2" xfId="37951"/>
    <cellStyle name="Subtitle 14 24" xfId="37952"/>
    <cellStyle name="Subtitle 14 24 2" xfId="37953"/>
    <cellStyle name="Subtitle 14 25" xfId="37954"/>
    <cellStyle name="Subtitle 14 25 2" xfId="37955"/>
    <cellStyle name="Subtitle 14 26" xfId="37956"/>
    <cellStyle name="Subtitle 14 26 2" xfId="37957"/>
    <cellStyle name="Subtitle 14 27" xfId="37958"/>
    <cellStyle name="Subtitle 14 27 2" xfId="37959"/>
    <cellStyle name="Subtitle 14 28" xfId="37960"/>
    <cellStyle name="Subtitle 14 28 2" xfId="37961"/>
    <cellStyle name="Subtitle 14 29" xfId="37962"/>
    <cellStyle name="Subtitle 14 29 2" xfId="37963"/>
    <cellStyle name="Subtitle 14 3" xfId="37964"/>
    <cellStyle name="Subtitle 14 3 2" xfId="37965"/>
    <cellStyle name="Subtitle 14 30" xfId="37966"/>
    <cellStyle name="Subtitle 14 30 2" xfId="37967"/>
    <cellStyle name="Subtitle 14 31" xfId="37968"/>
    <cellStyle name="Subtitle 14 31 2" xfId="37969"/>
    <cellStyle name="Subtitle 14 32" xfId="37970"/>
    <cellStyle name="Subtitle 14 32 2" xfId="37971"/>
    <cellStyle name="Subtitle 14 33" xfId="37972"/>
    <cellStyle name="Subtitle 14 33 2" xfId="37973"/>
    <cellStyle name="Subtitle 14 34" xfId="37974"/>
    <cellStyle name="Subtitle 14 34 2" xfId="37975"/>
    <cellStyle name="Subtitle 14 35" xfId="37976"/>
    <cellStyle name="Subtitle 14 35 2" xfId="37977"/>
    <cellStyle name="Subtitle 14 36" xfId="37978"/>
    <cellStyle name="Subtitle 14 36 2" xfId="37979"/>
    <cellStyle name="Subtitle 14 37" xfId="37980"/>
    <cellStyle name="Subtitle 14 37 2" xfId="37981"/>
    <cellStyle name="Subtitle 14 38" xfId="37982"/>
    <cellStyle name="Subtitle 14 38 2" xfId="37983"/>
    <cellStyle name="Subtitle 14 39" xfId="37984"/>
    <cellStyle name="Subtitle 14 39 2" xfId="37985"/>
    <cellStyle name="Subtitle 14 4" xfId="37986"/>
    <cellStyle name="Subtitle 14 4 2" xfId="37987"/>
    <cellStyle name="Subtitle 14 40" xfId="37988"/>
    <cellStyle name="Subtitle 14 40 2" xfId="37989"/>
    <cellStyle name="Subtitle 14 41" xfId="37990"/>
    <cellStyle name="Subtitle 14 41 2" xfId="37991"/>
    <cellStyle name="Subtitle 14 42" xfId="37992"/>
    <cellStyle name="Subtitle 14 42 2" xfId="37993"/>
    <cellStyle name="Subtitle 14 43" xfId="37994"/>
    <cellStyle name="Subtitle 14 43 2" xfId="37995"/>
    <cellStyle name="Subtitle 14 44" xfId="37996"/>
    <cellStyle name="Subtitle 14 44 2" xfId="37997"/>
    <cellStyle name="Subtitle 14 45" xfId="37998"/>
    <cellStyle name="Subtitle 14 45 2" xfId="37999"/>
    <cellStyle name="Subtitle 14 46" xfId="38000"/>
    <cellStyle name="Subtitle 14 46 2" xfId="38001"/>
    <cellStyle name="Subtitle 14 47" xfId="38002"/>
    <cellStyle name="Subtitle 14 47 2" xfId="38003"/>
    <cellStyle name="Subtitle 14 48" xfId="38004"/>
    <cellStyle name="Subtitle 14 48 2" xfId="38005"/>
    <cellStyle name="Subtitle 14 49" xfId="38006"/>
    <cellStyle name="Subtitle 14 49 2" xfId="38007"/>
    <cellStyle name="Subtitle 14 5" xfId="38008"/>
    <cellStyle name="Subtitle 14 5 2" xfId="38009"/>
    <cellStyle name="Subtitle 14 50" xfId="38010"/>
    <cellStyle name="Subtitle 14 50 2" xfId="38011"/>
    <cellStyle name="Subtitle 14 51" xfId="38012"/>
    <cellStyle name="Subtitle 14 51 2" xfId="38013"/>
    <cellStyle name="Subtitle 14 52" xfId="38014"/>
    <cellStyle name="Subtitle 14 53" xfId="38015"/>
    <cellStyle name="Subtitle 14 54" xfId="38016"/>
    <cellStyle name="Subtitle 14 55" xfId="38017"/>
    <cellStyle name="Subtitle 14 56" xfId="38018"/>
    <cellStyle name="Subtitle 14 57" xfId="38019"/>
    <cellStyle name="Subtitle 14 58" xfId="38020"/>
    <cellStyle name="Subtitle 14 59" xfId="38021"/>
    <cellStyle name="Subtitle 14 6" xfId="38022"/>
    <cellStyle name="Subtitle 14 6 2" xfId="38023"/>
    <cellStyle name="Subtitle 14 60" xfId="38024"/>
    <cellStyle name="Subtitle 14 61" xfId="38025"/>
    <cellStyle name="Subtitle 14 62" xfId="38026"/>
    <cellStyle name="Subtitle 14 63" xfId="38027"/>
    <cellStyle name="Subtitle 14 64" xfId="38028"/>
    <cellStyle name="Subtitle 14 65" xfId="38029"/>
    <cellStyle name="Subtitle 14 66" xfId="38030"/>
    <cellStyle name="Subtitle 14 67" xfId="38031"/>
    <cellStyle name="Subtitle 14 68" xfId="38032"/>
    <cellStyle name="Subtitle 14 69" xfId="38033"/>
    <cellStyle name="Subtitle 14 7" xfId="38034"/>
    <cellStyle name="Subtitle 14 7 2" xfId="38035"/>
    <cellStyle name="Subtitle 14 70" xfId="38036"/>
    <cellStyle name="Subtitle 14 71" xfId="38037"/>
    <cellStyle name="Subtitle 14 72" xfId="38038"/>
    <cellStyle name="Subtitle 14 73" xfId="38039"/>
    <cellStyle name="Subtitle 14 74" xfId="38040"/>
    <cellStyle name="Subtitle 14 75" xfId="38041"/>
    <cellStyle name="Subtitle 14 76" xfId="38042"/>
    <cellStyle name="Subtitle 14 77" xfId="38043"/>
    <cellStyle name="Subtitle 14 78" xfId="38044"/>
    <cellStyle name="Subtitle 14 79" xfId="38045"/>
    <cellStyle name="Subtitle 14 8" xfId="38046"/>
    <cellStyle name="Subtitle 14 8 2" xfId="38047"/>
    <cellStyle name="Subtitle 14 80" xfId="38048"/>
    <cellStyle name="Subtitle 14 81" xfId="38049"/>
    <cellStyle name="Subtitle 14 82" xfId="38050"/>
    <cellStyle name="Subtitle 14 83" xfId="38051"/>
    <cellStyle name="Subtitle 14 84" xfId="38052"/>
    <cellStyle name="Subtitle 14 85" xfId="38053"/>
    <cellStyle name="Subtitle 14 86" xfId="38054"/>
    <cellStyle name="Subtitle 14 87" xfId="38055"/>
    <cellStyle name="Subtitle 14 88" xfId="38056"/>
    <cellStyle name="Subtitle 14 89" xfId="38057"/>
    <cellStyle name="Subtitle 14 9" xfId="38058"/>
    <cellStyle name="Subtitle 14 9 2" xfId="38059"/>
    <cellStyle name="Subtitle 14 90" xfId="38060"/>
    <cellStyle name="Subtitle 14 91" xfId="38061"/>
    <cellStyle name="Subtitle 14 92" xfId="38062"/>
    <cellStyle name="Subtitle 14 93" xfId="38063"/>
    <cellStyle name="Subtitle 14 94" xfId="38064"/>
    <cellStyle name="Subtitle 14 95" xfId="38065"/>
    <cellStyle name="Subtitle 14 96" xfId="38066"/>
    <cellStyle name="Subtitle 14 97" xfId="38067"/>
    <cellStyle name="Subtitle 14 98" xfId="38068"/>
    <cellStyle name="Subtitle 14 99" xfId="38069"/>
    <cellStyle name="Subtitle 14_NYMEX FUTURES" xfId="38070"/>
    <cellStyle name="Subtitle 15" xfId="38071"/>
    <cellStyle name="Subtitle 16" xfId="38072"/>
    <cellStyle name="Subtitle 17" xfId="38073"/>
    <cellStyle name="Subtitle 18" xfId="38074"/>
    <cellStyle name="Subtitle 2" xfId="38075"/>
    <cellStyle name="Subtitle 2 10" xfId="38076"/>
    <cellStyle name="Subtitle 2 10 2" xfId="38077"/>
    <cellStyle name="Subtitle 2 100" xfId="38078"/>
    <cellStyle name="Subtitle 2 101" xfId="38079"/>
    <cellStyle name="Subtitle 2 102" xfId="38080"/>
    <cellStyle name="Subtitle 2 103" xfId="38081"/>
    <cellStyle name="Subtitle 2 104" xfId="38082"/>
    <cellStyle name="Subtitle 2 105" xfId="38083"/>
    <cellStyle name="Subtitle 2 106" xfId="38084"/>
    <cellStyle name="Subtitle 2 107" xfId="38085"/>
    <cellStyle name="Subtitle 2 108" xfId="38086"/>
    <cellStyle name="Subtitle 2 109" xfId="38087"/>
    <cellStyle name="Subtitle 2 11" xfId="38088"/>
    <cellStyle name="Subtitle 2 11 2" xfId="38089"/>
    <cellStyle name="Subtitle 2 110" xfId="38090"/>
    <cellStyle name="Subtitle 2 111" xfId="38091"/>
    <cellStyle name="Subtitle 2 112" xfId="38092"/>
    <cellStyle name="Subtitle 2 113" xfId="38093"/>
    <cellStyle name="Subtitle 2 114" xfId="38094"/>
    <cellStyle name="Subtitle 2 115" xfId="38095"/>
    <cellStyle name="Subtitle 2 116" xfId="38096"/>
    <cellStyle name="Subtitle 2 12" xfId="38097"/>
    <cellStyle name="Subtitle 2 12 2" xfId="38098"/>
    <cellStyle name="Subtitle 2 13" xfId="38099"/>
    <cellStyle name="Subtitle 2 13 2" xfId="38100"/>
    <cellStyle name="Subtitle 2 14" xfId="38101"/>
    <cellStyle name="Subtitle 2 14 2" xfId="38102"/>
    <cellStyle name="Subtitle 2 15" xfId="38103"/>
    <cellStyle name="Subtitle 2 15 2" xfId="38104"/>
    <cellStyle name="Subtitle 2 16" xfId="38105"/>
    <cellStyle name="Subtitle 2 16 2" xfId="38106"/>
    <cellStyle name="Subtitle 2 17" xfId="38107"/>
    <cellStyle name="Subtitle 2 17 2" xfId="38108"/>
    <cellStyle name="Subtitle 2 18" xfId="38109"/>
    <cellStyle name="Subtitle 2 18 2" xfId="38110"/>
    <cellStyle name="Subtitle 2 19" xfId="38111"/>
    <cellStyle name="Subtitle 2 19 2" xfId="38112"/>
    <cellStyle name="Subtitle 2 2" xfId="38113"/>
    <cellStyle name="Subtitle 2 2 2" xfId="38114"/>
    <cellStyle name="Subtitle 2 20" xfId="38115"/>
    <cellStyle name="Subtitle 2 20 2" xfId="38116"/>
    <cellStyle name="Subtitle 2 21" xfId="38117"/>
    <cellStyle name="Subtitle 2 21 2" xfId="38118"/>
    <cellStyle name="Subtitle 2 22" xfId="38119"/>
    <cellStyle name="Subtitle 2 22 2" xfId="38120"/>
    <cellStyle name="Subtitle 2 23" xfId="38121"/>
    <cellStyle name="Subtitle 2 23 2" xfId="38122"/>
    <cellStyle name="Subtitle 2 24" xfId="38123"/>
    <cellStyle name="Subtitle 2 24 2" xfId="38124"/>
    <cellStyle name="Subtitle 2 25" xfId="38125"/>
    <cellStyle name="Subtitle 2 25 2" xfId="38126"/>
    <cellStyle name="Subtitle 2 26" xfId="38127"/>
    <cellStyle name="Subtitle 2 26 2" xfId="38128"/>
    <cellStyle name="Subtitle 2 27" xfId="38129"/>
    <cellStyle name="Subtitle 2 27 2" xfId="38130"/>
    <cellStyle name="Subtitle 2 28" xfId="38131"/>
    <cellStyle name="Subtitle 2 28 2" xfId="38132"/>
    <cellStyle name="Subtitle 2 29" xfId="38133"/>
    <cellStyle name="Subtitle 2 29 2" xfId="38134"/>
    <cellStyle name="Subtitle 2 3" xfId="38135"/>
    <cellStyle name="Subtitle 2 3 2" xfId="38136"/>
    <cellStyle name="Subtitle 2 30" xfId="38137"/>
    <cellStyle name="Subtitle 2 30 2" xfId="38138"/>
    <cellStyle name="Subtitle 2 31" xfId="38139"/>
    <cellStyle name="Subtitle 2 31 2" xfId="38140"/>
    <cellStyle name="Subtitle 2 32" xfId="38141"/>
    <cellStyle name="Subtitle 2 32 2" xfId="38142"/>
    <cellStyle name="Subtitle 2 33" xfId="38143"/>
    <cellStyle name="Subtitle 2 33 2" xfId="38144"/>
    <cellStyle name="Subtitle 2 34" xfId="38145"/>
    <cellStyle name="Subtitle 2 34 2" xfId="38146"/>
    <cellStyle name="Subtitle 2 35" xfId="38147"/>
    <cellStyle name="Subtitle 2 35 2" xfId="38148"/>
    <cellStyle name="Subtitle 2 36" xfId="38149"/>
    <cellStyle name="Subtitle 2 36 2" xfId="38150"/>
    <cellStyle name="Subtitle 2 37" xfId="38151"/>
    <cellStyle name="Subtitle 2 37 2" xfId="38152"/>
    <cellStyle name="Subtitle 2 38" xfId="38153"/>
    <cellStyle name="Subtitle 2 38 2" xfId="38154"/>
    <cellStyle name="Subtitle 2 39" xfId="38155"/>
    <cellStyle name="Subtitle 2 39 2" xfId="38156"/>
    <cellStyle name="Subtitle 2 4" xfId="38157"/>
    <cellStyle name="Subtitle 2 4 2" xfId="38158"/>
    <cellStyle name="Subtitle 2 40" xfId="38159"/>
    <cellStyle name="Subtitle 2 40 2" xfId="38160"/>
    <cellStyle name="Subtitle 2 41" xfId="38161"/>
    <cellStyle name="Subtitle 2 41 2" xfId="38162"/>
    <cellStyle name="Subtitle 2 42" xfId="38163"/>
    <cellStyle name="Subtitle 2 42 2" xfId="38164"/>
    <cellStyle name="Subtitle 2 43" xfId="38165"/>
    <cellStyle name="Subtitle 2 43 2" xfId="38166"/>
    <cellStyle name="Subtitle 2 44" xfId="38167"/>
    <cellStyle name="Subtitle 2 44 2" xfId="38168"/>
    <cellStyle name="Subtitle 2 45" xfId="38169"/>
    <cellStyle name="Subtitle 2 45 2" xfId="38170"/>
    <cellStyle name="Subtitle 2 46" xfId="38171"/>
    <cellStyle name="Subtitle 2 46 2" xfId="38172"/>
    <cellStyle name="Subtitle 2 47" xfId="38173"/>
    <cellStyle name="Subtitle 2 47 2" xfId="38174"/>
    <cellStyle name="Subtitle 2 48" xfId="38175"/>
    <cellStyle name="Subtitle 2 48 2" xfId="38176"/>
    <cellStyle name="Subtitle 2 49" xfId="38177"/>
    <cellStyle name="Subtitle 2 49 2" xfId="38178"/>
    <cellStyle name="Subtitle 2 5" xfId="38179"/>
    <cellStyle name="Subtitle 2 5 2" xfId="38180"/>
    <cellStyle name="Subtitle 2 50" xfId="38181"/>
    <cellStyle name="Subtitle 2 50 2" xfId="38182"/>
    <cellStyle name="Subtitle 2 51" xfId="38183"/>
    <cellStyle name="Subtitle 2 51 2" xfId="38184"/>
    <cellStyle name="Subtitle 2 52" xfId="38185"/>
    <cellStyle name="Subtitle 2 53" xfId="38186"/>
    <cellStyle name="Subtitle 2 54" xfId="38187"/>
    <cellStyle name="Subtitle 2 55" xfId="38188"/>
    <cellStyle name="Subtitle 2 56" xfId="38189"/>
    <cellStyle name="Subtitle 2 57" xfId="38190"/>
    <cellStyle name="Subtitle 2 58" xfId="38191"/>
    <cellStyle name="Subtitle 2 59" xfId="38192"/>
    <cellStyle name="Subtitle 2 6" xfId="38193"/>
    <cellStyle name="Subtitle 2 6 2" xfId="38194"/>
    <cellStyle name="Subtitle 2 60" xfId="38195"/>
    <cellStyle name="Subtitle 2 61" xfId="38196"/>
    <cellStyle name="Subtitle 2 62" xfId="38197"/>
    <cellStyle name="Subtitle 2 63" xfId="38198"/>
    <cellStyle name="Subtitle 2 64" xfId="38199"/>
    <cellStyle name="Subtitle 2 65" xfId="38200"/>
    <cellStyle name="Subtitle 2 66" xfId="38201"/>
    <cellStyle name="Subtitle 2 67" xfId="38202"/>
    <cellStyle name="Subtitle 2 68" xfId="38203"/>
    <cellStyle name="Subtitle 2 69" xfId="38204"/>
    <cellStyle name="Subtitle 2 7" xfId="38205"/>
    <cellStyle name="Subtitle 2 7 2" xfId="38206"/>
    <cellStyle name="Subtitle 2 70" xfId="38207"/>
    <cellStyle name="Subtitle 2 71" xfId="38208"/>
    <cellStyle name="Subtitle 2 72" xfId="38209"/>
    <cellStyle name="Subtitle 2 73" xfId="38210"/>
    <cellStyle name="Subtitle 2 74" xfId="38211"/>
    <cellStyle name="Subtitle 2 75" xfId="38212"/>
    <cellStyle name="Subtitle 2 76" xfId="38213"/>
    <cellStyle name="Subtitle 2 77" xfId="38214"/>
    <cellStyle name="Subtitle 2 78" xfId="38215"/>
    <cellStyle name="Subtitle 2 79" xfId="38216"/>
    <cellStyle name="Subtitle 2 8" xfId="38217"/>
    <cellStyle name="Subtitle 2 8 2" xfId="38218"/>
    <cellStyle name="Subtitle 2 80" xfId="38219"/>
    <cellStyle name="Subtitle 2 81" xfId="38220"/>
    <cellStyle name="Subtitle 2 82" xfId="38221"/>
    <cellStyle name="Subtitle 2 83" xfId="38222"/>
    <cellStyle name="Subtitle 2 84" xfId="38223"/>
    <cellStyle name="Subtitle 2 85" xfId="38224"/>
    <cellStyle name="Subtitle 2 86" xfId="38225"/>
    <cellStyle name="Subtitle 2 87" xfId="38226"/>
    <cellStyle name="Subtitle 2 88" xfId="38227"/>
    <cellStyle name="Subtitle 2 89" xfId="38228"/>
    <cellStyle name="Subtitle 2 9" xfId="38229"/>
    <cellStyle name="Subtitle 2 9 2" xfId="38230"/>
    <cellStyle name="Subtitle 2 90" xfId="38231"/>
    <cellStyle name="Subtitle 2 91" xfId="38232"/>
    <cellStyle name="Subtitle 2 92" xfId="38233"/>
    <cellStyle name="Subtitle 2 93" xfId="38234"/>
    <cellStyle name="Subtitle 2 94" xfId="38235"/>
    <cellStyle name="Subtitle 2 95" xfId="38236"/>
    <cellStyle name="Subtitle 2 96" xfId="38237"/>
    <cellStyle name="Subtitle 2 97" xfId="38238"/>
    <cellStyle name="Subtitle 2 98" xfId="38239"/>
    <cellStyle name="Subtitle 2 99" xfId="38240"/>
    <cellStyle name="Subtitle 2_NYMEX FUTURES" xfId="38241"/>
    <cellStyle name="Subtitle 3" xfId="38242"/>
    <cellStyle name="Subtitle 3 10" xfId="38243"/>
    <cellStyle name="Subtitle 3 10 2" xfId="38244"/>
    <cellStyle name="Subtitle 3 100" xfId="38245"/>
    <cellStyle name="Subtitle 3 101" xfId="38246"/>
    <cellStyle name="Subtitle 3 102" xfId="38247"/>
    <cellStyle name="Subtitle 3 103" xfId="38248"/>
    <cellStyle name="Subtitle 3 104" xfId="38249"/>
    <cellStyle name="Subtitle 3 105" xfId="38250"/>
    <cellStyle name="Subtitle 3 106" xfId="38251"/>
    <cellStyle name="Subtitle 3 107" xfId="38252"/>
    <cellStyle name="Subtitle 3 108" xfId="38253"/>
    <cellStyle name="Subtitle 3 109" xfId="38254"/>
    <cellStyle name="Subtitle 3 11" xfId="38255"/>
    <cellStyle name="Subtitle 3 11 2" xfId="38256"/>
    <cellStyle name="Subtitle 3 110" xfId="38257"/>
    <cellStyle name="Subtitle 3 111" xfId="38258"/>
    <cellStyle name="Subtitle 3 112" xfId="38259"/>
    <cellStyle name="Subtitle 3 113" xfId="38260"/>
    <cellStyle name="Subtitle 3 114" xfId="38261"/>
    <cellStyle name="Subtitle 3 115" xfId="38262"/>
    <cellStyle name="Subtitle 3 116" xfId="38263"/>
    <cellStyle name="Subtitle 3 12" xfId="38264"/>
    <cellStyle name="Subtitle 3 12 2" xfId="38265"/>
    <cellStyle name="Subtitle 3 13" xfId="38266"/>
    <cellStyle name="Subtitle 3 13 2" xfId="38267"/>
    <cellStyle name="Subtitle 3 14" xfId="38268"/>
    <cellStyle name="Subtitle 3 14 2" xfId="38269"/>
    <cellStyle name="Subtitle 3 15" xfId="38270"/>
    <cellStyle name="Subtitle 3 15 2" xfId="38271"/>
    <cellStyle name="Subtitle 3 16" xfId="38272"/>
    <cellStyle name="Subtitle 3 16 2" xfId="38273"/>
    <cellStyle name="Subtitle 3 17" xfId="38274"/>
    <cellStyle name="Subtitle 3 17 2" xfId="38275"/>
    <cellStyle name="Subtitle 3 18" xfId="38276"/>
    <cellStyle name="Subtitle 3 18 2" xfId="38277"/>
    <cellStyle name="Subtitle 3 19" xfId="38278"/>
    <cellStyle name="Subtitle 3 19 2" xfId="38279"/>
    <cellStyle name="Subtitle 3 2" xfId="38280"/>
    <cellStyle name="Subtitle 3 2 2" xfId="38281"/>
    <cellStyle name="Subtitle 3 20" xfId="38282"/>
    <cellStyle name="Subtitle 3 20 2" xfId="38283"/>
    <cellStyle name="Subtitle 3 21" xfId="38284"/>
    <cellStyle name="Subtitle 3 21 2" xfId="38285"/>
    <cellStyle name="Subtitle 3 22" xfId="38286"/>
    <cellStyle name="Subtitle 3 22 2" xfId="38287"/>
    <cellStyle name="Subtitle 3 23" xfId="38288"/>
    <cellStyle name="Subtitle 3 23 2" xfId="38289"/>
    <cellStyle name="Subtitle 3 24" xfId="38290"/>
    <cellStyle name="Subtitle 3 24 2" xfId="38291"/>
    <cellStyle name="Subtitle 3 25" xfId="38292"/>
    <cellStyle name="Subtitle 3 25 2" xfId="38293"/>
    <cellStyle name="Subtitle 3 26" xfId="38294"/>
    <cellStyle name="Subtitle 3 26 2" xfId="38295"/>
    <cellStyle name="Subtitle 3 27" xfId="38296"/>
    <cellStyle name="Subtitle 3 27 2" xfId="38297"/>
    <cellStyle name="Subtitle 3 28" xfId="38298"/>
    <cellStyle name="Subtitle 3 28 2" xfId="38299"/>
    <cellStyle name="Subtitle 3 29" xfId="38300"/>
    <cellStyle name="Subtitle 3 29 2" xfId="38301"/>
    <cellStyle name="Subtitle 3 3" xfId="38302"/>
    <cellStyle name="Subtitle 3 3 2" xfId="38303"/>
    <cellStyle name="Subtitle 3 30" xfId="38304"/>
    <cellStyle name="Subtitle 3 30 2" xfId="38305"/>
    <cellStyle name="Subtitle 3 31" xfId="38306"/>
    <cellStyle name="Subtitle 3 31 2" xfId="38307"/>
    <cellStyle name="Subtitle 3 32" xfId="38308"/>
    <cellStyle name="Subtitle 3 32 2" xfId="38309"/>
    <cellStyle name="Subtitle 3 33" xfId="38310"/>
    <cellStyle name="Subtitle 3 33 2" xfId="38311"/>
    <cellStyle name="Subtitle 3 34" xfId="38312"/>
    <cellStyle name="Subtitle 3 34 2" xfId="38313"/>
    <cellStyle name="Subtitle 3 35" xfId="38314"/>
    <cellStyle name="Subtitle 3 35 2" xfId="38315"/>
    <cellStyle name="Subtitle 3 36" xfId="38316"/>
    <cellStyle name="Subtitle 3 36 2" xfId="38317"/>
    <cellStyle name="Subtitle 3 37" xfId="38318"/>
    <cellStyle name="Subtitle 3 37 2" xfId="38319"/>
    <cellStyle name="Subtitle 3 38" xfId="38320"/>
    <cellStyle name="Subtitle 3 38 2" xfId="38321"/>
    <cellStyle name="Subtitle 3 39" xfId="38322"/>
    <cellStyle name="Subtitle 3 39 2" xfId="38323"/>
    <cellStyle name="Subtitle 3 4" xfId="38324"/>
    <cellStyle name="Subtitle 3 4 2" xfId="38325"/>
    <cellStyle name="Subtitle 3 40" xfId="38326"/>
    <cellStyle name="Subtitle 3 40 2" xfId="38327"/>
    <cellStyle name="Subtitle 3 41" xfId="38328"/>
    <cellStyle name="Subtitle 3 41 2" xfId="38329"/>
    <cellStyle name="Subtitle 3 42" xfId="38330"/>
    <cellStyle name="Subtitle 3 42 2" xfId="38331"/>
    <cellStyle name="Subtitle 3 43" xfId="38332"/>
    <cellStyle name="Subtitle 3 43 2" xfId="38333"/>
    <cellStyle name="Subtitle 3 44" xfId="38334"/>
    <cellStyle name="Subtitle 3 44 2" xfId="38335"/>
    <cellStyle name="Subtitle 3 45" xfId="38336"/>
    <cellStyle name="Subtitle 3 45 2" xfId="38337"/>
    <cellStyle name="Subtitle 3 46" xfId="38338"/>
    <cellStyle name="Subtitle 3 46 2" xfId="38339"/>
    <cellStyle name="Subtitle 3 47" xfId="38340"/>
    <cellStyle name="Subtitle 3 47 2" xfId="38341"/>
    <cellStyle name="Subtitle 3 48" xfId="38342"/>
    <cellStyle name="Subtitle 3 48 2" xfId="38343"/>
    <cellStyle name="Subtitle 3 49" xfId="38344"/>
    <cellStyle name="Subtitle 3 49 2" xfId="38345"/>
    <cellStyle name="Subtitle 3 5" xfId="38346"/>
    <cellStyle name="Subtitle 3 5 2" xfId="38347"/>
    <cellStyle name="Subtitle 3 50" xfId="38348"/>
    <cellStyle name="Subtitle 3 50 2" xfId="38349"/>
    <cellStyle name="Subtitle 3 51" xfId="38350"/>
    <cellStyle name="Subtitle 3 51 2" xfId="38351"/>
    <cellStyle name="Subtitle 3 52" xfId="38352"/>
    <cellStyle name="Subtitle 3 53" xfId="38353"/>
    <cellStyle name="Subtitle 3 54" xfId="38354"/>
    <cellStyle name="Subtitle 3 55" xfId="38355"/>
    <cellStyle name="Subtitle 3 56" xfId="38356"/>
    <cellStyle name="Subtitle 3 57" xfId="38357"/>
    <cellStyle name="Subtitle 3 58" xfId="38358"/>
    <cellStyle name="Subtitle 3 59" xfId="38359"/>
    <cellStyle name="Subtitle 3 6" xfId="38360"/>
    <cellStyle name="Subtitle 3 6 2" xfId="38361"/>
    <cellStyle name="Subtitle 3 60" xfId="38362"/>
    <cellStyle name="Subtitle 3 61" xfId="38363"/>
    <cellStyle name="Subtitle 3 62" xfId="38364"/>
    <cellStyle name="Subtitle 3 63" xfId="38365"/>
    <cellStyle name="Subtitle 3 64" xfId="38366"/>
    <cellStyle name="Subtitle 3 65" xfId="38367"/>
    <cellStyle name="Subtitle 3 66" xfId="38368"/>
    <cellStyle name="Subtitle 3 67" xfId="38369"/>
    <cellStyle name="Subtitle 3 68" xfId="38370"/>
    <cellStyle name="Subtitle 3 69" xfId="38371"/>
    <cellStyle name="Subtitle 3 7" xfId="38372"/>
    <cellStyle name="Subtitle 3 7 2" xfId="38373"/>
    <cellStyle name="Subtitle 3 70" xfId="38374"/>
    <cellStyle name="Subtitle 3 71" xfId="38375"/>
    <cellStyle name="Subtitle 3 72" xfId="38376"/>
    <cellStyle name="Subtitle 3 73" xfId="38377"/>
    <cellStyle name="Subtitle 3 74" xfId="38378"/>
    <cellStyle name="Subtitle 3 75" xfId="38379"/>
    <cellStyle name="Subtitle 3 76" xfId="38380"/>
    <cellStyle name="Subtitle 3 77" xfId="38381"/>
    <cellStyle name="Subtitle 3 78" xfId="38382"/>
    <cellStyle name="Subtitle 3 79" xfId="38383"/>
    <cellStyle name="Subtitle 3 8" xfId="38384"/>
    <cellStyle name="Subtitle 3 8 2" xfId="38385"/>
    <cellStyle name="Subtitle 3 80" xfId="38386"/>
    <cellStyle name="Subtitle 3 81" xfId="38387"/>
    <cellStyle name="Subtitle 3 82" xfId="38388"/>
    <cellStyle name="Subtitle 3 83" xfId="38389"/>
    <cellStyle name="Subtitle 3 84" xfId="38390"/>
    <cellStyle name="Subtitle 3 85" xfId="38391"/>
    <cellStyle name="Subtitle 3 86" xfId="38392"/>
    <cellStyle name="Subtitle 3 87" xfId="38393"/>
    <cellStyle name="Subtitle 3 88" xfId="38394"/>
    <cellStyle name="Subtitle 3 89" xfId="38395"/>
    <cellStyle name="Subtitle 3 9" xfId="38396"/>
    <cellStyle name="Subtitle 3 9 2" xfId="38397"/>
    <cellStyle name="Subtitle 3 90" xfId="38398"/>
    <cellStyle name="Subtitle 3 91" xfId="38399"/>
    <cellStyle name="Subtitle 3 92" xfId="38400"/>
    <cellStyle name="Subtitle 3 93" xfId="38401"/>
    <cellStyle name="Subtitle 3 94" xfId="38402"/>
    <cellStyle name="Subtitle 3 95" xfId="38403"/>
    <cellStyle name="Subtitle 3 96" xfId="38404"/>
    <cellStyle name="Subtitle 3 97" xfId="38405"/>
    <cellStyle name="Subtitle 3 98" xfId="38406"/>
    <cellStyle name="Subtitle 3 99" xfId="38407"/>
    <cellStyle name="Subtitle 3_NYMEX FUTURES" xfId="38408"/>
    <cellStyle name="Subtitle 4" xfId="38409"/>
    <cellStyle name="Subtitle 4 10" xfId="38410"/>
    <cellStyle name="Subtitle 4 10 2" xfId="38411"/>
    <cellStyle name="Subtitle 4 100" xfId="38412"/>
    <cellStyle name="Subtitle 4 101" xfId="38413"/>
    <cellStyle name="Subtitle 4 102" xfId="38414"/>
    <cellStyle name="Subtitle 4 103" xfId="38415"/>
    <cellStyle name="Subtitle 4 104" xfId="38416"/>
    <cellStyle name="Subtitle 4 105" xfId="38417"/>
    <cellStyle name="Subtitle 4 106" xfId="38418"/>
    <cellStyle name="Subtitle 4 107" xfId="38419"/>
    <cellStyle name="Subtitle 4 108" xfId="38420"/>
    <cellStyle name="Subtitle 4 109" xfId="38421"/>
    <cellStyle name="Subtitle 4 11" xfId="38422"/>
    <cellStyle name="Subtitle 4 11 2" xfId="38423"/>
    <cellStyle name="Subtitle 4 110" xfId="38424"/>
    <cellStyle name="Subtitle 4 111" xfId="38425"/>
    <cellStyle name="Subtitle 4 112" xfId="38426"/>
    <cellStyle name="Subtitle 4 113" xfId="38427"/>
    <cellStyle name="Subtitle 4 114" xfId="38428"/>
    <cellStyle name="Subtitle 4 115" xfId="38429"/>
    <cellStyle name="Subtitle 4 116" xfId="38430"/>
    <cellStyle name="Subtitle 4 12" xfId="38431"/>
    <cellStyle name="Subtitle 4 12 2" xfId="38432"/>
    <cellStyle name="Subtitle 4 13" xfId="38433"/>
    <cellStyle name="Subtitle 4 13 2" xfId="38434"/>
    <cellStyle name="Subtitle 4 14" xfId="38435"/>
    <cellStyle name="Subtitle 4 14 2" xfId="38436"/>
    <cellStyle name="Subtitle 4 15" xfId="38437"/>
    <cellStyle name="Subtitle 4 15 2" xfId="38438"/>
    <cellStyle name="Subtitle 4 16" xfId="38439"/>
    <cellStyle name="Subtitle 4 16 2" xfId="38440"/>
    <cellStyle name="Subtitle 4 17" xfId="38441"/>
    <cellStyle name="Subtitle 4 17 2" xfId="38442"/>
    <cellStyle name="Subtitle 4 18" xfId="38443"/>
    <cellStyle name="Subtitle 4 18 2" xfId="38444"/>
    <cellStyle name="Subtitle 4 19" xfId="38445"/>
    <cellStyle name="Subtitle 4 19 2" xfId="38446"/>
    <cellStyle name="Subtitle 4 2" xfId="38447"/>
    <cellStyle name="Subtitle 4 2 2" xfId="38448"/>
    <cellStyle name="Subtitle 4 20" xfId="38449"/>
    <cellStyle name="Subtitle 4 20 2" xfId="38450"/>
    <cellStyle name="Subtitle 4 21" xfId="38451"/>
    <cellStyle name="Subtitle 4 21 2" xfId="38452"/>
    <cellStyle name="Subtitle 4 22" xfId="38453"/>
    <cellStyle name="Subtitle 4 22 2" xfId="38454"/>
    <cellStyle name="Subtitle 4 23" xfId="38455"/>
    <cellStyle name="Subtitle 4 23 2" xfId="38456"/>
    <cellStyle name="Subtitle 4 24" xfId="38457"/>
    <cellStyle name="Subtitle 4 24 2" xfId="38458"/>
    <cellStyle name="Subtitle 4 25" xfId="38459"/>
    <cellStyle name="Subtitle 4 25 2" xfId="38460"/>
    <cellStyle name="Subtitle 4 26" xfId="38461"/>
    <cellStyle name="Subtitle 4 26 2" xfId="38462"/>
    <cellStyle name="Subtitle 4 27" xfId="38463"/>
    <cellStyle name="Subtitle 4 27 2" xfId="38464"/>
    <cellStyle name="Subtitle 4 28" xfId="38465"/>
    <cellStyle name="Subtitle 4 28 2" xfId="38466"/>
    <cellStyle name="Subtitle 4 29" xfId="38467"/>
    <cellStyle name="Subtitle 4 29 2" xfId="38468"/>
    <cellStyle name="Subtitle 4 3" xfId="38469"/>
    <cellStyle name="Subtitle 4 3 2" xfId="38470"/>
    <cellStyle name="Subtitle 4 30" xfId="38471"/>
    <cellStyle name="Subtitle 4 30 2" xfId="38472"/>
    <cellStyle name="Subtitle 4 31" xfId="38473"/>
    <cellStyle name="Subtitle 4 31 2" xfId="38474"/>
    <cellStyle name="Subtitle 4 32" xfId="38475"/>
    <cellStyle name="Subtitle 4 32 2" xfId="38476"/>
    <cellStyle name="Subtitle 4 33" xfId="38477"/>
    <cellStyle name="Subtitle 4 33 2" xfId="38478"/>
    <cellStyle name="Subtitle 4 34" xfId="38479"/>
    <cellStyle name="Subtitle 4 34 2" xfId="38480"/>
    <cellStyle name="Subtitle 4 35" xfId="38481"/>
    <cellStyle name="Subtitle 4 35 2" xfId="38482"/>
    <cellStyle name="Subtitle 4 36" xfId="38483"/>
    <cellStyle name="Subtitle 4 36 2" xfId="38484"/>
    <cellStyle name="Subtitle 4 37" xfId="38485"/>
    <cellStyle name="Subtitle 4 37 2" xfId="38486"/>
    <cellStyle name="Subtitle 4 38" xfId="38487"/>
    <cellStyle name="Subtitle 4 38 2" xfId="38488"/>
    <cellStyle name="Subtitle 4 39" xfId="38489"/>
    <cellStyle name="Subtitle 4 39 2" xfId="38490"/>
    <cellStyle name="Subtitle 4 4" xfId="38491"/>
    <cellStyle name="Subtitle 4 4 2" xfId="38492"/>
    <cellStyle name="Subtitle 4 40" xfId="38493"/>
    <cellStyle name="Subtitle 4 40 2" xfId="38494"/>
    <cellStyle name="Subtitle 4 41" xfId="38495"/>
    <cellStyle name="Subtitle 4 41 2" xfId="38496"/>
    <cellStyle name="Subtitle 4 42" xfId="38497"/>
    <cellStyle name="Subtitle 4 42 2" xfId="38498"/>
    <cellStyle name="Subtitle 4 43" xfId="38499"/>
    <cellStyle name="Subtitle 4 43 2" xfId="38500"/>
    <cellStyle name="Subtitle 4 44" xfId="38501"/>
    <cellStyle name="Subtitle 4 44 2" xfId="38502"/>
    <cellStyle name="Subtitle 4 45" xfId="38503"/>
    <cellStyle name="Subtitle 4 45 2" xfId="38504"/>
    <cellStyle name="Subtitle 4 46" xfId="38505"/>
    <cellStyle name="Subtitle 4 46 2" xfId="38506"/>
    <cellStyle name="Subtitle 4 47" xfId="38507"/>
    <cellStyle name="Subtitle 4 47 2" xfId="38508"/>
    <cellStyle name="Subtitle 4 48" xfId="38509"/>
    <cellStyle name="Subtitle 4 48 2" xfId="38510"/>
    <cellStyle name="Subtitle 4 49" xfId="38511"/>
    <cellStyle name="Subtitle 4 49 2" xfId="38512"/>
    <cellStyle name="Subtitle 4 5" xfId="38513"/>
    <cellStyle name="Subtitle 4 5 2" xfId="38514"/>
    <cellStyle name="Subtitle 4 50" xfId="38515"/>
    <cellStyle name="Subtitle 4 50 2" xfId="38516"/>
    <cellStyle name="Subtitle 4 51" xfId="38517"/>
    <cellStyle name="Subtitle 4 51 2" xfId="38518"/>
    <cellStyle name="Subtitle 4 52" xfId="38519"/>
    <cellStyle name="Subtitle 4 53" xfId="38520"/>
    <cellStyle name="Subtitle 4 54" xfId="38521"/>
    <cellStyle name="Subtitle 4 55" xfId="38522"/>
    <cellStyle name="Subtitle 4 56" xfId="38523"/>
    <cellStyle name="Subtitle 4 57" xfId="38524"/>
    <cellStyle name="Subtitle 4 58" xfId="38525"/>
    <cellStyle name="Subtitle 4 59" xfId="38526"/>
    <cellStyle name="Subtitle 4 6" xfId="38527"/>
    <cellStyle name="Subtitle 4 6 2" xfId="38528"/>
    <cellStyle name="Subtitle 4 60" xfId="38529"/>
    <cellStyle name="Subtitle 4 61" xfId="38530"/>
    <cellStyle name="Subtitle 4 62" xfId="38531"/>
    <cellStyle name="Subtitle 4 63" xfId="38532"/>
    <cellStyle name="Subtitle 4 64" xfId="38533"/>
    <cellStyle name="Subtitle 4 65" xfId="38534"/>
    <cellStyle name="Subtitle 4 66" xfId="38535"/>
    <cellStyle name="Subtitle 4 67" xfId="38536"/>
    <cellStyle name="Subtitle 4 68" xfId="38537"/>
    <cellStyle name="Subtitle 4 69" xfId="38538"/>
    <cellStyle name="Subtitle 4 7" xfId="38539"/>
    <cellStyle name="Subtitle 4 7 2" xfId="38540"/>
    <cellStyle name="Subtitle 4 70" xfId="38541"/>
    <cellStyle name="Subtitle 4 71" xfId="38542"/>
    <cellStyle name="Subtitle 4 72" xfId="38543"/>
    <cellStyle name="Subtitle 4 73" xfId="38544"/>
    <cellStyle name="Subtitle 4 74" xfId="38545"/>
    <cellStyle name="Subtitle 4 75" xfId="38546"/>
    <cellStyle name="Subtitle 4 76" xfId="38547"/>
    <cellStyle name="Subtitle 4 77" xfId="38548"/>
    <cellStyle name="Subtitle 4 78" xfId="38549"/>
    <cellStyle name="Subtitle 4 79" xfId="38550"/>
    <cellStyle name="Subtitle 4 8" xfId="38551"/>
    <cellStyle name="Subtitle 4 8 2" xfId="38552"/>
    <cellStyle name="Subtitle 4 80" xfId="38553"/>
    <cellStyle name="Subtitle 4 81" xfId="38554"/>
    <cellStyle name="Subtitle 4 82" xfId="38555"/>
    <cellStyle name="Subtitle 4 83" xfId="38556"/>
    <cellStyle name="Subtitle 4 84" xfId="38557"/>
    <cellStyle name="Subtitle 4 85" xfId="38558"/>
    <cellStyle name="Subtitle 4 86" xfId="38559"/>
    <cellStyle name="Subtitle 4 87" xfId="38560"/>
    <cellStyle name="Subtitle 4 88" xfId="38561"/>
    <cellStyle name="Subtitle 4 89" xfId="38562"/>
    <cellStyle name="Subtitle 4 9" xfId="38563"/>
    <cellStyle name="Subtitle 4 9 2" xfId="38564"/>
    <cellStyle name="Subtitle 4 90" xfId="38565"/>
    <cellStyle name="Subtitle 4 91" xfId="38566"/>
    <cellStyle name="Subtitle 4 92" xfId="38567"/>
    <cellStyle name="Subtitle 4 93" xfId="38568"/>
    <cellStyle name="Subtitle 4 94" xfId="38569"/>
    <cellStyle name="Subtitle 4 95" xfId="38570"/>
    <cellStyle name="Subtitle 4 96" xfId="38571"/>
    <cellStyle name="Subtitle 4 97" xfId="38572"/>
    <cellStyle name="Subtitle 4 98" xfId="38573"/>
    <cellStyle name="Subtitle 4 99" xfId="38574"/>
    <cellStyle name="Subtitle 4_NYMEX FUTURES" xfId="38575"/>
    <cellStyle name="Subtitle 5" xfId="38576"/>
    <cellStyle name="Subtitle 5 10" xfId="38577"/>
    <cellStyle name="Subtitle 5 10 2" xfId="38578"/>
    <cellStyle name="Subtitle 5 100" xfId="38579"/>
    <cellStyle name="Subtitle 5 101" xfId="38580"/>
    <cellStyle name="Subtitle 5 102" xfId="38581"/>
    <cellStyle name="Subtitle 5 103" xfId="38582"/>
    <cellStyle name="Subtitle 5 104" xfId="38583"/>
    <cellStyle name="Subtitle 5 105" xfId="38584"/>
    <cellStyle name="Subtitle 5 106" xfId="38585"/>
    <cellStyle name="Subtitle 5 107" xfId="38586"/>
    <cellStyle name="Subtitle 5 108" xfId="38587"/>
    <cellStyle name="Subtitle 5 109" xfId="38588"/>
    <cellStyle name="Subtitle 5 11" xfId="38589"/>
    <cellStyle name="Subtitle 5 11 2" xfId="38590"/>
    <cellStyle name="Subtitle 5 110" xfId="38591"/>
    <cellStyle name="Subtitle 5 111" xfId="38592"/>
    <cellStyle name="Subtitle 5 112" xfId="38593"/>
    <cellStyle name="Subtitle 5 113" xfId="38594"/>
    <cellStyle name="Subtitle 5 114" xfId="38595"/>
    <cellStyle name="Subtitle 5 115" xfId="38596"/>
    <cellStyle name="Subtitle 5 116" xfId="38597"/>
    <cellStyle name="Subtitle 5 12" xfId="38598"/>
    <cellStyle name="Subtitle 5 12 2" xfId="38599"/>
    <cellStyle name="Subtitle 5 13" xfId="38600"/>
    <cellStyle name="Subtitle 5 13 2" xfId="38601"/>
    <cellStyle name="Subtitle 5 14" xfId="38602"/>
    <cellStyle name="Subtitle 5 14 2" xfId="38603"/>
    <cellStyle name="Subtitle 5 15" xfId="38604"/>
    <cellStyle name="Subtitle 5 15 2" xfId="38605"/>
    <cellStyle name="Subtitle 5 16" xfId="38606"/>
    <cellStyle name="Subtitle 5 16 2" xfId="38607"/>
    <cellStyle name="Subtitle 5 17" xfId="38608"/>
    <cellStyle name="Subtitle 5 17 2" xfId="38609"/>
    <cellStyle name="Subtitle 5 18" xfId="38610"/>
    <cellStyle name="Subtitle 5 18 2" xfId="38611"/>
    <cellStyle name="Subtitle 5 19" xfId="38612"/>
    <cellStyle name="Subtitle 5 19 2" xfId="38613"/>
    <cellStyle name="Subtitle 5 2" xfId="38614"/>
    <cellStyle name="Subtitle 5 2 2" xfId="38615"/>
    <cellStyle name="Subtitle 5 20" xfId="38616"/>
    <cellStyle name="Subtitle 5 20 2" xfId="38617"/>
    <cellStyle name="Subtitle 5 21" xfId="38618"/>
    <cellStyle name="Subtitle 5 21 2" xfId="38619"/>
    <cellStyle name="Subtitle 5 22" xfId="38620"/>
    <cellStyle name="Subtitle 5 22 2" xfId="38621"/>
    <cellStyle name="Subtitle 5 23" xfId="38622"/>
    <cellStyle name="Subtitle 5 23 2" xfId="38623"/>
    <cellStyle name="Subtitle 5 24" xfId="38624"/>
    <cellStyle name="Subtitle 5 24 2" xfId="38625"/>
    <cellStyle name="Subtitle 5 25" xfId="38626"/>
    <cellStyle name="Subtitle 5 25 2" xfId="38627"/>
    <cellStyle name="Subtitle 5 26" xfId="38628"/>
    <cellStyle name="Subtitle 5 26 2" xfId="38629"/>
    <cellStyle name="Subtitle 5 27" xfId="38630"/>
    <cellStyle name="Subtitle 5 27 2" xfId="38631"/>
    <cellStyle name="Subtitle 5 28" xfId="38632"/>
    <cellStyle name="Subtitle 5 28 2" xfId="38633"/>
    <cellStyle name="Subtitle 5 29" xfId="38634"/>
    <cellStyle name="Subtitle 5 29 2" xfId="38635"/>
    <cellStyle name="Subtitle 5 3" xfId="38636"/>
    <cellStyle name="Subtitle 5 3 2" xfId="38637"/>
    <cellStyle name="Subtitle 5 30" xfId="38638"/>
    <cellStyle name="Subtitle 5 30 2" xfId="38639"/>
    <cellStyle name="Subtitle 5 31" xfId="38640"/>
    <cellStyle name="Subtitle 5 31 2" xfId="38641"/>
    <cellStyle name="Subtitle 5 32" xfId="38642"/>
    <cellStyle name="Subtitle 5 32 2" xfId="38643"/>
    <cellStyle name="Subtitle 5 33" xfId="38644"/>
    <cellStyle name="Subtitle 5 33 2" xfId="38645"/>
    <cellStyle name="Subtitle 5 34" xfId="38646"/>
    <cellStyle name="Subtitle 5 34 2" xfId="38647"/>
    <cellStyle name="Subtitle 5 35" xfId="38648"/>
    <cellStyle name="Subtitle 5 35 2" xfId="38649"/>
    <cellStyle name="Subtitle 5 36" xfId="38650"/>
    <cellStyle name="Subtitle 5 36 2" xfId="38651"/>
    <cellStyle name="Subtitle 5 37" xfId="38652"/>
    <cellStyle name="Subtitle 5 37 2" xfId="38653"/>
    <cellStyle name="Subtitle 5 38" xfId="38654"/>
    <cellStyle name="Subtitle 5 38 2" xfId="38655"/>
    <cellStyle name="Subtitle 5 39" xfId="38656"/>
    <cellStyle name="Subtitle 5 39 2" xfId="38657"/>
    <cellStyle name="Subtitle 5 4" xfId="38658"/>
    <cellStyle name="Subtitle 5 4 2" xfId="38659"/>
    <cellStyle name="Subtitle 5 40" xfId="38660"/>
    <cellStyle name="Subtitle 5 40 2" xfId="38661"/>
    <cellStyle name="Subtitle 5 41" xfId="38662"/>
    <cellStyle name="Subtitle 5 41 2" xfId="38663"/>
    <cellStyle name="Subtitle 5 42" xfId="38664"/>
    <cellStyle name="Subtitle 5 42 2" xfId="38665"/>
    <cellStyle name="Subtitle 5 43" xfId="38666"/>
    <cellStyle name="Subtitle 5 43 2" xfId="38667"/>
    <cellStyle name="Subtitle 5 44" xfId="38668"/>
    <cellStyle name="Subtitle 5 44 2" xfId="38669"/>
    <cellStyle name="Subtitle 5 45" xfId="38670"/>
    <cellStyle name="Subtitle 5 45 2" xfId="38671"/>
    <cellStyle name="Subtitle 5 46" xfId="38672"/>
    <cellStyle name="Subtitle 5 46 2" xfId="38673"/>
    <cellStyle name="Subtitle 5 47" xfId="38674"/>
    <cellStyle name="Subtitle 5 47 2" xfId="38675"/>
    <cellStyle name="Subtitle 5 48" xfId="38676"/>
    <cellStyle name="Subtitle 5 48 2" xfId="38677"/>
    <cellStyle name="Subtitle 5 49" xfId="38678"/>
    <cellStyle name="Subtitle 5 49 2" xfId="38679"/>
    <cellStyle name="Subtitle 5 5" xfId="38680"/>
    <cellStyle name="Subtitle 5 5 2" xfId="38681"/>
    <cellStyle name="Subtitle 5 50" xfId="38682"/>
    <cellStyle name="Subtitle 5 50 2" xfId="38683"/>
    <cellStyle name="Subtitle 5 51" xfId="38684"/>
    <cellStyle name="Subtitle 5 51 2" xfId="38685"/>
    <cellStyle name="Subtitle 5 52" xfId="38686"/>
    <cellStyle name="Subtitle 5 53" xfId="38687"/>
    <cellStyle name="Subtitle 5 54" xfId="38688"/>
    <cellStyle name="Subtitle 5 55" xfId="38689"/>
    <cellStyle name="Subtitle 5 56" xfId="38690"/>
    <cellStyle name="Subtitle 5 57" xfId="38691"/>
    <cellStyle name="Subtitle 5 58" xfId="38692"/>
    <cellStyle name="Subtitle 5 59" xfId="38693"/>
    <cellStyle name="Subtitle 5 6" xfId="38694"/>
    <cellStyle name="Subtitle 5 6 2" xfId="38695"/>
    <cellStyle name="Subtitle 5 60" xfId="38696"/>
    <cellStyle name="Subtitle 5 61" xfId="38697"/>
    <cellStyle name="Subtitle 5 62" xfId="38698"/>
    <cellStyle name="Subtitle 5 63" xfId="38699"/>
    <cellStyle name="Subtitle 5 64" xfId="38700"/>
    <cellStyle name="Subtitle 5 65" xfId="38701"/>
    <cellStyle name="Subtitle 5 66" xfId="38702"/>
    <cellStyle name="Subtitle 5 67" xfId="38703"/>
    <cellStyle name="Subtitle 5 68" xfId="38704"/>
    <cellStyle name="Subtitle 5 69" xfId="38705"/>
    <cellStyle name="Subtitle 5 7" xfId="38706"/>
    <cellStyle name="Subtitle 5 7 2" xfId="38707"/>
    <cellStyle name="Subtitle 5 70" xfId="38708"/>
    <cellStyle name="Subtitle 5 71" xfId="38709"/>
    <cellStyle name="Subtitle 5 72" xfId="38710"/>
    <cellStyle name="Subtitle 5 73" xfId="38711"/>
    <cellStyle name="Subtitle 5 74" xfId="38712"/>
    <cellStyle name="Subtitle 5 75" xfId="38713"/>
    <cellStyle name="Subtitle 5 76" xfId="38714"/>
    <cellStyle name="Subtitle 5 77" xfId="38715"/>
    <cellStyle name="Subtitle 5 78" xfId="38716"/>
    <cellStyle name="Subtitle 5 79" xfId="38717"/>
    <cellStyle name="Subtitle 5 8" xfId="38718"/>
    <cellStyle name="Subtitle 5 8 2" xfId="38719"/>
    <cellStyle name="Subtitle 5 80" xfId="38720"/>
    <cellStyle name="Subtitle 5 81" xfId="38721"/>
    <cellStyle name="Subtitle 5 82" xfId="38722"/>
    <cellStyle name="Subtitle 5 83" xfId="38723"/>
    <cellStyle name="Subtitle 5 84" xfId="38724"/>
    <cellStyle name="Subtitle 5 85" xfId="38725"/>
    <cellStyle name="Subtitle 5 86" xfId="38726"/>
    <cellStyle name="Subtitle 5 87" xfId="38727"/>
    <cellStyle name="Subtitle 5 88" xfId="38728"/>
    <cellStyle name="Subtitle 5 89" xfId="38729"/>
    <cellStyle name="Subtitle 5 9" xfId="38730"/>
    <cellStyle name="Subtitle 5 9 2" xfId="38731"/>
    <cellStyle name="Subtitle 5 90" xfId="38732"/>
    <cellStyle name="Subtitle 5 91" xfId="38733"/>
    <cellStyle name="Subtitle 5 92" xfId="38734"/>
    <cellStyle name="Subtitle 5 93" xfId="38735"/>
    <cellStyle name="Subtitle 5 94" xfId="38736"/>
    <cellStyle name="Subtitle 5 95" xfId="38737"/>
    <cellStyle name="Subtitle 5 96" xfId="38738"/>
    <cellStyle name="Subtitle 5 97" xfId="38739"/>
    <cellStyle name="Subtitle 5 98" xfId="38740"/>
    <cellStyle name="Subtitle 5 99" xfId="38741"/>
    <cellStyle name="Subtitle 5_NYMEX FUTURES" xfId="38742"/>
    <cellStyle name="Subtitle 6" xfId="38743"/>
    <cellStyle name="Subtitle 6 10" xfId="38744"/>
    <cellStyle name="Subtitle 6 10 2" xfId="38745"/>
    <cellStyle name="Subtitle 6 100" xfId="38746"/>
    <cellStyle name="Subtitle 6 101" xfId="38747"/>
    <cellStyle name="Subtitle 6 102" xfId="38748"/>
    <cellStyle name="Subtitle 6 103" xfId="38749"/>
    <cellStyle name="Subtitle 6 104" xfId="38750"/>
    <cellStyle name="Subtitle 6 105" xfId="38751"/>
    <cellStyle name="Subtitle 6 106" xfId="38752"/>
    <cellStyle name="Subtitle 6 107" xfId="38753"/>
    <cellStyle name="Subtitle 6 108" xfId="38754"/>
    <cellStyle name="Subtitle 6 109" xfId="38755"/>
    <cellStyle name="Subtitle 6 11" xfId="38756"/>
    <cellStyle name="Subtitle 6 11 2" xfId="38757"/>
    <cellStyle name="Subtitle 6 110" xfId="38758"/>
    <cellStyle name="Subtitle 6 111" xfId="38759"/>
    <cellStyle name="Subtitle 6 112" xfId="38760"/>
    <cellStyle name="Subtitle 6 113" xfId="38761"/>
    <cellStyle name="Subtitle 6 114" xfId="38762"/>
    <cellStyle name="Subtitle 6 115" xfId="38763"/>
    <cellStyle name="Subtitle 6 116" xfId="38764"/>
    <cellStyle name="Subtitle 6 12" xfId="38765"/>
    <cellStyle name="Subtitle 6 12 2" xfId="38766"/>
    <cellStyle name="Subtitle 6 13" xfId="38767"/>
    <cellStyle name="Subtitle 6 13 2" xfId="38768"/>
    <cellStyle name="Subtitle 6 14" xfId="38769"/>
    <cellStyle name="Subtitle 6 14 2" xfId="38770"/>
    <cellStyle name="Subtitle 6 15" xfId="38771"/>
    <cellStyle name="Subtitle 6 15 2" xfId="38772"/>
    <cellStyle name="Subtitle 6 16" xfId="38773"/>
    <cellStyle name="Subtitle 6 16 2" xfId="38774"/>
    <cellStyle name="Subtitle 6 17" xfId="38775"/>
    <cellStyle name="Subtitle 6 17 2" xfId="38776"/>
    <cellStyle name="Subtitle 6 18" xfId="38777"/>
    <cellStyle name="Subtitle 6 18 2" xfId="38778"/>
    <cellStyle name="Subtitle 6 19" xfId="38779"/>
    <cellStyle name="Subtitle 6 19 2" xfId="38780"/>
    <cellStyle name="Subtitle 6 2" xfId="38781"/>
    <cellStyle name="Subtitle 6 2 2" xfId="38782"/>
    <cellStyle name="Subtitle 6 20" xfId="38783"/>
    <cellStyle name="Subtitle 6 20 2" xfId="38784"/>
    <cellStyle name="Subtitle 6 21" xfId="38785"/>
    <cellStyle name="Subtitle 6 21 2" xfId="38786"/>
    <cellStyle name="Subtitle 6 22" xfId="38787"/>
    <cellStyle name="Subtitle 6 22 2" xfId="38788"/>
    <cellStyle name="Subtitle 6 23" xfId="38789"/>
    <cellStyle name="Subtitle 6 23 2" xfId="38790"/>
    <cellStyle name="Subtitle 6 24" xfId="38791"/>
    <cellStyle name="Subtitle 6 24 2" xfId="38792"/>
    <cellStyle name="Subtitle 6 25" xfId="38793"/>
    <cellStyle name="Subtitle 6 25 2" xfId="38794"/>
    <cellStyle name="Subtitle 6 26" xfId="38795"/>
    <cellStyle name="Subtitle 6 26 2" xfId="38796"/>
    <cellStyle name="Subtitle 6 27" xfId="38797"/>
    <cellStyle name="Subtitle 6 27 2" xfId="38798"/>
    <cellStyle name="Subtitle 6 28" xfId="38799"/>
    <cellStyle name="Subtitle 6 28 2" xfId="38800"/>
    <cellStyle name="Subtitle 6 29" xfId="38801"/>
    <cellStyle name="Subtitle 6 29 2" xfId="38802"/>
    <cellStyle name="Subtitle 6 3" xfId="38803"/>
    <cellStyle name="Subtitle 6 3 2" xfId="38804"/>
    <cellStyle name="Subtitle 6 30" xfId="38805"/>
    <cellStyle name="Subtitle 6 30 2" xfId="38806"/>
    <cellStyle name="Subtitle 6 31" xfId="38807"/>
    <cellStyle name="Subtitle 6 31 2" xfId="38808"/>
    <cellStyle name="Subtitle 6 32" xfId="38809"/>
    <cellStyle name="Subtitle 6 32 2" xfId="38810"/>
    <cellStyle name="Subtitle 6 33" xfId="38811"/>
    <cellStyle name="Subtitle 6 33 2" xfId="38812"/>
    <cellStyle name="Subtitle 6 34" xfId="38813"/>
    <cellStyle name="Subtitle 6 34 2" xfId="38814"/>
    <cellStyle name="Subtitle 6 35" xfId="38815"/>
    <cellStyle name="Subtitle 6 35 2" xfId="38816"/>
    <cellStyle name="Subtitle 6 36" xfId="38817"/>
    <cellStyle name="Subtitle 6 36 2" xfId="38818"/>
    <cellStyle name="Subtitle 6 37" xfId="38819"/>
    <cellStyle name="Subtitle 6 37 2" xfId="38820"/>
    <cellStyle name="Subtitle 6 38" xfId="38821"/>
    <cellStyle name="Subtitle 6 38 2" xfId="38822"/>
    <cellStyle name="Subtitle 6 39" xfId="38823"/>
    <cellStyle name="Subtitle 6 39 2" xfId="38824"/>
    <cellStyle name="Subtitle 6 4" xfId="38825"/>
    <cellStyle name="Subtitle 6 4 2" xfId="38826"/>
    <cellStyle name="Subtitle 6 40" xfId="38827"/>
    <cellStyle name="Subtitle 6 40 2" xfId="38828"/>
    <cellStyle name="Subtitle 6 41" xfId="38829"/>
    <cellStyle name="Subtitle 6 41 2" xfId="38830"/>
    <cellStyle name="Subtitle 6 42" xfId="38831"/>
    <cellStyle name="Subtitle 6 42 2" xfId="38832"/>
    <cellStyle name="Subtitle 6 43" xfId="38833"/>
    <cellStyle name="Subtitle 6 43 2" xfId="38834"/>
    <cellStyle name="Subtitle 6 44" xfId="38835"/>
    <cellStyle name="Subtitle 6 44 2" xfId="38836"/>
    <cellStyle name="Subtitle 6 45" xfId="38837"/>
    <cellStyle name="Subtitle 6 45 2" xfId="38838"/>
    <cellStyle name="Subtitle 6 46" xfId="38839"/>
    <cellStyle name="Subtitle 6 46 2" xfId="38840"/>
    <cellStyle name="Subtitle 6 47" xfId="38841"/>
    <cellStyle name="Subtitle 6 47 2" xfId="38842"/>
    <cellStyle name="Subtitle 6 48" xfId="38843"/>
    <cellStyle name="Subtitle 6 48 2" xfId="38844"/>
    <cellStyle name="Subtitle 6 49" xfId="38845"/>
    <cellStyle name="Subtitle 6 49 2" xfId="38846"/>
    <cellStyle name="Subtitle 6 5" xfId="38847"/>
    <cellStyle name="Subtitle 6 5 2" xfId="38848"/>
    <cellStyle name="Subtitle 6 50" xfId="38849"/>
    <cellStyle name="Subtitle 6 50 2" xfId="38850"/>
    <cellStyle name="Subtitle 6 51" xfId="38851"/>
    <cellStyle name="Subtitle 6 51 2" xfId="38852"/>
    <cellStyle name="Subtitle 6 52" xfId="38853"/>
    <cellStyle name="Subtitle 6 53" xfId="38854"/>
    <cellStyle name="Subtitle 6 54" xfId="38855"/>
    <cellStyle name="Subtitle 6 55" xfId="38856"/>
    <cellStyle name="Subtitle 6 56" xfId="38857"/>
    <cellStyle name="Subtitle 6 57" xfId="38858"/>
    <cellStyle name="Subtitle 6 58" xfId="38859"/>
    <cellStyle name="Subtitle 6 59" xfId="38860"/>
    <cellStyle name="Subtitle 6 6" xfId="38861"/>
    <cellStyle name="Subtitle 6 6 2" xfId="38862"/>
    <cellStyle name="Subtitle 6 60" xfId="38863"/>
    <cellStyle name="Subtitle 6 61" xfId="38864"/>
    <cellStyle name="Subtitle 6 62" xfId="38865"/>
    <cellStyle name="Subtitle 6 63" xfId="38866"/>
    <cellStyle name="Subtitle 6 64" xfId="38867"/>
    <cellStyle name="Subtitle 6 65" xfId="38868"/>
    <cellStyle name="Subtitle 6 66" xfId="38869"/>
    <cellStyle name="Subtitle 6 67" xfId="38870"/>
    <cellStyle name="Subtitle 6 68" xfId="38871"/>
    <cellStyle name="Subtitle 6 69" xfId="38872"/>
    <cellStyle name="Subtitle 6 7" xfId="38873"/>
    <cellStyle name="Subtitle 6 7 2" xfId="38874"/>
    <cellStyle name="Subtitle 6 70" xfId="38875"/>
    <cellStyle name="Subtitle 6 71" xfId="38876"/>
    <cellStyle name="Subtitle 6 72" xfId="38877"/>
    <cellStyle name="Subtitle 6 73" xfId="38878"/>
    <cellStyle name="Subtitle 6 74" xfId="38879"/>
    <cellStyle name="Subtitle 6 75" xfId="38880"/>
    <cellStyle name="Subtitle 6 76" xfId="38881"/>
    <cellStyle name="Subtitle 6 77" xfId="38882"/>
    <cellStyle name="Subtitle 6 78" xfId="38883"/>
    <cellStyle name="Subtitle 6 79" xfId="38884"/>
    <cellStyle name="Subtitle 6 8" xfId="38885"/>
    <cellStyle name="Subtitle 6 8 2" xfId="38886"/>
    <cellStyle name="Subtitle 6 80" xfId="38887"/>
    <cellStyle name="Subtitle 6 81" xfId="38888"/>
    <cellStyle name="Subtitle 6 82" xfId="38889"/>
    <cellStyle name="Subtitle 6 83" xfId="38890"/>
    <cellStyle name="Subtitle 6 84" xfId="38891"/>
    <cellStyle name="Subtitle 6 85" xfId="38892"/>
    <cellStyle name="Subtitle 6 86" xfId="38893"/>
    <cellStyle name="Subtitle 6 87" xfId="38894"/>
    <cellStyle name="Subtitle 6 88" xfId="38895"/>
    <cellStyle name="Subtitle 6 89" xfId="38896"/>
    <cellStyle name="Subtitle 6 9" xfId="38897"/>
    <cellStyle name="Subtitle 6 9 2" xfId="38898"/>
    <cellStyle name="Subtitle 6 90" xfId="38899"/>
    <cellStyle name="Subtitle 6 91" xfId="38900"/>
    <cellStyle name="Subtitle 6 92" xfId="38901"/>
    <cellStyle name="Subtitle 6 93" xfId="38902"/>
    <cellStyle name="Subtitle 6 94" xfId="38903"/>
    <cellStyle name="Subtitle 6 95" xfId="38904"/>
    <cellStyle name="Subtitle 6 96" xfId="38905"/>
    <cellStyle name="Subtitle 6 97" xfId="38906"/>
    <cellStyle name="Subtitle 6 98" xfId="38907"/>
    <cellStyle name="Subtitle 6 99" xfId="38908"/>
    <cellStyle name="Subtitle 6_NYMEX FUTURES" xfId="38909"/>
    <cellStyle name="Subtitle 7" xfId="38910"/>
    <cellStyle name="Subtitle 7 10" xfId="38911"/>
    <cellStyle name="Subtitle 7 10 2" xfId="38912"/>
    <cellStyle name="Subtitle 7 100" xfId="38913"/>
    <cellStyle name="Subtitle 7 101" xfId="38914"/>
    <cellStyle name="Subtitle 7 102" xfId="38915"/>
    <cellStyle name="Subtitle 7 103" xfId="38916"/>
    <cellStyle name="Subtitle 7 104" xfId="38917"/>
    <cellStyle name="Subtitle 7 105" xfId="38918"/>
    <cellStyle name="Subtitle 7 106" xfId="38919"/>
    <cellStyle name="Subtitle 7 107" xfId="38920"/>
    <cellStyle name="Subtitle 7 108" xfId="38921"/>
    <cellStyle name="Subtitle 7 109" xfId="38922"/>
    <cellStyle name="Subtitle 7 11" xfId="38923"/>
    <cellStyle name="Subtitle 7 11 2" xfId="38924"/>
    <cellStyle name="Subtitle 7 110" xfId="38925"/>
    <cellStyle name="Subtitle 7 111" xfId="38926"/>
    <cellStyle name="Subtitle 7 112" xfId="38927"/>
    <cellStyle name="Subtitle 7 113" xfId="38928"/>
    <cellStyle name="Subtitle 7 114" xfId="38929"/>
    <cellStyle name="Subtitle 7 115" xfId="38930"/>
    <cellStyle name="Subtitle 7 116" xfId="38931"/>
    <cellStyle name="Subtitle 7 12" xfId="38932"/>
    <cellStyle name="Subtitle 7 12 2" xfId="38933"/>
    <cellStyle name="Subtitle 7 13" xfId="38934"/>
    <cellStyle name="Subtitle 7 13 2" xfId="38935"/>
    <cellStyle name="Subtitle 7 14" xfId="38936"/>
    <cellStyle name="Subtitle 7 14 2" xfId="38937"/>
    <cellStyle name="Subtitle 7 15" xfId="38938"/>
    <cellStyle name="Subtitle 7 15 2" xfId="38939"/>
    <cellStyle name="Subtitle 7 16" xfId="38940"/>
    <cellStyle name="Subtitle 7 16 2" xfId="38941"/>
    <cellStyle name="Subtitle 7 17" xfId="38942"/>
    <cellStyle name="Subtitle 7 17 2" xfId="38943"/>
    <cellStyle name="Subtitle 7 18" xfId="38944"/>
    <cellStyle name="Subtitle 7 18 2" xfId="38945"/>
    <cellStyle name="Subtitle 7 19" xfId="38946"/>
    <cellStyle name="Subtitle 7 19 2" xfId="38947"/>
    <cellStyle name="Subtitle 7 2" xfId="38948"/>
    <cellStyle name="Subtitle 7 2 2" xfId="38949"/>
    <cellStyle name="Subtitle 7 20" xfId="38950"/>
    <cellStyle name="Subtitle 7 20 2" xfId="38951"/>
    <cellStyle name="Subtitle 7 21" xfId="38952"/>
    <cellStyle name="Subtitle 7 21 2" xfId="38953"/>
    <cellStyle name="Subtitle 7 22" xfId="38954"/>
    <cellStyle name="Subtitle 7 22 2" xfId="38955"/>
    <cellStyle name="Subtitle 7 23" xfId="38956"/>
    <cellStyle name="Subtitle 7 23 2" xfId="38957"/>
    <cellStyle name="Subtitle 7 24" xfId="38958"/>
    <cellStyle name="Subtitle 7 24 2" xfId="38959"/>
    <cellStyle name="Subtitle 7 25" xfId="38960"/>
    <cellStyle name="Subtitle 7 25 2" xfId="38961"/>
    <cellStyle name="Subtitle 7 26" xfId="38962"/>
    <cellStyle name="Subtitle 7 26 2" xfId="38963"/>
    <cellStyle name="Subtitle 7 27" xfId="38964"/>
    <cellStyle name="Subtitle 7 27 2" xfId="38965"/>
    <cellStyle name="Subtitle 7 28" xfId="38966"/>
    <cellStyle name="Subtitle 7 28 2" xfId="38967"/>
    <cellStyle name="Subtitle 7 29" xfId="38968"/>
    <cellStyle name="Subtitle 7 29 2" xfId="38969"/>
    <cellStyle name="Subtitle 7 3" xfId="38970"/>
    <cellStyle name="Subtitle 7 3 2" xfId="38971"/>
    <cellStyle name="Subtitle 7 30" xfId="38972"/>
    <cellStyle name="Subtitle 7 30 2" xfId="38973"/>
    <cellStyle name="Subtitle 7 31" xfId="38974"/>
    <cellStyle name="Subtitle 7 31 2" xfId="38975"/>
    <cellStyle name="Subtitle 7 32" xfId="38976"/>
    <cellStyle name="Subtitle 7 32 2" xfId="38977"/>
    <cellStyle name="Subtitle 7 33" xfId="38978"/>
    <cellStyle name="Subtitle 7 33 2" xfId="38979"/>
    <cellStyle name="Subtitle 7 34" xfId="38980"/>
    <cellStyle name="Subtitle 7 34 2" xfId="38981"/>
    <cellStyle name="Subtitle 7 35" xfId="38982"/>
    <cellStyle name="Subtitle 7 35 2" xfId="38983"/>
    <cellStyle name="Subtitle 7 36" xfId="38984"/>
    <cellStyle name="Subtitle 7 36 2" xfId="38985"/>
    <cellStyle name="Subtitle 7 37" xfId="38986"/>
    <cellStyle name="Subtitle 7 37 2" xfId="38987"/>
    <cellStyle name="Subtitle 7 38" xfId="38988"/>
    <cellStyle name="Subtitle 7 38 2" xfId="38989"/>
    <cellStyle name="Subtitle 7 39" xfId="38990"/>
    <cellStyle name="Subtitle 7 39 2" xfId="38991"/>
    <cellStyle name="Subtitle 7 4" xfId="38992"/>
    <cellStyle name="Subtitle 7 4 2" xfId="38993"/>
    <cellStyle name="Subtitle 7 40" xfId="38994"/>
    <cellStyle name="Subtitle 7 40 2" xfId="38995"/>
    <cellStyle name="Subtitle 7 41" xfId="38996"/>
    <cellStyle name="Subtitle 7 41 2" xfId="38997"/>
    <cellStyle name="Subtitle 7 42" xfId="38998"/>
    <cellStyle name="Subtitle 7 42 2" xfId="38999"/>
    <cellStyle name="Subtitle 7 43" xfId="39000"/>
    <cellStyle name="Subtitle 7 43 2" xfId="39001"/>
    <cellStyle name="Subtitle 7 44" xfId="39002"/>
    <cellStyle name="Subtitle 7 44 2" xfId="39003"/>
    <cellStyle name="Subtitle 7 45" xfId="39004"/>
    <cellStyle name="Subtitle 7 45 2" xfId="39005"/>
    <cellStyle name="Subtitle 7 46" xfId="39006"/>
    <cellStyle name="Subtitle 7 46 2" xfId="39007"/>
    <cellStyle name="Subtitle 7 47" xfId="39008"/>
    <cellStyle name="Subtitle 7 47 2" xfId="39009"/>
    <cellStyle name="Subtitle 7 48" xfId="39010"/>
    <cellStyle name="Subtitle 7 48 2" xfId="39011"/>
    <cellStyle name="Subtitle 7 49" xfId="39012"/>
    <cellStyle name="Subtitle 7 49 2" xfId="39013"/>
    <cellStyle name="Subtitle 7 5" xfId="39014"/>
    <cellStyle name="Subtitle 7 5 2" xfId="39015"/>
    <cellStyle name="Subtitle 7 50" xfId="39016"/>
    <cellStyle name="Subtitle 7 50 2" xfId="39017"/>
    <cellStyle name="Subtitle 7 51" xfId="39018"/>
    <cellStyle name="Subtitle 7 51 2" xfId="39019"/>
    <cellStyle name="Subtitle 7 52" xfId="39020"/>
    <cellStyle name="Subtitle 7 53" xfId="39021"/>
    <cellStyle name="Subtitle 7 54" xfId="39022"/>
    <cellStyle name="Subtitle 7 55" xfId="39023"/>
    <cellStyle name="Subtitle 7 56" xfId="39024"/>
    <cellStyle name="Subtitle 7 57" xfId="39025"/>
    <cellStyle name="Subtitle 7 58" xfId="39026"/>
    <cellStyle name="Subtitle 7 59" xfId="39027"/>
    <cellStyle name="Subtitle 7 6" xfId="39028"/>
    <cellStyle name="Subtitle 7 6 2" xfId="39029"/>
    <cellStyle name="Subtitle 7 60" xfId="39030"/>
    <cellStyle name="Subtitle 7 61" xfId="39031"/>
    <cellStyle name="Subtitle 7 62" xfId="39032"/>
    <cellStyle name="Subtitle 7 63" xfId="39033"/>
    <cellStyle name="Subtitle 7 64" xfId="39034"/>
    <cellStyle name="Subtitle 7 65" xfId="39035"/>
    <cellStyle name="Subtitle 7 66" xfId="39036"/>
    <cellStyle name="Subtitle 7 67" xfId="39037"/>
    <cellStyle name="Subtitle 7 68" xfId="39038"/>
    <cellStyle name="Subtitle 7 69" xfId="39039"/>
    <cellStyle name="Subtitle 7 7" xfId="39040"/>
    <cellStyle name="Subtitle 7 7 2" xfId="39041"/>
    <cellStyle name="Subtitle 7 70" xfId="39042"/>
    <cellStyle name="Subtitle 7 71" xfId="39043"/>
    <cellStyle name="Subtitle 7 72" xfId="39044"/>
    <cellStyle name="Subtitle 7 73" xfId="39045"/>
    <cellStyle name="Subtitle 7 74" xfId="39046"/>
    <cellStyle name="Subtitle 7 75" xfId="39047"/>
    <cellStyle name="Subtitle 7 76" xfId="39048"/>
    <cellStyle name="Subtitle 7 77" xfId="39049"/>
    <cellStyle name="Subtitle 7 78" xfId="39050"/>
    <cellStyle name="Subtitle 7 79" xfId="39051"/>
    <cellStyle name="Subtitle 7 8" xfId="39052"/>
    <cellStyle name="Subtitle 7 8 2" xfId="39053"/>
    <cellStyle name="Subtitle 7 80" xfId="39054"/>
    <cellStyle name="Subtitle 7 81" xfId="39055"/>
    <cellStyle name="Subtitle 7 82" xfId="39056"/>
    <cellStyle name="Subtitle 7 83" xfId="39057"/>
    <cellStyle name="Subtitle 7 84" xfId="39058"/>
    <cellStyle name="Subtitle 7 85" xfId="39059"/>
    <cellStyle name="Subtitle 7 86" xfId="39060"/>
    <cellStyle name="Subtitle 7 87" xfId="39061"/>
    <cellStyle name="Subtitle 7 88" xfId="39062"/>
    <cellStyle name="Subtitle 7 89" xfId="39063"/>
    <cellStyle name="Subtitle 7 9" xfId="39064"/>
    <cellStyle name="Subtitle 7 9 2" xfId="39065"/>
    <cellStyle name="Subtitle 7 90" xfId="39066"/>
    <cellStyle name="Subtitle 7 91" xfId="39067"/>
    <cellStyle name="Subtitle 7 92" xfId="39068"/>
    <cellStyle name="Subtitle 7 93" xfId="39069"/>
    <cellStyle name="Subtitle 7 94" xfId="39070"/>
    <cellStyle name="Subtitle 7 95" xfId="39071"/>
    <cellStyle name="Subtitle 7 96" xfId="39072"/>
    <cellStyle name="Subtitle 7 97" xfId="39073"/>
    <cellStyle name="Subtitle 7 98" xfId="39074"/>
    <cellStyle name="Subtitle 7 99" xfId="39075"/>
    <cellStyle name="Subtitle 7_NYMEX FUTURES" xfId="39076"/>
    <cellStyle name="Subtitle 8" xfId="39077"/>
    <cellStyle name="Subtitle 8 10" xfId="39078"/>
    <cellStyle name="Subtitle 8 10 2" xfId="39079"/>
    <cellStyle name="Subtitle 8 100" xfId="39080"/>
    <cellStyle name="Subtitle 8 101" xfId="39081"/>
    <cellStyle name="Subtitle 8 102" xfId="39082"/>
    <cellStyle name="Subtitle 8 103" xfId="39083"/>
    <cellStyle name="Subtitle 8 104" xfId="39084"/>
    <cellStyle name="Subtitle 8 105" xfId="39085"/>
    <cellStyle name="Subtitle 8 106" xfId="39086"/>
    <cellStyle name="Subtitle 8 107" xfId="39087"/>
    <cellStyle name="Subtitle 8 108" xfId="39088"/>
    <cellStyle name="Subtitle 8 109" xfId="39089"/>
    <cellStyle name="Subtitle 8 11" xfId="39090"/>
    <cellStyle name="Subtitle 8 11 2" xfId="39091"/>
    <cellStyle name="Subtitle 8 110" xfId="39092"/>
    <cellStyle name="Subtitle 8 111" xfId="39093"/>
    <cellStyle name="Subtitle 8 112" xfId="39094"/>
    <cellStyle name="Subtitle 8 113" xfId="39095"/>
    <cellStyle name="Subtitle 8 114" xfId="39096"/>
    <cellStyle name="Subtitle 8 115" xfId="39097"/>
    <cellStyle name="Subtitle 8 116" xfId="39098"/>
    <cellStyle name="Subtitle 8 12" xfId="39099"/>
    <cellStyle name="Subtitle 8 12 2" xfId="39100"/>
    <cellStyle name="Subtitle 8 13" xfId="39101"/>
    <cellStyle name="Subtitle 8 13 2" xfId="39102"/>
    <cellStyle name="Subtitle 8 14" xfId="39103"/>
    <cellStyle name="Subtitle 8 14 2" xfId="39104"/>
    <cellStyle name="Subtitle 8 15" xfId="39105"/>
    <cellStyle name="Subtitle 8 15 2" xfId="39106"/>
    <cellStyle name="Subtitle 8 16" xfId="39107"/>
    <cellStyle name="Subtitle 8 16 2" xfId="39108"/>
    <cellStyle name="Subtitle 8 17" xfId="39109"/>
    <cellStyle name="Subtitle 8 17 2" xfId="39110"/>
    <cellStyle name="Subtitle 8 18" xfId="39111"/>
    <cellStyle name="Subtitle 8 18 2" xfId="39112"/>
    <cellStyle name="Subtitle 8 19" xfId="39113"/>
    <cellStyle name="Subtitle 8 19 2" xfId="39114"/>
    <cellStyle name="Subtitle 8 2" xfId="39115"/>
    <cellStyle name="Subtitle 8 2 2" xfId="39116"/>
    <cellStyle name="Subtitle 8 20" xfId="39117"/>
    <cellStyle name="Subtitle 8 20 2" xfId="39118"/>
    <cellStyle name="Subtitle 8 21" xfId="39119"/>
    <cellStyle name="Subtitle 8 21 2" xfId="39120"/>
    <cellStyle name="Subtitle 8 22" xfId="39121"/>
    <cellStyle name="Subtitle 8 22 2" xfId="39122"/>
    <cellStyle name="Subtitle 8 23" xfId="39123"/>
    <cellStyle name="Subtitle 8 23 2" xfId="39124"/>
    <cellStyle name="Subtitle 8 24" xfId="39125"/>
    <cellStyle name="Subtitle 8 24 2" xfId="39126"/>
    <cellStyle name="Subtitle 8 25" xfId="39127"/>
    <cellStyle name="Subtitle 8 25 2" xfId="39128"/>
    <cellStyle name="Subtitle 8 26" xfId="39129"/>
    <cellStyle name="Subtitle 8 26 2" xfId="39130"/>
    <cellStyle name="Subtitle 8 27" xfId="39131"/>
    <cellStyle name="Subtitle 8 27 2" xfId="39132"/>
    <cellStyle name="Subtitle 8 28" xfId="39133"/>
    <cellStyle name="Subtitle 8 28 2" xfId="39134"/>
    <cellStyle name="Subtitle 8 29" xfId="39135"/>
    <cellStyle name="Subtitle 8 29 2" xfId="39136"/>
    <cellStyle name="Subtitle 8 3" xfId="39137"/>
    <cellStyle name="Subtitle 8 3 2" xfId="39138"/>
    <cellStyle name="Subtitle 8 30" xfId="39139"/>
    <cellStyle name="Subtitle 8 30 2" xfId="39140"/>
    <cellStyle name="Subtitle 8 31" xfId="39141"/>
    <cellStyle name="Subtitle 8 31 2" xfId="39142"/>
    <cellStyle name="Subtitle 8 32" xfId="39143"/>
    <cellStyle name="Subtitle 8 32 2" xfId="39144"/>
    <cellStyle name="Subtitle 8 33" xfId="39145"/>
    <cellStyle name="Subtitle 8 33 2" xfId="39146"/>
    <cellStyle name="Subtitle 8 34" xfId="39147"/>
    <cellStyle name="Subtitle 8 34 2" xfId="39148"/>
    <cellStyle name="Subtitle 8 35" xfId="39149"/>
    <cellStyle name="Subtitle 8 35 2" xfId="39150"/>
    <cellStyle name="Subtitle 8 36" xfId="39151"/>
    <cellStyle name="Subtitle 8 36 2" xfId="39152"/>
    <cellStyle name="Subtitle 8 37" xfId="39153"/>
    <cellStyle name="Subtitle 8 37 2" xfId="39154"/>
    <cellStyle name="Subtitle 8 38" xfId="39155"/>
    <cellStyle name="Subtitle 8 38 2" xfId="39156"/>
    <cellStyle name="Subtitle 8 39" xfId="39157"/>
    <cellStyle name="Subtitle 8 39 2" xfId="39158"/>
    <cellStyle name="Subtitle 8 4" xfId="39159"/>
    <cellStyle name="Subtitle 8 4 2" xfId="39160"/>
    <cellStyle name="Subtitle 8 40" xfId="39161"/>
    <cellStyle name="Subtitle 8 40 2" xfId="39162"/>
    <cellStyle name="Subtitle 8 41" xfId="39163"/>
    <cellStyle name="Subtitle 8 41 2" xfId="39164"/>
    <cellStyle name="Subtitle 8 42" xfId="39165"/>
    <cellStyle name="Subtitle 8 42 2" xfId="39166"/>
    <cellStyle name="Subtitle 8 43" xfId="39167"/>
    <cellStyle name="Subtitle 8 43 2" xfId="39168"/>
    <cellStyle name="Subtitle 8 44" xfId="39169"/>
    <cellStyle name="Subtitle 8 44 2" xfId="39170"/>
    <cellStyle name="Subtitle 8 45" xfId="39171"/>
    <cellStyle name="Subtitle 8 45 2" xfId="39172"/>
    <cellStyle name="Subtitle 8 46" xfId="39173"/>
    <cellStyle name="Subtitle 8 46 2" xfId="39174"/>
    <cellStyle name="Subtitle 8 47" xfId="39175"/>
    <cellStyle name="Subtitle 8 47 2" xfId="39176"/>
    <cellStyle name="Subtitle 8 48" xfId="39177"/>
    <cellStyle name="Subtitle 8 48 2" xfId="39178"/>
    <cellStyle name="Subtitle 8 49" xfId="39179"/>
    <cellStyle name="Subtitle 8 49 2" xfId="39180"/>
    <cellStyle name="Subtitle 8 5" xfId="39181"/>
    <cellStyle name="Subtitle 8 5 2" xfId="39182"/>
    <cellStyle name="Subtitle 8 50" xfId="39183"/>
    <cellStyle name="Subtitle 8 50 2" xfId="39184"/>
    <cellStyle name="Subtitle 8 51" xfId="39185"/>
    <cellStyle name="Subtitle 8 51 2" xfId="39186"/>
    <cellStyle name="Subtitle 8 52" xfId="39187"/>
    <cellStyle name="Subtitle 8 53" xfId="39188"/>
    <cellStyle name="Subtitle 8 54" xfId="39189"/>
    <cellStyle name="Subtitle 8 55" xfId="39190"/>
    <cellStyle name="Subtitle 8 56" xfId="39191"/>
    <cellStyle name="Subtitle 8 57" xfId="39192"/>
    <cellStyle name="Subtitle 8 58" xfId="39193"/>
    <cellStyle name="Subtitle 8 59" xfId="39194"/>
    <cellStyle name="Subtitle 8 6" xfId="39195"/>
    <cellStyle name="Subtitle 8 6 2" xfId="39196"/>
    <cellStyle name="Subtitle 8 60" xfId="39197"/>
    <cellStyle name="Subtitle 8 61" xfId="39198"/>
    <cellStyle name="Subtitle 8 62" xfId="39199"/>
    <cellStyle name="Subtitle 8 63" xfId="39200"/>
    <cellStyle name="Subtitle 8 64" xfId="39201"/>
    <cellStyle name="Subtitle 8 65" xfId="39202"/>
    <cellStyle name="Subtitle 8 66" xfId="39203"/>
    <cellStyle name="Subtitle 8 67" xfId="39204"/>
    <cellStyle name="Subtitle 8 68" xfId="39205"/>
    <cellStyle name="Subtitle 8 69" xfId="39206"/>
    <cellStyle name="Subtitle 8 7" xfId="39207"/>
    <cellStyle name="Subtitle 8 7 2" xfId="39208"/>
    <cellStyle name="Subtitle 8 70" xfId="39209"/>
    <cellStyle name="Subtitle 8 71" xfId="39210"/>
    <cellStyle name="Subtitle 8 72" xfId="39211"/>
    <cellStyle name="Subtitle 8 73" xfId="39212"/>
    <cellStyle name="Subtitle 8 74" xfId="39213"/>
    <cellStyle name="Subtitle 8 75" xfId="39214"/>
    <cellStyle name="Subtitle 8 76" xfId="39215"/>
    <cellStyle name="Subtitle 8 77" xfId="39216"/>
    <cellStyle name="Subtitle 8 78" xfId="39217"/>
    <cellStyle name="Subtitle 8 79" xfId="39218"/>
    <cellStyle name="Subtitle 8 8" xfId="39219"/>
    <cellStyle name="Subtitle 8 8 2" xfId="39220"/>
    <cellStyle name="Subtitle 8 80" xfId="39221"/>
    <cellStyle name="Subtitle 8 81" xfId="39222"/>
    <cellStyle name="Subtitle 8 82" xfId="39223"/>
    <cellStyle name="Subtitle 8 83" xfId="39224"/>
    <cellStyle name="Subtitle 8 84" xfId="39225"/>
    <cellStyle name="Subtitle 8 85" xfId="39226"/>
    <cellStyle name="Subtitle 8 86" xfId="39227"/>
    <cellStyle name="Subtitle 8 87" xfId="39228"/>
    <cellStyle name="Subtitle 8 88" xfId="39229"/>
    <cellStyle name="Subtitle 8 89" xfId="39230"/>
    <cellStyle name="Subtitle 8 9" xfId="39231"/>
    <cellStyle name="Subtitle 8 9 2" xfId="39232"/>
    <cellStyle name="Subtitle 8 90" xfId="39233"/>
    <cellStyle name="Subtitle 8 91" xfId="39234"/>
    <cellStyle name="Subtitle 8 92" xfId="39235"/>
    <cellStyle name="Subtitle 8 93" xfId="39236"/>
    <cellStyle name="Subtitle 8 94" xfId="39237"/>
    <cellStyle name="Subtitle 8 95" xfId="39238"/>
    <cellStyle name="Subtitle 8 96" xfId="39239"/>
    <cellStyle name="Subtitle 8 97" xfId="39240"/>
    <cellStyle name="Subtitle 8 98" xfId="39241"/>
    <cellStyle name="Subtitle 8 99" xfId="39242"/>
    <cellStyle name="Subtitle 8_NYMEX FUTURES" xfId="39243"/>
    <cellStyle name="Subtitle 9" xfId="39244"/>
    <cellStyle name="Subtitle 9 10" xfId="39245"/>
    <cellStyle name="Subtitle 9 10 2" xfId="39246"/>
    <cellStyle name="Subtitle 9 100" xfId="39247"/>
    <cellStyle name="Subtitle 9 101" xfId="39248"/>
    <cellStyle name="Subtitle 9 102" xfId="39249"/>
    <cellStyle name="Subtitle 9 103" xfId="39250"/>
    <cellStyle name="Subtitle 9 104" xfId="39251"/>
    <cellStyle name="Subtitle 9 105" xfId="39252"/>
    <cellStyle name="Subtitle 9 106" xfId="39253"/>
    <cellStyle name="Subtitle 9 107" xfId="39254"/>
    <cellStyle name="Subtitle 9 108" xfId="39255"/>
    <cellStyle name="Subtitle 9 109" xfId="39256"/>
    <cellStyle name="Subtitle 9 11" xfId="39257"/>
    <cellStyle name="Subtitle 9 11 2" xfId="39258"/>
    <cellStyle name="Subtitle 9 110" xfId="39259"/>
    <cellStyle name="Subtitle 9 111" xfId="39260"/>
    <cellStyle name="Subtitle 9 112" xfId="39261"/>
    <cellStyle name="Subtitle 9 113" xfId="39262"/>
    <cellStyle name="Subtitle 9 114" xfId="39263"/>
    <cellStyle name="Subtitle 9 115" xfId="39264"/>
    <cellStyle name="Subtitle 9 116" xfId="39265"/>
    <cellStyle name="Subtitle 9 12" xfId="39266"/>
    <cellStyle name="Subtitle 9 12 2" xfId="39267"/>
    <cellStyle name="Subtitle 9 13" xfId="39268"/>
    <cellStyle name="Subtitle 9 13 2" xfId="39269"/>
    <cellStyle name="Subtitle 9 14" xfId="39270"/>
    <cellStyle name="Subtitle 9 14 2" xfId="39271"/>
    <cellStyle name="Subtitle 9 15" xfId="39272"/>
    <cellStyle name="Subtitle 9 15 2" xfId="39273"/>
    <cellStyle name="Subtitle 9 16" xfId="39274"/>
    <cellStyle name="Subtitle 9 16 2" xfId="39275"/>
    <cellStyle name="Subtitle 9 17" xfId="39276"/>
    <cellStyle name="Subtitle 9 17 2" xfId="39277"/>
    <cellStyle name="Subtitle 9 18" xfId="39278"/>
    <cellStyle name="Subtitle 9 18 2" xfId="39279"/>
    <cellStyle name="Subtitle 9 19" xfId="39280"/>
    <cellStyle name="Subtitle 9 19 2" xfId="39281"/>
    <cellStyle name="Subtitle 9 2" xfId="39282"/>
    <cellStyle name="Subtitle 9 2 2" xfId="39283"/>
    <cellStyle name="Subtitle 9 20" xfId="39284"/>
    <cellStyle name="Subtitle 9 20 2" xfId="39285"/>
    <cellStyle name="Subtitle 9 21" xfId="39286"/>
    <cellStyle name="Subtitle 9 21 2" xfId="39287"/>
    <cellStyle name="Subtitle 9 22" xfId="39288"/>
    <cellStyle name="Subtitle 9 22 2" xfId="39289"/>
    <cellStyle name="Subtitle 9 23" xfId="39290"/>
    <cellStyle name="Subtitle 9 23 2" xfId="39291"/>
    <cellStyle name="Subtitle 9 24" xfId="39292"/>
    <cellStyle name="Subtitle 9 24 2" xfId="39293"/>
    <cellStyle name="Subtitle 9 25" xfId="39294"/>
    <cellStyle name="Subtitle 9 25 2" xfId="39295"/>
    <cellStyle name="Subtitle 9 26" xfId="39296"/>
    <cellStyle name="Subtitle 9 26 2" xfId="39297"/>
    <cellStyle name="Subtitle 9 27" xfId="39298"/>
    <cellStyle name="Subtitle 9 27 2" xfId="39299"/>
    <cellStyle name="Subtitle 9 28" xfId="39300"/>
    <cellStyle name="Subtitle 9 28 2" xfId="39301"/>
    <cellStyle name="Subtitle 9 29" xfId="39302"/>
    <cellStyle name="Subtitle 9 29 2" xfId="39303"/>
    <cellStyle name="Subtitle 9 3" xfId="39304"/>
    <cellStyle name="Subtitle 9 3 2" xfId="39305"/>
    <cellStyle name="Subtitle 9 30" xfId="39306"/>
    <cellStyle name="Subtitle 9 30 2" xfId="39307"/>
    <cellStyle name="Subtitle 9 31" xfId="39308"/>
    <cellStyle name="Subtitle 9 31 2" xfId="39309"/>
    <cellStyle name="Subtitle 9 32" xfId="39310"/>
    <cellStyle name="Subtitle 9 32 2" xfId="39311"/>
    <cellStyle name="Subtitle 9 33" xfId="39312"/>
    <cellStyle name="Subtitle 9 33 2" xfId="39313"/>
    <cellStyle name="Subtitle 9 34" xfId="39314"/>
    <cellStyle name="Subtitle 9 34 2" xfId="39315"/>
    <cellStyle name="Subtitle 9 35" xfId="39316"/>
    <cellStyle name="Subtitle 9 35 2" xfId="39317"/>
    <cellStyle name="Subtitle 9 36" xfId="39318"/>
    <cellStyle name="Subtitle 9 36 2" xfId="39319"/>
    <cellStyle name="Subtitle 9 37" xfId="39320"/>
    <cellStyle name="Subtitle 9 37 2" xfId="39321"/>
    <cellStyle name="Subtitle 9 38" xfId="39322"/>
    <cellStyle name="Subtitle 9 38 2" xfId="39323"/>
    <cellStyle name="Subtitle 9 39" xfId="39324"/>
    <cellStyle name="Subtitle 9 39 2" xfId="39325"/>
    <cellStyle name="Subtitle 9 4" xfId="39326"/>
    <cellStyle name="Subtitle 9 4 2" xfId="39327"/>
    <cellStyle name="Subtitle 9 40" xfId="39328"/>
    <cellStyle name="Subtitle 9 40 2" xfId="39329"/>
    <cellStyle name="Subtitle 9 41" xfId="39330"/>
    <cellStyle name="Subtitle 9 41 2" xfId="39331"/>
    <cellStyle name="Subtitle 9 42" xfId="39332"/>
    <cellStyle name="Subtitle 9 42 2" xfId="39333"/>
    <cellStyle name="Subtitle 9 43" xfId="39334"/>
    <cellStyle name="Subtitle 9 43 2" xfId="39335"/>
    <cellStyle name="Subtitle 9 44" xfId="39336"/>
    <cellStyle name="Subtitle 9 44 2" xfId="39337"/>
    <cellStyle name="Subtitle 9 45" xfId="39338"/>
    <cellStyle name="Subtitle 9 45 2" xfId="39339"/>
    <cellStyle name="Subtitle 9 46" xfId="39340"/>
    <cellStyle name="Subtitle 9 46 2" xfId="39341"/>
    <cellStyle name="Subtitle 9 47" xfId="39342"/>
    <cellStyle name="Subtitle 9 47 2" xfId="39343"/>
    <cellStyle name="Subtitle 9 48" xfId="39344"/>
    <cellStyle name="Subtitle 9 48 2" xfId="39345"/>
    <cellStyle name="Subtitle 9 49" xfId="39346"/>
    <cellStyle name="Subtitle 9 49 2" xfId="39347"/>
    <cellStyle name="Subtitle 9 5" xfId="39348"/>
    <cellStyle name="Subtitle 9 5 2" xfId="39349"/>
    <cellStyle name="Subtitle 9 50" xfId="39350"/>
    <cellStyle name="Subtitle 9 50 2" xfId="39351"/>
    <cellStyle name="Subtitle 9 51" xfId="39352"/>
    <cellStyle name="Subtitle 9 51 2" xfId="39353"/>
    <cellStyle name="Subtitle 9 52" xfId="39354"/>
    <cellStyle name="Subtitle 9 53" xfId="39355"/>
    <cellStyle name="Subtitle 9 54" xfId="39356"/>
    <cellStyle name="Subtitle 9 55" xfId="39357"/>
    <cellStyle name="Subtitle 9 56" xfId="39358"/>
    <cellStyle name="Subtitle 9 57" xfId="39359"/>
    <cellStyle name="Subtitle 9 58" xfId="39360"/>
    <cellStyle name="Subtitle 9 59" xfId="39361"/>
    <cellStyle name="Subtitle 9 6" xfId="39362"/>
    <cellStyle name="Subtitle 9 6 2" xfId="39363"/>
    <cellStyle name="Subtitle 9 60" xfId="39364"/>
    <cellStyle name="Subtitle 9 61" xfId="39365"/>
    <cellStyle name="Subtitle 9 62" xfId="39366"/>
    <cellStyle name="Subtitle 9 63" xfId="39367"/>
    <cellStyle name="Subtitle 9 64" xfId="39368"/>
    <cellStyle name="Subtitle 9 65" xfId="39369"/>
    <cellStyle name="Subtitle 9 66" xfId="39370"/>
    <cellStyle name="Subtitle 9 67" xfId="39371"/>
    <cellStyle name="Subtitle 9 68" xfId="39372"/>
    <cellStyle name="Subtitle 9 69" xfId="39373"/>
    <cellStyle name="Subtitle 9 7" xfId="39374"/>
    <cellStyle name="Subtitle 9 7 2" xfId="39375"/>
    <cellStyle name="Subtitle 9 70" xfId="39376"/>
    <cellStyle name="Subtitle 9 71" xfId="39377"/>
    <cellStyle name="Subtitle 9 72" xfId="39378"/>
    <cellStyle name="Subtitle 9 73" xfId="39379"/>
    <cellStyle name="Subtitle 9 74" xfId="39380"/>
    <cellStyle name="Subtitle 9 75" xfId="39381"/>
    <cellStyle name="Subtitle 9 76" xfId="39382"/>
    <cellStyle name="Subtitle 9 77" xfId="39383"/>
    <cellStyle name="Subtitle 9 78" xfId="39384"/>
    <cellStyle name="Subtitle 9 79" xfId="39385"/>
    <cellStyle name="Subtitle 9 8" xfId="39386"/>
    <cellStyle name="Subtitle 9 8 2" xfId="39387"/>
    <cellStyle name="Subtitle 9 80" xfId="39388"/>
    <cellStyle name="Subtitle 9 81" xfId="39389"/>
    <cellStyle name="Subtitle 9 82" xfId="39390"/>
    <cellStyle name="Subtitle 9 83" xfId="39391"/>
    <cellStyle name="Subtitle 9 84" xfId="39392"/>
    <cellStyle name="Subtitle 9 85" xfId="39393"/>
    <cellStyle name="Subtitle 9 86" xfId="39394"/>
    <cellStyle name="Subtitle 9 87" xfId="39395"/>
    <cellStyle name="Subtitle 9 88" xfId="39396"/>
    <cellStyle name="Subtitle 9 89" xfId="39397"/>
    <cellStyle name="Subtitle 9 9" xfId="39398"/>
    <cellStyle name="Subtitle 9 9 2" xfId="39399"/>
    <cellStyle name="Subtitle 9 90" xfId="39400"/>
    <cellStyle name="Subtitle 9 91" xfId="39401"/>
    <cellStyle name="Subtitle 9 92" xfId="39402"/>
    <cellStyle name="Subtitle 9 93" xfId="39403"/>
    <cellStyle name="Subtitle 9 94" xfId="39404"/>
    <cellStyle name="Subtitle 9 95" xfId="39405"/>
    <cellStyle name="Subtitle 9 96" xfId="39406"/>
    <cellStyle name="Subtitle 9 97" xfId="39407"/>
    <cellStyle name="Subtitle 9 98" xfId="39408"/>
    <cellStyle name="Subtitle 9 99" xfId="39409"/>
    <cellStyle name="Subtitle 9_NYMEX FUTURES" xfId="39410"/>
    <cellStyle name="Subtitle_NYMEX FUTURES" xfId="39411"/>
    <cellStyle name="Testo avviso" xfId="71"/>
    <cellStyle name="Testo descrittivo" xfId="72"/>
    <cellStyle name="text" xfId="335"/>
    <cellStyle name="Title" xfId="73" builtinId="15" customBuiltin="1"/>
    <cellStyle name="Title 10" xfId="39412"/>
    <cellStyle name="Title 10 2" xfId="39413"/>
    <cellStyle name="Title 10 3" xfId="39414"/>
    <cellStyle name="Title 11" xfId="39415"/>
    <cellStyle name="Title 11 2" xfId="39416"/>
    <cellStyle name="Title 11 3" xfId="39417"/>
    <cellStyle name="Title 12" xfId="39418"/>
    <cellStyle name="Title 12 2" xfId="39419"/>
    <cellStyle name="Title 12 3" xfId="39420"/>
    <cellStyle name="Title 13" xfId="39421"/>
    <cellStyle name="Title 13 2" xfId="39422"/>
    <cellStyle name="Title 13 3" xfId="39423"/>
    <cellStyle name="Title 14" xfId="39424"/>
    <cellStyle name="Title 14 2" xfId="39425"/>
    <cellStyle name="Title 14 3" xfId="39426"/>
    <cellStyle name="Title 15" xfId="39427"/>
    <cellStyle name="Title 15 2" xfId="39428"/>
    <cellStyle name="Title 15 3" xfId="39429"/>
    <cellStyle name="Title 16" xfId="39430"/>
    <cellStyle name="Title 16 2" xfId="39431"/>
    <cellStyle name="Title 16 3" xfId="39432"/>
    <cellStyle name="Title 17" xfId="39433"/>
    <cellStyle name="Title 17 2" xfId="39434"/>
    <cellStyle name="Title 17 3" xfId="39435"/>
    <cellStyle name="Title 18" xfId="39436"/>
    <cellStyle name="Title 18 2" xfId="39437"/>
    <cellStyle name="Title 18 3" xfId="39438"/>
    <cellStyle name="Title 19" xfId="39439"/>
    <cellStyle name="Title 19 2" xfId="39440"/>
    <cellStyle name="Title 19 3" xfId="39441"/>
    <cellStyle name="Title 2" xfId="439"/>
    <cellStyle name="Title 2 10" xfId="39442"/>
    <cellStyle name="Title 2 10 10" xfId="39443"/>
    <cellStyle name="Title 2 10 10 2" xfId="39444"/>
    <cellStyle name="Title 2 10 100" xfId="39445"/>
    <cellStyle name="Title 2 10 101" xfId="39446"/>
    <cellStyle name="Title 2 10 102" xfId="39447"/>
    <cellStyle name="Title 2 10 103" xfId="39448"/>
    <cellStyle name="Title 2 10 104" xfId="39449"/>
    <cellStyle name="Title 2 10 105" xfId="39450"/>
    <cellStyle name="Title 2 10 106" xfId="39451"/>
    <cellStyle name="Title 2 10 107" xfId="39452"/>
    <cellStyle name="Title 2 10 108" xfId="39453"/>
    <cellStyle name="Title 2 10 109" xfId="39454"/>
    <cellStyle name="Title 2 10 11" xfId="39455"/>
    <cellStyle name="Title 2 10 11 2" xfId="39456"/>
    <cellStyle name="Title 2 10 12" xfId="39457"/>
    <cellStyle name="Title 2 10 12 2" xfId="39458"/>
    <cellStyle name="Title 2 10 13" xfId="39459"/>
    <cellStyle name="Title 2 10 13 2" xfId="39460"/>
    <cellStyle name="Title 2 10 14" xfId="39461"/>
    <cellStyle name="Title 2 10 14 2" xfId="39462"/>
    <cellStyle name="Title 2 10 15" xfId="39463"/>
    <cellStyle name="Title 2 10 15 2" xfId="39464"/>
    <cellStyle name="Title 2 10 16" xfId="39465"/>
    <cellStyle name="Title 2 10 16 2" xfId="39466"/>
    <cellStyle name="Title 2 10 17" xfId="39467"/>
    <cellStyle name="Title 2 10 17 2" xfId="39468"/>
    <cellStyle name="Title 2 10 18" xfId="39469"/>
    <cellStyle name="Title 2 10 18 2" xfId="39470"/>
    <cellStyle name="Title 2 10 19" xfId="39471"/>
    <cellStyle name="Title 2 10 19 2" xfId="39472"/>
    <cellStyle name="Title 2 10 2" xfId="39473"/>
    <cellStyle name="Title 2 10 2 10" xfId="39474"/>
    <cellStyle name="Title 2 10 2 11" xfId="39475"/>
    <cellStyle name="Title 2 10 2 12" xfId="39476"/>
    <cellStyle name="Title 2 10 2 13" xfId="39477"/>
    <cellStyle name="Title 2 10 2 14" xfId="39478"/>
    <cellStyle name="Title 2 10 2 15" xfId="39479"/>
    <cellStyle name="Title 2 10 2 16" xfId="39480"/>
    <cellStyle name="Title 2 10 2 17" xfId="39481"/>
    <cellStyle name="Title 2 10 2 18" xfId="39482"/>
    <cellStyle name="Title 2 10 2 19" xfId="39483"/>
    <cellStyle name="Title 2 10 2 2" xfId="39484"/>
    <cellStyle name="Title 2 10 2 2 10" xfId="39485"/>
    <cellStyle name="Title 2 10 2 2 11" xfId="39486"/>
    <cellStyle name="Title 2 10 2 2 12" xfId="39487"/>
    <cellStyle name="Title 2 10 2 2 13" xfId="39488"/>
    <cellStyle name="Title 2 10 2 2 14" xfId="39489"/>
    <cellStyle name="Title 2 10 2 2 15" xfId="39490"/>
    <cellStyle name="Title 2 10 2 2 16" xfId="39491"/>
    <cellStyle name="Title 2 10 2 2 17" xfId="39492"/>
    <cellStyle name="Title 2 10 2 2 18" xfId="39493"/>
    <cellStyle name="Title 2 10 2 2 19" xfId="39494"/>
    <cellStyle name="Title 2 10 2 2 2" xfId="39495"/>
    <cellStyle name="Title 2 10 2 2 2 10" xfId="39496"/>
    <cellStyle name="Title 2 10 2 2 2 11" xfId="39497"/>
    <cellStyle name="Title 2 10 2 2 2 12" xfId="39498"/>
    <cellStyle name="Title 2 10 2 2 2 13" xfId="39499"/>
    <cellStyle name="Title 2 10 2 2 2 14" xfId="39500"/>
    <cellStyle name="Title 2 10 2 2 2 15" xfId="39501"/>
    <cellStyle name="Title 2 10 2 2 2 16" xfId="39502"/>
    <cellStyle name="Title 2 10 2 2 2 17" xfId="39503"/>
    <cellStyle name="Title 2 10 2 2 2 18" xfId="39504"/>
    <cellStyle name="Title 2 10 2 2 2 19" xfId="39505"/>
    <cellStyle name="Title 2 10 2 2 2 2" xfId="39506"/>
    <cellStyle name="Title 2 10 2 2 2 2 10" xfId="39507"/>
    <cellStyle name="Title 2 10 2 2 2 2 11" xfId="39508"/>
    <cellStyle name="Title 2 10 2 2 2 2 12" xfId="39509"/>
    <cellStyle name="Title 2 10 2 2 2 2 13" xfId="39510"/>
    <cellStyle name="Title 2 10 2 2 2 2 14" xfId="39511"/>
    <cellStyle name="Title 2 10 2 2 2 2 15" xfId="39512"/>
    <cellStyle name="Title 2 10 2 2 2 2 16" xfId="39513"/>
    <cellStyle name="Title 2 10 2 2 2 2 17" xfId="39514"/>
    <cellStyle name="Title 2 10 2 2 2 2 18" xfId="39515"/>
    <cellStyle name="Title 2 10 2 2 2 2 19" xfId="39516"/>
    <cellStyle name="Title 2 10 2 2 2 2 2" xfId="39517"/>
    <cellStyle name="Title 2 10 2 2 2 2 2 2" xfId="39518"/>
    <cellStyle name="Title 2 10 2 2 2 2 20" xfId="39519"/>
    <cellStyle name="Title 2 10 2 2 2 2 21" xfId="39520"/>
    <cellStyle name="Title 2 10 2 2 2 2 22" xfId="39521"/>
    <cellStyle name="Title 2 10 2 2 2 2 23" xfId="39522"/>
    <cellStyle name="Title 2 10 2 2 2 2 24" xfId="39523"/>
    <cellStyle name="Title 2 10 2 2 2 2 25" xfId="39524"/>
    <cellStyle name="Title 2 10 2 2 2 2 26" xfId="39525"/>
    <cellStyle name="Title 2 10 2 2 2 2 27" xfId="39526"/>
    <cellStyle name="Title 2 10 2 2 2 2 28" xfId="39527"/>
    <cellStyle name="Title 2 10 2 2 2 2 29" xfId="39528"/>
    <cellStyle name="Title 2 10 2 2 2 2 3" xfId="39529"/>
    <cellStyle name="Title 2 10 2 2 2 2 30" xfId="39530"/>
    <cellStyle name="Title 2 10 2 2 2 2 31" xfId="39531"/>
    <cellStyle name="Title 2 10 2 2 2 2 32" xfId="39532"/>
    <cellStyle name="Title 2 10 2 2 2 2 33" xfId="39533"/>
    <cellStyle name="Title 2 10 2 2 2 2 34" xfId="39534"/>
    <cellStyle name="Title 2 10 2 2 2 2 35" xfId="39535"/>
    <cellStyle name="Title 2 10 2 2 2 2 36" xfId="39536"/>
    <cellStyle name="Title 2 10 2 2 2 2 37" xfId="39537"/>
    <cellStyle name="Title 2 10 2 2 2 2 38" xfId="39538"/>
    <cellStyle name="Title 2 10 2 2 2 2 39" xfId="39539"/>
    <cellStyle name="Title 2 10 2 2 2 2 4" xfId="39540"/>
    <cellStyle name="Title 2 10 2 2 2 2 40" xfId="39541"/>
    <cellStyle name="Title 2 10 2 2 2 2 41" xfId="39542"/>
    <cellStyle name="Title 2 10 2 2 2 2 42" xfId="39543"/>
    <cellStyle name="Title 2 10 2 2 2 2 43" xfId="39544"/>
    <cellStyle name="Title 2 10 2 2 2 2 44" xfId="39545"/>
    <cellStyle name="Title 2 10 2 2 2 2 45" xfId="39546"/>
    <cellStyle name="Title 2 10 2 2 2 2 46" xfId="39547"/>
    <cellStyle name="Title 2 10 2 2 2 2 47" xfId="39548"/>
    <cellStyle name="Title 2 10 2 2 2 2 48" xfId="39549"/>
    <cellStyle name="Title 2 10 2 2 2 2 49" xfId="39550"/>
    <cellStyle name="Title 2 10 2 2 2 2 5" xfId="39551"/>
    <cellStyle name="Title 2 10 2 2 2 2 50" xfId="39552"/>
    <cellStyle name="Title 2 10 2 2 2 2 51" xfId="39553"/>
    <cellStyle name="Title 2 10 2 2 2 2 52" xfId="39554"/>
    <cellStyle name="Title 2 10 2 2 2 2 53" xfId="39555"/>
    <cellStyle name="Title 2 10 2 2 2 2 54" xfId="39556"/>
    <cellStyle name="Title 2 10 2 2 2 2 55" xfId="39557"/>
    <cellStyle name="Title 2 10 2 2 2 2 56" xfId="39558"/>
    <cellStyle name="Title 2 10 2 2 2 2 57" xfId="39559"/>
    <cellStyle name="Title 2 10 2 2 2 2 58" xfId="39560"/>
    <cellStyle name="Title 2 10 2 2 2 2 59" xfId="39561"/>
    <cellStyle name="Title 2 10 2 2 2 2 6" xfId="39562"/>
    <cellStyle name="Title 2 10 2 2 2 2 60" xfId="39563"/>
    <cellStyle name="Title 2 10 2 2 2 2 61" xfId="39564"/>
    <cellStyle name="Title 2 10 2 2 2 2 62" xfId="39565"/>
    <cellStyle name="Title 2 10 2 2 2 2 63" xfId="39566"/>
    <cellStyle name="Title 2 10 2 2 2 2 64" xfId="39567"/>
    <cellStyle name="Title 2 10 2 2 2 2 65" xfId="39568"/>
    <cellStyle name="Title 2 10 2 2 2 2 66" xfId="39569"/>
    <cellStyle name="Title 2 10 2 2 2 2 67" xfId="39570"/>
    <cellStyle name="Title 2 10 2 2 2 2 68" xfId="39571"/>
    <cellStyle name="Title 2 10 2 2 2 2 69" xfId="39572"/>
    <cellStyle name="Title 2 10 2 2 2 2 7" xfId="39573"/>
    <cellStyle name="Title 2 10 2 2 2 2 70" xfId="39574"/>
    <cellStyle name="Title 2 10 2 2 2 2 71" xfId="39575"/>
    <cellStyle name="Title 2 10 2 2 2 2 72" xfId="39576"/>
    <cellStyle name="Title 2 10 2 2 2 2 73" xfId="39577"/>
    <cellStyle name="Title 2 10 2 2 2 2 74" xfId="39578"/>
    <cellStyle name="Title 2 10 2 2 2 2 8" xfId="39579"/>
    <cellStyle name="Title 2 10 2 2 2 2 9" xfId="39580"/>
    <cellStyle name="Title 2 10 2 2 2 20" xfId="39581"/>
    <cellStyle name="Title 2 10 2 2 2 21" xfId="39582"/>
    <cellStyle name="Title 2 10 2 2 2 22" xfId="39583"/>
    <cellStyle name="Title 2 10 2 2 2 23" xfId="39584"/>
    <cellStyle name="Title 2 10 2 2 2 24" xfId="39585"/>
    <cellStyle name="Title 2 10 2 2 2 25" xfId="39586"/>
    <cellStyle name="Title 2 10 2 2 2 26" xfId="39587"/>
    <cellStyle name="Title 2 10 2 2 2 27" xfId="39588"/>
    <cellStyle name="Title 2 10 2 2 2 28" xfId="39589"/>
    <cellStyle name="Title 2 10 2 2 2 29" xfId="39590"/>
    <cellStyle name="Title 2 10 2 2 2 3" xfId="39591"/>
    <cellStyle name="Title 2 10 2 2 2 3 2" xfId="39592"/>
    <cellStyle name="Title 2 10 2 2 2 30" xfId="39593"/>
    <cellStyle name="Title 2 10 2 2 2 31" xfId="39594"/>
    <cellStyle name="Title 2 10 2 2 2 32" xfId="39595"/>
    <cellStyle name="Title 2 10 2 2 2 33" xfId="39596"/>
    <cellStyle name="Title 2 10 2 2 2 34" xfId="39597"/>
    <cellStyle name="Title 2 10 2 2 2 35" xfId="39598"/>
    <cellStyle name="Title 2 10 2 2 2 36" xfId="39599"/>
    <cellStyle name="Title 2 10 2 2 2 37" xfId="39600"/>
    <cellStyle name="Title 2 10 2 2 2 38" xfId="39601"/>
    <cellStyle name="Title 2 10 2 2 2 39" xfId="39602"/>
    <cellStyle name="Title 2 10 2 2 2 4" xfId="39603"/>
    <cellStyle name="Title 2 10 2 2 2 40" xfId="39604"/>
    <cellStyle name="Title 2 10 2 2 2 41" xfId="39605"/>
    <cellStyle name="Title 2 10 2 2 2 42" xfId="39606"/>
    <cellStyle name="Title 2 10 2 2 2 43" xfId="39607"/>
    <cellStyle name="Title 2 10 2 2 2 44" xfId="39608"/>
    <cellStyle name="Title 2 10 2 2 2 45" xfId="39609"/>
    <cellStyle name="Title 2 10 2 2 2 46" xfId="39610"/>
    <cellStyle name="Title 2 10 2 2 2 47" xfId="39611"/>
    <cellStyle name="Title 2 10 2 2 2 48" xfId="39612"/>
    <cellStyle name="Title 2 10 2 2 2 49" xfId="39613"/>
    <cellStyle name="Title 2 10 2 2 2 5" xfId="39614"/>
    <cellStyle name="Title 2 10 2 2 2 50" xfId="39615"/>
    <cellStyle name="Title 2 10 2 2 2 51" xfId="39616"/>
    <cellStyle name="Title 2 10 2 2 2 52" xfId="39617"/>
    <cellStyle name="Title 2 10 2 2 2 53" xfId="39618"/>
    <cellStyle name="Title 2 10 2 2 2 54" xfId="39619"/>
    <cellStyle name="Title 2 10 2 2 2 55" xfId="39620"/>
    <cellStyle name="Title 2 10 2 2 2 56" xfId="39621"/>
    <cellStyle name="Title 2 10 2 2 2 57" xfId="39622"/>
    <cellStyle name="Title 2 10 2 2 2 58" xfId="39623"/>
    <cellStyle name="Title 2 10 2 2 2 59" xfId="39624"/>
    <cellStyle name="Title 2 10 2 2 2 6" xfId="39625"/>
    <cellStyle name="Title 2 10 2 2 2 60" xfId="39626"/>
    <cellStyle name="Title 2 10 2 2 2 61" xfId="39627"/>
    <cellStyle name="Title 2 10 2 2 2 62" xfId="39628"/>
    <cellStyle name="Title 2 10 2 2 2 63" xfId="39629"/>
    <cellStyle name="Title 2 10 2 2 2 64" xfId="39630"/>
    <cellStyle name="Title 2 10 2 2 2 65" xfId="39631"/>
    <cellStyle name="Title 2 10 2 2 2 66" xfId="39632"/>
    <cellStyle name="Title 2 10 2 2 2 67" xfId="39633"/>
    <cellStyle name="Title 2 10 2 2 2 68" xfId="39634"/>
    <cellStyle name="Title 2 10 2 2 2 69" xfId="39635"/>
    <cellStyle name="Title 2 10 2 2 2 7" xfId="39636"/>
    <cellStyle name="Title 2 10 2 2 2 70" xfId="39637"/>
    <cellStyle name="Title 2 10 2 2 2 71" xfId="39638"/>
    <cellStyle name="Title 2 10 2 2 2 72" xfId="39639"/>
    <cellStyle name="Title 2 10 2 2 2 73" xfId="39640"/>
    <cellStyle name="Title 2 10 2 2 2 74" xfId="39641"/>
    <cellStyle name="Title 2 10 2 2 2 8" xfId="39642"/>
    <cellStyle name="Title 2 10 2 2 2 9" xfId="39643"/>
    <cellStyle name="Title 2 10 2 2 20" xfId="39644"/>
    <cellStyle name="Title 2 10 2 2 21" xfId="39645"/>
    <cellStyle name="Title 2 10 2 2 22" xfId="39646"/>
    <cellStyle name="Title 2 10 2 2 23" xfId="39647"/>
    <cellStyle name="Title 2 10 2 2 24" xfId="39648"/>
    <cellStyle name="Title 2 10 2 2 25" xfId="39649"/>
    <cellStyle name="Title 2 10 2 2 26" xfId="39650"/>
    <cellStyle name="Title 2 10 2 2 27" xfId="39651"/>
    <cellStyle name="Title 2 10 2 2 28" xfId="39652"/>
    <cellStyle name="Title 2 10 2 2 29" xfId="39653"/>
    <cellStyle name="Title 2 10 2 2 3" xfId="39654"/>
    <cellStyle name="Title 2 10 2 2 3 2" xfId="39655"/>
    <cellStyle name="Title 2 10 2 2 30" xfId="39656"/>
    <cellStyle name="Title 2 10 2 2 31" xfId="39657"/>
    <cellStyle name="Title 2 10 2 2 32" xfId="39658"/>
    <cellStyle name="Title 2 10 2 2 33" xfId="39659"/>
    <cellStyle name="Title 2 10 2 2 34" xfId="39660"/>
    <cellStyle name="Title 2 10 2 2 35" xfId="39661"/>
    <cellStyle name="Title 2 10 2 2 36" xfId="39662"/>
    <cellStyle name="Title 2 10 2 2 37" xfId="39663"/>
    <cellStyle name="Title 2 10 2 2 38" xfId="39664"/>
    <cellStyle name="Title 2 10 2 2 39" xfId="39665"/>
    <cellStyle name="Title 2 10 2 2 4" xfId="39666"/>
    <cellStyle name="Title 2 10 2 2 40" xfId="39667"/>
    <cellStyle name="Title 2 10 2 2 41" xfId="39668"/>
    <cellStyle name="Title 2 10 2 2 42" xfId="39669"/>
    <cellStyle name="Title 2 10 2 2 43" xfId="39670"/>
    <cellStyle name="Title 2 10 2 2 44" xfId="39671"/>
    <cellStyle name="Title 2 10 2 2 45" xfId="39672"/>
    <cellStyle name="Title 2 10 2 2 46" xfId="39673"/>
    <cellStyle name="Title 2 10 2 2 47" xfId="39674"/>
    <cellStyle name="Title 2 10 2 2 48" xfId="39675"/>
    <cellStyle name="Title 2 10 2 2 49" xfId="39676"/>
    <cellStyle name="Title 2 10 2 2 5" xfId="39677"/>
    <cellStyle name="Title 2 10 2 2 50" xfId="39678"/>
    <cellStyle name="Title 2 10 2 2 51" xfId="39679"/>
    <cellStyle name="Title 2 10 2 2 52" xfId="39680"/>
    <cellStyle name="Title 2 10 2 2 53" xfId="39681"/>
    <cellStyle name="Title 2 10 2 2 54" xfId="39682"/>
    <cellStyle name="Title 2 10 2 2 55" xfId="39683"/>
    <cellStyle name="Title 2 10 2 2 56" xfId="39684"/>
    <cellStyle name="Title 2 10 2 2 57" xfId="39685"/>
    <cellStyle name="Title 2 10 2 2 58" xfId="39686"/>
    <cellStyle name="Title 2 10 2 2 59" xfId="39687"/>
    <cellStyle name="Title 2 10 2 2 6" xfId="39688"/>
    <cellStyle name="Title 2 10 2 2 60" xfId="39689"/>
    <cellStyle name="Title 2 10 2 2 61" xfId="39690"/>
    <cellStyle name="Title 2 10 2 2 62" xfId="39691"/>
    <cellStyle name="Title 2 10 2 2 63" xfId="39692"/>
    <cellStyle name="Title 2 10 2 2 64" xfId="39693"/>
    <cellStyle name="Title 2 10 2 2 65" xfId="39694"/>
    <cellStyle name="Title 2 10 2 2 66" xfId="39695"/>
    <cellStyle name="Title 2 10 2 2 67" xfId="39696"/>
    <cellStyle name="Title 2 10 2 2 68" xfId="39697"/>
    <cellStyle name="Title 2 10 2 2 69" xfId="39698"/>
    <cellStyle name="Title 2 10 2 2 7" xfId="39699"/>
    <cellStyle name="Title 2 10 2 2 70" xfId="39700"/>
    <cellStyle name="Title 2 10 2 2 71" xfId="39701"/>
    <cellStyle name="Title 2 10 2 2 72" xfId="39702"/>
    <cellStyle name="Title 2 10 2 2 73" xfId="39703"/>
    <cellStyle name="Title 2 10 2 2 74" xfId="39704"/>
    <cellStyle name="Title 2 10 2 2 75" xfId="39705"/>
    <cellStyle name="Title 2 10 2 2 76" xfId="39706"/>
    <cellStyle name="Title 2 10 2 2 77" xfId="39707"/>
    <cellStyle name="Title 2 10 2 2 78" xfId="39708"/>
    <cellStyle name="Title 2 10 2 2 79" xfId="39709"/>
    <cellStyle name="Title 2 10 2 2 8" xfId="39710"/>
    <cellStyle name="Title 2 10 2 2 80" xfId="39711"/>
    <cellStyle name="Title 2 10 2 2 81" xfId="39712"/>
    <cellStyle name="Title 2 10 2 2 82" xfId="39713"/>
    <cellStyle name="Title 2 10 2 2 83" xfId="39714"/>
    <cellStyle name="Title 2 10 2 2 84" xfId="39715"/>
    <cellStyle name="Title 2 10 2 2 85" xfId="39716"/>
    <cellStyle name="Title 2 10 2 2 86" xfId="39717"/>
    <cellStyle name="Title 2 10 2 2 87" xfId="39718"/>
    <cellStyle name="Title 2 10 2 2 88" xfId="39719"/>
    <cellStyle name="Title 2 10 2 2 9" xfId="39720"/>
    <cellStyle name="Title 2 10 2 20" xfId="39721"/>
    <cellStyle name="Title 2 10 2 21" xfId="39722"/>
    <cellStyle name="Title 2 10 2 22" xfId="39723"/>
    <cellStyle name="Title 2 10 2 23" xfId="39724"/>
    <cellStyle name="Title 2 10 2 24" xfId="39725"/>
    <cellStyle name="Title 2 10 2 25" xfId="39726"/>
    <cellStyle name="Title 2 10 2 26" xfId="39727"/>
    <cellStyle name="Title 2 10 2 27" xfId="39728"/>
    <cellStyle name="Title 2 10 2 28" xfId="39729"/>
    <cellStyle name="Title 2 10 2 29" xfId="39730"/>
    <cellStyle name="Title 2 10 2 3" xfId="39731"/>
    <cellStyle name="Title 2 10 2 3 2" xfId="39732"/>
    <cellStyle name="Title 2 10 2 30" xfId="39733"/>
    <cellStyle name="Title 2 10 2 31" xfId="39734"/>
    <cellStyle name="Title 2 10 2 32" xfId="39735"/>
    <cellStyle name="Title 2 10 2 33" xfId="39736"/>
    <cellStyle name="Title 2 10 2 34" xfId="39737"/>
    <cellStyle name="Title 2 10 2 35" xfId="39738"/>
    <cellStyle name="Title 2 10 2 36" xfId="39739"/>
    <cellStyle name="Title 2 10 2 37" xfId="39740"/>
    <cellStyle name="Title 2 10 2 38" xfId="39741"/>
    <cellStyle name="Title 2 10 2 39" xfId="39742"/>
    <cellStyle name="Title 2 10 2 4" xfId="39743"/>
    <cellStyle name="Title 2 10 2 40" xfId="39744"/>
    <cellStyle name="Title 2 10 2 41" xfId="39745"/>
    <cellStyle name="Title 2 10 2 42" xfId="39746"/>
    <cellStyle name="Title 2 10 2 43" xfId="39747"/>
    <cellStyle name="Title 2 10 2 44" xfId="39748"/>
    <cellStyle name="Title 2 10 2 45" xfId="39749"/>
    <cellStyle name="Title 2 10 2 46" xfId="39750"/>
    <cellStyle name="Title 2 10 2 47" xfId="39751"/>
    <cellStyle name="Title 2 10 2 48" xfId="39752"/>
    <cellStyle name="Title 2 10 2 49" xfId="39753"/>
    <cellStyle name="Title 2 10 2 5" xfId="39754"/>
    <cellStyle name="Title 2 10 2 50" xfId="39755"/>
    <cellStyle name="Title 2 10 2 51" xfId="39756"/>
    <cellStyle name="Title 2 10 2 52" xfId="39757"/>
    <cellStyle name="Title 2 10 2 53" xfId="39758"/>
    <cellStyle name="Title 2 10 2 54" xfId="39759"/>
    <cellStyle name="Title 2 10 2 55" xfId="39760"/>
    <cellStyle name="Title 2 10 2 56" xfId="39761"/>
    <cellStyle name="Title 2 10 2 57" xfId="39762"/>
    <cellStyle name="Title 2 10 2 58" xfId="39763"/>
    <cellStyle name="Title 2 10 2 59" xfId="39764"/>
    <cellStyle name="Title 2 10 2 6" xfId="39765"/>
    <cellStyle name="Title 2 10 2 60" xfId="39766"/>
    <cellStyle name="Title 2 10 2 61" xfId="39767"/>
    <cellStyle name="Title 2 10 2 62" xfId="39768"/>
    <cellStyle name="Title 2 10 2 63" xfId="39769"/>
    <cellStyle name="Title 2 10 2 64" xfId="39770"/>
    <cellStyle name="Title 2 10 2 65" xfId="39771"/>
    <cellStyle name="Title 2 10 2 66" xfId="39772"/>
    <cellStyle name="Title 2 10 2 67" xfId="39773"/>
    <cellStyle name="Title 2 10 2 68" xfId="39774"/>
    <cellStyle name="Title 2 10 2 69" xfId="39775"/>
    <cellStyle name="Title 2 10 2 7" xfId="39776"/>
    <cellStyle name="Title 2 10 2 70" xfId="39777"/>
    <cellStyle name="Title 2 10 2 71" xfId="39778"/>
    <cellStyle name="Title 2 10 2 72" xfId="39779"/>
    <cellStyle name="Title 2 10 2 73" xfId="39780"/>
    <cellStyle name="Title 2 10 2 74" xfId="39781"/>
    <cellStyle name="Title 2 10 2 75" xfId="39782"/>
    <cellStyle name="Title 2 10 2 76" xfId="39783"/>
    <cellStyle name="Title 2 10 2 77" xfId="39784"/>
    <cellStyle name="Title 2 10 2 78" xfId="39785"/>
    <cellStyle name="Title 2 10 2 79" xfId="39786"/>
    <cellStyle name="Title 2 10 2 8" xfId="39787"/>
    <cellStyle name="Title 2 10 2 80" xfId="39788"/>
    <cellStyle name="Title 2 10 2 81" xfId="39789"/>
    <cellStyle name="Title 2 10 2 82" xfId="39790"/>
    <cellStyle name="Title 2 10 2 83" xfId="39791"/>
    <cellStyle name="Title 2 10 2 84" xfId="39792"/>
    <cellStyle name="Title 2 10 2 85" xfId="39793"/>
    <cellStyle name="Title 2 10 2 86" xfId="39794"/>
    <cellStyle name="Title 2 10 2 87" xfId="39795"/>
    <cellStyle name="Title 2 10 2 88" xfId="39796"/>
    <cellStyle name="Title 2 10 2 9" xfId="39797"/>
    <cellStyle name="Title 2 10 20" xfId="39798"/>
    <cellStyle name="Title 2 10 20 2" xfId="39799"/>
    <cellStyle name="Title 2 10 21" xfId="39800"/>
    <cellStyle name="Title 2 10 21 2" xfId="39801"/>
    <cellStyle name="Title 2 10 22" xfId="39802"/>
    <cellStyle name="Title 2 10 22 2" xfId="39803"/>
    <cellStyle name="Title 2 10 23" xfId="39804"/>
    <cellStyle name="Title 2 10 23 2" xfId="39805"/>
    <cellStyle name="Title 2 10 24" xfId="39806"/>
    <cellStyle name="Title 2 10 24 2" xfId="39807"/>
    <cellStyle name="Title 2 10 25" xfId="39808"/>
    <cellStyle name="Title 2 10 25 2" xfId="39809"/>
    <cellStyle name="Title 2 10 26" xfId="39810"/>
    <cellStyle name="Title 2 10 26 2" xfId="39811"/>
    <cellStyle name="Title 2 10 27" xfId="39812"/>
    <cellStyle name="Title 2 10 27 2" xfId="39813"/>
    <cellStyle name="Title 2 10 28" xfId="39814"/>
    <cellStyle name="Title 2 10 28 2" xfId="39815"/>
    <cellStyle name="Title 2 10 29" xfId="39816"/>
    <cellStyle name="Title 2 10 29 2" xfId="39817"/>
    <cellStyle name="Title 2 10 3" xfId="39818"/>
    <cellStyle name="Title 2 10 3 2" xfId="39819"/>
    <cellStyle name="Title 2 10 30" xfId="39820"/>
    <cellStyle name="Title 2 10 30 2" xfId="39821"/>
    <cellStyle name="Title 2 10 31" xfId="39822"/>
    <cellStyle name="Title 2 10 31 2" xfId="39823"/>
    <cellStyle name="Title 2 10 32" xfId="39824"/>
    <cellStyle name="Title 2 10 32 2" xfId="39825"/>
    <cellStyle name="Title 2 10 33" xfId="39826"/>
    <cellStyle name="Title 2 10 33 2" xfId="39827"/>
    <cellStyle name="Title 2 10 34" xfId="39828"/>
    <cellStyle name="Title 2 10 34 2" xfId="39829"/>
    <cellStyle name="Title 2 10 35" xfId="39830"/>
    <cellStyle name="Title 2 10 35 2" xfId="39831"/>
    <cellStyle name="Title 2 10 36" xfId="39832"/>
    <cellStyle name="Title 2 10 36 2" xfId="39833"/>
    <cellStyle name="Title 2 10 37" xfId="39834"/>
    <cellStyle name="Title 2 10 37 2" xfId="39835"/>
    <cellStyle name="Title 2 10 38" xfId="39836"/>
    <cellStyle name="Title 2 10 38 2" xfId="39837"/>
    <cellStyle name="Title 2 10 39" xfId="39838"/>
    <cellStyle name="Title 2 10 39 2" xfId="39839"/>
    <cellStyle name="Title 2 10 4" xfId="39840"/>
    <cellStyle name="Title 2 10 4 2" xfId="39841"/>
    <cellStyle name="Title 2 10 40" xfId="39842"/>
    <cellStyle name="Title 2 10 40 2" xfId="39843"/>
    <cellStyle name="Title 2 10 41" xfId="39844"/>
    <cellStyle name="Title 2 10 41 2" xfId="39845"/>
    <cellStyle name="Title 2 10 42" xfId="39846"/>
    <cellStyle name="Title 2 10 42 2" xfId="39847"/>
    <cellStyle name="Title 2 10 43" xfId="39848"/>
    <cellStyle name="Title 2 10 43 2" xfId="39849"/>
    <cellStyle name="Title 2 10 44" xfId="39850"/>
    <cellStyle name="Title 2 10 44 2" xfId="39851"/>
    <cellStyle name="Title 2 10 45" xfId="39852"/>
    <cellStyle name="Title 2 10 46" xfId="39853"/>
    <cellStyle name="Title 2 10 47" xfId="39854"/>
    <cellStyle name="Title 2 10 48" xfId="39855"/>
    <cellStyle name="Title 2 10 49" xfId="39856"/>
    <cellStyle name="Title 2 10 5" xfId="39857"/>
    <cellStyle name="Title 2 10 5 2" xfId="39858"/>
    <cellStyle name="Title 2 10 50" xfId="39859"/>
    <cellStyle name="Title 2 10 51" xfId="39860"/>
    <cellStyle name="Title 2 10 52" xfId="39861"/>
    <cellStyle name="Title 2 10 53" xfId="39862"/>
    <cellStyle name="Title 2 10 54" xfId="39863"/>
    <cellStyle name="Title 2 10 55" xfId="39864"/>
    <cellStyle name="Title 2 10 56" xfId="39865"/>
    <cellStyle name="Title 2 10 57" xfId="39866"/>
    <cellStyle name="Title 2 10 58" xfId="39867"/>
    <cellStyle name="Title 2 10 59" xfId="39868"/>
    <cellStyle name="Title 2 10 6" xfId="39869"/>
    <cellStyle name="Title 2 10 6 2" xfId="39870"/>
    <cellStyle name="Title 2 10 60" xfId="39871"/>
    <cellStyle name="Title 2 10 61" xfId="39872"/>
    <cellStyle name="Title 2 10 62" xfId="39873"/>
    <cellStyle name="Title 2 10 63" xfId="39874"/>
    <cellStyle name="Title 2 10 64" xfId="39875"/>
    <cellStyle name="Title 2 10 65" xfId="39876"/>
    <cellStyle name="Title 2 10 66" xfId="39877"/>
    <cellStyle name="Title 2 10 67" xfId="39878"/>
    <cellStyle name="Title 2 10 68" xfId="39879"/>
    <cellStyle name="Title 2 10 69" xfId="39880"/>
    <cellStyle name="Title 2 10 7" xfId="39881"/>
    <cellStyle name="Title 2 10 7 2" xfId="39882"/>
    <cellStyle name="Title 2 10 70" xfId="39883"/>
    <cellStyle name="Title 2 10 71" xfId="39884"/>
    <cellStyle name="Title 2 10 72" xfId="39885"/>
    <cellStyle name="Title 2 10 73" xfId="39886"/>
    <cellStyle name="Title 2 10 74" xfId="39887"/>
    <cellStyle name="Title 2 10 75" xfId="39888"/>
    <cellStyle name="Title 2 10 76" xfId="39889"/>
    <cellStyle name="Title 2 10 77" xfId="39890"/>
    <cellStyle name="Title 2 10 78" xfId="39891"/>
    <cellStyle name="Title 2 10 79" xfId="39892"/>
    <cellStyle name="Title 2 10 8" xfId="39893"/>
    <cellStyle name="Title 2 10 8 2" xfId="39894"/>
    <cellStyle name="Title 2 10 80" xfId="39895"/>
    <cellStyle name="Title 2 10 81" xfId="39896"/>
    <cellStyle name="Title 2 10 82" xfId="39897"/>
    <cellStyle name="Title 2 10 83" xfId="39898"/>
    <cellStyle name="Title 2 10 84" xfId="39899"/>
    <cellStyle name="Title 2 10 85" xfId="39900"/>
    <cellStyle name="Title 2 10 86" xfId="39901"/>
    <cellStyle name="Title 2 10 87" xfId="39902"/>
    <cellStyle name="Title 2 10 88" xfId="39903"/>
    <cellStyle name="Title 2 10 89" xfId="39904"/>
    <cellStyle name="Title 2 10 9" xfId="39905"/>
    <cellStyle name="Title 2 10 9 2" xfId="39906"/>
    <cellStyle name="Title 2 10 90" xfId="39907"/>
    <cellStyle name="Title 2 10 91" xfId="39908"/>
    <cellStyle name="Title 2 10 92" xfId="39909"/>
    <cellStyle name="Title 2 10 93" xfId="39910"/>
    <cellStyle name="Title 2 10 94" xfId="39911"/>
    <cellStyle name="Title 2 10 95" xfId="39912"/>
    <cellStyle name="Title 2 10 96" xfId="39913"/>
    <cellStyle name="Title 2 10 97" xfId="39914"/>
    <cellStyle name="Title 2 10 98" xfId="39915"/>
    <cellStyle name="Title 2 10 99" xfId="39916"/>
    <cellStyle name="Title 2 100" xfId="39917"/>
    <cellStyle name="Title 2 101" xfId="39918"/>
    <cellStyle name="Title 2 102" xfId="39919"/>
    <cellStyle name="Title 2 103" xfId="39920"/>
    <cellStyle name="Title 2 104" xfId="39921"/>
    <cellStyle name="Title 2 105" xfId="39922"/>
    <cellStyle name="Title 2 106" xfId="39923"/>
    <cellStyle name="Title 2 107" xfId="39924"/>
    <cellStyle name="Title 2 108" xfId="39925"/>
    <cellStyle name="Title 2 109" xfId="39926"/>
    <cellStyle name="Title 2 11" xfId="39927"/>
    <cellStyle name="Title 2 11 2" xfId="39928"/>
    <cellStyle name="Title 2 110" xfId="39929"/>
    <cellStyle name="Title 2 111" xfId="39930"/>
    <cellStyle name="Title 2 112" xfId="39931"/>
    <cellStyle name="Title 2 113" xfId="39932"/>
    <cellStyle name="Title 2 114" xfId="39933"/>
    <cellStyle name="Title 2 115" xfId="39934"/>
    <cellStyle name="Title 2 116" xfId="39935"/>
    <cellStyle name="Title 2 117" xfId="39936"/>
    <cellStyle name="Title 2 118" xfId="39937"/>
    <cellStyle name="Title 2 119" xfId="39938"/>
    <cellStyle name="Title 2 12" xfId="39939"/>
    <cellStyle name="Title 2 12 2" xfId="39940"/>
    <cellStyle name="Title 2 120" xfId="39941"/>
    <cellStyle name="Title 2 121" xfId="39942"/>
    <cellStyle name="Title 2 122" xfId="39943"/>
    <cellStyle name="Title 2 123" xfId="39944"/>
    <cellStyle name="Title 2 124" xfId="39945"/>
    <cellStyle name="Title 2 125" xfId="39946"/>
    <cellStyle name="Title 2 126" xfId="39947"/>
    <cellStyle name="Title 2 127" xfId="39948"/>
    <cellStyle name="Title 2 128" xfId="39949"/>
    <cellStyle name="Title 2 129" xfId="39950"/>
    <cellStyle name="Title 2 13" xfId="39951"/>
    <cellStyle name="Title 2 13 2" xfId="39952"/>
    <cellStyle name="Title 2 130" xfId="39953"/>
    <cellStyle name="Title 2 131" xfId="39954"/>
    <cellStyle name="Title 2 132" xfId="39955"/>
    <cellStyle name="Title 2 133" xfId="39956"/>
    <cellStyle name="Title 2 134" xfId="39957"/>
    <cellStyle name="Title 2 135" xfId="39958"/>
    <cellStyle name="Title 2 136" xfId="39959"/>
    <cellStyle name="Title 2 137" xfId="39960"/>
    <cellStyle name="Title 2 138" xfId="39961"/>
    <cellStyle name="Title 2 139" xfId="39962"/>
    <cellStyle name="Title 2 14" xfId="39963"/>
    <cellStyle name="Title 2 14 2" xfId="39964"/>
    <cellStyle name="Title 2 140" xfId="39965"/>
    <cellStyle name="Title 2 141" xfId="39966"/>
    <cellStyle name="Title 2 142" xfId="39967"/>
    <cellStyle name="Title 2 143" xfId="39968"/>
    <cellStyle name="Title 2 144" xfId="39969"/>
    <cellStyle name="Title 2 145" xfId="39970"/>
    <cellStyle name="Title 2 146" xfId="39971"/>
    <cellStyle name="Title 2 15" xfId="39972"/>
    <cellStyle name="Title 2 15 2" xfId="39973"/>
    <cellStyle name="Title 2 16" xfId="39974"/>
    <cellStyle name="Title 2 16 2" xfId="39975"/>
    <cellStyle name="Title 2 17" xfId="39976"/>
    <cellStyle name="Title 2 17 2" xfId="39977"/>
    <cellStyle name="Title 2 18" xfId="39978"/>
    <cellStyle name="Title 2 18 2" xfId="39979"/>
    <cellStyle name="Title 2 19" xfId="39980"/>
    <cellStyle name="Title 2 19 2" xfId="39981"/>
    <cellStyle name="Title 2 2" xfId="1736"/>
    <cellStyle name="Title 2 2 10" xfId="39982"/>
    <cellStyle name="Title 2 2 10 2" xfId="39983"/>
    <cellStyle name="Title 2 2 100" xfId="39984"/>
    <cellStyle name="Title 2 2 101" xfId="39985"/>
    <cellStyle name="Title 2 2 102" xfId="39986"/>
    <cellStyle name="Title 2 2 103" xfId="39987"/>
    <cellStyle name="Title 2 2 104" xfId="39988"/>
    <cellStyle name="Title 2 2 105" xfId="39989"/>
    <cellStyle name="Title 2 2 106" xfId="39990"/>
    <cellStyle name="Title 2 2 107" xfId="39991"/>
    <cellStyle name="Title 2 2 108" xfId="39992"/>
    <cellStyle name="Title 2 2 109" xfId="39993"/>
    <cellStyle name="Title 2 2 11" xfId="39994"/>
    <cellStyle name="Title 2 2 11 2" xfId="39995"/>
    <cellStyle name="Title 2 2 110" xfId="39996"/>
    <cellStyle name="Title 2 2 111" xfId="39997"/>
    <cellStyle name="Title 2 2 112" xfId="39998"/>
    <cellStyle name="Title 2 2 113" xfId="39999"/>
    <cellStyle name="Title 2 2 114" xfId="40000"/>
    <cellStyle name="Title 2 2 115" xfId="40001"/>
    <cellStyle name="Title 2 2 116" xfId="40002"/>
    <cellStyle name="Title 2 2 117" xfId="40003"/>
    <cellStyle name="Title 2 2 118" xfId="40004"/>
    <cellStyle name="Title 2 2 119" xfId="40005"/>
    <cellStyle name="Title 2 2 12" xfId="40006"/>
    <cellStyle name="Title 2 2 12 2" xfId="40007"/>
    <cellStyle name="Title 2 2 120" xfId="40008"/>
    <cellStyle name="Title 2 2 121" xfId="40009"/>
    <cellStyle name="Title 2 2 122" xfId="40010"/>
    <cellStyle name="Title 2 2 123" xfId="40011"/>
    <cellStyle name="Title 2 2 124" xfId="40012"/>
    <cellStyle name="Title 2 2 125" xfId="40013"/>
    <cellStyle name="Title 2 2 126" xfId="40014"/>
    <cellStyle name="Title 2 2 127" xfId="40015"/>
    <cellStyle name="Title 2 2 128" xfId="40016"/>
    <cellStyle name="Title 2 2 129" xfId="40017"/>
    <cellStyle name="Title 2 2 13" xfId="40018"/>
    <cellStyle name="Title 2 2 13 2" xfId="40019"/>
    <cellStyle name="Title 2 2 130" xfId="40020"/>
    <cellStyle name="Title 2 2 131" xfId="40021"/>
    <cellStyle name="Title 2 2 132" xfId="40022"/>
    <cellStyle name="Title 2 2 133" xfId="40023"/>
    <cellStyle name="Title 2 2 134" xfId="40024"/>
    <cellStyle name="Title 2 2 135" xfId="40025"/>
    <cellStyle name="Title 2 2 136" xfId="40026"/>
    <cellStyle name="Title 2 2 137" xfId="40027"/>
    <cellStyle name="Title 2 2 138" xfId="40028"/>
    <cellStyle name="Title 2 2 139" xfId="40029"/>
    <cellStyle name="Title 2 2 14" xfId="40030"/>
    <cellStyle name="Title 2 2 14 2" xfId="40031"/>
    <cellStyle name="Title 2 2 140" xfId="40032"/>
    <cellStyle name="Title 2 2 15" xfId="40033"/>
    <cellStyle name="Title 2 2 15 2" xfId="40034"/>
    <cellStyle name="Title 2 2 16" xfId="40035"/>
    <cellStyle name="Title 2 2 16 2" xfId="40036"/>
    <cellStyle name="Title 2 2 17" xfId="40037"/>
    <cellStyle name="Title 2 2 17 2" xfId="40038"/>
    <cellStyle name="Title 2 2 18" xfId="40039"/>
    <cellStyle name="Title 2 2 18 2" xfId="40040"/>
    <cellStyle name="Title 2 2 19" xfId="40041"/>
    <cellStyle name="Title 2 2 19 2" xfId="40042"/>
    <cellStyle name="Title 2 2 2" xfId="40043"/>
    <cellStyle name="Title 2 2 2 10" xfId="40044"/>
    <cellStyle name="Title 2 2 2 10 2" xfId="40045"/>
    <cellStyle name="Title 2 2 2 100" xfId="40046"/>
    <cellStyle name="Title 2 2 2 101" xfId="40047"/>
    <cellStyle name="Title 2 2 2 102" xfId="40048"/>
    <cellStyle name="Title 2 2 2 103" xfId="40049"/>
    <cellStyle name="Title 2 2 2 104" xfId="40050"/>
    <cellStyle name="Title 2 2 2 105" xfId="40051"/>
    <cellStyle name="Title 2 2 2 106" xfId="40052"/>
    <cellStyle name="Title 2 2 2 107" xfId="40053"/>
    <cellStyle name="Title 2 2 2 108" xfId="40054"/>
    <cellStyle name="Title 2 2 2 109" xfId="40055"/>
    <cellStyle name="Title 2 2 2 11" xfId="40056"/>
    <cellStyle name="Title 2 2 2 11 2" xfId="40057"/>
    <cellStyle name="Title 2 2 2 110" xfId="40058"/>
    <cellStyle name="Title 2 2 2 111" xfId="40059"/>
    <cellStyle name="Title 2 2 2 112" xfId="40060"/>
    <cellStyle name="Title 2 2 2 113" xfId="40061"/>
    <cellStyle name="Title 2 2 2 114" xfId="40062"/>
    <cellStyle name="Title 2 2 2 115" xfId="40063"/>
    <cellStyle name="Title 2 2 2 116" xfId="40064"/>
    <cellStyle name="Title 2 2 2 117" xfId="40065"/>
    <cellStyle name="Title 2 2 2 118" xfId="40066"/>
    <cellStyle name="Title 2 2 2 119" xfId="40067"/>
    <cellStyle name="Title 2 2 2 12" xfId="40068"/>
    <cellStyle name="Title 2 2 2 12 2" xfId="40069"/>
    <cellStyle name="Title 2 2 2 120" xfId="40070"/>
    <cellStyle name="Title 2 2 2 121" xfId="40071"/>
    <cellStyle name="Title 2 2 2 122" xfId="40072"/>
    <cellStyle name="Title 2 2 2 123" xfId="40073"/>
    <cellStyle name="Title 2 2 2 124" xfId="40074"/>
    <cellStyle name="Title 2 2 2 125" xfId="40075"/>
    <cellStyle name="Title 2 2 2 126" xfId="40076"/>
    <cellStyle name="Title 2 2 2 127" xfId="40077"/>
    <cellStyle name="Title 2 2 2 128" xfId="40078"/>
    <cellStyle name="Title 2 2 2 129" xfId="40079"/>
    <cellStyle name="Title 2 2 2 13" xfId="40080"/>
    <cellStyle name="Title 2 2 2 13 2" xfId="40081"/>
    <cellStyle name="Title 2 2 2 130" xfId="40082"/>
    <cellStyle name="Title 2 2 2 131" xfId="40083"/>
    <cellStyle name="Title 2 2 2 132" xfId="40084"/>
    <cellStyle name="Title 2 2 2 133" xfId="40085"/>
    <cellStyle name="Title 2 2 2 134" xfId="40086"/>
    <cellStyle name="Title 2 2 2 135" xfId="40087"/>
    <cellStyle name="Title 2 2 2 136" xfId="40088"/>
    <cellStyle name="Title 2 2 2 137" xfId="40089"/>
    <cellStyle name="Title 2 2 2 14" xfId="40090"/>
    <cellStyle name="Title 2 2 2 14 2" xfId="40091"/>
    <cellStyle name="Title 2 2 2 15" xfId="40092"/>
    <cellStyle name="Title 2 2 2 15 2" xfId="40093"/>
    <cellStyle name="Title 2 2 2 16" xfId="40094"/>
    <cellStyle name="Title 2 2 2 16 2" xfId="40095"/>
    <cellStyle name="Title 2 2 2 17" xfId="40096"/>
    <cellStyle name="Title 2 2 2 17 2" xfId="40097"/>
    <cellStyle name="Title 2 2 2 18" xfId="40098"/>
    <cellStyle name="Title 2 2 2 18 2" xfId="40099"/>
    <cellStyle name="Title 2 2 2 19" xfId="40100"/>
    <cellStyle name="Title 2 2 2 19 2" xfId="40101"/>
    <cellStyle name="Title 2 2 2 2" xfId="40102"/>
    <cellStyle name="Title 2 2 2 2 10" xfId="40103"/>
    <cellStyle name="Title 2 2 2 2 10 2" xfId="40104"/>
    <cellStyle name="Title 2 2 2 2 100" xfId="40105"/>
    <cellStyle name="Title 2 2 2 2 101" xfId="40106"/>
    <cellStyle name="Title 2 2 2 2 102" xfId="40107"/>
    <cellStyle name="Title 2 2 2 2 103" xfId="40108"/>
    <cellStyle name="Title 2 2 2 2 104" xfId="40109"/>
    <cellStyle name="Title 2 2 2 2 105" xfId="40110"/>
    <cellStyle name="Title 2 2 2 2 106" xfId="40111"/>
    <cellStyle name="Title 2 2 2 2 107" xfId="40112"/>
    <cellStyle name="Title 2 2 2 2 108" xfId="40113"/>
    <cellStyle name="Title 2 2 2 2 109" xfId="40114"/>
    <cellStyle name="Title 2 2 2 2 11" xfId="40115"/>
    <cellStyle name="Title 2 2 2 2 11 2" xfId="40116"/>
    <cellStyle name="Title 2 2 2 2 110" xfId="40117"/>
    <cellStyle name="Title 2 2 2 2 111" xfId="40118"/>
    <cellStyle name="Title 2 2 2 2 112" xfId="40119"/>
    <cellStyle name="Title 2 2 2 2 113" xfId="40120"/>
    <cellStyle name="Title 2 2 2 2 114" xfId="40121"/>
    <cellStyle name="Title 2 2 2 2 115" xfId="40122"/>
    <cellStyle name="Title 2 2 2 2 116" xfId="40123"/>
    <cellStyle name="Title 2 2 2 2 117" xfId="40124"/>
    <cellStyle name="Title 2 2 2 2 118" xfId="40125"/>
    <cellStyle name="Title 2 2 2 2 119" xfId="40126"/>
    <cellStyle name="Title 2 2 2 2 12" xfId="40127"/>
    <cellStyle name="Title 2 2 2 2 12 2" xfId="40128"/>
    <cellStyle name="Title 2 2 2 2 120" xfId="40129"/>
    <cellStyle name="Title 2 2 2 2 121" xfId="40130"/>
    <cellStyle name="Title 2 2 2 2 122" xfId="40131"/>
    <cellStyle name="Title 2 2 2 2 123" xfId="40132"/>
    <cellStyle name="Title 2 2 2 2 124" xfId="40133"/>
    <cellStyle name="Title 2 2 2 2 125" xfId="40134"/>
    <cellStyle name="Title 2 2 2 2 126" xfId="40135"/>
    <cellStyle name="Title 2 2 2 2 127" xfId="40136"/>
    <cellStyle name="Title 2 2 2 2 128" xfId="40137"/>
    <cellStyle name="Title 2 2 2 2 129" xfId="40138"/>
    <cellStyle name="Title 2 2 2 2 13" xfId="40139"/>
    <cellStyle name="Title 2 2 2 2 13 2" xfId="40140"/>
    <cellStyle name="Title 2 2 2 2 130" xfId="40141"/>
    <cellStyle name="Title 2 2 2 2 131" xfId="40142"/>
    <cellStyle name="Title 2 2 2 2 132" xfId="40143"/>
    <cellStyle name="Title 2 2 2 2 133" xfId="40144"/>
    <cellStyle name="Title 2 2 2 2 134" xfId="40145"/>
    <cellStyle name="Title 2 2 2 2 135" xfId="40146"/>
    <cellStyle name="Title 2 2 2 2 136" xfId="40147"/>
    <cellStyle name="Title 2 2 2 2 137" xfId="40148"/>
    <cellStyle name="Title 2 2 2 2 14" xfId="40149"/>
    <cellStyle name="Title 2 2 2 2 14 2" xfId="40150"/>
    <cellStyle name="Title 2 2 2 2 15" xfId="40151"/>
    <cellStyle name="Title 2 2 2 2 15 2" xfId="40152"/>
    <cellStyle name="Title 2 2 2 2 16" xfId="40153"/>
    <cellStyle name="Title 2 2 2 2 16 2" xfId="40154"/>
    <cellStyle name="Title 2 2 2 2 17" xfId="40155"/>
    <cellStyle name="Title 2 2 2 2 17 2" xfId="40156"/>
    <cellStyle name="Title 2 2 2 2 18" xfId="40157"/>
    <cellStyle name="Title 2 2 2 2 18 2" xfId="40158"/>
    <cellStyle name="Title 2 2 2 2 19" xfId="40159"/>
    <cellStyle name="Title 2 2 2 2 19 2" xfId="40160"/>
    <cellStyle name="Title 2 2 2 2 2" xfId="40161"/>
    <cellStyle name="Title 2 2 2 2 2 10" xfId="40162"/>
    <cellStyle name="Title 2 2 2 2 2 10 2" xfId="40163"/>
    <cellStyle name="Title 2 2 2 2 2 100" xfId="40164"/>
    <cellStyle name="Title 2 2 2 2 2 101" xfId="40165"/>
    <cellStyle name="Title 2 2 2 2 2 102" xfId="40166"/>
    <cellStyle name="Title 2 2 2 2 2 103" xfId="40167"/>
    <cellStyle name="Title 2 2 2 2 2 104" xfId="40168"/>
    <cellStyle name="Title 2 2 2 2 2 105" xfId="40169"/>
    <cellStyle name="Title 2 2 2 2 2 106" xfId="40170"/>
    <cellStyle name="Title 2 2 2 2 2 107" xfId="40171"/>
    <cellStyle name="Title 2 2 2 2 2 108" xfId="40172"/>
    <cellStyle name="Title 2 2 2 2 2 109" xfId="40173"/>
    <cellStyle name="Title 2 2 2 2 2 11" xfId="40174"/>
    <cellStyle name="Title 2 2 2 2 2 11 2" xfId="40175"/>
    <cellStyle name="Title 2 2 2 2 2 110" xfId="40176"/>
    <cellStyle name="Title 2 2 2 2 2 111" xfId="40177"/>
    <cellStyle name="Title 2 2 2 2 2 112" xfId="40178"/>
    <cellStyle name="Title 2 2 2 2 2 113" xfId="40179"/>
    <cellStyle name="Title 2 2 2 2 2 114" xfId="40180"/>
    <cellStyle name="Title 2 2 2 2 2 115" xfId="40181"/>
    <cellStyle name="Title 2 2 2 2 2 116" xfId="40182"/>
    <cellStyle name="Title 2 2 2 2 2 117" xfId="40183"/>
    <cellStyle name="Title 2 2 2 2 2 118" xfId="40184"/>
    <cellStyle name="Title 2 2 2 2 2 119" xfId="40185"/>
    <cellStyle name="Title 2 2 2 2 2 12" xfId="40186"/>
    <cellStyle name="Title 2 2 2 2 2 12 2" xfId="40187"/>
    <cellStyle name="Title 2 2 2 2 2 120" xfId="40188"/>
    <cellStyle name="Title 2 2 2 2 2 121" xfId="40189"/>
    <cellStyle name="Title 2 2 2 2 2 122" xfId="40190"/>
    <cellStyle name="Title 2 2 2 2 2 123" xfId="40191"/>
    <cellStyle name="Title 2 2 2 2 2 124" xfId="40192"/>
    <cellStyle name="Title 2 2 2 2 2 125" xfId="40193"/>
    <cellStyle name="Title 2 2 2 2 2 126" xfId="40194"/>
    <cellStyle name="Title 2 2 2 2 2 127" xfId="40195"/>
    <cellStyle name="Title 2 2 2 2 2 128" xfId="40196"/>
    <cellStyle name="Title 2 2 2 2 2 129" xfId="40197"/>
    <cellStyle name="Title 2 2 2 2 2 13" xfId="40198"/>
    <cellStyle name="Title 2 2 2 2 2 13 2" xfId="40199"/>
    <cellStyle name="Title 2 2 2 2 2 130" xfId="40200"/>
    <cellStyle name="Title 2 2 2 2 2 131" xfId="40201"/>
    <cellStyle name="Title 2 2 2 2 2 132" xfId="40202"/>
    <cellStyle name="Title 2 2 2 2 2 133" xfId="40203"/>
    <cellStyle name="Title 2 2 2 2 2 134" xfId="40204"/>
    <cellStyle name="Title 2 2 2 2 2 135" xfId="40205"/>
    <cellStyle name="Title 2 2 2 2 2 136" xfId="40206"/>
    <cellStyle name="Title 2 2 2 2 2 14" xfId="40207"/>
    <cellStyle name="Title 2 2 2 2 2 14 2" xfId="40208"/>
    <cellStyle name="Title 2 2 2 2 2 15" xfId="40209"/>
    <cellStyle name="Title 2 2 2 2 2 15 2" xfId="40210"/>
    <cellStyle name="Title 2 2 2 2 2 16" xfId="40211"/>
    <cellStyle name="Title 2 2 2 2 2 16 2" xfId="40212"/>
    <cellStyle name="Title 2 2 2 2 2 17" xfId="40213"/>
    <cellStyle name="Title 2 2 2 2 2 17 2" xfId="40214"/>
    <cellStyle name="Title 2 2 2 2 2 18" xfId="40215"/>
    <cellStyle name="Title 2 2 2 2 2 18 2" xfId="40216"/>
    <cellStyle name="Title 2 2 2 2 2 19" xfId="40217"/>
    <cellStyle name="Title 2 2 2 2 2 19 2" xfId="40218"/>
    <cellStyle name="Title 2 2 2 2 2 2" xfId="40219"/>
    <cellStyle name="Title 2 2 2 2 2 2 10" xfId="40220"/>
    <cellStyle name="Title 2 2 2 2 2 2 10 2" xfId="40221"/>
    <cellStyle name="Title 2 2 2 2 2 2 100" xfId="40222"/>
    <cellStyle name="Title 2 2 2 2 2 2 101" xfId="40223"/>
    <cellStyle name="Title 2 2 2 2 2 2 102" xfId="40224"/>
    <cellStyle name="Title 2 2 2 2 2 2 103" xfId="40225"/>
    <cellStyle name="Title 2 2 2 2 2 2 104" xfId="40226"/>
    <cellStyle name="Title 2 2 2 2 2 2 105" xfId="40227"/>
    <cellStyle name="Title 2 2 2 2 2 2 106" xfId="40228"/>
    <cellStyle name="Title 2 2 2 2 2 2 107" xfId="40229"/>
    <cellStyle name="Title 2 2 2 2 2 2 108" xfId="40230"/>
    <cellStyle name="Title 2 2 2 2 2 2 109" xfId="40231"/>
    <cellStyle name="Title 2 2 2 2 2 2 11" xfId="40232"/>
    <cellStyle name="Title 2 2 2 2 2 2 11 2" xfId="40233"/>
    <cellStyle name="Title 2 2 2 2 2 2 110" xfId="40234"/>
    <cellStyle name="Title 2 2 2 2 2 2 111" xfId="40235"/>
    <cellStyle name="Title 2 2 2 2 2 2 112" xfId="40236"/>
    <cellStyle name="Title 2 2 2 2 2 2 113" xfId="40237"/>
    <cellStyle name="Title 2 2 2 2 2 2 114" xfId="40238"/>
    <cellStyle name="Title 2 2 2 2 2 2 115" xfId="40239"/>
    <cellStyle name="Title 2 2 2 2 2 2 116" xfId="40240"/>
    <cellStyle name="Title 2 2 2 2 2 2 117" xfId="40241"/>
    <cellStyle name="Title 2 2 2 2 2 2 118" xfId="40242"/>
    <cellStyle name="Title 2 2 2 2 2 2 119" xfId="40243"/>
    <cellStyle name="Title 2 2 2 2 2 2 12" xfId="40244"/>
    <cellStyle name="Title 2 2 2 2 2 2 12 2" xfId="40245"/>
    <cellStyle name="Title 2 2 2 2 2 2 120" xfId="40246"/>
    <cellStyle name="Title 2 2 2 2 2 2 121" xfId="40247"/>
    <cellStyle name="Title 2 2 2 2 2 2 122" xfId="40248"/>
    <cellStyle name="Title 2 2 2 2 2 2 123" xfId="40249"/>
    <cellStyle name="Title 2 2 2 2 2 2 124" xfId="40250"/>
    <cellStyle name="Title 2 2 2 2 2 2 125" xfId="40251"/>
    <cellStyle name="Title 2 2 2 2 2 2 126" xfId="40252"/>
    <cellStyle name="Title 2 2 2 2 2 2 127" xfId="40253"/>
    <cellStyle name="Title 2 2 2 2 2 2 128" xfId="40254"/>
    <cellStyle name="Title 2 2 2 2 2 2 129" xfId="40255"/>
    <cellStyle name="Title 2 2 2 2 2 2 13" xfId="40256"/>
    <cellStyle name="Title 2 2 2 2 2 2 13 2" xfId="40257"/>
    <cellStyle name="Title 2 2 2 2 2 2 130" xfId="40258"/>
    <cellStyle name="Title 2 2 2 2 2 2 131" xfId="40259"/>
    <cellStyle name="Title 2 2 2 2 2 2 132" xfId="40260"/>
    <cellStyle name="Title 2 2 2 2 2 2 133" xfId="40261"/>
    <cellStyle name="Title 2 2 2 2 2 2 134" xfId="40262"/>
    <cellStyle name="Title 2 2 2 2 2 2 135" xfId="40263"/>
    <cellStyle name="Title 2 2 2 2 2 2 136" xfId="40264"/>
    <cellStyle name="Title 2 2 2 2 2 2 14" xfId="40265"/>
    <cellStyle name="Title 2 2 2 2 2 2 14 2" xfId="40266"/>
    <cellStyle name="Title 2 2 2 2 2 2 15" xfId="40267"/>
    <cellStyle name="Title 2 2 2 2 2 2 15 2" xfId="40268"/>
    <cellStyle name="Title 2 2 2 2 2 2 16" xfId="40269"/>
    <cellStyle name="Title 2 2 2 2 2 2 16 2" xfId="40270"/>
    <cellStyle name="Title 2 2 2 2 2 2 17" xfId="40271"/>
    <cellStyle name="Title 2 2 2 2 2 2 17 2" xfId="40272"/>
    <cellStyle name="Title 2 2 2 2 2 2 18" xfId="40273"/>
    <cellStyle name="Title 2 2 2 2 2 2 18 2" xfId="40274"/>
    <cellStyle name="Title 2 2 2 2 2 2 19" xfId="40275"/>
    <cellStyle name="Title 2 2 2 2 2 2 19 2" xfId="40276"/>
    <cellStyle name="Title 2 2 2 2 2 2 2" xfId="40277"/>
    <cellStyle name="Title 2 2 2 2 2 2 2 10" xfId="40278"/>
    <cellStyle name="Title 2 2 2 2 2 2 2 10 2" xfId="40279"/>
    <cellStyle name="Title 2 2 2 2 2 2 2 100" xfId="40280"/>
    <cellStyle name="Title 2 2 2 2 2 2 2 101" xfId="40281"/>
    <cellStyle name="Title 2 2 2 2 2 2 2 102" xfId="40282"/>
    <cellStyle name="Title 2 2 2 2 2 2 2 103" xfId="40283"/>
    <cellStyle name="Title 2 2 2 2 2 2 2 104" xfId="40284"/>
    <cellStyle name="Title 2 2 2 2 2 2 2 105" xfId="40285"/>
    <cellStyle name="Title 2 2 2 2 2 2 2 106" xfId="40286"/>
    <cellStyle name="Title 2 2 2 2 2 2 2 107" xfId="40287"/>
    <cellStyle name="Title 2 2 2 2 2 2 2 108" xfId="40288"/>
    <cellStyle name="Title 2 2 2 2 2 2 2 109" xfId="40289"/>
    <cellStyle name="Title 2 2 2 2 2 2 2 11" xfId="40290"/>
    <cellStyle name="Title 2 2 2 2 2 2 2 11 2" xfId="40291"/>
    <cellStyle name="Title 2 2 2 2 2 2 2 110" xfId="40292"/>
    <cellStyle name="Title 2 2 2 2 2 2 2 111" xfId="40293"/>
    <cellStyle name="Title 2 2 2 2 2 2 2 112" xfId="40294"/>
    <cellStyle name="Title 2 2 2 2 2 2 2 113" xfId="40295"/>
    <cellStyle name="Title 2 2 2 2 2 2 2 114" xfId="40296"/>
    <cellStyle name="Title 2 2 2 2 2 2 2 115" xfId="40297"/>
    <cellStyle name="Title 2 2 2 2 2 2 2 116" xfId="40298"/>
    <cellStyle name="Title 2 2 2 2 2 2 2 117" xfId="40299"/>
    <cellStyle name="Title 2 2 2 2 2 2 2 118" xfId="40300"/>
    <cellStyle name="Title 2 2 2 2 2 2 2 119" xfId="40301"/>
    <cellStyle name="Title 2 2 2 2 2 2 2 12" xfId="40302"/>
    <cellStyle name="Title 2 2 2 2 2 2 2 12 2" xfId="40303"/>
    <cellStyle name="Title 2 2 2 2 2 2 2 120" xfId="40304"/>
    <cellStyle name="Title 2 2 2 2 2 2 2 121" xfId="40305"/>
    <cellStyle name="Title 2 2 2 2 2 2 2 122" xfId="40306"/>
    <cellStyle name="Title 2 2 2 2 2 2 2 123" xfId="40307"/>
    <cellStyle name="Title 2 2 2 2 2 2 2 124" xfId="40308"/>
    <cellStyle name="Title 2 2 2 2 2 2 2 125" xfId="40309"/>
    <cellStyle name="Title 2 2 2 2 2 2 2 126" xfId="40310"/>
    <cellStyle name="Title 2 2 2 2 2 2 2 127" xfId="40311"/>
    <cellStyle name="Title 2 2 2 2 2 2 2 128" xfId="40312"/>
    <cellStyle name="Title 2 2 2 2 2 2 2 129" xfId="40313"/>
    <cellStyle name="Title 2 2 2 2 2 2 2 13" xfId="40314"/>
    <cellStyle name="Title 2 2 2 2 2 2 2 13 2" xfId="40315"/>
    <cellStyle name="Title 2 2 2 2 2 2 2 130" xfId="40316"/>
    <cellStyle name="Title 2 2 2 2 2 2 2 131" xfId="40317"/>
    <cellStyle name="Title 2 2 2 2 2 2 2 132" xfId="40318"/>
    <cellStyle name="Title 2 2 2 2 2 2 2 133" xfId="40319"/>
    <cellStyle name="Title 2 2 2 2 2 2 2 134" xfId="40320"/>
    <cellStyle name="Title 2 2 2 2 2 2 2 135" xfId="40321"/>
    <cellStyle name="Title 2 2 2 2 2 2 2 14" xfId="40322"/>
    <cellStyle name="Title 2 2 2 2 2 2 2 14 2" xfId="40323"/>
    <cellStyle name="Title 2 2 2 2 2 2 2 15" xfId="40324"/>
    <cellStyle name="Title 2 2 2 2 2 2 2 15 2" xfId="40325"/>
    <cellStyle name="Title 2 2 2 2 2 2 2 16" xfId="40326"/>
    <cellStyle name="Title 2 2 2 2 2 2 2 16 2" xfId="40327"/>
    <cellStyle name="Title 2 2 2 2 2 2 2 17" xfId="40328"/>
    <cellStyle name="Title 2 2 2 2 2 2 2 17 2" xfId="40329"/>
    <cellStyle name="Title 2 2 2 2 2 2 2 18" xfId="40330"/>
    <cellStyle name="Title 2 2 2 2 2 2 2 18 2" xfId="40331"/>
    <cellStyle name="Title 2 2 2 2 2 2 2 19" xfId="40332"/>
    <cellStyle name="Title 2 2 2 2 2 2 2 19 2" xfId="40333"/>
    <cellStyle name="Title 2 2 2 2 2 2 2 2" xfId="40334"/>
    <cellStyle name="Title 2 2 2 2 2 2 2 2 10" xfId="40335"/>
    <cellStyle name="Title 2 2 2 2 2 2 2 2 10 2" xfId="40336"/>
    <cellStyle name="Title 2 2 2 2 2 2 2 2 100" xfId="40337"/>
    <cellStyle name="Title 2 2 2 2 2 2 2 2 101" xfId="40338"/>
    <cellStyle name="Title 2 2 2 2 2 2 2 2 102" xfId="40339"/>
    <cellStyle name="Title 2 2 2 2 2 2 2 2 103" xfId="40340"/>
    <cellStyle name="Title 2 2 2 2 2 2 2 2 104" xfId="40341"/>
    <cellStyle name="Title 2 2 2 2 2 2 2 2 105" xfId="40342"/>
    <cellStyle name="Title 2 2 2 2 2 2 2 2 106" xfId="40343"/>
    <cellStyle name="Title 2 2 2 2 2 2 2 2 107" xfId="40344"/>
    <cellStyle name="Title 2 2 2 2 2 2 2 2 108" xfId="40345"/>
    <cellStyle name="Title 2 2 2 2 2 2 2 2 109" xfId="40346"/>
    <cellStyle name="Title 2 2 2 2 2 2 2 2 11" xfId="40347"/>
    <cellStyle name="Title 2 2 2 2 2 2 2 2 11 2" xfId="40348"/>
    <cellStyle name="Title 2 2 2 2 2 2 2 2 110" xfId="40349"/>
    <cellStyle name="Title 2 2 2 2 2 2 2 2 111" xfId="40350"/>
    <cellStyle name="Title 2 2 2 2 2 2 2 2 12" xfId="40351"/>
    <cellStyle name="Title 2 2 2 2 2 2 2 2 12 2" xfId="40352"/>
    <cellStyle name="Title 2 2 2 2 2 2 2 2 13" xfId="40353"/>
    <cellStyle name="Title 2 2 2 2 2 2 2 2 13 2" xfId="40354"/>
    <cellStyle name="Title 2 2 2 2 2 2 2 2 14" xfId="40355"/>
    <cellStyle name="Title 2 2 2 2 2 2 2 2 14 2" xfId="40356"/>
    <cellStyle name="Title 2 2 2 2 2 2 2 2 15" xfId="40357"/>
    <cellStyle name="Title 2 2 2 2 2 2 2 2 15 2" xfId="40358"/>
    <cellStyle name="Title 2 2 2 2 2 2 2 2 16" xfId="40359"/>
    <cellStyle name="Title 2 2 2 2 2 2 2 2 16 2" xfId="40360"/>
    <cellStyle name="Title 2 2 2 2 2 2 2 2 17" xfId="40361"/>
    <cellStyle name="Title 2 2 2 2 2 2 2 2 17 2" xfId="40362"/>
    <cellStyle name="Title 2 2 2 2 2 2 2 2 18" xfId="40363"/>
    <cellStyle name="Title 2 2 2 2 2 2 2 2 18 2" xfId="40364"/>
    <cellStyle name="Title 2 2 2 2 2 2 2 2 19" xfId="40365"/>
    <cellStyle name="Title 2 2 2 2 2 2 2 2 19 2" xfId="40366"/>
    <cellStyle name="Title 2 2 2 2 2 2 2 2 2" xfId="40367"/>
    <cellStyle name="Title 2 2 2 2 2 2 2 2 2 10" xfId="40368"/>
    <cellStyle name="Title 2 2 2 2 2 2 2 2 2 10 2" xfId="40369"/>
    <cellStyle name="Title 2 2 2 2 2 2 2 2 2 11" xfId="40370"/>
    <cellStyle name="Title 2 2 2 2 2 2 2 2 2 11 2" xfId="40371"/>
    <cellStyle name="Title 2 2 2 2 2 2 2 2 2 12" xfId="40372"/>
    <cellStyle name="Title 2 2 2 2 2 2 2 2 2 12 2" xfId="40373"/>
    <cellStyle name="Title 2 2 2 2 2 2 2 2 2 13" xfId="40374"/>
    <cellStyle name="Title 2 2 2 2 2 2 2 2 2 13 2" xfId="40375"/>
    <cellStyle name="Title 2 2 2 2 2 2 2 2 2 14" xfId="40376"/>
    <cellStyle name="Title 2 2 2 2 2 2 2 2 2 14 2" xfId="40377"/>
    <cellStyle name="Title 2 2 2 2 2 2 2 2 2 15" xfId="40378"/>
    <cellStyle name="Title 2 2 2 2 2 2 2 2 2 15 2" xfId="40379"/>
    <cellStyle name="Title 2 2 2 2 2 2 2 2 2 16" xfId="40380"/>
    <cellStyle name="Title 2 2 2 2 2 2 2 2 2 16 2" xfId="40381"/>
    <cellStyle name="Title 2 2 2 2 2 2 2 2 2 17" xfId="40382"/>
    <cellStyle name="Title 2 2 2 2 2 2 2 2 2 17 2" xfId="40383"/>
    <cellStyle name="Title 2 2 2 2 2 2 2 2 2 18" xfId="40384"/>
    <cellStyle name="Title 2 2 2 2 2 2 2 2 2 18 2" xfId="40385"/>
    <cellStyle name="Title 2 2 2 2 2 2 2 2 2 19" xfId="40386"/>
    <cellStyle name="Title 2 2 2 2 2 2 2 2 2 19 2" xfId="40387"/>
    <cellStyle name="Title 2 2 2 2 2 2 2 2 2 2" xfId="40388"/>
    <cellStyle name="Title 2 2 2 2 2 2 2 2 2 2 10" xfId="40389"/>
    <cellStyle name="Title 2 2 2 2 2 2 2 2 2 2 10 2" xfId="40390"/>
    <cellStyle name="Title 2 2 2 2 2 2 2 2 2 2 11" xfId="40391"/>
    <cellStyle name="Title 2 2 2 2 2 2 2 2 2 2 11 2" xfId="40392"/>
    <cellStyle name="Title 2 2 2 2 2 2 2 2 2 2 12" xfId="40393"/>
    <cellStyle name="Title 2 2 2 2 2 2 2 2 2 2 12 2" xfId="40394"/>
    <cellStyle name="Title 2 2 2 2 2 2 2 2 2 2 13" xfId="40395"/>
    <cellStyle name="Title 2 2 2 2 2 2 2 2 2 2 13 2" xfId="40396"/>
    <cellStyle name="Title 2 2 2 2 2 2 2 2 2 2 14" xfId="40397"/>
    <cellStyle name="Title 2 2 2 2 2 2 2 2 2 2 14 2" xfId="40398"/>
    <cellStyle name="Title 2 2 2 2 2 2 2 2 2 2 15" xfId="40399"/>
    <cellStyle name="Title 2 2 2 2 2 2 2 2 2 2 15 2" xfId="40400"/>
    <cellStyle name="Title 2 2 2 2 2 2 2 2 2 2 16" xfId="40401"/>
    <cellStyle name="Title 2 2 2 2 2 2 2 2 2 2 16 2" xfId="40402"/>
    <cellStyle name="Title 2 2 2 2 2 2 2 2 2 2 17" xfId="40403"/>
    <cellStyle name="Title 2 2 2 2 2 2 2 2 2 2 17 2" xfId="40404"/>
    <cellStyle name="Title 2 2 2 2 2 2 2 2 2 2 18" xfId="40405"/>
    <cellStyle name="Title 2 2 2 2 2 2 2 2 2 2 18 2" xfId="40406"/>
    <cellStyle name="Title 2 2 2 2 2 2 2 2 2 2 19" xfId="40407"/>
    <cellStyle name="Title 2 2 2 2 2 2 2 2 2 2 19 2" xfId="40408"/>
    <cellStyle name="Title 2 2 2 2 2 2 2 2 2 2 2" xfId="40409"/>
    <cellStyle name="Title 2 2 2 2 2 2 2 2 2 2 2 10" xfId="40410"/>
    <cellStyle name="Title 2 2 2 2 2 2 2 2 2 2 2 11" xfId="40411"/>
    <cellStyle name="Title 2 2 2 2 2 2 2 2 2 2 2 12" xfId="40412"/>
    <cellStyle name="Title 2 2 2 2 2 2 2 2 2 2 2 13" xfId="40413"/>
    <cellStyle name="Title 2 2 2 2 2 2 2 2 2 2 2 14" xfId="40414"/>
    <cellStyle name="Title 2 2 2 2 2 2 2 2 2 2 2 15" xfId="40415"/>
    <cellStyle name="Title 2 2 2 2 2 2 2 2 2 2 2 16" xfId="40416"/>
    <cellStyle name="Title 2 2 2 2 2 2 2 2 2 2 2 17" xfId="40417"/>
    <cellStyle name="Title 2 2 2 2 2 2 2 2 2 2 2 18" xfId="40418"/>
    <cellStyle name="Title 2 2 2 2 2 2 2 2 2 2 2 19" xfId="40419"/>
    <cellStyle name="Title 2 2 2 2 2 2 2 2 2 2 2 2" xfId="40420"/>
    <cellStyle name="Title 2 2 2 2 2 2 2 2 2 2 2 2 10" xfId="40421"/>
    <cellStyle name="Title 2 2 2 2 2 2 2 2 2 2 2 2 11" xfId="40422"/>
    <cellStyle name="Title 2 2 2 2 2 2 2 2 2 2 2 2 12" xfId="40423"/>
    <cellStyle name="Title 2 2 2 2 2 2 2 2 2 2 2 2 13" xfId="40424"/>
    <cellStyle name="Title 2 2 2 2 2 2 2 2 2 2 2 2 14" xfId="40425"/>
    <cellStyle name="Title 2 2 2 2 2 2 2 2 2 2 2 2 15" xfId="40426"/>
    <cellStyle name="Title 2 2 2 2 2 2 2 2 2 2 2 2 16" xfId="40427"/>
    <cellStyle name="Title 2 2 2 2 2 2 2 2 2 2 2 2 17" xfId="40428"/>
    <cellStyle name="Title 2 2 2 2 2 2 2 2 2 2 2 2 18" xfId="40429"/>
    <cellStyle name="Title 2 2 2 2 2 2 2 2 2 2 2 2 19" xfId="40430"/>
    <cellStyle name="Title 2 2 2 2 2 2 2 2 2 2 2 2 2" xfId="40431"/>
    <cellStyle name="Title 2 2 2 2 2 2 2 2 2 2 2 2 2 10" xfId="40432"/>
    <cellStyle name="Title 2 2 2 2 2 2 2 2 2 2 2 2 2 11" xfId="40433"/>
    <cellStyle name="Title 2 2 2 2 2 2 2 2 2 2 2 2 2 12" xfId="40434"/>
    <cellStyle name="Title 2 2 2 2 2 2 2 2 2 2 2 2 2 13" xfId="40435"/>
    <cellStyle name="Title 2 2 2 2 2 2 2 2 2 2 2 2 2 14" xfId="40436"/>
    <cellStyle name="Title 2 2 2 2 2 2 2 2 2 2 2 2 2 15" xfId="40437"/>
    <cellStyle name="Title 2 2 2 2 2 2 2 2 2 2 2 2 2 16" xfId="40438"/>
    <cellStyle name="Title 2 2 2 2 2 2 2 2 2 2 2 2 2 17" xfId="40439"/>
    <cellStyle name="Title 2 2 2 2 2 2 2 2 2 2 2 2 2 18" xfId="40440"/>
    <cellStyle name="Title 2 2 2 2 2 2 2 2 2 2 2 2 2 19" xfId="40441"/>
    <cellStyle name="Title 2 2 2 2 2 2 2 2 2 2 2 2 2 2" xfId="40442"/>
    <cellStyle name="Title 2 2 2 2 2 2 2 2 2 2 2 2 2 2 10" xfId="40443"/>
    <cellStyle name="Title 2 2 2 2 2 2 2 2 2 2 2 2 2 2 11" xfId="40444"/>
    <cellStyle name="Title 2 2 2 2 2 2 2 2 2 2 2 2 2 2 12" xfId="40445"/>
    <cellStyle name="Title 2 2 2 2 2 2 2 2 2 2 2 2 2 2 13" xfId="40446"/>
    <cellStyle name="Title 2 2 2 2 2 2 2 2 2 2 2 2 2 2 14" xfId="40447"/>
    <cellStyle name="Title 2 2 2 2 2 2 2 2 2 2 2 2 2 2 15" xfId="40448"/>
    <cellStyle name="Title 2 2 2 2 2 2 2 2 2 2 2 2 2 2 16" xfId="40449"/>
    <cellStyle name="Title 2 2 2 2 2 2 2 2 2 2 2 2 2 2 17" xfId="40450"/>
    <cellStyle name="Title 2 2 2 2 2 2 2 2 2 2 2 2 2 2 18" xfId="40451"/>
    <cellStyle name="Title 2 2 2 2 2 2 2 2 2 2 2 2 2 2 19" xfId="40452"/>
    <cellStyle name="Title 2 2 2 2 2 2 2 2 2 2 2 2 2 2 2" xfId="40453"/>
    <cellStyle name="Title 2 2 2 2 2 2 2 2 2 2 2 2 2 2 2 2" xfId="40454"/>
    <cellStyle name="Title 2 2 2 2 2 2 2 2 2 2 2 2 2 2 20" xfId="40455"/>
    <cellStyle name="Title 2 2 2 2 2 2 2 2 2 2 2 2 2 2 21" xfId="40456"/>
    <cellStyle name="Title 2 2 2 2 2 2 2 2 2 2 2 2 2 2 22" xfId="40457"/>
    <cellStyle name="Title 2 2 2 2 2 2 2 2 2 2 2 2 2 2 23" xfId="40458"/>
    <cellStyle name="Title 2 2 2 2 2 2 2 2 2 2 2 2 2 2 24" xfId="40459"/>
    <cellStyle name="Title 2 2 2 2 2 2 2 2 2 2 2 2 2 2 25" xfId="40460"/>
    <cellStyle name="Title 2 2 2 2 2 2 2 2 2 2 2 2 2 2 26" xfId="40461"/>
    <cellStyle name="Title 2 2 2 2 2 2 2 2 2 2 2 2 2 2 27" xfId="40462"/>
    <cellStyle name="Title 2 2 2 2 2 2 2 2 2 2 2 2 2 2 28" xfId="40463"/>
    <cellStyle name="Title 2 2 2 2 2 2 2 2 2 2 2 2 2 2 29" xfId="40464"/>
    <cellStyle name="Title 2 2 2 2 2 2 2 2 2 2 2 2 2 2 3" xfId="40465"/>
    <cellStyle name="Title 2 2 2 2 2 2 2 2 2 2 2 2 2 2 30" xfId="40466"/>
    <cellStyle name="Title 2 2 2 2 2 2 2 2 2 2 2 2 2 2 31" xfId="40467"/>
    <cellStyle name="Title 2 2 2 2 2 2 2 2 2 2 2 2 2 2 32" xfId="40468"/>
    <cellStyle name="Title 2 2 2 2 2 2 2 2 2 2 2 2 2 2 33" xfId="40469"/>
    <cellStyle name="Title 2 2 2 2 2 2 2 2 2 2 2 2 2 2 34" xfId="40470"/>
    <cellStyle name="Title 2 2 2 2 2 2 2 2 2 2 2 2 2 2 35" xfId="40471"/>
    <cellStyle name="Title 2 2 2 2 2 2 2 2 2 2 2 2 2 2 36" xfId="40472"/>
    <cellStyle name="Title 2 2 2 2 2 2 2 2 2 2 2 2 2 2 37" xfId="40473"/>
    <cellStyle name="Title 2 2 2 2 2 2 2 2 2 2 2 2 2 2 38" xfId="40474"/>
    <cellStyle name="Title 2 2 2 2 2 2 2 2 2 2 2 2 2 2 39" xfId="40475"/>
    <cellStyle name="Title 2 2 2 2 2 2 2 2 2 2 2 2 2 2 4" xfId="40476"/>
    <cellStyle name="Title 2 2 2 2 2 2 2 2 2 2 2 2 2 2 40" xfId="40477"/>
    <cellStyle name="Title 2 2 2 2 2 2 2 2 2 2 2 2 2 2 41" xfId="40478"/>
    <cellStyle name="Title 2 2 2 2 2 2 2 2 2 2 2 2 2 2 42" xfId="40479"/>
    <cellStyle name="Title 2 2 2 2 2 2 2 2 2 2 2 2 2 2 43" xfId="40480"/>
    <cellStyle name="Title 2 2 2 2 2 2 2 2 2 2 2 2 2 2 44" xfId="40481"/>
    <cellStyle name="Title 2 2 2 2 2 2 2 2 2 2 2 2 2 2 45" xfId="40482"/>
    <cellStyle name="Title 2 2 2 2 2 2 2 2 2 2 2 2 2 2 46" xfId="40483"/>
    <cellStyle name="Title 2 2 2 2 2 2 2 2 2 2 2 2 2 2 47" xfId="40484"/>
    <cellStyle name="Title 2 2 2 2 2 2 2 2 2 2 2 2 2 2 48" xfId="40485"/>
    <cellStyle name="Title 2 2 2 2 2 2 2 2 2 2 2 2 2 2 49" xfId="40486"/>
    <cellStyle name="Title 2 2 2 2 2 2 2 2 2 2 2 2 2 2 5" xfId="40487"/>
    <cellStyle name="Title 2 2 2 2 2 2 2 2 2 2 2 2 2 2 50" xfId="40488"/>
    <cellStyle name="Title 2 2 2 2 2 2 2 2 2 2 2 2 2 2 51" xfId="40489"/>
    <cellStyle name="Title 2 2 2 2 2 2 2 2 2 2 2 2 2 2 52" xfId="40490"/>
    <cellStyle name="Title 2 2 2 2 2 2 2 2 2 2 2 2 2 2 53" xfId="40491"/>
    <cellStyle name="Title 2 2 2 2 2 2 2 2 2 2 2 2 2 2 54" xfId="40492"/>
    <cellStyle name="Title 2 2 2 2 2 2 2 2 2 2 2 2 2 2 55" xfId="40493"/>
    <cellStyle name="Title 2 2 2 2 2 2 2 2 2 2 2 2 2 2 56" xfId="40494"/>
    <cellStyle name="Title 2 2 2 2 2 2 2 2 2 2 2 2 2 2 57" xfId="40495"/>
    <cellStyle name="Title 2 2 2 2 2 2 2 2 2 2 2 2 2 2 58" xfId="40496"/>
    <cellStyle name="Title 2 2 2 2 2 2 2 2 2 2 2 2 2 2 59" xfId="40497"/>
    <cellStyle name="Title 2 2 2 2 2 2 2 2 2 2 2 2 2 2 6" xfId="40498"/>
    <cellStyle name="Title 2 2 2 2 2 2 2 2 2 2 2 2 2 2 60" xfId="40499"/>
    <cellStyle name="Title 2 2 2 2 2 2 2 2 2 2 2 2 2 2 61" xfId="40500"/>
    <cellStyle name="Title 2 2 2 2 2 2 2 2 2 2 2 2 2 2 62" xfId="40501"/>
    <cellStyle name="Title 2 2 2 2 2 2 2 2 2 2 2 2 2 2 63" xfId="40502"/>
    <cellStyle name="Title 2 2 2 2 2 2 2 2 2 2 2 2 2 2 64" xfId="40503"/>
    <cellStyle name="Title 2 2 2 2 2 2 2 2 2 2 2 2 2 2 65" xfId="40504"/>
    <cellStyle name="Title 2 2 2 2 2 2 2 2 2 2 2 2 2 2 66" xfId="40505"/>
    <cellStyle name="Title 2 2 2 2 2 2 2 2 2 2 2 2 2 2 67" xfId="40506"/>
    <cellStyle name="Title 2 2 2 2 2 2 2 2 2 2 2 2 2 2 68" xfId="40507"/>
    <cellStyle name="Title 2 2 2 2 2 2 2 2 2 2 2 2 2 2 69" xfId="40508"/>
    <cellStyle name="Title 2 2 2 2 2 2 2 2 2 2 2 2 2 2 7" xfId="40509"/>
    <cellStyle name="Title 2 2 2 2 2 2 2 2 2 2 2 2 2 2 70" xfId="40510"/>
    <cellStyle name="Title 2 2 2 2 2 2 2 2 2 2 2 2 2 2 71" xfId="40511"/>
    <cellStyle name="Title 2 2 2 2 2 2 2 2 2 2 2 2 2 2 72" xfId="40512"/>
    <cellStyle name="Title 2 2 2 2 2 2 2 2 2 2 2 2 2 2 73" xfId="40513"/>
    <cellStyle name="Title 2 2 2 2 2 2 2 2 2 2 2 2 2 2 74" xfId="40514"/>
    <cellStyle name="Title 2 2 2 2 2 2 2 2 2 2 2 2 2 2 8" xfId="40515"/>
    <cellStyle name="Title 2 2 2 2 2 2 2 2 2 2 2 2 2 2 9" xfId="40516"/>
    <cellStyle name="Title 2 2 2 2 2 2 2 2 2 2 2 2 2 20" xfId="40517"/>
    <cellStyle name="Title 2 2 2 2 2 2 2 2 2 2 2 2 2 21" xfId="40518"/>
    <cellStyle name="Title 2 2 2 2 2 2 2 2 2 2 2 2 2 22" xfId="40519"/>
    <cellStyle name="Title 2 2 2 2 2 2 2 2 2 2 2 2 2 23" xfId="40520"/>
    <cellStyle name="Title 2 2 2 2 2 2 2 2 2 2 2 2 2 24" xfId="40521"/>
    <cellStyle name="Title 2 2 2 2 2 2 2 2 2 2 2 2 2 25" xfId="40522"/>
    <cellStyle name="Title 2 2 2 2 2 2 2 2 2 2 2 2 2 26" xfId="40523"/>
    <cellStyle name="Title 2 2 2 2 2 2 2 2 2 2 2 2 2 27" xfId="40524"/>
    <cellStyle name="Title 2 2 2 2 2 2 2 2 2 2 2 2 2 28" xfId="40525"/>
    <cellStyle name="Title 2 2 2 2 2 2 2 2 2 2 2 2 2 29" xfId="40526"/>
    <cellStyle name="Title 2 2 2 2 2 2 2 2 2 2 2 2 2 3" xfId="40527"/>
    <cellStyle name="Title 2 2 2 2 2 2 2 2 2 2 2 2 2 3 2" xfId="40528"/>
    <cellStyle name="Title 2 2 2 2 2 2 2 2 2 2 2 2 2 30" xfId="40529"/>
    <cellStyle name="Title 2 2 2 2 2 2 2 2 2 2 2 2 2 31" xfId="40530"/>
    <cellStyle name="Title 2 2 2 2 2 2 2 2 2 2 2 2 2 32" xfId="40531"/>
    <cellStyle name="Title 2 2 2 2 2 2 2 2 2 2 2 2 2 33" xfId="40532"/>
    <cellStyle name="Title 2 2 2 2 2 2 2 2 2 2 2 2 2 34" xfId="40533"/>
    <cellStyle name="Title 2 2 2 2 2 2 2 2 2 2 2 2 2 35" xfId="40534"/>
    <cellStyle name="Title 2 2 2 2 2 2 2 2 2 2 2 2 2 36" xfId="40535"/>
    <cellStyle name="Title 2 2 2 2 2 2 2 2 2 2 2 2 2 37" xfId="40536"/>
    <cellStyle name="Title 2 2 2 2 2 2 2 2 2 2 2 2 2 38" xfId="40537"/>
    <cellStyle name="Title 2 2 2 2 2 2 2 2 2 2 2 2 2 39" xfId="40538"/>
    <cellStyle name="Title 2 2 2 2 2 2 2 2 2 2 2 2 2 4" xfId="40539"/>
    <cellStyle name="Title 2 2 2 2 2 2 2 2 2 2 2 2 2 40" xfId="40540"/>
    <cellStyle name="Title 2 2 2 2 2 2 2 2 2 2 2 2 2 41" xfId="40541"/>
    <cellStyle name="Title 2 2 2 2 2 2 2 2 2 2 2 2 2 42" xfId="40542"/>
    <cellStyle name="Title 2 2 2 2 2 2 2 2 2 2 2 2 2 43" xfId="40543"/>
    <cellStyle name="Title 2 2 2 2 2 2 2 2 2 2 2 2 2 44" xfId="40544"/>
    <cellStyle name="Title 2 2 2 2 2 2 2 2 2 2 2 2 2 45" xfId="40545"/>
    <cellStyle name="Title 2 2 2 2 2 2 2 2 2 2 2 2 2 46" xfId="40546"/>
    <cellStyle name="Title 2 2 2 2 2 2 2 2 2 2 2 2 2 47" xfId="40547"/>
    <cellStyle name="Title 2 2 2 2 2 2 2 2 2 2 2 2 2 48" xfId="40548"/>
    <cellStyle name="Title 2 2 2 2 2 2 2 2 2 2 2 2 2 49" xfId="40549"/>
    <cellStyle name="Title 2 2 2 2 2 2 2 2 2 2 2 2 2 5" xfId="40550"/>
    <cellStyle name="Title 2 2 2 2 2 2 2 2 2 2 2 2 2 50" xfId="40551"/>
    <cellStyle name="Title 2 2 2 2 2 2 2 2 2 2 2 2 2 51" xfId="40552"/>
    <cellStyle name="Title 2 2 2 2 2 2 2 2 2 2 2 2 2 52" xfId="40553"/>
    <cellStyle name="Title 2 2 2 2 2 2 2 2 2 2 2 2 2 53" xfId="40554"/>
    <cellStyle name="Title 2 2 2 2 2 2 2 2 2 2 2 2 2 54" xfId="40555"/>
    <cellStyle name="Title 2 2 2 2 2 2 2 2 2 2 2 2 2 55" xfId="40556"/>
    <cellStyle name="Title 2 2 2 2 2 2 2 2 2 2 2 2 2 56" xfId="40557"/>
    <cellStyle name="Title 2 2 2 2 2 2 2 2 2 2 2 2 2 57" xfId="40558"/>
    <cellStyle name="Title 2 2 2 2 2 2 2 2 2 2 2 2 2 58" xfId="40559"/>
    <cellStyle name="Title 2 2 2 2 2 2 2 2 2 2 2 2 2 59" xfId="40560"/>
    <cellStyle name="Title 2 2 2 2 2 2 2 2 2 2 2 2 2 6" xfId="40561"/>
    <cellStyle name="Title 2 2 2 2 2 2 2 2 2 2 2 2 2 60" xfId="40562"/>
    <cellStyle name="Title 2 2 2 2 2 2 2 2 2 2 2 2 2 61" xfId="40563"/>
    <cellStyle name="Title 2 2 2 2 2 2 2 2 2 2 2 2 2 62" xfId="40564"/>
    <cellStyle name="Title 2 2 2 2 2 2 2 2 2 2 2 2 2 63" xfId="40565"/>
    <cellStyle name="Title 2 2 2 2 2 2 2 2 2 2 2 2 2 64" xfId="40566"/>
    <cellStyle name="Title 2 2 2 2 2 2 2 2 2 2 2 2 2 65" xfId="40567"/>
    <cellStyle name="Title 2 2 2 2 2 2 2 2 2 2 2 2 2 66" xfId="40568"/>
    <cellStyle name="Title 2 2 2 2 2 2 2 2 2 2 2 2 2 67" xfId="40569"/>
    <cellStyle name="Title 2 2 2 2 2 2 2 2 2 2 2 2 2 68" xfId="40570"/>
    <cellStyle name="Title 2 2 2 2 2 2 2 2 2 2 2 2 2 69" xfId="40571"/>
    <cellStyle name="Title 2 2 2 2 2 2 2 2 2 2 2 2 2 7" xfId="40572"/>
    <cellStyle name="Title 2 2 2 2 2 2 2 2 2 2 2 2 2 70" xfId="40573"/>
    <cellStyle name="Title 2 2 2 2 2 2 2 2 2 2 2 2 2 71" xfId="40574"/>
    <cellStyle name="Title 2 2 2 2 2 2 2 2 2 2 2 2 2 72" xfId="40575"/>
    <cellStyle name="Title 2 2 2 2 2 2 2 2 2 2 2 2 2 73" xfId="40576"/>
    <cellStyle name="Title 2 2 2 2 2 2 2 2 2 2 2 2 2 74" xfId="40577"/>
    <cellStyle name="Title 2 2 2 2 2 2 2 2 2 2 2 2 2 8" xfId="40578"/>
    <cellStyle name="Title 2 2 2 2 2 2 2 2 2 2 2 2 2 9" xfId="40579"/>
    <cellStyle name="Title 2 2 2 2 2 2 2 2 2 2 2 2 20" xfId="40580"/>
    <cellStyle name="Title 2 2 2 2 2 2 2 2 2 2 2 2 21" xfId="40581"/>
    <cellStyle name="Title 2 2 2 2 2 2 2 2 2 2 2 2 22" xfId="40582"/>
    <cellStyle name="Title 2 2 2 2 2 2 2 2 2 2 2 2 23" xfId="40583"/>
    <cellStyle name="Title 2 2 2 2 2 2 2 2 2 2 2 2 24" xfId="40584"/>
    <cellStyle name="Title 2 2 2 2 2 2 2 2 2 2 2 2 25" xfId="40585"/>
    <cellStyle name="Title 2 2 2 2 2 2 2 2 2 2 2 2 26" xfId="40586"/>
    <cellStyle name="Title 2 2 2 2 2 2 2 2 2 2 2 2 27" xfId="40587"/>
    <cellStyle name="Title 2 2 2 2 2 2 2 2 2 2 2 2 28" xfId="40588"/>
    <cellStyle name="Title 2 2 2 2 2 2 2 2 2 2 2 2 29" xfId="40589"/>
    <cellStyle name="Title 2 2 2 2 2 2 2 2 2 2 2 2 3" xfId="40590"/>
    <cellStyle name="Title 2 2 2 2 2 2 2 2 2 2 2 2 3 2" xfId="40591"/>
    <cellStyle name="Title 2 2 2 2 2 2 2 2 2 2 2 2 30" xfId="40592"/>
    <cellStyle name="Title 2 2 2 2 2 2 2 2 2 2 2 2 31" xfId="40593"/>
    <cellStyle name="Title 2 2 2 2 2 2 2 2 2 2 2 2 32" xfId="40594"/>
    <cellStyle name="Title 2 2 2 2 2 2 2 2 2 2 2 2 33" xfId="40595"/>
    <cellStyle name="Title 2 2 2 2 2 2 2 2 2 2 2 2 34" xfId="40596"/>
    <cellStyle name="Title 2 2 2 2 2 2 2 2 2 2 2 2 35" xfId="40597"/>
    <cellStyle name="Title 2 2 2 2 2 2 2 2 2 2 2 2 36" xfId="40598"/>
    <cellStyle name="Title 2 2 2 2 2 2 2 2 2 2 2 2 37" xfId="40599"/>
    <cellStyle name="Title 2 2 2 2 2 2 2 2 2 2 2 2 38" xfId="40600"/>
    <cellStyle name="Title 2 2 2 2 2 2 2 2 2 2 2 2 39" xfId="40601"/>
    <cellStyle name="Title 2 2 2 2 2 2 2 2 2 2 2 2 4" xfId="40602"/>
    <cellStyle name="Title 2 2 2 2 2 2 2 2 2 2 2 2 40" xfId="40603"/>
    <cellStyle name="Title 2 2 2 2 2 2 2 2 2 2 2 2 41" xfId="40604"/>
    <cellStyle name="Title 2 2 2 2 2 2 2 2 2 2 2 2 42" xfId="40605"/>
    <cellStyle name="Title 2 2 2 2 2 2 2 2 2 2 2 2 43" xfId="40606"/>
    <cellStyle name="Title 2 2 2 2 2 2 2 2 2 2 2 2 44" xfId="40607"/>
    <cellStyle name="Title 2 2 2 2 2 2 2 2 2 2 2 2 45" xfId="40608"/>
    <cellStyle name="Title 2 2 2 2 2 2 2 2 2 2 2 2 46" xfId="40609"/>
    <cellStyle name="Title 2 2 2 2 2 2 2 2 2 2 2 2 47" xfId="40610"/>
    <cellStyle name="Title 2 2 2 2 2 2 2 2 2 2 2 2 48" xfId="40611"/>
    <cellStyle name="Title 2 2 2 2 2 2 2 2 2 2 2 2 49" xfId="40612"/>
    <cellStyle name="Title 2 2 2 2 2 2 2 2 2 2 2 2 5" xfId="40613"/>
    <cellStyle name="Title 2 2 2 2 2 2 2 2 2 2 2 2 50" xfId="40614"/>
    <cellStyle name="Title 2 2 2 2 2 2 2 2 2 2 2 2 51" xfId="40615"/>
    <cellStyle name="Title 2 2 2 2 2 2 2 2 2 2 2 2 52" xfId="40616"/>
    <cellStyle name="Title 2 2 2 2 2 2 2 2 2 2 2 2 53" xfId="40617"/>
    <cellStyle name="Title 2 2 2 2 2 2 2 2 2 2 2 2 54" xfId="40618"/>
    <cellStyle name="Title 2 2 2 2 2 2 2 2 2 2 2 2 55" xfId="40619"/>
    <cellStyle name="Title 2 2 2 2 2 2 2 2 2 2 2 2 56" xfId="40620"/>
    <cellStyle name="Title 2 2 2 2 2 2 2 2 2 2 2 2 57" xfId="40621"/>
    <cellStyle name="Title 2 2 2 2 2 2 2 2 2 2 2 2 58" xfId="40622"/>
    <cellStyle name="Title 2 2 2 2 2 2 2 2 2 2 2 2 59" xfId="40623"/>
    <cellStyle name="Title 2 2 2 2 2 2 2 2 2 2 2 2 6" xfId="40624"/>
    <cellStyle name="Title 2 2 2 2 2 2 2 2 2 2 2 2 60" xfId="40625"/>
    <cellStyle name="Title 2 2 2 2 2 2 2 2 2 2 2 2 61" xfId="40626"/>
    <cellStyle name="Title 2 2 2 2 2 2 2 2 2 2 2 2 62" xfId="40627"/>
    <cellStyle name="Title 2 2 2 2 2 2 2 2 2 2 2 2 63" xfId="40628"/>
    <cellStyle name="Title 2 2 2 2 2 2 2 2 2 2 2 2 64" xfId="40629"/>
    <cellStyle name="Title 2 2 2 2 2 2 2 2 2 2 2 2 65" xfId="40630"/>
    <cellStyle name="Title 2 2 2 2 2 2 2 2 2 2 2 2 66" xfId="40631"/>
    <cellStyle name="Title 2 2 2 2 2 2 2 2 2 2 2 2 67" xfId="40632"/>
    <cellStyle name="Title 2 2 2 2 2 2 2 2 2 2 2 2 68" xfId="40633"/>
    <cellStyle name="Title 2 2 2 2 2 2 2 2 2 2 2 2 69" xfId="40634"/>
    <cellStyle name="Title 2 2 2 2 2 2 2 2 2 2 2 2 7" xfId="40635"/>
    <cellStyle name="Title 2 2 2 2 2 2 2 2 2 2 2 2 70" xfId="40636"/>
    <cellStyle name="Title 2 2 2 2 2 2 2 2 2 2 2 2 71" xfId="40637"/>
    <cellStyle name="Title 2 2 2 2 2 2 2 2 2 2 2 2 72" xfId="40638"/>
    <cellStyle name="Title 2 2 2 2 2 2 2 2 2 2 2 2 73" xfId="40639"/>
    <cellStyle name="Title 2 2 2 2 2 2 2 2 2 2 2 2 74" xfId="40640"/>
    <cellStyle name="Title 2 2 2 2 2 2 2 2 2 2 2 2 75" xfId="40641"/>
    <cellStyle name="Title 2 2 2 2 2 2 2 2 2 2 2 2 76" xfId="40642"/>
    <cellStyle name="Title 2 2 2 2 2 2 2 2 2 2 2 2 77" xfId="40643"/>
    <cellStyle name="Title 2 2 2 2 2 2 2 2 2 2 2 2 78" xfId="40644"/>
    <cellStyle name="Title 2 2 2 2 2 2 2 2 2 2 2 2 79" xfId="40645"/>
    <cellStyle name="Title 2 2 2 2 2 2 2 2 2 2 2 2 8" xfId="40646"/>
    <cellStyle name="Title 2 2 2 2 2 2 2 2 2 2 2 2 80" xfId="40647"/>
    <cellStyle name="Title 2 2 2 2 2 2 2 2 2 2 2 2 81" xfId="40648"/>
    <cellStyle name="Title 2 2 2 2 2 2 2 2 2 2 2 2 82" xfId="40649"/>
    <cellStyle name="Title 2 2 2 2 2 2 2 2 2 2 2 2 83" xfId="40650"/>
    <cellStyle name="Title 2 2 2 2 2 2 2 2 2 2 2 2 84" xfId="40651"/>
    <cellStyle name="Title 2 2 2 2 2 2 2 2 2 2 2 2 85" xfId="40652"/>
    <cellStyle name="Title 2 2 2 2 2 2 2 2 2 2 2 2 86" xfId="40653"/>
    <cellStyle name="Title 2 2 2 2 2 2 2 2 2 2 2 2 87" xfId="40654"/>
    <cellStyle name="Title 2 2 2 2 2 2 2 2 2 2 2 2 88" xfId="40655"/>
    <cellStyle name="Title 2 2 2 2 2 2 2 2 2 2 2 2 9" xfId="40656"/>
    <cellStyle name="Title 2 2 2 2 2 2 2 2 2 2 2 20" xfId="40657"/>
    <cellStyle name="Title 2 2 2 2 2 2 2 2 2 2 2 21" xfId="40658"/>
    <cellStyle name="Title 2 2 2 2 2 2 2 2 2 2 2 22" xfId="40659"/>
    <cellStyle name="Title 2 2 2 2 2 2 2 2 2 2 2 23" xfId="40660"/>
    <cellStyle name="Title 2 2 2 2 2 2 2 2 2 2 2 24" xfId="40661"/>
    <cellStyle name="Title 2 2 2 2 2 2 2 2 2 2 2 25" xfId="40662"/>
    <cellStyle name="Title 2 2 2 2 2 2 2 2 2 2 2 26" xfId="40663"/>
    <cellStyle name="Title 2 2 2 2 2 2 2 2 2 2 2 27" xfId="40664"/>
    <cellStyle name="Title 2 2 2 2 2 2 2 2 2 2 2 28" xfId="40665"/>
    <cellStyle name="Title 2 2 2 2 2 2 2 2 2 2 2 29" xfId="40666"/>
    <cellStyle name="Title 2 2 2 2 2 2 2 2 2 2 2 3" xfId="40667"/>
    <cellStyle name="Title 2 2 2 2 2 2 2 2 2 2 2 3 2" xfId="40668"/>
    <cellStyle name="Title 2 2 2 2 2 2 2 2 2 2 2 30" xfId="40669"/>
    <cellStyle name="Title 2 2 2 2 2 2 2 2 2 2 2 31" xfId="40670"/>
    <cellStyle name="Title 2 2 2 2 2 2 2 2 2 2 2 32" xfId="40671"/>
    <cellStyle name="Title 2 2 2 2 2 2 2 2 2 2 2 33" xfId="40672"/>
    <cellStyle name="Title 2 2 2 2 2 2 2 2 2 2 2 34" xfId="40673"/>
    <cellStyle name="Title 2 2 2 2 2 2 2 2 2 2 2 35" xfId="40674"/>
    <cellStyle name="Title 2 2 2 2 2 2 2 2 2 2 2 36" xfId="40675"/>
    <cellStyle name="Title 2 2 2 2 2 2 2 2 2 2 2 37" xfId="40676"/>
    <cellStyle name="Title 2 2 2 2 2 2 2 2 2 2 2 38" xfId="40677"/>
    <cellStyle name="Title 2 2 2 2 2 2 2 2 2 2 2 39" xfId="40678"/>
    <cellStyle name="Title 2 2 2 2 2 2 2 2 2 2 2 4" xfId="40679"/>
    <cellStyle name="Title 2 2 2 2 2 2 2 2 2 2 2 40" xfId="40680"/>
    <cellStyle name="Title 2 2 2 2 2 2 2 2 2 2 2 41" xfId="40681"/>
    <cellStyle name="Title 2 2 2 2 2 2 2 2 2 2 2 42" xfId="40682"/>
    <cellStyle name="Title 2 2 2 2 2 2 2 2 2 2 2 43" xfId="40683"/>
    <cellStyle name="Title 2 2 2 2 2 2 2 2 2 2 2 44" xfId="40684"/>
    <cellStyle name="Title 2 2 2 2 2 2 2 2 2 2 2 45" xfId="40685"/>
    <cellStyle name="Title 2 2 2 2 2 2 2 2 2 2 2 46" xfId="40686"/>
    <cellStyle name="Title 2 2 2 2 2 2 2 2 2 2 2 47" xfId="40687"/>
    <cellStyle name="Title 2 2 2 2 2 2 2 2 2 2 2 48" xfId="40688"/>
    <cellStyle name="Title 2 2 2 2 2 2 2 2 2 2 2 49" xfId="40689"/>
    <cellStyle name="Title 2 2 2 2 2 2 2 2 2 2 2 5" xfId="40690"/>
    <cellStyle name="Title 2 2 2 2 2 2 2 2 2 2 2 50" xfId="40691"/>
    <cellStyle name="Title 2 2 2 2 2 2 2 2 2 2 2 51" xfId="40692"/>
    <cellStyle name="Title 2 2 2 2 2 2 2 2 2 2 2 52" xfId="40693"/>
    <cellStyle name="Title 2 2 2 2 2 2 2 2 2 2 2 53" xfId="40694"/>
    <cellStyle name="Title 2 2 2 2 2 2 2 2 2 2 2 54" xfId="40695"/>
    <cellStyle name="Title 2 2 2 2 2 2 2 2 2 2 2 55" xfId="40696"/>
    <cellStyle name="Title 2 2 2 2 2 2 2 2 2 2 2 56" xfId="40697"/>
    <cellStyle name="Title 2 2 2 2 2 2 2 2 2 2 2 57" xfId="40698"/>
    <cellStyle name="Title 2 2 2 2 2 2 2 2 2 2 2 58" xfId="40699"/>
    <cellStyle name="Title 2 2 2 2 2 2 2 2 2 2 2 59" xfId="40700"/>
    <cellStyle name="Title 2 2 2 2 2 2 2 2 2 2 2 6" xfId="40701"/>
    <cellStyle name="Title 2 2 2 2 2 2 2 2 2 2 2 60" xfId="40702"/>
    <cellStyle name="Title 2 2 2 2 2 2 2 2 2 2 2 61" xfId="40703"/>
    <cellStyle name="Title 2 2 2 2 2 2 2 2 2 2 2 62" xfId="40704"/>
    <cellStyle name="Title 2 2 2 2 2 2 2 2 2 2 2 63" xfId="40705"/>
    <cellStyle name="Title 2 2 2 2 2 2 2 2 2 2 2 64" xfId="40706"/>
    <cellStyle name="Title 2 2 2 2 2 2 2 2 2 2 2 65" xfId="40707"/>
    <cellStyle name="Title 2 2 2 2 2 2 2 2 2 2 2 66" xfId="40708"/>
    <cellStyle name="Title 2 2 2 2 2 2 2 2 2 2 2 67" xfId="40709"/>
    <cellStyle name="Title 2 2 2 2 2 2 2 2 2 2 2 68" xfId="40710"/>
    <cellStyle name="Title 2 2 2 2 2 2 2 2 2 2 2 69" xfId="40711"/>
    <cellStyle name="Title 2 2 2 2 2 2 2 2 2 2 2 7" xfId="40712"/>
    <cellStyle name="Title 2 2 2 2 2 2 2 2 2 2 2 70" xfId="40713"/>
    <cellStyle name="Title 2 2 2 2 2 2 2 2 2 2 2 71" xfId="40714"/>
    <cellStyle name="Title 2 2 2 2 2 2 2 2 2 2 2 72" xfId="40715"/>
    <cellStyle name="Title 2 2 2 2 2 2 2 2 2 2 2 73" xfId="40716"/>
    <cellStyle name="Title 2 2 2 2 2 2 2 2 2 2 2 74" xfId="40717"/>
    <cellStyle name="Title 2 2 2 2 2 2 2 2 2 2 2 75" xfId="40718"/>
    <cellStyle name="Title 2 2 2 2 2 2 2 2 2 2 2 76" xfId="40719"/>
    <cellStyle name="Title 2 2 2 2 2 2 2 2 2 2 2 77" xfId="40720"/>
    <cellStyle name="Title 2 2 2 2 2 2 2 2 2 2 2 78" xfId="40721"/>
    <cellStyle name="Title 2 2 2 2 2 2 2 2 2 2 2 79" xfId="40722"/>
    <cellStyle name="Title 2 2 2 2 2 2 2 2 2 2 2 8" xfId="40723"/>
    <cellStyle name="Title 2 2 2 2 2 2 2 2 2 2 2 80" xfId="40724"/>
    <cellStyle name="Title 2 2 2 2 2 2 2 2 2 2 2 81" xfId="40725"/>
    <cellStyle name="Title 2 2 2 2 2 2 2 2 2 2 2 82" xfId="40726"/>
    <cellStyle name="Title 2 2 2 2 2 2 2 2 2 2 2 83" xfId="40727"/>
    <cellStyle name="Title 2 2 2 2 2 2 2 2 2 2 2 84" xfId="40728"/>
    <cellStyle name="Title 2 2 2 2 2 2 2 2 2 2 2 85" xfId="40729"/>
    <cellStyle name="Title 2 2 2 2 2 2 2 2 2 2 2 86" xfId="40730"/>
    <cellStyle name="Title 2 2 2 2 2 2 2 2 2 2 2 87" xfId="40731"/>
    <cellStyle name="Title 2 2 2 2 2 2 2 2 2 2 2 88" xfId="40732"/>
    <cellStyle name="Title 2 2 2 2 2 2 2 2 2 2 2 9" xfId="40733"/>
    <cellStyle name="Title 2 2 2 2 2 2 2 2 2 2 20" xfId="40734"/>
    <cellStyle name="Title 2 2 2 2 2 2 2 2 2 2 20 2" xfId="40735"/>
    <cellStyle name="Title 2 2 2 2 2 2 2 2 2 2 21" xfId="40736"/>
    <cellStyle name="Title 2 2 2 2 2 2 2 2 2 2 21 2" xfId="40737"/>
    <cellStyle name="Title 2 2 2 2 2 2 2 2 2 2 22" xfId="40738"/>
    <cellStyle name="Title 2 2 2 2 2 2 2 2 2 2 22 2" xfId="40739"/>
    <cellStyle name="Title 2 2 2 2 2 2 2 2 2 2 23" xfId="40740"/>
    <cellStyle name="Title 2 2 2 2 2 2 2 2 2 2 23 2" xfId="40741"/>
    <cellStyle name="Title 2 2 2 2 2 2 2 2 2 2 24" xfId="40742"/>
    <cellStyle name="Title 2 2 2 2 2 2 2 2 2 2 24 2" xfId="40743"/>
    <cellStyle name="Title 2 2 2 2 2 2 2 2 2 2 25" xfId="40744"/>
    <cellStyle name="Title 2 2 2 2 2 2 2 2 2 2 25 2" xfId="40745"/>
    <cellStyle name="Title 2 2 2 2 2 2 2 2 2 2 26" xfId="40746"/>
    <cellStyle name="Title 2 2 2 2 2 2 2 2 2 2 26 2" xfId="40747"/>
    <cellStyle name="Title 2 2 2 2 2 2 2 2 2 2 27" xfId="40748"/>
    <cellStyle name="Title 2 2 2 2 2 2 2 2 2 2 27 2" xfId="40749"/>
    <cellStyle name="Title 2 2 2 2 2 2 2 2 2 2 28" xfId="40750"/>
    <cellStyle name="Title 2 2 2 2 2 2 2 2 2 2 28 2" xfId="40751"/>
    <cellStyle name="Title 2 2 2 2 2 2 2 2 2 2 29" xfId="40752"/>
    <cellStyle name="Title 2 2 2 2 2 2 2 2 2 2 29 2" xfId="40753"/>
    <cellStyle name="Title 2 2 2 2 2 2 2 2 2 2 3" xfId="40754"/>
    <cellStyle name="Title 2 2 2 2 2 2 2 2 2 2 3 2" xfId="40755"/>
    <cellStyle name="Title 2 2 2 2 2 2 2 2 2 2 30" xfId="40756"/>
    <cellStyle name="Title 2 2 2 2 2 2 2 2 2 2 30 2" xfId="40757"/>
    <cellStyle name="Title 2 2 2 2 2 2 2 2 2 2 31" xfId="40758"/>
    <cellStyle name="Title 2 2 2 2 2 2 2 2 2 2 31 2" xfId="40759"/>
    <cellStyle name="Title 2 2 2 2 2 2 2 2 2 2 32" xfId="40760"/>
    <cellStyle name="Title 2 2 2 2 2 2 2 2 2 2 32 2" xfId="40761"/>
    <cellStyle name="Title 2 2 2 2 2 2 2 2 2 2 33" xfId="40762"/>
    <cellStyle name="Title 2 2 2 2 2 2 2 2 2 2 33 2" xfId="40763"/>
    <cellStyle name="Title 2 2 2 2 2 2 2 2 2 2 34" xfId="40764"/>
    <cellStyle name="Title 2 2 2 2 2 2 2 2 2 2 34 2" xfId="40765"/>
    <cellStyle name="Title 2 2 2 2 2 2 2 2 2 2 35" xfId="40766"/>
    <cellStyle name="Title 2 2 2 2 2 2 2 2 2 2 35 2" xfId="40767"/>
    <cellStyle name="Title 2 2 2 2 2 2 2 2 2 2 36" xfId="40768"/>
    <cellStyle name="Title 2 2 2 2 2 2 2 2 2 2 36 2" xfId="40769"/>
    <cellStyle name="Title 2 2 2 2 2 2 2 2 2 2 37" xfId="40770"/>
    <cellStyle name="Title 2 2 2 2 2 2 2 2 2 2 37 2" xfId="40771"/>
    <cellStyle name="Title 2 2 2 2 2 2 2 2 2 2 38" xfId="40772"/>
    <cellStyle name="Title 2 2 2 2 2 2 2 2 2 2 38 2" xfId="40773"/>
    <cellStyle name="Title 2 2 2 2 2 2 2 2 2 2 39" xfId="40774"/>
    <cellStyle name="Title 2 2 2 2 2 2 2 2 2 2 39 2" xfId="40775"/>
    <cellStyle name="Title 2 2 2 2 2 2 2 2 2 2 4" xfId="40776"/>
    <cellStyle name="Title 2 2 2 2 2 2 2 2 2 2 4 2" xfId="40777"/>
    <cellStyle name="Title 2 2 2 2 2 2 2 2 2 2 40" xfId="40778"/>
    <cellStyle name="Title 2 2 2 2 2 2 2 2 2 2 40 2" xfId="40779"/>
    <cellStyle name="Title 2 2 2 2 2 2 2 2 2 2 41" xfId="40780"/>
    <cellStyle name="Title 2 2 2 2 2 2 2 2 2 2 41 2" xfId="40781"/>
    <cellStyle name="Title 2 2 2 2 2 2 2 2 2 2 42" xfId="40782"/>
    <cellStyle name="Title 2 2 2 2 2 2 2 2 2 2 42 2" xfId="40783"/>
    <cellStyle name="Title 2 2 2 2 2 2 2 2 2 2 43" xfId="40784"/>
    <cellStyle name="Title 2 2 2 2 2 2 2 2 2 2 43 2" xfId="40785"/>
    <cellStyle name="Title 2 2 2 2 2 2 2 2 2 2 44" xfId="40786"/>
    <cellStyle name="Title 2 2 2 2 2 2 2 2 2 2 44 2" xfId="40787"/>
    <cellStyle name="Title 2 2 2 2 2 2 2 2 2 2 45" xfId="40788"/>
    <cellStyle name="Title 2 2 2 2 2 2 2 2 2 2 46" xfId="40789"/>
    <cellStyle name="Title 2 2 2 2 2 2 2 2 2 2 47" xfId="40790"/>
    <cellStyle name="Title 2 2 2 2 2 2 2 2 2 2 48" xfId="40791"/>
    <cellStyle name="Title 2 2 2 2 2 2 2 2 2 2 49" xfId="40792"/>
    <cellStyle name="Title 2 2 2 2 2 2 2 2 2 2 5" xfId="40793"/>
    <cellStyle name="Title 2 2 2 2 2 2 2 2 2 2 5 2" xfId="40794"/>
    <cellStyle name="Title 2 2 2 2 2 2 2 2 2 2 50" xfId="40795"/>
    <cellStyle name="Title 2 2 2 2 2 2 2 2 2 2 51" xfId="40796"/>
    <cellStyle name="Title 2 2 2 2 2 2 2 2 2 2 52" xfId="40797"/>
    <cellStyle name="Title 2 2 2 2 2 2 2 2 2 2 53" xfId="40798"/>
    <cellStyle name="Title 2 2 2 2 2 2 2 2 2 2 54" xfId="40799"/>
    <cellStyle name="Title 2 2 2 2 2 2 2 2 2 2 55" xfId="40800"/>
    <cellStyle name="Title 2 2 2 2 2 2 2 2 2 2 56" xfId="40801"/>
    <cellStyle name="Title 2 2 2 2 2 2 2 2 2 2 57" xfId="40802"/>
    <cellStyle name="Title 2 2 2 2 2 2 2 2 2 2 58" xfId="40803"/>
    <cellStyle name="Title 2 2 2 2 2 2 2 2 2 2 59" xfId="40804"/>
    <cellStyle name="Title 2 2 2 2 2 2 2 2 2 2 6" xfId="40805"/>
    <cellStyle name="Title 2 2 2 2 2 2 2 2 2 2 6 2" xfId="40806"/>
    <cellStyle name="Title 2 2 2 2 2 2 2 2 2 2 60" xfId="40807"/>
    <cellStyle name="Title 2 2 2 2 2 2 2 2 2 2 61" xfId="40808"/>
    <cellStyle name="Title 2 2 2 2 2 2 2 2 2 2 62" xfId="40809"/>
    <cellStyle name="Title 2 2 2 2 2 2 2 2 2 2 63" xfId="40810"/>
    <cellStyle name="Title 2 2 2 2 2 2 2 2 2 2 64" xfId="40811"/>
    <cellStyle name="Title 2 2 2 2 2 2 2 2 2 2 65" xfId="40812"/>
    <cellStyle name="Title 2 2 2 2 2 2 2 2 2 2 66" xfId="40813"/>
    <cellStyle name="Title 2 2 2 2 2 2 2 2 2 2 67" xfId="40814"/>
    <cellStyle name="Title 2 2 2 2 2 2 2 2 2 2 68" xfId="40815"/>
    <cellStyle name="Title 2 2 2 2 2 2 2 2 2 2 69" xfId="40816"/>
    <cellStyle name="Title 2 2 2 2 2 2 2 2 2 2 7" xfId="40817"/>
    <cellStyle name="Title 2 2 2 2 2 2 2 2 2 2 7 2" xfId="40818"/>
    <cellStyle name="Title 2 2 2 2 2 2 2 2 2 2 70" xfId="40819"/>
    <cellStyle name="Title 2 2 2 2 2 2 2 2 2 2 71" xfId="40820"/>
    <cellStyle name="Title 2 2 2 2 2 2 2 2 2 2 72" xfId="40821"/>
    <cellStyle name="Title 2 2 2 2 2 2 2 2 2 2 73" xfId="40822"/>
    <cellStyle name="Title 2 2 2 2 2 2 2 2 2 2 74" xfId="40823"/>
    <cellStyle name="Title 2 2 2 2 2 2 2 2 2 2 75" xfId="40824"/>
    <cellStyle name="Title 2 2 2 2 2 2 2 2 2 2 76" xfId="40825"/>
    <cellStyle name="Title 2 2 2 2 2 2 2 2 2 2 77" xfId="40826"/>
    <cellStyle name="Title 2 2 2 2 2 2 2 2 2 2 78" xfId="40827"/>
    <cellStyle name="Title 2 2 2 2 2 2 2 2 2 2 79" xfId="40828"/>
    <cellStyle name="Title 2 2 2 2 2 2 2 2 2 2 8" xfId="40829"/>
    <cellStyle name="Title 2 2 2 2 2 2 2 2 2 2 8 2" xfId="40830"/>
    <cellStyle name="Title 2 2 2 2 2 2 2 2 2 2 80" xfId="40831"/>
    <cellStyle name="Title 2 2 2 2 2 2 2 2 2 2 81" xfId="40832"/>
    <cellStyle name="Title 2 2 2 2 2 2 2 2 2 2 82" xfId="40833"/>
    <cellStyle name="Title 2 2 2 2 2 2 2 2 2 2 83" xfId="40834"/>
    <cellStyle name="Title 2 2 2 2 2 2 2 2 2 2 84" xfId="40835"/>
    <cellStyle name="Title 2 2 2 2 2 2 2 2 2 2 85" xfId="40836"/>
    <cellStyle name="Title 2 2 2 2 2 2 2 2 2 2 86" xfId="40837"/>
    <cellStyle name="Title 2 2 2 2 2 2 2 2 2 2 87" xfId="40838"/>
    <cellStyle name="Title 2 2 2 2 2 2 2 2 2 2 88" xfId="40839"/>
    <cellStyle name="Title 2 2 2 2 2 2 2 2 2 2 89" xfId="40840"/>
    <cellStyle name="Title 2 2 2 2 2 2 2 2 2 2 9" xfId="40841"/>
    <cellStyle name="Title 2 2 2 2 2 2 2 2 2 2 9 2" xfId="40842"/>
    <cellStyle name="Title 2 2 2 2 2 2 2 2 2 2 90" xfId="40843"/>
    <cellStyle name="Title 2 2 2 2 2 2 2 2 2 2 91" xfId="40844"/>
    <cellStyle name="Title 2 2 2 2 2 2 2 2 2 2 92" xfId="40845"/>
    <cellStyle name="Title 2 2 2 2 2 2 2 2 2 2 93" xfId="40846"/>
    <cellStyle name="Title 2 2 2 2 2 2 2 2 2 2 94" xfId="40847"/>
    <cellStyle name="Title 2 2 2 2 2 2 2 2 2 2 95" xfId="40848"/>
    <cellStyle name="Title 2 2 2 2 2 2 2 2 2 2 96" xfId="40849"/>
    <cellStyle name="Title 2 2 2 2 2 2 2 2 2 2 97" xfId="40850"/>
    <cellStyle name="Title 2 2 2 2 2 2 2 2 2 2 98" xfId="40851"/>
    <cellStyle name="Title 2 2 2 2 2 2 2 2 2 20" xfId="40852"/>
    <cellStyle name="Title 2 2 2 2 2 2 2 2 2 20 2" xfId="40853"/>
    <cellStyle name="Title 2 2 2 2 2 2 2 2 2 21" xfId="40854"/>
    <cellStyle name="Title 2 2 2 2 2 2 2 2 2 21 2" xfId="40855"/>
    <cellStyle name="Title 2 2 2 2 2 2 2 2 2 22" xfId="40856"/>
    <cellStyle name="Title 2 2 2 2 2 2 2 2 2 22 2" xfId="40857"/>
    <cellStyle name="Title 2 2 2 2 2 2 2 2 2 23" xfId="40858"/>
    <cellStyle name="Title 2 2 2 2 2 2 2 2 2 23 2" xfId="40859"/>
    <cellStyle name="Title 2 2 2 2 2 2 2 2 2 24" xfId="40860"/>
    <cellStyle name="Title 2 2 2 2 2 2 2 2 2 24 2" xfId="40861"/>
    <cellStyle name="Title 2 2 2 2 2 2 2 2 2 25" xfId="40862"/>
    <cellStyle name="Title 2 2 2 2 2 2 2 2 2 25 2" xfId="40863"/>
    <cellStyle name="Title 2 2 2 2 2 2 2 2 2 26" xfId="40864"/>
    <cellStyle name="Title 2 2 2 2 2 2 2 2 2 26 2" xfId="40865"/>
    <cellStyle name="Title 2 2 2 2 2 2 2 2 2 27" xfId="40866"/>
    <cellStyle name="Title 2 2 2 2 2 2 2 2 2 27 2" xfId="40867"/>
    <cellStyle name="Title 2 2 2 2 2 2 2 2 2 28" xfId="40868"/>
    <cellStyle name="Title 2 2 2 2 2 2 2 2 2 28 2" xfId="40869"/>
    <cellStyle name="Title 2 2 2 2 2 2 2 2 2 29" xfId="40870"/>
    <cellStyle name="Title 2 2 2 2 2 2 2 2 2 29 2" xfId="40871"/>
    <cellStyle name="Title 2 2 2 2 2 2 2 2 2 3" xfId="40872"/>
    <cellStyle name="Title 2 2 2 2 2 2 2 2 2 3 2" xfId="40873"/>
    <cellStyle name="Title 2 2 2 2 2 2 2 2 2 30" xfId="40874"/>
    <cellStyle name="Title 2 2 2 2 2 2 2 2 2 30 2" xfId="40875"/>
    <cellStyle name="Title 2 2 2 2 2 2 2 2 2 31" xfId="40876"/>
    <cellStyle name="Title 2 2 2 2 2 2 2 2 2 31 2" xfId="40877"/>
    <cellStyle name="Title 2 2 2 2 2 2 2 2 2 32" xfId="40878"/>
    <cellStyle name="Title 2 2 2 2 2 2 2 2 2 32 2" xfId="40879"/>
    <cellStyle name="Title 2 2 2 2 2 2 2 2 2 33" xfId="40880"/>
    <cellStyle name="Title 2 2 2 2 2 2 2 2 2 33 2" xfId="40881"/>
    <cellStyle name="Title 2 2 2 2 2 2 2 2 2 34" xfId="40882"/>
    <cellStyle name="Title 2 2 2 2 2 2 2 2 2 34 2" xfId="40883"/>
    <cellStyle name="Title 2 2 2 2 2 2 2 2 2 35" xfId="40884"/>
    <cellStyle name="Title 2 2 2 2 2 2 2 2 2 35 2" xfId="40885"/>
    <cellStyle name="Title 2 2 2 2 2 2 2 2 2 36" xfId="40886"/>
    <cellStyle name="Title 2 2 2 2 2 2 2 2 2 36 2" xfId="40887"/>
    <cellStyle name="Title 2 2 2 2 2 2 2 2 2 37" xfId="40888"/>
    <cellStyle name="Title 2 2 2 2 2 2 2 2 2 37 2" xfId="40889"/>
    <cellStyle name="Title 2 2 2 2 2 2 2 2 2 38" xfId="40890"/>
    <cellStyle name="Title 2 2 2 2 2 2 2 2 2 38 2" xfId="40891"/>
    <cellStyle name="Title 2 2 2 2 2 2 2 2 2 39" xfId="40892"/>
    <cellStyle name="Title 2 2 2 2 2 2 2 2 2 39 2" xfId="40893"/>
    <cellStyle name="Title 2 2 2 2 2 2 2 2 2 4" xfId="40894"/>
    <cellStyle name="Title 2 2 2 2 2 2 2 2 2 4 10" xfId="40895"/>
    <cellStyle name="Title 2 2 2 2 2 2 2 2 2 4 11" xfId="40896"/>
    <cellStyle name="Title 2 2 2 2 2 2 2 2 2 4 12" xfId="40897"/>
    <cellStyle name="Title 2 2 2 2 2 2 2 2 2 4 13" xfId="40898"/>
    <cellStyle name="Title 2 2 2 2 2 2 2 2 2 4 14" xfId="40899"/>
    <cellStyle name="Title 2 2 2 2 2 2 2 2 2 4 15" xfId="40900"/>
    <cellStyle name="Title 2 2 2 2 2 2 2 2 2 4 16" xfId="40901"/>
    <cellStyle name="Title 2 2 2 2 2 2 2 2 2 4 17" xfId="40902"/>
    <cellStyle name="Title 2 2 2 2 2 2 2 2 2 4 18" xfId="40903"/>
    <cellStyle name="Title 2 2 2 2 2 2 2 2 2 4 19" xfId="40904"/>
    <cellStyle name="Title 2 2 2 2 2 2 2 2 2 4 2" xfId="40905"/>
    <cellStyle name="Title 2 2 2 2 2 2 2 2 2 4 2 10" xfId="40906"/>
    <cellStyle name="Title 2 2 2 2 2 2 2 2 2 4 2 11" xfId="40907"/>
    <cellStyle name="Title 2 2 2 2 2 2 2 2 2 4 2 12" xfId="40908"/>
    <cellStyle name="Title 2 2 2 2 2 2 2 2 2 4 2 13" xfId="40909"/>
    <cellStyle name="Title 2 2 2 2 2 2 2 2 2 4 2 14" xfId="40910"/>
    <cellStyle name="Title 2 2 2 2 2 2 2 2 2 4 2 15" xfId="40911"/>
    <cellStyle name="Title 2 2 2 2 2 2 2 2 2 4 2 16" xfId="40912"/>
    <cellStyle name="Title 2 2 2 2 2 2 2 2 2 4 2 17" xfId="40913"/>
    <cellStyle name="Title 2 2 2 2 2 2 2 2 2 4 2 18" xfId="40914"/>
    <cellStyle name="Title 2 2 2 2 2 2 2 2 2 4 2 19" xfId="40915"/>
    <cellStyle name="Title 2 2 2 2 2 2 2 2 2 4 2 2" xfId="40916"/>
    <cellStyle name="Title 2 2 2 2 2 2 2 2 2 4 2 2 2" xfId="40917"/>
    <cellStyle name="Title 2 2 2 2 2 2 2 2 2 4 2 20" xfId="40918"/>
    <cellStyle name="Title 2 2 2 2 2 2 2 2 2 4 2 21" xfId="40919"/>
    <cellStyle name="Title 2 2 2 2 2 2 2 2 2 4 2 22" xfId="40920"/>
    <cellStyle name="Title 2 2 2 2 2 2 2 2 2 4 2 23" xfId="40921"/>
    <cellStyle name="Title 2 2 2 2 2 2 2 2 2 4 2 24" xfId="40922"/>
    <cellStyle name="Title 2 2 2 2 2 2 2 2 2 4 2 25" xfId="40923"/>
    <cellStyle name="Title 2 2 2 2 2 2 2 2 2 4 2 26" xfId="40924"/>
    <cellStyle name="Title 2 2 2 2 2 2 2 2 2 4 2 27" xfId="40925"/>
    <cellStyle name="Title 2 2 2 2 2 2 2 2 2 4 2 28" xfId="40926"/>
    <cellStyle name="Title 2 2 2 2 2 2 2 2 2 4 2 29" xfId="40927"/>
    <cellStyle name="Title 2 2 2 2 2 2 2 2 2 4 2 3" xfId="40928"/>
    <cellStyle name="Title 2 2 2 2 2 2 2 2 2 4 2 30" xfId="40929"/>
    <cellStyle name="Title 2 2 2 2 2 2 2 2 2 4 2 31" xfId="40930"/>
    <cellStyle name="Title 2 2 2 2 2 2 2 2 2 4 2 32" xfId="40931"/>
    <cellStyle name="Title 2 2 2 2 2 2 2 2 2 4 2 33" xfId="40932"/>
    <cellStyle name="Title 2 2 2 2 2 2 2 2 2 4 2 34" xfId="40933"/>
    <cellStyle name="Title 2 2 2 2 2 2 2 2 2 4 2 35" xfId="40934"/>
    <cellStyle name="Title 2 2 2 2 2 2 2 2 2 4 2 36" xfId="40935"/>
    <cellStyle name="Title 2 2 2 2 2 2 2 2 2 4 2 37" xfId="40936"/>
    <cellStyle name="Title 2 2 2 2 2 2 2 2 2 4 2 38" xfId="40937"/>
    <cellStyle name="Title 2 2 2 2 2 2 2 2 2 4 2 39" xfId="40938"/>
    <cellStyle name="Title 2 2 2 2 2 2 2 2 2 4 2 4" xfId="40939"/>
    <cellStyle name="Title 2 2 2 2 2 2 2 2 2 4 2 40" xfId="40940"/>
    <cellStyle name="Title 2 2 2 2 2 2 2 2 2 4 2 41" xfId="40941"/>
    <cellStyle name="Title 2 2 2 2 2 2 2 2 2 4 2 42" xfId="40942"/>
    <cellStyle name="Title 2 2 2 2 2 2 2 2 2 4 2 43" xfId="40943"/>
    <cellStyle name="Title 2 2 2 2 2 2 2 2 2 4 2 44" xfId="40944"/>
    <cellStyle name="Title 2 2 2 2 2 2 2 2 2 4 2 45" xfId="40945"/>
    <cellStyle name="Title 2 2 2 2 2 2 2 2 2 4 2 46" xfId="40946"/>
    <cellStyle name="Title 2 2 2 2 2 2 2 2 2 4 2 47" xfId="40947"/>
    <cellStyle name="Title 2 2 2 2 2 2 2 2 2 4 2 48" xfId="40948"/>
    <cellStyle name="Title 2 2 2 2 2 2 2 2 2 4 2 49" xfId="40949"/>
    <cellStyle name="Title 2 2 2 2 2 2 2 2 2 4 2 5" xfId="40950"/>
    <cellStyle name="Title 2 2 2 2 2 2 2 2 2 4 2 50" xfId="40951"/>
    <cellStyle name="Title 2 2 2 2 2 2 2 2 2 4 2 51" xfId="40952"/>
    <cellStyle name="Title 2 2 2 2 2 2 2 2 2 4 2 52" xfId="40953"/>
    <cellStyle name="Title 2 2 2 2 2 2 2 2 2 4 2 53" xfId="40954"/>
    <cellStyle name="Title 2 2 2 2 2 2 2 2 2 4 2 54" xfId="40955"/>
    <cellStyle name="Title 2 2 2 2 2 2 2 2 2 4 2 55" xfId="40956"/>
    <cellStyle name="Title 2 2 2 2 2 2 2 2 2 4 2 56" xfId="40957"/>
    <cellStyle name="Title 2 2 2 2 2 2 2 2 2 4 2 57" xfId="40958"/>
    <cellStyle name="Title 2 2 2 2 2 2 2 2 2 4 2 58" xfId="40959"/>
    <cellStyle name="Title 2 2 2 2 2 2 2 2 2 4 2 59" xfId="40960"/>
    <cellStyle name="Title 2 2 2 2 2 2 2 2 2 4 2 6" xfId="40961"/>
    <cellStyle name="Title 2 2 2 2 2 2 2 2 2 4 2 60" xfId="40962"/>
    <cellStyle name="Title 2 2 2 2 2 2 2 2 2 4 2 61" xfId="40963"/>
    <cellStyle name="Title 2 2 2 2 2 2 2 2 2 4 2 62" xfId="40964"/>
    <cellStyle name="Title 2 2 2 2 2 2 2 2 2 4 2 63" xfId="40965"/>
    <cellStyle name="Title 2 2 2 2 2 2 2 2 2 4 2 64" xfId="40966"/>
    <cellStyle name="Title 2 2 2 2 2 2 2 2 2 4 2 65" xfId="40967"/>
    <cellStyle name="Title 2 2 2 2 2 2 2 2 2 4 2 66" xfId="40968"/>
    <cellStyle name="Title 2 2 2 2 2 2 2 2 2 4 2 67" xfId="40969"/>
    <cellStyle name="Title 2 2 2 2 2 2 2 2 2 4 2 68" xfId="40970"/>
    <cellStyle name="Title 2 2 2 2 2 2 2 2 2 4 2 69" xfId="40971"/>
    <cellStyle name="Title 2 2 2 2 2 2 2 2 2 4 2 7" xfId="40972"/>
    <cellStyle name="Title 2 2 2 2 2 2 2 2 2 4 2 70" xfId="40973"/>
    <cellStyle name="Title 2 2 2 2 2 2 2 2 2 4 2 71" xfId="40974"/>
    <cellStyle name="Title 2 2 2 2 2 2 2 2 2 4 2 72" xfId="40975"/>
    <cellStyle name="Title 2 2 2 2 2 2 2 2 2 4 2 73" xfId="40976"/>
    <cellStyle name="Title 2 2 2 2 2 2 2 2 2 4 2 74" xfId="40977"/>
    <cellStyle name="Title 2 2 2 2 2 2 2 2 2 4 2 8" xfId="40978"/>
    <cellStyle name="Title 2 2 2 2 2 2 2 2 2 4 2 9" xfId="40979"/>
    <cellStyle name="Title 2 2 2 2 2 2 2 2 2 4 20" xfId="40980"/>
    <cellStyle name="Title 2 2 2 2 2 2 2 2 2 4 21" xfId="40981"/>
    <cellStyle name="Title 2 2 2 2 2 2 2 2 2 4 22" xfId="40982"/>
    <cellStyle name="Title 2 2 2 2 2 2 2 2 2 4 23" xfId="40983"/>
    <cellStyle name="Title 2 2 2 2 2 2 2 2 2 4 24" xfId="40984"/>
    <cellStyle name="Title 2 2 2 2 2 2 2 2 2 4 25" xfId="40985"/>
    <cellStyle name="Title 2 2 2 2 2 2 2 2 2 4 26" xfId="40986"/>
    <cellStyle name="Title 2 2 2 2 2 2 2 2 2 4 27" xfId="40987"/>
    <cellStyle name="Title 2 2 2 2 2 2 2 2 2 4 28" xfId="40988"/>
    <cellStyle name="Title 2 2 2 2 2 2 2 2 2 4 29" xfId="40989"/>
    <cellStyle name="Title 2 2 2 2 2 2 2 2 2 4 3" xfId="40990"/>
    <cellStyle name="Title 2 2 2 2 2 2 2 2 2 4 3 2" xfId="40991"/>
    <cellStyle name="Title 2 2 2 2 2 2 2 2 2 4 30" xfId="40992"/>
    <cellStyle name="Title 2 2 2 2 2 2 2 2 2 4 31" xfId="40993"/>
    <cellStyle name="Title 2 2 2 2 2 2 2 2 2 4 32" xfId="40994"/>
    <cellStyle name="Title 2 2 2 2 2 2 2 2 2 4 33" xfId="40995"/>
    <cellStyle name="Title 2 2 2 2 2 2 2 2 2 4 34" xfId="40996"/>
    <cellStyle name="Title 2 2 2 2 2 2 2 2 2 4 35" xfId="40997"/>
    <cellStyle name="Title 2 2 2 2 2 2 2 2 2 4 36" xfId="40998"/>
    <cellStyle name="Title 2 2 2 2 2 2 2 2 2 4 37" xfId="40999"/>
    <cellStyle name="Title 2 2 2 2 2 2 2 2 2 4 38" xfId="41000"/>
    <cellStyle name="Title 2 2 2 2 2 2 2 2 2 4 39" xfId="41001"/>
    <cellStyle name="Title 2 2 2 2 2 2 2 2 2 4 4" xfId="41002"/>
    <cellStyle name="Title 2 2 2 2 2 2 2 2 2 4 40" xfId="41003"/>
    <cellStyle name="Title 2 2 2 2 2 2 2 2 2 4 41" xfId="41004"/>
    <cellStyle name="Title 2 2 2 2 2 2 2 2 2 4 42" xfId="41005"/>
    <cellStyle name="Title 2 2 2 2 2 2 2 2 2 4 43" xfId="41006"/>
    <cellStyle name="Title 2 2 2 2 2 2 2 2 2 4 44" xfId="41007"/>
    <cellStyle name="Title 2 2 2 2 2 2 2 2 2 4 45" xfId="41008"/>
    <cellStyle name="Title 2 2 2 2 2 2 2 2 2 4 46" xfId="41009"/>
    <cellStyle name="Title 2 2 2 2 2 2 2 2 2 4 47" xfId="41010"/>
    <cellStyle name="Title 2 2 2 2 2 2 2 2 2 4 48" xfId="41011"/>
    <cellStyle name="Title 2 2 2 2 2 2 2 2 2 4 49" xfId="41012"/>
    <cellStyle name="Title 2 2 2 2 2 2 2 2 2 4 5" xfId="41013"/>
    <cellStyle name="Title 2 2 2 2 2 2 2 2 2 4 50" xfId="41014"/>
    <cellStyle name="Title 2 2 2 2 2 2 2 2 2 4 51" xfId="41015"/>
    <cellStyle name="Title 2 2 2 2 2 2 2 2 2 4 52" xfId="41016"/>
    <cellStyle name="Title 2 2 2 2 2 2 2 2 2 4 53" xfId="41017"/>
    <cellStyle name="Title 2 2 2 2 2 2 2 2 2 4 54" xfId="41018"/>
    <cellStyle name="Title 2 2 2 2 2 2 2 2 2 4 55" xfId="41019"/>
    <cellStyle name="Title 2 2 2 2 2 2 2 2 2 4 56" xfId="41020"/>
    <cellStyle name="Title 2 2 2 2 2 2 2 2 2 4 57" xfId="41021"/>
    <cellStyle name="Title 2 2 2 2 2 2 2 2 2 4 58" xfId="41022"/>
    <cellStyle name="Title 2 2 2 2 2 2 2 2 2 4 59" xfId="41023"/>
    <cellStyle name="Title 2 2 2 2 2 2 2 2 2 4 6" xfId="41024"/>
    <cellStyle name="Title 2 2 2 2 2 2 2 2 2 4 60" xfId="41025"/>
    <cellStyle name="Title 2 2 2 2 2 2 2 2 2 4 61" xfId="41026"/>
    <cellStyle name="Title 2 2 2 2 2 2 2 2 2 4 62" xfId="41027"/>
    <cellStyle name="Title 2 2 2 2 2 2 2 2 2 4 63" xfId="41028"/>
    <cellStyle name="Title 2 2 2 2 2 2 2 2 2 4 64" xfId="41029"/>
    <cellStyle name="Title 2 2 2 2 2 2 2 2 2 4 65" xfId="41030"/>
    <cellStyle name="Title 2 2 2 2 2 2 2 2 2 4 66" xfId="41031"/>
    <cellStyle name="Title 2 2 2 2 2 2 2 2 2 4 67" xfId="41032"/>
    <cellStyle name="Title 2 2 2 2 2 2 2 2 2 4 68" xfId="41033"/>
    <cellStyle name="Title 2 2 2 2 2 2 2 2 2 4 69" xfId="41034"/>
    <cellStyle name="Title 2 2 2 2 2 2 2 2 2 4 7" xfId="41035"/>
    <cellStyle name="Title 2 2 2 2 2 2 2 2 2 4 70" xfId="41036"/>
    <cellStyle name="Title 2 2 2 2 2 2 2 2 2 4 71" xfId="41037"/>
    <cellStyle name="Title 2 2 2 2 2 2 2 2 2 4 72" xfId="41038"/>
    <cellStyle name="Title 2 2 2 2 2 2 2 2 2 4 73" xfId="41039"/>
    <cellStyle name="Title 2 2 2 2 2 2 2 2 2 4 74" xfId="41040"/>
    <cellStyle name="Title 2 2 2 2 2 2 2 2 2 4 8" xfId="41041"/>
    <cellStyle name="Title 2 2 2 2 2 2 2 2 2 4 9" xfId="41042"/>
    <cellStyle name="Title 2 2 2 2 2 2 2 2 2 40" xfId="41043"/>
    <cellStyle name="Title 2 2 2 2 2 2 2 2 2 40 2" xfId="41044"/>
    <cellStyle name="Title 2 2 2 2 2 2 2 2 2 41" xfId="41045"/>
    <cellStyle name="Title 2 2 2 2 2 2 2 2 2 41 2" xfId="41046"/>
    <cellStyle name="Title 2 2 2 2 2 2 2 2 2 42" xfId="41047"/>
    <cellStyle name="Title 2 2 2 2 2 2 2 2 2 42 2" xfId="41048"/>
    <cellStyle name="Title 2 2 2 2 2 2 2 2 2 43" xfId="41049"/>
    <cellStyle name="Title 2 2 2 2 2 2 2 2 2 43 2" xfId="41050"/>
    <cellStyle name="Title 2 2 2 2 2 2 2 2 2 44" xfId="41051"/>
    <cellStyle name="Title 2 2 2 2 2 2 2 2 2 44 2" xfId="41052"/>
    <cellStyle name="Title 2 2 2 2 2 2 2 2 2 45" xfId="41053"/>
    <cellStyle name="Title 2 2 2 2 2 2 2 2 2 45 2" xfId="41054"/>
    <cellStyle name="Title 2 2 2 2 2 2 2 2 2 46" xfId="41055"/>
    <cellStyle name="Title 2 2 2 2 2 2 2 2 2 46 2" xfId="41056"/>
    <cellStyle name="Title 2 2 2 2 2 2 2 2 2 47" xfId="41057"/>
    <cellStyle name="Title 2 2 2 2 2 2 2 2 2 47 2" xfId="41058"/>
    <cellStyle name="Title 2 2 2 2 2 2 2 2 2 48" xfId="41059"/>
    <cellStyle name="Title 2 2 2 2 2 2 2 2 2 48 2" xfId="41060"/>
    <cellStyle name="Title 2 2 2 2 2 2 2 2 2 49" xfId="41061"/>
    <cellStyle name="Title 2 2 2 2 2 2 2 2 2 49 2" xfId="41062"/>
    <cellStyle name="Title 2 2 2 2 2 2 2 2 2 5" xfId="41063"/>
    <cellStyle name="Title 2 2 2 2 2 2 2 2 2 5 2" xfId="41064"/>
    <cellStyle name="Title 2 2 2 2 2 2 2 2 2 50" xfId="41065"/>
    <cellStyle name="Title 2 2 2 2 2 2 2 2 2 50 2" xfId="41066"/>
    <cellStyle name="Title 2 2 2 2 2 2 2 2 2 51" xfId="41067"/>
    <cellStyle name="Title 2 2 2 2 2 2 2 2 2 51 2" xfId="41068"/>
    <cellStyle name="Title 2 2 2 2 2 2 2 2 2 52" xfId="41069"/>
    <cellStyle name="Title 2 2 2 2 2 2 2 2 2 52 2" xfId="41070"/>
    <cellStyle name="Title 2 2 2 2 2 2 2 2 2 53" xfId="41071"/>
    <cellStyle name="Title 2 2 2 2 2 2 2 2 2 53 2" xfId="41072"/>
    <cellStyle name="Title 2 2 2 2 2 2 2 2 2 54" xfId="41073"/>
    <cellStyle name="Title 2 2 2 2 2 2 2 2 2 54 2" xfId="41074"/>
    <cellStyle name="Title 2 2 2 2 2 2 2 2 2 55" xfId="41075"/>
    <cellStyle name="Title 2 2 2 2 2 2 2 2 2 55 2" xfId="41076"/>
    <cellStyle name="Title 2 2 2 2 2 2 2 2 2 56" xfId="41077"/>
    <cellStyle name="Title 2 2 2 2 2 2 2 2 2 56 2" xfId="41078"/>
    <cellStyle name="Title 2 2 2 2 2 2 2 2 2 57" xfId="41079"/>
    <cellStyle name="Title 2 2 2 2 2 2 2 2 2 57 2" xfId="41080"/>
    <cellStyle name="Title 2 2 2 2 2 2 2 2 2 58" xfId="41081"/>
    <cellStyle name="Title 2 2 2 2 2 2 2 2 2 58 2" xfId="41082"/>
    <cellStyle name="Title 2 2 2 2 2 2 2 2 2 59" xfId="41083"/>
    <cellStyle name="Title 2 2 2 2 2 2 2 2 2 59 2" xfId="41084"/>
    <cellStyle name="Title 2 2 2 2 2 2 2 2 2 6" xfId="41085"/>
    <cellStyle name="Title 2 2 2 2 2 2 2 2 2 6 2" xfId="41086"/>
    <cellStyle name="Title 2 2 2 2 2 2 2 2 2 60" xfId="41087"/>
    <cellStyle name="Title 2 2 2 2 2 2 2 2 2 60 2" xfId="41088"/>
    <cellStyle name="Title 2 2 2 2 2 2 2 2 2 61" xfId="41089"/>
    <cellStyle name="Title 2 2 2 2 2 2 2 2 2 61 2" xfId="41090"/>
    <cellStyle name="Title 2 2 2 2 2 2 2 2 2 62" xfId="41091"/>
    <cellStyle name="Title 2 2 2 2 2 2 2 2 2 62 2" xfId="41092"/>
    <cellStyle name="Title 2 2 2 2 2 2 2 2 2 63" xfId="41093"/>
    <cellStyle name="Title 2 2 2 2 2 2 2 2 2 63 2" xfId="41094"/>
    <cellStyle name="Title 2 2 2 2 2 2 2 2 2 64" xfId="41095"/>
    <cellStyle name="Title 2 2 2 2 2 2 2 2 2 64 2" xfId="41096"/>
    <cellStyle name="Title 2 2 2 2 2 2 2 2 2 65" xfId="41097"/>
    <cellStyle name="Title 2 2 2 2 2 2 2 2 2 65 2" xfId="41098"/>
    <cellStyle name="Title 2 2 2 2 2 2 2 2 2 66" xfId="41099"/>
    <cellStyle name="Title 2 2 2 2 2 2 2 2 2 66 2" xfId="41100"/>
    <cellStyle name="Title 2 2 2 2 2 2 2 2 2 67" xfId="41101"/>
    <cellStyle name="Title 2 2 2 2 2 2 2 2 2 67 2" xfId="41102"/>
    <cellStyle name="Title 2 2 2 2 2 2 2 2 2 68" xfId="41103"/>
    <cellStyle name="Title 2 2 2 2 2 2 2 2 2 68 2" xfId="41104"/>
    <cellStyle name="Title 2 2 2 2 2 2 2 2 2 69" xfId="41105"/>
    <cellStyle name="Title 2 2 2 2 2 2 2 2 2 69 2" xfId="41106"/>
    <cellStyle name="Title 2 2 2 2 2 2 2 2 2 7" xfId="41107"/>
    <cellStyle name="Title 2 2 2 2 2 2 2 2 2 7 2" xfId="41108"/>
    <cellStyle name="Title 2 2 2 2 2 2 2 2 2 70" xfId="41109"/>
    <cellStyle name="Title 2 2 2 2 2 2 2 2 2 70 2" xfId="41110"/>
    <cellStyle name="Title 2 2 2 2 2 2 2 2 2 71" xfId="41111"/>
    <cellStyle name="Title 2 2 2 2 2 2 2 2 2 72" xfId="41112"/>
    <cellStyle name="Title 2 2 2 2 2 2 2 2 2 73" xfId="41113"/>
    <cellStyle name="Title 2 2 2 2 2 2 2 2 2 74" xfId="41114"/>
    <cellStyle name="Title 2 2 2 2 2 2 2 2 2 75" xfId="41115"/>
    <cellStyle name="Title 2 2 2 2 2 2 2 2 2 76" xfId="41116"/>
    <cellStyle name="Title 2 2 2 2 2 2 2 2 2 77" xfId="41117"/>
    <cellStyle name="Title 2 2 2 2 2 2 2 2 2 78" xfId="41118"/>
    <cellStyle name="Title 2 2 2 2 2 2 2 2 2 79" xfId="41119"/>
    <cellStyle name="Title 2 2 2 2 2 2 2 2 2 8" xfId="41120"/>
    <cellStyle name="Title 2 2 2 2 2 2 2 2 2 8 2" xfId="41121"/>
    <cellStyle name="Title 2 2 2 2 2 2 2 2 2 80" xfId="41122"/>
    <cellStyle name="Title 2 2 2 2 2 2 2 2 2 81" xfId="41123"/>
    <cellStyle name="Title 2 2 2 2 2 2 2 2 2 82" xfId="41124"/>
    <cellStyle name="Title 2 2 2 2 2 2 2 2 2 83" xfId="41125"/>
    <cellStyle name="Title 2 2 2 2 2 2 2 2 2 84" xfId="41126"/>
    <cellStyle name="Title 2 2 2 2 2 2 2 2 2 85" xfId="41127"/>
    <cellStyle name="Title 2 2 2 2 2 2 2 2 2 86" xfId="41128"/>
    <cellStyle name="Title 2 2 2 2 2 2 2 2 2 87" xfId="41129"/>
    <cellStyle name="Title 2 2 2 2 2 2 2 2 2 88" xfId="41130"/>
    <cellStyle name="Title 2 2 2 2 2 2 2 2 2 89" xfId="41131"/>
    <cellStyle name="Title 2 2 2 2 2 2 2 2 2 9" xfId="41132"/>
    <cellStyle name="Title 2 2 2 2 2 2 2 2 2 9 2" xfId="41133"/>
    <cellStyle name="Title 2 2 2 2 2 2 2 2 2 90" xfId="41134"/>
    <cellStyle name="Title 2 2 2 2 2 2 2 2 2 91" xfId="41135"/>
    <cellStyle name="Title 2 2 2 2 2 2 2 2 2 92" xfId="41136"/>
    <cellStyle name="Title 2 2 2 2 2 2 2 2 2 93" xfId="41137"/>
    <cellStyle name="Title 2 2 2 2 2 2 2 2 2 94" xfId="41138"/>
    <cellStyle name="Title 2 2 2 2 2 2 2 2 2 95" xfId="41139"/>
    <cellStyle name="Title 2 2 2 2 2 2 2 2 2 96" xfId="41140"/>
    <cellStyle name="Title 2 2 2 2 2 2 2 2 2 97" xfId="41141"/>
    <cellStyle name="Title 2 2 2 2 2 2 2 2 2 98" xfId="41142"/>
    <cellStyle name="Title 2 2 2 2 2 2 2 2 2 99" xfId="41143"/>
    <cellStyle name="Title 2 2 2 2 2 2 2 2 20" xfId="41144"/>
    <cellStyle name="Title 2 2 2 2 2 2 2 2 20 2" xfId="41145"/>
    <cellStyle name="Title 2 2 2 2 2 2 2 2 21" xfId="41146"/>
    <cellStyle name="Title 2 2 2 2 2 2 2 2 21 2" xfId="41147"/>
    <cellStyle name="Title 2 2 2 2 2 2 2 2 22" xfId="41148"/>
    <cellStyle name="Title 2 2 2 2 2 2 2 2 22 2" xfId="41149"/>
    <cellStyle name="Title 2 2 2 2 2 2 2 2 23" xfId="41150"/>
    <cellStyle name="Title 2 2 2 2 2 2 2 2 23 2" xfId="41151"/>
    <cellStyle name="Title 2 2 2 2 2 2 2 2 24" xfId="41152"/>
    <cellStyle name="Title 2 2 2 2 2 2 2 2 24 2" xfId="41153"/>
    <cellStyle name="Title 2 2 2 2 2 2 2 2 25" xfId="41154"/>
    <cellStyle name="Title 2 2 2 2 2 2 2 2 25 2" xfId="41155"/>
    <cellStyle name="Title 2 2 2 2 2 2 2 2 26" xfId="41156"/>
    <cellStyle name="Title 2 2 2 2 2 2 2 2 26 2" xfId="41157"/>
    <cellStyle name="Title 2 2 2 2 2 2 2 2 27" xfId="41158"/>
    <cellStyle name="Title 2 2 2 2 2 2 2 2 27 2" xfId="41159"/>
    <cellStyle name="Title 2 2 2 2 2 2 2 2 28" xfId="41160"/>
    <cellStyle name="Title 2 2 2 2 2 2 2 2 28 2" xfId="41161"/>
    <cellStyle name="Title 2 2 2 2 2 2 2 2 29" xfId="41162"/>
    <cellStyle name="Title 2 2 2 2 2 2 2 2 29 2" xfId="41163"/>
    <cellStyle name="Title 2 2 2 2 2 2 2 2 3" xfId="41164"/>
    <cellStyle name="Title 2 2 2 2 2 2 2 2 3 2" xfId="41165"/>
    <cellStyle name="Title 2 2 2 2 2 2 2 2 30" xfId="41166"/>
    <cellStyle name="Title 2 2 2 2 2 2 2 2 30 2" xfId="41167"/>
    <cellStyle name="Title 2 2 2 2 2 2 2 2 31" xfId="41168"/>
    <cellStyle name="Title 2 2 2 2 2 2 2 2 31 2" xfId="41169"/>
    <cellStyle name="Title 2 2 2 2 2 2 2 2 32" xfId="41170"/>
    <cellStyle name="Title 2 2 2 2 2 2 2 2 32 2" xfId="41171"/>
    <cellStyle name="Title 2 2 2 2 2 2 2 2 33" xfId="41172"/>
    <cellStyle name="Title 2 2 2 2 2 2 2 2 33 2" xfId="41173"/>
    <cellStyle name="Title 2 2 2 2 2 2 2 2 34" xfId="41174"/>
    <cellStyle name="Title 2 2 2 2 2 2 2 2 34 2" xfId="41175"/>
    <cellStyle name="Title 2 2 2 2 2 2 2 2 35" xfId="41176"/>
    <cellStyle name="Title 2 2 2 2 2 2 2 2 35 2" xfId="41177"/>
    <cellStyle name="Title 2 2 2 2 2 2 2 2 36" xfId="41178"/>
    <cellStyle name="Title 2 2 2 2 2 2 2 2 36 2" xfId="41179"/>
    <cellStyle name="Title 2 2 2 2 2 2 2 2 37" xfId="41180"/>
    <cellStyle name="Title 2 2 2 2 2 2 2 2 37 2" xfId="41181"/>
    <cellStyle name="Title 2 2 2 2 2 2 2 2 38" xfId="41182"/>
    <cellStyle name="Title 2 2 2 2 2 2 2 2 38 2" xfId="41183"/>
    <cellStyle name="Title 2 2 2 2 2 2 2 2 39" xfId="41184"/>
    <cellStyle name="Title 2 2 2 2 2 2 2 2 39 2" xfId="41185"/>
    <cellStyle name="Title 2 2 2 2 2 2 2 2 4" xfId="41186"/>
    <cellStyle name="Title 2 2 2 2 2 2 2 2 4 10" xfId="41187"/>
    <cellStyle name="Title 2 2 2 2 2 2 2 2 4 10 2" xfId="41188"/>
    <cellStyle name="Title 2 2 2 2 2 2 2 2 4 11" xfId="41189"/>
    <cellStyle name="Title 2 2 2 2 2 2 2 2 4 11 2" xfId="41190"/>
    <cellStyle name="Title 2 2 2 2 2 2 2 2 4 12" xfId="41191"/>
    <cellStyle name="Title 2 2 2 2 2 2 2 2 4 12 2" xfId="41192"/>
    <cellStyle name="Title 2 2 2 2 2 2 2 2 4 13" xfId="41193"/>
    <cellStyle name="Title 2 2 2 2 2 2 2 2 4 13 2" xfId="41194"/>
    <cellStyle name="Title 2 2 2 2 2 2 2 2 4 14" xfId="41195"/>
    <cellStyle name="Title 2 2 2 2 2 2 2 2 4 14 2" xfId="41196"/>
    <cellStyle name="Title 2 2 2 2 2 2 2 2 4 15" xfId="41197"/>
    <cellStyle name="Title 2 2 2 2 2 2 2 2 4 15 2" xfId="41198"/>
    <cellStyle name="Title 2 2 2 2 2 2 2 2 4 16" xfId="41199"/>
    <cellStyle name="Title 2 2 2 2 2 2 2 2 4 16 2" xfId="41200"/>
    <cellStyle name="Title 2 2 2 2 2 2 2 2 4 17" xfId="41201"/>
    <cellStyle name="Title 2 2 2 2 2 2 2 2 4 17 2" xfId="41202"/>
    <cellStyle name="Title 2 2 2 2 2 2 2 2 4 18" xfId="41203"/>
    <cellStyle name="Title 2 2 2 2 2 2 2 2 4 18 2" xfId="41204"/>
    <cellStyle name="Title 2 2 2 2 2 2 2 2 4 19" xfId="41205"/>
    <cellStyle name="Title 2 2 2 2 2 2 2 2 4 19 2" xfId="41206"/>
    <cellStyle name="Title 2 2 2 2 2 2 2 2 4 2" xfId="41207"/>
    <cellStyle name="Title 2 2 2 2 2 2 2 2 4 2 10" xfId="41208"/>
    <cellStyle name="Title 2 2 2 2 2 2 2 2 4 2 11" xfId="41209"/>
    <cellStyle name="Title 2 2 2 2 2 2 2 2 4 2 12" xfId="41210"/>
    <cellStyle name="Title 2 2 2 2 2 2 2 2 4 2 13" xfId="41211"/>
    <cellStyle name="Title 2 2 2 2 2 2 2 2 4 2 14" xfId="41212"/>
    <cellStyle name="Title 2 2 2 2 2 2 2 2 4 2 15" xfId="41213"/>
    <cellStyle name="Title 2 2 2 2 2 2 2 2 4 2 16" xfId="41214"/>
    <cellStyle name="Title 2 2 2 2 2 2 2 2 4 2 17" xfId="41215"/>
    <cellStyle name="Title 2 2 2 2 2 2 2 2 4 2 18" xfId="41216"/>
    <cellStyle name="Title 2 2 2 2 2 2 2 2 4 2 19" xfId="41217"/>
    <cellStyle name="Title 2 2 2 2 2 2 2 2 4 2 2" xfId="41218"/>
    <cellStyle name="Title 2 2 2 2 2 2 2 2 4 2 2 10" xfId="41219"/>
    <cellStyle name="Title 2 2 2 2 2 2 2 2 4 2 2 11" xfId="41220"/>
    <cellStyle name="Title 2 2 2 2 2 2 2 2 4 2 2 12" xfId="41221"/>
    <cellStyle name="Title 2 2 2 2 2 2 2 2 4 2 2 13" xfId="41222"/>
    <cellStyle name="Title 2 2 2 2 2 2 2 2 4 2 2 14" xfId="41223"/>
    <cellStyle name="Title 2 2 2 2 2 2 2 2 4 2 2 15" xfId="41224"/>
    <cellStyle name="Title 2 2 2 2 2 2 2 2 4 2 2 16" xfId="41225"/>
    <cellStyle name="Title 2 2 2 2 2 2 2 2 4 2 2 17" xfId="41226"/>
    <cellStyle name="Title 2 2 2 2 2 2 2 2 4 2 2 18" xfId="41227"/>
    <cellStyle name="Title 2 2 2 2 2 2 2 2 4 2 2 19" xfId="41228"/>
    <cellStyle name="Title 2 2 2 2 2 2 2 2 4 2 2 2" xfId="41229"/>
    <cellStyle name="Title 2 2 2 2 2 2 2 2 4 2 2 2 2" xfId="41230"/>
    <cellStyle name="Title 2 2 2 2 2 2 2 2 4 2 2 20" xfId="41231"/>
    <cellStyle name="Title 2 2 2 2 2 2 2 2 4 2 2 21" xfId="41232"/>
    <cellStyle name="Title 2 2 2 2 2 2 2 2 4 2 2 22" xfId="41233"/>
    <cellStyle name="Title 2 2 2 2 2 2 2 2 4 2 2 23" xfId="41234"/>
    <cellStyle name="Title 2 2 2 2 2 2 2 2 4 2 2 24" xfId="41235"/>
    <cellStyle name="Title 2 2 2 2 2 2 2 2 4 2 2 25" xfId="41236"/>
    <cellStyle name="Title 2 2 2 2 2 2 2 2 4 2 2 26" xfId="41237"/>
    <cellStyle name="Title 2 2 2 2 2 2 2 2 4 2 2 27" xfId="41238"/>
    <cellStyle name="Title 2 2 2 2 2 2 2 2 4 2 2 28" xfId="41239"/>
    <cellStyle name="Title 2 2 2 2 2 2 2 2 4 2 2 29" xfId="41240"/>
    <cellStyle name="Title 2 2 2 2 2 2 2 2 4 2 2 3" xfId="41241"/>
    <cellStyle name="Title 2 2 2 2 2 2 2 2 4 2 2 30" xfId="41242"/>
    <cellStyle name="Title 2 2 2 2 2 2 2 2 4 2 2 31" xfId="41243"/>
    <cellStyle name="Title 2 2 2 2 2 2 2 2 4 2 2 32" xfId="41244"/>
    <cellStyle name="Title 2 2 2 2 2 2 2 2 4 2 2 33" xfId="41245"/>
    <cellStyle name="Title 2 2 2 2 2 2 2 2 4 2 2 34" xfId="41246"/>
    <cellStyle name="Title 2 2 2 2 2 2 2 2 4 2 2 35" xfId="41247"/>
    <cellStyle name="Title 2 2 2 2 2 2 2 2 4 2 2 36" xfId="41248"/>
    <cellStyle name="Title 2 2 2 2 2 2 2 2 4 2 2 37" xfId="41249"/>
    <cellStyle name="Title 2 2 2 2 2 2 2 2 4 2 2 38" xfId="41250"/>
    <cellStyle name="Title 2 2 2 2 2 2 2 2 4 2 2 39" xfId="41251"/>
    <cellStyle name="Title 2 2 2 2 2 2 2 2 4 2 2 4" xfId="41252"/>
    <cellStyle name="Title 2 2 2 2 2 2 2 2 4 2 2 40" xfId="41253"/>
    <cellStyle name="Title 2 2 2 2 2 2 2 2 4 2 2 41" xfId="41254"/>
    <cellStyle name="Title 2 2 2 2 2 2 2 2 4 2 2 42" xfId="41255"/>
    <cellStyle name="Title 2 2 2 2 2 2 2 2 4 2 2 43" xfId="41256"/>
    <cellStyle name="Title 2 2 2 2 2 2 2 2 4 2 2 44" xfId="41257"/>
    <cellStyle name="Title 2 2 2 2 2 2 2 2 4 2 2 45" xfId="41258"/>
    <cellStyle name="Title 2 2 2 2 2 2 2 2 4 2 2 46" xfId="41259"/>
    <cellStyle name="Title 2 2 2 2 2 2 2 2 4 2 2 47" xfId="41260"/>
    <cellStyle name="Title 2 2 2 2 2 2 2 2 4 2 2 48" xfId="41261"/>
    <cellStyle name="Title 2 2 2 2 2 2 2 2 4 2 2 49" xfId="41262"/>
    <cellStyle name="Title 2 2 2 2 2 2 2 2 4 2 2 5" xfId="41263"/>
    <cellStyle name="Title 2 2 2 2 2 2 2 2 4 2 2 50" xfId="41264"/>
    <cellStyle name="Title 2 2 2 2 2 2 2 2 4 2 2 51" xfId="41265"/>
    <cellStyle name="Title 2 2 2 2 2 2 2 2 4 2 2 52" xfId="41266"/>
    <cellStyle name="Title 2 2 2 2 2 2 2 2 4 2 2 53" xfId="41267"/>
    <cellStyle name="Title 2 2 2 2 2 2 2 2 4 2 2 54" xfId="41268"/>
    <cellStyle name="Title 2 2 2 2 2 2 2 2 4 2 2 55" xfId="41269"/>
    <cellStyle name="Title 2 2 2 2 2 2 2 2 4 2 2 56" xfId="41270"/>
    <cellStyle name="Title 2 2 2 2 2 2 2 2 4 2 2 57" xfId="41271"/>
    <cellStyle name="Title 2 2 2 2 2 2 2 2 4 2 2 58" xfId="41272"/>
    <cellStyle name="Title 2 2 2 2 2 2 2 2 4 2 2 59" xfId="41273"/>
    <cellStyle name="Title 2 2 2 2 2 2 2 2 4 2 2 6" xfId="41274"/>
    <cellStyle name="Title 2 2 2 2 2 2 2 2 4 2 2 60" xfId="41275"/>
    <cellStyle name="Title 2 2 2 2 2 2 2 2 4 2 2 61" xfId="41276"/>
    <cellStyle name="Title 2 2 2 2 2 2 2 2 4 2 2 62" xfId="41277"/>
    <cellStyle name="Title 2 2 2 2 2 2 2 2 4 2 2 63" xfId="41278"/>
    <cellStyle name="Title 2 2 2 2 2 2 2 2 4 2 2 64" xfId="41279"/>
    <cellStyle name="Title 2 2 2 2 2 2 2 2 4 2 2 65" xfId="41280"/>
    <cellStyle name="Title 2 2 2 2 2 2 2 2 4 2 2 66" xfId="41281"/>
    <cellStyle name="Title 2 2 2 2 2 2 2 2 4 2 2 67" xfId="41282"/>
    <cellStyle name="Title 2 2 2 2 2 2 2 2 4 2 2 68" xfId="41283"/>
    <cellStyle name="Title 2 2 2 2 2 2 2 2 4 2 2 69" xfId="41284"/>
    <cellStyle name="Title 2 2 2 2 2 2 2 2 4 2 2 7" xfId="41285"/>
    <cellStyle name="Title 2 2 2 2 2 2 2 2 4 2 2 70" xfId="41286"/>
    <cellStyle name="Title 2 2 2 2 2 2 2 2 4 2 2 71" xfId="41287"/>
    <cellStyle name="Title 2 2 2 2 2 2 2 2 4 2 2 72" xfId="41288"/>
    <cellStyle name="Title 2 2 2 2 2 2 2 2 4 2 2 73" xfId="41289"/>
    <cellStyle name="Title 2 2 2 2 2 2 2 2 4 2 2 74" xfId="41290"/>
    <cellStyle name="Title 2 2 2 2 2 2 2 2 4 2 2 8" xfId="41291"/>
    <cellStyle name="Title 2 2 2 2 2 2 2 2 4 2 2 9" xfId="41292"/>
    <cellStyle name="Title 2 2 2 2 2 2 2 2 4 2 20" xfId="41293"/>
    <cellStyle name="Title 2 2 2 2 2 2 2 2 4 2 21" xfId="41294"/>
    <cellStyle name="Title 2 2 2 2 2 2 2 2 4 2 22" xfId="41295"/>
    <cellStyle name="Title 2 2 2 2 2 2 2 2 4 2 23" xfId="41296"/>
    <cellStyle name="Title 2 2 2 2 2 2 2 2 4 2 24" xfId="41297"/>
    <cellStyle name="Title 2 2 2 2 2 2 2 2 4 2 25" xfId="41298"/>
    <cellStyle name="Title 2 2 2 2 2 2 2 2 4 2 26" xfId="41299"/>
    <cellStyle name="Title 2 2 2 2 2 2 2 2 4 2 27" xfId="41300"/>
    <cellStyle name="Title 2 2 2 2 2 2 2 2 4 2 28" xfId="41301"/>
    <cellStyle name="Title 2 2 2 2 2 2 2 2 4 2 29" xfId="41302"/>
    <cellStyle name="Title 2 2 2 2 2 2 2 2 4 2 3" xfId="41303"/>
    <cellStyle name="Title 2 2 2 2 2 2 2 2 4 2 3 2" xfId="41304"/>
    <cellStyle name="Title 2 2 2 2 2 2 2 2 4 2 30" xfId="41305"/>
    <cellStyle name="Title 2 2 2 2 2 2 2 2 4 2 31" xfId="41306"/>
    <cellStyle name="Title 2 2 2 2 2 2 2 2 4 2 32" xfId="41307"/>
    <cellStyle name="Title 2 2 2 2 2 2 2 2 4 2 33" xfId="41308"/>
    <cellStyle name="Title 2 2 2 2 2 2 2 2 4 2 34" xfId="41309"/>
    <cellStyle name="Title 2 2 2 2 2 2 2 2 4 2 35" xfId="41310"/>
    <cellStyle name="Title 2 2 2 2 2 2 2 2 4 2 36" xfId="41311"/>
    <cellStyle name="Title 2 2 2 2 2 2 2 2 4 2 37" xfId="41312"/>
    <cellStyle name="Title 2 2 2 2 2 2 2 2 4 2 38" xfId="41313"/>
    <cellStyle name="Title 2 2 2 2 2 2 2 2 4 2 39" xfId="41314"/>
    <cellStyle name="Title 2 2 2 2 2 2 2 2 4 2 4" xfId="41315"/>
    <cellStyle name="Title 2 2 2 2 2 2 2 2 4 2 40" xfId="41316"/>
    <cellStyle name="Title 2 2 2 2 2 2 2 2 4 2 41" xfId="41317"/>
    <cellStyle name="Title 2 2 2 2 2 2 2 2 4 2 42" xfId="41318"/>
    <cellStyle name="Title 2 2 2 2 2 2 2 2 4 2 43" xfId="41319"/>
    <cellStyle name="Title 2 2 2 2 2 2 2 2 4 2 44" xfId="41320"/>
    <cellStyle name="Title 2 2 2 2 2 2 2 2 4 2 45" xfId="41321"/>
    <cellStyle name="Title 2 2 2 2 2 2 2 2 4 2 46" xfId="41322"/>
    <cellStyle name="Title 2 2 2 2 2 2 2 2 4 2 47" xfId="41323"/>
    <cellStyle name="Title 2 2 2 2 2 2 2 2 4 2 48" xfId="41324"/>
    <cellStyle name="Title 2 2 2 2 2 2 2 2 4 2 49" xfId="41325"/>
    <cellStyle name="Title 2 2 2 2 2 2 2 2 4 2 5" xfId="41326"/>
    <cellStyle name="Title 2 2 2 2 2 2 2 2 4 2 50" xfId="41327"/>
    <cellStyle name="Title 2 2 2 2 2 2 2 2 4 2 51" xfId="41328"/>
    <cellStyle name="Title 2 2 2 2 2 2 2 2 4 2 52" xfId="41329"/>
    <cellStyle name="Title 2 2 2 2 2 2 2 2 4 2 53" xfId="41330"/>
    <cellStyle name="Title 2 2 2 2 2 2 2 2 4 2 54" xfId="41331"/>
    <cellStyle name="Title 2 2 2 2 2 2 2 2 4 2 55" xfId="41332"/>
    <cellStyle name="Title 2 2 2 2 2 2 2 2 4 2 56" xfId="41333"/>
    <cellStyle name="Title 2 2 2 2 2 2 2 2 4 2 57" xfId="41334"/>
    <cellStyle name="Title 2 2 2 2 2 2 2 2 4 2 58" xfId="41335"/>
    <cellStyle name="Title 2 2 2 2 2 2 2 2 4 2 59" xfId="41336"/>
    <cellStyle name="Title 2 2 2 2 2 2 2 2 4 2 6" xfId="41337"/>
    <cellStyle name="Title 2 2 2 2 2 2 2 2 4 2 60" xfId="41338"/>
    <cellStyle name="Title 2 2 2 2 2 2 2 2 4 2 61" xfId="41339"/>
    <cellStyle name="Title 2 2 2 2 2 2 2 2 4 2 62" xfId="41340"/>
    <cellStyle name="Title 2 2 2 2 2 2 2 2 4 2 63" xfId="41341"/>
    <cellStyle name="Title 2 2 2 2 2 2 2 2 4 2 64" xfId="41342"/>
    <cellStyle name="Title 2 2 2 2 2 2 2 2 4 2 65" xfId="41343"/>
    <cellStyle name="Title 2 2 2 2 2 2 2 2 4 2 66" xfId="41344"/>
    <cellStyle name="Title 2 2 2 2 2 2 2 2 4 2 67" xfId="41345"/>
    <cellStyle name="Title 2 2 2 2 2 2 2 2 4 2 68" xfId="41346"/>
    <cellStyle name="Title 2 2 2 2 2 2 2 2 4 2 69" xfId="41347"/>
    <cellStyle name="Title 2 2 2 2 2 2 2 2 4 2 7" xfId="41348"/>
    <cellStyle name="Title 2 2 2 2 2 2 2 2 4 2 70" xfId="41349"/>
    <cellStyle name="Title 2 2 2 2 2 2 2 2 4 2 71" xfId="41350"/>
    <cellStyle name="Title 2 2 2 2 2 2 2 2 4 2 72" xfId="41351"/>
    <cellStyle name="Title 2 2 2 2 2 2 2 2 4 2 73" xfId="41352"/>
    <cellStyle name="Title 2 2 2 2 2 2 2 2 4 2 74" xfId="41353"/>
    <cellStyle name="Title 2 2 2 2 2 2 2 2 4 2 8" xfId="41354"/>
    <cellStyle name="Title 2 2 2 2 2 2 2 2 4 2 9" xfId="41355"/>
    <cellStyle name="Title 2 2 2 2 2 2 2 2 4 20" xfId="41356"/>
    <cellStyle name="Title 2 2 2 2 2 2 2 2 4 20 2" xfId="41357"/>
    <cellStyle name="Title 2 2 2 2 2 2 2 2 4 21" xfId="41358"/>
    <cellStyle name="Title 2 2 2 2 2 2 2 2 4 21 2" xfId="41359"/>
    <cellStyle name="Title 2 2 2 2 2 2 2 2 4 22" xfId="41360"/>
    <cellStyle name="Title 2 2 2 2 2 2 2 2 4 22 2" xfId="41361"/>
    <cellStyle name="Title 2 2 2 2 2 2 2 2 4 23" xfId="41362"/>
    <cellStyle name="Title 2 2 2 2 2 2 2 2 4 23 2" xfId="41363"/>
    <cellStyle name="Title 2 2 2 2 2 2 2 2 4 24" xfId="41364"/>
    <cellStyle name="Title 2 2 2 2 2 2 2 2 4 24 2" xfId="41365"/>
    <cellStyle name="Title 2 2 2 2 2 2 2 2 4 25" xfId="41366"/>
    <cellStyle name="Title 2 2 2 2 2 2 2 2 4 25 2" xfId="41367"/>
    <cellStyle name="Title 2 2 2 2 2 2 2 2 4 26" xfId="41368"/>
    <cellStyle name="Title 2 2 2 2 2 2 2 2 4 26 2" xfId="41369"/>
    <cellStyle name="Title 2 2 2 2 2 2 2 2 4 27" xfId="41370"/>
    <cellStyle name="Title 2 2 2 2 2 2 2 2 4 27 2" xfId="41371"/>
    <cellStyle name="Title 2 2 2 2 2 2 2 2 4 28" xfId="41372"/>
    <cellStyle name="Title 2 2 2 2 2 2 2 2 4 28 2" xfId="41373"/>
    <cellStyle name="Title 2 2 2 2 2 2 2 2 4 29" xfId="41374"/>
    <cellStyle name="Title 2 2 2 2 2 2 2 2 4 29 2" xfId="41375"/>
    <cellStyle name="Title 2 2 2 2 2 2 2 2 4 3" xfId="41376"/>
    <cellStyle name="Title 2 2 2 2 2 2 2 2 4 3 2" xfId="41377"/>
    <cellStyle name="Title 2 2 2 2 2 2 2 2 4 30" xfId="41378"/>
    <cellStyle name="Title 2 2 2 2 2 2 2 2 4 30 2" xfId="41379"/>
    <cellStyle name="Title 2 2 2 2 2 2 2 2 4 31" xfId="41380"/>
    <cellStyle name="Title 2 2 2 2 2 2 2 2 4 31 2" xfId="41381"/>
    <cellStyle name="Title 2 2 2 2 2 2 2 2 4 32" xfId="41382"/>
    <cellStyle name="Title 2 2 2 2 2 2 2 2 4 32 2" xfId="41383"/>
    <cellStyle name="Title 2 2 2 2 2 2 2 2 4 33" xfId="41384"/>
    <cellStyle name="Title 2 2 2 2 2 2 2 2 4 33 2" xfId="41385"/>
    <cellStyle name="Title 2 2 2 2 2 2 2 2 4 34" xfId="41386"/>
    <cellStyle name="Title 2 2 2 2 2 2 2 2 4 34 2" xfId="41387"/>
    <cellStyle name="Title 2 2 2 2 2 2 2 2 4 35" xfId="41388"/>
    <cellStyle name="Title 2 2 2 2 2 2 2 2 4 35 2" xfId="41389"/>
    <cellStyle name="Title 2 2 2 2 2 2 2 2 4 36" xfId="41390"/>
    <cellStyle name="Title 2 2 2 2 2 2 2 2 4 36 2" xfId="41391"/>
    <cellStyle name="Title 2 2 2 2 2 2 2 2 4 37" xfId="41392"/>
    <cellStyle name="Title 2 2 2 2 2 2 2 2 4 37 2" xfId="41393"/>
    <cellStyle name="Title 2 2 2 2 2 2 2 2 4 38" xfId="41394"/>
    <cellStyle name="Title 2 2 2 2 2 2 2 2 4 38 2" xfId="41395"/>
    <cellStyle name="Title 2 2 2 2 2 2 2 2 4 39" xfId="41396"/>
    <cellStyle name="Title 2 2 2 2 2 2 2 2 4 39 2" xfId="41397"/>
    <cellStyle name="Title 2 2 2 2 2 2 2 2 4 4" xfId="41398"/>
    <cellStyle name="Title 2 2 2 2 2 2 2 2 4 4 2" xfId="41399"/>
    <cellStyle name="Title 2 2 2 2 2 2 2 2 4 40" xfId="41400"/>
    <cellStyle name="Title 2 2 2 2 2 2 2 2 4 40 2" xfId="41401"/>
    <cellStyle name="Title 2 2 2 2 2 2 2 2 4 41" xfId="41402"/>
    <cellStyle name="Title 2 2 2 2 2 2 2 2 4 41 2" xfId="41403"/>
    <cellStyle name="Title 2 2 2 2 2 2 2 2 4 42" xfId="41404"/>
    <cellStyle name="Title 2 2 2 2 2 2 2 2 4 42 2" xfId="41405"/>
    <cellStyle name="Title 2 2 2 2 2 2 2 2 4 43" xfId="41406"/>
    <cellStyle name="Title 2 2 2 2 2 2 2 2 4 43 2" xfId="41407"/>
    <cellStyle name="Title 2 2 2 2 2 2 2 2 4 44" xfId="41408"/>
    <cellStyle name="Title 2 2 2 2 2 2 2 2 4 44 2" xfId="41409"/>
    <cellStyle name="Title 2 2 2 2 2 2 2 2 4 45" xfId="41410"/>
    <cellStyle name="Title 2 2 2 2 2 2 2 2 4 46" xfId="41411"/>
    <cellStyle name="Title 2 2 2 2 2 2 2 2 4 47" xfId="41412"/>
    <cellStyle name="Title 2 2 2 2 2 2 2 2 4 48" xfId="41413"/>
    <cellStyle name="Title 2 2 2 2 2 2 2 2 4 49" xfId="41414"/>
    <cellStyle name="Title 2 2 2 2 2 2 2 2 4 5" xfId="41415"/>
    <cellStyle name="Title 2 2 2 2 2 2 2 2 4 5 2" xfId="41416"/>
    <cellStyle name="Title 2 2 2 2 2 2 2 2 4 50" xfId="41417"/>
    <cellStyle name="Title 2 2 2 2 2 2 2 2 4 51" xfId="41418"/>
    <cellStyle name="Title 2 2 2 2 2 2 2 2 4 52" xfId="41419"/>
    <cellStyle name="Title 2 2 2 2 2 2 2 2 4 53" xfId="41420"/>
    <cellStyle name="Title 2 2 2 2 2 2 2 2 4 54" xfId="41421"/>
    <cellStyle name="Title 2 2 2 2 2 2 2 2 4 55" xfId="41422"/>
    <cellStyle name="Title 2 2 2 2 2 2 2 2 4 56" xfId="41423"/>
    <cellStyle name="Title 2 2 2 2 2 2 2 2 4 57" xfId="41424"/>
    <cellStyle name="Title 2 2 2 2 2 2 2 2 4 58" xfId="41425"/>
    <cellStyle name="Title 2 2 2 2 2 2 2 2 4 59" xfId="41426"/>
    <cellStyle name="Title 2 2 2 2 2 2 2 2 4 6" xfId="41427"/>
    <cellStyle name="Title 2 2 2 2 2 2 2 2 4 6 2" xfId="41428"/>
    <cellStyle name="Title 2 2 2 2 2 2 2 2 4 60" xfId="41429"/>
    <cellStyle name="Title 2 2 2 2 2 2 2 2 4 61" xfId="41430"/>
    <cellStyle name="Title 2 2 2 2 2 2 2 2 4 62" xfId="41431"/>
    <cellStyle name="Title 2 2 2 2 2 2 2 2 4 63" xfId="41432"/>
    <cellStyle name="Title 2 2 2 2 2 2 2 2 4 64" xfId="41433"/>
    <cellStyle name="Title 2 2 2 2 2 2 2 2 4 65" xfId="41434"/>
    <cellStyle name="Title 2 2 2 2 2 2 2 2 4 66" xfId="41435"/>
    <cellStyle name="Title 2 2 2 2 2 2 2 2 4 67" xfId="41436"/>
    <cellStyle name="Title 2 2 2 2 2 2 2 2 4 68" xfId="41437"/>
    <cellStyle name="Title 2 2 2 2 2 2 2 2 4 69" xfId="41438"/>
    <cellStyle name="Title 2 2 2 2 2 2 2 2 4 7" xfId="41439"/>
    <cellStyle name="Title 2 2 2 2 2 2 2 2 4 7 2" xfId="41440"/>
    <cellStyle name="Title 2 2 2 2 2 2 2 2 4 70" xfId="41441"/>
    <cellStyle name="Title 2 2 2 2 2 2 2 2 4 71" xfId="41442"/>
    <cellStyle name="Title 2 2 2 2 2 2 2 2 4 72" xfId="41443"/>
    <cellStyle name="Title 2 2 2 2 2 2 2 2 4 73" xfId="41444"/>
    <cellStyle name="Title 2 2 2 2 2 2 2 2 4 74" xfId="41445"/>
    <cellStyle name="Title 2 2 2 2 2 2 2 2 4 75" xfId="41446"/>
    <cellStyle name="Title 2 2 2 2 2 2 2 2 4 76" xfId="41447"/>
    <cellStyle name="Title 2 2 2 2 2 2 2 2 4 77" xfId="41448"/>
    <cellStyle name="Title 2 2 2 2 2 2 2 2 4 78" xfId="41449"/>
    <cellStyle name="Title 2 2 2 2 2 2 2 2 4 79" xfId="41450"/>
    <cellStyle name="Title 2 2 2 2 2 2 2 2 4 8" xfId="41451"/>
    <cellStyle name="Title 2 2 2 2 2 2 2 2 4 8 2" xfId="41452"/>
    <cellStyle name="Title 2 2 2 2 2 2 2 2 4 80" xfId="41453"/>
    <cellStyle name="Title 2 2 2 2 2 2 2 2 4 81" xfId="41454"/>
    <cellStyle name="Title 2 2 2 2 2 2 2 2 4 82" xfId="41455"/>
    <cellStyle name="Title 2 2 2 2 2 2 2 2 4 83" xfId="41456"/>
    <cellStyle name="Title 2 2 2 2 2 2 2 2 4 84" xfId="41457"/>
    <cellStyle name="Title 2 2 2 2 2 2 2 2 4 9" xfId="41458"/>
    <cellStyle name="Title 2 2 2 2 2 2 2 2 4 9 2" xfId="41459"/>
    <cellStyle name="Title 2 2 2 2 2 2 2 2 40" xfId="41460"/>
    <cellStyle name="Title 2 2 2 2 2 2 2 2 40 2" xfId="41461"/>
    <cellStyle name="Title 2 2 2 2 2 2 2 2 41" xfId="41462"/>
    <cellStyle name="Title 2 2 2 2 2 2 2 2 41 2" xfId="41463"/>
    <cellStyle name="Title 2 2 2 2 2 2 2 2 42" xfId="41464"/>
    <cellStyle name="Title 2 2 2 2 2 2 2 2 42 2" xfId="41465"/>
    <cellStyle name="Title 2 2 2 2 2 2 2 2 43" xfId="41466"/>
    <cellStyle name="Title 2 2 2 2 2 2 2 2 43 2" xfId="41467"/>
    <cellStyle name="Title 2 2 2 2 2 2 2 2 44" xfId="41468"/>
    <cellStyle name="Title 2 2 2 2 2 2 2 2 44 2" xfId="41469"/>
    <cellStyle name="Title 2 2 2 2 2 2 2 2 45" xfId="41470"/>
    <cellStyle name="Title 2 2 2 2 2 2 2 2 45 2" xfId="41471"/>
    <cellStyle name="Title 2 2 2 2 2 2 2 2 46" xfId="41472"/>
    <cellStyle name="Title 2 2 2 2 2 2 2 2 46 2" xfId="41473"/>
    <cellStyle name="Title 2 2 2 2 2 2 2 2 47" xfId="41474"/>
    <cellStyle name="Title 2 2 2 2 2 2 2 2 47 2" xfId="41475"/>
    <cellStyle name="Title 2 2 2 2 2 2 2 2 48" xfId="41476"/>
    <cellStyle name="Title 2 2 2 2 2 2 2 2 48 2" xfId="41477"/>
    <cellStyle name="Title 2 2 2 2 2 2 2 2 49" xfId="41478"/>
    <cellStyle name="Title 2 2 2 2 2 2 2 2 49 2" xfId="41479"/>
    <cellStyle name="Title 2 2 2 2 2 2 2 2 5" xfId="41480"/>
    <cellStyle name="Title 2 2 2 2 2 2 2 2 5 10" xfId="41481"/>
    <cellStyle name="Title 2 2 2 2 2 2 2 2 5 11" xfId="41482"/>
    <cellStyle name="Title 2 2 2 2 2 2 2 2 5 12" xfId="41483"/>
    <cellStyle name="Title 2 2 2 2 2 2 2 2 5 13" xfId="41484"/>
    <cellStyle name="Title 2 2 2 2 2 2 2 2 5 14" xfId="41485"/>
    <cellStyle name="Title 2 2 2 2 2 2 2 2 5 15" xfId="41486"/>
    <cellStyle name="Title 2 2 2 2 2 2 2 2 5 16" xfId="41487"/>
    <cellStyle name="Title 2 2 2 2 2 2 2 2 5 17" xfId="41488"/>
    <cellStyle name="Title 2 2 2 2 2 2 2 2 5 18" xfId="41489"/>
    <cellStyle name="Title 2 2 2 2 2 2 2 2 5 19" xfId="41490"/>
    <cellStyle name="Title 2 2 2 2 2 2 2 2 5 2" xfId="41491"/>
    <cellStyle name="Title 2 2 2 2 2 2 2 2 5 2 10" xfId="41492"/>
    <cellStyle name="Title 2 2 2 2 2 2 2 2 5 2 11" xfId="41493"/>
    <cellStyle name="Title 2 2 2 2 2 2 2 2 5 2 12" xfId="41494"/>
    <cellStyle name="Title 2 2 2 2 2 2 2 2 5 2 13" xfId="41495"/>
    <cellStyle name="Title 2 2 2 2 2 2 2 2 5 2 14" xfId="41496"/>
    <cellStyle name="Title 2 2 2 2 2 2 2 2 5 2 15" xfId="41497"/>
    <cellStyle name="Title 2 2 2 2 2 2 2 2 5 2 16" xfId="41498"/>
    <cellStyle name="Title 2 2 2 2 2 2 2 2 5 2 17" xfId="41499"/>
    <cellStyle name="Title 2 2 2 2 2 2 2 2 5 2 18" xfId="41500"/>
    <cellStyle name="Title 2 2 2 2 2 2 2 2 5 2 19" xfId="41501"/>
    <cellStyle name="Title 2 2 2 2 2 2 2 2 5 2 2" xfId="41502"/>
    <cellStyle name="Title 2 2 2 2 2 2 2 2 5 2 2 2" xfId="41503"/>
    <cellStyle name="Title 2 2 2 2 2 2 2 2 5 2 20" xfId="41504"/>
    <cellStyle name="Title 2 2 2 2 2 2 2 2 5 2 21" xfId="41505"/>
    <cellStyle name="Title 2 2 2 2 2 2 2 2 5 2 22" xfId="41506"/>
    <cellStyle name="Title 2 2 2 2 2 2 2 2 5 2 23" xfId="41507"/>
    <cellStyle name="Title 2 2 2 2 2 2 2 2 5 2 24" xfId="41508"/>
    <cellStyle name="Title 2 2 2 2 2 2 2 2 5 2 25" xfId="41509"/>
    <cellStyle name="Title 2 2 2 2 2 2 2 2 5 2 26" xfId="41510"/>
    <cellStyle name="Title 2 2 2 2 2 2 2 2 5 2 27" xfId="41511"/>
    <cellStyle name="Title 2 2 2 2 2 2 2 2 5 2 28" xfId="41512"/>
    <cellStyle name="Title 2 2 2 2 2 2 2 2 5 2 29" xfId="41513"/>
    <cellStyle name="Title 2 2 2 2 2 2 2 2 5 2 3" xfId="41514"/>
    <cellStyle name="Title 2 2 2 2 2 2 2 2 5 2 30" xfId="41515"/>
    <cellStyle name="Title 2 2 2 2 2 2 2 2 5 2 31" xfId="41516"/>
    <cellStyle name="Title 2 2 2 2 2 2 2 2 5 2 32" xfId="41517"/>
    <cellStyle name="Title 2 2 2 2 2 2 2 2 5 2 33" xfId="41518"/>
    <cellStyle name="Title 2 2 2 2 2 2 2 2 5 2 34" xfId="41519"/>
    <cellStyle name="Title 2 2 2 2 2 2 2 2 5 2 35" xfId="41520"/>
    <cellStyle name="Title 2 2 2 2 2 2 2 2 5 2 36" xfId="41521"/>
    <cellStyle name="Title 2 2 2 2 2 2 2 2 5 2 37" xfId="41522"/>
    <cellStyle name="Title 2 2 2 2 2 2 2 2 5 2 38" xfId="41523"/>
    <cellStyle name="Title 2 2 2 2 2 2 2 2 5 2 39" xfId="41524"/>
    <cellStyle name="Title 2 2 2 2 2 2 2 2 5 2 4" xfId="41525"/>
    <cellStyle name="Title 2 2 2 2 2 2 2 2 5 2 40" xfId="41526"/>
    <cellStyle name="Title 2 2 2 2 2 2 2 2 5 2 41" xfId="41527"/>
    <cellStyle name="Title 2 2 2 2 2 2 2 2 5 2 42" xfId="41528"/>
    <cellStyle name="Title 2 2 2 2 2 2 2 2 5 2 43" xfId="41529"/>
    <cellStyle name="Title 2 2 2 2 2 2 2 2 5 2 44" xfId="41530"/>
    <cellStyle name="Title 2 2 2 2 2 2 2 2 5 2 45" xfId="41531"/>
    <cellStyle name="Title 2 2 2 2 2 2 2 2 5 2 46" xfId="41532"/>
    <cellStyle name="Title 2 2 2 2 2 2 2 2 5 2 47" xfId="41533"/>
    <cellStyle name="Title 2 2 2 2 2 2 2 2 5 2 48" xfId="41534"/>
    <cellStyle name="Title 2 2 2 2 2 2 2 2 5 2 49" xfId="41535"/>
    <cellStyle name="Title 2 2 2 2 2 2 2 2 5 2 5" xfId="41536"/>
    <cellStyle name="Title 2 2 2 2 2 2 2 2 5 2 50" xfId="41537"/>
    <cellStyle name="Title 2 2 2 2 2 2 2 2 5 2 51" xfId="41538"/>
    <cellStyle name="Title 2 2 2 2 2 2 2 2 5 2 52" xfId="41539"/>
    <cellStyle name="Title 2 2 2 2 2 2 2 2 5 2 53" xfId="41540"/>
    <cellStyle name="Title 2 2 2 2 2 2 2 2 5 2 54" xfId="41541"/>
    <cellStyle name="Title 2 2 2 2 2 2 2 2 5 2 55" xfId="41542"/>
    <cellStyle name="Title 2 2 2 2 2 2 2 2 5 2 56" xfId="41543"/>
    <cellStyle name="Title 2 2 2 2 2 2 2 2 5 2 57" xfId="41544"/>
    <cellStyle name="Title 2 2 2 2 2 2 2 2 5 2 58" xfId="41545"/>
    <cellStyle name="Title 2 2 2 2 2 2 2 2 5 2 59" xfId="41546"/>
    <cellStyle name="Title 2 2 2 2 2 2 2 2 5 2 6" xfId="41547"/>
    <cellStyle name="Title 2 2 2 2 2 2 2 2 5 2 60" xfId="41548"/>
    <cellStyle name="Title 2 2 2 2 2 2 2 2 5 2 61" xfId="41549"/>
    <cellStyle name="Title 2 2 2 2 2 2 2 2 5 2 62" xfId="41550"/>
    <cellStyle name="Title 2 2 2 2 2 2 2 2 5 2 63" xfId="41551"/>
    <cellStyle name="Title 2 2 2 2 2 2 2 2 5 2 64" xfId="41552"/>
    <cellStyle name="Title 2 2 2 2 2 2 2 2 5 2 65" xfId="41553"/>
    <cellStyle name="Title 2 2 2 2 2 2 2 2 5 2 66" xfId="41554"/>
    <cellStyle name="Title 2 2 2 2 2 2 2 2 5 2 67" xfId="41555"/>
    <cellStyle name="Title 2 2 2 2 2 2 2 2 5 2 68" xfId="41556"/>
    <cellStyle name="Title 2 2 2 2 2 2 2 2 5 2 69" xfId="41557"/>
    <cellStyle name="Title 2 2 2 2 2 2 2 2 5 2 7" xfId="41558"/>
    <cellStyle name="Title 2 2 2 2 2 2 2 2 5 2 70" xfId="41559"/>
    <cellStyle name="Title 2 2 2 2 2 2 2 2 5 2 71" xfId="41560"/>
    <cellStyle name="Title 2 2 2 2 2 2 2 2 5 2 72" xfId="41561"/>
    <cellStyle name="Title 2 2 2 2 2 2 2 2 5 2 73" xfId="41562"/>
    <cellStyle name="Title 2 2 2 2 2 2 2 2 5 2 74" xfId="41563"/>
    <cellStyle name="Title 2 2 2 2 2 2 2 2 5 2 8" xfId="41564"/>
    <cellStyle name="Title 2 2 2 2 2 2 2 2 5 2 9" xfId="41565"/>
    <cellStyle name="Title 2 2 2 2 2 2 2 2 5 20" xfId="41566"/>
    <cellStyle name="Title 2 2 2 2 2 2 2 2 5 21" xfId="41567"/>
    <cellStyle name="Title 2 2 2 2 2 2 2 2 5 22" xfId="41568"/>
    <cellStyle name="Title 2 2 2 2 2 2 2 2 5 23" xfId="41569"/>
    <cellStyle name="Title 2 2 2 2 2 2 2 2 5 24" xfId="41570"/>
    <cellStyle name="Title 2 2 2 2 2 2 2 2 5 25" xfId="41571"/>
    <cellStyle name="Title 2 2 2 2 2 2 2 2 5 26" xfId="41572"/>
    <cellStyle name="Title 2 2 2 2 2 2 2 2 5 27" xfId="41573"/>
    <cellStyle name="Title 2 2 2 2 2 2 2 2 5 28" xfId="41574"/>
    <cellStyle name="Title 2 2 2 2 2 2 2 2 5 29" xfId="41575"/>
    <cellStyle name="Title 2 2 2 2 2 2 2 2 5 3" xfId="41576"/>
    <cellStyle name="Title 2 2 2 2 2 2 2 2 5 3 2" xfId="41577"/>
    <cellStyle name="Title 2 2 2 2 2 2 2 2 5 30" xfId="41578"/>
    <cellStyle name="Title 2 2 2 2 2 2 2 2 5 31" xfId="41579"/>
    <cellStyle name="Title 2 2 2 2 2 2 2 2 5 32" xfId="41580"/>
    <cellStyle name="Title 2 2 2 2 2 2 2 2 5 33" xfId="41581"/>
    <cellStyle name="Title 2 2 2 2 2 2 2 2 5 34" xfId="41582"/>
    <cellStyle name="Title 2 2 2 2 2 2 2 2 5 35" xfId="41583"/>
    <cellStyle name="Title 2 2 2 2 2 2 2 2 5 36" xfId="41584"/>
    <cellStyle name="Title 2 2 2 2 2 2 2 2 5 37" xfId="41585"/>
    <cellStyle name="Title 2 2 2 2 2 2 2 2 5 38" xfId="41586"/>
    <cellStyle name="Title 2 2 2 2 2 2 2 2 5 39" xfId="41587"/>
    <cellStyle name="Title 2 2 2 2 2 2 2 2 5 4" xfId="41588"/>
    <cellStyle name="Title 2 2 2 2 2 2 2 2 5 40" xfId="41589"/>
    <cellStyle name="Title 2 2 2 2 2 2 2 2 5 41" xfId="41590"/>
    <cellStyle name="Title 2 2 2 2 2 2 2 2 5 42" xfId="41591"/>
    <cellStyle name="Title 2 2 2 2 2 2 2 2 5 43" xfId="41592"/>
    <cellStyle name="Title 2 2 2 2 2 2 2 2 5 44" xfId="41593"/>
    <cellStyle name="Title 2 2 2 2 2 2 2 2 5 45" xfId="41594"/>
    <cellStyle name="Title 2 2 2 2 2 2 2 2 5 46" xfId="41595"/>
    <cellStyle name="Title 2 2 2 2 2 2 2 2 5 47" xfId="41596"/>
    <cellStyle name="Title 2 2 2 2 2 2 2 2 5 48" xfId="41597"/>
    <cellStyle name="Title 2 2 2 2 2 2 2 2 5 49" xfId="41598"/>
    <cellStyle name="Title 2 2 2 2 2 2 2 2 5 5" xfId="41599"/>
    <cellStyle name="Title 2 2 2 2 2 2 2 2 5 50" xfId="41600"/>
    <cellStyle name="Title 2 2 2 2 2 2 2 2 5 51" xfId="41601"/>
    <cellStyle name="Title 2 2 2 2 2 2 2 2 5 52" xfId="41602"/>
    <cellStyle name="Title 2 2 2 2 2 2 2 2 5 53" xfId="41603"/>
    <cellStyle name="Title 2 2 2 2 2 2 2 2 5 54" xfId="41604"/>
    <cellStyle name="Title 2 2 2 2 2 2 2 2 5 55" xfId="41605"/>
    <cellStyle name="Title 2 2 2 2 2 2 2 2 5 56" xfId="41606"/>
    <cellStyle name="Title 2 2 2 2 2 2 2 2 5 57" xfId="41607"/>
    <cellStyle name="Title 2 2 2 2 2 2 2 2 5 58" xfId="41608"/>
    <cellStyle name="Title 2 2 2 2 2 2 2 2 5 59" xfId="41609"/>
    <cellStyle name="Title 2 2 2 2 2 2 2 2 5 6" xfId="41610"/>
    <cellStyle name="Title 2 2 2 2 2 2 2 2 5 60" xfId="41611"/>
    <cellStyle name="Title 2 2 2 2 2 2 2 2 5 61" xfId="41612"/>
    <cellStyle name="Title 2 2 2 2 2 2 2 2 5 62" xfId="41613"/>
    <cellStyle name="Title 2 2 2 2 2 2 2 2 5 63" xfId="41614"/>
    <cellStyle name="Title 2 2 2 2 2 2 2 2 5 64" xfId="41615"/>
    <cellStyle name="Title 2 2 2 2 2 2 2 2 5 65" xfId="41616"/>
    <cellStyle name="Title 2 2 2 2 2 2 2 2 5 66" xfId="41617"/>
    <cellStyle name="Title 2 2 2 2 2 2 2 2 5 67" xfId="41618"/>
    <cellStyle name="Title 2 2 2 2 2 2 2 2 5 68" xfId="41619"/>
    <cellStyle name="Title 2 2 2 2 2 2 2 2 5 69" xfId="41620"/>
    <cellStyle name="Title 2 2 2 2 2 2 2 2 5 7" xfId="41621"/>
    <cellStyle name="Title 2 2 2 2 2 2 2 2 5 70" xfId="41622"/>
    <cellStyle name="Title 2 2 2 2 2 2 2 2 5 71" xfId="41623"/>
    <cellStyle name="Title 2 2 2 2 2 2 2 2 5 72" xfId="41624"/>
    <cellStyle name="Title 2 2 2 2 2 2 2 2 5 73" xfId="41625"/>
    <cellStyle name="Title 2 2 2 2 2 2 2 2 5 74" xfId="41626"/>
    <cellStyle name="Title 2 2 2 2 2 2 2 2 5 8" xfId="41627"/>
    <cellStyle name="Title 2 2 2 2 2 2 2 2 5 9" xfId="41628"/>
    <cellStyle name="Title 2 2 2 2 2 2 2 2 50" xfId="41629"/>
    <cellStyle name="Title 2 2 2 2 2 2 2 2 50 2" xfId="41630"/>
    <cellStyle name="Title 2 2 2 2 2 2 2 2 51" xfId="41631"/>
    <cellStyle name="Title 2 2 2 2 2 2 2 2 51 2" xfId="41632"/>
    <cellStyle name="Title 2 2 2 2 2 2 2 2 52" xfId="41633"/>
    <cellStyle name="Title 2 2 2 2 2 2 2 2 52 2" xfId="41634"/>
    <cellStyle name="Title 2 2 2 2 2 2 2 2 53" xfId="41635"/>
    <cellStyle name="Title 2 2 2 2 2 2 2 2 53 2" xfId="41636"/>
    <cellStyle name="Title 2 2 2 2 2 2 2 2 54" xfId="41637"/>
    <cellStyle name="Title 2 2 2 2 2 2 2 2 54 2" xfId="41638"/>
    <cellStyle name="Title 2 2 2 2 2 2 2 2 55" xfId="41639"/>
    <cellStyle name="Title 2 2 2 2 2 2 2 2 55 2" xfId="41640"/>
    <cellStyle name="Title 2 2 2 2 2 2 2 2 56" xfId="41641"/>
    <cellStyle name="Title 2 2 2 2 2 2 2 2 56 2" xfId="41642"/>
    <cellStyle name="Title 2 2 2 2 2 2 2 2 57" xfId="41643"/>
    <cellStyle name="Title 2 2 2 2 2 2 2 2 57 2" xfId="41644"/>
    <cellStyle name="Title 2 2 2 2 2 2 2 2 58" xfId="41645"/>
    <cellStyle name="Title 2 2 2 2 2 2 2 2 58 2" xfId="41646"/>
    <cellStyle name="Title 2 2 2 2 2 2 2 2 59" xfId="41647"/>
    <cellStyle name="Title 2 2 2 2 2 2 2 2 59 2" xfId="41648"/>
    <cellStyle name="Title 2 2 2 2 2 2 2 2 6" xfId="41649"/>
    <cellStyle name="Title 2 2 2 2 2 2 2 2 6 2" xfId="41650"/>
    <cellStyle name="Title 2 2 2 2 2 2 2 2 60" xfId="41651"/>
    <cellStyle name="Title 2 2 2 2 2 2 2 2 60 2" xfId="41652"/>
    <cellStyle name="Title 2 2 2 2 2 2 2 2 61" xfId="41653"/>
    <cellStyle name="Title 2 2 2 2 2 2 2 2 61 2" xfId="41654"/>
    <cellStyle name="Title 2 2 2 2 2 2 2 2 62" xfId="41655"/>
    <cellStyle name="Title 2 2 2 2 2 2 2 2 62 2" xfId="41656"/>
    <cellStyle name="Title 2 2 2 2 2 2 2 2 63" xfId="41657"/>
    <cellStyle name="Title 2 2 2 2 2 2 2 2 63 2" xfId="41658"/>
    <cellStyle name="Title 2 2 2 2 2 2 2 2 64" xfId="41659"/>
    <cellStyle name="Title 2 2 2 2 2 2 2 2 64 2" xfId="41660"/>
    <cellStyle name="Title 2 2 2 2 2 2 2 2 65" xfId="41661"/>
    <cellStyle name="Title 2 2 2 2 2 2 2 2 65 2" xfId="41662"/>
    <cellStyle name="Title 2 2 2 2 2 2 2 2 66" xfId="41663"/>
    <cellStyle name="Title 2 2 2 2 2 2 2 2 66 2" xfId="41664"/>
    <cellStyle name="Title 2 2 2 2 2 2 2 2 67" xfId="41665"/>
    <cellStyle name="Title 2 2 2 2 2 2 2 2 67 2" xfId="41666"/>
    <cellStyle name="Title 2 2 2 2 2 2 2 2 68" xfId="41667"/>
    <cellStyle name="Title 2 2 2 2 2 2 2 2 68 2" xfId="41668"/>
    <cellStyle name="Title 2 2 2 2 2 2 2 2 69" xfId="41669"/>
    <cellStyle name="Title 2 2 2 2 2 2 2 2 69 2" xfId="41670"/>
    <cellStyle name="Title 2 2 2 2 2 2 2 2 7" xfId="41671"/>
    <cellStyle name="Title 2 2 2 2 2 2 2 2 7 2" xfId="41672"/>
    <cellStyle name="Title 2 2 2 2 2 2 2 2 70" xfId="41673"/>
    <cellStyle name="Title 2 2 2 2 2 2 2 2 70 2" xfId="41674"/>
    <cellStyle name="Title 2 2 2 2 2 2 2 2 71" xfId="41675"/>
    <cellStyle name="Title 2 2 2 2 2 2 2 2 71 2" xfId="41676"/>
    <cellStyle name="Title 2 2 2 2 2 2 2 2 72" xfId="41677"/>
    <cellStyle name="Title 2 2 2 2 2 2 2 2 73" xfId="41678"/>
    <cellStyle name="Title 2 2 2 2 2 2 2 2 74" xfId="41679"/>
    <cellStyle name="Title 2 2 2 2 2 2 2 2 75" xfId="41680"/>
    <cellStyle name="Title 2 2 2 2 2 2 2 2 76" xfId="41681"/>
    <cellStyle name="Title 2 2 2 2 2 2 2 2 77" xfId="41682"/>
    <cellStyle name="Title 2 2 2 2 2 2 2 2 78" xfId="41683"/>
    <cellStyle name="Title 2 2 2 2 2 2 2 2 79" xfId="41684"/>
    <cellStyle name="Title 2 2 2 2 2 2 2 2 8" xfId="41685"/>
    <cellStyle name="Title 2 2 2 2 2 2 2 2 8 2" xfId="41686"/>
    <cellStyle name="Title 2 2 2 2 2 2 2 2 80" xfId="41687"/>
    <cellStyle name="Title 2 2 2 2 2 2 2 2 81" xfId="41688"/>
    <cellStyle name="Title 2 2 2 2 2 2 2 2 82" xfId="41689"/>
    <cellStyle name="Title 2 2 2 2 2 2 2 2 83" xfId="41690"/>
    <cellStyle name="Title 2 2 2 2 2 2 2 2 84" xfId="41691"/>
    <cellStyle name="Title 2 2 2 2 2 2 2 2 85" xfId="41692"/>
    <cellStyle name="Title 2 2 2 2 2 2 2 2 86" xfId="41693"/>
    <cellStyle name="Title 2 2 2 2 2 2 2 2 87" xfId="41694"/>
    <cellStyle name="Title 2 2 2 2 2 2 2 2 88" xfId="41695"/>
    <cellStyle name="Title 2 2 2 2 2 2 2 2 89" xfId="41696"/>
    <cellStyle name="Title 2 2 2 2 2 2 2 2 9" xfId="41697"/>
    <cellStyle name="Title 2 2 2 2 2 2 2 2 9 2" xfId="41698"/>
    <cellStyle name="Title 2 2 2 2 2 2 2 2 90" xfId="41699"/>
    <cellStyle name="Title 2 2 2 2 2 2 2 2 91" xfId="41700"/>
    <cellStyle name="Title 2 2 2 2 2 2 2 2 92" xfId="41701"/>
    <cellStyle name="Title 2 2 2 2 2 2 2 2 93" xfId="41702"/>
    <cellStyle name="Title 2 2 2 2 2 2 2 2 94" xfId="41703"/>
    <cellStyle name="Title 2 2 2 2 2 2 2 2 95" xfId="41704"/>
    <cellStyle name="Title 2 2 2 2 2 2 2 2 96" xfId="41705"/>
    <cellStyle name="Title 2 2 2 2 2 2 2 2 97" xfId="41706"/>
    <cellStyle name="Title 2 2 2 2 2 2 2 2 98" xfId="41707"/>
    <cellStyle name="Title 2 2 2 2 2 2 2 2 99" xfId="41708"/>
    <cellStyle name="Title 2 2 2 2 2 2 2 20" xfId="41709"/>
    <cellStyle name="Title 2 2 2 2 2 2 2 20 2" xfId="41710"/>
    <cellStyle name="Title 2 2 2 2 2 2 2 21" xfId="41711"/>
    <cellStyle name="Title 2 2 2 2 2 2 2 21 2" xfId="41712"/>
    <cellStyle name="Title 2 2 2 2 2 2 2 22" xfId="41713"/>
    <cellStyle name="Title 2 2 2 2 2 2 2 22 2" xfId="41714"/>
    <cellStyle name="Title 2 2 2 2 2 2 2 23" xfId="41715"/>
    <cellStyle name="Title 2 2 2 2 2 2 2 23 2" xfId="41716"/>
    <cellStyle name="Title 2 2 2 2 2 2 2 24" xfId="41717"/>
    <cellStyle name="Title 2 2 2 2 2 2 2 24 2" xfId="41718"/>
    <cellStyle name="Title 2 2 2 2 2 2 2 25" xfId="41719"/>
    <cellStyle name="Title 2 2 2 2 2 2 2 25 2" xfId="41720"/>
    <cellStyle name="Title 2 2 2 2 2 2 2 26" xfId="41721"/>
    <cellStyle name="Title 2 2 2 2 2 2 2 26 2" xfId="41722"/>
    <cellStyle name="Title 2 2 2 2 2 2 2 27" xfId="41723"/>
    <cellStyle name="Title 2 2 2 2 2 2 2 27 2" xfId="41724"/>
    <cellStyle name="Title 2 2 2 2 2 2 2 28" xfId="41725"/>
    <cellStyle name="Title 2 2 2 2 2 2 2 28 2" xfId="41726"/>
    <cellStyle name="Title 2 2 2 2 2 2 2 29" xfId="41727"/>
    <cellStyle name="Title 2 2 2 2 2 2 2 29 10" xfId="41728"/>
    <cellStyle name="Title 2 2 2 2 2 2 2 29 11" xfId="41729"/>
    <cellStyle name="Title 2 2 2 2 2 2 2 29 12" xfId="41730"/>
    <cellStyle name="Title 2 2 2 2 2 2 2 29 13" xfId="41731"/>
    <cellStyle name="Title 2 2 2 2 2 2 2 29 14" xfId="41732"/>
    <cellStyle name="Title 2 2 2 2 2 2 2 29 15" xfId="41733"/>
    <cellStyle name="Title 2 2 2 2 2 2 2 29 16" xfId="41734"/>
    <cellStyle name="Title 2 2 2 2 2 2 2 29 17" xfId="41735"/>
    <cellStyle name="Title 2 2 2 2 2 2 2 29 18" xfId="41736"/>
    <cellStyle name="Title 2 2 2 2 2 2 2 29 19" xfId="41737"/>
    <cellStyle name="Title 2 2 2 2 2 2 2 29 2" xfId="41738"/>
    <cellStyle name="Title 2 2 2 2 2 2 2 29 2 10" xfId="41739"/>
    <cellStyle name="Title 2 2 2 2 2 2 2 29 2 11" xfId="41740"/>
    <cellStyle name="Title 2 2 2 2 2 2 2 29 2 12" xfId="41741"/>
    <cellStyle name="Title 2 2 2 2 2 2 2 29 2 13" xfId="41742"/>
    <cellStyle name="Title 2 2 2 2 2 2 2 29 2 14" xfId="41743"/>
    <cellStyle name="Title 2 2 2 2 2 2 2 29 2 15" xfId="41744"/>
    <cellStyle name="Title 2 2 2 2 2 2 2 29 2 16" xfId="41745"/>
    <cellStyle name="Title 2 2 2 2 2 2 2 29 2 17" xfId="41746"/>
    <cellStyle name="Title 2 2 2 2 2 2 2 29 2 18" xfId="41747"/>
    <cellStyle name="Title 2 2 2 2 2 2 2 29 2 19" xfId="41748"/>
    <cellStyle name="Title 2 2 2 2 2 2 2 29 2 2" xfId="41749"/>
    <cellStyle name="Title 2 2 2 2 2 2 2 29 2 2 2" xfId="41750"/>
    <cellStyle name="Title 2 2 2 2 2 2 2 29 2 20" xfId="41751"/>
    <cellStyle name="Title 2 2 2 2 2 2 2 29 2 21" xfId="41752"/>
    <cellStyle name="Title 2 2 2 2 2 2 2 29 2 22" xfId="41753"/>
    <cellStyle name="Title 2 2 2 2 2 2 2 29 2 23" xfId="41754"/>
    <cellStyle name="Title 2 2 2 2 2 2 2 29 2 24" xfId="41755"/>
    <cellStyle name="Title 2 2 2 2 2 2 2 29 2 25" xfId="41756"/>
    <cellStyle name="Title 2 2 2 2 2 2 2 29 2 26" xfId="41757"/>
    <cellStyle name="Title 2 2 2 2 2 2 2 29 2 27" xfId="41758"/>
    <cellStyle name="Title 2 2 2 2 2 2 2 29 2 28" xfId="41759"/>
    <cellStyle name="Title 2 2 2 2 2 2 2 29 2 29" xfId="41760"/>
    <cellStyle name="Title 2 2 2 2 2 2 2 29 2 3" xfId="41761"/>
    <cellStyle name="Title 2 2 2 2 2 2 2 29 2 30" xfId="41762"/>
    <cellStyle name="Title 2 2 2 2 2 2 2 29 2 31" xfId="41763"/>
    <cellStyle name="Title 2 2 2 2 2 2 2 29 2 32" xfId="41764"/>
    <cellStyle name="Title 2 2 2 2 2 2 2 29 2 33" xfId="41765"/>
    <cellStyle name="Title 2 2 2 2 2 2 2 29 2 34" xfId="41766"/>
    <cellStyle name="Title 2 2 2 2 2 2 2 29 2 35" xfId="41767"/>
    <cellStyle name="Title 2 2 2 2 2 2 2 29 2 36" xfId="41768"/>
    <cellStyle name="Title 2 2 2 2 2 2 2 29 2 37" xfId="41769"/>
    <cellStyle name="Title 2 2 2 2 2 2 2 29 2 38" xfId="41770"/>
    <cellStyle name="Title 2 2 2 2 2 2 2 29 2 39" xfId="41771"/>
    <cellStyle name="Title 2 2 2 2 2 2 2 29 2 4" xfId="41772"/>
    <cellStyle name="Title 2 2 2 2 2 2 2 29 2 40" xfId="41773"/>
    <cellStyle name="Title 2 2 2 2 2 2 2 29 2 41" xfId="41774"/>
    <cellStyle name="Title 2 2 2 2 2 2 2 29 2 42" xfId="41775"/>
    <cellStyle name="Title 2 2 2 2 2 2 2 29 2 43" xfId="41776"/>
    <cellStyle name="Title 2 2 2 2 2 2 2 29 2 44" xfId="41777"/>
    <cellStyle name="Title 2 2 2 2 2 2 2 29 2 45" xfId="41778"/>
    <cellStyle name="Title 2 2 2 2 2 2 2 29 2 46" xfId="41779"/>
    <cellStyle name="Title 2 2 2 2 2 2 2 29 2 47" xfId="41780"/>
    <cellStyle name="Title 2 2 2 2 2 2 2 29 2 48" xfId="41781"/>
    <cellStyle name="Title 2 2 2 2 2 2 2 29 2 49" xfId="41782"/>
    <cellStyle name="Title 2 2 2 2 2 2 2 29 2 5" xfId="41783"/>
    <cellStyle name="Title 2 2 2 2 2 2 2 29 2 50" xfId="41784"/>
    <cellStyle name="Title 2 2 2 2 2 2 2 29 2 51" xfId="41785"/>
    <cellStyle name="Title 2 2 2 2 2 2 2 29 2 52" xfId="41786"/>
    <cellStyle name="Title 2 2 2 2 2 2 2 29 2 53" xfId="41787"/>
    <cellStyle name="Title 2 2 2 2 2 2 2 29 2 54" xfId="41788"/>
    <cellStyle name="Title 2 2 2 2 2 2 2 29 2 55" xfId="41789"/>
    <cellStyle name="Title 2 2 2 2 2 2 2 29 2 56" xfId="41790"/>
    <cellStyle name="Title 2 2 2 2 2 2 2 29 2 57" xfId="41791"/>
    <cellStyle name="Title 2 2 2 2 2 2 2 29 2 58" xfId="41792"/>
    <cellStyle name="Title 2 2 2 2 2 2 2 29 2 59" xfId="41793"/>
    <cellStyle name="Title 2 2 2 2 2 2 2 29 2 6" xfId="41794"/>
    <cellStyle name="Title 2 2 2 2 2 2 2 29 2 60" xfId="41795"/>
    <cellStyle name="Title 2 2 2 2 2 2 2 29 2 61" xfId="41796"/>
    <cellStyle name="Title 2 2 2 2 2 2 2 29 2 62" xfId="41797"/>
    <cellStyle name="Title 2 2 2 2 2 2 2 29 2 63" xfId="41798"/>
    <cellStyle name="Title 2 2 2 2 2 2 2 29 2 64" xfId="41799"/>
    <cellStyle name="Title 2 2 2 2 2 2 2 29 2 65" xfId="41800"/>
    <cellStyle name="Title 2 2 2 2 2 2 2 29 2 66" xfId="41801"/>
    <cellStyle name="Title 2 2 2 2 2 2 2 29 2 67" xfId="41802"/>
    <cellStyle name="Title 2 2 2 2 2 2 2 29 2 68" xfId="41803"/>
    <cellStyle name="Title 2 2 2 2 2 2 2 29 2 69" xfId="41804"/>
    <cellStyle name="Title 2 2 2 2 2 2 2 29 2 7" xfId="41805"/>
    <cellStyle name="Title 2 2 2 2 2 2 2 29 2 70" xfId="41806"/>
    <cellStyle name="Title 2 2 2 2 2 2 2 29 2 71" xfId="41807"/>
    <cellStyle name="Title 2 2 2 2 2 2 2 29 2 72" xfId="41808"/>
    <cellStyle name="Title 2 2 2 2 2 2 2 29 2 73" xfId="41809"/>
    <cellStyle name="Title 2 2 2 2 2 2 2 29 2 74" xfId="41810"/>
    <cellStyle name="Title 2 2 2 2 2 2 2 29 2 8" xfId="41811"/>
    <cellStyle name="Title 2 2 2 2 2 2 2 29 2 9" xfId="41812"/>
    <cellStyle name="Title 2 2 2 2 2 2 2 29 20" xfId="41813"/>
    <cellStyle name="Title 2 2 2 2 2 2 2 29 21" xfId="41814"/>
    <cellStyle name="Title 2 2 2 2 2 2 2 29 22" xfId="41815"/>
    <cellStyle name="Title 2 2 2 2 2 2 2 29 23" xfId="41816"/>
    <cellStyle name="Title 2 2 2 2 2 2 2 29 24" xfId="41817"/>
    <cellStyle name="Title 2 2 2 2 2 2 2 29 25" xfId="41818"/>
    <cellStyle name="Title 2 2 2 2 2 2 2 29 26" xfId="41819"/>
    <cellStyle name="Title 2 2 2 2 2 2 2 29 27" xfId="41820"/>
    <cellStyle name="Title 2 2 2 2 2 2 2 29 28" xfId="41821"/>
    <cellStyle name="Title 2 2 2 2 2 2 2 29 29" xfId="41822"/>
    <cellStyle name="Title 2 2 2 2 2 2 2 29 3" xfId="41823"/>
    <cellStyle name="Title 2 2 2 2 2 2 2 29 3 2" xfId="41824"/>
    <cellStyle name="Title 2 2 2 2 2 2 2 29 30" xfId="41825"/>
    <cellStyle name="Title 2 2 2 2 2 2 2 29 31" xfId="41826"/>
    <cellStyle name="Title 2 2 2 2 2 2 2 29 32" xfId="41827"/>
    <cellStyle name="Title 2 2 2 2 2 2 2 29 33" xfId="41828"/>
    <cellStyle name="Title 2 2 2 2 2 2 2 29 34" xfId="41829"/>
    <cellStyle name="Title 2 2 2 2 2 2 2 29 35" xfId="41830"/>
    <cellStyle name="Title 2 2 2 2 2 2 2 29 36" xfId="41831"/>
    <cellStyle name="Title 2 2 2 2 2 2 2 29 37" xfId="41832"/>
    <cellStyle name="Title 2 2 2 2 2 2 2 29 38" xfId="41833"/>
    <cellStyle name="Title 2 2 2 2 2 2 2 29 39" xfId="41834"/>
    <cellStyle name="Title 2 2 2 2 2 2 2 29 4" xfId="41835"/>
    <cellStyle name="Title 2 2 2 2 2 2 2 29 40" xfId="41836"/>
    <cellStyle name="Title 2 2 2 2 2 2 2 29 41" xfId="41837"/>
    <cellStyle name="Title 2 2 2 2 2 2 2 29 42" xfId="41838"/>
    <cellStyle name="Title 2 2 2 2 2 2 2 29 43" xfId="41839"/>
    <cellStyle name="Title 2 2 2 2 2 2 2 29 44" xfId="41840"/>
    <cellStyle name="Title 2 2 2 2 2 2 2 29 45" xfId="41841"/>
    <cellStyle name="Title 2 2 2 2 2 2 2 29 46" xfId="41842"/>
    <cellStyle name="Title 2 2 2 2 2 2 2 29 47" xfId="41843"/>
    <cellStyle name="Title 2 2 2 2 2 2 2 29 48" xfId="41844"/>
    <cellStyle name="Title 2 2 2 2 2 2 2 29 49" xfId="41845"/>
    <cellStyle name="Title 2 2 2 2 2 2 2 29 5" xfId="41846"/>
    <cellStyle name="Title 2 2 2 2 2 2 2 29 50" xfId="41847"/>
    <cellStyle name="Title 2 2 2 2 2 2 2 29 51" xfId="41848"/>
    <cellStyle name="Title 2 2 2 2 2 2 2 29 52" xfId="41849"/>
    <cellStyle name="Title 2 2 2 2 2 2 2 29 53" xfId="41850"/>
    <cellStyle name="Title 2 2 2 2 2 2 2 29 54" xfId="41851"/>
    <cellStyle name="Title 2 2 2 2 2 2 2 29 55" xfId="41852"/>
    <cellStyle name="Title 2 2 2 2 2 2 2 29 56" xfId="41853"/>
    <cellStyle name="Title 2 2 2 2 2 2 2 29 57" xfId="41854"/>
    <cellStyle name="Title 2 2 2 2 2 2 2 29 58" xfId="41855"/>
    <cellStyle name="Title 2 2 2 2 2 2 2 29 59" xfId="41856"/>
    <cellStyle name="Title 2 2 2 2 2 2 2 29 6" xfId="41857"/>
    <cellStyle name="Title 2 2 2 2 2 2 2 29 60" xfId="41858"/>
    <cellStyle name="Title 2 2 2 2 2 2 2 29 61" xfId="41859"/>
    <cellStyle name="Title 2 2 2 2 2 2 2 29 62" xfId="41860"/>
    <cellStyle name="Title 2 2 2 2 2 2 2 29 63" xfId="41861"/>
    <cellStyle name="Title 2 2 2 2 2 2 2 29 64" xfId="41862"/>
    <cellStyle name="Title 2 2 2 2 2 2 2 29 65" xfId="41863"/>
    <cellStyle name="Title 2 2 2 2 2 2 2 29 66" xfId="41864"/>
    <cellStyle name="Title 2 2 2 2 2 2 2 29 67" xfId="41865"/>
    <cellStyle name="Title 2 2 2 2 2 2 2 29 68" xfId="41866"/>
    <cellStyle name="Title 2 2 2 2 2 2 2 29 69" xfId="41867"/>
    <cellStyle name="Title 2 2 2 2 2 2 2 29 7" xfId="41868"/>
    <cellStyle name="Title 2 2 2 2 2 2 2 29 70" xfId="41869"/>
    <cellStyle name="Title 2 2 2 2 2 2 2 29 71" xfId="41870"/>
    <cellStyle name="Title 2 2 2 2 2 2 2 29 72" xfId="41871"/>
    <cellStyle name="Title 2 2 2 2 2 2 2 29 73" xfId="41872"/>
    <cellStyle name="Title 2 2 2 2 2 2 2 29 74" xfId="41873"/>
    <cellStyle name="Title 2 2 2 2 2 2 2 29 8" xfId="41874"/>
    <cellStyle name="Title 2 2 2 2 2 2 2 29 9" xfId="41875"/>
    <cellStyle name="Title 2 2 2 2 2 2 2 3" xfId="41876"/>
    <cellStyle name="Title 2 2 2 2 2 2 2 3 10" xfId="41877"/>
    <cellStyle name="Title 2 2 2 2 2 2 2 3 100" xfId="41878"/>
    <cellStyle name="Title 2 2 2 2 2 2 2 3 101" xfId="41879"/>
    <cellStyle name="Title 2 2 2 2 2 2 2 3 102" xfId="41880"/>
    <cellStyle name="Title 2 2 2 2 2 2 2 3 103" xfId="41881"/>
    <cellStyle name="Title 2 2 2 2 2 2 2 3 104" xfId="41882"/>
    <cellStyle name="Title 2 2 2 2 2 2 2 3 105" xfId="41883"/>
    <cellStyle name="Title 2 2 2 2 2 2 2 3 106" xfId="41884"/>
    <cellStyle name="Title 2 2 2 2 2 2 2 3 107" xfId="41885"/>
    <cellStyle name="Title 2 2 2 2 2 2 2 3 108" xfId="41886"/>
    <cellStyle name="Title 2 2 2 2 2 2 2 3 109" xfId="41887"/>
    <cellStyle name="Title 2 2 2 2 2 2 2 3 11" xfId="41888"/>
    <cellStyle name="Title 2 2 2 2 2 2 2 3 110" xfId="41889"/>
    <cellStyle name="Title 2 2 2 2 2 2 2 3 12" xfId="41890"/>
    <cellStyle name="Title 2 2 2 2 2 2 2 3 13" xfId="41891"/>
    <cellStyle name="Title 2 2 2 2 2 2 2 3 14" xfId="41892"/>
    <cellStyle name="Title 2 2 2 2 2 2 2 3 15" xfId="41893"/>
    <cellStyle name="Title 2 2 2 2 2 2 2 3 16" xfId="41894"/>
    <cellStyle name="Title 2 2 2 2 2 2 2 3 17" xfId="41895"/>
    <cellStyle name="Title 2 2 2 2 2 2 2 3 18" xfId="41896"/>
    <cellStyle name="Title 2 2 2 2 2 2 2 3 19" xfId="41897"/>
    <cellStyle name="Title 2 2 2 2 2 2 2 3 2" xfId="41898"/>
    <cellStyle name="Title 2 2 2 2 2 2 2 3 2 10" xfId="41899"/>
    <cellStyle name="Title 2 2 2 2 2 2 2 3 2 11" xfId="41900"/>
    <cellStyle name="Title 2 2 2 2 2 2 2 3 2 12" xfId="41901"/>
    <cellStyle name="Title 2 2 2 2 2 2 2 3 2 13" xfId="41902"/>
    <cellStyle name="Title 2 2 2 2 2 2 2 3 2 13 2" xfId="41903"/>
    <cellStyle name="Title 2 2 2 2 2 2 2 3 2 14" xfId="41904"/>
    <cellStyle name="Title 2 2 2 2 2 2 2 3 2 15" xfId="41905"/>
    <cellStyle name="Title 2 2 2 2 2 2 2 3 2 16" xfId="41906"/>
    <cellStyle name="Title 2 2 2 2 2 2 2 3 2 17" xfId="41907"/>
    <cellStyle name="Title 2 2 2 2 2 2 2 3 2 18" xfId="41908"/>
    <cellStyle name="Title 2 2 2 2 2 2 2 3 2 19" xfId="41909"/>
    <cellStyle name="Title 2 2 2 2 2 2 2 3 2 2" xfId="41910"/>
    <cellStyle name="Title 2 2 2 2 2 2 2 3 2 2 10" xfId="41911"/>
    <cellStyle name="Title 2 2 2 2 2 2 2 3 2 2 11" xfId="41912"/>
    <cellStyle name="Title 2 2 2 2 2 2 2 3 2 2 12" xfId="41913"/>
    <cellStyle name="Title 2 2 2 2 2 2 2 3 2 2 13" xfId="41914"/>
    <cellStyle name="Title 2 2 2 2 2 2 2 3 2 2 14" xfId="41915"/>
    <cellStyle name="Title 2 2 2 2 2 2 2 3 2 2 15" xfId="41916"/>
    <cellStyle name="Title 2 2 2 2 2 2 2 3 2 2 16" xfId="41917"/>
    <cellStyle name="Title 2 2 2 2 2 2 2 3 2 2 17" xfId="41918"/>
    <cellStyle name="Title 2 2 2 2 2 2 2 3 2 2 18" xfId="41919"/>
    <cellStyle name="Title 2 2 2 2 2 2 2 3 2 2 19" xfId="41920"/>
    <cellStyle name="Title 2 2 2 2 2 2 2 3 2 2 2" xfId="41921"/>
    <cellStyle name="Title 2 2 2 2 2 2 2 3 2 2 2 10" xfId="41922"/>
    <cellStyle name="Title 2 2 2 2 2 2 2 3 2 2 2 11" xfId="41923"/>
    <cellStyle name="Title 2 2 2 2 2 2 2 3 2 2 2 12" xfId="41924"/>
    <cellStyle name="Title 2 2 2 2 2 2 2 3 2 2 2 13" xfId="41925"/>
    <cellStyle name="Title 2 2 2 2 2 2 2 3 2 2 2 14" xfId="41926"/>
    <cellStyle name="Title 2 2 2 2 2 2 2 3 2 2 2 15" xfId="41927"/>
    <cellStyle name="Title 2 2 2 2 2 2 2 3 2 2 2 16" xfId="41928"/>
    <cellStyle name="Title 2 2 2 2 2 2 2 3 2 2 2 17" xfId="41929"/>
    <cellStyle name="Title 2 2 2 2 2 2 2 3 2 2 2 18" xfId="41930"/>
    <cellStyle name="Title 2 2 2 2 2 2 2 3 2 2 2 19" xfId="41931"/>
    <cellStyle name="Title 2 2 2 2 2 2 2 3 2 2 2 2" xfId="41932"/>
    <cellStyle name="Title 2 2 2 2 2 2 2 3 2 2 2 2 10" xfId="41933"/>
    <cellStyle name="Title 2 2 2 2 2 2 2 3 2 2 2 2 11" xfId="41934"/>
    <cellStyle name="Title 2 2 2 2 2 2 2 3 2 2 2 2 12" xfId="41935"/>
    <cellStyle name="Title 2 2 2 2 2 2 2 3 2 2 2 2 13" xfId="41936"/>
    <cellStyle name="Title 2 2 2 2 2 2 2 3 2 2 2 2 14" xfId="41937"/>
    <cellStyle name="Title 2 2 2 2 2 2 2 3 2 2 2 2 15" xfId="41938"/>
    <cellStyle name="Title 2 2 2 2 2 2 2 3 2 2 2 2 16" xfId="41939"/>
    <cellStyle name="Title 2 2 2 2 2 2 2 3 2 2 2 2 17" xfId="41940"/>
    <cellStyle name="Title 2 2 2 2 2 2 2 3 2 2 2 2 18" xfId="41941"/>
    <cellStyle name="Title 2 2 2 2 2 2 2 3 2 2 2 2 19" xfId="41942"/>
    <cellStyle name="Title 2 2 2 2 2 2 2 3 2 2 2 2 2" xfId="41943"/>
    <cellStyle name="Title 2 2 2 2 2 2 2 3 2 2 2 2 2 10" xfId="41944"/>
    <cellStyle name="Title 2 2 2 2 2 2 2 3 2 2 2 2 2 11" xfId="41945"/>
    <cellStyle name="Title 2 2 2 2 2 2 2 3 2 2 2 2 2 12" xfId="41946"/>
    <cellStyle name="Title 2 2 2 2 2 2 2 3 2 2 2 2 2 13" xfId="41947"/>
    <cellStyle name="Title 2 2 2 2 2 2 2 3 2 2 2 2 2 14" xfId="41948"/>
    <cellStyle name="Title 2 2 2 2 2 2 2 3 2 2 2 2 2 15" xfId="41949"/>
    <cellStyle name="Title 2 2 2 2 2 2 2 3 2 2 2 2 2 16" xfId="41950"/>
    <cellStyle name="Title 2 2 2 2 2 2 2 3 2 2 2 2 2 17" xfId="41951"/>
    <cellStyle name="Title 2 2 2 2 2 2 2 3 2 2 2 2 2 18" xfId="41952"/>
    <cellStyle name="Title 2 2 2 2 2 2 2 3 2 2 2 2 2 19" xfId="41953"/>
    <cellStyle name="Title 2 2 2 2 2 2 2 3 2 2 2 2 2 2" xfId="41954"/>
    <cellStyle name="Title 2 2 2 2 2 2 2 3 2 2 2 2 2 2 2" xfId="41955"/>
    <cellStyle name="Title 2 2 2 2 2 2 2 3 2 2 2 2 2 20" xfId="41956"/>
    <cellStyle name="Title 2 2 2 2 2 2 2 3 2 2 2 2 2 21" xfId="41957"/>
    <cellStyle name="Title 2 2 2 2 2 2 2 3 2 2 2 2 2 22" xfId="41958"/>
    <cellStyle name="Title 2 2 2 2 2 2 2 3 2 2 2 2 2 23" xfId="41959"/>
    <cellStyle name="Title 2 2 2 2 2 2 2 3 2 2 2 2 2 24" xfId="41960"/>
    <cellStyle name="Title 2 2 2 2 2 2 2 3 2 2 2 2 2 25" xfId="41961"/>
    <cellStyle name="Title 2 2 2 2 2 2 2 3 2 2 2 2 2 26" xfId="41962"/>
    <cellStyle name="Title 2 2 2 2 2 2 2 3 2 2 2 2 2 27" xfId="41963"/>
    <cellStyle name="Title 2 2 2 2 2 2 2 3 2 2 2 2 2 28" xfId="41964"/>
    <cellStyle name="Title 2 2 2 2 2 2 2 3 2 2 2 2 2 29" xfId="41965"/>
    <cellStyle name="Title 2 2 2 2 2 2 2 3 2 2 2 2 2 3" xfId="41966"/>
    <cellStyle name="Title 2 2 2 2 2 2 2 3 2 2 2 2 2 30" xfId="41967"/>
    <cellStyle name="Title 2 2 2 2 2 2 2 3 2 2 2 2 2 31" xfId="41968"/>
    <cellStyle name="Title 2 2 2 2 2 2 2 3 2 2 2 2 2 32" xfId="41969"/>
    <cellStyle name="Title 2 2 2 2 2 2 2 3 2 2 2 2 2 33" xfId="41970"/>
    <cellStyle name="Title 2 2 2 2 2 2 2 3 2 2 2 2 2 34" xfId="41971"/>
    <cellStyle name="Title 2 2 2 2 2 2 2 3 2 2 2 2 2 35" xfId="41972"/>
    <cellStyle name="Title 2 2 2 2 2 2 2 3 2 2 2 2 2 36" xfId="41973"/>
    <cellStyle name="Title 2 2 2 2 2 2 2 3 2 2 2 2 2 37" xfId="41974"/>
    <cellStyle name="Title 2 2 2 2 2 2 2 3 2 2 2 2 2 38" xfId="41975"/>
    <cellStyle name="Title 2 2 2 2 2 2 2 3 2 2 2 2 2 39" xfId="41976"/>
    <cellStyle name="Title 2 2 2 2 2 2 2 3 2 2 2 2 2 4" xfId="41977"/>
    <cellStyle name="Title 2 2 2 2 2 2 2 3 2 2 2 2 2 40" xfId="41978"/>
    <cellStyle name="Title 2 2 2 2 2 2 2 3 2 2 2 2 2 41" xfId="41979"/>
    <cellStyle name="Title 2 2 2 2 2 2 2 3 2 2 2 2 2 42" xfId="41980"/>
    <cellStyle name="Title 2 2 2 2 2 2 2 3 2 2 2 2 2 43" xfId="41981"/>
    <cellStyle name="Title 2 2 2 2 2 2 2 3 2 2 2 2 2 44" xfId="41982"/>
    <cellStyle name="Title 2 2 2 2 2 2 2 3 2 2 2 2 2 45" xfId="41983"/>
    <cellStyle name="Title 2 2 2 2 2 2 2 3 2 2 2 2 2 46" xfId="41984"/>
    <cellStyle name="Title 2 2 2 2 2 2 2 3 2 2 2 2 2 47" xfId="41985"/>
    <cellStyle name="Title 2 2 2 2 2 2 2 3 2 2 2 2 2 48" xfId="41986"/>
    <cellStyle name="Title 2 2 2 2 2 2 2 3 2 2 2 2 2 49" xfId="41987"/>
    <cellStyle name="Title 2 2 2 2 2 2 2 3 2 2 2 2 2 5" xfId="41988"/>
    <cellStyle name="Title 2 2 2 2 2 2 2 3 2 2 2 2 2 50" xfId="41989"/>
    <cellStyle name="Title 2 2 2 2 2 2 2 3 2 2 2 2 2 51" xfId="41990"/>
    <cellStyle name="Title 2 2 2 2 2 2 2 3 2 2 2 2 2 52" xfId="41991"/>
    <cellStyle name="Title 2 2 2 2 2 2 2 3 2 2 2 2 2 53" xfId="41992"/>
    <cellStyle name="Title 2 2 2 2 2 2 2 3 2 2 2 2 2 54" xfId="41993"/>
    <cellStyle name="Title 2 2 2 2 2 2 2 3 2 2 2 2 2 55" xfId="41994"/>
    <cellStyle name="Title 2 2 2 2 2 2 2 3 2 2 2 2 2 56" xfId="41995"/>
    <cellStyle name="Title 2 2 2 2 2 2 2 3 2 2 2 2 2 57" xfId="41996"/>
    <cellStyle name="Title 2 2 2 2 2 2 2 3 2 2 2 2 2 58" xfId="41997"/>
    <cellStyle name="Title 2 2 2 2 2 2 2 3 2 2 2 2 2 59" xfId="41998"/>
    <cellStyle name="Title 2 2 2 2 2 2 2 3 2 2 2 2 2 6" xfId="41999"/>
    <cellStyle name="Title 2 2 2 2 2 2 2 3 2 2 2 2 2 60" xfId="42000"/>
    <cellStyle name="Title 2 2 2 2 2 2 2 3 2 2 2 2 2 61" xfId="42001"/>
    <cellStyle name="Title 2 2 2 2 2 2 2 3 2 2 2 2 2 62" xfId="42002"/>
    <cellStyle name="Title 2 2 2 2 2 2 2 3 2 2 2 2 2 63" xfId="42003"/>
    <cellStyle name="Title 2 2 2 2 2 2 2 3 2 2 2 2 2 64" xfId="42004"/>
    <cellStyle name="Title 2 2 2 2 2 2 2 3 2 2 2 2 2 65" xfId="42005"/>
    <cellStyle name="Title 2 2 2 2 2 2 2 3 2 2 2 2 2 66" xfId="42006"/>
    <cellStyle name="Title 2 2 2 2 2 2 2 3 2 2 2 2 2 67" xfId="42007"/>
    <cellStyle name="Title 2 2 2 2 2 2 2 3 2 2 2 2 2 68" xfId="42008"/>
    <cellStyle name="Title 2 2 2 2 2 2 2 3 2 2 2 2 2 69" xfId="42009"/>
    <cellStyle name="Title 2 2 2 2 2 2 2 3 2 2 2 2 2 7" xfId="42010"/>
    <cellStyle name="Title 2 2 2 2 2 2 2 3 2 2 2 2 2 70" xfId="42011"/>
    <cellStyle name="Title 2 2 2 2 2 2 2 3 2 2 2 2 2 71" xfId="42012"/>
    <cellStyle name="Title 2 2 2 2 2 2 2 3 2 2 2 2 2 72" xfId="42013"/>
    <cellStyle name="Title 2 2 2 2 2 2 2 3 2 2 2 2 2 73" xfId="42014"/>
    <cellStyle name="Title 2 2 2 2 2 2 2 3 2 2 2 2 2 74" xfId="42015"/>
    <cellStyle name="Title 2 2 2 2 2 2 2 3 2 2 2 2 2 8" xfId="42016"/>
    <cellStyle name="Title 2 2 2 2 2 2 2 3 2 2 2 2 2 9" xfId="42017"/>
    <cellStyle name="Title 2 2 2 2 2 2 2 3 2 2 2 2 20" xfId="42018"/>
    <cellStyle name="Title 2 2 2 2 2 2 2 3 2 2 2 2 21" xfId="42019"/>
    <cellStyle name="Title 2 2 2 2 2 2 2 3 2 2 2 2 22" xfId="42020"/>
    <cellStyle name="Title 2 2 2 2 2 2 2 3 2 2 2 2 23" xfId="42021"/>
    <cellStyle name="Title 2 2 2 2 2 2 2 3 2 2 2 2 24" xfId="42022"/>
    <cellStyle name="Title 2 2 2 2 2 2 2 3 2 2 2 2 25" xfId="42023"/>
    <cellStyle name="Title 2 2 2 2 2 2 2 3 2 2 2 2 26" xfId="42024"/>
    <cellStyle name="Title 2 2 2 2 2 2 2 3 2 2 2 2 27" xfId="42025"/>
    <cellStyle name="Title 2 2 2 2 2 2 2 3 2 2 2 2 28" xfId="42026"/>
    <cellStyle name="Title 2 2 2 2 2 2 2 3 2 2 2 2 29" xfId="42027"/>
    <cellStyle name="Title 2 2 2 2 2 2 2 3 2 2 2 2 3" xfId="42028"/>
    <cellStyle name="Title 2 2 2 2 2 2 2 3 2 2 2 2 3 2" xfId="42029"/>
    <cellStyle name="Title 2 2 2 2 2 2 2 3 2 2 2 2 30" xfId="42030"/>
    <cellStyle name="Title 2 2 2 2 2 2 2 3 2 2 2 2 31" xfId="42031"/>
    <cellStyle name="Title 2 2 2 2 2 2 2 3 2 2 2 2 32" xfId="42032"/>
    <cellStyle name="Title 2 2 2 2 2 2 2 3 2 2 2 2 33" xfId="42033"/>
    <cellStyle name="Title 2 2 2 2 2 2 2 3 2 2 2 2 34" xfId="42034"/>
    <cellStyle name="Title 2 2 2 2 2 2 2 3 2 2 2 2 35" xfId="42035"/>
    <cellStyle name="Title 2 2 2 2 2 2 2 3 2 2 2 2 36" xfId="42036"/>
    <cellStyle name="Title 2 2 2 2 2 2 2 3 2 2 2 2 37" xfId="42037"/>
    <cellStyle name="Title 2 2 2 2 2 2 2 3 2 2 2 2 38" xfId="42038"/>
    <cellStyle name="Title 2 2 2 2 2 2 2 3 2 2 2 2 39" xfId="42039"/>
    <cellStyle name="Title 2 2 2 2 2 2 2 3 2 2 2 2 4" xfId="42040"/>
    <cellStyle name="Title 2 2 2 2 2 2 2 3 2 2 2 2 40" xfId="42041"/>
    <cellStyle name="Title 2 2 2 2 2 2 2 3 2 2 2 2 41" xfId="42042"/>
    <cellStyle name="Title 2 2 2 2 2 2 2 3 2 2 2 2 42" xfId="42043"/>
    <cellStyle name="Title 2 2 2 2 2 2 2 3 2 2 2 2 43" xfId="42044"/>
    <cellStyle name="Title 2 2 2 2 2 2 2 3 2 2 2 2 44" xfId="42045"/>
    <cellStyle name="Title 2 2 2 2 2 2 2 3 2 2 2 2 45" xfId="42046"/>
    <cellStyle name="Title 2 2 2 2 2 2 2 3 2 2 2 2 46" xfId="42047"/>
    <cellStyle name="Title 2 2 2 2 2 2 2 3 2 2 2 2 47" xfId="42048"/>
    <cellStyle name="Title 2 2 2 2 2 2 2 3 2 2 2 2 48" xfId="42049"/>
    <cellStyle name="Title 2 2 2 2 2 2 2 3 2 2 2 2 49" xfId="42050"/>
    <cellStyle name="Title 2 2 2 2 2 2 2 3 2 2 2 2 5" xfId="42051"/>
    <cellStyle name="Title 2 2 2 2 2 2 2 3 2 2 2 2 50" xfId="42052"/>
    <cellStyle name="Title 2 2 2 2 2 2 2 3 2 2 2 2 51" xfId="42053"/>
    <cellStyle name="Title 2 2 2 2 2 2 2 3 2 2 2 2 52" xfId="42054"/>
    <cellStyle name="Title 2 2 2 2 2 2 2 3 2 2 2 2 53" xfId="42055"/>
    <cellStyle name="Title 2 2 2 2 2 2 2 3 2 2 2 2 54" xfId="42056"/>
    <cellStyle name="Title 2 2 2 2 2 2 2 3 2 2 2 2 55" xfId="42057"/>
    <cellStyle name="Title 2 2 2 2 2 2 2 3 2 2 2 2 56" xfId="42058"/>
    <cellStyle name="Title 2 2 2 2 2 2 2 3 2 2 2 2 57" xfId="42059"/>
    <cellStyle name="Title 2 2 2 2 2 2 2 3 2 2 2 2 58" xfId="42060"/>
    <cellStyle name="Title 2 2 2 2 2 2 2 3 2 2 2 2 59" xfId="42061"/>
    <cellStyle name="Title 2 2 2 2 2 2 2 3 2 2 2 2 6" xfId="42062"/>
    <cellStyle name="Title 2 2 2 2 2 2 2 3 2 2 2 2 60" xfId="42063"/>
    <cellStyle name="Title 2 2 2 2 2 2 2 3 2 2 2 2 61" xfId="42064"/>
    <cellStyle name="Title 2 2 2 2 2 2 2 3 2 2 2 2 62" xfId="42065"/>
    <cellStyle name="Title 2 2 2 2 2 2 2 3 2 2 2 2 63" xfId="42066"/>
    <cellStyle name="Title 2 2 2 2 2 2 2 3 2 2 2 2 64" xfId="42067"/>
    <cellStyle name="Title 2 2 2 2 2 2 2 3 2 2 2 2 65" xfId="42068"/>
    <cellStyle name="Title 2 2 2 2 2 2 2 3 2 2 2 2 66" xfId="42069"/>
    <cellStyle name="Title 2 2 2 2 2 2 2 3 2 2 2 2 67" xfId="42070"/>
    <cellStyle name="Title 2 2 2 2 2 2 2 3 2 2 2 2 68" xfId="42071"/>
    <cellStyle name="Title 2 2 2 2 2 2 2 3 2 2 2 2 69" xfId="42072"/>
    <cellStyle name="Title 2 2 2 2 2 2 2 3 2 2 2 2 7" xfId="42073"/>
    <cellStyle name="Title 2 2 2 2 2 2 2 3 2 2 2 2 70" xfId="42074"/>
    <cellStyle name="Title 2 2 2 2 2 2 2 3 2 2 2 2 71" xfId="42075"/>
    <cellStyle name="Title 2 2 2 2 2 2 2 3 2 2 2 2 72" xfId="42076"/>
    <cellStyle name="Title 2 2 2 2 2 2 2 3 2 2 2 2 73" xfId="42077"/>
    <cellStyle name="Title 2 2 2 2 2 2 2 3 2 2 2 2 74" xfId="42078"/>
    <cellStyle name="Title 2 2 2 2 2 2 2 3 2 2 2 2 8" xfId="42079"/>
    <cellStyle name="Title 2 2 2 2 2 2 2 3 2 2 2 2 9" xfId="42080"/>
    <cellStyle name="Title 2 2 2 2 2 2 2 3 2 2 2 20" xfId="42081"/>
    <cellStyle name="Title 2 2 2 2 2 2 2 3 2 2 2 21" xfId="42082"/>
    <cellStyle name="Title 2 2 2 2 2 2 2 3 2 2 2 22" xfId="42083"/>
    <cellStyle name="Title 2 2 2 2 2 2 2 3 2 2 2 23" xfId="42084"/>
    <cellStyle name="Title 2 2 2 2 2 2 2 3 2 2 2 24" xfId="42085"/>
    <cellStyle name="Title 2 2 2 2 2 2 2 3 2 2 2 25" xfId="42086"/>
    <cellStyle name="Title 2 2 2 2 2 2 2 3 2 2 2 26" xfId="42087"/>
    <cellStyle name="Title 2 2 2 2 2 2 2 3 2 2 2 27" xfId="42088"/>
    <cellStyle name="Title 2 2 2 2 2 2 2 3 2 2 2 28" xfId="42089"/>
    <cellStyle name="Title 2 2 2 2 2 2 2 3 2 2 2 29" xfId="42090"/>
    <cellStyle name="Title 2 2 2 2 2 2 2 3 2 2 2 3" xfId="42091"/>
    <cellStyle name="Title 2 2 2 2 2 2 2 3 2 2 2 3 2" xfId="42092"/>
    <cellStyle name="Title 2 2 2 2 2 2 2 3 2 2 2 30" xfId="42093"/>
    <cellStyle name="Title 2 2 2 2 2 2 2 3 2 2 2 31" xfId="42094"/>
    <cellStyle name="Title 2 2 2 2 2 2 2 3 2 2 2 32" xfId="42095"/>
    <cellStyle name="Title 2 2 2 2 2 2 2 3 2 2 2 33" xfId="42096"/>
    <cellStyle name="Title 2 2 2 2 2 2 2 3 2 2 2 34" xfId="42097"/>
    <cellStyle name="Title 2 2 2 2 2 2 2 3 2 2 2 35" xfId="42098"/>
    <cellStyle name="Title 2 2 2 2 2 2 2 3 2 2 2 36" xfId="42099"/>
    <cellStyle name="Title 2 2 2 2 2 2 2 3 2 2 2 37" xfId="42100"/>
    <cellStyle name="Title 2 2 2 2 2 2 2 3 2 2 2 38" xfId="42101"/>
    <cellStyle name="Title 2 2 2 2 2 2 2 3 2 2 2 39" xfId="42102"/>
    <cellStyle name="Title 2 2 2 2 2 2 2 3 2 2 2 4" xfId="42103"/>
    <cellStyle name="Title 2 2 2 2 2 2 2 3 2 2 2 40" xfId="42104"/>
    <cellStyle name="Title 2 2 2 2 2 2 2 3 2 2 2 41" xfId="42105"/>
    <cellStyle name="Title 2 2 2 2 2 2 2 3 2 2 2 42" xfId="42106"/>
    <cellStyle name="Title 2 2 2 2 2 2 2 3 2 2 2 43" xfId="42107"/>
    <cellStyle name="Title 2 2 2 2 2 2 2 3 2 2 2 44" xfId="42108"/>
    <cellStyle name="Title 2 2 2 2 2 2 2 3 2 2 2 45" xfId="42109"/>
    <cellStyle name="Title 2 2 2 2 2 2 2 3 2 2 2 46" xfId="42110"/>
    <cellStyle name="Title 2 2 2 2 2 2 2 3 2 2 2 47" xfId="42111"/>
    <cellStyle name="Title 2 2 2 2 2 2 2 3 2 2 2 48" xfId="42112"/>
    <cellStyle name="Title 2 2 2 2 2 2 2 3 2 2 2 49" xfId="42113"/>
    <cellStyle name="Title 2 2 2 2 2 2 2 3 2 2 2 5" xfId="42114"/>
    <cellStyle name="Title 2 2 2 2 2 2 2 3 2 2 2 50" xfId="42115"/>
    <cellStyle name="Title 2 2 2 2 2 2 2 3 2 2 2 51" xfId="42116"/>
    <cellStyle name="Title 2 2 2 2 2 2 2 3 2 2 2 52" xfId="42117"/>
    <cellStyle name="Title 2 2 2 2 2 2 2 3 2 2 2 53" xfId="42118"/>
    <cellStyle name="Title 2 2 2 2 2 2 2 3 2 2 2 54" xfId="42119"/>
    <cellStyle name="Title 2 2 2 2 2 2 2 3 2 2 2 55" xfId="42120"/>
    <cellStyle name="Title 2 2 2 2 2 2 2 3 2 2 2 56" xfId="42121"/>
    <cellStyle name="Title 2 2 2 2 2 2 2 3 2 2 2 57" xfId="42122"/>
    <cellStyle name="Title 2 2 2 2 2 2 2 3 2 2 2 58" xfId="42123"/>
    <cellStyle name="Title 2 2 2 2 2 2 2 3 2 2 2 59" xfId="42124"/>
    <cellStyle name="Title 2 2 2 2 2 2 2 3 2 2 2 6" xfId="42125"/>
    <cellStyle name="Title 2 2 2 2 2 2 2 3 2 2 2 60" xfId="42126"/>
    <cellStyle name="Title 2 2 2 2 2 2 2 3 2 2 2 61" xfId="42127"/>
    <cellStyle name="Title 2 2 2 2 2 2 2 3 2 2 2 62" xfId="42128"/>
    <cellStyle name="Title 2 2 2 2 2 2 2 3 2 2 2 63" xfId="42129"/>
    <cellStyle name="Title 2 2 2 2 2 2 2 3 2 2 2 64" xfId="42130"/>
    <cellStyle name="Title 2 2 2 2 2 2 2 3 2 2 2 65" xfId="42131"/>
    <cellStyle name="Title 2 2 2 2 2 2 2 3 2 2 2 66" xfId="42132"/>
    <cellStyle name="Title 2 2 2 2 2 2 2 3 2 2 2 67" xfId="42133"/>
    <cellStyle name="Title 2 2 2 2 2 2 2 3 2 2 2 68" xfId="42134"/>
    <cellStyle name="Title 2 2 2 2 2 2 2 3 2 2 2 69" xfId="42135"/>
    <cellStyle name="Title 2 2 2 2 2 2 2 3 2 2 2 7" xfId="42136"/>
    <cellStyle name="Title 2 2 2 2 2 2 2 3 2 2 2 70" xfId="42137"/>
    <cellStyle name="Title 2 2 2 2 2 2 2 3 2 2 2 71" xfId="42138"/>
    <cellStyle name="Title 2 2 2 2 2 2 2 3 2 2 2 72" xfId="42139"/>
    <cellStyle name="Title 2 2 2 2 2 2 2 3 2 2 2 73" xfId="42140"/>
    <cellStyle name="Title 2 2 2 2 2 2 2 3 2 2 2 74" xfId="42141"/>
    <cellStyle name="Title 2 2 2 2 2 2 2 3 2 2 2 75" xfId="42142"/>
    <cellStyle name="Title 2 2 2 2 2 2 2 3 2 2 2 76" xfId="42143"/>
    <cellStyle name="Title 2 2 2 2 2 2 2 3 2 2 2 77" xfId="42144"/>
    <cellStyle name="Title 2 2 2 2 2 2 2 3 2 2 2 78" xfId="42145"/>
    <cellStyle name="Title 2 2 2 2 2 2 2 3 2 2 2 79" xfId="42146"/>
    <cellStyle name="Title 2 2 2 2 2 2 2 3 2 2 2 8" xfId="42147"/>
    <cellStyle name="Title 2 2 2 2 2 2 2 3 2 2 2 80" xfId="42148"/>
    <cellStyle name="Title 2 2 2 2 2 2 2 3 2 2 2 81" xfId="42149"/>
    <cellStyle name="Title 2 2 2 2 2 2 2 3 2 2 2 82" xfId="42150"/>
    <cellStyle name="Title 2 2 2 2 2 2 2 3 2 2 2 83" xfId="42151"/>
    <cellStyle name="Title 2 2 2 2 2 2 2 3 2 2 2 84" xfId="42152"/>
    <cellStyle name="Title 2 2 2 2 2 2 2 3 2 2 2 85" xfId="42153"/>
    <cellStyle name="Title 2 2 2 2 2 2 2 3 2 2 2 86" xfId="42154"/>
    <cellStyle name="Title 2 2 2 2 2 2 2 3 2 2 2 87" xfId="42155"/>
    <cellStyle name="Title 2 2 2 2 2 2 2 3 2 2 2 88" xfId="42156"/>
    <cellStyle name="Title 2 2 2 2 2 2 2 3 2 2 2 9" xfId="42157"/>
    <cellStyle name="Title 2 2 2 2 2 2 2 3 2 2 20" xfId="42158"/>
    <cellStyle name="Title 2 2 2 2 2 2 2 3 2 2 21" xfId="42159"/>
    <cellStyle name="Title 2 2 2 2 2 2 2 3 2 2 22" xfId="42160"/>
    <cellStyle name="Title 2 2 2 2 2 2 2 3 2 2 23" xfId="42161"/>
    <cellStyle name="Title 2 2 2 2 2 2 2 3 2 2 24" xfId="42162"/>
    <cellStyle name="Title 2 2 2 2 2 2 2 3 2 2 25" xfId="42163"/>
    <cellStyle name="Title 2 2 2 2 2 2 2 3 2 2 26" xfId="42164"/>
    <cellStyle name="Title 2 2 2 2 2 2 2 3 2 2 27" xfId="42165"/>
    <cellStyle name="Title 2 2 2 2 2 2 2 3 2 2 28" xfId="42166"/>
    <cellStyle name="Title 2 2 2 2 2 2 2 3 2 2 29" xfId="42167"/>
    <cellStyle name="Title 2 2 2 2 2 2 2 3 2 2 3" xfId="42168"/>
    <cellStyle name="Title 2 2 2 2 2 2 2 3 2 2 3 2" xfId="42169"/>
    <cellStyle name="Title 2 2 2 2 2 2 2 3 2 2 30" xfId="42170"/>
    <cellStyle name="Title 2 2 2 2 2 2 2 3 2 2 31" xfId="42171"/>
    <cellStyle name="Title 2 2 2 2 2 2 2 3 2 2 32" xfId="42172"/>
    <cellStyle name="Title 2 2 2 2 2 2 2 3 2 2 33" xfId="42173"/>
    <cellStyle name="Title 2 2 2 2 2 2 2 3 2 2 34" xfId="42174"/>
    <cellStyle name="Title 2 2 2 2 2 2 2 3 2 2 35" xfId="42175"/>
    <cellStyle name="Title 2 2 2 2 2 2 2 3 2 2 36" xfId="42176"/>
    <cellStyle name="Title 2 2 2 2 2 2 2 3 2 2 37" xfId="42177"/>
    <cellStyle name="Title 2 2 2 2 2 2 2 3 2 2 38" xfId="42178"/>
    <cellStyle name="Title 2 2 2 2 2 2 2 3 2 2 39" xfId="42179"/>
    <cellStyle name="Title 2 2 2 2 2 2 2 3 2 2 4" xfId="42180"/>
    <cellStyle name="Title 2 2 2 2 2 2 2 3 2 2 40" xfId="42181"/>
    <cellStyle name="Title 2 2 2 2 2 2 2 3 2 2 41" xfId="42182"/>
    <cellStyle name="Title 2 2 2 2 2 2 2 3 2 2 42" xfId="42183"/>
    <cellStyle name="Title 2 2 2 2 2 2 2 3 2 2 43" xfId="42184"/>
    <cellStyle name="Title 2 2 2 2 2 2 2 3 2 2 44" xfId="42185"/>
    <cellStyle name="Title 2 2 2 2 2 2 2 3 2 2 45" xfId="42186"/>
    <cellStyle name="Title 2 2 2 2 2 2 2 3 2 2 46" xfId="42187"/>
    <cellStyle name="Title 2 2 2 2 2 2 2 3 2 2 47" xfId="42188"/>
    <cellStyle name="Title 2 2 2 2 2 2 2 3 2 2 48" xfId="42189"/>
    <cellStyle name="Title 2 2 2 2 2 2 2 3 2 2 49" xfId="42190"/>
    <cellStyle name="Title 2 2 2 2 2 2 2 3 2 2 5" xfId="42191"/>
    <cellStyle name="Title 2 2 2 2 2 2 2 3 2 2 50" xfId="42192"/>
    <cellStyle name="Title 2 2 2 2 2 2 2 3 2 2 51" xfId="42193"/>
    <cellStyle name="Title 2 2 2 2 2 2 2 3 2 2 52" xfId="42194"/>
    <cellStyle name="Title 2 2 2 2 2 2 2 3 2 2 53" xfId="42195"/>
    <cellStyle name="Title 2 2 2 2 2 2 2 3 2 2 54" xfId="42196"/>
    <cellStyle name="Title 2 2 2 2 2 2 2 3 2 2 55" xfId="42197"/>
    <cellStyle name="Title 2 2 2 2 2 2 2 3 2 2 56" xfId="42198"/>
    <cellStyle name="Title 2 2 2 2 2 2 2 3 2 2 57" xfId="42199"/>
    <cellStyle name="Title 2 2 2 2 2 2 2 3 2 2 58" xfId="42200"/>
    <cellStyle name="Title 2 2 2 2 2 2 2 3 2 2 59" xfId="42201"/>
    <cellStyle name="Title 2 2 2 2 2 2 2 3 2 2 6" xfId="42202"/>
    <cellStyle name="Title 2 2 2 2 2 2 2 3 2 2 60" xfId="42203"/>
    <cellStyle name="Title 2 2 2 2 2 2 2 3 2 2 61" xfId="42204"/>
    <cellStyle name="Title 2 2 2 2 2 2 2 3 2 2 62" xfId="42205"/>
    <cellStyle name="Title 2 2 2 2 2 2 2 3 2 2 63" xfId="42206"/>
    <cellStyle name="Title 2 2 2 2 2 2 2 3 2 2 64" xfId="42207"/>
    <cellStyle name="Title 2 2 2 2 2 2 2 3 2 2 65" xfId="42208"/>
    <cellStyle name="Title 2 2 2 2 2 2 2 3 2 2 66" xfId="42209"/>
    <cellStyle name="Title 2 2 2 2 2 2 2 3 2 2 67" xfId="42210"/>
    <cellStyle name="Title 2 2 2 2 2 2 2 3 2 2 68" xfId="42211"/>
    <cellStyle name="Title 2 2 2 2 2 2 2 3 2 2 69" xfId="42212"/>
    <cellStyle name="Title 2 2 2 2 2 2 2 3 2 2 7" xfId="42213"/>
    <cellStyle name="Title 2 2 2 2 2 2 2 3 2 2 70" xfId="42214"/>
    <cellStyle name="Title 2 2 2 2 2 2 2 3 2 2 71" xfId="42215"/>
    <cellStyle name="Title 2 2 2 2 2 2 2 3 2 2 72" xfId="42216"/>
    <cellStyle name="Title 2 2 2 2 2 2 2 3 2 2 73" xfId="42217"/>
    <cellStyle name="Title 2 2 2 2 2 2 2 3 2 2 74" xfId="42218"/>
    <cellStyle name="Title 2 2 2 2 2 2 2 3 2 2 75" xfId="42219"/>
    <cellStyle name="Title 2 2 2 2 2 2 2 3 2 2 76" xfId="42220"/>
    <cellStyle name="Title 2 2 2 2 2 2 2 3 2 2 77" xfId="42221"/>
    <cellStyle name="Title 2 2 2 2 2 2 2 3 2 2 78" xfId="42222"/>
    <cellStyle name="Title 2 2 2 2 2 2 2 3 2 2 79" xfId="42223"/>
    <cellStyle name="Title 2 2 2 2 2 2 2 3 2 2 8" xfId="42224"/>
    <cellStyle name="Title 2 2 2 2 2 2 2 3 2 2 80" xfId="42225"/>
    <cellStyle name="Title 2 2 2 2 2 2 2 3 2 2 81" xfId="42226"/>
    <cellStyle name="Title 2 2 2 2 2 2 2 3 2 2 82" xfId="42227"/>
    <cellStyle name="Title 2 2 2 2 2 2 2 3 2 2 83" xfId="42228"/>
    <cellStyle name="Title 2 2 2 2 2 2 2 3 2 2 84" xfId="42229"/>
    <cellStyle name="Title 2 2 2 2 2 2 2 3 2 2 85" xfId="42230"/>
    <cellStyle name="Title 2 2 2 2 2 2 2 3 2 2 86" xfId="42231"/>
    <cellStyle name="Title 2 2 2 2 2 2 2 3 2 2 87" xfId="42232"/>
    <cellStyle name="Title 2 2 2 2 2 2 2 3 2 2 88" xfId="42233"/>
    <cellStyle name="Title 2 2 2 2 2 2 2 3 2 2 9" xfId="42234"/>
    <cellStyle name="Title 2 2 2 2 2 2 2 3 2 20" xfId="42235"/>
    <cellStyle name="Title 2 2 2 2 2 2 2 3 2 21" xfId="42236"/>
    <cellStyle name="Title 2 2 2 2 2 2 2 3 2 22" xfId="42237"/>
    <cellStyle name="Title 2 2 2 2 2 2 2 3 2 23" xfId="42238"/>
    <cellStyle name="Title 2 2 2 2 2 2 2 3 2 24" xfId="42239"/>
    <cellStyle name="Title 2 2 2 2 2 2 2 3 2 25" xfId="42240"/>
    <cellStyle name="Title 2 2 2 2 2 2 2 3 2 26" xfId="42241"/>
    <cellStyle name="Title 2 2 2 2 2 2 2 3 2 27" xfId="42242"/>
    <cellStyle name="Title 2 2 2 2 2 2 2 3 2 28" xfId="42243"/>
    <cellStyle name="Title 2 2 2 2 2 2 2 3 2 29" xfId="42244"/>
    <cellStyle name="Title 2 2 2 2 2 2 2 3 2 3" xfId="42245"/>
    <cellStyle name="Title 2 2 2 2 2 2 2 3 2 30" xfId="42246"/>
    <cellStyle name="Title 2 2 2 2 2 2 2 3 2 31" xfId="42247"/>
    <cellStyle name="Title 2 2 2 2 2 2 2 3 2 32" xfId="42248"/>
    <cellStyle name="Title 2 2 2 2 2 2 2 3 2 33" xfId="42249"/>
    <cellStyle name="Title 2 2 2 2 2 2 2 3 2 34" xfId="42250"/>
    <cellStyle name="Title 2 2 2 2 2 2 2 3 2 35" xfId="42251"/>
    <cellStyle name="Title 2 2 2 2 2 2 2 3 2 36" xfId="42252"/>
    <cellStyle name="Title 2 2 2 2 2 2 2 3 2 37" xfId="42253"/>
    <cellStyle name="Title 2 2 2 2 2 2 2 3 2 38" xfId="42254"/>
    <cellStyle name="Title 2 2 2 2 2 2 2 3 2 39" xfId="42255"/>
    <cellStyle name="Title 2 2 2 2 2 2 2 3 2 4" xfId="42256"/>
    <cellStyle name="Title 2 2 2 2 2 2 2 3 2 40" xfId="42257"/>
    <cellStyle name="Title 2 2 2 2 2 2 2 3 2 41" xfId="42258"/>
    <cellStyle name="Title 2 2 2 2 2 2 2 3 2 42" xfId="42259"/>
    <cellStyle name="Title 2 2 2 2 2 2 2 3 2 43" xfId="42260"/>
    <cellStyle name="Title 2 2 2 2 2 2 2 3 2 44" xfId="42261"/>
    <cellStyle name="Title 2 2 2 2 2 2 2 3 2 45" xfId="42262"/>
    <cellStyle name="Title 2 2 2 2 2 2 2 3 2 46" xfId="42263"/>
    <cellStyle name="Title 2 2 2 2 2 2 2 3 2 47" xfId="42264"/>
    <cellStyle name="Title 2 2 2 2 2 2 2 3 2 48" xfId="42265"/>
    <cellStyle name="Title 2 2 2 2 2 2 2 3 2 49" xfId="42266"/>
    <cellStyle name="Title 2 2 2 2 2 2 2 3 2 5" xfId="42267"/>
    <cellStyle name="Title 2 2 2 2 2 2 2 3 2 50" xfId="42268"/>
    <cellStyle name="Title 2 2 2 2 2 2 2 3 2 51" xfId="42269"/>
    <cellStyle name="Title 2 2 2 2 2 2 2 3 2 52" xfId="42270"/>
    <cellStyle name="Title 2 2 2 2 2 2 2 3 2 53" xfId="42271"/>
    <cellStyle name="Title 2 2 2 2 2 2 2 3 2 54" xfId="42272"/>
    <cellStyle name="Title 2 2 2 2 2 2 2 3 2 55" xfId="42273"/>
    <cellStyle name="Title 2 2 2 2 2 2 2 3 2 56" xfId="42274"/>
    <cellStyle name="Title 2 2 2 2 2 2 2 3 2 57" xfId="42275"/>
    <cellStyle name="Title 2 2 2 2 2 2 2 3 2 58" xfId="42276"/>
    <cellStyle name="Title 2 2 2 2 2 2 2 3 2 59" xfId="42277"/>
    <cellStyle name="Title 2 2 2 2 2 2 2 3 2 6" xfId="42278"/>
    <cellStyle name="Title 2 2 2 2 2 2 2 3 2 60" xfId="42279"/>
    <cellStyle name="Title 2 2 2 2 2 2 2 3 2 61" xfId="42280"/>
    <cellStyle name="Title 2 2 2 2 2 2 2 3 2 62" xfId="42281"/>
    <cellStyle name="Title 2 2 2 2 2 2 2 3 2 63" xfId="42282"/>
    <cellStyle name="Title 2 2 2 2 2 2 2 3 2 64" xfId="42283"/>
    <cellStyle name="Title 2 2 2 2 2 2 2 3 2 65" xfId="42284"/>
    <cellStyle name="Title 2 2 2 2 2 2 2 3 2 66" xfId="42285"/>
    <cellStyle name="Title 2 2 2 2 2 2 2 3 2 67" xfId="42286"/>
    <cellStyle name="Title 2 2 2 2 2 2 2 3 2 68" xfId="42287"/>
    <cellStyle name="Title 2 2 2 2 2 2 2 3 2 69" xfId="42288"/>
    <cellStyle name="Title 2 2 2 2 2 2 2 3 2 7" xfId="42289"/>
    <cellStyle name="Title 2 2 2 2 2 2 2 3 2 70" xfId="42290"/>
    <cellStyle name="Title 2 2 2 2 2 2 2 3 2 71" xfId="42291"/>
    <cellStyle name="Title 2 2 2 2 2 2 2 3 2 72" xfId="42292"/>
    <cellStyle name="Title 2 2 2 2 2 2 2 3 2 73" xfId="42293"/>
    <cellStyle name="Title 2 2 2 2 2 2 2 3 2 74" xfId="42294"/>
    <cellStyle name="Title 2 2 2 2 2 2 2 3 2 75" xfId="42295"/>
    <cellStyle name="Title 2 2 2 2 2 2 2 3 2 76" xfId="42296"/>
    <cellStyle name="Title 2 2 2 2 2 2 2 3 2 77" xfId="42297"/>
    <cellStyle name="Title 2 2 2 2 2 2 2 3 2 78" xfId="42298"/>
    <cellStyle name="Title 2 2 2 2 2 2 2 3 2 79" xfId="42299"/>
    <cellStyle name="Title 2 2 2 2 2 2 2 3 2 8" xfId="42300"/>
    <cellStyle name="Title 2 2 2 2 2 2 2 3 2 80" xfId="42301"/>
    <cellStyle name="Title 2 2 2 2 2 2 2 3 2 81" xfId="42302"/>
    <cellStyle name="Title 2 2 2 2 2 2 2 3 2 82" xfId="42303"/>
    <cellStyle name="Title 2 2 2 2 2 2 2 3 2 83" xfId="42304"/>
    <cellStyle name="Title 2 2 2 2 2 2 2 3 2 84" xfId="42305"/>
    <cellStyle name="Title 2 2 2 2 2 2 2 3 2 85" xfId="42306"/>
    <cellStyle name="Title 2 2 2 2 2 2 2 3 2 86" xfId="42307"/>
    <cellStyle name="Title 2 2 2 2 2 2 2 3 2 87" xfId="42308"/>
    <cellStyle name="Title 2 2 2 2 2 2 2 3 2 88" xfId="42309"/>
    <cellStyle name="Title 2 2 2 2 2 2 2 3 2 89" xfId="42310"/>
    <cellStyle name="Title 2 2 2 2 2 2 2 3 2 9" xfId="42311"/>
    <cellStyle name="Title 2 2 2 2 2 2 2 3 2 90" xfId="42312"/>
    <cellStyle name="Title 2 2 2 2 2 2 2 3 2 91" xfId="42313"/>
    <cellStyle name="Title 2 2 2 2 2 2 2 3 2 92" xfId="42314"/>
    <cellStyle name="Title 2 2 2 2 2 2 2 3 2 93" xfId="42315"/>
    <cellStyle name="Title 2 2 2 2 2 2 2 3 2 94" xfId="42316"/>
    <cellStyle name="Title 2 2 2 2 2 2 2 3 2 95" xfId="42317"/>
    <cellStyle name="Title 2 2 2 2 2 2 2 3 2 96" xfId="42318"/>
    <cellStyle name="Title 2 2 2 2 2 2 2 3 2 97" xfId="42319"/>
    <cellStyle name="Title 2 2 2 2 2 2 2 3 2 98" xfId="42320"/>
    <cellStyle name="Title 2 2 2 2 2 2 2 3 20" xfId="42321"/>
    <cellStyle name="Title 2 2 2 2 2 2 2 3 21" xfId="42322"/>
    <cellStyle name="Title 2 2 2 2 2 2 2 3 22" xfId="42323"/>
    <cellStyle name="Title 2 2 2 2 2 2 2 3 23" xfId="42324"/>
    <cellStyle name="Title 2 2 2 2 2 2 2 3 24" xfId="42325"/>
    <cellStyle name="Title 2 2 2 2 2 2 2 3 25" xfId="42326"/>
    <cellStyle name="Title 2 2 2 2 2 2 2 3 25 2" xfId="42327"/>
    <cellStyle name="Title 2 2 2 2 2 2 2 3 26" xfId="42328"/>
    <cellStyle name="Title 2 2 2 2 2 2 2 3 27" xfId="42329"/>
    <cellStyle name="Title 2 2 2 2 2 2 2 3 28" xfId="42330"/>
    <cellStyle name="Title 2 2 2 2 2 2 2 3 29" xfId="42331"/>
    <cellStyle name="Title 2 2 2 2 2 2 2 3 3" xfId="42332"/>
    <cellStyle name="Title 2 2 2 2 2 2 2 3 30" xfId="42333"/>
    <cellStyle name="Title 2 2 2 2 2 2 2 3 31" xfId="42334"/>
    <cellStyle name="Title 2 2 2 2 2 2 2 3 32" xfId="42335"/>
    <cellStyle name="Title 2 2 2 2 2 2 2 3 33" xfId="42336"/>
    <cellStyle name="Title 2 2 2 2 2 2 2 3 34" xfId="42337"/>
    <cellStyle name="Title 2 2 2 2 2 2 2 3 35" xfId="42338"/>
    <cellStyle name="Title 2 2 2 2 2 2 2 3 36" xfId="42339"/>
    <cellStyle name="Title 2 2 2 2 2 2 2 3 37" xfId="42340"/>
    <cellStyle name="Title 2 2 2 2 2 2 2 3 38" xfId="42341"/>
    <cellStyle name="Title 2 2 2 2 2 2 2 3 39" xfId="42342"/>
    <cellStyle name="Title 2 2 2 2 2 2 2 3 4" xfId="42343"/>
    <cellStyle name="Title 2 2 2 2 2 2 2 3 4 10" xfId="42344"/>
    <cellStyle name="Title 2 2 2 2 2 2 2 3 4 11" xfId="42345"/>
    <cellStyle name="Title 2 2 2 2 2 2 2 3 4 12" xfId="42346"/>
    <cellStyle name="Title 2 2 2 2 2 2 2 3 4 13" xfId="42347"/>
    <cellStyle name="Title 2 2 2 2 2 2 2 3 4 14" xfId="42348"/>
    <cellStyle name="Title 2 2 2 2 2 2 2 3 4 15" xfId="42349"/>
    <cellStyle name="Title 2 2 2 2 2 2 2 3 4 16" xfId="42350"/>
    <cellStyle name="Title 2 2 2 2 2 2 2 3 4 17" xfId="42351"/>
    <cellStyle name="Title 2 2 2 2 2 2 2 3 4 18" xfId="42352"/>
    <cellStyle name="Title 2 2 2 2 2 2 2 3 4 19" xfId="42353"/>
    <cellStyle name="Title 2 2 2 2 2 2 2 3 4 2" xfId="42354"/>
    <cellStyle name="Title 2 2 2 2 2 2 2 3 4 2 10" xfId="42355"/>
    <cellStyle name="Title 2 2 2 2 2 2 2 3 4 2 11" xfId="42356"/>
    <cellStyle name="Title 2 2 2 2 2 2 2 3 4 2 12" xfId="42357"/>
    <cellStyle name="Title 2 2 2 2 2 2 2 3 4 2 13" xfId="42358"/>
    <cellStyle name="Title 2 2 2 2 2 2 2 3 4 2 14" xfId="42359"/>
    <cellStyle name="Title 2 2 2 2 2 2 2 3 4 2 15" xfId="42360"/>
    <cellStyle name="Title 2 2 2 2 2 2 2 3 4 2 16" xfId="42361"/>
    <cellStyle name="Title 2 2 2 2 2 2 2 3 4 2 17" xfId="42362"/>
    <cellStyle name="Title 2 2 2 2 2 2 2 3 4 2 18" xfId="42363"/>
    <cellStyle name="Title 2 2 2 2 2 2 2 3 4 2 19" xfId="42364"/>
    <cellStyle name="Title 2 2 2 2 2 2 2 3 4 2 2" xfId="42365"/>
    <cellStyle name="Title 2 2 2 2 2 2 2 3 4 2 2 2" xfId="42366"/>
    <cellStyle name="Title 2 2 2 2 2 2 2 3 4 2 20" xfId="42367"/>
    <cellStyle name="Title 2 2 2 2 2 2 2 3 4 2 21" xfId="42368"/>
    <cellStyle name="Title 2 2 2 2 2 2 2 3 4 2 22" xfId="42369"/>
    <cellStyle name="Title 2 2 2 2 2 2 2 3 4 2 23" xfId="42370"/>
    <cellStyle name="Title 2 2 2 2 2 2 2 3 4 2 24" xfId="42371"/>
    <cellStyle name="Title 2 2 2 2 2 2 2 3 4 2 25" xfId="42372"/>
    <cellStyle name="Title 2 2 2 2 2 2 2 3 4 2 26" xfId="42373"/>
    <cellStyle name="Title 2 2 2 2 2 2 2 3 4 2 27" xfId="42374"/>
    <cellStyle name="Title 2 2 2 2 2 2 2 3 4 2 28" xfId="42375"/>
    <cellStyle name="Title 2 2 2 2 2 2 2 3 4 2 29" xfId="42376"/>
    <cellStyle name="Title 2 2 2 2 2 2 2 3 4 2 3" xfId="42377"/>
    <cellStyle name="Title 2 2 2 2 2 2 2 3 4 2 30" xfId="42378"/>
    <cellStyle name="Title 2 2 2 2 2 2 2 3 4 2 31" xfId="42379"/>
    <cellStyle name="Title 2 2 2 2 2 2 2 3 4 2 32" xfId="42380"/>
    <cellStyle name="Title 2 2 2 2 2 2 2 3 4 2 33" xfId="42381"/>
    <cellStyle name="Title 2 2 2 2 2 2 2 3 4 2 34" xfId="42382"/>
    <cellStyle name="Title 2 2 2 2 2 2 2 3 4 2 35" xfId="42383"/>
    <cellStyle name="Title 2 2 2 2 2 2 2 3 4 2 36" xfId="42384"/>
    <cellStyle name="Title 2 2 2 2 2 2 2 3 4 2 37" xfId="42385"/>
    <cellStyle name="Title 2 2 2 2 2 2 2 3 4 2 38" xfId="42386"/>
    <cellStyle name="Title 2 2 2 2 2 2 2 3 4 2 39" xfId="42387"/>
    <cellStyle name="Title 2 2 2 2 2 2 2 3 4 2 4" xfId="42388"/>
    <cellStyle name="Title 2 2 2 2 2 2 2 3 4 2 40" xfId="42389"/>
    <cellStyle name="Title 2 2 2 2 2 2 2 3 4 2 41" xfId="42390"/>
    <cellStyle name="Title 2 2 2 2 2 2 2 3 4 2 42" xfId="42391"/>
    <cellStyle name="Title 2 2 2 2 2 2 2 3 4 2 43" xfId="42392"/>
    <cellStyle name="Title 2 2 2 2 2 2 2 3 4 2 44" xfId="42393"/>
    <cellStyle name="Title 2 2 2 2 2 2 2 3 4 2 45" xfId="42394"/>
    <cellStyle name="Title 2 2 2 2 2 2 2 3 4 2 46" xfId="42395"/>
    <cellStyle name="Title 2 2 2 2 2 2 2 3 4 2 47" xfId="42396"/>
    <cellStyle name="Title 2 2 2 2 2 2 2 3 4 2 48" xfId="42397"/>
    <cellStyle name="Title 2 2 2 2 2 2 2 3 4 2 49" xfId="42398"/>
    <cellStyle name="Title 2 2 2 2 2 2 2 3 4 2 5" xfId="42399"/>
    <cellStyle name="Title 2 2 2 2 2 2 2 3 4 2 50" xfId="42400"/>
    <cellStyle name="Title 2 2 2 2 2 2 2 3 4 2 51" xfId="42401"/>
    <cellStyle name="Title 2 2 2 2 2 2 2 3 4 2 52" xfId="42402"/>
    <cellStyle name="Title 2 2 2 2 2 2 2 3 4 2 53" xfId="42403"/>
    <cellStyle name="Title 2 2 2 2 2 2 2 3 4 2 54" xfId="42404"/>
    <cellStyle name="Title 2 2 2 2 2 2 2 3 4 2 55" xfId="42405"/>
    <cellStyle name="Title 2 2 2 2 2 2 2 3 4 2 56" xfId="42406"/>
    <cellStyle name="Title 2 2 2 2 2 2 2 3 4 2 57" xfId="42407"/>
    <cellStyle name="Title 2 2 2 2 2 2 2 3 4 2 58" xfId="42408"/>
    <cellStyle name="Title 2 2 2 2 2 2 2 3 4 2 59" xfId="42409"/>
    <cellStyle name="Title 2 2 2 2 2 2 2 3 4 2 6" xfId="42410"/>
    <cellStyle name="Title 2 2 2 2 2 2 2 3 4 2 60" xfId="42411"/>
    <cellStyle name="Title 2 2 2 2 2 2 2 3 4 2 61" xfId="42412"/>
    <cellStyle name="Title 2 2 2 2 2 2 2 3 4 2 62" xfId="42413"/>
    <cellStyle name="Title 2 2 2 2 2 2 2 3 4 2 63" xfId="42414"/>
    <cellStyle name="Title 2 2 2 2 2 2 2 3 4 2 64" xfId="42415"/>
    <cellStyle name="Title 2 2 2 2 2 2 2 3 4 2 65" xfId="42416"/>
    <cellStyle name="Title 2 2 2 2 2 2 2 3 4 2 66" xfId="42417"/>
    <cellStyle name="Title 2 2 2 2 2 2 2 3 4 2 67" xfId="42418"/>
    <cellStyle name="Title 2 2 2 2 2 2 2 3 4 2 68" xfId="42419"/>
    <cellStyle name="Title 2 2 2 2 2 2 2 3 4 2 69" xfId="42420"/>
    <cellStyle name="Title 2 2 2 2 2 2 2 3 4 2 7" xfId="42421"/>
    <cellStyle name="Title 2 2 2 2 2 2 2 3 4 2 70" xfId="42422"/>
    <cellStyle name="Title 2 2 2 2 2 2 2 3 4 2 71" xfId="42423"/>
    <cellStyle name="Title 2 2 2 2 2 2 2 3 4 2 72" xfId="42424"/>
    <cellStyle name="Title 2 2 2 2 2 2 2 3 4 2 73" xfId="42425"/>
    <cellStyle name="Title 2 2 2 2 2 2 2 3 4 2 74" xfId="42426"/>
    <cellStyle name="Title 2 2 2 2 2 2 2 3 4 2 8" xfId="42427"/>
    <cellStyle name="Title 2 2 2 2 2 2 2 3 4 2 9" xfId="42428"/>
    <cellStyle name="Title 2 2 2 2 2 2 2 3 4 20" xfId="42429"/>
    <cellStyle name="Title 2 2 2 2 2 2 2 3 4 21" xfId="42430"/>
    <cellStyle name="Title 2 2 2 2 2 2 2 3 4 22" xfId="42431"/>
    <cellStyle name="Title 2 2 2 2 2 2 2 3 4 23" xfId="42432"/>
    <cellStyle name="Title 2 2 2 2 2 2 2 3 4 24" xfId="42433"/>
    <cellStyle name="Title 2 2 2 2 2 2 2 3 4 25" xfId="42434"/>
    <cellStyle name="Title 2 2 2 2 2 2 2 3 4 26" xfId="42435"/>
    <cellStyle name="Title 2 2 2 2 2 2 2 3 4 27" xfId="42436"/>
    <cellStyle name="Title 2 2 2 2 2 2 2 3 4 28" xfId="42437"/>
    <cellStyle name="Title 2 2 2 2 2 2 2 3 4 29" xfId="42438"/>
    <cellStyle name="Title 2 2 2 2 2 2 2 3 4 3" xfId="42439"/>
    <cellStyle name="Title 2 2 2 2 2 2 2 3 4 3 2" xfId="42440"/>
    <cellStyle name="Title 2 2 2 2 2 2 2 3 4 30" xfId="42441"/>
    <cellStyle name="Title 2 2 2 2 2 2 2 3 4 31" xfId="42442"/>
    <cellStyle name="Title 2 2 2 2 2 2 2 3 4 32" xfId="42443"/>
    <cellStyle name="Title 2 2 2 2 2 2 2 3 4 33" xfId="42444"/>
    <cellStyle name="Title 2 2 2 2 2 2 2 3 4 34" xfId="42445"/>
    <cellStyle name="Title 2 2 2 2 2 2 2 3 4 35" xfId="42446"/>
    <cellStyle name="Title 2 2 2 2 2 2 2 3 4 36" xfId="42447"/>
    <cellStyle name="Title 2 2 2 2 2 2 2 3 4 37" xfId="42448"/>
    <cellStyle name="Title 2 2 2 2 2 2 2 3 4 38" xfId="42449"/>
    <cellStyle name="Title 2 2 2 2 2 2 2 3 4 39" xfId="42450"/>
    <cellStyle name="Title 2 2 2 2 2 2 2 3 4 4" xfId="42451"/>
    <cellStyle name="Title 2 2 2 2 2 2 2 3 4 40" xfId="42452"/>
    <cellStyle name="Title 2 2 2 2 2 2 2 3 4 41" xfId="42453"/>
    <cellStyle name="Title 2 2 2 2 2 2 2 3 4 42" xfId="42454"/>
    <cellStyle name="Title 2 2 2 2 2 2 2 3 4 43" xfId="42455"/>
    <cellStyle name="Title 2 2 2 2 2 2 2 3 4 44" xfId="42456"/>
    <cellStyle name="Title 2 2 2 2 2 2 2 3 4 45" xfId="42457"/>
    <cellStyle name="Title 2 2 2 2 2 2 2 3 4 46" xfId="42458"/>
    <cellStyle name="Title 2 2 2 2 2 2 2 3 4 47" xfId="42459"/>
    <cellStyle name="Title 2 2 2 2 2 2 2 3 4 48" xfId="42460"/>
    <cellStyle name="Title 2 2 2 2 2 2 2 3 4 49" xfId="42461"/>
    <cellStyle name="Title 2 2 2 2 2 2 2 3 4 5" xfId="42462"/>
    <cellStyle name="Title 2 2 2 2 2 2 2 3 4 50" xfId="42463"/>
    <cellStyle name="Title 2 2 2 2 2 2 2 3 4 51" xfId="42464"/>
    <cellStyle name="Title 2 2 2 2 2 2 2 3 4 52" xfId="42465"/>
    <cellStyle name="Title 2 2 2 2 2 2 2 3 4 53" xfId="42466"/>
    <cellStyle name="Title 2 2 2 2 2 2 2 3 4 54" xfId="42467"/>
    <cellStyle name="Title 2 2 2 2 2 2 2 3 4 55" xfId="42468"/>
    <cellStyle name="Title 2 2 2 2 2 2 2 3 4 56" xfId="42469"/>
    <cellStyle name="Title 2 2 2 2 2 2 2 3 4 57" xfId="42470"/>
    <cellStyle name="Title 2 2 2 2 2 2 2 3 4 58" xfId="42471"/>
    <cellStyle name="Title 2 2 2 2 2 2 2 3 4 59" xfId="42472"/>
    <cellStyle name="Title 2 2 2 2 2 2 2 3 4 6" xfId="42473"/>
    <cellStyle name="Title 2 2 2 2 2 2 2 3 4 60" xfId="42474"/>
    <cellStyle name="Title 2 2 2 2 2 2 2 3 4 61" xfId="42475"/>
    <cellStyle name="Title 2 2 2 2 2 2 2 3 4 62" xfId="42476"/>
    <cellStyle name="Title 2 2 2 2 2 2 2 3 4 63" xfId="42477"/>
    <cellStyle name="Title 2 2 2 2 2 2 2 3 4 64" xfId="42478"/>
    <cellStyle name="Title 2 2 2 2 2 2 2 3 4 65" xfId="42479"/>
    <cellStyle name="Title 2 2 2 2 2 2 2 3 4 66" xfId="42480"/>
    <cellStyle name="Title 2 2 2 2 2 2 2 3 4 67" xfId="42481"/>
    <cellStyle name="Title 2 2 2 2 2 2 2 3 4 68" xfId="42482"/>
    <cellStyle name="Title 2 2 2 2 2 2 2 3 4 69" xfId="42483"/>
    <cellStyle name="Title 2 2 2 2 2 2 2 3 4 7" xfId="42484"/>
    <cellStyle name="Title 2 2 2 2 2 2 2 3 4 70" xfId="42485"/>
    <cellStyle name="Title 2 2 2 2 2 2 2 3 4 71" xfId="42486"/>
    <cellStyle name="Title 2 2 2 2 2 2 2 3 4 72" xfId="42487"/>
    <cellStyle name="Title 2 2 2 2 2 2 2 3 4 73" xfId="42488"/>
    <cellStyle name="Title 2 2 2 2 2 2 2 3 4 74" xfId="42489"/>
    <cellStyle name="Title 2 2 2 2 2 2 2 3 4 8" xfId="42490"/>
    <cellStyle name="Title 2 2 2 2 2 2 2 3 4 9" xfId="42491"/>
    <cellStyle name="Title 2 2 2 2 2 2 2 3 40" xfId="42492"/>
    <cellStyle name="Title 2 2 2 2 2 2 2 3 41" xfId="42493"/>
    <cellStyle name="Title 2 2 2 2 2 2 2 3 42" xfId="42494"/>
    <cellStyle name="Title 2 2 2 2 2 2 2 3 43" xfId="42495"/>
    <cellStyle name="Title 2 2 2 2 2 2 2 3 44" xfId="42496"/>
    <cellStyle name="Title 2 2 2 2 2 2 2 3 45" xfId="42497"/>
    <cellStyle name="Title 2 2 2 2 2 2 2 3 46" xfId="42498"/>
    <cellStyle name="Title 2 2 2 2 2 2 2 3 47" xfId="42499"/>
    <cellStyle name="Title 2 2 2 2 2 2 2 3 48" xfId="42500"/>
    <cellStyle name="Title 2 2 2 2 2 2 2 3 49" xfId="42501"/>
    <cellStyle name="Title 2 2 2 2 2 2 2 3 5" xfId="42502"/>
    <cellStyle name="Title 2 2 2 2 2 2 2 3 50" xfId="42503"/>
    <cellStyle name="Title 2 2 2 2 2 2 2 3 51" xfId="42504"/>
    <cellStyle name="Title 2 2 2 2 2 2 2 3 52" xfId="42505"/>
    <cellStyle name="Title 2 2 2 2 2 2 2 3 53" xfId="42506"/>
    <cellStyle name="Title 2 2 2 2 2 2 2 3 54" xfId="42507"/>
    <cellStyle name="Title 2 2 2 2 2 2 2 3 55" xfId="42508"/>
    <cellStyle name="Title 2 2 2 2 2 2 2 3 56" xfId="42509"/>
    <cellStyle name="Title 2 2 2 2 2 2 2 3 57" xfId="42510"/>
    <cellStyle name="Title 2 2 2 2 2 2 2 3 58" xfId="42511"/>
    <cellStyle name="Title 2 2 2 2 2 2 2 3 59" xfId="42512"/>
    <cellStyle name="Title 2 2 2 2 2 2 2 3 6" xfId="42513"/>
    <cellStyle name="Title 2 2 2 2 2 2 2 3 60" xfId="42514"/>
    <cellStyle name="Title 2 2 2 2 2 2 2 3 61" xfId="42515"/>
    <cellStyle name="Title 2 2 2 2 2 2 2 3 62" xfId="42516"/>
    <cellStyle name="Title 2 2 2 2 2 2 2 3 63" xfId="42517"/>
    <cellStyle name="Title 2 2 2 2 2 2 2 3 64" xfId="42518"/>
    <cellStyle name="Title 2 2 2 2 2 2 2 3 65" xfId="42519"/>
    <cellStyle name="Title 2 2 2 2 2 2 2 3 66" xfId="42520"/>
    <cellStyle name="Title 2 2 2 2 2 2 2 3 67" xfId="42521"/>
    <cellStyle name="Title 2 2 2 2 2 2 2 3 68" xfId="42522"/>
    <cellStyle name="Title 2 2 2 2 2 2 2 3 69" xfId="42523"/>
    <cellStyle name="Title 2 2 2 2 2 2 2 3 7" xfId="42524"/>
    <cellStyle name="Title 2 2 2 2 2 2 2 3 70" xfId="42525"/>
    <cellStyle name="Title 2 2 2 2 2 2 2 3 71" xfId="42526"/>
    <cellStyle name="Title 2 2 2 2 2 2 2 3 72" xfId="42527"/>
    <cellStyle name="Title 2 2 2 2 2 2 2 3 73" xfId="42528"/>
    <cellStyle name="Title 2 2 2 2 2 2 2 3 74" xfId="42529"/>
    <cellStyle name="Title 2 2 2 2 2 2 2 3 75" xfId="42530"/>
    <cellStyle name="Title 2 2 2 2 2 2 2 3 76" xfId="42531"/>
    <cellStyle name="Title 2 2 2 2 2 2 2 3 77" xfId="42532"/>
    <cellStyle name="Title 2 2 2 2 2 2 2 3 78" xfId="42533"/>
    <cellStyle name="Title 2 2 2 2 2 2 2 3 79" xfId="42534"/>
    <cellStyle name="Title 2 2 2 2 2 2 2 3 8" xfId="42535"/>
    <cellStyle name="Title 2 2 2 2 2 2 2 3 80" xfId="42536"/>
    <cellStyle name="Title 2 2 2 2 2 2 2 3 81" xfId="42537"/>
    <cellStyle name="Title 2 2 2 2 2 2 2 3 82" xfId="42538"/>
    <cellStyle name="Title 2 2 2 2 2 2 2 3 83" xfId="42539"/>
    <cellStyle name="Title 2 2 2 2 2 2 2 3 84" xfId="42540"/>
    <cellStyle name="Title 2 2 2 2 2 2 2 3 85" xfId="42541"/>
    <cellStyle name="Title 2 2 2 2 2 2 2 3 86" xfId="42542"/>
    <cellStyle name="Title 2 2 2 2 2 2 2 3 87" xfId="42543"/>
    <cellStyle name="Title 2 2 2 2 2 2 2 3 88" xfId="42544"/>
    <cellStyle name="Title 2 2 2 2 2 2 2 3 89" xfId="42545"/>
    <cellStyle name="Title 2 2 2 2 2 2 2 3 9" xfId="42546"/>
    <cellStyle name="Title 2 2 2 2 2 2 2 3 90" xfId="42547"/>
    <cellStyle name="Title 2 2 2 2 2 2 2 3 91" xfId="42548"/>
    <cellStyle name="Title 2 2 2 2 2 2 2 3 92" xfId="42549"/>
    <cellStyle name="Title 2 2 2 2 2 2 2 3 93" xfId="42550"/>
    <cellStyle name="Title 2 2 2 2 2 2 2 3 94" xfId="42551"/>
    <cellStyle name="Title 2 2 2 2 2 2 2 3 95" xfId="42552"/>
    <cellStyle name="Title 2 2 2 2 2 2 2 3 96" xfId="42553"/>
    <cellStyle name="Title 2 2 2 2 2 2 2 3 97" xfId="42554"/>
    <cellStyle name="Title 2 2 2 2 2 2 2 3 98" xfId="42555"/>
    <cellStyle name="Title 2 2 2 2 2 2 2 3 99" xfId="42556"/>
    <cellStyle name="Title 2 2 2 2 2 2 2 30" xfId="42557"/>
    <cellStyle name="Title 2 2 2 2 2 2 2 30 2" xfId="42558"/>
    <cellStyle name="Title 2 2 2 2 2 2 2 31" xfId="42559"/>
    <cellStyle name="Title 2 2 2 2 2 2 2 31 2" xfId="42560"/>
    <cellStyle name="Title 2 2 2 2 2 2 2 32" xfId="42561"/>
    <cellStyle name="Title 2 2 2 2 2 2 2 32 2" xfId="42562"/>
    <cellStyle name="Title 2 2 2 2 2 2 2 33" xfId="42563"/>
    <cellStyle name="Title 2 2 2 2 2 2 2 33 2" xfId="42564"/>
    <cellStyle name="Title 2 2 2 2 2 2 2 34" xfId="42565"/>
    <cellStyle name="Title 2 2 2 2 2 2 2 34 2" xfId="42566"/>
    <cellStyle name="Title 2 2 2 2 2 2 2 35" xfId="42567"/>
    <cellStyle name="Title 2 2 2 2 2 2 2 35 2" xfId="42568"/>
    <cellStyle name="Title 2 2 2 2 2 2 2 36" xfId="42569"/>
    <cellStyle name="Title 2 2 2 2 2 2 2 36 2" xfId="42570"/>
    <cellStyle name="Title 2 2 2 2 2 2 2 37" xfId="42571"/>
    <cellStyle name="Title 2 2 2 2 2 2 2 37 2" xfId="42572"/>
    <cellStyle name="Title 2 2 2 2 2 2 2 38" xfId="42573"/>
    <cellStyle name="Title 2 2 2 2 2 2 2 38 2" xfId="42574"/>
    <cellStyle name="Title 2 2 2 2 2 2 2 39" xfId="42575"/>
    <cellStyle name="Title 2 2 2 2 2 2 2 39 2" xfId="42576"/>
    <cellStyle name="Title 2 2 2 2 2 2 2 4" xfId="42577"/>
    <cellStyle name="Title 2 2 2 2 2 2 2 4 10" xfId="42578"/>
    <cellStyle name="Title 2 2 2 2 2 2 2 4 10 2" xfId="42579"/>
    <cellStyle name="Title 2 2 2 2 2 2 2 4 100" xfId="42580"/>
    <cellStyle name="Title 2 2 2 2 2 2 2 4 101" xfId="42581"/>
    <cellStyle name="Title 2 2 2 2 2 2 2 4 102" xfId="42582"/>
    <cellStyle name="Title 2 2 2 2 2 2 2 4 103" xfId="42583"/>
    <cellStyle name="Title 2 2 2 2 2 2 2 4 104" xfId="42584"/>
    <cellStyle name="Title 2 2 2 2 2 2 2 4 105" xfId="42585"/>
    <cellStyle name="Title 2 2 2 2 2 2 2 4 106" xfId="42586"/>
    <cellStyle name="Title 2 2 2 2 2 2 2 4 107" xfId="42587"/>
    <cellStyle name="Title 2 2 2 2 2 2 2 4 108" xfId="42588"/>
    <cellStyle name="Title 2 2 2 2 2 2 2 4 109" xfId="42589"/>
    <cellStyle name="Title 2 2 2 2 2 2 2 4 11" xfId="42590"/>
    <cellStyle name="Title 2 2 2 2 2 2 2 4 11 2" xfId="42591"/>
    <cellStyle name="Title 2 2 2 2 2 2 2 4 12" xfId="42592"/>
    <cellStyle name="Title 2 2 2 2 2 2 2 4 12 2" xfId="42593"/>
    <cellStyle name="Title 2 2 2 2 2 2 2 4 13" xfId="42594"/>
    <cellStyle name="Title 2 2 2 2 2 2 2 4 13 2" xfId="42595"/>
    <cellStyle name="Title 2 2 2 2 2 2 2 4 14" xfId="42596"/>
    <cellStyle name="Title 2 2 2 2 2 2 2 4 14 2" xfId="42597"/>
    <cellStyle name="Title 2 2 2 2 2 2 2 4 15" xfId="42598"/>
    <cellStyle name="Title 2 2 2 2 2 2 2 4 15 2" xfId="42599"/>
    <cellStyle name="Title 2 2 2 2 2 2 2 4 16" xfId="42600"/>
    <cellStyle name="Title 2 2 2 2 2 2 2 4 16 2" xfId="42601"/>
    <cellStyle name="Title 2 2 2 2 2 2 2 4 17" xfId="42602"/>
    <cellStyle name="Title 2 2 2 2 2 2 2 4 17 2" xfId="42603"/>
    <cellStyle name="Title 2 2 2 2 2 2 2 4 18" xfId="42604"/>
    <cellStyle name="Title 2 2 2 2 2 2 2 4 18 2" xfId="42605"/>
    <cellStyle name="Title 2 2 2 2 2 2 2 4 19" xfId="42606"/>
    <cellStyle name="Title 2 2 2 2 2 2 2 4 19 2" xfId="42607"/>
    <cellStyle name="Title 2 2 2 2 2 2 2 4 2" xfId="42608"/>
    <cellStyle name="Title 2 2 2 2 2 2 2 4 2 10" xfId="42609"/>
    <cellStyle name="Title 2 2 2 2 2 2 2 4 2 11" xfId="42610"/>
    <cellStyle name="Title 2 2 2 2 2 2 2 4 2 12" xfId="42611"/>
    <cellStyle name="Title 2 2 2 2 2 2 2 4 2 13" xfId="42612"/>
    <cellStyle name="Title 2 2 2 2 2 2 2 4 2 14" xfId="42613"/>
    <cellStyle name="Title 2 2 2 2 2 2 2 4 2 15" xfId="42614"/>
    <cellStyle name="Title 2 2 2 2 2 2 2 4 2 16" xfId="42615"/>
    <cellStyle name="Title 2 2 2 2 2 2 2 4 2 17" xfId="42616"/>
    <cellStyle name="Title 2 2 2 2 2 2 2 4 2 18" xfId="42617"/>
    <cellStyle name="Title 2 2 2 2 2 2 2 4 2 19" xfId="42618"/>
    <cellStyle name="Title 2 2 2 2 2 2 2 4 2 2" xfId="42619"/>
    <cellStyle name="Title 2 2 2 2 2 2 2 4 2 2 10" xfId="42620"/>
    <cellStyle name="Title 2 2 2 2 2 2 2 4 2 2 11" xfId="42621"/>
    <cellStyle name="Title 2 2 2 2 2 2 2 4 2 2 12" xfId="42622"/>
    <cellStyle name="Title 2 2 2 2 2 2 2 4 2 2 13" xfId="42623"/>
    <cellStyle name="Title 2 2 2 2 2 2 2 4 2 2 14" xfId="42624"/>
    <cellStyle name="Title 2 2 2 2 2 2 2 4 2 2 15" xfId="42625"/>
    <cellStyle name="Title 2 2 2 2 2 2 2 4 2 2 16" xfId="42626"/>
    <cellStyle name="Title 2 2 2 2 2 2 2 4 2 2 17" xfId="42627"/>
    <cellStyle name="Title 2 2 2 2 2 2 2 4 2 2 18" xfId="42628"/>
    <cellStyle name="Title 2 2 2 2 2 2 2 4 2 2 19" xfId="42629"/>
    <cellStyle name="Title 2 2 2 2 2 2 2 4 2 2 2" xfId="42630"/>
    <cellStyle name="Title 2 2 2 2 2 2 2 4 2 2 2 10" xfId="42631"/>
    <cellStyle name="Title 2 2 2 2 2 2 2 4 2 2 2 11" xfId="42632"/>
    <cellStyle name="Title 2 2 2 2 2 2 2 4 2 2 2 12" xfId="42633"/>
    <cellStyle name="Title 2 2 2 2 2 2 2 4 2 2 2 13" xfId="42634"/>
    <cellStyle name="Title 2 2 2 2 2 2 2 4 2 2 2 14" xfId="42635"/>
    <cellStyle name="Title 2 2 2 2 2 2 2 4 2 2 2 15" xfId="42636"/>
    <cellStyle name="Title 2 2 2 2 2 2 2 4 2 2 2 16" xfId="42637"/>
    <cellStyle name="Title 2 2 2 2 2 2 2 4 2 2 2 17" xfId="42638"/>
    <cellStyle name="Title 2 2 2 2 2 2 2 4 2 2 2 18" xfId="42639"/>
    <cellStyle name="Title 2 2 2 2 2 2 2 4 2 2 2 19" xfId="42640"/>
    <cellStyle name="Title 2 2 2 2 2 2 2 4 2 2 2 2" xfId="42641"/>
    <cellStyle name="Title 2 2 2 2 2 2 2 4 2 2 2 2 10" xfId="42642"/>
    <cellStyle name="Title 2 2 2 2 2 2 2 4 2 2 2 2 11" xfId="42643"/>
    <cellStyle name="Title 2 2 2 2 2 2 2 4 2 2 2 2 12" xfId="42644"/>
    <cellStyle name="Title 2 2 2 2 2 2 2 4 2 2 2 2 13" xfId="42645"/>
    <cellStyle name="Title 2 2 2 2 2 2 2 4 2 2 2 2 14" xfId="42646"/>
    <cellStyle name="Title 2 2 2 2 2 2 2 4 2 2 2 2 15" xfId="42647"/>
    <cellStyle name="Title 2 2 2 2 2 2 2 4 2 2 2 2 16" xfId="42648"/>
    <cellStyle name="Title 2 2 2 2 2 2 2 4 2 2 2 2 17" xfId="42649"/>
    <cellStyle name="Title 2 2 2 2 2 2 2 4 2 2 2 2 18" xfId="42650"/>
    <cellStyle name="Title 2 2 2 2 2 2 2 4 2 2 2 2 19" xfId="42651"/>
    <cellStyle name="Title 2 2 2 2 2 2 2 4 2 2 2 2 2" xfId="42652"/>
    <cellStyle name="Title 2 2 2 2 2 2 2 4 2 2 2 2 2 2" xfId="42653"/>
    <cellStyle name="Title 2 2 2 2 2 2 2 4 2 2 2 2 20" xfId="42654"/>
    <cellStyle name="Title 2 2 2 2 2 2 2 4 2 2 2 2 21" xfId="42655"/>
    <cellStyle name="Title 2 2 2 2 2 2 2 4 2 2 2 2 22" xfId="42656"/>
    <cellStyle name="Title 2 2 2 2 2 2 2 4 2 2 2 2 23" xfId="42657"/>
    <cellStyle name="Title 2 2 2 2 2 2 2 4 2 2 2 2 24" xfId="42658"/>
    <cellStyle name="Title 2 2 2 2 2 2 2 4 2 2 2 2 25" xfId="42659"/>
    <cellStyle name="Title 2 2 2 2 2 2 2 4 2 2 2 2 26" xfId="42660"/>
    <cellStyle name="Title 2 2 2 2 2 2 2 4 2 2 2 2 27" xfId="42661"/>
    <cellStyle name="Title 2 2 2 2 2 2 2 4 2 2 2 2 28" xfId="42662"/>
    <cellStyle name="Title 2 2 2 2 2 2 2 4 2 2 2 2 29" xfId="42663"/>
    <cellStyle name="Title 2 2 2 2 2 2 2 4 2 2 2 2 3" xfId="42664"/>
    <cellStyle name="Title 2 2 2 2 2 2 2 4 2 2 2 2 30" xfId="42665"/>
    <cellStyle name="Title 2 2 2 2 2 2 2 4 2 2 2 2 31" xfId="42666"/>
    <cellStyle name="Title 2 2 2 2 2 2 2 4 2 2 2 2 32" xfId="42667"/>
    <cellStyle name="Title 2 2 2 2 2 2 2 4 2 2 2 2 33" xfId="42668"/>
    <cellStyle name="Title 2 2 2 2 2 2 2 4 2 2 2 2 34" xfId="42669"/>
    <cellStyle name="Title 2 2 2 2 2 2 2 4 2 2 2 2 35" xfId="42670"/>
    <cellStyle name="Title 2 2 2 2 2 2 2 4 2 2 2 2 36" xfId="42671"/>
    <cellStyle name="Title 2 2 2 2 2 2 2 4 2 2 2 2 37" xfId="42672"/>
    <cellStyle name="Title 2 2 2 2 2 2 2 4 2 2 2 2 38" xfId="42673"/>
    <cellStyle name="Title 2 2 2 2 2 2 2 4 2 2 2 2 39" xfId="42674"/>
    <cellStyle name="Title 2 2 2 2 2 2 2 4 2 2 2 2 4" xfId="42675"/>
    <cellStyle name="Title 2 2 2 2 2 2 2 4 2 2 2 2 40" xfId="42676"/>
    <cellStyle name="Title 2 2 2 2 2 2 2 4 2 2 2 2 41" xfId="42677"/>
    <cellStyle name="Title 2 2 2 2 2 2 2 4 2 2 2 2 42" xfId="42678"/>
    <cellStyle name="Title 2 2 2 2 2 2 2 4 2 2 2 2 43" xfId="42679"/>
    <cellStyle name="Title 2 2 2 2 2 2 2 4 2 2 2 2 44" xfId="42680"/>
    <cellStyle name="Title 2 2 2 2 2 2 2 4 2 2 2 2 45" xfId="42681"/>
    <cellStyle name="Title 2 2 2 2 2 2 2 4 2 2 2 2 46" xfId="42682"/>
    <cellStyle name="Title 2 2 2 2 2 2 2 4 2 2 2 2 47" xfId="42683"/>
    <cellStyle name="Title 2 2 2 2 2 2 2 4 2 2 2 2 48" xfId="42684"/>
    <cellStyle name="Title 2 2 2 2 2 2 2 4 2 2 2 2 49" xfId="42685"/>
    <cellStyle name="Title 2 2 2 2 2 2 2 4 2 2 2 2 5" xfId="42686"/>
    <cellStyle name="Title 2 2 2 2 2 2 2 4 2 2 2 2 50" xfId="42687"/>
    <cellStyle name="Title 2 2 2 2 2 2 2 4 2 2 2 2 51" xfId="42688"/>
    <cellStyle name="Title 2 2 2 2 2 2 2 4 2 2 2 2 52" xfId="42689"/>
    <cellStyle name="Title 2 2 2 2 2 2 2 4 2 2 2 2 53" xfId="42690"/>
    <cellStyle name="Title 2 2 2 2 2 2 2 4 2 2 2 2 54" xfId="42691"/>
    <cellStyle name="Title 2 2 2 2 2 2 2 4 2 2 2 2 55" xfId="42692"/>
    <cellStyle name="Title 2 2 2 2 2 2 2 4 2 2 2 2 56" xfId="42693"/>
    <cellStyle name="Title 2 2 2 2 2 2 2 4 2 2 2 2 57" xfId="42694"/>
    <cellStyle name="Title 2 2 2 2 2 2 2 4 2 2 2 2 58" xfId="42695"/>
    <cellStyle name="Title 2 2 2 2 2 2 2 4 2 2 2 2 59" xfId="42696"/>
    <cellStyle name="Title 2 2 2 2 2 2 2 4 2 2 2 2 6" xfId="42697"/>
    <cellStyle name="Title 2 2 2 2 2 2 2 4 2 2 2 2 60" xfId="42698"/>
    <cellStyle name="Title 2 2 2 2 2 2 2 4 2 2 2 2 61" xfId="42699"/>
    <cellStyle name="Title 2 2 2 2 2 2 2 4 2 2 2 2 62" xfId="42700"/>
    <cellStyle name="Title 2 2 2 2 2 2 2 4 2 2 2 2 63" xfId="42701"/>
    <cellStyle name="Title 2 2 2 2 2 2 2 4 2 2 2 2 64" xfId="42702"/>
    <cellStyle name="Title 2 2 2 2 2 2 2 4 2 2 2 2 65" xfId="42703"/>
    <cellStyle name="Title 2 2 2 2 2 2 2 4 2 2 2 2 66" xfId="42704"/>
    <cellStyle name="Title 2 2 2 2 2 2 2 4 2 2 2 2 67" xfId="42705"/>
    <cellStyle name="Title 2 2 2 2 2 2 2 4 2 2 2 2 68" xfId="42706"/>
    <cellStyle name="Title 2 2 2 2 2 2 2 4 2 2 2 2 69" xfId="42707"/>
    <cellStyle name="Title 2 2 2 2 2 2 2 4 2 2 2 2 7" xfId="42708"/>
    <cellStyle name="Title 2 2 2 2 2 2 2 4 2 2 2 2 70" xfId="42709"/>
    <cellStyle name="Title 2 2 2 2 2 2 2 4 2 2 2 2 71" xfId="42710"/>
    <cellStyle name="Title 2 2 2 2 2 2 2 4 2 2 2 2 72" xfId="42711"/>
    <cellStyle name="Title 2 2 2 2 2 2 2 4 2 2 2 2 73" xfId="42712"/>
    <cellStyle name="Title 2 2 2 2 2 2 2 4 2 2 2 2 74" xfId="42713"/>
    <cellStyle name="Title 2 2 2 2 2 2 2 4 2 2 2 2 8" xfId="42714"/>
    <cellStyle name="Title 2 2 2 2 2 2 2 4 2 2 2 2 9" xfId="42715"/>
    <cellStyle name="Title 2 2 2 2 2 2 2 4 2 2 2 20" xfId="42716"/>
    <cellStyle name="Title 2 2 2 2 2 2 2 4 2 2 2 21" xfId="42717"/>
    <cellStyle name="Title 2 2 2 2 2 2 2 4 2 2 2 22" xfId="42718"/>
    <cellStyle name="Title 2 2 2 2 2 2 2 4 2 2 2 23" xfId="42719"/>
    <cellStyle name="Title 2 2 2 2 2 2 2 4 2 2 2 24" xfId="42720"/>
    <cellStyle name="Title 2 2 2 2 2 2 2 4 2 2 2 25" xfId="42721"/>
    <cellStyle name="Title 2 2 2 2 2 2 2 4 2 2 2 26" xfId="42722"/>
    <cellStyle name="Title 2 2 2 2 2 2 2 4 2 2 2 27" xfId="42723"/>
    <cellStyle name="Title 2 2 2 2 2 2 2 4 2 2 2 28" xfId="42724"/>
    <cellStyle name="Title 2 2 2 2 2 2 2 4 2 2 2 29" xfId="42725"/>
    <cellStyle name="Title 2 2 2 2 2 2 2 4 2 2 2 3" xfId="42726"/>
    <cellStyle name="Title 2 2 2 2 2 2 2 4 2 2 2 3 2" xfId="42727"/>
    <cellStyle name="Title 2 2 2 2 2 2 2 4 2 2 2 30" xfId="42728"/>
    <cellStyle name="Title 2 2 2 2 2 2 2 4 2 2 2 31" xfId="42729"/>
    <cellStyle name="Title 2 2 2 2 2 2 2 4 2 2 2 32" xfId="42730"/>
    <cellStyle name="Title 2 2 2 2 2 2 2 4 2 2 2 33" xfId="42731"/>
    <cellStyle name="Title 2 2 2 2 2 2 2 4 2 2 2 34" xfId="42732"/>
    <cellStyle name="Title 2 2 2 2 2 2 2 4 2 2 2 35" xfId="42733"/>
    <cellStyle name="Title 2 2 2 2 2 2 2 4 2 2 2 36" xfId="42734"/>
    <cellStyle name="Title 2 2 2 2 2 2 2 4 2 2 2 37" xfId="42735"/>
    <cellStyle name="Title 2 2 2 2 2 2 2 4 2 2 2 38" xfId="42736"/>
    <cellStyle name="Title 2 2 2 2 2 2 2 4 2 2 2 39" xfId="42737"/>
    <cellStyle name="Title 2 2 2 2 2 2 2 4 2 2 2 4" xfId="42738"/>
    <cellStyle name="Title 2 2 2 2 2 2 2 4 2 2 2 40" xfId="42739"/>
    <cellStyle name="Title 2 2 2 2 2 2 2 4 2 2 2 41" xfId="42740"/>
    <cellStyle name="Title 2 2 2 2 2 2 2 4 2 2 2 42" xfId="42741"/>
    <cellStyle name="Title 2 2 2 2 2 2 2 4 2 2 2 43" xfId="42742"/>
    <cellStyle name="Title 2 2 2 2 2 2 2 4 2 2 2 44" xfId="42743"/>
    <cellStyle name="Title 2 2 2 2 2 2 2 4 2 2 2 45" xfId="42744"/>
    <cellStyle name="Title 2 2 2 2 2 2 2 4 2 2 2 46" xfId="42745"/>
    <cellStyle name="Title 2 2 2 2 2 2 2 4 2 2 2 47" xfId="42746"/>
    <cellStyle name="Title 2 2 2 2 2 2 2 4 2 2 2 48" xfId="42747"/>
    <cellStyle name="Title 2 2 2 2 2 2 2 4 2 2 2 49" xfId="42748"/>
    <cellStyle name="Title 2 2 2 2 2 2 2 4 2 2 2 5" xfId="42749"/>
    <cellStyle name="Title 2 2 2 2 2 2 2 4 2 2 2 50" xfId="42750"/>
    <cellStyle name="Title 2 2 2 2 2 2 2 4 2 2 2 51" xfId="42751"/>
    <cellStyle name="Title 2 2 2 2 2 2 2 4 2 2 2 52" xfId="42752"/>
    <cellStyle name="Title 2 2 2 2 2 2 2 4 2 2 2 53" xfId="42753"/>
    <cellStyle name="Title 2 2 2 2 2 2 2 4 2 2 2 54" xfId="42754"/>
    <cellStyle name="Title 2 2 2 2 2 2 2 4 2 2 2 55" xfId="42755"/>
    <cellStyle name="Title 2 2 2 2 2 2 2 4 2 2 2 56" xfId="42756"/>
    <cellStyle name="Title 2 2 2 2 2 2 2 4 2 2 2 57" xfId="42757"/>
    <cellStyle name="Title 2 2 2 2 2 2 2 4 2 2 2 58" xfId="42758"/>
    <cellStyle name="Title 2 2 2 2 2 2 2 4 2 2 2 59" xfId="42759"/>
    <cellStyle name="Title 2 2 2 2 2 2 2 4 2 2 2 6" xfId="42760"/>
    <cellStyle name="Title 2 2 2 2 2 2 2 4 2 2 2 60" xfId="42761"/>
    <cellStyle name="Title 2 2 2 2 2 2 2 4 2 2 2 61" xfId="42762"/>
    <cellStyle name="Title 2 2 2 2 2 2 2 4 2 2 2 62" xfId="42763"/>
    <cellStyle name="Title 2 2 2 2 2 2 2 4 2 2 2 63" xfId="42764"/>
    <cellStyle name="Title 2 2 2 2 2 2 2 4 2 2 2 64" xfId="42765"/>
    <cellStyle name="Title 2 2 2 2 2 2 2 4 2 2 2 65" xfId="42766"/>
    <cellStyle name="Title 2 2 2 2 2 2 2 4 2 2 2 66" xfId="42767"/>
    <cellStyle name="Title 2 2 2 2 2 2 2 4 2 2 2 67" xfId="42768"/>
    <cellStyle name="Title 2 2 2 2 2 2 2 4 2 2 2 68" xfId="42769"/>
    <cellStyle name="Title 2 2 2 2 2 2 2 4 2 2 2 69" xfId="42770"/>
    <cellStyle name="Title 2 2 2 2 2 2 2 4 2 2 2 7" xfId="42771"/>
    <cellStyle name="Title 2 2 2 2 2 2 2 4 2 2 2 70" xfId="42772"/>
    <cellStyle name="Title 2 2 2 2 2 2 2 4 2 2 2 71" xfId="42773"/>
    <cellStyle name="Title 2 2 2 2 2 2 2 4 2 2 2 72" xfId="42774"/>
    <cellStyle name="Title 2 2 2 2 2 2 2 4 2 2 2 73" xfId="42775"/>
    <cellStyle name="Title 2 2 2 2 2 2 2 4 2 2 2 74" xfId="42776"/>
    <cellStyle name="Title 2 2 2 2 2 2 2 4 2 2 2 8" xfId="42777"/>
    <cellStyle name="Title 2 2 2 2 2 2 2 4 2 2 2 9" xfId="42778"/>
    <cellStyle name="Title 2 2 2 2 2 2 2 4 2 2 20" xfId="42779"/>
    <cellStyle name="Title 2 2 2 2 2 2 2 4 2 2 21" xfId="42780"/>
    <cellStyle name="Title 2 2 2 2 2 2 2 4 2 2 22" xfId="42781"/>
    <cellStyle name="Title 2 2 2 2 2 2 2 4 2 2 23" xfId="42782"/>
    <cellStyle name="Title 2 2 2 2 2 2 2 4 2 2 24" xfId="42783"/>
    <cellStyle name="Title 2 2 2 2 2 2 2 4 2 2 25" xfId="42784"/>
    <cellStyle name="Title 2 2 2 2 2 2 2 4 2 2 26" xfId="42785"/>
    <cellStyle name="Title 2 2 2 2 2 2 2 4 2 2 27" xfId="42786"/>
    <cellStyle name="Title 2 2 2 2 2 2 2 4 2 2 28" xfId="42787"/>
    <cellStyle name="Title 2 2 2 2 2 2 2 4 2 2 29" xfId="42788"/>
    <cellStyle name="Title 2 2 2 2 2 2 2 4 2 2 3" xfId="42789"/>
    <cellStyle name="Title 2 2 2 2 2 2 2 4 2 2 3 2" xfId="42790"/>
    <cellStyle name="Title 2 2 2 2 2 2 2 4 2 2 30" xfId="42791"/>
    <cellStyle name="Title 2 2 2 2 2 2 2 4 2 2 31" xfId="42792"/>
    <cellStyle name="Title 2 2 2 2 2 2 2 4 2 2 32" xfId="42793"/>
    <cellStyle name="Title 2 2 2 2 2 2 2 4 2 2 33" xfId="42794"/>
    <cellStyle name="Title 2 2 2 2 2 2 2 4 2 2 34" xfId="42795"/>
    <cellStyle name="Title 2 2 2 2 2 2 2 4 2 2 35" xfId="42796"/>
    <cellStyle name="Title 2 2 2 2 2 2 2 4 2 2 36" xfId="42797"/>
    <cellStyle name="Title 2 2 2 2 2 2 2 4 2 2 37" xfId="42798"/>
    <cellStyle name="Title 2 2 2 2 2 2 2 4 2 2 38" xfId="42799"/>
    <cellStyle name="Title 2 2 2 2 2 2 2 4 2 2 39" xfId="42800"/>
    <cellStyle name="Title 2 2 2 2 2 2 2 4 2 2 4" xfId="42801"/>
    <cellStyle name="Title 2 2 2 2 2 2 2 4 2 2 40" xfId="42802"/>
    <cellStyle name="Title 2 2 2 2 2 2 2 4 2 2 41" xfId="42803"/>
    <cellStyle name="Title 2 2 2 2 2 2 2 4 2 2 42" xfId="42804"/>
    <cellStyle name="Title 2 2 2 2 2 2 2 4 2 2 43" xfId="42805"/>
    <cellStyle name="Title 2 2 2 2 2 2 2 4 2 2 44" xfId="42806"/>
    <cellStyle name="Title 2 2 2 2 2 2 2 4 2 2 45" xfId="42807"/>
    <cellStyle name="Title 2 2 2 2 2 2 2 4 2 2 46" xfId="42808"/>
    <cellStyle name="Title 2 2 2 2 2 2 2 4 2 2 47" xfId="42809"/>
    <cellStyle name="Title 2 2 2 2 2 2 2 4 2 2 48" xfId="42810"/>
    <cellStyle name="Title 2 2 2 2 2 2 2 4 2 2 49" xfId="42811"/>
    <cellStyle name="Title 2 2 2 2 2 2 2 4 2 2 5" xfId="42812"/>
    <cellStyle name="Title 2 2 2 2 2 2 2 4 2 2 50" xfId="42813"/>
    <cellStyle name="Title 2 2 2 2 2 2 2 4 2 2 51" xfId="42814"/>
    <cellStyle name="Title 2 2 2 2 2 2 2 4 2 2 52" xfId="42815"/>
    <cellStyle name="Title 2 2 2 2 2 2 2 4 2 2 53" xfId="42816"/>
    <cellStyle name="Title 2 2 2 2 2 2 2 4 2 2 54" xfId="42817"/>
    <cellStyle name="Title 2 2 2 2 2 2 2 4 2 2 55" xfId="42818"/>
    <cellStyle name="Title 2 2 2 2 2 2 2 4 2 2 56" xfId="42819"/>
    <cellStyle name="Title 2 2 2 2 2 2 2 4 2 2 57" xfId="42820"/>
    <cellStyle name="Title 2 2 2 2 2 2 2 4 2 2 58" xfId="42821"/>
    <cellStyle name="Title 2 2 2 2 2 2 2 4 2 2 59" xfId="42822"/>
    <cellStyle name="Title 2 2 2 2 2 2 2 4 2 2 6" xfId="42823"/>
    <cellStyle name="Title 2 2 2 2 2 2 2 4 2 2 60" xfId="42824"/>
    <cellStyle name="Title 2 2 2 2 2 2 2 4 2 2 61" xfId="42825"/>
    <cellStyle name="Title 2 2 2 2 2 2 2 4 2 2 62" xfId="42826"/>
    <cellStyle name="Title 2 2 2 2 2 2 2 4 2 2 63" xfId="42827"/>
    <cellStyle name="Title 2 2 2 2 2 2 2 4 2 2 64" xfId="42828"/>
    <cellStyle name="Title 2 2 2 2 2 2 2 4 2 2 65" xfId="42829"/>
    <cellStyle name="Title 2 2 2 2 2 2 2 4 2 2 66" xfId="42830"/>
    <cellStyle name="Title 2 2 2 2 2 2 2 4 2 2 67" xfId="42831"/>
    <cellStyle name="Title 2 2 2 2 2 2 2 4 2 2 68" xfId="42832"/>
    <cellStyle name="Title 2 2 2 2 2 2 2 4 2 2 69" xfId="42833"/>
    <cellStyle name="Title 2 2 2 2 2 2 2 4 2 2 7" xfId="42834"/>
    <cellStyle name="Title 2 2 2 2 2 2 2 4 2 2 70" xfId="42835"/>
    <cellStyle name="Title 2 2 2 2 2 2 2 4 2 2 71" xfId="42836"/>
    <cellStyle name="Title 2 2 2 2 2 2 2 4 2 2 72" xfId="42837"/>
    <cellStyle name="Title 2 2 2 2 2 2 2 4 2 2 73" xfId="42838"/>
    <cellStyle name="Title 2 2 2 2 2 2 2 4 2 2 74" xfId="42839"/>
    <cellStyle name="Title 2 2 2 2 2 2 2 4 2 2 75" xfId="42840"/>
    <cellStyle name="Title 2 2 2 2 2 2 2 4 2 2 76" xfId="42841"/>
    <cellStyle name="Title 2 2 2 2 2 2 2 4 2 2 77" xfId="42842"/>
    <cellStyle name="Title 2 2 2 2 2 2 2 4 2 2 78" xfId="42843"/>
    <cellStyle name="Title 2 2 2 2 2 2 2 4 2 2 79" xfId="42844"/>
    <cellStyle name="Title 2 2 2 2 2 2 2 4 2 2 8" xfId="42845"/>
    <cellStyle name="Title 2 2 2 2 2 2 2 4 2 2 80" xfId="42846"/>
    <cellStyle name="Title 2 2 2 2 2 2 2 4 2 2 81" xfId="42847"/>
    <cellStyle name="Title 2 2 2 2 2 2 2 4 2 2 82" xfId="42848"/>
    <cellStyle name="Title 2 2 2 2 2 2 2 4 2 2 83" xfId="42849"/>
    <cellStyle name="Title 2 2 2 2 2 2 2 4 2 2 84" xfId="42850"/>
    <cellStyle name="Title 2 2 2 2 2 2 2 4 2 2 85" xfId="42851"/>
    <cellStyle name="Title 2 2 2 2 2 2 2 4 2 2 86" xfId="42852"/>
    <cellStyle name="Title 2 2 2 2 2 2 2 4 2 2 87" xfId="42853"/>
    <cellStyle name="Title 2 2 2 2 2 2 2 4 2 2 88" xfId="42854"/>
    <cellStyle name="Title 2 2 2 2 2 2 2 4 2 2 9" xfId="42855"/>
    <cellStyle name="Title 2 2 2 2 2 2 2 4 2 20" xfId="42856"/>
    <cellStyle name="Title 2 2 2 2 2 2 2 4 2 21" xfId="42857"/>
    <cellStyle name="Title 2 2 2 2 2 2 2 4 2 22" xfId="42858"/>
    <cellStyle name="Title 2 2 2 2 2 2 2 4 2 23" xfId="42859"/>
    <cellStyle name="Title 2 2 2 2 2 2 2 4 2 24" xfId="42860"/>
    <cellStyle name="Title 2 2 2 2 2 2 2 4 2 25" xfId="42861"/>
    <cellStyle name="Title 2 2 2 2 2 2 2 4 2 26" xfId="42862"/>
    <cellStyle name="Title 2 2 2 2 2 2 2 4 2 27" xfId="42863"/>
    <cellStyle name="Title 2 2 2 2 2 2 2 4 2 28" xfId="42864"/>
    <cellStyle name="Title 2 2 2 2 2 2 2 4 2 29" xfId="42865"/>
    <cellStyle name="Title 2 2 2 2 2 2 2 4 2 3" xfId="42866"/>
    <cellStyle name="Title 2 2 2 2 2 2 2 4 2 3 2" xfId="42867"/>
    <cellStyle name="Title 2 2 2 2 2 2 2 4 2 30" xfId="42868"/>
    <cellStyle name="Title 2 2 2 2 2 2 2 4 2 31" xfId="42869"/>
    <cellStyle name="Title 2 2 2 2 2 2 2 4 2 32" xfId="42870"/>
    <cellStyle name="Title 2 2 2 2 2 2 2 4 2 33" xfId="42871"/>
    <cellStyle name="Title 2 2 2 2 2 2 2 4 2 34" xfId="42872"/>
    <cellStyle name="Title 2 2 2 2 2 2 2 4 2 35" xfId="42873"/>
    <cellStyle name="Title 2 2 2 2 2 2 2 4 2 36" xfId="42874"/>
    <cellStyle name="Title 2 2 2 2 2 2 2 4 2 37" xfId="42875"/>
    <cellStyle name="Title 2 2 2 2 2 2 2 4 2 38" xfId="42876"/>
    <cellStyle name="Title 2 2 2 2 2 2 2 4 2 39" xfId="42877"/>
    <cellStyle name="Title 2 2 2 2 2 2 2 4 2 4" xfId="42878"/>
    <cellStyle name="Title 2 2 2 2 2 2 2 4 2 40" xfId="42879"/>
    <cellStyle name="Title 2 2 2 2 2 2 2 4 2 41" xfId="42880"/>
    <cellStyle name="Title 2 2 2 2 2 2 2 4 2 42" xfId="42881"/>
    <cellStyle name="Title 2 2 2 2 2 2 2 4 2 43" xfId="42882"/>
    <cellStyle name="Title 2 2 2 2 2 2 2 4 2 44" xfId="42883"/>
    <cellStyle name="Title 2 2 2 2 2 2 2 4 2 45" xfId="42884"/>
    <cellStyle name="Title 2 2 2 2 2 2 2 4 2 46" xfId="42885"/>
    <cellStyle name="Title 2 2 2 2 2 2 2 4 2 47" xfId="42886"/>
    <cellStyle name="Title 2 2 2 2 2 2 2 4 2 48" xfId="42887"/>
    <cellStyle name="Title 2 2 2 2 2 2 2 4 2 49" xfId="42888"/>
    <cellStyle name="Title 2 2 2 2 2 2 2 4 2 5" xfId="42889"/>
    <cellStyle name="Title 2 2 2 2 2 2 2 4 2 50" xfId="42890"/>
    <cellStyle name="Title 2 2 2 2 2 2 2 4 2 51" xfId="42891"/>
    <cellStyle name="Title 2 2 2 2 2 2 2 4 2 52" xfId="42892"/>
    <cellStyle name="Title 2 2 2 2 2 2 2 4 2 53" xfId="42893"/>
    <cellStyle name="Title 2 2 2 2 2 2 2 4 2 54" xfId="42894"/>
    <cellStyle name="Title 2 2 2 2 2 2 2 4 2 55" xfId="42895"/>
    <cellStyle name="Title 2 2 2 2 2 2 2 4 2 56" xfId="42896"/>
    <cellStyle name="Title 2 2 2 2 2 2 2 4 2 57" xfId="42897"/>
    <cellStyle name="Title 2 2 2 2 2 2 2 4 2 58" xfId="42898"/>
    <cellStyle name="Title 2 2 2 2 2 2 2 4 2 59" xfId="42899"/>
    <cellStyle name="Title 2 2 2 2 2 2 2 4 2 6" xfId="42900"/>
    <cellStyle name="Title 2 2 2 2 2 2 2 4 2 60" xfId="42901"/>
    <cellStyle name="Title 2 2 2 2 2 2 2 4 2 61" xfId="42902"/>
    <cellStyle name="Title 2 2 2 2 2 2 2 4 2 62" xfId="42903"/>
    <cellStyle name="Title 2 2 2 2 2 2 2 4 2 63" xfId="42904"/>
    <cellStyle name="Title 2 2 2 2 2 2 2 4 2 64" xfId="42905"/>
    <cellStyle name="Title 2 2 2 2 2 2 2 4 2 65" xfId="42906"/>
    <cellStyle name="Title 2 2 2 2 2 2 2 4 2 66" xfId="42907"/>
    <cellStyle name="Title 2 2 2 2 2 2 2 4 2 67" xfId="42908"/>
    <cellStyle name="Title 2 2 2 2 2 2 2 4 2 68" xfId="42909"/>
    <cellStyle name="Title 2 2 2 2 2 2 2 4 2 69" xfId="42910"/>
    <cellStyle name="Title 2 2 2 2 2 2 2 4 2 7" xfId="42911"/>
    <cellStyle name="Title 2 2 2 2 2 2 2 4 2 70" xfId="42912"/>
    <cellStyle name="Title 2 2 2 2 2 2 2 4 2 71" xfId="42913"/>
    <cellStyle name="Title 2 2 2 2 2 2 2 4 2 72" xfId="42914"/>
    <cellStyle name="Title 2 2 2 2 2 2 2 4 2 73" xfId="42915"/>
    <cellStyle name="Title 2 2 2 2 2 2 2 4 2 74" xfId="42916"/>
    <cellStyle name="Title 2 2 2 2 2 2 2 4 2 75" xfId="42917"/>
    <cellStyle name="Title 2 2 2 2 2 2 2 4 2 76" xfId="42918"/>
    <cellStyle name="Title 2 2 2 2 2 2 2 4 2 77" xfId="42919"/>
    <cellStyle name="Title 2 2 2 2 2 2 2 4 2 78" xfId="42920"/>
    <cellStyle name="Title 2 2 2 2 2 2 2 4 2 79" xfId="42921"/>
    <cellStyle name="Title 2 2 2 2 2 2 2 4 2 8" xfId="42922"/>
    <cellStyle name="Title 2 2 2 2 2 2 2 4 2 80" xfId="42923"/>
    <cellStyle name="Title 2 2 2 2 2 2 2 4 2 81" xfId="42924"/>
    <cellStyle name="Title 2 2 2 2 2 2 2 4 2 82" xfId="42925"/>
    <cellStyle name="Title 2 2 2 2 2 2 2 4 2 83" xfId="42926"/>
    <cellStyle name="Title 2 2 2 2 2 2 2 4 2 84" xfId="42927"/>
    <cellStyle name="Title 2 2 2 2 2 2 2 4 2 85" xfId="42928"/>
    <cellStyle name="Title 2 2 2 2 2 2 2 4 2 86" xfId="42929"/>
    <cellStyle name="Title 2 2 2 2 2 2 2 4 2 87" xfId="42930"/>
    <cellStyle name="Title 2 2 2 2 2 2 2 4 2 88" xfId="42931"/>
    <cellStyle name="Title 2 2 2 2 2 2 2 4 2 9" xfId="42932"/>
    <cellStyle name="Title 2 2 2 2 2 2 2 4 20" xfId="42933"/>
    <cellStyle name="Title 2 2 2 2 2 2 2 4 20 2" xfId="42934"/>
    <cellStyle name="Title 2 2 2 2 2 2 2 4 21" xfId="42935"/>
    <cellStyle name="Title 2 2 2 2 2 2 2 4 21 2" xfId="42936"/>
    <cellStyle name="Title 2 2 2 2 2 2 2 4 22" xfId="42937"/>
    <cellStyle name="Title 2 2 2 2 2 2 2 4 22 2" xfId="42938"/>
    <cellStyle name="Title 2 2 2 2 2 2 2 4 23" xfId="42939"/>
    <cellStyle name="Title 2 2 2 2 2 2 2 4 23 2" xfId="42940"/>
    <cellStyle name="Title 2 2 2 2 2 2 2 4 24" xfId="42941"/>
    <cellStyle name="Title 2 2 2 2 2 2 2 4 24 2" xfId="42942"/>
    <cellStyle name="Title 2 2 2 2 2 2 2 4 25" xfId="42943"/>
    <cellStyle name="Title 2 2 2 2 2 2 2 4 25 2" xfId="42944"/>
    <cellStyle name="Title 2 2 2 2 2 2 2 4 26" xfId="42945"/>
    <cellStyle name="Title 2 2 2 2 2 2 2 4 26 2" xfId="42946"/>
    <cellStyle name="Title 2 2 2 2 2 2 2 4 27" xfId="42947"/>
    <cellStyle name="Title 2 2 2 2 2 2 2 4 27 2" xfId="42948"/>
    <cellStyle name="Title 2 2 2 2 2 2 2 4 28" xfId="42949"/>
    <cellStyle name="Title 2 2 2 2 2 2 2 4 28 2" xfId="42950"/>
    <cellStyle name="Title 2 2 2 2 2 2 2 4 29" xfId="42951"/>
    <cellStyle name="Title 2 2 2 2 2 2 2 4 29 2" xfId="42952"/>
    <cellStyle name="Title 2 2 2 2 2 2 2 4 3" xfId="42953"/>
    <cellStyle name="Title 2 2 2 2 2 2 2 4 3 2" xfId="42954"/>
    <cellStyle name="Title 2 2 2 2 2 2 2 4 30" xfId="42955"/>
    <cellStyle name="Title 2 2 2 2 2 2 2 4 30 2" xfId="42956"/>
    <cellStyle name="Title 2 2 2 2 2 2 2 4 31" xfId="42957"/>
    <cellStyle name="Title 2 2 2 2 2 2 2 4 31 2" xfId="42958"/>
    <cellStyle name="Title 2 2 2 2 2 2 2 4 32" xfId="42959"/>
    <cellStyle name="Title 2 2 2 2 2 2 2 4 32 2" xfId="42960"/>
    <cellStyle name="Title 2 2 2 2 2 2 2 4 33" xfId="42961"/>
    <cellStyle name="Title 2 2 2 2 2 2 2 4 33 2" xfId="42962"/>
    <cellStyle name="Title 2 2 2 2 2 2 2 4 34" xfId="42963"/>
    <cellStyle name="Title 2 2 2 2 2 2 2 4 34 2" xfId="42964"/>
    <cellStyle name="Title 2 2 2 2 2 2 2 4 35" xfId="42965"/>
    <cellStyle name="Title 2 2 2 2 2 2 2 4 35 2" xfId="42966"/>
    <cellStyle name="Title 2 2 2 2 2 2 2 4 36" xfId="42967"/>
    <cellStyle name="Title 2 2 2 2 2 2 2 4 36 2" xfId="42968"/>
    <cellStyle name="Title 2 2 2 2 2 2 2 4 37" xfId="42969"/>
    <cellStyle name="Title 2 2 2 2 2 2 2 4 37 2" xfId="42970"/>
    <cellStyle name="Title 2 2 2 2 2 2 2 4 38" xfId="42971"/>
    <cellStyle name="Title 2 2 2 2 2 2 2 4 38 2" xfId="42972"/>
    <cellStyle name="Title 2 2 2 2 2 2 2 4 39" xfId="42973"/>
    <cellStyle name="Title 2 2 2 2 2 2 2 4 39 2" xfId="42974"/>
    <cellStyle name="Title 2 2 2 2 2 2 2 4 4" xfId="42975"/>
    <cellStyle name="Title 2 2 2 2 2 2 2 4 4 2" xfId="42976"/>
    <cellStyle name="Title 2 2 2 2 2 2 2 4 40" xfId="42977"/>
    <cellStyle name="Title 2 2 2 2 2 2 2 4 40 2" xfId="42978"/>
    <cellStyle name="Title 2 2 2 2 2 2 2 4 41" xfId="42979"/>
    <cellStyle name="Title 2 2 2 2 2 2 2 4 41 2" xfId="42980"/>
    <cellStyle name="Title 2 2 2 2 2 2 2 4 42" xfId="42981"/>
    <cellStyle name="Title 2 2 2 2 2 2 2 4 42 2" xfId="42982"/>
    <cellStyle name="Title 2 2 2 2 2 2 2 4 43" xfId="42983"/>
    <cellStyle name="Title 2 2 2 2 2 2 2 4 43 2" xfId="42984"/>
    <cellStyle name="Title 2 2 2 2 2 2 2 4 44" xfId="42985"/>
    <cellStyle name="Title 2 2 2 2 2 2 2 4 44 2" xfId="42986"/>
    <cellStyle name="Title 2 2 2 2 2 2 2 4 45" xfId="42987"/>
    <cellStyle name="Title 2 2 2 2 2 2 2 4 46" xfId="42988"/>
    <cellStyle name="Title 2 2 2 2 2 2 2 4 47" xfId="42989"/>
    <cellStyle name="Title 2 2 2 2 2 2 2 4 48" xfId="42990"/>
    <cellStyle name="Title 2 2 2 2 2 2 2 4 49" xfId="42991"/>
    <cellStyle name="Title 2 2 2 2 2 2 2 4 5" xfId="42992"/>
    <cellStyle name="Title 2 2 2 2 2 2 2 4 5 2" xfId="42993"/>
    <cellStyle name="Title 2 2 2 2 2 2 2 4 50" xfId="42994"/>
    <cellStyle name="Title 2 2 2 2 2 2 2 4 51" xfId="42995"/>
    <cellStyle name="Title 2 2 2 2 2 2 2 4 52" xfId="42996"/>
    <cellStyle name="Title 2 2 2 2 2 2 2 4 53" xfId="42997"/>
    <cellStyle name="Title 2 2 2 2 2 2 2 4 54" xfId="42998"/>
    <cellStyle name="Title 2 2 2 2 2 2 2 4 55" xfId="42999"/>
    <cellStyle name="Title 2 2 2 2 2 2 2 4 56" xfId="43000"/>
    <cellStyle name="Title 2 2 2 2 2 2 2 4 57" xfId="43001"/>
    <cellStyle name="Title 2 2 2 2 2 2 2 4 58" xfId="43002"/>
    <cellStyle name="Title 2 2 2 2 2 2 2 4 59" xfId="43003"/>
    <cellStyle name="Title 2 2 2 2 2 2 2 4 6" xfId="43004"/>
    <cellStyle name="Title 2 2 2 2 2 2 2 4 6 2" xfId="43005"/>
    <cellStyle name="Title 2 2 2 2 2 2 2 4 60" xfId="43006"/>
    <cellStyle name="Title 2 2 2 2 2 2 2 4 61" xfId="43007"/>
    <cellStyle name="Title 2 2 2 2 2 2 2 4 62" xfId="43008"/>
    <cellStyle name="Title 2 2 2 2 2 2 2 4 63" xfId="43009"/>
    <cellStyle name="Title 2 2 2 2 2 2 2 4 64" xfId="43010"/>
    <cellStyle name="Title 2 2 2 2 2 2 2 4 65" xfId="43011"/>
    <cellStyle name="Title 2 2 2 2 2 2 2 4 66" xfId="43012"/>
    <cellStyle name="Title 2 2 2 2 2 2 2 4 67" xfId="43013"/>
    <cellStyle name="Title 2 2 2 2 2 2 2 4 68" xfId="43014"/>
    <cellStyle name="Title 2 2 2 2 2 2 2 4 69" xfId="43015"/>
    <cellStyle name="Title 2 2 2 2 2 2 2 4 7" xfId="43016"/>
    <cellStyle name="Title 2 2 2 2 2 2 2 4 7 2" xfId="43017"/>
    <cellStyle name="Title 2 2 2 2 2 2 2 4 70" xfId="43018"/>
    <cellStyle name="Title 2 2 2 2 2 2 2 4 71" xfId="43019"/>
    <cellStyle name="Title 2 2 2 2 2 2 2 4 72" xfId="43020"/>
    <cellStyle name="Title 2 2 2 2 2 2 2 4 73" xfId="43021"/>
    <cellStyle name="Title 2 2 2 2 2 2 2 4 74" xfId="43022"/>
    <cellStyle name="Title 2 2 2 2 2 2 2 4 75" xfId="43023"/>
    <cellStyle name="Title 2 2 2 2 2 2 2 4 76" xfId="43024"/>
    <cellStyle name="Title 2 2 2 2 2 2 2 4 77" xfId="43025"/>
    <cellStyle name="Title 2 2 2 2 2 2 2 4 78" xfId="43026"/>
    <cellStyle name="Title 2 2 2 2 2 2 2 4 79" xfId="43027"/>
    <cellStyle name="Title 2 2 2 2 2 2 2 4 8" xfId="43028"/>
    <cellStyle name="Title 2 2 2 2 2 2 2 4 8 2" xfId="43029"/>
    <cellStyle name="Title 2 2 2 2 2 2 2 4 80" xfId="43030"/>
    <cellStyle name="Title 2 2 2 2 2 2 2 4 81" xfId="43031"/>
    <cellStyle name="Title 2 2 2 2 2 2 2 4 82" xfId="43032"/>
    <cellStyle name="Title 2 2 2 2 2 2 2 4 83" xfId="43033"/>
    <cellStyle name="Title 2 2 2 2 2 2 2 4 84" xfId="43034"/>
    <cellStyle name="Title 2 2 2 2 2 2 2 4 85" xfId="43035"/>
    <cellStyle name="Title 2 2 2 2 2 2 2 4 86" xfId="43036"/>
    <cellStyle name="Title 2 2 2 2 2 2 2 4 87" xfId="43037"/>
    <cellStyle name="Title 2 2 2 2 2 2 2 4 88" xfId="43038"/>
    <cellStyle name="Title 2 2 2 2 2 2 2 4 89" xfId="43039"/>
    <cellStyle name="Title 2 2 2 2 2 2 2 4 9" xfId="43040"/>
    <cellStyle name="Title 2 2 2 2 2 2 2 4 9 2" xfId="43041"/>
    <cellStyle name="Title 2 2 2 2 2 2 2 4 90" xfId="43042"/>
    <cellStyle name="Title 2 2 2 2 2 2 2 4 91" xfId="43043"/>
    <cellStyle name="Title 2 2 2 2 2 2 2 4 92" xfId="43044"/>
    <cellStyle name="Title 2 2 2 2 2 2 2 4 93" xfId="43045"/>
    <cellStyle name="Title 2 2 2 2 2 2 2 4 94" xfId="43046"/>
    <cellStyle name="Title 2 2 2 2 2 2 2 4 95" xfId="43047"/>
    <cellStyle name="Title 2 2 2 2 2 2 2 4 96" xfId="43048"/>
    <cellStyle name="Title 2 2 2 2 2 2 2 4 97" xfId="43049"/>
    <cellStyle name="Title 2 2 2 2 2 2 2 4 98" xfId="43050"/>
    <cellStyle name="Title 2 2 2 2 2 2 2 4 99" xfId="43051"/>
    <cellStyle name="Title 2 2 2 2 2 2 2 40" xfId="43052"/>
    <cellStyle name="Title 2 2 2 2 2 2 2 40 2" xfId="43053"/>
    <cellStyle name="Title 2 2 2 2 2 2 2 41" xfId="43054"/>
    <cellStyle name="Title 2 2 2 2 2 2 2 41 2" xfId="43055"/>
    <cellStyle name="Title 2 2 2 2 2 2 2 42" xfId="43056"/>
    <cellStyle name="Title 2 2 2 2 2 2 2 42 2" xfId="43057"/>
    <cellStyle name="Title 2 2 2 2 2 2 2 43" xfId="43058"/>
    <cellStyle name="Title 2 2 2 2 2 2 2 43 2" xfId="43059"/>
    <cellStyle name="Title 2 2 2 2 2 2 2 44" xfId="43060"/>
    <cellStyle name="Title 2 2 2 2 2 2 2 44 2" xfId="43061"/>
    <cellStyle name="Title 2 2 2 2 2 2 2 45" xfId="43062"/>
    <cellStyle name="Title 2 2 2 2 2 2 2 45 2" xfId="43063"/>
    <cellStyle name="Title 2 2 2 2 2 2 2 46" xfId="43064"/>
    <cellStyle name="Title 2 2 2 2 2 2 2 46 2" xfId="43065"/>
    <cellStyle name="Title 2 2 2 2 2 2 2 47" xfId="43066"/>
    <cellStyle name="Title 2 2 2 2 2 2 2 47 2" xfId="43067"/>
    <cellStyle name="Title 2 2 2 2 2 2 2 48" xfId="43068"/>
    <cellStyle name="Title 2 2 2 2 2 2 2 48 2" xfId="43069"/>
    <cellStyle name="Title 2 2 2 2 2 2 2 49" xfId="43070"/>
    <cellStyle name="Title 2 2 2 2 2 2 2 49 2" xfId="43071"/>
    <cellStyle name="Title 2 2 2 2 2 2 2 5" xfId="43072"/>
    <cellStyle name="Title 2 2 2 2 2 2 2 5 2" xfId="43073"/>
    <cellStyle name="Title 2 2 2 2 2 2 2 50" xfId="43074"/>
    <cellStyle name="Title 2 2 2 2 2 2 2 50 2" xfId="43075"/>
    <cellStyle name="Title 2 2 2 2 2 2 2 51" xfId="43076"/>
    <cellStyle name="Title 2 2 2 2 2 2 2 51 2" xfId="43077"/>
    <cellStyle name="Title 2 2 2 2 2 2 2 52" xfId="43078"/>
    <cellStyle name="Title 2 2 2 2 2 2 2 52 2" xfId="43079"/>
    <cellStyle name="Title 2 2 2 2 2 2 2 53" xfId="43080"/>
    <cellStyle name="Title 2 2 2 2 2 2 2 53 2" xfId="43081"/>
    <cellStyle name="Title 2 2 2 2 2 2 2 54" xfId="43082"/>
    <cellStyle name="Title 2 2 2 2 2 2 2 54 2" xfId="43083"/>
    <cellStyle name="Title 2 2 2 2 2 2 2 55" xfId="43084"/>
    <cellStyle name="Title 2 2 2 2 2 2 2 55 2" xfId="43085"/>
    <cellStyle name="Title 2 2 2 2 2 2 2 56" xfId="43086"/>
    <cellStyle name="Title 2 2 2 2 2 2 2 56 2" xfId="43087"/>
    <cellStyle name="Title 2 2 2 2 2 2 2 57" xfId="43088"/>
    <cellStyle name="Title 2 2 2 2 2 2 2 57 2" xfId="43089"/>
    <cellStyle name="Title 2 2 2 2 2 2 2 58" xfId="43090"/>
    <cellStyle name="Title 2 2 2 2 2 2 2 58 2" xfId="43091"/>
    <cellStyle name="Title 2 2 2 2 2 2 2 59" xfId="43092"/>
    <cellStyle name="Title 2 2 2 2 2 2 2 59 2" xfId="43093"/>
    <cellStyle name="Title 2 2 2 2 2 2 2 6" xfId="43094"/>
    <cellStyle name="Title 2 2 2 2 2 2 2 6 2" xfId="43095"/>
    <cellStyle name="Title 2 2 2 2 2 2 2 60" xfId="43096"/>
    <cellStyle name="Title 2 2 2 2 2 2 2 60 2" xfId="43097"/>
    <cellStyle name="Title 2 2 2 2 2 2 2 61" xfId="43098"/>
    <cellStyle name="Title 2 2 2 2 2 2 2 61 2" xfId="43099"/>
    <cellStyle name="Title 2 2 2 2 2 2 2 62" xfId="43100"/>
    <cellStyle name="Title 2 2 2 2 2 2 2 62 2" xfId="43101"/>
    <cellStyle name="Title 2 2 2 2 2 2 2 63" xfId="43102"/>
    <cellStyle name="Title 2 2 2 2 2 2 2 63 2" xfId="43103"/>
    <cellStyle name="Title 2 2 2 2 2 2 2 64" xfId="43104"/>
    <cellStyle name="Title 2 2 2 2 2 2 2 64 2" xfId="43105"/>
    <cellStyle name="Title 2 2 2 2 2 2 2 65" xfId="43106"/>
    <cellStyle name="Title 2 2 2 2 2 2 2 65 2" xfId="43107"/>
    <cellStyle name="Title 2 2 2 2 2 2 2 66" xfId="43108"/>
    <cellStyle name="Title 2 2 2 2 2 2 2 66 2" xfId="43109"/>
    <cellStyle name="Title 2 2 2 2 2 2 2 67" xfId="43110"/>
    <cellStyle name="Title 2 2 2 2 2 2 2 67 2" xfId="43111"/>
    <cellStyle name="Title 2 2 2 2 2 2 2 68" xfId="43112"/>
    <cellStyle name="Title 2 2 2 2 2 2 2 68 2" xfId="43113"/>
    <cellStyle name="Title 2 2 2 2 2 2 2 69" xfId="43114"/>
    <cellStyle name="Title 2 2 2 2 2 2 2 69 2" xfId="43115"/>
    <cellStyle name="Title 2 2 2 2 2 2 2 7" xfId="43116"/>
    <cellStyle name="Title 2 2 2 2 2 2 2 7 2" xfId="43117"/>
    <cellStyle name="Title 2 2 2 2 2 2 2 70" xfId="43118"/>
    <cellStyle name="Title 2 2 2 2 2 2 2 70 2" xfId="43119"/>
    <cellStyle name="Title 2 2 2 2 2 2 2 71" xfId="43120"/>
    <cellStyle name="Title 2 2 2 2 2 2 2 71 2" xfId="43121"/>
    <cellStyle name="Title 2 2 2 2 2 2 2 72" xfId="43122"/>
    <cellStyle name="Title 2 2 2 2 2 2 2 73" xfId="43123"/>
    <cellStyle name="Title 2 2 2 2 2 2 2 74" xfId="43124"/>
    <cellStyle name="Title 2 2 2 2 2 2 2 75" xfId="43125"/>
    <cellStyle name="Title 2 2 2 2 2 2 2 76" xfId="43126"/>
    <cellStyle name="Title 2 2 2 2 2 2 2 77" xfId="43127"/>
    <cellStyle name="Title 2 2 2 2 2 2 2 78" xfId="43128"/>
    <cellStyle name="Title 2 2 2 2 2 2 2 79" xfId="43129"/>
    <cellStyle name="Title 2 2 2 2 2 2 2 8" xfId="43130"/>
    <cellStyle name="Title 2 2 2 2 2 2 2 8 2" xfId="43131"/>
    <cellStyle name="Title 2 2 2 2 2 2 2 80" xfId="43132"/>
    <cellStyle name="Title 2 2 2 2 2 2 2 81" xfId="43133"/>
    <cellStyle name="Title 2 2 2 2 2 2 2 82" xfId="43134"/>
    <cellStyle name="Title 2 2 2 2 2 2 2 83" xfId="43135"/>
    <cellStyle name="Title 2 2 2 2 2 2 2 84" xfId="43136"/>
    <cellStyle name="Title 2 2 2 2 2 2 2 85" xfId="43137"/>
    <cellStyle name="Title 2 2 2 2 2 2 2 86" xfId="43138"/>
    <cellStyle name="Title 2 2 2 2 2 2 2 87" xfId="43139"/>
    <cellStyle name="Title 2 2 2 2 2 2 2 88" xfId="43140"/>
    <cellStyle name="Title 2 2 2 2 2 2 2 89" xfId="43141"/>
    <cellStyle name="Title 2 2 2 2 2 2 2 9" xfId="43142"/>
    <cellStyle name="Title 2 2 2 2 2 2 2 9 2" xfId="43143"/>
    <cellStyle name="Title 2 2 2 2 2 2 2 90" xfId="43144"/>
    <cellStyle name="Title 2 2 2 2 2 2 2 91" xfId="43145"/>
    <cellStyle name="Title 2 2 2 2 2 2 2 92" xfId="43146"/>
    <cellStyle name="Title 2 2 2 2 2 2 2 93" xfId="43147"/>
    <cellStyle name="Title 2 2 2 2 2 2 2 94" xfId="43148"/>
    <cellStyle name="Title 2 2 2 2 2 2 2 95" xfId="43149"/>
    <cellStyle name="Title 2 2 2 2 2 2 2 96" xfId="43150"/>
    <cellStyle name="Title 2 2 2 2 2 2 2 97" xfId="43151"/>
    <cellStyle name="Title 2 2 2 2 2 2 2 98" xfId="43152"/>
    <cellStyle name="Title 2 2 2 2 2 2 2 99" xfId="43153"/>
    <cellStyle name="Title 2 2 2 2 2 2 20" xfId="43154"/>
    <cellStyle name="Title 2 2 2 2 2 2 20 2" xfId="43155"/>
    <cellStyle name="Title 2 2 2 2 2 2 21" xfId="43156"/>
    <cellStyle name="Title 2 2 2 2 2 2 21 2" xfId="43157"/>
    <cellStyle name="Title 2 2 2 2 2 2 22" xfId="43158"/>
    <cellStyle name="Title 2 2 2 2 2 2 22 2" xfId="43159"/>
    <cellStyle name="Title 2 2 2 2 2 2 23" xfId="43160"/>
    <cellStyle name="Title 2 2 2 2 2 2 23 2" xfId="43161"/>
    <cellStyle name="Title 2 2 2 2 2 2 24" xfId="43162"/>
    <cellStyle name="Title 2 2 2 2 2 2 24 2" xfId="43163"/>
    <cellStyle name="Title 2 2 2 2 2 2 25" xfId="43164"/>
    <cellStyle name="Title 2 2 2 2 2 2 25 2" xfId="43165"/>
    <cellStyle name="Title 2 2 2 2 2 2 26" xfId="43166"/>
    <cellStyle name="Title 2 2 2 2 2 2 26 2" xfId="43167"/>
    <cellStyle name="Title 2 2 2 2 2 2 27" xfId="43168"/>
    <cellStyle name="Title 2 2 2 2 2 2 27 2" xfId="43169"/>
    <cellStyle name="Title 2 2 2 2 2 2 28" xfId="43170"/>
    <cellStyle name="Title 2 2 2 2 2 2 28 2" xfId="43171"/>
    <cellStyle name="Title 2 2 2 2 2 2 29" xfId="43172"/>
    <cellStyle name="Title 2 2 2 2 2 2 29 2" xfId="43173"/>
    <cellStyle name="Title 2 2 2 2 2 2 3" xfId="43174"/>
    <cellStyle name="Title 2 2 2 2 2 2 3 2" xfId="43175"/>
    <cellStyle name="Title 2 2 2 2 2 2 30" xfId="43176"/>
    <cellStyle name="Title 2 2 2 2 2 2 30 10" xfId="43177"/>
    <cellStyle name="Title 2 2 2 2 2 2 30 11" xfId="43178"/>
    <cellStyle name="Title 2 2 2 2 2 2 30 12" xfId="43179"/>
    <cellStyle name="Title 2 2 2 2 2 2 30 13" xfId="43180"/>
    <cellStyle name="Title 2 2 2 2 2 2 30 14" xfId="43181"/>
    <cellStyle name="Title 2 2 2 2 2 2 30 15" xfId="43182"/>
    <cellStyle name="Title 2 2 2 2 2 2 30 16" xfId="43183"/>
    <cellStyle name="Title 2 2 2 2 2 2 30 17" xfId="43184"/>
    <cellStyle name="Title 2 2 2 2 2 2 30 18" xfId="43185"/>
    <cellStyle name="Title 2 2 2 2 2 2 30 19" xfId="43186"/>
    <cellStyle name="Title 2 2 2 2 2 2 30 2" xfId="43187"/>
    <cellStyle name="Title 2 2 2 2 2 2 30 2 10" xfId="43188"/>
    <cellStyle name="Title 2 2 2 2 2 2 30 2 11" xfId="43189"/>
    <cellStyle name="Title 2 2 2 2 2 2 30 2 12" xfId="43190"/>
    <cellStyle name="Title 2 2 2 2 2 2 30 2 13" xfId="43191"/>
    <cellStyle name="Title 2 2 2 2 2 2 30 2 14" xfId="43192"/>
    <cellStyle name="Title 2 2 2 2 2 2 30 2 15" xfId="43193"/>
    <cellStyle name="Title 2 2 2 2 2 2 30 2 16" xfId="43194"/>
    <cellStyle name="Title 2 2 2 2 2 2 30 2 17" xfId="43195"/>
    <cellStyle name="Title 2 2 2 2 2 2 30 2 18" xfId="43196"/>
    <cellStyle name="Title 2 2 2 2 2 2 30 2 19" xfId="43197"/>
    <cellStyle name="Title 2 2 2 2 2 2 30 2 2" xfId="43198"/>
    <cellStyle name="Title 2 2 2 2 2 2 30 2 2 2" xfId="43199"/>
    <cellStyle name="Title 2 2 2 2 2 2 30 2 20" xfId="43200"/>
    <cellStyle name="Title 2 2 2 2 2 2 30 2 21" xfId="43201"/>
    <cellStyle name="Title 2 2 2 2 2 2 30 2 22" xfId="43202"/>
    <cellStyle name="Title 2 2 2 2 2 2 30 2 23" xfId="43203"/>
    <cellStyle name="Title 2 2 2 2 2 2 30 2 24" xfId="43204"/>
    <cellStyle name="Title 2 2 2 2 2 2 30 2 25" xfId="43205"/>
    <cellStyle name="Title 2 2 2 2 2 2 30 2 26" xfId="43206"/>
    <cellStyle name="Title 2 2 2 2 2 2 30 2 27" xfId="43207"/>
    <cellStyle name="Title 2 2 2 2 2 2 30 2 28" xfId="43208"/>
    <cellStyle name="Title 2 2 2 2 2 2 30 2 29" xfId="43209"/>
    <cellStyle name="Title 2 2 2 2 2 2 30 2 3" xfId="43210"/>
    <cellStyle name="Title 2 2 2 2 2 2 30 2 30" xfId="43211"/>
    <cellStyle name="Title 2 2 2 2 2 2 30 2 31" xfId="43212"/>
    <cellStyle name="Title 2 2 2 2 2 2 30 2 32" xfId="43213"/>
    <cellStyle name="Title 2 2 2 2 2 2 30 2 33" xfId="43214"/>
    <cellStyle name="Title 2 2 2 2 2 2 30 2 34" xfId="43215"/>
    <cellStyle name="Title 2 2 2 2 2 2 30 2 35" xfId="43216"/>
    <cellStyle name="Title 2 2 2 2 2 2 30 2 36" xfId="43217"/>
    <cellStyle name="Title 2 2 2 2 2 2 30 2 37" xfId="43218"/>
    <cellStyle name="Title 2 2 2 2 2 2 30 2 38" xfId="43219"/>
    <cellStyle name="Title 2 2 2 2 2 2 30 2 39" xfId="43220"/>
    <cellStyle name="Title 2 2 2 2 2 2 30 2 4" xfId="43221"/>
    <cellStyle name="Title 2 2 2 2 2 2 30 2 40" xfId="43222"/>
    <cellStyle name="Title 2 2 2 2 2 2 30 2 41" xfId="43223"/>
    <cellStyle name="Title 2 2 2 2 2 2 30 2 42" xfId="43224"/>
    <cellStyle name="Title 2 2 2 2 2 2 30 2 43" xfId="43225"/>
    <cellStyle name="Title 2 2 2 2 2 2 30 2 44" xfId="43226"/>
    <cellStyle name="Title 2 2 2 2 2 2 30 2 45" xfId="43227"/>
    <cellStyle name="Title 2 2 2 2 2 2 30 2 46" xfId="43228"/>
    <cellStyle name="Title 2 2 2 2 2 2 30 2 47" xfId="43229"/>
    <cellStyle name="Title 2 2 2 2 2 2 30 2 48" xfId="43230"/>
    <cellStyle name="Title 2 2 2 2 2 2 30 2 49" xfId="43231"/>
    <cellStyle name="Title 2 2 2 2 2 2 30 2 5" xfId="43232"/>
    <cellStyle name="Title 2 2 2 2 2 2 30 2 50" xfId="43233"/>
    <cellStyle name="Title 2 2 2 2 2 2 30 2 51" xfId="43234"/>
    <cellStyle name="Title 2 2 2 2 2 2 30 2 52" xfId="43235"/>
    <cellStyle name="Title 2 2 2 2 2 2 30 2 53" xfId="43236"/>
    <cellStyle name="Title 2 2 2 2 2 2 30 2 54" xfId="43237"/>
    <cellStyle name="Title 2 2 2 2 2 2 30 2 55" xfId="43238"/>
    <cellStyle name="Title 2 2 2 2 2 2 30 2 56" xfId="43239"/>
    <cellStyle name="Title 2 2 2 2 2 2 30 2 57" xfId="43240"/>
    <cellStyle name="Title 2 2 2 2 2 2 30 2 58" xfId="43241"/>
    <cellStyle name="Title 2 2 2 2 2 2 30 2 59" xfId="43242"/>
    <cellStyle name="Title 2 2 2 2 2 2 30 2 6" xfId="43243"/>
    <cellStyle name="Title 2 2 2 2 2 2 30 2 60" xfId="43244"/>
    <cellStyle name="Title 2 2 2 2 2 2 30 2 61" xfId="43245"/>
    <cellStyle name="Title 2 2 2 2 2 2 30 2 62" xfId="43246"/>
    <cellStyle name="Title 2 2 2 2 2 2 30 2 63" xfId="43247"/>
    <cellStyle name="Title 2 2 2 2 2 2 30 2 64" xfId="43248"/>
    <cellStyle name="Title 2 2 2 2 2 2 30 2 65" xfId="43249"/>
    <cellStyle name="Title 2 2 2 2 2 2 30 2 66" xfId="43250"/>
    <cellStyle name="Title 2 2 2 2 2 2 30 2 67" xfId="43251"/>
    <cellStyle name="Title 2 2 2 2 2 2 30 2 68" xfId="43252"/>
    <cellStyle name="Title 2 2 2 2 2 2 30 2 69" xfId="43253"/>
    <cellStyle name="Title 2 2 2 2 2 2 30 2 7" xfId="43254"/>
    <cellStyle name="Title 2 2 2 2 2 2 30 2 70" xfId="43255"/>
    <cellStyle name="Title 2 2 2 2 2 2 30 2 71" xfId="43256"/>
    <cellStyle name="Title 2 2 2 2 2 2 30 2 72" xfId="43257"/>
    <cellStyle name="Title 2 2 2 2 2 2 30 2 73" xfId="43258"/>
    <cellStyle name="Title 2 2 2 2 2 2 30 2 74" xfId="43259"/>
    <cellStyle name="Title 2 2 2 2 2 2 30 2 8" xfId="43260"/>
    <cellStyle name="Title 2 2 2 2 2 2 30 2 9" xfId="43261"/>
    <cellStyle name="Title 2 2 2 2 2 2 30 20" xfId="43262"/>
    <cellStyle name="Title 2 2 2 2 2 2 30 21" xfId="43263"/>
    <cellStyle name="Title 2 2 2 2 2 2 30 22" xfId="43264"/>
    <cellStyle name="Title 2 2 2 2 2 2 30 23" xfId="43265"/>
    <cellStyle name="Title 2 2 2 2 2 2 30 24" xfId="43266"/>
    <cellStyle name="Title 2 2 2 2 2 2 30 25" xfId="43267"/>
    <cellStyle name="Title 2 2 2 2 2 2 30 26" xfId="43268"/>
    <cellStyle name="Title 2 2 2 2 2 2 30 27" xfId="43269"/>
    <cellStyle name="Title 2 2 2 2 2 2 30 28" xfId="43270"/>
    <cellStyle name="Title 2 2 2 2 2 2 30 29" xfId="43271"/>
    <cellStyle name="Title 2 2 2 2 2 2 30 3" xfId="43272"/>
    <cellStyle name="Title 2 2 2 2 2 2 30 3 2" xfId="43273"/>
    <cellStyle name="Title 2 2 2 2 2 2 30 30" xfId="43274"/>
    <cellStyle name="Title 2 2 2 2 2 2 30 31" xfId="43275"/>
    <cellStyle name="Title 2 2 2 2 2 2 30 32" xfId="43276"/>
    <cellStyle name="Title 2 2 2 2 2 2 30 33" xfId="43277"/>
    <cellStyle name="Title 2 2 2 2 2 2 30 34" xfId="43278"/>
    <cellStyle name="Title 2 2 2 2 2 2 30 35" xfId="43279"/>
    <cellStyle name="Title 2 2 2 2 2 2 30 36" xfId="43280"/>
    <cellStyle name="Title 2 2 2 2 2 2 30 37" xfId="43281"/>
    <cellStyle name="Title 2 2 2 2 2 2 30 38" xfId="43282"/>
    <cellStyle name="Title 2 2 2 2 2 2 30 39" xfId="43283"/>
    <cellStyle name="Title 2 2 2 2 2 2 30 4" xfId="43284"/>
    <cellStyle name="Title 2 2 2 2 2 2 30 40" xfId="43285"/>
    <cellStyle name="Title 2 2 2 2 2 2 30 41" xfId="43286"/>
    <cellStyle name="Title 2 2 2 2 2 2 30 42" xfId="43287"/>
    <cellStyle name="Title 2 2 2 2 2 2 30 43" xfId="43288"/>
    <cellStyle name="Title 2 2 2 2 2 2 30 44" xfId="43289"/>
    <cellStyle name="Title 2 2 2 2 2 2 30 45" xfId="43290"/>
    <cellStyle name="Title 2 2 2 2 2 2 30 46" xfId="43291"/>
    <cellStyle name="Title 2 2 2 2 2 2 30 47" xfId="43292"/>
    <cellStyle name="Title 2 2 2 2 2 2 30 48" xfId="43293"/>
    <cellStyle name="Title 2 2 2 2 2 2 30 49" xfId="43294"/>
    <cellStyle name="Title 2 2 2 2 2 2 30 5" xfId="43295"/>
    <cellStyle name="Title 2 2 2 2 2 2 30 50" xfId="43296"/>
    <cellStyle name="Title 2 2 2 2 2 2 30 51" xfId="43297"/>
    <cellStyle name="Title 2 2 2 2 2 2 30 52" xfId="43298"/>
    <cellStyle name="Title 2 2 2 2 2 2 30 53" xfId="43299"/>
    <cellStyle name="Title 2 2 2 2 2 2 30 54" xfId="43300"/>
    <cellStyle name="Title 2 2 2 2 2 2 30 55" xfId="43301"/>
    <cellStyle name="Title 2 2 2 2 2 2 30 56" xfId="43302"/>
    <cellStyle name="Title 2 2 2 2 2 2 30 57" xfId="43303"/>
    <cellStyle name="Title 2 2 2 2 2 2 30 58" xfId="43304"/>
    <cellStyle name="Title 2 2 2 2 2 2 30 59" xfId="43305"/>
    <cellStyle name="Title 2 2 2 2 2 2 30 6" xfId="43306"/>
    <cellStyle name="Title 2 2 2 2 2 2 30 60" xfId="43307"/>
    <cellStyle name="Title 2 2 2 2 2 2 30 61" xfId="43308"/>
    <cellStyle name="Title 2 2 2 2 2 2 30 62" xfId="43309"/>
    <cellStyle name="Title 2 2 2 2 2 2 30 63" xfId="43310"/>
    <cellStyle name="Title 2 2 2 2 2 2 30 64" xfId="43311"/>
    <cellStyle name="Title 2 2 2 2 2 2 30 65" xfId="43312"/>
    <cellStyle name="Title 2 2 2 2 2 2 30 66" xfId="43313"/>
    <cellStyle name="Title 2 2 2 2 2 2 30 67" xfId="43314"/>
    <cellStyle name="Title 2 2 2 2 2 2 30 68" xfId="43315"/>
    <cellStyle name="Title 2 2 2 2 2 2 30 69" xfId="43316"/>
    <cellStyle name="Title 2 2 2 2 2 2 30 7" xfId="43317"/>
    <cellStyle name="Title 2 2 2 2 2 2 30 70" xfId="43318"/>
    <cellStyle name="Title 2 2 2 2 2 2 30 71" xfId="43319"/>
    <cellStyle name="Title 2 2 2 2 2 2 30 72" xfId="43320"/>
    <cellStyle name="Title 2 2 2 2 2 2 30 73" xfId="43321"/>
    <cellStyle name="Title 2 2 2 2 2 2 30 74" xfId="43322"/>
    <cellStyle name="Title 2 2 2 2 2 2 30 8" xfId="43323"/>
    <cellStyle name="Title 2 2 2 2 2 2 30 9" xfId="43324"/>
    <cellStyle name="Title 2 2 2 2 2 2 31" xfId="43325"/>
    <cellStyle name="Title 2 2 2 2 2 2 31 2" xfId="43326"/>
    <cellStyle name="Title 2 2 2 2 2 2 32" xfId="43327"/>
    <cellStyle name="Title 2 2 2 2 2 2 32 2" xfId="43328"/>
    <cellStyle name="Title 2 2 2 2 2 2 33" xfId="43329"/>
    <cellStyle name="Title 2 2 2 2 2 2 33 2" xfId="43330"/>
    <cellStyle name="Title 2 2 2 2 2 2 34" xfId="43331"/>
    <cellStyle name="Title 2 2 2 2 2 2 34 2" xfId="43332"/>
    <cellStyle name="Title 2 2 2 2 2 2 35" xfId="43333"/>
    <cellStyle name="Title 2 2 2 2 2 2 35 2" xfId="43334"/>
    <cellStyle name="Title 2 2 2 2 2 2 36" xfId="43335"/>
    <cellStyle name="Title 2 2 2 2 2 2 36 2" xfId="43336"/>
    <cellStyle name="Title 2 2 2 2 2 2 37" xfId="43337"/>
    <cellStyle name="Title 2 2 2 2 2 2 37 2" xfId="43338"/>
    <cellStyle name="Title 2 2 2 2 2 2 38" xfId="43339"/>
    <cellStyle name="Title 2 2 2 2 2 2 38 2" xfId="43340"/>
    <cellStyle name="Title 2 2 2 2 2 2 39" xfId="43341"/>
    <cellStyle name="Title 2 2 2 2 2 2 39 2" xfId="43342"/>
    <cellStyle name="Title 2 2 2 2 2 2 4" xfId="43343"/>
    <cellStyle name="Title 2 2 2 2 2 2 4 10" xfId="43344"/>
    <cellStyle name="Title 2 2 2 2 2 2 4 100" xfId="43345"/>
    <cellStyle name="Title 2 2 2 2 2 2 4 101" xfId="43346"/>
    <cellStyle name="Title 2 2 2 2 2 2 4 102" xfId="43347"/>
    <cellStyle name="Title 2 2 2 2 2 2 4 103" xfId="43348"/>
    <cellStyle name="Title 2 2 2 2 2 2 4 104" xfId="43349"/>
    <cellStyle name="Title 2 2 2 2 2 2 4 105" xfId="43350"/>
    <cellStyle name="Title 2 2 2 2 2 2 4 106" xfId="43351"/>
    <cellStyle name="Title 2 2 2 2 2 2 4 107" xfId="43352"/>
    <cellStyle name="Title 2 2 2 2 2 2 4 108" xfId="43353"/>
    <cellStyle name="Title 2 2 2 2 2 2 4 109" xfId="43354"/>
    <cellStyle name="Title 2 2 2 2 2 2 4 11" xfId="43355"/>
    <cellStyle name="Title 2 2 2 2 2 2 4 110" xfId="43356"/>
    <cellStyle name="Title 2 2 2 2 2 2 4 12" xfId="43357"/>
    <cellStyle name="Title 2 2 2 2 2 2 4 13" xfId="43358"/>
    <cellStyle name="Title 2 2 2 2 2 2 4 14" xfId="43359"/>
    <cellStyle name="Title 2 2 2 2 2 2 4 15" xfId="43360"/>
    <cellStyle name="Title 2 2 2 2 2 2 4 16" xfId="43361"/>
    <cellStyle name="Title 2 2 2 2 2 2 4 17" xfId="43362"/>
    <cellStyle name="Title 2 2 2 2 2 2 4 18" xfId="43363"/>
    <cellStyle name="Title 2 2 2 2 2 2 4 19" xfId="43364"/>
    <cellStyle name="Title 2 2 2 2 2 2 4 2" xfId="43365"/>
    <cellStyle name="Title 2 2 2 2 2 2 4 2 10" xfId="43366"/>
    <cellStyle name="Title 2 2 2 2 2 2 4 2 11" xfId="43367"/>
    <cellStyle name="Title 2 2 2 2 2 2 4 2 12" xfId="43368"/>
    <cellStyle name="Title 2 2 2 2 2 2 4 2 13" xfId="43369"/>
    <cellStyle name="Title 2 2 2 2 2 2 4 2 13 2" xfId="43370"/>
    <cellStyle name="Title 2 2 2 2 2 2 4 2 14" xfId="43371"/>
    <cellStyle name="Title 2 2 2 2 2 2 4 2 15" xfId="43372"/>
    <cellStyle name="Title 2 2 2 2 2 2 4 2 16" xfId="43373"/>
    <cellStyle name="Title 2 2 2 2 2 2 4 2 17" xfId="43374"/>
    <cellStyle name="Title 2 2 2 2 2 2 4 2 18" xfId="43375"/>
    <cellStyle name="Title 2 2 2 2 2 2 4 2 19" xfId="43376"/>
    <cellStyle name="Title 2 2 2 2 2 2 4 2 2" xfId="43377"/>
    <cellStyle name="Title 2 2 2 2 2 2 4 2 2 10" xfId="43378"/>
    <cellStyle name="Title 2 2 2 2 2 2 4 2 2 11" xfId="43379"/>
    <cellStyle name="Title 2 2 2 2 2 2 4 2 2 12" xfId="43380"/>
    <cellStyle name="Title 2 2 2 2 2 2 4 2 2 13" xfId="43381"/>
    <cellStyle name="Title 2 2 2 2 2 2 4 2 2 14" xfId="43382"/>
    <cellStyle name="Title 2 2 2 2 2 2 4 2 2 15" xfId="43383"/>
    <cellStyle name="Title 2 2 2 2 2 2 4 2 2 16" xfId="43384"/>
    <cellStyle name="Title 2 2 2 2 2 2 4 2 2 17" xfId="43385"/>
    <cellStyle name="Title 2 2 2 2 2 2 4 2 2 18" xfId="43386"/>
    <cellStyle name="Title 2 2 2 2 2 2 4 2 2 19" xfId="43387"/>
    <cellStyle name="Title 2 2 2 2 2 2 4 2 2 2" xfId="43388"/>
    <cellStyle name="Title 2 2 2 2 2 2 4 2 2 2 10" xfId="43389"/>
    <cellStyle name="Title 2 2 2 2 2 2 4 2 2 2 11" xfId="43390"/>
    <cellStyle name="Title 2 2 2 2 2 2 4 2 2 2 12" xfId="43391"/>
    <cellStyle name="Title 2 2 2 2 2 2 4 2 2 2 13" xfId="43392"/>
    <cellStyle name="Title 2 2 2 2 2 2 4 2 2 2 14" xfId="43393"/>
    <cellStyle name="Title 2 2 2 2 2 2 4 2 2 2 15" xfId="43394"/>
    <cellStyle name="Title 2 2 2 2 2 2 4 2 2 2 16" xfId="43395"/>
    <cellStyle name="Title 2 2 2 2 2 2 4 2 2 2 17" xfId="43396"/>
    <cellStyle name="Title 2 2 2 2 2 2 4 2 2 2 18" xfId="43397"/>
    <cellStyle name="Title 2 2 2 2 2 2 4 2 2 2 19" xfId="43398"/>
    <cellStyle name="Title 2 2 2 2 2 2 4 2 2 2 2" xfId="43399"/>
    <cellStyle name="Title 2 2 2 2 2 2 4 2 2 2 2 10" xfId="43400"/>
    <cellStyle name="Title 2 2 2 2 2 2 4 2 2 2 2 11" xfId="43401"/>
    <cellStyle name="Title 2 2 2 2 2 2 4 2 2 2 2 12" xfId="43402"/>
    <cellStyle name="Title 2 2 2 2 2 2 4 2 2 2 2 13" xfId="43403"/>
    <cellStyle name="Title 2 2 2 2 2 2 4 2 2 2 2 14" xfId="43404"/>
    <cellStyle name="Title 2 2 2 2 2 2 4 2 2 2 2 15" xfId="43405"/>
    <cellStyle name="Title 2 2 2 2 2 2 4 2 2 2 2 16" xfId="43406"/>
    <cellStyle name="Title 2 2 2 2 2 2 4 2 2 2 2 17" xfId="43407"/>
    <cellStyle name="Title 2 2 2 2 2 2 4 2 2 2 2 18" xfId="43408"/>
    <cellStyle name="Title 2 2 2 2 2 2 4 2 2 2 2 19" xfId="43409"/>
    <cellStyle name="Title 2 2 2 2 2 2 4 2 2 2 2 2" xfId="43410"/>
    <cellStyle name="Title 2 2 2 2 2 2 4 2 2 2 2 2 10" xfId="43411"/>
    <cellStyle name="Title 2 2 2 2 2 2 4 2 2 2 2 2 11" xfId="43412"/>
    <cellStyle name="Title 2 2 2 2 2 2 4 2 2 2 2 2 12" xfId="43413"/>
    <cellStyle name="Title 2 2 2 2 2 2 4 2 2 2 2 2 13" xfId="43414"/>
    <cellStyle name="Title 2 2 2 2 2 2 4 2 2 2 2 2 14" xfId="43415"/>
    <cellStyle name="Title 2 2 2 2 2 2 4 2 2 2 2 2 15" xfId="43416"/>
    <cellStyle name="Title 2 2 2 2 2 2 4 2 2 2 2 2 16" xfId="43417"/>
    <cellStyle name="Title 2 2 2 2 2 2 4 2 2 2 2 2 17" xfId="43418"/>
    <cellStyle name="Title 2 2 2 2 2 2 4 2 2 2 2 2 18" xfId="43419"/>
    <cellStyle name="Title 2 2 2 2 2 2 4 2 2 2 2 2 19" xfId="43420"/>
    <cellStyle name="Title 2 2 2 2 2 2 4 2 2 2 2 2 2" xfId="43421"/>
    <cellStyle name="Title 2 2 2 2 2 2 4 2 2 2 2 2 2 2" xfId="43422"/>
    <cellStyle name="Title 2 2 2 2 2 2 4 2 2 2 2 2 20" xfId="43423"/>
    <cellStyle name="Title 2 2 2 2 2 2 4 2 2 2 2 2 21" xfId="43424"/>
    <cellStyle name="Title 2 2 2 2 2 2 4 2 2 2 2 2 22" xfId="43425"/>
    <cellStyle name="Title 2 2 2 2 2 2 4 2 2 2 2 2 23" xfId="43426"/>
    <cellStyle name="Title 2 2 2 2 2 2 4 2 2 2 2 2 24" xfId="43427"/>
    <cellStyle name="Title 2 2 2 2 2 2 4 2 2 2 2 2 25" xfId="43428"/>
    <cellStyle name="Title 2 2 2 2 2 2 4 2 2 2 2 2 26" xfId="43429"/>
    <cellStyle name="Title 2 2 2 2 2 2 4 2 2 2 2 2 27" xfId="43430"/>
    <cellStyle name="Title 2 2 2 2 2 2 4 2 2 2 2 2 28" xfId="43431"/>
    <cellStyle name="Title 2 2 2 2 2 2 4 2 2 2 2 2 29" xfId="43432"/>
    <cellStyle name="Title 2 2 2 2 2 2 4 2 2 2 2 2 3" xfId="43433"/>
    <cellStyle name="Title 2 2 2 2 2 2 4 2 2 2 2 2 30" xfId="43434"/>
    <cellStyle name="Title 2 2 2 2 2 2 4 2 2 2 2 2 31" xfId="43435"/>
    <cellStyle name="Title 2 2 2 2 2 2 4 2 2 2 2 2 32" xfId="43436"/>
    <cellStyle name="Title 2 2 2 2 2 2 4 2 2 2 2 2 33" xfId="43437"/>
    <cellStyle name="Title 2 2 2 2 2 2 4 2 2 2 2 2 34" xfId="43438"/>
    <cellStyle name="Title 2 2 2 2 2 2 4 2 2 2 2 2 35" xfId="43439"/>
    <cellStyle name="Title 2 2 2 2 2 2 4 2 2 2 2 2 36" xfId="43440"/>
    <cellStyle name="Title 2 2 2 2 2 2 4 2 2 2 2 2 37" xfId="43441"/>
    <cellStyle name="Title 2 2 2 2 2 2 4 2 2 2 2 2 38" xfId="43442"/>
    <cellStyle name="Title 2 2 2 2 2 2 4 2 2 2 2 2 39" xfId="43443"/>
    <cellStyle name="Title 2 2 2 2 2 2 4 2 2 2 2 2 4" xfId="43444"/>
    <cellStyle name="Title 2 2 2 2 2 2 4 2 2 2 2 2 40" xfId="43445"/>
    <cellStyle name="Title 2 2 2 2 2 2 4 2 2 2 2 2 41" xfId="43446"/>
    <cellStyle name="Title 2 2 2 2 2 2 4 2 2 2 2 2 42" xfId="43447"/>
    <cellStyle name="Title 2 2 2 2 2 2 4 2 2 2 2 2 43" xfId="43448"/>
    <cellStyle name="Title 2 2 2 2 2 2 4 2 2 2 2 2 44" xfId="43449"/>
    <cellStyle name="Title 2 2 2 2 2 2 4 2 2 2 2 2 45" xfId="43450"/>
    <cellStyle name="Title 2 2 2 2 2 2 4 2 2 2 2 2 46" xfId="43451"/>
    <cellStyle name="Title 2 2 2 2 2 2 4 2 2 2 2 2 47" xfId="43452"/>
    <cellStyle name="Title 2 2 2 2 2 2 4 2 2 2 2 2 48" xfId="43453"/>
    <cellStyle name="Title 2 2 2 2 2 2 4 2 2 2 2 2 49" xfId="43454"/>
    <cellStyle name="Title 2 2 2 2 2 2 4 2 2 2 2 2 5" xfId="43455"/>
    <cellStyle name="Title 2 2 2 2 2 2 4 2 2 2 2 2 50" xfId="43456"/>
    <cellStyle name="Title 2 2 2 2 2 2 4 2 2 2 2 2 51" xfId="43457"/>
    <cellStyle name="Title 2 2 2 2 2 2 4 2 2 2 2 2 52" xfId="43458"/>
    <cellStyle name="Title 2 2 2 2 2 2 4 2 2 2 2 2 53" xfId="43459"/>
    <cellStyle name="Title 2 2 2 2 2 2 4 2 2 2 2 2 54" xfId="43460"/>
    <cellStyle name="Title 2 2 2 2 2 2 4 2 2 2 2 2 55" xfId="43461"/>
    <cellStyle name="Title 2 2 2 2 2 2 4 2 2 2 2 2 56" xfId="43462"/>
    <cellStyle name="Title 2 2 2 2 2 2 4 2 2 2 2 2 57" xfId="43463"/>
    <cellStyle name="Title 2 2 2 2 2 2 4 2 2 2 2 2 58" xfId="43464"/>
    <cellStyle name="Title 2 2 2 2 2 2 4 2 2 2 2 2 59" xfId="43465"/>
    <cellStyle name="Title 2 2 2 2 2 2 4 2 2 2 2 2 6" xfId="43466"/>
    <cellStyle name="Title 2 2 2 2 2 2 4 2 2 2 2 2 60" xfId="43467"/>
    <cellStyle name="Title 2 2 2 2 2 2 4 2 2 2 2 2 61" xfId="43468"/>
    <cellStyle name="Title 2 2 2 2 2 2 4 2 2 2 2 2 62" xfId="43469"/>
    <cellStyle name="Title 2 2 2 2 2 2 4 2 2 2 2 2 63" xfId="43470"/>
    <cellStyle name="Title 2 2 2 2 2 2 4 2 2 2 2 2 64" xfId="43471"/>
    <cellStyle name="Title 2 2 2 2 2 2 4 2 2 2 2 2 65" xfId="43472"/>
    <cellStyle name="Title 2 2 2 2 2 2 4 2 2 2 2 2 66" xfId="43473"/>
    <cellStyle name="Title 2 2 2 2 2 2 4 2 2 2 2 2 67" xfId="43474"/>
    <cellStyle name="Title 2 2 2 2 2 2 4 2 2 2 2 2 68" xfId="43475"/>
    <cellStyle name="Title 2 2 2 2 2 2 4 2 2 2 2 2 69" xfId="43476"/>
    <cellStyle name="Title 2 2 2 2 2 2 4 2 2 2 2 2 7" xfId="43477"/>
    <cellStyle name="Title 2 2 2 2 2 2 4 2 2 2 2 2 70" xfId="43478"/>
    <cellStyle name="Title 2 2 2 2 2 2 4 2 2 2 2 2 71" xfId="43479"/>
    <cellStyle name="Title 2 2 2 2 2 2 4 2 2 2 2 2 72" xfId="43480"/>
    <cellStyle name="Title 2 2 2 2 2 2 4 2 2 2 2 2 73" xfId="43481"/>
    <cellStyle name="Title 2 2 2 2 2 2 4 2 2 2 2 2 74" xfId="43482"/>
    <cellStyle name="Title 2 2 2 2 2 2 4 2 2 2 2 2 8" xfId="43483"/>
    <cellStyle name="Title 2 2 2 2 2 2 4 2 2 2 2 2 9" xfId="43484"/>
    <cellStyle name="Title 2 2 2 2 2 2 4 2 2 2 2 20" xfId="43485"/>
    <cellStyle name="Title 2 2 2 2 2 2 4 2 2 2 2 21" xfId="43486"/>
    <cellStyle name="Title 2 2 2 2 2 2 4 2 2 2 2 22" xfId="43487"/>
    <cellStyle name="Title 2 2 2 2 2 2 4 2 2 2 2 23" xfId="43488"/>
    <cellStyle name="Title 2 2 2 2 2 2 4 2 2 2 2 24" xfId="43489"/>
    <cellStyle name="Title 2 2 2 2 2 2 4 2 2 2 2 25" xfId="43490"/>
    <cellStyle name="Title 2 2 2 2 2 2 4 2 2 2 2 26" xfId="43491"/>
    <cellStyle name="Title 2 2 2 2 2 2 4 2 2 2 2 27" xfId="43492"/>
    <cellStyle name="Title 2 2 2 2 2 2 4 2 2 2 2 28" xfId="43493"/>
    <cellStyle name="Title 2 2 2 2 2 2 4 2 2 2 2 29" xfId="43494"/>
    <cellStyle name="Title 2 2 2 2 2 2 4 2 2 2 2 3" xfId="43495"/>
    <cellStyle name="Title 2 2 2 2 2 2 4 2 2 2 2 3 2" xfId="43496"/>
    <cellStyle name="Title 2 2 2 2 2 2 4 2 2 2 2 30" xfId="43497"/>
    <cellStyle name="Title 2 2 2 2 2 2 4 2 2 2 2 31" xfId="43498"/>
    <cellStyle name="Title 2 2 2 2 2 2 4 2 2 2 2 32" xfId="43499"/>
    <cellStyle name="Title 2 2 2 2 2 2 4 2 2 2 2 33" xfId="43500"/>
    <cellStyle name="Title 2 2 2 2 2 2 4 2 2 2 2 34" xfId="43501"/>
    <cellStyle name="Title 2 2 2 2 2 2 4 2 2 2 2 35" xfId="43502"/>
    <cellStyle name="Title 2 2 2 2 2 2 4 2 2 2 2 36" xfId="43503"/>
    <cellStyle name="Title 2 2 2 2 2 2 4 2 2 2 2 37" xfId="43504"/>
    <cellStyle name="Title 2 2 2 2 2 2 4 2 2 2 2 38" xfId="43505"/>
    <cellStyle name="Title 2 2 2 2 2 2 4 2 2 2 2 39" xfId="43506"/>
    <cellStyle name="Title 2 2 2 2 2 2 4 2 2 2 2 4" xfId="43507"/>
    <cellStyle name="Title 2 2 2 2 2 2 4 2 2 2 2 40" xfId="43508"/>
    <cellStyle name="Title 2 2 2 2 2 2 4 2 2 2 2 41" xfId="43509"/>
    <cellStyle name="Title 2 2 2 2 2 2 4 2 2 2 2 42" xfId="43510"/>
    <cellStyle name="Title 2 2 2 2 2 2 4 2 2 2 2 43" xfId="43511"/>
    <cellStyle name="Title 2 2 2 2 2 2 4 2 2 2 2 44" xfId="43512"/>
    <cellStyle name="Title 2 2 2 2 2 2 4 2 2 2 2 45" xfId="43513"/>
    <cellStyle name="Title 2 2 2 2 2 2 4 2 2 2 2 46" xfId="43514"/>
    <cellStyle name="Title 2 2 2 2 2 2 4 2 2 2 2 47" xfId="43515"/>
    <cellStyle name="Title 2 2 2 2 2 2 4 2 2 2 2 48" xfId="43516"/>
    <cellStyle name="Title 2 2 2 2 2 2 4 2 2 2 2 49" xfId="43517"/>
    <cellStyle name="Title 2 2 2 2 2 2 4 2 2 2 2 5" xfId="43518"/>
    <cellStyle name="Title 2 2 2 2 2 2 4 2 2 2 2 50" xfId="43519"/>
    <cellStyle name="Title 2 2 2 2 2 2 4 2 2 2 2 51" xfId="43520"/>
    <cellStyle name="Title 2 2 2 2 2 2 4 2 2 2 2 52" xfId="43521"/>
    <cellStyle name="Title 2 2 2 2 2 2 4 2 2 2 2 53" xfId="43522"/>
    <cellStyle name="Title 2 2 2 2 2 2 4 2 2 2 2 54" xfId="43523"/>
    <cellStyle name="Title 2 2 2 2 2 2 4 2 2 2 2 55" xfId="43524"/>
    <cellStyle name="Title 2 2 2 2 2 2 4 2 2 2 2 56" xfId="43525"/>
    <cellStyle name="Title 2 2 2 2 2 2 4 2 2 2 2 57" xfId="43526"/>
    <cellStyle name="Title 2 2 2 2 2 2 4 2 2 2 2 58" xfId="43527"/>
    <cellStyle name="Title 2 2 2 2 2 2 4 2 2 2 2 59" xfId="43528"/>
    <cellStyle name="Title 2 2 2 2 2 2 4 2 2 2 2 6" xfId="43529"/>
    <cellStyle name="Title 2 2 2 2 2 2 4 2 2 2 2 60" xfId="43530"/>
    <cellStyle name="Title 2 2 2 2 2 2 4 2 2 2 2 61" xfId="43531"/>
    <cellStyle name="Title 2 2 2 2 2 2 4 2 2 2 2 62" xfId="43532"/>
    <cellStyle name="Title 2 2 2 2 2 2 4 2 2 2 2 63" xfId="43533"/>
    <cellStyle name="Title 2 2 2 2 2 2 4 2 2 2 2 64" xfId="43534"/>
    <cellStyle name="Title 2 2 2 2 2 2 4 2 2 2 2 65" xfId="43535"/>
    <cellStyle name="Title 2 2 2 2 2 2 4 2 2 2 2 66" xfId="43536"/>
    <cellStyle name="Title 2 2 2 2 2 2 4 2 2 2 2 67" xfId="43537"/>
    <cellStyle name="Title 2 2 2 2 2 2 4 2 2 2 2 68" xfId="43538"/>
    <cellStyle name="Title 2 2 2 2 2 2 4 2 2 2 2 69" xfId="43539"/>
    <cellStyle name="Title 2 2 2 2 2 2 4 2 2 2 2 7" xfId="43540"/>
    <cellStyle name="Title 2 2 2 2 2 2 4 2 2 2 2 70" xfId="43541"/>
    <cellStyle name="Title 2 2 2 2 2 2 4 2 2 2 2 71" xfId="43542"/>
    <cellStyle name="Title 2 2 2 2 2 2 4 2 2 2 2 72" xfId="43543"/>
    <cellStyle name="Title 2 2 2 2 2 2 4 2 2 2 2 73" xfId="43544"/>
    <cellStyle name="Title 2 2 2 2 2 2 4 2 2 2 2 74" xfId="43545"/>
    <cellStyle name="Title 2 2 2 2 2 2 4 2 2 2 2 8" xfId="43546"/>
    <cellStyle name="Title 2 2 2 2 2 2 4 2 2 2 2 9" xfId="43547"/>
    <cellStyle name="Title 2 2 2 2 2 2 4 2 2 2 20" xfId="43548"/>
    <cellStyle name="Title 2 2 2 2 2 2 4 2 2 2 21" xfId="43549"/>
    <cellStyle name="Title 2 2 2 2 2 2 4 2 2 2 22" xfId="43550"/>
    <cellStyle name="Title 2 2 2 2 2 2 4 2 2 2 23" xfId="43551"/>
    <cellStyle name="Title 2 2 2 2 2 2 4 2 2 2 24" xfId="43552"/>
    <cellStyle name="Title 2 2 2 2 2 2 4 2 2 2 25" xfId="43553"/>
    <cellStyle name="Title 2 2 2 2 2 2 4 2 2 2 26" xfId="43554"/>
    <cellStyle name="Title 2 2 2 2 2 2 4 2 2 2 27" xfId="43555"/>
    <cellStyle name="Title 2 2 2 2 2 2 4 2 2 2 28" xfId="43556"/>
    <cellStyle name="Title 2 2 2 2 2 2 4 2 2 2 29" xfId="43557"/>
    <cellStyle name="Title 2 2 2 2 2 2 4 2 2 2 3" xfId="43558"/>
    <cellStyle name="Title 2 2 2 2 2 2 4 2 2 2 3 2" xfId="43559"/>
    <cellStyle name="Title 2 2 2 2 2 2 4 2 2 2 30" xfId="43560"/>
    <cellStyle name="Title 2 2 2 2 2 2 4 2 2 2 31" xfId="43561"/>
    <cellStyle name="Title 2 2 2 2 2 2 4 2 2 2 32" xfId="43562"/>
    <cellStyle name="Title 2 2 2 2 2 2 4 2 2 2 33" xfId="43563"/>
    <cellStyle name="Title 2 2 2 2 2 2 4 2 2 2 34" xfId="43564"/>
    <cellStyle name="Title 2 2 2 2 2 2 4 2 2 2 35" xfId="43565"/>
    <cellStyle name="Title 2 2 2 2 2 2 4 2 2 2 36" xfId="43566"/>
    <cellStyle name="Title 2 2 2 2 2 2 4 2 2 2 37" xfId="43567"/>
    <cellStyle name="Title 2 2 2 2 2 2 4 2 2 2 38" xfId="43568"/>
    <cellStyle name="Title 2 2 2 2 2 2 4 2 2 2 39" xfId="43569"/>
    <cellStyle name="Title 2 2 2 2 2 2 4 2 2 2 4" xfId="43570"/>
    <cellStyle name="Title 2 2 2 2 2 2 4 2 2 2 40" xfId="43571"/>
    <cellStyle name="Title 2 2 2 2 2 2 4 2 2 2 41" xfId="43572"/>
    <cellStyle name="Title 2 2 2 2 2 2 4 2 2 2 42" xfId="43573"/>
    <cellStyle name="Title 2 2 2 2 2 2 4 2 2 2 43" xfId="43574"/>
    <cellStyle name="Title 2 2 2 2 2 2 4 2 2 2 44" xfId="43575"/>
    <cellStyle name="Title 2 2 2 2 2 2 4 2 2 2 45" xfId="43576"/>
    <cellStyle name="Title 2 2 2 2 2 2 4 2 2 2 46" xfId="43577"/>
    <cellStyle name="Title 2 2 2 2 2 2 4 2 2 2 47" xfId="43578"/>
    <cellStyle name="Title 2 2 2 2 2 2 4 2 2 2 48" xfId="43579"/>
    <cellStyle name="Title 2 2 2 2 2 2 4 2 2 2 49" xfId="43580"/>
    <cellStyle name="Title 2 2 2 2 2 2 4 2 2 2 5" xfId="43581"/>
    <cellStyle name="Title 2 2 2 2 2 2 4 2 2 2 50" xfId="43582"/>
    <cellStyle name="Title 2 2 2 2 2 2 4 2 2 2 51" xfId="43583"/>
    <cellStyle name="Title 2 2 2 2 2 2 4 2 2 2 52" xfId="43584"/>
    <cellStyle name="Title 2 2 2 2 2 2 4 2 2 2 53" xfId="43585"/>
    <cellStyle name="Title 2 2 2 2 2 2 4 2 2 2 54" xfId="43586"/>
    <cellStyle name="Title 2 2 2 2 2 2 4 2 2 2 55" xfId="43587"/>
    <cellStyle name="Title 2 2 2 2 2 2 4 2 2 2 56" xfId="43588"/>
    <cellStyle name="Title 2 2 2 2 2 2 4 2 2 2 57" xfId="43589"/>
    <cellStyle name="Title 2 2 2 2 2 2 4 2 2 2 58" xfId="43590"/>
    <cellStyle name="Title 2 2 2 2 2 2 4 2 2 2 59" xfId="43591"/>
    <cellStyle name="Title 2 2 2 2 2 2 4 2 2 2 6" xfId="43592"/>
    <cellStyle name="Title 2 2 2 2 2 2 4 2 2 2 60" xfId="43593"/>
    <cellStyle name="Title 2 2 2 2 2 2 4 2 2 2 61" xfId="43594"/>
    <cellStyle name="Title 2 2 2 2 2 2 4 2 2 2 62" xfId="43595"/>
    <cellStyle name="Title 2 2 2 2 2 2 4 2 2 2 63" xfId="43596"/>
    <cellStyle name="Title 2 2 2 2 2 2 4 2 2 2 64" xfId="43597"/>
    <cellStyle name="Title 2 2 2 2 2 2 4 2 2 2 65" xfId="43598"/>
    <cellStyle name="Title 2 2 2 2 2 2 4 2 2 2 66" xfId="43599"/>
    <cellStyle name="Title 2 2 2 2 2 2 4 2 2 2 67" xfId="43600"/>
    <cellStyle name="Title 2 2 2 2 2 2 4 2 2 2 68" xfId="43601"/>
    <cellStyle name="Title 2 2 2 2 2 2 4 2 2 2 69" xfId="43602"/>
    <cellStyle name="Title 2 2 2 2 2 2 4 2 2 2 7" xfId="43603"/>
    <cellStyle name="Title 2 2 2 2 2 2 4 2 2 2 70" xfId="43604"/>
    <cellStyle name="Title 2 2 2 2 2 2 4 2 2 2 71" xfId="43605"/>
    <cellStyle name="Title 2 2 2 2 2 2 4 2 2 2 72" xfId="43606"/>
    <cellStyle name="Title 2 2 2 2 2 2 4 2 2 2 73" xfId="43607"/>
    <cellStyle name="Title 2 2 2 2 2 2 4 2 2 2 74" xfId="43608"/>
    <cellStyle name="Title 2 2 2 2 2 2 4 2 2 2 75" xfId="43609"/>
    <cellStyle name="Title 2 2 2 2 2 2 4 2 2 2 76" xfId="43610"/>
    <cellStyle name="Title 2 2 2 2 2 2 4 2 2 2 77" xfId="43611"/>
    <cellStyle name="Title 2 2 2 2 2 2 4 2 2 2 78" xfId="43612"/>
    <cellStyle name="Title 2 2 2 2 2 2 4 2 2 2 79" xfId="43613"/>
    <cellStyle name="Title 2 2 2 2 2 2 4 2 2 2 8" xfId="43614"/>
    <cellStyle name="Title 2 2 2 2 2 2 4 2 2 2 80" xfId="43615"/>
    <cellStyle name="Title 2 2 2 2 2 2 4 2 2 2 81" xfId="43616"/>
    <cellStyle name="Title 2 2 2 2 2 2 4 2 2 2 82" xfId="43617"/>
    <cellStyle name="Title 2 2 2 2 2 2 4 2 2 2 83" xfId="43618"/>
    <cellStyle name="Title 2 2 2 2 2 2 4 2 2 2 84" xfId="43619"/>
    <cellStyle name="Title 2 2 2 2 2 2 4 2 2 2 85" xfId="43620"/>
    <cellStyle name="Title 2 2 2 2 2 2 4 2 2 2 86" xfId="43621"/>
    <cellStyle name="Title 2 2 2 2 2 2 4 2 2 2 87" xfId="43622"/>
    <cellStyle name="Title 2 2 2 2 2 2 4 2 2 2 88" xfId="43623"/>
    <cellStyle name="Title 2 2 2 2 2 2 4 2 2 2 9" xfId="43624"/>
    <cellStyle name="Title 2 2 2 2 2 2 4 2 2 20" xfId="43625"/>
    <cellStyle name="Title 2 2 2 2 2 2 4 2 2 21" xfId="43626"/>
    <cellStyle name="Title 2 2 2 2 2 2 4 2 2 22" xfId="43627"/>
    <cellStyle name="Title 2 2 2 2 2 2 4 2 2 23" xfId="43628"/>
    <cellStyle name="Title 2 2 2 2 2 2 4 2 2 24" xfId="43629"/>
    <cellStyle name="Title 2 2 2 2 2 2 4 2 2 25" xfId="43630"/>
    <cellStyle name="Title 2 2 2 2 2 2 4 2 2 26" xfId="43631"/>
    <cellStyle name="Title 2 2 2 2 2 2 4 2 2 27" xfId="43632"/>
    <cellStyle name="Title 2 2 2 2 2 2 4 2 2 28" xfId="43633"/>
    <cellStyle name="Title 2 2 2 2 2 2 4 2 2 29" xfId="43634"/>
    <cellStyle name="Title 2 2 2 2 2 2 4 2 2 3" xfId="43635"/>
    <cellStyle name="Title 2 2 2 2 2 2 4 2 2 3 2" xfId="43636"/>
    <cellStyle name="Title 2 2 2 2 2 2 4 2 2 30" xfId="43637"/>
    <cellStyle name="Title 2 2 2 2 2 2 4 2 2 31" xfId="43638"/>
    <cellStyle name="Title 2 2 2 2 2 2 4 2 2 32" xfId="43639"/>
    <cellStyle name="Title 2 2 2 2 2 2 4 2 2 33" xfId="43640"/>
    <cellStyle name="Title 2 2 2 2 2 2 4 2 2 34" xfId="43641"/>
    <cellStyle name="Title 2 2 2 2 2 2 4 2 2 35" xfId="43642"/>
    <cellStyle name="Title 2 2 2 2 2 2 4 2 2 36" xfId="43643"/>
    <cellStyle name="Title 2 2 2 2 2 2 4 2 2 37" xfId="43644"/>
    <cellStyle name="Title 2 2 2 2 2 2 4 2 2 38" xfId="43645"/>
    <cellStyle name="Title 2 2 2 2 2 2 4 2 2 39" xfId="43646"/>
    <cellStyle name="Title 2 2 2 2 2 2 4 2 2 4" xfId="43647"/>
    <cellStyle name="Title 2 2 2 2 2 2 4 2 2 40" xfId="43648"/>
    <cellStyle name="Title 2 2 2 2 2 2 4 2 2 41" xfId="43649"/>
    <cellStyle name="Title 2 2 2 2 2 2 4 2 2 42" xfId="43650"/>
    <cellStyle name="Title 2 2 2 2 2 2 4 2 2 43" xfId="43651"/>
    <cellStyle name="Title 2 2 2 2 2 2 4 2 2 44" xfId="43652"/>
    <cellStyle name="Title 2 2 2 2 2 2 4 2 2 45" xfId="43653"/>
    <cellStyle name="Title 2 2 2 2 2 2 4 2 2 46" xfId="43654"/>
    <cellStyle name="Title 2 2 2 2 2 2 4 2 2 47" xfId="43655"/>
    <cellStyle name="Title 2 2 2 2 2 2 4 2 2 48" xfId="43656"/>
    <cellStyle name="Title 2 2 2 2 2 2 4 2 2 49" xfId="43657"/>
    <cellStyle name="Title 2 2 2 2 2 2 4 2 2 5" xfId="43658"/>
    <cellStyle name="Title 2 2 2 2 2 2 4 2 2 50" xfId="43659"/>
    <cellStyle name="Title 2 2 2 2 2 2 4 2 2 51" xfId="43660"/>
    <cellStyle name="Title 2 2 2 2 2 2 4 2 2 52" xfId="43661"/>
    <cellStyle name="Title 2 2 2 2 2 2 4 2 2 53" xfId="43662"/>
    <cellStyle name="Title 2 2 2 2 2 2 4 2 2 54" xfId="43663"/>
    <cellStyle name="Title 2 2 2 2 2 2 4 2 2 55" xfId="43664"/>
    <cellStyle name="Title 2 2 2 2 2 2 4 2 2 56" xfId="43665"/>
    <cellStyle name="Title 2 2 2 2 2 2 4 2 2 57" xfId="43666"/>
    <cellStyle name="Title 2 2 2 2 2 2 4 2 2 58" xfId="43667"/>
    <cellStyle name="Title 2 2 2 2 2 2 4 2 2 59" xfId="43668"/>
    <cellStyle name="Title 2 2 2 2 2 2 4 2 2 6" xfId="43669"/>
    <cellStyle name="Title 2 2 2 2 2 2 4 2 2 60" xfId="43670"/>
    <cellStyle name="Title 2 2 2 2 2 2 4 2 2 61" xfId="43671"/>
    <cellStyle name="Title 2 2 2 2 2 2 4 2 2 62" xfId="43672"/>
    <cellStyle name="Title 2 2 2 2 2 2 4 2 2 63" xfId="43673"/>
    <cellStyle name="Title 2 2 2 2 2 2 4 2 2 64" xfId="43674"/>
    <cellStyle name="Title 2 2 2 2 2 2 4 2 2 65" xfId="43675"/>
    <cellStyle name="Title 2 2 2 2 2 2 4 2 2 66" xfId="43676"/>
    <cellStyle name="Title 2 2 2 2 2 2 4 2 2 67" xfId="43677"/>
    <cellStyle name="Title 2 2 2 2 2 2 4 2 2 68" xfId="43678"/>
    <cellStyle name="Title 2 2 2 2 2 2 4 2 2 69" xfId="43679"/>
    <cellStyle name="Title 2 2 2 2 2 2 4 2 2 7" xfId="43680"/>
    <cellStyle name="Title 2 2 2 2 2 2 4 2 2 70" xfId="43681"/>
    <cellStyle name="Title 2 2 2 2 2 2 4 2 2 71" xfId="43682"/>
    <cellStyle name="Title 2 2 2 2 2 2 4 2 2 72" xfId="43683"/>
    <cellStyle name="Title 2 2 2 2 2 2 4 2 2 73" xfId="43684"/>
    <cellStyle name="Title 2 2 2 2 2 2 4 2 2 74" xfId="43685"/>
    <cellStyle name="Title 2 2 2 2 2 2 4 2 2 75" xfId="43686"/>
    <cellStyle name="Title 2 2 2 2 2 2 4 2 2 76" xfId="43687"/>
    <cellStyle name="Title 2 2 2 2 2 2 4 2 2 77" xfId="43688"/>
    <cellStyle name="Title 2 2 2 2 2 2 4 2 2 78" xfId="43689"/>
    <cellStyle name="Title 2 2 2 2 2 2 4 2 2 79" xfId="43690"/>
    <cellStyle name="Title 2 2 2 2 2 2 4 2 2 8" xfId="43691"/>
    <cellStyle name="Title 2 2 2 2 2 2 4 2 2 80" xfId="43692"/>
    <cellStyle name="Title 2 2 2 2 2 2 4 2 2 81" xfId="43693"/>
    <cellStyle name="Title 2 2 2 2 2 2 4 2 2 82" xfId="43694"/>
    <cellStyle name="Title 2 2 2 2 2 2 4 2 2 83" xfId="43695"/>
    <cellStyle name="Title 2 2 2 2 2 2 4 2 2 84" xfId="43696"/>
    <cellStyle name="Title 2 2 2 2 2 2 4 2 2 85" xfId="43697"/>
    <cellStyle name="Title 2 2 2 2 2 2 4 2 2 86" xfId="43698"/>
    <cellStyle name="Title 2 2 2 2 2 2 4 2 2 87" xfId="43699"/>
    <cellStyle name="Title 2 2 2 2 2 2 4 2 2 88" xfId="43700"/>
    <cellStyle name="Title 2 2 2 2 2 2 4 2 2 9" xfId="43701"/>
    <cellStyle name="Title 2 2 2 2 2 2 4 2 20" xfId="43702"/>
    <cellStyle name="Title 2 2 2 2 2 2 4 2 21" xfId="43703"/>
    <cellStyle name="Title 2 2 2 2 2 2 4 2 22" xfId="43704"/>
    <cellStyle name="Title 2 2 2 2 2 2 4 2 23" xfId="43705"/>
    <cellStyle name="Title 2 2 2 2 2 2 4 2 24" xfId="43706"/>
    <cellStyle name="Title 2 2 2 2 2 2 4 2 25" xfId="43707"/>
    <cellStyle name="Title 2 2 2 2 2 2 4 2 26" xfId="43708"/>
    <cellStyle name="Title 2 2 2 2 2 2 4 2 27" xfId="43709"/>
    <cellStyle name="Title 2 2 2 2 2 2 4 2 28" xfId="43710"/>
    <cellStyle name="Title 2 2 2 2 2 2 4 2 29" xfId="43711"/>
    <cellStyle name="Title 2 2 2 2 2 2 4 2 3" xfId="43712"/>
    <cellStyle name="Title 2 2 2 2 2 2 4 2 30" xfId="43713"/>
    <cellStyle name="Title 2 2 2 2 2 2 4 2 31" xfId="43714"/>
    <cellStyle name="Title 2 2 2 2 2 2 4 2 32" xfId="43715"/>
    <cellStyle name="Title 2 2 2 2 2 2 4 2 33" xfId="43716"/>
    <cellStyle name="Title 2 2 2 2 2 2 4 2 34" xfId="43717"/>
    <cellStyle name="Title 2 2 2 2 2 2 4 2 35" xfId="43718"/>
    <cellStyle name="Title 2 2 2 2 2 2 4 2 36" xfId="43719"/>
    <cellStyle name="Title 2 2 2 2 2 2 4 2 37" xfId="43720"/>
    <cellStyle name="Title 2 2 2 2 2 2 4 2 38" xfId="43721"/>
    <cellStyle name="Title 2 2 2 2 2 2 4 2 39" xfId="43722"/>
    <cellStyle name="Title 2 2 2 2 2 2 4 2 4" xfId="43723"/>
    <cellStyle name="Title 2 2 2 2 2 2 4 2 40" xfId="43724"/>
    <cellStyle name="Title 2 2 2 2 2 2 4 2 41" xfId="43725"/>
    <cellStyle name="Title 2 2 2 2 2 2 4 2 42" xfId="43726"/>
    <cellStyle name="Title 2 2 2 2 2 2 4 2 43" xfId="43727"/>
    <cellStyle name="Title 2 2 2 2 2 2 4 2 44" xfId="43728"/>
    <cellStyle name="Title 2 2 2 2 2 2 4 2 45" xfId="43729"/>
    <cellStyle name="Title 2 2 2 2 2 2 4 2 46" xfId="43730"/>
    <cellStyle name="Title 2 2 2 2 2 2 4 2 47" xfId="43731"/>
    <cellStyle name="Title 2 2 2 2 2 2 4 2 48" xfId="43732"/>
    <cellStyle name="Title 2 2 2 2 2 2 4 2 49" xfId="43733"/>
    <cellStyle name="Title 2 2 2 2 2 2 4 2 5" xfId="43734"/>
    <cellStyle name="Title 2 2 2 2 2 2 4 2 50" xfId="43735"/>
    <cellStyle name="Title 2 2 2 2 2 2 4 2 51" xfId="43736"/>
    <cellStyle name="Title 2 2 2 2 2 2 4 2 52" xfId="43737"/>
    <cellStyle name="Title 2 2 2 2 2 2 4 2 53" xfId="43738"/>
    <cellStyle name="Title 2 2 2 2 2 2 4 2 54" xfId="43739"/>
    <cellStyle name="Title 2 2 2 2 2 2 4 2 55" xfId="43740"/>
    <cellStyle name="Title 2 2 2 2 2 2 4 2 56" xfId="43741"/>
    <cellStyle name="Title 2 2 2 2 2 2 4 2 57" xfId="43742"/>
    <cellStyle name="Title 2 2 2 2 2 2 4 2 58" xfId="43743"/>
    <cellStyle name="Title 2 2 2 2 2 2 4 2 59" xfId="43744"/>
    <cellStyle name="Title 2 2 2 2 2 2 4 2 6" xfId="43745"/>
    <cellStyle name="Title 2 2 2 2 2 2 4 2 60" xfId="43746"/>
    <cellStyle name="Title 2 2 2 2 2 2 4 2 61" xfId="43747"/>
    <cellStyle name="Title 2 2 2 2 2 2 4 2 62" xfId="43748"/>
    <cellStyle name="Title 2 2 2 2 2 2 4 2 63" xfId="43749"/>
    <cellStyle name="Title 2 2 2 2 2 2 4 2 64" xfId="43750"/>
    <cellStyle name="Title 2 2 2 2 2 2 4 2 65" xfId="43751"/>
    <cellStyle name="Title 2 2 2 2 2 2 4 2 66" xfId="43752"/>
    <cellStyle name="Title 2 2 2 2 2 2 4 2 67" xfId="43753"/>
    <cellStyle name="Title 2 2 2 2 2 2 4 2 68" xfId="43754"/>
    <cellStyle name="Title 2 2 2 2 2 2 4 2 69" xfId="43755"/>
    <cellStyle name="Title 2 2 2 2 2 2 4 2 7" xfId="43756"/>
    <cellStyle name="Title 2 2 2 2 2 2 4 2 70" xfId="43757"/>
    <cellStyle name="Title 2 2 2 2 2 2 4 2 71" xfId="43758"/>
    <cellStyle name="Title 2 2 2 2 2 2 4 2 72" xfId="43759"/>
    <cellStyle name="Title 2 2 2 2 2 2 4 2 73" xfId="43760"/>
    <cellStyle name="Title 2 2 2 2 2 2 4 2 74" xfId="43761"/>
    <cellStyle name="Title 2 2 2 2 2 2 4 2 75" xfId="43762"/>
    <cellStyle name="Title 2 2 2 2 2 2 4 2 76" xfId="43763"/>
    <cellStyle name="Title 2 2 2 2 2 2 4 2 77" xfId="43764"/>
    <cellStyle name="Title 2 2 2 2 2 2 4 2 78" xfId="43765"/>
    <cellStyle name="Title 2 2 2 2 2 2 4 2 79" xfId="43766"/>
    <cellStyle name="Title 2 2 2 2 2 2 4 2 8" xfId="43767"/>
    <cellStyle name="Title 2 2 2 2 2 2 4 2 80" xfId="43768"/>
    <cellStyle name="Title 2 2 2 2 2 2 4 2 81" xfId="43769"/>
    <cellStyle name="Title 2 2 2 2 2 2 4 2 82" xfId="43770"/>
    <cellStyle name="Title 2 2 2 2 2 2 4 2 83" xfId="43771"/>
    <cellStyle name="Title 2 2 2 2 2 2 4 2 84" xfId="43772"/>
    <cellStyle name="Title 2 2 2 2 2 2 4 2 85" xfId="43773"/>
    <cellStyle name="Title 2 2 2 2 2 2 4 2 86" xfId="43774"/>
    <cellStyle name="Title 2 2 2 2 2 2 4 2 87" xfId="43775"/>
    <cellStyle name="Title 2 2 2 2 2 2 4 2 88" xfId="43776"/>
    <cellStyle name="Title 2 2 2 2 2 2 4 2 89" xfId="43777"/>
    <cellStyle name="Title 2 2 2 2 2 2 4 2 9" xfId="43778"/>
    <cellStyle name="Title 2 2 2 2 2 2 4 2 90" xfId="43779"/>
    <cellStyle name="Title 2 2 2 2 2 2 4 2 91" xfId="43780"/>
    <cellStyle name="Title 2 2 2 2 2 2 4 2 92" xfId="43781"/>
    <cellStyle name="Title 2 2 2 2 2 2 4 2 93" xfId="43782"/>
    <cellStyle name="Title 2 2 2 2 2 2 4 2 94" xfId="43783"/>
    <cellStyle name="Title 2 2 2 2 2 2 4 2 95" xfId="43784"/>
    <cellStyle name="Title 2 2 2 2 2 2 4 2 96" xfId="43785"/>
    <cellStyle name="Title 2 2 2 2 2 2 4 2 97" xfId="43786"/>
    <cellStyle name="Title 2 2 2 2 2 2 4 2 98" xfId="43787"/>
    <cellStyle name="Title 2 2 2 2 2 2 4 20" xfId="43788"/>
    <cellStyle name="Title 2 2 2 2 2 2 4 21" xfId="43789"/>
    <cellStyle name="Title 2 2 2 2 2 2 4 22" xfId="43790"/>
    <cellStyle name="Title 2 2 2 2 2 2 4 23" xfId="43791"/>
    <cellStyle name="Title 2 2 2 2 2 2 4 24" xfId="43792"/>
    <cellStyle name="Title 2 2 2 2 2 2 4 25" xfId="43793"/>
    <cellStyle name="Title 2 2 2 2 2 2 4 25 2" xfId="43794"/>
    <cellStyle name="Title 2 2 2 2 2 2 4 26" xfId="43795"/>
    <cellStyle name="Title 2 2 2 2 2 2 4 27" xfId="43796"/>
    <cellStyle name="Title 2 2 2 2 2 2 4 28" xfId="43797"/>
    <cellStyle name="Title 2 2 2 2 2 2 4 29" xfId="43798"/>
    <cellStyle name="Title 2 2 2 2 2 2 4 3" xfId="43799"/>
    <cellStyle name="Title 2 2 2 2 2 2 4 30" xfId="43800"/>
    <cellStyle name="Title 2 2 2 2 2 2 4 31" xfId="43801"/>
    <cellStyle name="Title 2 2 2 2 2 2 4 32" xfId="43802"/>
    <cellStyle name="Title 2 2 2 2 2 2 4 33" xfId="43803"/>
    <cellStyle name="Title 2 2 2 2 2 2 4 34" xfId="43804"/>
    <cellStyle name="Title 2 2 2 2 2 2 4 35" xfId="43805"/>
    <cellStyle name="Title 2 2 2 2 2 2 4 36" xfId="43806"/>
    <cellStyle name="Title 2 2 2 2 2 2 4 37" xfId="43807"/>
    <cellStyle name="Title 2 2 2 2 2 2 4 38" xfId="43808"/>
    <cellStyle name="Title 2 2 2 2 2 2 4 39" xfId="43809"/>
    <cellStyle name="Title 2 2 2 2 2 2 4 4" xfId="43810"/>
    <cellStyle name="Title 2 2 2 2 2 2 4 4 10" xfId="43811"/>
    <cellStyle name="Title 2 2 2 2 2 2 4 4 11" xfId="43812"/>
    <cellStyle name="Title 2 2 2 2 2 2 4 4 12" xfId="43813"/>
    <cellStyle name="Title 2 2 2 2 2 2 4 4 13" xfId="43814"/>
    <cellStyle name="Title 2 2 2 2 2 2 4 4 14" xfId="43815"/>
    <cellStyle name="Title 2 2 2 2 2 2 4 4 15" xfId="43816"/>
    <cellStyle name="Title 2 2 2 2 2 2 4 4 16" xfId="43817"/>
    <cellStyle name="Title 2 2 2 2 2 2 4 4 17" xfId="43818"/>
    <cellStyle name="Title 2 2 2 2 2 2 4 4 18" xfId="43819"/>
    <cellStyle name="Title 2 2 2 2 2 2 4 4 19" xfId="43820"/>
    <cellStyle name="Title 2 2 2 2 2 2 4 4 2" xfId="43821"/>
    <cellStyle name="Title 2 2 2 2 2 2 4 4 2 10" xfId="43822"/>
    <cellStyle name="Title 2 2 2 2 2 2 4 4 2 11" xfId="43823"/>
    <cellStyle name="Title 2 2 2 2 2 2 4 4 2 12" xfId="43824"/>
    <cellStyle name="Title 2 2 2 2 2 2 4 4 2 13" xfId="43825"/>
    <cellStyle name="Title 2 2 2 2 2 2 4 4 2 14" xfId="43826"/>
    <cellStyle name="Title 2 2 2 2 2 2 4 4 2 15" xfId="43827"/>
    <cellStyle name="Title 2 2 2 2 2 2 4 4 2 16" xfId="43828"/>
    <cellStyle name="Title 2 2 2 2 2 2 4 4 2 17" xfId="43829"/>
    <cellStyle name="Title 2 2 2 2 2 2 4 4 2 18" xfId="43830"/>
    <cellStyle name="Title 2 2 2 2 2 2 4 4 2 19" xfId="43831"/>
    <cellStyle name="Title 2 2 2 2 2 2 4 4 2 2" xfId="43832"/>
    <cellStyle name="Title 2 2 2 2 2 2 4 4 2 2 2" xfId="43833"/>
    <cellStyle name="Title 2 2 2 2 2 2 4 4 2 20" xfId="43834"/>
    <cellStyle name="Title 2 2 2 2 2 2 4 4 2 21" xfId="43835"/>
    <cellStyle name="Title 2 2 2 2 2 2 4 4 2 22" xfId="43836"/>
    <cellStyle name="Title 2 2 2 2 2 2 4 4 2 23" xfId="43837"/>
    <cellStyle name="Title 2 2 2 2 2 2 4 4 2 24" xfId="43838"/>
    <cellStyle name="Title 2 2 2 2 2 2 4 4 2 25" xfId="43839"/>
    <cellStyle name="Title 2 2 2 2 2 2 4 4 2 26" xfId="43840"/>
    <cellStyle name="Title 2 2 2 2 2 2 4 4 2 27" xfId="43841"/>
    <cellStyle name="Title 2 2 2 2 2 2 4 4 2 28" xfId="43842"/>
    <cellStyle name="Title 2 2 2 2 2 2 4 4 2 29" xfId="43843"/>
    <cellStyle name="Title 2 2 2 2 2 2 4 4 2 3" xfId="43844"/>
    <cellStyle name="Title 2 2 2 2 2 2 4 4 2 30" xfId="43845"/>
    <cellStyle name="Title 2 2 2 2 2 2 4 4 2 31" xfId="43846"/>
    <cellStyle name="Title 2 2 2 2 2 2 4 4 2 32" xfId="43847"/>
    <cellStyle name="Title 2 2 2 2 2 2 4 4 2 33" xfId="43848"/>
    <cellStyle name="Title 2 2 2 2 2 2 4 4 2 34" xfId="43849"/>
    <cellStyle name="Title 2 2 2 2 2 2 4 4 2 35" xfId="43850"/>
    <cellStyle name="Title 2 2 2 2 2 2 4 4 2 36" xfId="43851"/>
    <cellStyle name="Title 2 2 2 2 2 2 4 4 2 37" xfId="43852"/>
    <cellStyle name="Title 2 2 2 2 2 2 4 4 2 38" xfId="43853"/>
    <cellStyle name="Title 2 2 2 2 2 2 4 4 2 39" xfId="43854"/>
    <cellStyle name="Title 2 2 2 2 2 2 4 4 2 4" xfId="43855"/>
    <cellStyle name="Title 2 2 2 2 2 2 4 4 2 40" xfId="43856"/>
    <cellStyle name="Title 2 2 2 2 2 2 4 4 2 41" xfId="43857"/>
    <cellStyle name="Title 2 2 2 2 2 2 4 4 2 42" xfId="43858"/>
    <cellStyle name="Title 2 2 2 2 2 2 4 4 2 43" xfId="43859"/>
    <cellStyle name="Title 2 2 2 2 2 2 4 4 2 44" xfId="43860"/>
    <cellStyle name="Title 2 2 2 2 2 2 4 4 2 45" xfId="43861"/>
    <cellStyle name="Title 2 2 2 2 2 2 4 4 2 46" xfId="43862"/>
    <cellStyle name="Title 2 2 2 2 2 2 4 4 2 47" xfId="43863"/>
    <cellStyle name="Title 2 2 2 2 2 2 4 4 2 48" xfId="43864"/>
    <cellStyle name="Title 2 2 2 2 2 2 4 4 2 49" xfId="43865"/>
    <cellStyle name="Title 2 2 2 2 2 2 4 4 2 5" xfId="43866"/>
    <cellStyle name="Title 2 2 2 2 2 2 4 4 2 50" xfId="43867"/>
    <cellStyle name="Title 2 2 2 2 2 2 4 4 2 51" xfId="43868"/>
    <cellStyle name="Title 2 2 2 2 2 2 4 4 2 52" xfId="43869"/>
    <cellStyle name="Title 2 2 2 2 2 2 4 4 2 53" xfId="43870"/>
    <cellStyle name="Title 2 2 2 2 2 2 4 4 2 54" xfId="43871"/>
    <cellStyle name="Title 2 2 2 2 2 2 4 4 2 55" xfId="43872"/>
    <cellStyle name="Title 2 2 2 2 2 2 4 4 2 56" xfId="43873"/>
    <cellStyle name="Title 2 2 2 2 2 2 4 4 2 57" xfId="43874"/>
    <cellStyle name="Title 2 2 2 2 2 2 4 4 2 58" xfId="43875"/>
    <cellStyle name="Title 2 2 2 2 2 2 4 4 2 59" xfId="43876"/>
    <cellStyle name="Title 2 2 2 2 2 2 4 4 2 6" xfId="43877"/>
    <cellStyle name="Title 2 2 2 2 2 2 4 4 2 60" xfId="43878"/>
    <cellStyle name="Title 2 2 2 2 2 2 4 4 2 61" xfId="43879"/>
    <cellStyle name="Title 2 2 2 2 2 2 4 4 2 62" xfId="43880"/>
    <cellStyle name="Title 2 2 2 2 2 2 4 4 2 63" xfId="43881"/>
    <cellStyle name="Title 2 2 2 2 2 2 4 4 2 64" xfId="43882"/>
    <cellStyle name="Title 2 2 2 2 2 2 4 4 2 65" xfId="43883"/>
    <cellStyle name="Title 2 2 2 2 2 2 4 4 2 66" xfId="43884"/>
    <cellStyle name="Title 2 2 2 2 2 2 4 4 2 67" xfId="43885"/>
    <cellStyle name="Title 2 2 2 2 2 2 4 4 2 68" xfId="43886"/>
    <cellStyle name="Title 2 2 2 2 2 2 4 4 2 69" xfId="43887"/>
    <cellStyle name="Title 2 2 2 2 2 2 4 4 2 7" xfId="43888"/>
    <cellStyle name="Title 2 2 2 2 2 2 4 4 2 70" xfId="43889"/>
    <cellStyle name="Title 2 2 2 2 2 2 4 4 2 71" xfId="43890"/>
    <cellStyle name="Title 2 2 2 2 2 2 4 4 2 72" xfId="43891"/>
    <cellStyle name="Title 2 2 2 2 2 2 4 4 2 73" xfId="43892"/>
    <cellStyle name="Title 2 2 2 2 2 2 4 4 2 74" xfId="43893"/>
    <cellStyle name="Title 2 2 2 2 2 2 4 4 2 8" xfId="43894"/>
    <cellStyle name="Title 2 2 2 2 2 2 4 4 2 9" xfId="43895"/>
    <cellStyle name="Title 2 2 2 2 2 2 4 4 20" xfId="43896"/>
    <cellStyle name="Title 2 2 2 2 2 2 4 4 21" xfId="43897"/>
    <cellStyle name="Title 2 2 2 2 2 2 4 4 22" xfId="43898"/>
    <cellStyle name="Title 2 2 2 2 2 2 4 4 23" xfId="43899"/>
    <cellStyle name="Title 2 2 2 2 2 2 4 4 24" xfId="43900"/>
    <cellStyle name="Title 2 2 2 2 2 2 4 4 25" xfId="43901"/>
    <cellStyle name="Title 2 2 2 2 2 2 4 4 26" xfId="43902"/>
    <cellStyle name="Title 2 2 2 2 2 2 4 4 27" xfId="43903"/>
    <cellStyle name="Title 2 2 2 2 2 2 4 4 28" xfId="43904"/>
    <cellStyle name="Title 2 2 2 2 2 2 4 4 29" xfId="43905"/>
    <cellStyle name="Title 2 2 2 2 2 2 4 4 3" xfId="43906"/>
    <cellStyle name="Title 2 2 2 2 2 2 4 4 3 2" xfId="43907"/>
    <cellStyle name="Title 2 2 2 2 2 2 4 4 30" xfId="43908"/>
    <cellStyle name="Title 2 2 2 2 2 2 4 4 31" xfId="43909"/>
    <cellStyle name="Title 2 2 2 2 2 2 4 4 32" xfId="43910"/>
    <cellStyle name="Title 2 2 2 2 2 2 4 4 33" xfId="43911"/>
    <cellStyle name="Title 2 2 2 2 2 2 4 4 34" xfId="43912"/>
    <cellStyle name="Title 2 2 2 2 2 2 4 4 35" xfId="43913"/>
    <cellStyle name="Title 2 2 2 2 2 2 4 4 36" xfId="43914"/>
    <cellStyle name="Title 2 2 2 2 2 2 4 4 37" xfId="43915"/>
    <cellStyle name="Title 2 2 2 2 2 2 4 4 38" xfId="43916"/>
    <cellStyle name="Title 2 2 2 2 2 2 4 4 39" xfId="43917"/>
    <cellStyle name="Title 2 2 2 2 2 2 4 4 4" xfId="43918"/>
    <cellStyle name="Title 2 2 2 2 2 2 4 4 40" xfId="43919"/>
    <cellStyle name="Title 2 2 2 2 2 2 4 4 41" xfId="43920"/>
    <cellStyle name="Title 2 2 2 2 2 2 4 4 42" xfId="43921"/>
    <cellStyle name="Title 2 2 2 2 2 2 4 4 43" xfId="43922"/>
    <cellStyle name="Title 2 2 2 2 2 2 4 4 44" xfId="43923"/>
    <cellStyle name="Title 2 2 2 2 2 2 4 4 45" xfId="43924"/>
    <cellStyle name="Title 2 2 2 2 2 2 4 4 46" xfId="43925"/>
    <cellStyle name="Title 2 2 2 2 2 2 4 4 47" xfId="43926"/>
    <cellStyle name="Title 2 2 2 2 2 2 4 4 48" xfId="43927"/>
    <cellStyle name="Title 2 2 2 2 2 2 4 4 49" xfId="43928"/>
    <cellStyle name="Title 2 2 2 2 2 2 4 4 5" xfId="43929"/>
    <cellStyle name="Title 2 2 2 2 2 2 4 4 50" xfId="43930"/>
    <cellStyle name="Title 2 2 2 2 2 2 4 4 51" xfId="43931"/>
    <cellStyle name="Title 2 2 2 2 2 2 4 4 52" xfId="43932"/>
    <cellStyle name="Title 2 2 2 2 2 2 4 4 53" xfId="43933"/>
    <cellStyle name="Title 2 2 2 2 2 2 4 4 54" xfId="43934"/>
    <cellStyle name="Title 2 2 2 2 2 2 4 4 55" xfId="43935"/>
    <cellStyle name="Title 2 2 2 2 2 2 4 4 56" xfId="43936"/>
    <cellStyle name="Title 2 2 2 2 2 2 4 4 57" xfId="43937"/>
    <cellStyle name="Title 2 2 2 2 2 2 4 4 58" xfId="43938"/>
    <cellStyle name="Title 2 2 2 2 2 2 4 4 59" xfId="43939"/>
    <cellStyle name="Title 2 2 2 2 2 2 4 4 6" xfId="43940"/>
    <cellStyle name="Title 2 2 2 2 2 2 4 4 60" xfId="43941"/>
    <cellStyle name="Title 2 2 2 2 2 2 4 4 61" xfId="43942"/>
    <cellStyle name="Title 2 2 2 2 2 2 4 4 62" xfId="43943"/>
    <cellStyle name="Title 2 2 2 2 2 2 4 4 63" xfId="43944"/>
    <cellStyle name="Title 2 2 2 2 2 2 4 4 64" xfId="43945"/>
    <cellStyle name="Title 2 2 2 2 2 2 4 4 65" xfId="43946"/>
    <cellStyle name="Title 2 2 2 2 2 2 4 4 66" xfId="43947"/>
    <cellStyle name="Title 2 2 2 2 2 2 4 4 67" xfId="43948"/>
    <cellStyle name="Title 2 2 2 2 2 2 4 4 68" xfId="43949"/>
    <cellStyle name="Title 2 2 2 2 2 2 4 4 69" xfId="43950"/>
    <cellStyle name="Title 2 2 2 2 2 2 4 4 7" xfId="43951"/>
    <cellStyle name="Title 2 2 2 2 2 2 4 4 70" xfId="43952"/>
    <cellStyle name="Title 2 2 2 2 2 2 4 4 71" xfId="43953"/>
    <cellStyle name="Title 2 2 2 2 2 2 4 4 72" xfId="43954"/>
    <cellStyle name="Title 2 2 2 2 2 2 4 4 73" xfId="43955"/>
    <cellStyle name="Title 2 2 2 2 2 2 4 4 74" xfId="43956"/>
    <cellStyle name="Title 2 2 2 2 2 2 4 4 8" xfId="43957"/>
    <cellStyle name="Title 2 2 2 2 2 2 4 4 9" xfId="43958"/>
    <cellStyle name="Title 2 2 2 2 2 2 4 40" xfId="43959"/>
    <cellStyle name="Title 2 2 2 2 2 2 4 41" xfId="43960"/>
    <cellStyle name="Title 2 2 2 2 2 2 4 42" xfId="43961"/>
    <cellStyle name="Title 2 2 2 2 2 2 4 43" xfId="43962"/>
    <cellStyle name="Title 2 2 2 2 2 2 4 44" xfId="43963"/>
    <cellStyle name="Title 2 2 2 2 2 2 4 45" xfId="43964"/>
    <cellStyle name="Title 2 2 2 2 2 2 4 46" xfId="43965"/>
    <cellStyle name="Title 2 2 2 2 2 2 4 47" xfId="43966"/>
    <cellStyle name="Title 2 2 2 2 2 2 4 48" xfId="43967"/>
    <cellStyle name="Title 2 2 2 2 2 2 4 49" xfId="43968"/>
    <cellStyle name="Title 2 2 2 2 2 2 4 5" xfId="43969"/>
    <cellStyle name="Title 2 2 2 2 2 2 4 50" xfId="43970"/>
    <cellStyle name="Title 2 2 2 2 2 2 4 51" xfId="43971"/>
    <cellStyle name="Title 2 2 2 2 2 2 4 52" xfId="43972"/>
    <cellStyle name="Title 2 2 2 2 2 2 4 53" xfId="43973"/>
    <cellStyle name="Title 2 2 2 2 2 2 4 54" xfId="43974"/>
    <cellStyle name="Title 2 2 2 2 2 2 4 55" xfId="43975"/>
    <cellStyle name="Title 2 2 2 2 2 2 4 56" xfId="43976"/>
    <cellStyle name="Title 2 2 2 2 2 2 4 57" xfId="43977"/>
    <cellStyle name="Title 2 2 2 2 2 2 4 58" xfId="43978"/>
    <cellStyle name="Title 2 2 2 2 2 2 4 59" xfId="43979"/>
    <cellStyle name="Title 2 2 2 2 2 2 4 6" xfId="43980"/>
    <cellStyle name="Title 2 2 2 2 2 2 4 60" xfId="43981"/>
    <cellStyle name="Title 2 2 2 2 2 2 4 61" xfId="43982"/>
    <cellStyle name="Title 2 2 2 2 2 2 4 62" xfId="43983"/>
    <cellStyle name="Title 2 2 2 2 2 2 4 63" xfId="43984"/>
    <cellStyle name="Title 2 2 2 2 2 2 4 64" xfId="43985"/>
    <cellStyle name="Title 2 2 2 2 2 2 4 65" xfId="43986"/>
    <cellStyle name="Title 2 2 2 2 2 2 4 66" xfId="43987"/>
    <cellStyle name="Title 2 2 2 2 2 2 4 67" xfId="43988"/>
    <cellStyle name="Title 2 2 2 2 2 2 4 68" xfId="43989"/>
    <cellStyle name="Title 2 2 2 2 2 2 4 69" xfId="43990"/>
    <cellStyle name="Title 2 2 2 2 2 2 4 7" xfId="43991"/>
    <cellStyle name="Title 2 2 2 2 2 2 4 70" xfId="43992"/>
    <cellStyle name="Title 2 2 2 2 2 2 4 71" xfId="43993"/>
    <cellStyle name="Title 2 2 2 2 2 2 4 72" xfId="43994"/>
    <cellStyle name="Title 2 2 2 2 2 2 4 73" xfId="43995"/>
    <cellStyle name="Title 2 2 2 2 2 2 4 74" xfId="43996"/>
    <cellStyle name="Title 2 2 2 2 2 2 4 75" xfId="43997"/>
    <cellStyle name="Title 2 2 2 2 2 2 4 76" xfId="43998"/>
    <cellStyle name="Title 2 2 2 2 2 2 4 77" xfId="43999"/>
    <cellStyle name="Title 2 2 2 2 2 2 4 78" xfId="44000"/>
    <cellStyle name="Title 2 2 2 2 2 2 4 79" xfId="44001"/>
    <cellStyle name="Title 2 2 2 2 2 2 4 8" xfId="44002"/>
    <cellStyle name="Title 2 2 2 2 2 2 4 80" xfId="44003"/>
    <cellStyle name="Title 2 2 2 2 2 2 4 81" xfId="44004"/>
    <cellStyle name="Title 2 2 2 2 2 2 4 82" xfId="44005"/>
    <cellStyle name="Title 2 2 2 2 2 2 4 83" xfId="44006"/>
    <cellStyle name="Title 2 2 2 2 2 2 4 84" xfId="44007"/>
    <cellStyle name="Title 2 2 2 2 2 2 4 85" xfId="44008"/>
    <cellStyle name="Title 2 2 2 2 2 2 4 86" xfId="44009"/>
    <cellStyle name="Title 2 2 2 2 2 2 4 87" xfId="44010"/>
    <cellStyle name="Title 2 2 2 2 2 2 4 88" xfId="44011"/>
    <cellStyle name="Title 2 2 2 2 2 2 4 89" xfId="44012"/>
    <cellStyle name="Title 2 2 2 2 2 2 4 9" xfId="44013"/>
    <cellStyle name="Title 2 2 2 2 2 2 4 90" xfId="44014"/>
    <cellStyle name="Title 2 2 2 2 2 2 4 91" xfId="44015"/>
    <cellStyle name="Title 2 2 2 2 2 2 4 92" xfId="44016"/>
    <cellStyle name="Title 2 2 2 2 2 2 4 93" xfId="44017"/>
    <cellStyle name="Title 2 2 2 2 2 2 4 94" xfId="44018"/>
    <cellStyle name="Title 2 2 2 2 2 2 4 95" xfId="44019"/>
    <cellStyle name="Title 2 2 2 2 2 2 4 96" xfId="44020"/>
    <cellStyle name="Title 2 2 2 2 2 2 4 97" xfId="44021"/>
    <cellStyle name="Title 2 2 2 2 2 2 4 98" xfId="44022"/>
    <cellStyle name="Title 2 2 2 2 2 2 4 99" xfId="44023"/>
    <cellStyle name="Title 2 2 2 2 2 2 40" xfId="44024"/>
    <cellStyle name="Title 2 2 2 2 2 2 40 2" xfId="44025"/>
    <cellStyle name="Title 2 2 2 2 2 2 41" xfId="44026"/>
    <cellStyle name="Title 2 2 2 2 2 2 41 2" xfId="44027"/>
    <cellStyle name="Title 2 2 2 2 2 2 42" xfId="44028"/>
    <cellStyle name="Title 2 2 2 2 2 2 42 2" xfId="44029"/>
    <cellStyle name="Title 2 2 2 2 2 2 43" xfId="44030"/>
    <cellStyle name="Title 2 2 2 2 2 2 43 2" xfId="44031"/>
    <cellStyle name="Title 2 2 2 2 2 2 44" xfId="44032"/>
    <cellStyle name="Title 2 2 2 2 2 2 44 2" xfId="44033"/>
    <cellStyle name="Title 2 2 2 2 2 2 45" xfId="44034"/>
    <cellStyle name="Title 2 2 2 2 2 2 45 2" xfId="44035"/>
    <cellStyle name="Title 2 2 2 2 2 2 46" xfId="44036"/>
    <cellStyle name="Title 2 2 2 2 2 2 46 2" xfId="44037"/>
    <cellStyle name="Title 2 2 2 2 2 2 47" xfId="44038"/>
    <cellStyle name="Title 2 2 2 2 2 2 47 2" xfId="44039"/>
    <cellStyle name="Title 2 2 2 2 2 2 48" xfId="44040"/>
    <cellStyle name="Title 2 2 2 2 2 2 48 2" xfId="44041"/>
    <cellStyle name="Title 2 2 2 2 2 2 49" xfId="44042"/>
    <cellStyle name="Title 2 2 2 2 2 2 49 2" xfId="44043"/>
    <cellStyle name="Title 2 2 2 2 2 2 5" xfId="44044"/>
    <cellStyle name="Title 2 2 2 2 2 2 5 10" xfId="44045"/>
    <cellStyle name="Title 2 2 2 2 2 2 5 100" xfId="44046"/>
    <cellStyle name="Title 2 2 2 2 2 2 5 101" xfId="44047"/>
    <cellStyle name="Title 2 2 2 2 2 2 5 102" xfId="44048"/>
    <cellStyle name="Title 2 2 2 2 2 2 5 103" xfId="44049"/>
    <cellStyle name="Title 2 2 2 2 2 2 5 104" xfId="44050"/>
    <cellStyle name="Title 2 2 2 2 2 2 5 105" xfId="44051"/>
    <cellStyle name="Title 2 2 2 2 2 2 5 106" xfId="44052"/>
    <cellStyle name="Title 2 2 2 2 2 2 5 107" xfId="44053"/>
    <cellStyle name="Title 2 2 2 2 2 2 5 108" xfId="44054"/>
    <cellStyle name="Title 2 2 2 2 2 2 5 109" xfId="44055"/>
    <cellStyle name="Title 2 2 2 2 2 2 5 11" xfId="44056"/>
    <cellStyle name="Title 2 2 2 2 2 2 5 110" xfId="44057"/>
    <cellStyle name="Title 2 2 2 2 2 2 5 12" xfId="44058"/>
    <cellStyle name="Title 2 2 2 2 2 2 5 13" xfId="44059"/>
    <cellStyle name="Title 2 2 2 2 2 2 5 14" xfId="44060"/>
    <cellStyle name="Title 2 2 2 2 2 2 5 15" xfId="44061"/>
    <cellStyle name="Title 2 2 2 2 2 2 5 16" xfId="44062"/>
    <cellStyle name="Title 2 2 2 2 2 2 5 17" xfId="44063"/>
    <cellStyle name="Title 2 2 2 2 2 2 5 18" xfId="44064"/>
    <cellStyle name="Title 2 2 2 2 2 2 5 19" xfId="44065"/>
    <cellStyle name="Title 2 2 2 2 2 2 5 2" xfId="44066"/>
    <cellStyle name="Title 2 2 2 2 2 2 5 2 10" xfId="44067"/>
    <cellStyle name="Title 2 2 2 2 2 2 5 2 11" xfId="44068"/>
    <cellStyle name="Title 2 2 2 2 2 2 5 2 12" xfId="44069"/>
    <cellStyle name="Title 2 2 2 2 2 2 5 2 13" xfId="44070"/>
    <cellStyle name="Title 2 2 2 2 2 2 5 2 13 2" xfId="44071"/>
    <cellStyle name="Title 2 2 2 2 2 2 5 2 14" xfId="44072"/>
    <cellStyle name="Title 2 2 2 2 2 2 5 2 15" xfId="44073"/>
    <cellStyle name="Title 2 2 2 2 2 2 5 2 16" xfId="44074"/>
    <cellStyle name="Title 2 2 2 2 2 2 5 2 17" xfId="44075"/>
    <cellStyle name="Title 2 2 2 2 2 2 5 2 18" xfId="44076"/>
    <cellStyle name="Title 2 2 2 2 2 2 5 2 19" xfId="44077"/>
    <cellStyle name="Title 2 2 2 2 2 2 5 2 2" xfId="44078"/>
    <cellStyle name="Title 2 2 2 2 2 2 5 2 2 10" xfId="44079"/>
    <cellStyle name="Title 2 2 2 2 2 2 5 2 2 11" xfId="44080"/>
    <cellStyle name="Title 2 2 2 2 2 2 5 2 2 12" xfId="44081"/>
    <cellStyle name="Title 2 2 2 2 2 2 5 2 2 13" xfId="44082"/>
    <cellStyle name="Title 2 2 2 2 2 2 5 2 2 14" xfId="44083"/>
    <cellStyle name="Title 2 2 2 2 2 2 5 2 2 15" xfId="44084"/>
    <cellStyle name="Title 2 2 2 2 2 2 5 2 2 16" xfId="44085"/>
    <cellStyle name="Title 2 2 2 2 2 2 5 2 2 17" xfId="44086"/>
    <cellStyle name="Title 2 2 2 2 2 2 5 2 2 18" xfId="44087"/>
    <cellStyle name="Title 2 2 2 2 2 2 5 2 2 19" xfId="44088"/>
    <cellStyle name="Title 2 2 2 2 2 2 5 2 2 2" xfId="44089"/>
    <cellStyle name="Title 2 2 2 2 2 2 5 2 2 2 10" xfId="44090"/>
    <cellStyle name="Title 2 2 2 2 2 2 5 2 2 2 11" xfId="44091"/>
    <cellStyle name="Title 2 2 2 2 2 2 5 2 2 2 12" xfId="44092"/>
    <cellStyle name="Title 2 2 2 2 2 2 5 2 2 2 13" xfId="44093"/>
    <cellStyle name="Title 2 2 2 2 2 2 5 2 2 2 14" xfId="44094"/>
    <cellStyle name="Title 2 2 2 2 2 2 5 2 2 2 15" xfId="44095"/>
    <cellStyle name="Title 2 2 2 2 2 2 5 2 2 2 16" xfId="44096"/>
    <cellStyle name="Title 2 2 2 2 2 2 5 2 2 2 17" xfId="44097"/>
    <cellStyle name="Title 2 2 2 2 2 2 5 2 2 2 18" xfId="44098"/>
    <cellStyle name="Title 2 2 2 2 2 2 5 2 2 2 19" xfId="44099"/>
    <cellStyle name="Title 2 2 2 2 2 2 5 2 2 2 2" xfId="44100"/>
    <cellStyle name="Title 2 2 2 2 2 2 5 2 2 2 2 10" xfId="44101"/>
    <cellStyle name="Title 2 2 2 2 2 2 5 2 2 2 2 11" xfId="44102"/>
    <cellStyle name="Title 2 2 2 2 2 2 5 2 2 2 2 12" xfId="44103"/>
    <cellStyle name="Title 2 2 2 2 2 2 5 2 2 2 2 13" xfId="44104"/>
    <cellStyle name="Title 2 2 2 2 2 2 5 2 2 2 2 14" xfId="44105"/>
    <cellStyle name="Title 2 2 2 2 2 2 5 2 2 2 2 15" xfId="44106"/>
    <cellStyle name="Title 2 2 2 2 2 2 5 2 2 2 2 16" xfId="44107"/>
    <cellStyle name="Title 2 2 2 2 2 2 5 2 2 2 2 17" xfId="44108"/>
    <cellStyle name="Title 2 2 2 2 2 2 5 2 2 2 2 18" xfId="44109"/>
    <cellStyle name="Title 2 2 2 2 2 2 5 2 2 2 2 19" xfId="44110"/>
    <cellStyle name="Title 2 2 2 2 2 2 5 2 2 2 2 2" xfId="44111"/>
    <cellStyle name="Title 2 2 2 2 2 2 5 2 2 2 2 2 10" xfId="44112"/>
    <cellStyle name="Title 2 2 2 2 2 2 5 2 2 2 2 2 11" xfId="44113"/>
    <cellStyle name="Title 2 2 2 2 2 2 5 2 2 2 2 2 12" xfId="44114"/>
    <cellStyle name="Title 2 2 2 2 2 2 5 2 2 2 2 2 13" xfId="44115"/>
    <cellStyle name="Title 2 2 2 2 2 2 5 2 2 2 2 2 14" xfId="44116"/>
    <cellStyle name="Title 2 2 2 2 2 2 5 2 2 2 2 2 15" xfId="44117"/>
    <cellStyle name="Title 2 2 2 2 2 2 5 2 2 2 2 2 16" xfId="44118"/>
    <cellStyle name="Title 2 2 2 2 2 2 5 2 2 2 2 2 17" xfId="44119"/>
    <cellStyle name="Title 2 2 2 2 2 2 5 2 2 2 2 2 18" xfId="44120"/>
    <cellStyle name="Title 2 2 2 2 2 2 5 2 2 2 2 2 19" xfId="44121"/>
    <cellStyle name="Title 2 2 2 2 2 2 5 2 2 2 2 2 2" xfId="44122"/>
    <cellStyle name="Title 2 2 2 2 2 2 5 2 2 2 2 2 2 2" xfId="44123"/>
    <cellStyle name="Title 2 2 2 2 2 2 5 2 2 2 2 2 20" xfId="44124"/>
    <cellStyle name="Title 2 2 2 2 2 2 5 2 2 2 2 2 21" xfId="44125"/>
    <cellStyle name="Title 2 2 2 2 2 2 5 2 2 2 2 2 22" xfId="44126"/>
    <cellStyle name="Title 2 2 2 2 2 2 5 2 2 2 2 2 23" xfId="44127"/>
    <cellStyle name="Title 2 2 2 2 2 2 5 2 2 2 2 2 24" xfId="44128"/>
    <cellStyle name="Title 2 2 2 2 2 2 5 2 2 2 2 2 25" xfId="44129"/>
    <cellStyle name="Title 2 2 2 2 2 2 5 2 2 2 2 2 26" xfId="44130"/>
    <cellStyle name="Title 2 2 2 2 2 2 5 2 2 2 2 2 27" xfId="44131"/>
    <cellStyle name="Title 2 2 2 2 2 2 5 2 2 2 2 2 28" xfId="44132"/>
    <cellStyle name="Title 2 2 2 2 2 2 5 2 2 2 2 2 29" xfId="44133"/>
    <cellStyle name="Title 2 2 2 2 2 2 5 2 2 2 2 2 3" xfId="44134"/>
    <cellStyle name="Title 2 2 2 2 2 2 5 2 2 2 2 2 30" xfId="44135"/>
    <cellStyle name="Title 2 2 2 2 2 2 5 2 2 2 2 2 31" xfId="44136"/>
    <cellStyle name="Title 2 2 2 2 2 2 5 2 2 2 2 2 32" xfId="44137"/>
    <cellStyle name="Title 2 2 2 2 2 2 5 2 2 2 2 2 33" xfId="44138"/>
    <cellStyle name="Title 2 2 2 2 2 2 5 2 2 2 2 2 34" xfId="44139"/>
    <cellStyle name="Title 2 2 2 2 2 2 5 2 2 2 2 2 35" xfId="44140"/>
    <cellStyle name="Title 2 2 2 2 2 2 5 2 2 2 2 2 36" xfId="44141"/>
    <cellStyle name="Title 2 2 2 2 2 2 5 2 2 2 2 2 37" xfId="44142"/>
    <cellStyle name="Title 2 2 2 2 2 2 5 2 2 2 2 2 38" xfId="44143"/>
    <cellStyle name="Title 2 2 2 2 2 2 5 2 2 2 2 2 39" xfId="44144"/>
    <cellStyle name="Title 2 2 2 2 2 2 5 2 2 2 2 2 4" xfId="44145"/>
    <cellStyle name="Title 2 2 2 2 2 2 5 2 2 2 2 2 40" xfId="44146"/>
    <cellStyle name="Title 2 2 2 2 2 2 5 2 2 2 2 2 41" xfId="44147"/>
    <cellStyle name="Title 2 2 2 2 2 2 5 2 2 2 2 2 42" xfId="44148"/>
    <cellStyle name="Title 2 2 2 2 2 2 5 2 2 2 2 2 43" xfId="44149"/>
    <cellStyle name="Title 2 2 2 2 2 2 5 2 2 2 2 2 44" xfId="44150"/>
    <cellStyle name="Title 2 2 2 2 2 2 5 2 2 2 2 2 45" xfId="44151"/>
    <cellStyle name="Title 2 2 2 2 2 2 5 2 2 2 2 2 46" xfId="44152"/>
    <cellStyle name="Title 2 2 2 2 2 2 5 2 2 2 2 2 47" xfId="44153"/>
    <cellStyle name="Title 2 2 2 2 2 2 5 2 2 2 2 2 48" xfId="44154"/>
    <cellStyle name="Title 2 2 2 2 2 2 5 2 2 2 2 2 49" xfId="44155"/>
    <cellStyle name="Title 2 2 2 2 2 2 5 2 2 2 2 2 5" xfId="44156"/>
    <cellStyle name="Title 2 2 2 2 2 2 5 2 2 2 2 2 50" xfId="44157"/>
    <cellStyle name="Title 2 2 2 2 2 2 5 2 2 2 2 2 51" xfId="44158"/>
    <cellStyle name="Title 2 2 2 2 2 2 5 2 2 2 2 2 52" xfId="44159"/>
    <cellStyle name="Title 2 2 2 2 2 2 5 2 2 2 2 2 53" xfId="44160"/>
    <cellStyle name="Title 2 2 2 2 2 2 5 2 2 2 2 2 54" xfId="44161"/>
    <cellStyle name="Title 2 2 2 2 2 2 5 2 2 2 2 2 55" xfId="44162"/>
    <cellStyle name="Title 2 2 2 2 2 2 5 2 2 2 2 2 56" xfId="44163"/>
    <cellStyle name="Title 2 2 2 2 2 2 5 2 2 2 2 2 57" xfId="44164"/>
    <cellStyle name="Title 2 2 2 2 2 2 5 2 2 2 2 2 58" xfId="44165"/>
    <cellStyle name="Title 2 2 2 2 2 2 5 2 2 2 2 2 59" xfId="44166"/>
    <cellStyle name="Title 2 2 2 2 2 2 5 2 2 2 2 2 6" xfId="44167"/>
    <cellStyle name="Title 2 2 2 2 2 2 5 2 2 2 2 2 60" xfId="44168"/>
    <cellStyle name="Title 2 2 2 2 2 2 5 2 2 2 2 2 61" xfId="44169"/>
    <cellStyle name="Title 2 2 2 2 2 2 5 2 2 2 2 2 62" xfId="44170"/>
    <cellStyle name="Title 2 2 2 2 2 2 5 2 2 2 2 2 63" xfId="44171"/>
    <cellStyle name="Title 2 2 2 2 2 2 5 2 2 2 2 2 64" xfId="44172"/>
    <cellStyle name="Title 2 2 2 2 2 2 5 2 2 2 2 2 65" xfId="44173"/>
    <cellStyle name="Title 2 2 2 2 2 2 5 2 2 2 2 2 66" xfId="44174"/>
    <cellStyle name="Title 2 2 2 2 2 2 5 2 2 2 2 2 67" xfId="44175"/>
    <cellStyle name="Title 2 2 2 2 2 2 5 2 2 2 2 2 68" xfId="44176"/>
    <cellStyle name="Title 2 2 2 2 2 2 5 2 2 2 2 2 69" xfId="44177"/>
    <cellStyle name="Title 2 2 2 2 2 2 5 2 2 2 2 2 7" xfId="44178"/>
    <cellStyle name="Title 2 2 2 2 2 2 5 2 2 2 2 2 70" xfId="44179"/>
    <cellStyle name="Title 2 2 2 2 2 2 5 2 2 2 2 2 71" xfId="44180"/>
    <cellStyle name="Title 2 2 2 2 2 2 5 2 2 2 2 2 72" xfId="44181"/>
    <cellStyle name="Title 2 2 2 2 2 2 5 2 2 2 2 2 73" xfId="44182"/>
    <cellStyle name="Title 2 2 2 2 2 2 5 2 2 2 2 2 74" xfId="44183"/>
    <cellStyle name="Title 2 2 2 2 2 2 5 2 2 2 2 2 8" xfId="44184"/>
    <cellStyle name="Title 2 2 2 2 2 2 5 2 2 2 2 2 9" xfId="44185"/>
    <cellStyle name="Title 2 2 2 2 2 2 5 2 2 2 2 20" xfId="44186"/>
    <cellStyle name="Title 2 2 2 2 2 2 5 2 2 2 2 21" xfId="44187"/>
    <cellStyle name="Title 2 2 2 2 2 2 5 2 2 2 2 22" xfId="44188"/>
    <cellStyle name="Title 2 2 2 2 2 2 5 2 2 2 2 23" xfId="44189"/>
    <cellStyle name="Title 2 2 2 2 2 2 5 2 2 2 2 24" xfId="44190"/>
    <cellStyle name="Title 2 2 2 2 2 2 5 2 2 2 2 25" xfId="44191"/>
    <cellStyle name="Title 2 2 2 2 2 2 5 2 2 2 2 26" xfId="44192"/>
    <cellStyle name="Title 2 2 2 2 2 2 5 2 2 2 2 27" xfId="44193"/>
    <cellStyle name="Title 2 2 2 2 2 2 5 2 2 2 2 28" xfId="44194"/>
    <cellStyle name="Title 2 2 2 2 2 2 5 2 2 2 2 29" xfId="44195"/>
    <cellStyle name="Title 2 2 2 2 2 2 5 2 2 2 2 3" xfId="44196"/>
    <cellStyle name="Title 2 2 2 2 2 2 5 2 2 2 2 3 2" xfId="44197"/>
    <cellStyle name="Title 2 2 2 2 2 2 5 2 2 2 2 30" xfId="44198"/>
    <cellStyle name="Title 2 2 2 2 2 2 5 2 2 2 2 31" xfId="44199"/>
    <cellStyle name="Title 2 2 2 2 2 2 5 2 2 2 2 32" xfId="44200"/>
    <cellStyle name="Title 2 2 2 2 2 2 5 2 2 2 2 33" xfId="44201"/>
    <cellStyle name="Title 2 2 2 2 2 2 5 2 2 2 2 34" xfId="44202"/>
    <cellStyle name="Title 2 2 2 2 2 2 5 2 2 2 2 35" xfId="44203"/>
    <cellStyle name="Title 2 2 2 2 2 2 5 2 2 2 2 36" xfId="44204"/>
    <cellStyle name="Title 2 2 2 2 2 2 5 2 2 2 2 37" xfId="44205"/>
    <cellStyle name="Title 2 2 2 2 2 2 5 2 2 2 2 38" xfId="44206"/>
    <cellStyle name="Title 2 2 2 2 2 2 5 2 2 2 2 39" xfId="44207"/>
    <cellStyle name="Title 2 2 2 2 2 2 5 2 2 2 2 4" xfId="44208"/>
    <cellStyle name="Title 2 2 2 2 2 2 5 2 2 2 2 40" xfId="44209"/>
    <cellStyle name="Title 2 2 2 2 2 2 5 2 2 2 2 41" xfId="44210"/>
    <cellStyle name="Title 2 2 2 2 2 2 5 2 2 2 2 42" xfId="44211"/>
    <cellStyle name="Title 2 2 2 2 2 2 5 2 2 2 2 43" xfId="44212"/>
    <cellStyle name="Title 2 2 2 2 2 2 5 2 2 2 2 44" xfId="44213"/>
    <cellStyle name="Title 2 2 2 2 2 2 5 2 2 2 2 45" xfId="44214"/>
    <cellStyle name="Title 2 2 2 2 2 2 5 2 2 2 2 46" xfId="44215"/>
    <cellStyle name="Title 2 2 2 2 2 2 5 2 2 2 2 47" xfId="44216"/>
    <cellStyle name="Title 2 2 2 2 2 2 5 2 2 2 2 48" xfId="44217"/>
    <cellStyle name="Title 2 2 2 2 2 2 5 2 2 2 2 49" xfId="44218"/>
    <cellStyle name="Title 2 2 2 2 2 2 5 2 2 2 2 5" xfId="44219"/>
    <cellStyle name="Title 2 2 2 2 2 2 5 2 2 2 2 50" xfId="44220"/>
    <cellStyle name="Title 2 2 2 2 2 2 5 2 2 2 2 51" xfId="44221"/>
    <cellStyle name="Title 2 2 2 2 2 2 5 2 2 2 2 52" xfId="44222"/>
    <cellStyle name="Title 2 2 2 2 2 2 5 2 2 2 2 53" xfId="44223"/>
    <cellStyle name="Title 2 2 2 2 2 2 5 2 2 2 2 54" xfId="44224"/>
    <cellStyle name="Title 2 2 2 2 2 2 5 2 2 2 2 55" xfId="44225"/>
    <cellStyle name="Title 2 2 2 2 2 2 5 2 2 2 2 56" xfId="44226"/>
    <cellStyle name="Title 2 2 2 2 2 2 5 2 2 2 2 57" xfId="44227"/>
    <cellStyle name="Title 2 2 2 2 2 2 5 2 2 2 2 58" xfId="44228"/>
    <cellStyle name="Title 2 2 2 2 2 2 5 2 2 2 2 59" xfId="44229"/>
    <cellStyle name="Title 2 2 2 2 2 2 5 2 2 2 2 6" xfId="44230"/>
    <cellStyle name="Title 2 2 2 2 2 2 5 2 2 2 2 60" xfId="44231"/>
    <cellStyle name="Title 2 2 2 2 2 2 5 2 2 2 2 61" xfId="44232"/>
    <cellStyle name="Title 2 2 2 2 2 2 5 2 2 2 2 62" xfId="44233"/>
    <cellStyle name="Title 2 2 2 2 2 2 5 2 2 2 2 63" xfId="44234"/>
    <cellStyle name="Title 2 2 2 2 2 2 5 2 2 2 2 64" xfId="44235"/>
    <cellStyle name="Title 2 2 2 2 2 2 5 2 2 2 2 65" xfId="44236"/>
    <cellStyle name="Title 2 2 2 2 2 2 5 2 2 2 2 66" xfId="44237"/>
    <cellStyle name="Title 2 2 2 2 2 2 5 2 2 2 2 67" xfId="44238"/>
    <cellStyle name="Title 2 2 2 2 2 2 5 2 2 2 2 68" xfId="44239"/>
    <cellStyle name="Title 2 2 2 2 2 2 5 2 2 2 2 69" xfId="44240"/>
    <cellStyle name="Title 2 2 2 2 2 2 5 2 2 2 2 7" xfId="44241"/>
    <cellStyle name="Title 2 2 2 2 2 2 5 2 2 2 2 70" xfId="44242"/>
    <cellStyle name="Title 2 2 2 2 2 2 5 2 2 2 2 71" xfId="44243"/>
    <cellStyle name="Title 2 2 2 2 2 2 5 2 2 2 2 72" xfId="44244"/>
    <cellStyle name="Title 2 2 2 2 2 2 5 2 2 2 2 73" xfId="44245"/>
    <cellStyle name="Title 2 2 2 2 2 2 5 2 2 2 2 74" xfId="44246"/>
    <cellStyle name="Title 2 2 2 2 2 2 5 2 2 2 2 8" xfId="44247"/>
    <cellStyle name="Title 2 2 2 2 2 2 5 2 2 2 2 9" xfId="44248"/>
    <cellStyle name="Title 2 2 2 2 2 2 5 2 2 2 20" xfId="44249"/>
    <cellStyle name="Title 2 2 2 2 2 2 5 2 2 2 21" xfId="44250"/>
    <cellStyle name="Title 2 2 2 2 2 2 5 2 2 2 22" xfId="44251"/>
    <cellStyle name="Title 2 2 2 2 2 2 5 2 2 2 23" xfId="44252"/>
    <cellStyle name="Title 2 2 2 2 2 2 5 2 2 2 24" xfId="44253"/>
    <cellStyle name="Title 2 2 2 2 2 2 5 2 2 2 25" xfId="44254"/>
    <cellStyle name="Title 2 2 2 2 2 2 5 2 2 2 26" xfId="44255"/>
    <cellStyle name="Title 2 2 2 2 2 2 5 2 2 2 27" xfId="44256"/>
    <cellStyle name="Title 2 2 2 2 2 2 5 2 2 2 28" xfId="44257"/>
    <cellStyle name="Title 2 2 2 2 2 2 5 2 2 2 29" xfId="44258"/>
    <cellStyle name="Title 2 2 2 2 2 2 5 2 2 2 3" xfId="44259"/>
    <cellStyle name="Title 2 2 2 2 2 2 5 2 2 2 3 2" xfId="44260"/>
    <cellStyle name="Title 2 2 2 2 2 2 5 2 2 2 30" xfId="44261"/>
    <cellStyle name="Title 2 2 2 2 2 2 5 2 2 2 31" xfId="44262"/>
    <cellStyle name="Title 2 2 2 2 2 2 5 2 2 2 32" xfId="44263"/>
    <cellStyle name="Title 2 2 2 2 2 2 5 2 2 2 33" xfId="44264"/>
    <cellStyle name="Title 2 2 2 2 2 2 5 2 2 2 34" xfId="44265"/>
    <cellStyle name="Title 2 2 2 2 2 2 5 2 2 2 35" xfId="44266"/>
    <cellStyle name="Title 2 2 2 2 2 2 5 2 2 2 36" xfId="44267"/>
    <cellStyle name="Title 2 2 2 2 2 2 5 2 2 2 37" xfId="44268"/>
    <cellStyle name="Title 2 2 2 2 2 2 5 2 2 2 38" xfId="44269"/>
    <cellStyle name="Title 2 2 2 2 2 2 5 2 2 2 39" xfId="44270"/>
    <cellStyle name="Title 2 2 2 2 2 2 5 2 2 2 4" xfId="44271"/>
    <cellStyle name="Title 2 2 2 2 2 2 5 2 2 2 40" xfId="44272"/>
    <cellStyle name="Title 2 2 2 2 2 2 5 2 2 2 41" xfId="44273"/>
    <cellStyle name="Title 2 2 2 2 2 2 5 2 2 2 42" xfId="44274"/>
    <cellStyle name="Title 2 2 2 2 2 2 5 2 2 2 43" xfId="44275"/>
    <cellStyle name="Title 2 2 2 2 2 2 5 2 2 2 44" xfId="44276"/>
    <cellStyle name="Title 2 2 2 2 2 2 5 2 2 2 45" xfId="44277"/>
    <cellStyle name="Title 2 2 2 2 2 2 5 2 2 2 46" xfId="44278"/>
    <cellStyle name="Title 2 2 2 2 2 2 5 2 2 2 47" xfId="44279"/>
    <cellStyle name="Title 2 2 2 2 2 2 5 2 2 2 48" xfId="44280"/>
    <cellStyle name="Title 2 2 2 2 2 2 5 2 2 2 49" xfId="44281"/>
    <cellStyle name="Title 2 2 2 2 2 2 5 2 2 2 5" xfId="44282"/>
    <cellStyle name="Title 2 2 2 2 2 2 5 2 2 2 50" xfId="44283"/>
    <cellStyle name="Title 2 2 2 2 2 2 5 2 2 2 51" xfId="44284"/>
    <cellStyle name="Title 2 2 2 2 2 2 5 2 2 2 52" xfId="44285"/>
    <cellStyle name="Title 2 2 2 2 2 2 5 2 2 2 53" xfId="44286"/>
    <cellStyle name="Title 2 2 2 2 2 2 5 2 2 2 54" xfId="44287"/>
    <cellStyle name="Title 2 2 2 2 2 2 5 2 2 2 55" xfId="44288"/>
    <cellStyle name="Title 2 2 2 2 2 2 5 2 2 2 56" xfId="44289"/>
    <cellStyle name="Title 2 2 2 2 2 2 5 2 2 2 57" xfId="44290"/>
    <cellStyle name="Title 2 2 2 2 2 2 5 2 2 2 58" xfId="44291"/>
    <cellStyle name="Title 2 2 2 2 2 2 5 2 2 2 59" xfId="44292"/>
    <cellStyle name="Title 2 2 2 2 2 2 5 2 2 2 6" xfId="44293"/>
    <cellStyle name="Title 2 2 2 2 2 2 5 2 2 2 60" xfId="44294"/>
    <cellStyle name="Title 2 2 2 2 2 2 5 2 2 2 61" xfId="44295"/>
    <cellStyle name="Title 2 2 2 2 2 2 5 2 2 2 62" xfId="44296"/>
    <cellStyle name="Title 2 2 2 2 2 2 5 2 2 2 63" xfId="44297"/>
    <cellStyle name="Title 2 2 2 2 2 2 5 2 2 2 64" xfId="44298"/>
    <cellStyle name="Title 2 2 2 2 2 2 5 2 2 2 65" xfId="44299"/>
    <cellStyle name="Title 2 2 2 2 2 2 5 2 2 2 66" xfId="44300"/>
    <cellStyle name="Title 2 2 2 2 2 2 5 2 2 2 67" xfId="44301"/>
    <cellStyle name="Title 2 2 2 2 2 2 5 2 2 2 68" xfId="44302"/>
    <cellStyle name="Title 2 2 2 2 2 2 5 2 2 2 69" xfId="44303"/>
    <cellStyle name="Title 2 2 2 2 2 2 5 2 2 2 7" xfId="44304"/>
    <cellStyle name="Title 2 2 2 2 2 2 5 2 2 2 70" xfId="44305"/>
    <cellStyle name="Title 2 2 2 2 2 2 5 2 2 2 71" xfId="44306"/>
    <cellStyle name="Title 2 2 2 2 2 2 5 2 2 2 72" xfId="44307"/>
    <cellStyle name="Title 2 2 2 2 2 2 5 2 2 2 73" xfId="44308"/>
    <cellStyle name="Title 2 2 2 2 2 2 5 2 2 2 74" xfId="44309"/>
    <cellStyle name="Title 2 2 2 2 2 2 5 2 2 2 75" xfId="44310"/>
    <cellStyle name="Title 2 2 2 2 2 2 5 2 2 2 76" xfId="44311"/>
    <cellStyle name="Title 2 2 2 2 2 2 5 2 2 2 77" xfId="44312"/>
    <cellStyle name="Title 2 2 2 2 2 2 5 2 2 2 78" xfId="44313"/>
    <cellStyle name="Title 2 2 2 2 2 2 5 2 2 2 79" xfId="44314"/>
    <cellStyle name="Title 2 2 2 2 2 2 5 2 2 2 8" xfId="44315"/>
    <cellStyle name="Title 2 2 2 2 2 2 5 2 2 2 80" xfId="44316"/>
    <cellStyle name="Title 2 2 2 2 2 2 5 2 2 2 81" xfId="44317"/>
    <cellStyle name="Title 2 2 2 2 2 2 5 2 2 2 82" xfId="44318"/>
    <cellStyle name="Title 2 2 2 2 2 2 5 2 2 2 83" xfId="44319"/>
    <cellStyle name="Title 2 2 2 2 2 2 5 2 2 2 84" xfId="44320"/>
    <cellStyle name="Title 2 2 2 2 2 2 5 2 2 2 85" xfId="44321"/>
    <cellStyle name="Title 2 2 2 2 2 2 5 2 2 2 86" xfId="44322"/>
    <cellStyle name="Title 2 2 2 2 2 2 5 2 2 2 87" xfId="44323"/>
    <cellStyle name="Title 2 2 2 2 2 2 5 2 2 2 88" xfId="44324"/>
    <cellStyle name="Title 2 2 2 2 2 2 5 2 2 2 9" xfId="44325"/>
    <cellStyle name="Title 2 2 2 2 2 2 5 2 2 20" xfId="44326"/>
    <cellStyle name="Title 2 2 2 2 2 2 5 2 2 21" xfId="44327"/>
    <cellStyle name="Title 2 2 2 2 2 2 5 2 2 22" xfId="44328"/>
    <cellStyle name="Title 2 2 2 2 2 2 5 2 2 23" xfId="44329"/>
    <cellStyle name="Title 2 2 2 2 2 2 5 2 2 24" xfId="44330"/>
    <cellStyle name="Title 2 2 2 2 2 2 5 2 2 25" xfId="44331"/>
    <cellStyle name="Title 2 2 2 2 2 2 5 2 2 26" xfId="44332"/>
    <cellStyle name="Title 2 2 2 2 2 2 5 2 2 27" xfId="44333"/>
    <cellStyle name="Title 2 2 2 2 2 2 5 2 2 28" xfId="44334"/>
    <cellStyle name="Title 2 2 2 2 2 2 5 2 2 29" xfId="44335"/>
    <cellStyle name="Title 2 2 2 2 2 2 5 2 2 3" xfId="44336"/>
    <cellStyle name="Title 2 2 2 2 2 2 5 2 2 3 2" xfId="44337"/>
    <cellStyle name="Title 2 2 2 2 2 2 5 2 2 30" xfId="44338"/>
    <cellStyle name="Title 2 2 2 2 2 2 5 2 2 31" xfId="44339"/>
    <cellStyle name="Title 2 2 2 2 2 2 5 2 2 32" xfId="44340"/>
    <cellStyle name="Title 2 2 2 2 2 2 5 2 2 33" xfId="44341"/>
    <cellStyle name="Title 2 2 2 2 2 2 5 2 2 34" xfId="44342"/>
    <cellStyle name="Title 2 2 2 2 2 2 5 2 2 35" xfId="44343"/>
    <cellStyle name="Title 2 2 2 2 2 2 5 2 2 36" xfId="44344"/>
    <cellStyle name="Title 2 2 2 2 2 2 5 2 2 37" xfId="44345"/>
    <cellStyle name="Title 2 2 2 2 2 2 5 2 2 38" xfId="44346"/>
    <cellStyle name="Title 2 2 2 2 2 2 5 2 2 39" xfId="44347"/>
    <cellStyle name="Title 2 2 2 2 2 2 5 2 2 4" xfId="44348"/>
    <cellStyle name="Title 2 2 2 2 2 2 5 2 2 40" xfId="44349"/>
    <cellStyle name="Title 2 2 2 2 2 2 5 2 2 41" xfId="44350"/>
    <cellStyle name="Title 2 2 2 2 2 2 5 2 2 42" xfId="44351"/>
    <cellStyle name="Title 2 2 2 2 2 2 5 2 2 43" xfId="44352"/>
    <cellStyle name="Title 2 2 2 2 2 2 5 2 2 44" xfId="44353"/>
    <cellStyle name="Title 2 2 2 2 2 2 5 2 2 45" xfId="44354"/>
    <cellStyle name="Title 2 2 2 2 2 2 5 2 2 46" xfId="44355"/>
    <cellStyle name="Title 2 2 2 2 2 2 5 2 2 47" xfId="44356"/>
    <cellStyle name="Title 2 2 2 2 2 2 5 2 2 48" xfId="44357"/>
    <cellStyle name="Title 2 2 2 2 2 2 5 2 2 49" xfId="44358"/>
    <cellStyle name="Title 2 2 2 2 2 2 5 2 2 5" xfId="44359"/>
    <cellStyle name="Title 2 2 2 2 2 2 5 2 2 50" xfId="44360"/>
    <cellStyle name="Title 2 2 2 2 2 2 5 2 2 51" xfId="44361"/>
    <cellStyle name="Title 2 2 2 2 2 2 5 2 2 52" xfId="44362"/>
    <cellStyle name="Title 2 2 2 2 2 2 5 2 2 53" xfId="44363"/>
    <cellStyle name="Title 2 2 2 2 2 2 5 2 2 54" xfId="44364"/>
    <cellStyle name="Title 2 2 2 2 2 2 5 2 2 55" xfId="44365"/>
    <cellStyle name="Title 2 2 2 2 2 2 5 2 2 56" xfId="44366"/>
    <cellStyle name="Title 2 2 2 2 2 2 5 2 2 57" xfId="44367"/>
    <cellStyle name="Title 2 2 2 2 2 2 5 2 2 58" xfId="44368"/>
    <cellStyle name="Title 2 2 2 2 2 2 5 2 2 59" xfId="44369"/>
    <cellStyle name="Title 2 2 2 2 2 2 5 2 2 6" xfId="44370"/>
    <cellStyle name="Title 2 2 2 2 2 2 5 2 2 60" xfId="44371"/>
    <cellStyle name="Title 2 2 2 2 2 2 5 2 2 61" xfId="44372"/>
    <cellStyle name="Title 2 2 2 2 2 2 5 2 2 62" xfId="44373"/>
    <cellStyle name="Title 2 2 2 2 2 2 5 2 2 63" xfId="44374"/>
    <cellStyle name="Title 2 2 2 2 2 2 5 2 2 64" xfId="44375"/>
    <cellStyle name="Title 2 2 2 2 2 2 5 2 2 65" xfId="44376"/>
    <cellStyle name="Title 2 2 2 2 2 2 5 2 2 66" xfId="44377"/>
    <cellStyle name="Title 2 2 2 2 2 2 5 2 2 67" xfId="44378"/>
    <cellStyle name="Title 2 2 2 2 2 2 5 2 2 68" xfId="44379"/>
    <cellStyle name="Title 2 2 2 2 2 2 5 2 2 69" xfId="44380"/>
    <cellStyle name="Title 2 2 2 2 2 2 5 2 2 7" xfId="44381"/>
    <cellStyle name="Title 2 2 2 2 2 2 5 2 2 70" xfId="44382"/>
    <cellStyle name="Title 2 2 2 2 2 2 5 2 2 71" xfId="44383"/>
    <cellStyle name="Title 2 2 2 2 2 2 5 2 2 72" xfId="44384"/>
    <cellStyle name="Title 2 2 2 2 2 2 5 2 2 73" xfId="44385"/>
    <cellStyle name="Title 2 2 2 2 2 2 5 2 2 74" xfId="44386"/>
    <cellStyle name="Title 2 2 2 2 2 2 5 2 2 75" xfId="44387"/>
    <cellStyle name="Title 2 2 2 2 2 2 5 2 2 76" xfId="44388"/>
    <cellStyle name="Title 2 2 2 2 2 2 5 2 2 77" xfId="44389"/>
    <cellStyle name="Title 2 2 2 2 2 2 5 2 2 78" xfId="44390"/>
    <cellStyle name="Title 2 2 2 2 2 2 5 2 2 79" xfId="44391"/>
    <cellStyle name="Title 2 2 2 2 2 2 5 2 2 8" xfId="44392"/>
    <cellStyle name="Title 2 2 2 2 2 2 5 2 2 80" xfId="44393"/>
    <cellStyle name="Title 2 2 2 2 2 2 5 2 2 81" xfId="44394"/>
    <cellStyle name="Title 2 2 2 2 2 2 5 2 2 82" xfId="44395"/>
    <cellStyle name="Title 2 2 2 2 2 2 5 2 2 83" xfId="44396"/>
    <cellStyle name="Title 2 2 2 2 2 2 5 2 2 84" xfId="44397"/>
    <cellStyle name="Title 2 2 2 2 2 2 5 2 2 85" xfId="44398"/>
    <cellStyle name="Title 2 2 2 2 2 2 5 2 2 86" xfId="44399"/>
    <cellStyle name="Title 2 2 2 2 2 2 5 2 2 87" xfId="44400"/>
    <cellStyle name="Title 2 2 2 2 2 2 5 2 2 88" xfId="44401"/>
    <cellStyle name="Title 2 2 2 2 2 2 5 2 2 9" xfId="44402"/>
    <cellStyle name="Title 2 2 2 2 2 2 5 2 20" xfId="44403"/>
    <cellStyle name="Title 2 2 2 2 2 2 5 2 21" xfId="44404"/>
    <cellStyle name="Title 2 2 2 2 2 2 5 2 22" xfId="44405"/>
    <cellStyle name="Title 2 2 2 2 2 2 5 2 23" xfId="44406"/>
    <cellStyle name="Title 2 2 2 2 2 2 5 2 24" xfId="44407"/>
    <cellStyle name="Title 2 2 2 2 2 2 5 2 25" xfId="44408"/>
    <cellStyle name="Title 2 2 2 2 2 2 5 2 26" xfId="44409"/>
    <cellStyle name="Title 2 2 2 2 2 2 5 2 27" xfId="44410"/>
    <cellStyle name="Title 2 2 2 2 2 2 5 2 28" xfId="44411"/>
    <cellStyle name="Title 2 2 2 2 2 2 5 2 29" xfId="44412"/>
    <cellStyle name="Title 2 2 2 2 2 2 5 2 3" xfId="44413"/>
    <cellStyle name="Title 2 2 2 2 2 2 5 2 30" xfId="44414"/>
    <cellStyle name="Title 2 2 2 2 2 2 5 2 31" xfId="44415"/>
    <cellStyle name="Title 2 2 2 2 2 2 5 2 32" xfId="44416"/>
    <cellStyle name="Title 2 2 2 2 2 2 5 2 33" xfId="44417"/>
    <cellStyle name="Title 2 2 2 2 2 2 5 2 34" xfId="44418"/>
    <cellStyle name="Title 2 2 2 2 2 2 5 2 35" xfId="44419"/>
    <cellStyle name="Title 2 2 2 2 2 2 5 2 36" xfId="44420"/>
    <cellStyle name="Title 2 2 2 2 2 2 5 2 37" xfId="44421"/>
    <cellStyle name="Title 2 2 2 2 2 2 5 2 38" xfId="44422"/>
    <cellStyle name="Title 2 2 2 2 2 2 5 2 39" xfId="44423"/>
    <cellStyle name="Title 2 2 2 2 2 2 5 2 4" xfId="44424"/>
    <cellStyle name="Title 2 2 2 2 2 2 5 2 40" xfId="44425"/>
    <cellStyle name="Title 2 2 2 2 2 2 5 2 41" xfId="44426"/>
    <cellStyle name="Title 2 2 2 2 2 2 5 2 42" xfId="44427"/>
    <cellStyle name="Title 2 2 2 2 2 2 5 2 43" xfId="44428"/>
    <cellStyle name="Title 2 2 2 2 2 2 5 2 44" xfId="44429"/>
    <cellStyle name="Title 2 2 2 2 2 2 5 2 45" xfId="44430"/>
    <cellStyle name="Title 2 2 2 2 2 2 5 2 46" xfId="44431"/>
    <cellStyle name="Title 2 2 2 2 2 2 5 2 47" xfId="44432"/>
    <cellStyle name="Title 2 2 2 2 2 2 5 2 48" xfId="44433"/>
    <cellStyle name="Title 2 2 2 2 2 2 5 2 49" xfId="44434"/>
    <cellStyle name="Title 2 2 2 2 2 2 5 2 5" xfId="44435"/>
    <cellStyle name="Title 2 2 2 2 2 2 5 2 50" xfId="44436"/>
    <cellStyle name="Title 2 2 2 2 2 2 5 2 51" xfId="44437"/>
    <cellStyle name="Title 2 2 2 2 2 2 5 2 52" xfId="44438"/>
    <cellStyle name="Title 2 2 2 2 2 2 5 2 53" xfId="44439"/>
    <cellStyle name="Title 2 2 2 2 2 2 5 2 54" xfId="44440"/>
    <cellStyle name="Title 2 2 2 2 2 2 5 2 55" xfId="44441"/>
    <cellStyle name="Title 2 2 2 2 2 2 5 2 56" xfId="44442"/>
    <cellStyle name="Title 2 2 2 2 2 2 5 2 57" xfId="44443"/>
    <cellStyle name="Title 2 2 2 2 2 2 5 2 58" xfId="44444"/>
    <cellStyle name="Title 2 2 2 2 2 2 5 2 59" xfId="44445"/>
    <cellStyle name="Title 2 2 2 2 2 2 5 2 6" xfId="44446"/>
    <cellStyle name="Title 2 2 2 2 2 2 5 2 60" xfId="44447"/>
    <cellStyle name="Title 2 2 2 2 2 2 5 2 61" xfId="44448"/>
    <cellStyle name="Title 2 2 2 2 2 2 5 2 62" xfId="44449"/>
    <cellStyle name="Title 2 2 2 2 2 2 5 2 63" xfId="44450"/>
    <cellStyle name="Title 2 2 2 2 2 2 5 2 64" xfId="44451"/>
    <cellStyle name="Title 2 2 2 2 2 2 5 2 65" xfId="44452"/>
    <cellStyle name="Title 2 2 2 2 2 2 5 2 66" xfId="44453"/>
    <cellStyle name="Title 2 2 2 2 2 2 5 2 67" xfId="44454"/>
    <cellStyle name="Title 2 2 2 2 2 2 5 2 68" xfId="44455"/>
    <cellStyle name="Title 2 2 2 2 2 2 5 2 69" xfId="44456"/>
    <cellStyle name="Title 2 2 2 2 2 2 5 2 7" xfId="44457"/>
    <cellStyle name="Title 2 2 2 2 2 2 5 2 70" xfId="44458"/>
    <cellStyle name="Title 2 2 2 2 2 2 5 2 71" xfId="44459"/>
    <cellStyle name="Title 2 2 2 2 2 2 5 2 72" xfId="44460"/>
    <cellStyle name="Title 2 2 2 2 2 2 5 2 73" xfId="44461"/>
    <cellStyle name="Title 2 2 2 2 2 2 5 2 74" xfId="44462"/>
    <cellStyle name="Title 2 2 2 2 2 2 5 2 75" xfId="44463"/>
    <cellStyle name="Title 2 2 2 2 2 2 5 2 76" xfId="44464"/>
    <cellStyle name="Title 2 2 2 2 2 2 5 2 77" xfId="44465"/>
    <cellStyle name="Title 2 2 2 2 2 2 5 2 78" xfId="44466"/>
    <cellStyle name="Title 2 2 2 2 2 2 5 2 79" xfId="44467"/>
    <cellStyle name="Title 2 2 2 2 2 2 5 2 8" xfId="44468"/>
    <cellStyle name="Title 2 2 2 2 2 2 5 2 80" xfId="44469"/>
    <cellStyle name="Title 2 2 2 2 2 2 5 2 81" xfId="44470"/>
    <cellStyle name="Title 2 2 2 2 2 2 5 2 82" xfId="44471"/>
    <cellStyle name="Title 2 2 2 2 2 2 5 2 83" xfId="44472"/>
    <cellStyle name="Title 2 2 2 2 2 2 5 2 84" xfId="44473"/>
    <cellStyle name="Title 2 2 2 2 2 2 5 2 85" xfId="44474"/>
    <cellStyle name="Title 2 2 2 2 2 2 5 2 86" xfId="44475"/>
    <cellStyle name="Title 2 2 2 2 2 2 5 2 87" xfId="44476"/>
    <cellStyle name="Title 2 2 2 2 2 2 5 2 88" xfId="44477"/>
    <cellStyle name="Title 2 2 2 2 2 2 5 2 89" xfId="44478"/>
    <cellStyle name="Title 2 2 2 2 2 2 5 2 9" xfId="44479"/>
    <cellStyle name="Title 2 2 2 2 2 2 5 2 90" xfId="44480"/>
    <cellStyle name="Title 2 2 2 2 2 2 5 2 91" xfId="44481"/>
    <cellStyle name="Title 2 2 2 2 2 2 5 2 92" xfId="44482"/>
    <cellStyle name="Title 2 2 2 2 2 2 5 2 93" xfId="44483"/>
    <cellStyle name="Title 2 2 2 2 2 2 5 2 94" xfId="44484"/>
    <cellStyle name="Title 2 2 2 2 2 2 5 2 95" xfId="44485"/>
    <cellStyle name="Title 2 2 2 2 2 2 5 2 96" xfId="44486"/>
    <cellStyle name="Title 2 2 2 2 2 2 5 2 97" xfId="44487"/>
    <cellStyle name="Title 2 2 2 2 2 2 5 2 98" xfId="44488"/>
    <cellStyle name="Title 2 2 2 2 2 2 5 20" xfId="44489"/>
    <cellStyle name="Title 2 2 2 2 2 2 5 21" xfId="44490"/>
    <cellStyle name="Title 2 2 2 2 2 2 5 22" xfId="44491"/>
    <cellStyle name="Title 2 2 2 2 2 2 5 23" xfId="44492"/>
    <cellStyle name="Title 2 2 2 2 2 2 5 24" xfId="44493"/>
    <cellStyle name="Title 2 2 2 2 2 2 5 25" xfId="44494"/>
    <cellStyle name="Title 2 2 2 2 2 2 5 25 2" xfId="44495"/>
    <cellStyle name="Title 2 2 2 2 2 2 5 26" xfId="44496"/>
    <cellStyle name="Title 2 2 2 2 2 2 5 27" xfId="44497"/>
    <cellStyle name="Title 2 2 2 2 2 2 5 28" xfId="44498"/>
    <cellStyle name="Title 2 2 2 2 2 2 5 29" xfId="44499"/>
    <cellStyle name="Title 2 2 2 2 2 2 5 3" xfId="44500"/>
    <cellStyle name="Title 2 2 2 2 2 2 5 30" xfId="44501"/>
    <cellStyle name="Title 2 2 2 2 2 2 5 31" xfId="44502"/>
    <cellStyle name="Title 2 2 2 2 2 2 5 32" xfId="44503"/>
    <cellStyle name="Title 2 2 2 2 2 2 5 33" xfId="44504"/>
    <cellStyle name="Title 2 2 2 2 2 2 5 34" xfId="44505"/>
    <cellStyle name="Title 2 2 2 2 2 2 5 35" xfId="44506"/>
    <cellStyle name="Title 2 2 2 2 2 2 5 36" xfId="44507"/>
    <cellStyle name="Title 2 2 2 2 2 2 5 37" xfId="44508"/>
    <cellStyle name="Title 2 2 2 2 2 2 5 38" xfId="44509"/>
    <cellStyle name="Title 2 2 2 2 2 2 5 39" xfId="44510"/>
    <cellStyle name="Title 2 2 2 2 2 2 5 4" xfId="44511"/>
    <cellStyle name="Title 2 2 2 2 2 2 5 4 10" xfId="44512"/>
    <cellStyle name="Title 2 2 2 2 2 2 5 4 11" xfId="44513"/>
    <cellStyle name="Title 2 2 2 2 2 2 5 4 12" xfId="44514"/>
    <cellStyle name="Title 2 2 2 2 2 2 5 4 13" xfId="44515"/>
    <cellStyle name="Title 2 2 2 2 2 2 5 4 14" xfId="44516"/>
    <cellStyle name="Title 2 2 2 2 2 2 5 4 15" xfId="44517"/>
    <cellStyle name="Title 2 2 2 2 2 2 5 4 16" xfId="44518"/>
    <cellStyle name="Title 2 2 2 2 2 2 5 4 17" xfId="44519"/>
    <cellStyle name="Title 2 2 2 2 2 2 5 4 18" xfId="44520"/>
    <cellStyle name="Title 2 2 2 2 2 2 5 4 19" xfId="44521"/>
    <cellStyle name="Title 2 2 2 2 2 2 5 4 2" xfId="44522"/>
    <cellStyle name="Title 2 2 2 2 2 2 5 4 2 10" xfId="44523"/>
    <cellStyle name="Title 2 2 2 2 2 2 5 4 2 11" xfId="44524"/>
    <cellStyle name="Title 2 2 2 2 2 2 5 4 2 12" xfId="44525"/>
    <cellStyle name="Title 2 2 2 2 2 2 5 4 2 13" xfId="44526"/>
    <cellStyle name="Title 2 2 2 2 2 2 5 4 2 14" xfId="44527"/>
    <cellStyle name="Title 2 2 2 2 2 2 5 4 2 15" xfId="44528"/>
    <cellStyle name="Title 2 2 2 2 2 2 5 4 2 16" xfId="44529"/>
    <cellStyle name="Title 2 2 2 2 2 2 5 4 2 17" xfId="44530"/>
    <cellStyle name="Title 2 2 2 2 2 2 5 4 2 18" xfId="44531"/>
    <cellStyle name="Title 2 2 2 2 2 2 5 4 2 19" xfId="44532"/>
    <cellStyle name="Title 2 2 2 2 2 2 5 4 2 2" xfId="44533"/>
    <cellStyle name="Title 2 2 2 2 2 2 5 4 2 2 2" xfId="44534"/>
    <cellStyle name="Title 2 2 2 2 2 2 5 4 2 20" xfId="44535"/>
    <cellStyle name="Title 2 2 2 2 2 2 5 4 2 21" xfId="44536"/>
    <cellStyle name="Title 2 2 2 2 2 2 5 4 2 22" xfId="44537"/>
    <cellStyle name="Title 2 2 2 2 2 2 5 4 2 23" xfId="44538"/>
    <cellStyle name="Title 2 2 2 2 2 2 5 4 2 24" xfId="44539"/>
    <cellStyle name="Title 2 2 2 2 2 2 5 4 2 25" xfId="44540"/>
    <cellStyle name="Title 2 2 2 2 2 2 5 4 2 26" xfId="44541"/>
    <cellStyle name="Title 2 2 2 2 2 2 5 4 2 27" xfId="44542"/>
    <cellStyle name="Title 2 2 2 2 2 2 5 4 2 28" xfId="44543"/>
    <cellStyle name="Title 2 2 2 2 2 2 5 4 2 29" xfId="44544"/>
    <cellStyle name="Title 2 2 2 2 2 2 5 4 2 3" xfId="44545"/>
    <cellStyle name="Title 2 2 2 2 2 2 5 4 2 30" xfId="44546"/>
    <cellStyle name="Title 2 2 2 2 2 2 5 4 2 31" xfId="44547"/>
    <cellStyle name="Title 2 2 2 2 2 2 5 4 2 32" xfId="44548"/>
    <cellStyle name="Title 2 2 2 2 2 2 5 4 2 33" xfId="44549"/>
    <cellStyle name="Title 2 2 2 2 2 2 5 4 2 34" xfId="44550"/>
    <cellStyle name="Title 2 2 2 2 2 2 5 4 2 35" xfId="44551"/>
    <cellStyle name="Title 2 2 2 2 2 2 5 4 2 36" xfId="44552"/>
    <cellStyle name="Title 2 2 2 2 2 2 5 4 2 37" xfId="44553"/>
    <cellStyle name="Title 2 2 2 2 2 2 5 4 2 38" xfId="44554"/>
    <cellStyle name="Title 2 2 2 2 2 2 5 4 2 39" xfId="44555"/>
    <cellStyle name="Title 2 2 2 2 2 2 5 4 2 4" xfId="44556"/>
    <cellStyle name="Title 2 2 2 2 2 2 5 4 2 40" xfId="44557"/>
    <cellStyle name="Title 2 2 2 2 2 2 5 4 2 41" xfId="44558"/>
    <cellStyle name="Title 2 2 2 2 2 2 5 4 2 42" xfId="44559"/>
    <cellStyle name="Title 2 2 2 2 2 2 5 4 2 43" xfId="44560"/>
    <cellStyle name="Title 2 2 2 2 2 2 5 4 2 44" xfId="44561"/>
    <cellStyle name="Title 2 2 2 2 2 2 5 4 2 45" xfId="44562"/>
    <cellStyle name="Title 2 2 2 2 2 2 5 4 2 46" xfId="44563"/>
    <cellStyle name="Title 2 2 2 2 2 2 5 4 2 47" xfId="44564"/>
    <cellStyle name="Title 2 2 2 2 2 2 5 4 2 48" xfId="44565"/>
    <cellStyle name="Title 2 2 2 2 2 2 5 4 2 49" xfId="44566"/>
    <cellStyle name="Title 2 2 2 2 2 2 5 4 2 5" xfId="44567"/>
    <cellStyle name="Title 2 2 2 2 2 2 5 4 2 50" xfId="44568"/>
    <cellStyle name="Title 2 2 2 2 2 2 5 4 2 51" xfId="44569"/>
    <cellStyle name="Title 2 2 2 2 2 2 5 4 2 52" xfId="44570"/>
    <cellStyle name="Title 2 2 2 2 2 2 5 4 2 53" xfId="44571"/>
    <cellStyle name="Title 2 2 2 2 2 2 5 4 2 54" xfId="44572"/>
    <cellStyle name="Title 2 2 2 2 2 2 5 4 2 55" xfId="44573"/>
    <cellStyle name="Title 2 2 2 2 2 2 5 4 2 56" xfId="44574"/>
    <cellStyle name="Title 2 2 2 2 2 2 5 4 2 57" xfId="44575"/>
    <cellStyle name="Title 2 2 2 2 2 2 5 4 2 58" xfId="44576"/>
    <cellStyle name="Title 2 2 2 2 2 2 5 4 2 59" xfId="44577"/>
    <cellStyle name="Title 2 2 2 2 2 2 5 4 2 6" xfId="44578"/>
    <cellStyle name="Title 2 2 2 2 2 2 5 4 2 60" xfId="44579"/>
    <cellStyle name="Title 2 2 2 2 2 2 5 4 2 61" xfId="44580"/>
    <cellStyle name="Title 2 2 2 2 2 2 5 4 2 62" xfId="44581"/>
    <cellStyle name="Title 2 2 2 2 2 2 5 4 2 63" xfId="44582"/>
    <cellStyle name="Title 2 2 2 2 2 2 5 4 2 64" xfId="44583"/>
    <cellStyle name="Title 2 2 2 2 2 2 5 4 2 65" xfId="44584"/>
    <cellStyle name="Title 2 2 2 2 2 2 5 4 2 66" xfId="44585"/>
    <cellStyle name="Title 2 2 2 2 2 2 5 4 2 67" xfId="44586"/>
    <cellStyle name="Title 2 2 2 2 2 2 5 4 2 68" xfId="44587"/>
    <cellStyle name="Title 2 2 2 2 2 2 5 4 2 69" xfId="44588"/>
    <cellStyle name="Title 2 2 2 2 2 2 5 4 2 7" xfId="44589"/>
    <cellStyle name="Title 2 2 2 2 2 2 5 4 2 70" xfId="44590"/>
    <cellStyle name="Title 2 2 2 2 2 2 5 4 2 71" xfId="44591"/>
    <cellStyle name="Title 2 2 2 2 2 2 5 4 2 72" xfId="44592"/>
    <cellStyle name="Title 2 2 2 2 2 2 5 4 2 73" xfId="44593"/>
    <cellStyle name="Title 2 2 2 2 2 2 5 4 2 74" xfId="44594"/>
    <cellStyle name="Title 2 2 2 2 2 2 5 4 2 8" xfId="44595"/>
    <cellStyle name="Title 2 2 2 2 2 2 5 4 2 9" xfId="44596"/>
    <cellStyle name="Title 2 2 2 2 2 2 5 4 20" xfId="44597"/>
    <cellStyle name="Title 2 2 2 2 2 2 5 4 21" xfId="44598"/>
    <cellStyle name="Title 2 2 2 2 2 2 5 4 22" xfId="44599"/>
    <cellStyle name="Title 2 2 2 2 2 2 5 4 23" xfId="44600"/>
    <cellStyle name="Title 2 2 2 2 2 2 5 4 24" xfId="44601"/>
    <cellStyle name="Title 2 2 2 2 2 2 5 4 25" xfId="44602"/>
    <cellStyle name="Title 2 2 2 2 2 2 5 4 26" xfId="44603"/>
    <cellStyle name="Title 2 2 2 2 2 2 5 4 27" xfId="44604"/>
    <cellStyle name="Title 2 2 2 2 2 2 5 4 28" xfId="44605"/>
    <cellStyle name="Title 2 2 2 2 2 2 5 4 29" xfId="44606"/>
    <cellStyle name="Title 2 2 2 2 2 2 5 4 3" xfId="44607"/>
    <cellStyle name="Title 2 2 2 2 2 2 5 4 3 2" xfId="44608"/>
    <cellStyle name="Title 2 2 2 2 2 2 5 4 30" xfId="44609"/>
    <cellStyle name="Title 2 2 2 2 2 2 5 4 31" xfId="44610"/>
    <cellStyle name="Title 2 2 2 2 2 2 5 4 32" xfId="44611"/>
    <cellStyle name="Title 2 2 2 2 2 2 5 4 33" xfId="44612"/>
    <cellStyle name="Title 2 2 2 2 2 2 5 4 34" xfId="44613"/>
    <cellStyle name="Title 2 2 2 2 2 2 5 4 35" xfId="44614"/>
    <cellStyle name="Title 2 2 2 2 2 2 5 4 36" xfId="44615"/>
    <cellStyle name="Title 2 2 2 2 2 2 5 4 37" xfId="44616"/>
    <cellStyle name="Title 2 2 2 2 2 2 5 4 38" xfId="44617"/>
    <cellStyle name="Title 2 2 2 2 2 2 5 4 39" xfId="44618"/>
    <cellStyle name="Title 2 2 2 2 2 2 5 4 4" xfId="44619"/>
    <cellStyle name="Title 2 2 2 2 2 2 5 4 40" xfId="44620"/>
    <cellStyle name="Title 2 2 2 2 2 2 5 4 41" xfId="44621"/>
    <cellStyle name="Title 2 2 2 2 2 2 5 4 42" xfId="44622"/>
    <cellStyle name="Title 2 2 2 2 2 2 5 4 43" xfId="44623"/>
    <cellStyle name="Title 2 2 2 2 2 2 5 4 44" xfId="44624"/>
    <cellStyle name="Title 2 2 2 2 2 2 5 4 45" xfId="44625"/>
    <cellStyle name="Title 2 2 2 2 2 2 5 4 46" xfId="44626"/>
    <cellStyle name="Title 2 2 2 2 2 2 5 4 47" xfId="44627"/>
    <cellStyle name="Title 2 2 2 2 2 2 5 4 48" xfId="44628"/>
    <cellStyle name="Title 2 2 2 2 2 2 5 4 49" xfId="44629"/>
    <cellStyle name="Title 2 2 2 2 2 2 5 4 5" xfId="44630"/>
    <cellStyle name="Title 2 2 2 2 2 2 5 4 50" xfId="44631"/>
    <cellStyle name="Title 2 2 2 2 2 2 5 4 51" xfId="44632"/>
    <cellStyle name="Title 2 2 2 2 2 2 5 4 52" xfId="44633"/>
    <cellStyle name="Title 2 2 2 2 2 2 5 4 53" xfId="44634"/>
    <cellStyle name="Title 2 2 2 2 2 2 5 4 54" xfId="44635"/>
    <cellStyle name="Title 2 2 2 2 2 2 5 4 55" xfId="44636"/>
    <cellStyle name="Title 2 2 2 2 2 2 5 4 56" xfId="44637"/>
    <cellStyle name="Title 2 2 2 2 2 2 5 4 57" xfId="44638"/>
    <cellStyle name="Title 2 2 2 2 2 2 5 4 58" xfId="44639"/>
    <cellStyle name="Title 2 2 2 2 2 2 5 4 59" xfId="44640"/>
    <cellStyle name="Title 2 2 2 2 2 2 5 4 6" xfId="44641"/>
    <cellStyle name="Title 2 2 2 2 2 2 5 4 60" xfId="44642"/>
    <cellStyle name="Title 2 2 2 2 2 2 5 4 61" xfId="44643"/>
    <cellStyle name="Title 2 2 2 2 2 2 5 4 62" xfId="44644"/>
    <cellStyle name="Title 2 2 2 2 2 2 5 4 63" xfId="44645"/>
    <cellStyle name="Title 2 2 2 2 2 2 5 4 64" xfId="44646"/>
    <cellStyle name="Title 2 2 2 2 2 2 5 4 65" xfId="44647"/>
    <cellStyle name="Title 2 2 2 2 2 2 5 4 66" xfId="44648"/>
    <cellStyle name="Title 2 2 2 2 2 2 5 4 67" xfId="44649"/>
    <cellStyle name="Title 2 2 2 2 2 2 5 4 68" xfId="44650"/>
    <cellStyle name="Title 2 2 2 2 2 2 5 4 69" xfId="44651"/>
    <cellStyle name="Title 2 2 2 2 2 2 5 4 7" xfId="44652"/>
    <cellStyle name="Title 2 2 2 2 2 2 5 4 70" xfId="44653"/>
    <cellStyle name="Title 2 2 2 2 2 2 5 4 71" xfId="44654"/>
    <cellStyle name="Title 2 2 2 2 2 2 5 4 72" xfId="44655"/>
    <cellStyle name="Title 2 2 2 2 2 2 5 4 73" xfId="44656"/>
    <cellStyle name="Title 2 2 2 2 2 2 5 4 74" xfId="44657"/>
    <cellStyle name="Title 2 2 2 2 2 2 5 4 8" xfId="44658"/>
    <cellStyle name="Title 2 2 2 2 2 2 5 4 9" xfId="44659"/>
    <cellStyle name="Title 2 2 2 2 2 2 5 40" xfId="44660"/>
    <cellStyle name="Title 2 2 2 2 2 2 5 41" xfId="44661"/>
    <cellStyle name="Title 2 2 2 2 2 2 5 42" xfId="44662"/>
    <cellStyle name="Title 2 2 2 2 2 2 5 43" xfId="44663"/>
    <cellStyle name="Title 2 2 2 2 2 2 5 44" xfId="44664"/>
    <cellStyle name="Title 2 2 2 2 2 2 5 45" xfId="44665"/>
    <cellStyle name="Title 2 2 2 2 2 2 5 46" xfId="44666"/>
    <cellStyle name="Title 2 2 2 2 2 2 5 47" xfId="44667"/>
    <cellStyle name="Title 2 2 2 2 2 2 5 48" xfId="44668"/>
    <cellStyle name="Title 2 2 2 2 2 2 5 49" xfId="44669"/>
    <cellStyle name="Title 2 2 2 2 2 2 5 5" xfId="44670"/>
    <cellStyle name="Title 2 2 2 2 2 2 5 50" xfId="44671"/>
    <cellStyle name="Title 2 2 2 2 2 2 5 51" xfId="44672"/>
    <cellStyle name="Title 2 2 2 2 2 2 5 52" xfId="44673"/>
    <cellStyle name="Title 2 2 2 2 2 2 5 53" xfId="44674"/>
    <cellStyle name="Title 2 2 2 2 2 2 5 54" xfId="44675"/>
    <cellStyle name="Title 2 2 2 2 2 2 5 55" xfId="44676"/>
    <cellStyle name="Title 2 2 2 2 2 2 5 56" xfId="44677"/>
    <cellStyle name="Title 2 2 2 2 2 2 5 57" xfId="44678"/>
    <cellStyle name="Title 2 2 2 2 2 2 5 58" xfId="44679"/>
    <cellStyle name="Title 2 2 2 2 2 2 5 59" xfId="44680"/>
    <cellStyle name="Title 2 2 2 2 2 2 5 6" xfId="44681"/>
    <cellStyle name="Title 2 2 2 2 2 2 5 60" xfId="44682"/>
    <cellStyle name="Title 2 2 2 2 2 2 5 61" xfId="44683"/>
    <cellStyle name="Title 2 2 2 2 2 2 5 62" xfId="44684"/>
    <cellStyle name="Title 2 2 2 2 2 2 5 63" xfId="44685"/>
    <cellStyle name="Title 2 2 2 2 2 2 5 64" xfId="44686"/>
    <cellStyle name="Title 2 2 2 2 2 2 5 65" xfId="44687"/>
    <cellStyle name="Title 2 2 2 2 2 2 5 66" xfId="44688"/>
    <cellStyle name="Title 2 2 2 2 2 2 5 67" xfId="44689"/>
    <cellStyle name="Title 2 2 2 2 2 2 5 68" xfId="44690"/>
    <cellStyle name="Title 2 2 2 2 2 2 5 69" xfId="44691"/>
    <cellStyle name="Title 2 2 2 2 2 2 5 7" xfId="44692"/>
    <cellStyle name="Title 2 2 2 2 2 2 5 70" xfId="44693"/>
    <cellStyle name="Title 2 2 2 2 2 2 5 71" xfId="44694"/>
    <cellStyle name="Title 2 2 2 2 2 2 5 72" xfId="44695"/>
    <cellStyle name="Title 2 2 2 2 2 2 5 73" xfId="44696"/>
    <cellStyle name="Title 2 2 2 2 2 2 5 74" xfId="44697"/>
    <cellStyle name="Title 2 2 2 2 2 2 5 75" xfId="44698"/>
    <cellStyle name="Title 2 2 2 2 2 2 5 76" xfId="44699"/>
    <cellStyle name="Title 2 2 2 2 2 2 5 77" xfId="44700"/>
    <cellStyle name="Title 2 2 2 2 2 2 5 78" xfId="44701"/>
    <cellStyle name="Title 2 2 2 2 2 2 5 79" xfId="44702"/>
    <cellStyle name="Title 2 2 2 2 2 2 5 8" xfId="44703"/>
    <cellStyle name="Title 2 2 2 2 2 2 5 80" xfId="44704"/>
    <cellStyle name="Title 2 2 2 2 2 2 5 81" xfId="44705"/>
    <cellStyle name="Title 2 2 2 2 2 2 5 82" xfId="44706"/>
    <cellStyle name="Title 2 2 2 2 2 2 5 83" xfId="44707"/>
    <cellStyle name="Title 2 2 2 2 2 2 5 84" xfId="44708"/>
    <cellStyle name="Title 2 2 2 2 2 2 5 85" xfId="44709"/>
    <cellStyle name="Title 2 2 2 2 2 2 5 86" xfId="44710"/>
    <cellStyle name="Title 2 2 2 2 2 2 5 87" xfId="44711"/>
    <cellStyle name="Title 2 2 2 2 2 2 5 88" xfId="44712"/>
    <cellStyle name="Title 2 2 2 2 2 2 5 89" xfId="44713"/>
    <cellStyle name="Title 2 2 2 2 2 2 5 9" xfId="44714"/>
    <cellStyle name="Title 2 2 2 2 2 2 5 90" xfId="44715"/>
    <cellStyle name="Title 2 2 2 2 2 2 5 91" xfId="44716"/>
    <cellStyle name="Title 2 2 2 2 2 2 5 92" xfId="44717"/>
    <cellStyle name="Title 2 2 2 2 2 2 5 93" xfId="44718"/>
    <cellStyle name="Title 2 2 2 2 2 2 5 94" xfId="44719"/>
    <cellStyle name="Title 2 2 2 2 2 2 5 95" xfId="44720"/>
    <cellStyle name="Title 2 2 2 2 2 2 5 96" xfId="44721"/>
    <cellStyle name="Title 2 2 2 2 2 2 5 97" xfId="44722"/>
    <cellStyle name="Title 2 2 2 2 2 2 5 98" xfId="44723"/>
    <cellStyle name="Title 2 2 2 2 2 2 5 99" xfId="44724"/>
    <cellStyle name="Title 2 2 2 2 2 2 50" xfId="44725"/>
    <cellStyle name="Title 2 2 2 2 2 2 50 2" xfId="44726"/>
    <cellStyle name="Title 2 2 2 2 2 2 51" xfId="44727"/>
    <cellStyle name="Title 2 2 2 2 2 2 51 2" xfId="44728"/>
    <cellStyle name="Title 2 2 2 2 2 2 52" xfId="44729"/>
    <cellStyle name="Title 2 2 2 2 2 2 52 2" xfId="44730"/>
    <cellStyle name="Title 2 2 2 2 2 2 53" xfId="44731"/>
    <cellStyle name="Title 2 2 2 2 2 2 53 2" xfId="44732"/>
    <cellStyle name="Title 2 2 2 2 2 2 54" xfId="44733"/>
    <cellStyle name="Title 2 2 2 2 2 2 54 2" xfId="44734"/>
    <cellStyle name="Title 2 2 2 2 2 2 55" xfId="44735"/>
    <cellStyle name="Title 2 2 2 2 2 2 55 2" xfId="44736"/>
    <cellStyle name="Title 2 2 2 2 2 2 56" xfId="44737"/>
    <cellStyle name="Title 2 2 2 2 2 2 56 2" xfId="44738"/>
    <cellStyle name="Title 2 2 2 2 2 2 57" xfId="44739"/>
    <cellStyle name="Title 2 2 2 2 2 2 57 2" xfId="44740"/>
    <cellStyle name="Title 2 2 2 2 2 2 58" xfId="44741"/>
    <cellStyle name="Title 2 2 2 2 2 2 58 2" xfId="44742"/>
    <cellStyle name="Title 2 2 2 2 2 2 59" xfId="44743"/>
    <cellStyle name="Title 2 2 2 2 2 2 59 2" xfId="44744"/>
    <cellStyle name="Title 2 2 2 2 2 2 6" xfId="44745"/>
    <cellStyle name="Title 2 2 2 2 2 2 6 10" xfId="44746"/>
    <cellStyle name="Title 2 2 2 2 2 2 6 10 2" xfId="44747"/>
    <cellStyle name="Title 2 2 2 2 2 2 6 100" xfId="44748"/>
    <cellStyle name="Title 2 2 2 2 2 2 6 101" xfId="44749"/>
    <cellStyle name="Title 2 2 2 2 2 2 6 102" xfId="44750"/>
    <cellStyle name="Title 2 2 2 2 2 2 6 103" xfId="44751"/>
    <cellStyle name="Title 2 2 2 2 2 2 6 104" xfId="44752"/>
    <cellStyle name="Title 2 2 2 2 2 2 6 105" xfId="44753"/>
    <cellStyle name="Title 2 2 2 2 2 2 6 106" xfId="44754"/>
    <cellStyle name="Title 2 2 2 2 2 2 6 107" xfId="44755"/>
    <cellStyle name="Title 2 2 2 2 2 2 6 108" xfId="44756"/>
    <cellStyle name="Title 2 2 2 2 2 2 6 109" xfId="44757"/>
    <cellStyle name="Title 2 2 2 2 2 2 6 11" xfId="44758"/>
    <cellStyle name="Title 2 2 2 2 2 2 6 11 2" xfId="44759"/>
    <cellStyle name="Title 2 2 2 2 2 2 6 12" xfId="44760"/>
    <cellStyle name="Title 2 2 2 2 2 2 6 12 2" xfId="44761"/>
    <cellStyle name="Title 2 2 2 2 2 2 6 13" xfId="44762"/>
    <cellStyle name="Title 2 2 2 2 2 2 6 13 2" xfId="44763"/>
    <cellStyle name="Title 2 2 2 2 2 2 6 14" xfId="44764"/>
    <cellStyle name="Title 2 2 2 2 2 2 6 14 2" xfId="44765"/>
    <cellStyle name="Title 2 2 2 2 2 2 6 15" xfId="44766"/>
    <cellStyle name="Title 2 2 2 2 2 2 6 15 2" xfId="44767"/>
    <cellStyle name="Title 2 2 2 2 2 2 6 16" xfId="44768"/>
    <cellStyle name="Title 2 2 2 2 2 2 6 16 2" xfId="44769"/>
    <cellStyle name="Title 2 2 2 2 2 2 6 17" xfId="44770"/>
    <cellStyle name="Title 2 2 2 2 2 2 6 17 2" xfId="44771"/>
    <cellStyle name="Title 2 2 2 2 2 2 6 18" xfId="44772"/>
    <cellStyle name="Title 2 2 2 2 2 2 6 18 2" xfId="44773"/>
    <cellStyle name="Title 2 2 2 2 2 2 6 19" xfId="44774"/>
    <cellStyle name="Title 2 2 2 2 2 2 6 19 2" xfId="44775"/>
    <cellStyle name="Title 2 2 2 2 2 2 6 2" xfId="44776"/>
    <cellStyle name="Title 2 2 2 2 2 2 6 2 10" xfId="44777"/>
    <cellStyle name="Title 2 2 2 2 2 2 6 2 11" xfId="44778"/>
    <cellStyle name="Title 2 2 2 2 2 2 6 2 12" xfId="44779"/>
    <cellStyle name="Title 2 2 2 2 2 2 6 2 13" xfId="44780"/>
    <cellStyle name="Title 2 2 2 2 2 2 6 2 14" xfId="44781"/>
    <cellStyle name="Title 2 2 2 2 2 2 6 2 15" xfId="44782"/>
    <cellStyle name="Title 2 2 2 2 2 2 6 2 16" xfId="44783"/>
    <cellStyle name="Title 2 2 2 2 2 2 6 2 17" xfId="44784"/>
    <cellStyle name="Title 2 2 2 2 2 2 6 2 18" xfId="44785"/>
    <cellStyle name="Title 2 2 2 2 2 2 6 2 19" xfId="44786"/>
    <cellStyle name="Title 2 2 2 2 2 2 6 2 2" xfId="44787"/>
    <cellStyle name="Title 2 2 2 2 2 2 6 2 2 10" xfId="44788"/>
    <cellStyle name="Title 2 2 2 2 2 2 6 2 2 11" xfId="44789"/>
    <cellStyle name="Title 2 2 2 2 2 2 6 2 2 12" xfId="44790"/>
    <cellStyle name="Title 2 2 2 2 2 2 6 2 2 13" xfId="44791"/>
    <cellStyle name="Title 2 2 2 2 2 2 6 2 2 14" xfId="44792"/>
    <cellStyle name="Title 2 2 2 2 2 2 6 2 2 15" xfId="44793"/>
    <cellStyle name="Title 2 2 2 2 2 2 6 2 2 16" xfId="44794"/>
    <cellStyle name="Title 2 2 2 2 2 2 6 2 2 17" xfId="44795"/>
    <cellStyle name="Title 2 2 2 2 2 2 6 2 2 18" xfId="44796"/>
    <cellStyle name="Title 2 2 2 2 2 2 6 2 2 19" xfId="44797"/>
    <cellStyle name="Title 2 2 2 2 2 2 6 2 2 2" xfId="44798"/>
    <cellStyle name="Title 2 2 2 2 2 2 6 2 2 2 10" xfId="44799"/>
    <cellStyle name="Title 2 2 2 2 2 2 6 2 2 2 11" xfId="44800"/>
    <cellStyle name="Title 2 2 2 2 2 2 6 2 2 2 12" xfId="44801"/>
    <cellStyle name="Title 2 2 2 2 2 2 6 2 2 2 13" xfId="44802"/>
    <cellStyle name="Title 2 2 2 2 2 2 6 2 2 2 14" xfId="44803"/>
    <cellStyle name="Title 2 2 2 2 2 2 6 2 2 2 15" xfId="44804"/>
    <cellStyle name="Title 2 2 2 2 2 2 6 2 2 2 16" xfId="44805"/>
    <cellStyle name="Title 2 2 2 2 2 2 6 2 2 2 17" xfId="44806"/>
    <cellStyle name="Title 2 2 2 2 2 2 6 2 2 2 18" xfId="44807"/>
    <cellStyle name="Title 2 2 2 2 2 2 6 2 2 2 19" xfId="44808"/>
    <cellStyle name="Title 2 2 2 2 2 2 6 2 2 2 2" xfId="44809"/>
    <cellStyle name="Title 2 2 2 2 2 2 6 2 2 2 2 10" xfId="44810"/>
    <cellStyle name="Title 2 2 2 2 2 2 6 2 2 2 2 11" xfId="44811"/>
    <cellStyle name="Title 2 2 2 2 2 2 6 2 2 2 2 12" xfId="44812"/>
    <cellStyle name="Title 2 2 2 2 2 2 6 2 2 2 2 13" xfId="44813"/>
    <cellStyle name="Title 2 2 2 2 2 2 6 2 2 2 2 14" xfId="44814"/>
    <cellStyle name="Title 2 2 2 2 2 2 6 2 2 2 2 15" xfId="44815"/>
    <cellStyle name="Title 2 2 2 2 2 2 6 2 2 2 2 16" xfId="44816"/>
    <cellStyle name="Title 2 2 2 2 2 2 6 2 2 2 2 17" xfId="44817"/>
    <cellStyle name="Title 2 2 2 2 2 2 6 2 2 2 2 18" xfId="44818"/>
    <cellStyle name="Title 2 2 2 2 2 2 6 2 2 2 2 19" xfId="44819"/>
    <cellStyle name="Title 2 2 2 2 2 2 6 2 2 2 2 2" xfId="44820"/>
    <cellStyle name="Title 2 2 2 2 2 2 6 2 2 2 2 2 2" xfId="44821"/>
    <cellStyle name="Title 2 2 2 2 2 2 6 2 2 2 2 20" xfId="44822"/>
    <cellStyle name="Title 2 2 2 2 2 2 6 2 2 2 2 21" xfId="44823"/>
    <cellStyle name="Title 2 2 2 2 2 2 6 2 2 2 2 22" xfId="44824"/>
    <cellStyle name="Title 2 2 2 2 2 2 6 2 2 2 2 23" xfId="44825"/>
    <cellStyle name="Title 2 2 2 2 2 2 6 2 2 2 2 24" xfId="44826"/>
    <cellStyle name="Title 2 2 2 2 2 2 6 2 2 2 2 25" xfId="44827"/>
    <cellStyle name="Title 2 2 2 2 2 2 6 2 2 2 2 26" xfId="44828"/>
    <cellStyle name="Title 2 2 2 2 2 2 6 2 2 2 2 27" xfId="44829"/>
    <cellStyle name="Title 2 2 2 2 2 2 6 2 2 2 2 28" xfId="44830"/>
    <cellStyle name="Title 2 2 2 2 2 2 6 2 2 2 2 29" xfId="44831"/>
    <cellStyle name="Title 2 2 2 2 2 2 6 2 2 2 2 3" xfId="44832"/>
    <cellStyle name="Title 2 2 2 2 2 2 6 2 2 2 2 30" xfId="44833"/>
    <cellStyle name="Title 2 2 2 2 2 2 6 2 2 2 2 31" xfId="44834"/>
    <cellStyle name="Title 2 2 2 2 2 2 6 2 2 2 2 32" xfId="44835"/>
    <cellStyle name="Title 2 2 2 2 2 2 6 2 2 2 2 33" xfId="44836"/>
    <cellStyle name="Title 2 2 2 2 2 2 6 2 2 2 2 34" xfId="44837"/>
    <cellStyle name="Title 2 2 2 2 2 2 6 2 2 2 2 35" xfId="44838"/>
    <cellStyle name="Title 2 2 2 2 2 2 6 2 2 2 2 36" xfId="44839"/>
    <cellStyle name="Title 2 2 2 2 2 2 6 2 2 2 2 37" xfId="44840"/>
    <cellStyle name="Title 2 2 2 2 2 2 6 2 2 2 2 38" xfId="44841"/>
    <cellStyle name="Title 2 2 2 2 2 2 6 2 2 2 2 39" xfId="44842"/>
    <cellStyle name="Title 2 2 2 2 2 2 6 2 2 2 2 4" xfId="44843"/>
    <cellStyle name="Title 2 2 2 2 2 2 6 2 2 2 2 40" xfId="44844"/>
    <cellStyle name="Title 2 2 2 2 2 2 6 2 2 2 2 41" xfId="44845"/>
    <cellStyle name="Title 2 2 2 2 2 2 6 2 2 2 2 42" xfId="44846"/>
    <cellStyle name="Title 2 2 2 2 2 2 6 2 2 2 2 43" xfId="44847"/>
    <cellStyle name="Title 2 2 2 2 2 2 6 2 2 2 2 44" xfId="44848"/>
    <cellStyle name="Title 2 2 2 2 2 2 6 2 2 2 2 45" xfId="44849"/>
    <cellStyle name="Title 2 2 2 2 2 2 6 2 2 2 2 46" xfId="44850"/>
    <cellStyle name="Title 2 2 2 2 2 2 6 2 2 2 2 47" xfId="44851"/>
    <cellStyle name="Title 2 2 2 2 2 2 6 2 2 2 2 48" xfId="44852"/>
    <cellStyle name="Title 2 2 2 2 2 2 6 2 2 2 2 49" xfId="44853"/>
    <cellStyle name="Title 2 2 2 2 2 2 6 2 2 2 2 5" xfId="44854"/>
    <cellStyle name="Title 2 2 2 2 2 2 6 2 2 2 2 50" xfId="44855"/>
    <cellStyle name="Title 2 2 2 2 2 2 6 2 2 2 2 51" xfId="44856"/>
    <cellStyle name="Title 2 2 2 2 2 2 6 2 2 2 2 52" xfId="44857"/>
    <cellStyle name="Title 2 2 2 2 2 2 6 2 2 2 2 53" xfId="44858"/>
    <cellStyle name="Title 2 2 2 2 2 2 6 2 2 2 2 54" xfId="44859"/>
    <cellStyle name="Title 2 2 2 2 2 2 6 2 2 2 2 55" xfId="44860"/>
    <cellStyle name="Title 2 2 2 2 2 2 6 2 2 2 2 56" xfId="44861"/>
    <cellStyle name="Title 2 2 2 2 2 2 6 2 2 2 2 57" xfId="44862"/>
    <cellStyle name="Title 2 2 2 2 2 2 6 2 2 2 2 58" xfId="44863"/>
    <cellStyle name="Title 2 2 2 2 2 2 6 2 2 2 2 59" xfId="44864"/>
    <cellStyle name="Title 2 2 2 2 2 2 6 2 2 2 2 6" xfId="44865"/>
    <cellStyle name="Title 2 2 2 2 2 2 6 2 2 2 2 60" xfId="44866"/>
    <cellStyle name="Title 2 2 2 2 2 2 6 2 2 2 2 61" xfId="44867"/>
    <cellStyle name="Title 2 2 2 2 2 2 6 2 2 2 2 62" xfId="44868"/>
    <cellStyle name="Title 2 2 2 2 2 2 6 2 2 2 2 63" xfId="44869"/>
    <cellStyle name="Title 2 2 2 2 2 2 6 2 2 2 2 64" xfId="44870"/>
    <cellStyle name="Title 2 2 2 2 2 2 6 2 2 2 2 65" xfId="44871"/>
    <cellStyle name="Title 2 2 2 2 2 2 6 2 2 2 2 66" xfId="44872"/>
    <cellStyle name="Title 2 2 2 2 2 2 6 2 2 2 2 67" xfId="44873"/>
    <cellStyle name="Title 2 2 2 2 2 2 6 2 2 2 2 68" xfId="44874"/>
    <cellStyle name="Title 2 2 2 2 2 2 6 2 2 2 2 69" xfId="44875"/>
    <cellStyle name="Title 2 2 2 2 2 2 6 2 2 2 2 7" xfId="44876"/>
    <cellStyle name="Title 2 2 2 2 2 2 6 2 2 2 2 70" xfId="44877"/>
    <cellStyle name="Title 2 2 2 2 2 2 6 2 2 2 2 71" xfId="44878"/>
    <cellStyle name="Title 2 2 2 2 2 2 6 2 2 2 2 72" xfId="44879"/>
    <cellStyle name="Title 2 2 2 2 2 2 6 2 2 2 2 73" xfId="44880"/>
    <cellStyle name="Title 2 2 2 2 2 2 6 2 2 2 2 74" xfId="44881"/>
    <cellStyle name="Title 2 2 2 2 2 2 6 2 2 2 2 8" xfId="44882"/>
    <cellStyle name="Title 2 2 2 2 2 2 6 2 2 2 2 9" xfId="44883"/>
    <cellStyle name="Title 2 2 2 2 2 2 6 2 2 2 20" xfId="44884"/>
    <cellStyle name="Title 2 2 2 2 2 2 6 2 2 2 21" xfId="44885"/>
    <cellStyle name="Title 2 2 2 2 2 2 6 2 2 2 22" xfId="44886"/>
    <cellStyle name="Title 2 2 2 2 2 2 6 2 2 2 23" xfId="44887"/>
    <cellStyle name="Title 2 2 2 2 2 2 6 2 2 2 24" xfId="44888"/>
    <cellStyle name="Title 2 2 2 2 2 2 6 2 2 2 25" xfId="44889"/>
    <cellStyle name="Title 2 2 2 2 2 2 6 2 2 2 26" xfId="44890"/>
    <cellStyle name="Title 2 2 2 2 2 2 6 2 2 2 27" xfId="44891"/>
    <cellStyle name="Title 2 2 2 2 2 2 6 2 2 2 28" xfId="44892"/>
    <cellStyle name="Title 2 2 2 2 2 2 6 2 2 2 29" xfId="44893"/>
    <cellStyle name="Title 2 2 2 2 2 2 6 2 2 2 3" xfId="44894"/>
    <cellStyle name="Title 2 2 2 2 2 2 6 2 2 2 3 2" xfId="44895"/>
    <cellStyle name="Title 2 2 2 2 2 2 6 2 2 2 30" xfId="44896"/>
    <cellStyle name="Title 2 2 2 2 2 2 6 2 2 2 31" xfId="44897"/>
    <cellStyle name="Title 2 2 2 2 2 2 6 2 2 2 32" xfId="44898"/>
    <cellStyle name="Title 2 2 2 2 2 2 6 2 2 2 33" xfId="44899"/>
    <cellStyle name="Title 2 2 2 2 2 2 6 2 2 2 34" xfId="44900"/>
    <cellStyle name="Title 2 2 2 2 2 2 6 2 2 2 35" xfId="44901"/>
    <cellStyle name="Title 2 2 2 2 2 2 6 2 2 2 36" xfId="44902"/>
    <cellStyle name="Title 2 2 2 2 2 2 6 2 2 2 37" xfId="44903"/>
    <cellStyle name="Title 2 2 2 2 2 2 6 2 2 2 38" xfId="44904"/>
    <cellStyle name="Title 2 2 2 2 2 2 6 2 2 2 39" xfId="44905"/>
    <cellStyle name="Title 2 2 2 2 2 2 6 2 2 2 4" xfId="44906"/>
    <cellStyle name="Title 2 2 2 2 2 2 6 2 2 2 40" xfId="44907"/>
    <cellStyle name="Title 2 2 2 2 2 2 6 2 2 2 41" xfId="44908"/>
    <cellStyle name="Title 2 2 2 2 2 2 6 2 2 2 42" xfId="44909"/>
    <cellStyle name="Title 2 2 2 2 2 2 6 2 2 2 43" xfId="44910"/>
    <cellStyle name="Title 2 2 2 2 2 2 6 2 2 2 44" xfId="44911"/>
    <cellStyle name="Title 2 2 2 2 2 2 6 2 2 2 45" xfId="44912"/>
    <cellStyle name="Title 2 2 2 2 2 2 6 2 2 2 46" xfId="44913"/>
    <cellStyle name="Title 2 2 2 2 2 2 6 2 2 2 47" xfId="44914"/>
    <cellStyle name="Title 2 2 2 2 2 2 6 2 2 2 48" xfId="44915"/>
    <cellStyle name="Title 2 2 2 2 2 2 6 2 2 2 49" xfId="44916"/>
    <cellStyle name="Title 2 2 2 2 2 2 6 2 2 2 5" xfId="44917"/>
    <cellStyle name="Title 2 2 2 2 2 2 6 2 2 2 50" xfId="44918"/>
    <cellStyle name="Title 2 2 2 2 2 2 6 2 2 2 51" xfId="44919"/>
    <cellStyle name="Title 2 2 2 2 2 2 6 2 2 2 52" xfId="44920"/>
    <cellStyle name="Title 2 2 2 2 2 2 6 2 2 2 53" xfId="44921"/>
    <cellStyle name="Title 2 2 2 2 2 2 6 2 2 2 54" xfId="44922"/>
    <cellStyle name="Title 2 2 2 2 2 2 6 2 2 2 55" xfId="44923"/>
    <cellStyle name="Title 2 2 2 2 2 2 6 2 2 2 56" xfId="44924"/>
    <cellStyle name="Title 2 2 2 2 2 2 6 2 2 2 57" xfId="44925"/>
    <cellStyle name="Title 2 2 2 2 2 2 6 2 2 2 58" xfId="44926"/>
    <cellStyle name="Title 2 2 2 2 2 2 6 2 2 2 59" xfId="44927"/>
    <cellStyle name="Title 2 2 2 2 2 2 6 2 2 2 6" xfId="44928"/>
    <cellStyle name="Title 2 2 2 2 2 2 6 2 2 2 60" xfId="44929"/>
    <cellStyle name="Title 2 2 2 2 2 2 6 2 2 2 61" xfId="44930"/>
    <cellStyle name="Title 2 2 2 2 2 2 6 2 2 2 62" xfId="44931"/>
    <cellStyle name="Title 2 2 2 2 2 2 6 2 2 2 63" xfId="44932"/>
    <cellStyle name="Title 2 2 2 2 2 2 6 2 2 2 64" xfId="44933"/>
    <cellStyle name="Title 2 2 2 2 2 2 6 2 2 2 65" xfId="44934"/>
    <cellStyle name="Title 2 2 2 2 2 2 6 2 2 2 66" xfId="44935"/>
    <cellStyle name="Title 2 2 2 2 2 2 6 2 2 2 67" xfId="44936"/>
    <cellStyle name="Title 2 2 2 2 2 2 6 2 2 2 68" xfId="44937"/>
    <cellStyle name="Title 2 2 2 2 2 2 6 2 2 2 69" xfId="44938"/>
    <cellStyle name="Title 2 2 2 2 2 2 6 2 2 2 7" xfId="44939"/>
    <cellStyle name="Title 2 2 2 2 2 2 6 2 2 2 70" xfId="44940"/>
    <cellStyle name="Title 2 2 2 2 2 2 6 2 2 2 71" xfId="44941"/>
    <cellStyle name="Title 2 2 2 2 2 2 6 2 2 2 72" xfId="44942"/>
    <cellStyle name="Title 2 2 2 2 2 2 6 2 2 2 73" xfId="44943"/>
    <cellStyle name="Title 2 2 2 2 2 2 6 2 2 2 74" xfId="44944"/>
    <cellStyle name="Title 2 2 2 2 2 2 6 2 2 2 8" xfId="44945"/>
    <cellStyle name="Title 2 2 2 2 2 2 6 2 2 2 9" xfId="44946"/>
    <cellStyle name="Title 2 2 2 2 2 2 6 2 2 20" xfId="44947"/>
    <cellStyle name="Title 2 2 2 2 2 2 6 2 2 21" xfId="44948"/>
    <cellStyle name="Title 2 2 2 2 2 2 6 2 2 22" xfId="44949"/>
    <cellStyle name="Title 2 2 2 2 2 2 6 2 2 23" xfId="44950"/>
    <cellStyle name="Title 2 2 2 2 2 2 6 2 2 24" xfId="44951"/>
    <cellStyle name="Title 2 2 2 2 2 2 6 2 2 25" xfId="44952"/>
    <cellStyle name="Title 2 2 2 2 2 2 6 2 2 26" xfId="44953"/>
    <cellStyle name="Title 2 2 2 2 2 2 6 2 2 27" xfId="44954"/>
    <cellStyle name="Title 2 2 2 2 2 2 6 2 2 28" xfId="44955"/>
    <cellStyle name="Title 2 2 2 2 2 2 6 2 2 29" xfId="44956"/>
    <cellStyle name="Title 2 2 2 2 2 2 6 2 2 3" xfId="44957"/>
    <cellStyle name="Title 2 2 2 2 2 2 6 2 2 3 2" xfId="44958"/>
    <cellStyle name="Title 2 2 2 2 2 2 6 2 2 30" xfId="44959"/>
    <cellStyle name="Title 2 2 2 2 2 2 6 2 2 31" xfId="44960"/>
    <cellStyle name="Title 2 2 2 2 2 2 6 2 2 32" xfId="44961"/>
    <cellStyle name="Title 2 2 2 2 2 2 6 2 2 33" xfId="44962"/>
    <cellStyle name="Title 2 2 2 2 2 2 6 2 2 34" xfId="44963"/>
    <cellStyle name="Title 2 2 2 2 2 2 6 2 2 35" xfId="44964"/>
    <cellStyle name="Title 2 2 2 2 2 2 6 2 2 36" xfId="44965"/>
    <cellStyle name="Title 2 2 2 2 2 2 6 2 2 37" xfId="44966"/>
    <cellStyle name="Title 2 2 2 2 2 2 6 2 2 38" xfId="44967"/>
    <cellStyle name="Title 2 2 2 2 2 2 6 2 2 39" xfId="44968"/>
    <cellStyle name="Title 2 2 2 2 2 2 6 2 2 4" xfId="44969"/>
    <cellStyle name="Title 2 2 2 2 2 2 6 2 2 40" xfId="44970"/>
    <cellStyle name="Title 2 2 2 2 2 2 6 2 2 41" xfId="44971"/>
    <cellStyle name="Title 2 2 2 2 2 2 6 2 2 42" xfId="44972"/>
    <cellStyle name="Title 2 2 2 2 2 2 6 2 2 43" xfId="44973"/>
    <cellStyle name="Title 2 2 2 2 2 2 6 2 2 44" xfId="44974"/>
    <cellStyle name="Title 2 2 2 2 2 2 6 2 2 45" xfId="44975"/>
    <cellStyle name="Title 2 2 2 2 2 2 6 2 2 46" xfId="44976"/>
    <cellStyle name="Title 2 2 2 2 2 2 6 2 2 47" xfId="44977"/>
    <cellStyle name="Title 2 2 2 2 2 2 6 2 2 48" xfId="44978"/>
    <cellStyle name="Title 2 2 2 2 2 2 6 2 2 49" xfId="44979"/>
    <cellStyle name="Title 2 2 2 2 2 2 6 2 2 5" xfId="44980"/>
    <cellStyle name="Title 2 2 2 2 2 2 6 2 2 50" xfId="44981"/>
    <cellStyle name="Title 2 2 2 2 2 2 6 2 2 51" xfId="44982"/>
    <cellStyle name="Title 2 2 2 2 2 2 6 2 2 52" xfId="44983"/>
    <cellStyle name="Title 2 2 2 2 2 2 6 2 2 53" xfId="44984"/>
    <cellStyle name="Title 2 2 2 2 2 2 6 2 2 54" xfId="44985"/>
    <cellStyle name="Title 2 2 2 2 2 2 6 2 2 55" xfId="44986"/>
    <cellStyle name="Title 2 2 2 2 2 2 6 2 2 56" xfId="44987"/>
    <cellStyle name="Title 2 2 2 2 2 2 6 2 2 57" xfId="44988"/>
    <cellStyle name="Title 2 2 2 2 2 2 6 2 2 58" xfId="44989"/>
    <cellStyle name="Title 2 2 2 2 2 2 6 2 2 59" xfId="44990"/>
    <cellStyle name="Title 2 2 2 2 2 2 6 2 2 6" xfId="44991"/>
    <cellStyle name="Title 2 2 2 2 2 2 6 2 2 60" xfId="44992"/>
    <cellStyle name="Title 2 2 2 2 2 2 6 2 2 61" xfId="44993"/>
    <cellStyle name="Title 2 2 2 2 2 2 6 2 2 62" xfId="44994"/>
    <cellStyle name="Title 2 2 2 2 2 2 6 2 2 63" xfId="44995"/>
    <cellStyle name="Title 2 2 2 2 2 2 6 2 2 64" xfId="44996"/>
    <cellStyle name="Title 2 2 2 2 2 2 6 2 2 65" xfId="44997"/>
    <cellStyle name="Title 2 2 2 2 2 2 6 2 2 66" xfId="44998"/>
    <cellStyle name="Title 2 2 2 2 2 2 6 2 2 67" xfId="44999"/>
    <cellStyle name="Title 2 2 2 2 2 2 6 2 2 68" xfId="45000"/>
    <cellStyle name="Title 2 2 2 2 2 2 6 2 2 69" xfId="45001"/>
    <cellStyle name="Title 2 2 2 2 2 2 6 2 2 7" xfId="45002"/>
    <cellStyle name="Title 2 2 2 2 2 2 6 2 2 70" xfId="45003"/>
    <cellStyle name="Title 2 2 2 2 2 2 6 2 2 71" xfId="45004"/>
    <cellStyle name="Title 2 2 2 2 2 2 6 2 2 72" xfId="45005"/>
    <cellStyle name="Title 2 2 2 2 2 2 6 2 2 73" xfId="45006"/>
    <cellStyle name="Title 2 2 2 2 2 2 6 2 2 74" xfId="45007"/>
    <cellStyle name="Title 2 2 2 2 2 2 6 2 2 75" xfId="45008"/>
    <cellStyle name="Title 2 2 2 2 2 2 6 2 2 76" xfId="45009"/>
    <cellStyle name="Title 2 2 2 2 2 2 6 2 2 77" xfId="45010"/>
    <cellStyle name="Title 2 2 2 2 2 2 6 2 2 78" xfId="45011"/>
    <cellStyle name="Title 2 2 2 2 2 2 6 2 2 79" xfId="45012"/>
    <cellStyle name="Title 2 2 2 2 2 2 6 2 2 8" xfId="45013"/>
    <cellStyle name="Title 2 2 2 2 2 2 6 2 2 80" xfId="45014"/>
    <cellStyle name="Title 2 2 2 2 2 2 6 2 2 81" xfId="45015"/>
    <cellStyle name="Title 2 2 2 2 2 2 6 2 2 82" xfId="45016"/>
    <cellStyle name="Title 2 2 2 2 2 2 6 2 2 83" xfId="45017"/>
    <cellStyle name="Title 2 2 2 2 2 2 6 2 2 84" xfId="45018"/>
    <cellStyle name="Title 2 2 2 2 2 2 6 2 2 85" xfId="45019"/>
    <cellStyle name="Title 2 2 2 2 2 2 6 2 2 86" xfId="45020"/>
    <cellStyle name="Title 2 2 2 2 2 2 6 2 2 87" xfId="45021"/>
    <cellStyle name="Title 2 2 2 2 2 2 6 2 2 88" xfId="45022"/>
    <cellStyle name="Title 2 2 2 2 2 2 6 2 2 9" xfId="45023"/>
    <cellStyle name="Title 2 2 2 2 2 2 6 2 20" xfId="45024"/>
    <cellStyle name="Title 2 2 2 2 2 2 6 2 21" xfId="45025"/>
    <cellStyle name="Title 2 2 2 2 2 2 6 2 22" xfId="45026"/>
    <cellStyle name="Title 2 2 2 2 2 2 6 2 23" xfId="45027"/>
    <cellStyle name="Title 2 2 2 2 2 2 6 2 24" xfId="45028"/>
    <cellStyle name="Title 2 2 2 2 2 2 6 2 25" xfId="45029"/>
    <cellStyle name="Title 2 2 2 2 2 2 6 2 26" xfId="45030"/>
    <cellStyle name="Title 2 2 2 2 2 2 6 2 27" xfId="45031"/>
    <cellStyle name="Title 2 2 2 2 2 2 6 2 28" xfId="45032"/>
    <cellStyle name="Title 2 2 2 2 2 2 6 2 29" xfId="45033"/>
    <cellStyle name="Title 2 2 2 2 2 2 6 2 3" xfId="45034"/>
    <cellStyle name="Title 2 2 2 2 2 2 6 2 3 2" xfId="45035"/>
    <cellStyle name="Title 2 2 2 2 2 2 6 2 30" xfId="45036"/>
    <cellStyle name="Title 2 2 2 2 2 2 6 2 31" xfId="45037"/>
    <cellStyle name="Title 2 2 2 2 2 2 6 2 32" xfId="45038"/>
    <cellStyle name="Title 2 2 2 2 2 2 6 2 33" xfId="45039"/>
    <cellStyle name="Title 2 2 2 2 2 2 6 2 34" xfId="45040"/>
    <cellStyle name="Title 2 2 2 2 2 2 6 2 35" xfId="45041"/>
    <cellStyle name="Title 2 2 2 2 2 2 6 2 36" xfId="45042"/>
    <cellStyle name="Title 2 2 2 2 2 2 6 2 37" xfId="45043"/>
    <cellStyle name="Title 2 2 2 2 2 2 6 2 38" xfId="45044"/>
    <cellStyle name="Title 2 2 2 2 2 2 6 2 39" xfId="45045"/>
    <cellStyle name="Title 2 2 2 2 2 2 6 2 4" xfId="45046"/>
    <cellStyle name="Title 2 2 2 2 2 2 6 2 40" xfId="45047"/>
    <cellStyle name="Title 2 2 2 2 2 2 6 2 41" xfId="45048"/>
    <cellStyle name="Title 2 2 2 2 2 2 6 2 42" xfId="45049"/>
    <cellStyle name="Title 2 2 2 2 2 2 6 2 43" xfId="45050"/>
    <cellStyle name="Title 2 2 2 2 2 2 6 2 44" xfId="45051"/>
    <cellStyle name="Title 2 2 2 2 2 2 6 2 45" xfId="45052"/>
    <cellStyle name="Title 2 2 2 2 2 2 6 2 46" xfId="45053"/>
    <cellStyle name="Title 2 2 2 2 2 2 6 2 47" xfId="45054"/>
    <cellStyle name="Title 2 2 2 2 2 2 6 2 48" xfId="45055"/>
    <cellStyle name="Title 2 2 2 2 2 2 6 2 49" xfId="45056"/>
    <cellStyle name="Title 2 2 2 2 2 2 6 2 5" xfId="45057"/>
    <cellStyle name="Title 2 2 2 2 2 2 6 2 50" xfId="45058"/>
    <cellStyle name="Title 2 2 2 2 2 2 6 2 51" xfId="45059"/>
    <cellStyle name="Title 2 2 2 2 2 2 6 2 52" xfId="45060"/>
    <cellStyle name="Title 2 2 2 2 2 2 6 2 53" xfId="45061"/>
    <cellStyle name="Title 2 2 2 2 2 2 6 2 54" xfId="45062"/>
    <cellStyle name="Title 2 2 2 2 2 2 6 2 55" xfId="45063"/>
    <cellStyle name="Title 2 2 2 2 2 2 6 2 56" xfId="45064"/>
    <cellStyle name="Title 2 2 2 2 2 2 6 2 57" xfId="45065"/>
    <cellStyle name="Title 2 2 2 2 2 2 6 2 58" xfId="45066"/>
    <cellStyle name="Title 2 2 2 2 2 2 6 2 59" xfId="45067"/>
    <cellStyle name="Title 2 2 2 2 2 2 6 2 6" xfId="45068"/>
    <cellStyle name="Title 2 2 2 2 2 2 6 2 60" xfId="45069"/>
    <cellStyle name="Title 2 2 2 2 2 2 6 2 61" xfId="45070"/>
    <cellStyle name="Title 2 2 2 2 2 2 6 2 62" xfId="45071"/>
    <cellStyle name="Title 2 2 2 2 2 2 6 2 63" xfId="45072"/>
    <cellStyle name="Title 2 2 2 2 2 2 6 2 64" xfId="45073"/>
    <cellStyle name="Title 2 2 2 2 2 2 6 2 65" xfId="45074"/>
    <cellStyle name="Title 2 2 2 2 2 2 6 2 66" xfId="45075"/>
    <cellStyle name="Title 2 2 2 2 2 2 6 2 67" xfId="45076"/>
    <cellStyle name="Title 2 2 2 2 2 2 6 2 68" xfId="45077"/>
    <cellStyle name="Title 2 2 2 2 2 2 6 2 69" xfId="45078"/>
    <cellStyle name="Title 2 2 2 2 2 2 6 2 7" xfId="45079"/>
    <cellStyle name="Title 2 2 2 2 2 2 6 2 70" xfId="45080"/>
    <cellStyle name="Title 2 2 2 2 2 2 6 2 71" xfId="45081"/>
    <cellStyle name="Title 2 2 2 2 2 2 6 2 72" xfId="45082"/>
    <cellStyle name="Title 2 2 2 2 2 2 6 2 73" xfId="45083"/>
    <cellStyle name="Title 2 2 2 2 2 2 6 2 74" xfId="45084"/>
    <cellStyle name="Title 2 2 2 2 2 2 6 2 75" xfId="45085"/>
    <cellStyle name="Title 2 2 2 2 2 2 6 2 76" xfId="45086"/>
    <cellStyle name="Title 2 2 2 2 2 2 6 2 77" xfId="45087"/>
    <cellStyle name="Title 2 2 2 2 2 2 6 2 78" xfId="45088"/>
    <cellStyle name="Title 2 2 2 2 2 2 6 2 79" xfId="45089"/>
    <cellStyle name="Title 2 2 2 2 2 2 6 2 8" xfId="45090"/>
    <cellStyle name="Title 2 2 2 2 2 2 6 2 80" xfId="45091"/>
    <cellStyle name="Title 2 2 2 2 2 2 6 2 81" xfId="45092"/>
    <cellStyle name="Title 2 2 2 2 2 2 6 2 82" xfId="45093"/>
    <cellStyle name="Title 2 2 2 2 2 2 6 2 83" xfId="45094"/>
    <cellStyle name="Title 2 2 2 2 2 2 6 2 84" xfId="45095"/>
    <cellStyle name="Title 2 2 2 2 2 2 6 2 85" xfId="45096"/>
    <cellStyle name="Title 2 2 2 2 2 2 6 2 86" xfId="45097"/>
    <cellStyle name="Title 2 2 2 2 2 2 6 2 87" xfId="45098"/>
    <cellStyle name="Title 2 2 2 2 2 2 6 2 88" xfId="45099"/>
    <cellStyle name="Title 2 2 2 2 2 2 6 2 9" xfId="45100"/>
    <cellStyle name="Title 2 2 2 2 2 2 6 20" xfId="45101"/>
    <cellStyle name="Title 2 2 2 2 2 2 6 20 2" xfId="45102"/>
    <cellStyle name="Title 2 2 2 2 2 2 6 21" xfId="45103"/>
    <cellStyle name="Title 2 2 2 2 2 2 6 21 2" xfId="45104"/>
    <cellStyle name="Title 2 2 2 2 2 2 6 22" xfId="45105"/>
    <cellStyle name="Title 2 2 2 2 2 2 6 22 2" xfId="45106"/>
    <cellStyle name="Title 2 2 2 2 2 2 6 23" xfId="45107"/>
    <cellStyle name="Title 2 2 2 2 2 2 6 23 2" xfId="45108"/>
    <cellStyle name="Title 2 2 2 2 2 2 6 24" xfId="45109"/>
    <cellStyle name="Title 2 2 2 2 2 2 6 24 2" xfId="45110"/>
    <cellStyle name="Title 2 2 2 2 2 2 6 25" xfId="45111"/>
    <cellStyle name="Title 2 2 2 2 2 2 6 25 2" xfId="45112"/>
    <cellStyle name="Title 2 2 2 2 2 2 6 26" xfId="45113"/>
    <cellStyle name="Title 2 2 2 2 2 2 6 26 2" xfId="45114"/>
    <cellStyle name="Title 2 2 2 2 2 2 6 27" xfId="45115"/>
    <cellStyle name="Title 2 2 2 2 2 2 6 27 2" xfId="45116"/>
    <cellStyle name="Title 2 2 2 2 2 2 6 28" xfId="45117"/>
    <cellStyle name="Title 2 2 2 2 2 2 6 28 2" xfId="45118"/>
    <cellStyle name="Title 2 2 2 2 2 2 6 29" xfId="45119"/>
    <cellStyle name="Title 2 2 2 2 2 2 6 29 2" xfId="45120"/>
    <cellStyle name="Title 2 2 2 2 2 2 6 3" xfId="45121"/>
    <cellStyle name="Title 2 2 2 2 2 2 6 3 2" xfId="45122"/>
    <cellStyle name="Title 2 2 2 2 2 2 6 30" xfId="45123"/>
    <cellStyle name="Title 2 2 2 2 2 2 6 30 2" xfId="45124"/>
    <cellStyle name="Title 2 2 2 2 2 2 6 31" xfId="45125"/>
    <cellStyle name="Title 2 2 2 2 2 2 6 31 2" xfId="45126"/>
    <cellStyle name="Title 2 2 2 2 2 2 6 32" xfId="45127"/>
    <cellStyle name="Title 2 2 2 2 2 2 6 32 2" xfId="45128"/>
    <cellStyle name="Title 2 2 2 2 2 2 6 33" xfId="45129"/>
    <cellStyle name="Title 2 2 2 2 2 2 6 33 2" xfId="45130"/>
    <cellStyle name="Title 2 2 2 2 2 2 6 34" xfId="45131"/>
    <cellStyle name="Title 2 2 2 2 2 2 6 34 2" xfId="45132"/>
    <cellStyle name="Title 2 2 2 2 2 2 6 35" xfId="45133"/>
    <cellStyle name="Title 2 2 2 2 2 2 6 35 2" xfId="45134"/>
    <cellStyle name="Title 2 2 2 2 2 2 6 36" xfId="45135"/>
    <cellStyle name="Title 2 2 2 2 2 2 6 36 2" xfId="45136"/>
    <cellStyle name="Title 2 2 2 2 2 2 6 37" xfId="45137"/>
    <cellStyle name="Title 2 2 2 2 2 2 6 37 2" xfId="45138"/>
    <cellStyle name="Title 2 2 2 2 2 2 6 38" xfId="45139"/>
    <cellStyle name="Title 2 2 2 2 2 2 6 38 2" xfId="45140"/>
    <cellStyle name="Title 2 2 2 2 2 2 6 39" xfId="45141"/>
    <cellStyle name="Title 2 2 2 2 2 2 6 39 2" xfId="45142"/>
    <cellStyle name="Title 2 2 2 2 2 2 6 4" xfId="45143"/>
    <cellStyle name="Title 2 2 2 2 2 2 6 4 2" xfId="45144"/>
    <cellStyle name="Title 2 2 2 2 2 2 6 40" xfId="45145"/>
    <cellStyle name="Title 2 2 2 2 2 2 6 40 2" xfId="45146"/>
    <cellStyle name="Title 2 2 2 2 2 2 6 41" xfId="45147"/>
    <cellStyle name="Title 2 2 2 2 2 2 6 41 2" xfId="45148"/>
    <cellStyle name="Title 2 2 2 2 2 2 6 42" xfId="45149"/>
    <cellStyle name="Title 2 2 2 2 2 2 6 42 2" xfId="45150"/>
    <cellStyle name="Title 2 2 2 2 2 2 6 43" xfId="45151"/>
    <cellStyle name="Title 2 2 2 2 2 2 6 43 2" xfId="45152"/>
    <cellStyle name="Title 2 2 2 2 2 2 6 44" xfId="45153"/>
    <cellStyle name="Title 2 2 2 2 2 2 6 44 2" xfId="45154"/>
    <cellStyle name="Title 2 2 2 2 2 2 6 45" xfId="45155"/>
    <cellStyle name="Title 2 2 2 2 2 2 6 46" xfId="45156"/>
    <cellStyle name="Title 2 2 2 2 2 2 6 47" xfId="45157"/>
    <cellStyle name="Title 2 2 2 2 2 2 6 48" xfId="45158"/>
    <cellStyle name="Title 2 2 2 2 2 2 6 49" xfId="45159"/>
    <cellStyle name="Title 2 2 2 2 2 2 6 5" xfId="45160"/>
    <cellStyle name="Title 2 2 2 2 2 2 6 5 2" xfId="45161"/>
    <cellStyle name="Title 2 2 2 2 2 2 6 50" xfId="45162"/>
    <cellStyle name="Title 2 2 2 2 2 2 6 51" xfId="45163"/>
    <cellStyle name="Title 2 2 2 2 2 2 6 52" xfId="45164"/>
    <cellStyle name="Title 2 2 2 2 2 2 6 53" xfId="45165"/>
    <cellStyle name="Title 2 2 2 2 2 2 6 54" xfId="45166"/>
    <cellStyle name="Title 2 2 2 2 2 2 6 55" xfId="45167"/>
    <cellStyle name="Title 2 2 2 2 2 2 6 56" xfId="45168"/>
    <cellStyle name="Title 2 2 2 2 2 2 6 57" xfId="45169"/>
    <cellStyle name="Title 2 2 2 2 2 2 6 58" xfId="45170"/>
    <cellStyle name="Title 2 2 2 2 2 2 6 59" xfId="45171"/>
    <cellStyle name="Title 2 2 2 2 2 2 6 6" xfId="45172"/>
    <cellStyle name="Title 2 2 2 2 2 2 6 6 2" xfId="45173"/>
    <cellStyle name="Title 2 2 2 2 2 2 6 60" xfId="45174"/>
    <cellStyle name="Title 2 2 2 2 2 2 6 61" xfId="45175"/>
    <cellStyle name="Title 2 2 2 2 2 2 6 62" xfId="45176"/>
    <cellStyle name="Title 2 2 2 2 2 2 6 63" xfId="45177"/>
    <cellStyle name="Title 2 2 2 2 2 2 6 64" xfId="45178"/>
    <cellStyle name="Title 2 2 2 2 2 2 6 65" xfId="45179"/>
    <cellStyle name="Title 2 2 2 2 2 2 6 66" xfId="45180"/>
    <cellStyle name="Title 2 2 2 2 2 2 6 67" xfId="45181"/>
    <cellStyle name="Title 2 2 2 2 2 2 6 68" xfId="45182"/>
    <cellStyle name="Title 2 2 2 2 2 2 6 69" xfId="45183"/>
    <cellStyle name="Title 2 2 2 2 2 2 6 7" xfId="45184"/>
    <cellStyle name="Title 2 2 2 2 2 2 6 7 2" xfId="45185"/>
    <cellStyle name="Title 2 2 2 2 2 2 6 70" xfId="45186"/>
    <cellStyle name="Title 2 2 2 2 2 2 6 71" xfId="45187"/>
    <cellStyle name="Title 2 2 2 2 2 2 6 72" xfId="45188"/>
    <cellStyle name="Title 2 2 2 2 2 2 6 73" xfId="45189"/>
    <cellStyle name="Title 2 2 2 2 2 2 6 74" xfId="45190"/>
    <cellStyle name="Title 2 2 2 2 2 2 6 75" xfId="45191"/>
    <cellStyle name="Title 2 2 2 2 2 2 6 76" xfId="45192"/>
    <cellStyle name="Title 2 2 2 2 2 2 6 77" xfId="45193"/>
    <cellStyle name="Title 2 2 2 2 2 2 6 78" xfId="45194"/>
    <cellStyle name="Title 2 2 2 2 2 2 6 79" xfId="45195"/>
    <cellStyle name="Title 2 2 2 2 2 2 6 8" xfId="45196"/>
    <cellStyle name="Title 2 2 2 2 2 2 6 8 2" xfId="45197"/>
    <cellStyle name="Title 2 2 2 2 2 2 6 80" xfId="45198"/>
    <cellStyle name="Title 2 2 2 2 2 2 6 81" xfId="45199"/>
    <cellStyle name="Title 2 2 2 2 2 2 6 82" xfId="45200"/>
    <cellStyle name="Title 2 2 2 2 2 2 6 83" xfId="45201"/>
    <cellStyle name="Title 2 2 2 2 2 2 6 84" xfId="45202"/>
    <cellStyle name="Title 2 2 2 2 2 2 6 85" xfId="45203"/>
    <cellStyle name="Title 2 2 2 2 2 2 6 86" xfId="45204"/>
    <cellStyle name="Title 2 2 2 2 2 2 6 87" xfId="45205"/>
    <cellStyle name="Title 2 2 2 2 2 2 6 88" xfId="45206"/>
    <cellStyle name="Title 2 2 2 2 2 2 6 89" xfId="45207"/>
    <cellStyle name="Title 2 2 2 2 2 2 6 9" xfId="45208"/>
    <cellStyle name="Title 2 2 2 2 2 2 6 9 2" xfId="45209"/>
    <cellStyle name="Title 2 2 2 2 2 2 6 90" xfId="45210"/>
    <cellStyle name="Title 2 2 2 2 2 2 6 91" xfId="45211"/>
    <cellStyle name="Title 2 2 2 2 2 2 6 92" xfId="45212"/>
    <cellStyle name="Title 2 2 2 2 2 2 6 93" xfId="45213"/>
    <cellStyle name="Title 2 2 2 2 2 2 6 94" xfId="45214"/>
    <cellStyle name="Title 2 2 2 2 2 2 6 95" xfId="45215"/>
    <cellStyle name="Title 2 2 2 2 2 2 6 96" xfId="45216"/>
    <cellStyle name="Title 2 2 2 2 2 2 6 97" xfId="45217"/>
    <cellStyle name="Title 2 2 2 2 2 2 6 98" xfId="45218"/>
    <cellStyle name="Title 2 2 2 2 2 2 6 99" xfId="45219"/>
    <cellStyle name="Title 2 2 2 2 2 2 60" xfId="45220"/>
    <cellStyle name="Title 2 2 2 2 2 2 60 2" xfId="45221"/>
    <cellStyle name="Title 2 2 2 2 2 2 61" xfId="45222"/>
    <cellStyle name="Title 2 2 2 2 2 2 61 2" xfId="45223"/>
    <cellStyle name="Title 2 2 2 2 2 2 62" xfId="45224"/>
    <cellStyle name="Title 2 2 2 2 2 2 62 2" xfId="45225"/>
    <cellStyle name="Title 2 2 2 2 2 2 63" xfId="45226"/>
    <cellStyle name="Title 2 2 2 2 2 2 63 2" xfId="45227"/>
    <cellStyle name="Title 2 2 2 2 2 2 64" xfId="45228"/>
    <cellStyle name="Title 2 2 2 2 2 2 64 2" xfId="45229"/>
    <cellStyle name="Title 2 2 2 2 2 2 65" xfId="45230"/>
    <cellStyle name="Title 2 2 2 2 2 2 65 2" xfId="45231"/>
    <cellStyle name="Title 2 2 2 2 2 2 66" xfId="45232"/>
    <cellStyle name="Title 2 2 2 2 2 2 66 2" xfId="45233"/>
    <cellStyle name="Title 2 2 2 2 2 2 67" xfId="45234"/>
    <cellStyle name="Title 2 2 2 2 2 2 67 2" xfId="45235"/>
    <cellStyle name="Title 2 2 2 2 2 2 68" xfId="45236"/>
    <cellStyle name="Title 2 2 2 2 2 2 68 2" xfId="45237"/>
    <cellStyle name="Title 2 2 2 2 2 2 69" xfId="45238"/>
    <cellStyle name="Title 2 2 2 2 2 2 69 2" xfId="45239"/>
    <cellStyle name="Title 2 2 2 2 2 2 7" xfId="45240"/>
    <cellStyle name="Title 2 2 2 2 2 2 7 2" xfId="45241"/>
    <cellStyle name="Title 2 2 2 2 2 2 70" xfId="45242"/>
    <cellStyle name="Title 2 2 2 2 2 2 70 2" xfId="45243"/>
    <cellStyle name="Title 2 2 2 2 2 2 71" xfId="45244"/>
    <cellStyle name="Title 2 2 2 2 2 2 71 2" xfId="45245"/>
    <cellStyle name="Title 2 2 2 2 2 2 72" xfId="45246"/>
    <cellStyle name="Title 2 2 2 2 2 2 72 2" xfId="45247"/>
    <cellStyle name="Title 2 2 2 2 2 2 73" xfId="45248"/>
    <cellStyle name="Title 2 2 2 2 2 2 73 2" xfId="45249"/>
    <cellStyle name="Title 2 2 2 2 2 2 74" xfId="45250"/>
    <cellStyle name="Title 2 2 2 2 2 2 75" xfId="45251"/>
    <cellStyle name="Title 2 2 2 2 2 2 76" xfId="45252"/>
    <cellStyle name="Title 2 2 2 2 2 2 77" xfId="45253"/>
    <cellStyle name="Title 2 2 2 2 2 2 78" xfId="45254"/>
    <cellStyle name="Title 2 2 2 2 2 2 79" xfId="45255"/>
    <cellStyle name="Title 2 2 2 2 2 2 8" xfId="45256"/>
    <cellStyle name="Title 2 2 2 2 2 2 8 2" xfId="45257"/>
    <cellStyle name="Title 2 2 2 2 2 2 80" xfId="45258"/>
    <cellStyle name="Title 2 2 2 2 2 2 81" xfId="45259"/>
    <cellStyle name="Title 2 2 2 2 2 2 82" xfId="45260"/>
    <cellStyle name="Title 2 2 2 2 2 2 83" xfId="45261"/>
    <cellStyle name="Title 2 2 2 2 2 2 84" xfId="45262"/>
    <cellStyle name="Title 2 2 2 2 2 2 85" xfId="45263"/>
    <cellStyle name="Title 2 2 2 2 2 2 86" xfId="45264"/>
    <cellStyle name="Title 2 2 2 2 2 2 87" xfId="45265"/>
    <cellStyle name="Title 2 2 2 2 2 2 88" xfId="45266"/>
    <cellStyle name="Title 2 2 2 2 2 2 89" xfId="45267"/>
    <cellStyle name="Title 2 2 2 2 2 2 9" xfId="45268"/>
    <cellStyle name="Title 2 2 2 2 2 2 9 2" xfId="45269"/>
    <cellStyle name="Title 2 2 2 2 2 2 90" xfId="45270"/>
    <cellStyle name="Title 2 2 2 2 2 2 91" xfId="45271"/>
    <cellStyle name="Title 2 2 2 2 2 2 92" xfId="45272"/>
    <cellStyle name="Title 2 2 2 2 2 2 93" xfId="45273"/>
    <cellStyle name="Title 2 2 2 2 2 2 94" xfId="45274"/>
    <cellStyle name="Title 2 2 2 2 2 2 95" xfId="45275"/>
    <cellStyle name="Title 2 2 2 2 2 2 96" xfId="45276"/>
    <cellStyle name="Title 2 2 2 2 2 2 97" xfId="45277"/>
    <cellStyle name="Title 2 2 2 2 2 2 98" xfId="45278"/>
    <cellStyle name="Title 2 2 2 2 2 2 99" xfId="45279"/>
    <cellStyle name="Title 2 2 2 2 2 20" xfId="45280"/>
    <cellStyle name="Title 2 2 2 2 2 20 2" xfId="45281"/>
    <cellStyle name="Title 2 2 2 2 2 21" xfId="45282"/>
    <cellStyle name="Title 2 2 2 2 2 21 2" xfId="45283"/>
    <cellStyle name="Title 2 2 2 2 2 22" xfId="45284"/>
    <cellStyle name="Title 2 2 2 2 2 22 2" xfId="45285"/>
    <cellStyle name="Title 2 2 2 2 2 23" xfId="45286"/>
    <cellStyle name="Title 2 2 2 2 2 23 2" xfId="45287"/>
    <cellStyle name="Title 2 2 2 2 2 24" xfId="45288"/>
    <cellStyle name="Title 2 2 2 2 2 24 2" xfId="45289"/>
    <cellStyle name="Title 2 2 2 2 2 25" xfId="45290"/>
    <cellStyle name="Title 2 2 2 2 2 25 2" xfId="45291"/>
    <cellStyle name="Title 2 2 2 2 2 26" xfId="45292"/>
    <cellStyle name="Title 2 2 2 2 2 26 2" xfId="45293"/>
    <cellStyle name="Title 2 2 2 2 2 27" xfId="45294"/>
    <cellStyle name="Title 2 2 2 2 2 27 2" xfId="45295"/>
    <cellStyle name="Title 2 2 2 2 2 28" xfId="45296"/>
    <cellStyle name="Title 2 2 2 2 2 28 2" xfId="45297"/>
    <cellStyle name="Title 2 2 2 2 2 29" xfId="45298"/>
    <cellStyle name="Title 2 2 2 2 2 29 2" xfId="45299"/>
    <cellStyle name="Title 2 2 2 2 2 3" xfId="45300"/>
    <cellStyle name="Title 2 2 2 2 2 3 2" xfId="45301"/>
    <cellStyle name="Title 2 2 2 2 2 30" xfId="45302"/>
    <cellStyle name="Title 2 2 2 2 2 30 10" xfId="45303"/>
    <cellStyle name="Title 2 2 2 2 2 30 11" xfId="45304"/>
    <cellStyle name="Title 2 2 2 2 2 30 12" xfId="45305"/>
    <cellStyle name="Title 2 2 2 2 2 30 13" xfId="45306"/>
    <cellStyle name="Title 2 2 2 2 2 30 14" xfId="45307"/>
    <cellStyle name="Title 2 2 2 2 2 30 15" xfId="45308"/>
    <cellStyle name="Title 2 2 2 2 2 30 16" xfId="45309"/>
    <cellStyle name="Title 2 2 2 2 2 30 17" xfId="45310"/>
    <cellStyle name="Title 2 2 2 2 2 30 18" xfId="45311"/>
    <cellStyle name="Title 2 2 2 2 2 30 19" xfId="45312"/>
    <cellStyle name="Title 2 2 2 2 2 30 2" xfId="45313"/>
    <cellStyle name="Title 2 2 2 2 2 30 2 10" xfId="45314"/>
    <cellStyle name="Title 2 2 2 2 2 30 2 11" xfId="45315"/>
    <cellStyle name="Title 2 2 2 2 2 30 2 12" xfId="45316"/>
    <cellStyle name="Title 2 2 2 2 2 30 2 13" xfId="45317"/>
    <cellStyle name="Title 2 2 2 2 2 30 2 14" xfId="45318"/>
    <cellStyle name="Title 2 2 2 2 2 30 2 15" xfId="45319"/>
    <cellStyle name="Title 2 2 2 2 2 30 2 16" xfId="45320"/>
    <cellStyle name="Title 2 2 2 2 2 30 2 17" xfId="45321"/>
    <cellStyle name="Title 2 2 2 2 2 30 2 18" xfId="45322"/>
    <cellStyle name="Title 2 2 2 2 2 30 2 19" xfId="45323"/>
    <cellStyle name="Title 2 2 2 2 2 30 2 2" xfId="45324"/>
    <cellStyle name="Title 2 2 2 2 2 30 2 2 2" xfId="45325"/>
    <cellStyle name="Title 2 2 2 2 2 30 2 20" xfId="45326"/>
    <cellStyle name="Title 2 2 2 2 2 30 2 21" xfId="45327"/>
    <cellStyle name="Title 2 2 2 2 2 30 2 22" xfId="45328"/>
    <cellStyle name="Title 2 2 2 2 2 30 2 23" xfId="45329"/>
    <cellStyle name="Title 2 2 2 2 2 30 2 24" xfId="45330"/>
    <cellStyle name="Title 2 2 2 2 2 30 2 25" xfId="45331"/>
    <cellStyle name="Title 2 2 2 2 2 30 2 26" xfId="45332"/>
    <cellStyle name="Title 2 2 2 2 2 30 2 27" xfId="45333"/>
    <cellStyle name="Title 2 2 2 2 2 30 2 28" xfId="45334"/>
    <cellStyle name="Title 2 2 2 2 2 30 2 29" xfId="45335"/>
    <cellStyle name="Title 2 2 2 2 2 30 2 3" xfId="45336"/>
    <cellStyle name="Title 2 2 2 2 2 30 2 30" xfId="45337"/>
    <cellStyle name="Title 2 2 2 2 2 30 2 31" xfId="45338"/>
    <cellStyle name="Title 2 2 2 2 2 30 2 32" xfId="45339"/>
    <cellStyle name="Title 2 2 2 2 2 30 2 33" xfId="45340"/>
    <cellStyle name="Title 2 2 2 2 2 30 2 34" xfId="45341"/>
    <cellStyle name="Title 2 2 2 2 2 30 2 35" xfId="45342"/>
    <cellStyle name="Title 2 2 2 2 2 30 2 36" xfId="45343"/>
    <cellStyle name="Title 2 2 2 2 2 30 2 37" xfId="45344"/>
    <cellStyle name="Title 2 2 2 2 2 30 2 38" xfId="45345"/>
    <cellStyle name="Title 2 2 2 2 2 30 2 39" xfId="45346"/>
    <cellStyle name="Title 2 2 2 2 2 30 2 4" xfId="45347"/>
    <cellStyle name="Title 2 2 2 2 2 30 2 40" xfId="45348"/>
    <cellStyle name="Title 2 2 2 2 2 30 2 41" xfId="45349"/>
    <cellStyle name="Title 2 2 2 2 2 30 2 42" xfId="45350"/>
    <cellStyle name="Title 2 2 2 2 2 30 2 43" xfId="45351"/>
    <cellStyle name="Title 2 2 2 2 2 30 2 44" xfId="45352"/>
    <cellStyle name="Title 2 2 2 2 2 30 2 45" xfId="45353"/>
    <cellStyle name="Title 2 2 2 2 2 30 2 46" xfId="45354"/>
    <cellStyle name="Title 2 2 2 2 2 30 2 47" xfId="45355"/>
    <cellStyle name="Title 2 2 2 2 2 30 2 48" xfId="45356"/>
    <cellStyle name="Title 2 2 2 2 2 30 2 49" xfId="45357"/>
    <cellStyle name="Title 2 2 2 2 2 30 2 5" xfId="45358"/>
    <cellStyle name="Title 2 2 2 2 2 30 2 50" xfId="45359"/>
    <cellStyle name="Title 2 2 2 2 2 30 2 51" xfId="45360"/>
    <cellStyle name="Title 2 2 2 2 2 30 2 52" xfId="45361"/>
    <cellStyle name="Title 2 2 2 2 2 30 2 53" xfId="45362"/>
    <cellStyle name="Title 2 2 2 2 2 30 2 54" xfId="45363"/>
    <cellStyle name="Title 2 2 2 2 2 30 2 55" xfId="45364"/>
    <cellStyle name="Title 2 2 2 2 2 30 2 56" xfId="45365"/>
    <cellStyle name="Title 2 2 2 2 2 30 2 57" xfId="45366"/>
    <cellStyle name="Title 2 2 2 2 2 30 2 58" xfId="45367"/>
    <cellStyle name="Title 2 2 2 2 2 30 2 59" xfId="45368"/>
    <cellStyle name="Title 2 2 2 2 2 30 2 6" xfId="45369"/>
    <cellStyle name="Title 2 2 2 2 2 30 2 60" xfId="45370"/>
    <cellStyle name="Title 2 2 2 2 2 30 2 61" xfId="45371"/>
    <cellStyle name="Title 2 2 2 2 2 30 2 62" xfId="45372"/>
    <cellStyle name="Title 2 2 2 2 2 30 2 63" xfId="45373"/>
    <cellStyle name="Title 2 2 2 2 2 30 2 64" xfId="45374"/>
    <cellStyle name="Title 2 2 2 2 2 30 2 65" xfId="45375"/>
    <cellStyle name="Title 2 2 2 2 2 30 2 66" xfId="45376"/>
    <cellStyle name="Title 2 2 2 2 2 30 2 67" xfId="45377"/>
    <cellStyle name="Title 2 2 2 2 2 30 2 68" xfId="45378"/>
    <cellStyle name="Title 2 2 2 2 2 30 2 69" xfId="45379"/>
    <cellStyle name="Title 2 2 2 2 2 30 2 7" xfId="45380"/>
    <cellStyle name="Title 2 2 2 2 2 30 2 70" xfId="45381"/>
    <cellStyle name="Title 2 2 2 2 2 30 2 71" xfId="45382"/>
    <cellStyle name="Title 2 2 2 2 2 30 2 72" xfId="45383"/>
    <cellStyle name="Title 2 2 2 2 2 30 2 73" xfId="45384"/>
    <cellStyle name="Title 2 2 2 2 2 30 2 74" xfId="45385"/>
    <cellStyle name="Title 2 2 2 2 2 30 2 8" xfId="45386"/>
    <cellStyle name="Title 2 2 2 2 2 30 2 9" xfId="45387"/>
    <cellStyle name="Title 2 2 2 2 2 30 20" xfId="45388"/>
    <cellStyle name="Title 2 2 2 2 2 30 21" xfId="45389"/>
    <cellStyle name="Title 2 2 2 2 2 30 22" xfId="45390"/>
    <cellStyle name="Title 2 2 2 2 2 30 23" xfId="45391"/>
    <cellStyle name="Title 2 2 2 2 2 30 24" xfId="45392"/>
    <cellStyle name="Title 2 2 2 2 2 30 25" xfId="45393"/>
    <cellStyle name="Title 2 2 2 2 2 30 26" xfId="45394"/>
    <cellStyle name="Title 2 2 2 2 2 30 27" xfId="45395"/>
    <cellStyle name="Title 2 2 2 2 2 30 28" xfId="45396"/>
    <cellStyle name="Title 2 2 2 2 2 30 29" xfId="45397"/>
    <cellStyle name="Title 2 2 2 2 2 30 3" xfId="45398"/>
    <cellStyle name="Title 2 2 2 2 2 30 3 2" xfId="45399"/>
    <cellStyle name="Title 2 2 2 2 2 30 30" xfId="45400"/>
    <cellStyle name="Title 2 2 2 2 2 30 31" xfId="45401"/>
    <cellStyle name="Title 2 2 2 2 2 30 32" xfId="45402"/>
    <cellStyle name="Title 2 2 2 2 2 30 33" xfId="45403"/>
    <cellStyle name="Title 2 2 2 2 2 30 34" xfId="45404"/>
    <cellStyle name="Title 2 2 2 2 2 30 35" xfId="45405"/>
    <cellStyle name="Title 2 2 2 2 2 30 36" xfId="45406"/>
    <cellStyle name="Title 2 2 2 2 2 30 37" xfId="45407"/>
    <cellStyle name="Title 2 2 2 2 2 30 38" xfId="45408"/>
    <cellStyle name="Title 2 2 2 2 2 30 39" xfId="45409"/>
    <cellStyle name="Title 2 2 2 2 2 30 4" xfId="45410"/>
    <cellStyle name="Title 2 2 2 2 2 30 40" xfId="45411"/>
    <cellStyle name="Title 2 2 2 2 2 30 41" xfId="45412"/>
    <cellStyle name="Title 2 2 2 2 2 30 42" xfId="45413"/>
    <cellStyle name="Title 2 2 2 2 2 30 43" xfId="45414"/>
    <cellStyle name="Title 2 2 2 2 2 30 44" xfId="45415"/>
    <cellStyle name="Title 2 2 2 2 2 30 45" xfId="45416"/>
    <cellStyle name="Title 2 2 2 2 2 30 46" xfId="45417"/>
    <cellStyle name="Title 2 2 2 2 2 30 47" xfId="45418"/>
    <cellStyle name="Title 2 2 2 2 2 30 48" xfId="45419"/>
    <cellStyle name="Title 2 2 2 2 2 30 49" xfId="45420"/>
    <cellStyle name="Title 2 2 2 2 2 30 5" xfId="45421"/>
    <cellStyle name="Title 2 2 2 2 2 30 50" xfId="45422"/>
    <cellStyle name="Title 2 2 2 2 2 30 51" xfId="45423"/>
    <cellStyle name="Title 2 2 2 2 2 30 52" xfId="45424"/>
    <cellStyle name="Title 2 2 2 2 2 30 53" xfId="45425"/>
    <cellStyle name="Title 2 2 2 2 2 30 54" xfId="45426"/>
    <cellStyle name="Title 2 2 2 2 2 30 55" xfId="45427"/>
    <cellStyle name="Title 2 2 2 2 2 30 56" xfId="45428"/>
    <cellStyle name="Title 2 2 2 2 2 30 57" xfId="45429"/>
    <cellStyle name="Title 2 2 2 2 2 30 58" xfId="45430"/>
    <cellStyle name="Title 2 2 2 2 2 30 59" xfId="45431"/>
    <cellStyle name="Title 2 2 2 2 2 30 6" xfId="45432"/>
    <cellStyle name="Title 2 2 2 2 2 30 60" xfId="45433"/>
    <cellStyle name="Title 2 2 2 2 2 30 61" xfId="45434"/>
    <cellStyle name="Title 2 2 2 2 2 30 62" xfId="45435"/>
    <cellStyle name="Title 2 2 2 2 2 30 63" xfId="45436"/>
    <cellStyle name="Title 2 2 2 2 2 30 64" xfId="45437"/>
    <cellStyle name="Title 2 2 2 2 2 30 65" xfId="45438"/>
    <cellStyle name="Title 2 2 2 2 2 30 66" xfId="45439"/>
    <cellStyle name="Title 2 2 2 2 2 30 67" xfId="45440"/>
    <cellStyle name="Title 2 2 2 2 2 30 68" xfId="45441"/>
    <cellStyle name="Title 2 2 2 2 2 30 69" xfId="45442"/>
    <cellStyle name="Title 2 2 2 2 2 30 7" xfId="45443"/>
    <cellStyle name="Title 2 2 2 2 2 30 70" xfId="45444"/>
    <cellStyle name="Title 2 2 2 2 2 30 71" xfId="45445"/>
    <cellStyle name="Title 2 2 2 2 2 30 72" xfId="45446"/>
    <cellStyle name="Title 2 2 2 2 2 30 73" xfId="45447"/>
    <cellStyle name="Title 2 2 2 2 2 30 74" xfId="45448"/>
    <cellStyle name="Title 2 2 2 2 2 30 8" xfId="45449"/>
    <cellStyle name="Title 2 2 2 2 2 30 9" xfId="45450"/>
    <cellStyle name="Title 2 2 2 2 2 31" xfId="45451"/>
    <cellStyle name="Title 2 2 2 2 2 31 2" xfId="45452"/>
    <cellStyle name="Title 2 2 2 2 2 32" xfId="45453"/>
    <cellStyle name="Title 2 2 2 2 2 32 2" xfId="45454"/>
    <cellStyle name="Title 2 2 2 2 2 33" xfId="45455"/>
    <cellStyle name="Title 2 2 2 2 2 33 2" xfId="45456"/>
    <cellStyle name="Title 2 2 2 2 2 34" xfId="45457"/>
    <cellStyle name="Title 2 2 2 2 2 34 2" xfId="45458"/>
    <cellStyle name="Title 2 2 2 2 2 35" xfId="45459"/>
    <cellStyle name="Title 2 2 2 2 2 35 2" xfId="45460"/>
    <cellStyle name="Title 2 2 2 2 2 36" xfId="45461"/>
    <cellStyle name="Title 2 2 2 2 2 36 2" xfId="45462"/>
    <cellStyle name="Title 2 2 2 2 2 37" xfId="45463"/>
    <cellStyle name="Title 2 2 2 2 2 37 2" xfId="45464"/>
    <cellStyle name="Title 2 2 2 2 2 38" xfId="45465"/>
    <cellStyle name="Title 2 2 2 2 2 38 2" xfId="45466"/>
    <cellStyle name="Title 2 2 2 2 2 39" xfId="45467"/>
    <cellStyle name="Title 2 2 2 2 2 39 2" xfId="45468"/>
    <cellStyle name="Title 2 2 2 2 2 4" xfId="45469"/>
    <cellStyle name="Title 2 2 2 2 2 4 10" xfId="45470"/>
    <cellStyle name="Title 2 2 2 2 2 4 100" xfId="45471"/>
    <cellStyle name="Title 2 2 2 2 2 4 101" xfId="45472"/>
    <cellStyle name="Title 2 2 2 2 2 4 102" xfId="45473"/>
    <cellStyle name="Title 2 2 2 2 2 4 103" xfId="45474"/>
    <cellStyle name="Title 2 2 2 2 2 4 104" xfId="45475"/>
    <cellStyle name="Title 2 2 2 2 2 4 105" xfId="45476"/>
    <cellStyle name="Title 2 2 2 2 2 4 106" xfId="45477"/>
    <cellStyle name="Title 2 2 2 2 2 4 107" xfId="45478"/>
    <cellStyle name="Title 2 2 2 2 2 4 108" xfId="45479"/>
    <cellStyle name="Title 2 2 2 2 2 4 109" xfId="45480"/>
    <cellStyle name="Title 2 2 2 2 2 4 11" xfId="45481"/>
    <cellStyle name="Title 2 2 2 2 2 4 110" xfId="45482"/>
    <cellStyle name="Title 2 2 2 2 2 4 12" xfId="45483"/>
    <cellStyle name="Title 2 2 2 2 2 4 13" xfId="45484"/>
    <cellStyle name="Title 2 2 2 2 2 4 14" xfId="45485"/>
    <cellStyle name="Title 2 2 2 2 2 4 15" xfId="45486"/>
    <cellStyle name="Title 2 2 2 2 2 4 16" xfId="45487"/>
    <cellStyle name="Title 2 2 2 2 2 4 17" xfId="45488"/>
    <cellStyle name="Title 2 2 2 2 2 4 18" xfId="45489"/>
    <cellStyle name="Title 2 2 2 2 2 4 19" xfId="45490"/>
    <cellStyle name="Title 2 2 2 2 2 4 2" xfId="45491"/>
    <cellStyle name="Title 2 2 2 2 2 4 2 10" xfId="45492"/>
    <cellStyle name="Title 2 2 2 2 2 4 2 11" xfId="45493"/>
    <cellStyle name="Title 2 2 2 2 2 4 2 12" xfId="45494"/>
    <cellStyle name="Title 2 2 2 2 2 4 2 13" xfId="45495"/>
    <cellStyle name="Title 2 2 2 2 2 4 2 13 2" xfId="45496"/>
    <cellStyle name="Title 2 2 2 2 2 4 2 14" xfId="45497"/>
    <cellStyle name="Title 2 2 2 2 2 4 2 15" xfId="45498"/>
    <cellStyle name="Title 2 2 2 2 2 4 2 16" xfId="45499"/>
    <cellStyle name="Title 2 2 2 2 2 4 2 17" xfId="45500"/>
    <cellStyle name="Title 2 2 2 2 2 4 2 18" xfId="45501"/>
    <cellStyle name="Title 2 2 2 2 2 4 2 19" xfId="45502"/>
    <cellStyle name="Title 2 2 2 2 2 4 2 2" xfId="45503"/>
    <cellStyle name="Title 2 2 2 2 2 4 2 2 10" xfId="45504"/>
    <cellStyle name="Title 2 2 2 2 2 4 2 2 11" xfId="45505"/>
    <cellStyle name="Title 2 2 2 2 2 4 2 2 12" xfId="45506"/>
    <cellStyle name="Title 2 2 2 2 2 4 2 2 13" xfId="45507"/>
    <cellStyle name="Title 2 2 2 2 2 4 2 2 14" xfId="45508"/>
    <cellStyle name="Title 2 2 2 2 2 4 2 2 15" xfId="45509"/>
    <cellStyle name="Title 2 2 2 2 2 4 2 2 16" xfId="45510"/>
    <cellStyle name="Title 2 2 2 2 2 4 2 2 17" xfId="45511"/>
    <cellStyle name="Title 2 2 2 2 2 4 2 2 18" xfId="45512"/>
    <cellStyle name="Title 2 2 2 2 2 4 2 2 19" xfId="45513"/>
    <cellStyle name="Title 2 2 2 2 2 4 2 2 2" xfId="45514"/>
    <cellStyle name="Title 2 2 2 2 2 4 2 2 2 10" xfId="45515"/>
    <cellStyle name="Title 2 2 2 2 2 4 2 2 2 11" xfId="45516"/>
    <cellStyle name="Title 2 2 2 2 2 4 2 2 2 12" xfId="45517"/>
    <cellStyle name="Title 2 2 2 2 2 4 2 2 2 13" xfId="45518"/>
    <cellStyle name="Title 2 2 2 2 2 4 2 2 2 14" xfId="45519"/>
    <cellStyle name="Title 2 2 2 2 2 4 2 2 2 15" xfId="45520"/>
    <cellStyle name="Title 2 2 2 2 2 4 2 2 2 16" xfId="45521"/>
    <cellStyle name="Title 2 2 2 2 2 4 2 2 2 17" xfId="45522"/>
    <cellStyle name="Title 2 2 2 2 2 4 2 2 2 18" xfId="45523"/>
    <cellStyle name="Title 2 2 2 2 2 4 2 2 2 19" xfId="45524"/>
    <cellStyle name="Title 2 2 2 2 2 4 2 2 2 2" xfId="45525"/>
    <cellStyle name="Title 2 2 2 2 2 4 2 2 2 2 10" xfId="45526"/>
    <cellStyle name="Title 2 2 2 2 2 4 2 2 2 2 11" xfId="45527"/>
    <cellStyle name="Title 2 2 2 2 2 4 2 2 2 2 12" xfId="45528"/>
    <cellStyle name="Title 2 2 2 2 2 4 2 2 2 2 13" xfId="45529"/>
    <cellStyle name="Title 2 2 2 2 2 4 2 2 2 2 14" xfId="45530"/>
    <cellStyle name="Title 2 2 2 2 2 4 2 2 2 2 15" xfId="45531"/>
    <cellStyle name="Title 2 2 2 2 2 4 2 2 2 2 16" xfId="45532"/>
    <cellStyle name="Title 2 2 2 2 2 4 2 2 2 2 17" xfId="45533"/>
    <cellStyle name="Title 2 2 2 2 2 4 2 2 2 2 18" xfId="45534"/>
    <cellStyle name="Title 2 2 2 2 2 4 2 2 2 2 19" xfId="45535"/>
    <cellStyle name="Title 2 2 2 2 2 4 2 2 2 2 2" xfId="45536"/>
    <cellStyle name="Title 2 2 2 2 2 4 2 2 2 2 2 10" xfId="45537"/>
    <cellStyle name="Title 2 2 2 2 2 4 2 2 2 2 2 11" xfId="45538"/>
    <cellStyle name="Title 2 2 2 2 2 4 2 2 2 2 2 12" xfId="45539"/>
    <cellStyle name="Title 2 2 2 2 2 4 2 2 2 2 2 13" xfId="45540"/>
    <cellStyle name="Title 2 2 2 2 2 4 2 2 2 2 2 14" xfId="45541"/>
    <cellStyle name="Title 2 2 2 2 2 4 2 2 2 2 2 15" xfId="45542"/>
    <cellStyle name="Title 2 2 2 2 2 4 2 2 2 2 2 16" xfId="45543"/>
    <cellStyle name="Title 2 2 2 2 2 4 2 2 2 2 2 17" xfId="45544"/>
    <cellStyle name="Title 2 2 2 2 2 4 2 2 2 2 2 18" xfId="45545"/>
    <cellStyle name="Title 2 2 2 2 2 4 2 2 2 2 2 19" xfId="45546"/>
    <cellStyle name="Title 2 2 2 2 2 4 2 2 2 2 2 2" xfId="45547"/>
    <cellStyle name="Title 2 2 2 2 2 4 2 2 2 2 2 2 2" xfId="45548"/>
    <cellStyle name="Title 2 2 2 2 2 4 2 2 2 2 2 20" xfId="45549"/>
    <cellStyle name="Title 2 2 2 2 2 4 2 2 2 2 2 21" xfId="45550"/>
    <cellStyle name="Title 2 2 2 2 2 4 2 2 2 2 2 22" xfId="45551"/>
    <cellStyle name="Title 2 2 2 2 2 4 2 2 2 2 2 23" xfId="45552"/>
    <cellStyle name="Title 2 2 2 2 2 4 2 2 2 2 2 24" xfId="45553"/>
    <cellStyle name="Title 2 2 2 2 2 4 2 2 2 2 2 25" xfId="45554"/>
    <cellStyle name="Title 2 2 2 2 2 4 2 2 2 2 2 26" xfId="45555"/>
    <cellStyle name="Title 2 2 2 2 2 4 2 2 2 2 2 27" xfId="45556"/>
    <cellStyle name="Title 2 2 2 2 2 4 2 2 2 2 2 28" xfId="45557"/>
    <cellStyle name="Title 2 2 2 2 2 4 2 2 2 2 2 29" xfId="45558"/>
    <cellStyle name="Title 2 2 2 2 2 4 2 2 2 2 2 3" xfId="45559"/>
    <cellStyle name="Title 2 2 2 2 2 4 2 2 2 2 2 30" xfId="45560"/>
    <cellStyle name="Title 2 2 2 2 2 4 2 2 2 2 2 31" xfId="45561"/>
    <cellStyle name="Title 2 2 2 2 2 4 2 2 2 2 2 32" xfId="45562"/>
    <cellStyle name="Title 2 2 2 2 2 4 2 2 2 2 2 33" xfId="45563"/>
    <cellStyle name="Title 2 2 2 2 2 4 2 2 2 2 2 34" xfId="45564"/>
    <cellStyle name="Title 2 2 2 2 2 4 2 2 2 2 2 35" xfId="45565"/>
    <cellStyle name="Title 2 2 2 2 2 4 2 2 2 2 2 36" xfId="45566"/>
    <cellStyle name="Title 2 2 2 2 2 4 2 2 2 2 2 37" xfId="45567"/>
    <cellStyle name="Title 2 2 2 2 2 4 2 2 2 2 2 38" xfId="45568"/>
    <cellStyle name="Title 2 2 2 2 2 4 2 2 2 2 2 39" xfId="45569"/>
    <cellStyle name="Title 2 2 2 2 2 4 2 2 2 2 2 4" xfId="45570"/>
    <cellStyle name="Title 2 2 2 2 2 4 2 2 2 2 2 40" xfId="45571"/>
    <cellStyle name="Title 2 2 2 2 2 4 2 2 2 2 2 41" xfId="45572"/>
    <cellStyle name="Title 2 2 2 2 2 4 2 2 2 2 2 42" xfId="45573"/>
    <cellStyle name="Title 2 2 2 2 2 4 2 2 2 2 2 43" xfId="45574"/>
    <cellStyle name="Title 2 2 2 2 2 4 2 2 2 2 2 44" xfId="45575"/>
    <cellStyle name="Title 2 2 2 2 2 4 2 2 2 2 2 45" xfId="45576"/>
    <cellStyle name="Title 2 2 2 2 2 4 2 2 2 2 2 46" xfId="45577"/>
    <cellStyle name="Title 2 2 2 2 2 4 2 2 2 2 2 47" xfId="45578"/>
    <cellStyle name="Title 2 2 2 2 2 4 2 2 2 2 2 48" xfId="45579"/>
    <cellStyle name="Title 2 2 2 2 2 4 2 2 2 2 2 49" xfId="45580"/>
    <cellStyle name="Title 2 2 2 2 2 4 2 2 2 2 2 5" xfId="45581"/>
    <cellStyle name="Title 2 2 2 2 2 4 2 2 2 2 2 50" xfId="45582"/>
    <cellStyle name="Title 2 2 2 2 2 4 2 2 2 2 2 51" xfId="45583"/>
    <cellStyle name="Title 2 2 2 2 2 4 2 2 2 2 2 52" xfId="45584"/>
    <cellStyle name="Title 2 2 2 2 2 4 2 2 2 2 2 53" xfId="45585"/>
    <cellStyle name="Title 2 2 2 2 2 4 2 2 2 2 2 54" xfId="45586"/>
    <cellStyle name="Title 2 2 2 2 2 4 2 2 2 2 2 55" xfId="45587"/>
    <cellStyle name="Title 2 2 2 2 2 4 2 2 2 2 2 56" xfId="45588"/>
    <cellStyle name="Title 2 2 2 2 2 4 2 2 2 2 2 57" xfId="45589"/>
    <cellStyle name="Title 2 2 2 2 2 4 2 2 2 2 2 58" xfId="45590"/>
    <cellStyle name="Title 2 2 2 2 2 4 2 2 2 2 2 59" xfId="45591"/>
    <cellStyle name="Title 2 2 2 2 2 4 2 2 2 2 2 6" xfId="45592"/>
    <cellStyle name="Title 2 2 2 2 2 4 2 2 2 2 2 60" xfId="45593"/>
    <cellStyle name="Title 2 2 2 2 2 4 2 2 2 2 2 61" xfId="45594"/>
    <cellStyle name="Title 2 2 2 2 2 4 2 2 2 2 2 62" xfId="45595"/>
    <cellStyle name="Title 2 2 2 2 2 4 2 2 2 2 2 63" xfId="45596"/>
    <cellStyle name="Title 2 2 2 2 2 4 2 2 2 2 2 64" xfId="45597"/>
    <cellStyle name="Title 2 2 2 2 2 4 2 2 2 2 2 65" xfId="45598"/>
    <cellStyle name="Title 2 2 2 2 2 4 2 2 2 2 2 66" xfId="45599"/>
    <cellStyle name="Title 2 2 2 2 2 4 2 2 2 2 2 67" xfId="45600"/>
    <cellStyle name="Title 2 2 2 2 2 4 2 2 2 2 2 68" xfId="45601"/>
    <cellStyle name="Title 2 2 2 2 2 4 2 2 2 2 2 69" xfId="45602"/>
    <cellStyle name="Title 2 2 2 2 2 4 2 2 2 2 2 7" xfId="45603"/>
    <cellStyle name="Title 2 2 2 2 2 4 2 2 2 2 2 70" xfId="45604"/>
    <cellStyle name="Title 2 2 2 2 2 4 2 2 2 2 2 71" xfId="45605"/>
    <cellStyle name="Title 2 2 2 2 2 4 2 2 2 2 2 72" xfId="45606"/>
    <cellStyle name="Title 2 2 2 2 2 4 2 2 2 2 2 73" xfId="45607"/>
    <cellStyle name="Title 2 2 2 2 2 4 2 2 2 2 2 74" xfId="45608"/>
    <cellStyle name="Title 2 2 2 2 2 4 2 2 2 2 2 8" xfId="45609"/>
    <cellStyle name="Title 2 2 2 2 2 4 2 2 2 2 2 9" xfId="45610"/>
    <cellStyle name="Title 2 2 2 2 2 4 2 2 2 2 20" xfId="45611"/>
    <cellStyle name="Title 2 2 2 2 2 4 2 2 2 2 21" xfId="45612"/>
    <cellStyle name="Title 2 2 2 2 2 4 2 2 2 2 22" xfId="45613"/>
    <cellStyle name="Title 2 2 2 2 2 4 2 2 2 2 23" xfId="45614"/>
    <cellStyle name="Title 2 2 2 2 2 4 2 2 2 2 24" xfId="45615"/>
    <cellStyle name="Title 2 2 2 2 2 4 2 2 2 2 25" xfId="45616"/>
    <cellStyle name="Title 2 2 2 2 2 4 2 2 2 2 26" xfId="45617"/>
    <cellStyle name="Title 2 2 2 2 2 4 2 2 2 2 27" xfId="45618"/>
    <cellStyle name="Title 2 2 2 2 2 4 2 2 2 2 28" xfId="45619"/>
    <cellStyle name="Title 2 2 2 2 2 4 2 2 2 2 29" xfId="45620"/>
    <cellStyle name="Title 2 2 2 2 2 4 2 2 2 2 3" xfId="45621"/>
    <cellStyle name="Title 2 2 2 2 2 4 2 2 2 2 3 2" xfId="45622"/>
    <cellStyle name="Title 2 2 2 2 2 4 2 2 2 2 30" xfId="45623"/>
    <cellStyle name="Title 2 2 2 2 2 4 2 2 2 2 31" xfId="45624"/>
    <cellStyle name="Title 2 2 2 2 2 4 2 2 2 2 32" xfId="45625"/>
    <cellStyle name="Title 2 2 2 2 2 4 2 2 2 2 33" xfId="45626"/>
    <cellStyle name="Title 2 2 2 2 2 4 2 2 2 2 34" xfId="45627"/>
    <cellStyle name="Title 2 2 2 2 2 4 2 2 2 2 35" xfId="45628"/>
    <cellStyle name="Title 2 2 2 2 2 4 2 2 2 2 36" xfId="45629"/>
    <cellStyle name="Title 2 2 2 2 2 4 2 2 2 2 37" xfId="45630"/>
    <cellStyle name="Title 2 2 2 2 2 4 2 2 2 2 38" xfId="45631"/>
    <cellStyle name="Title 2 2 2 2 2 4 2 2 2 2 39" xfId="45632"/>
    <cellStyle name="Title 2 2 2 2 2 4 2 2 2 2 4" xfId="45633"/>
    <cellStyle name="Title 2 2 2 2 2 4 2 2 2 2 40" xfId="45634"/>
    <cellStyle name="Title 2 2 2 2 2 4 2 2 2 2 41" xfId="45635"/>
    <cellStyle name="Title 2 2 2 2 2 4 2 2 2 2 42" xfId="45636"/>
    <cellStyle name="Title 2 2 2 2 2 4 2 2 2 2 43" xfId="45637"/>
    <cellStyle name="Title 2 2 2 2 2 4 2 2 2 2 44" xfId="45638"/>
    <cellStyle name="Title 2 2 2 2 2 4 2 2 2 2 45" xfId="45639"/>
    <cellStyle name="Title 2 2 2 2 2 4 2 2 2 2 46" xfId="45640"/>
    <cellStyle name="Title 2 2 2 2 2 4 2 2 2 2 47" xfId="45641"/>
    <cellStyle name="Title 2 2 2 2 2 4 2 2 2 2 48" xfId="45642"/>
    <cellStyle name="Title 2 2 2 2 2 4 2 2 2 2 49" xfId="45643"/>
    <cellStyle name="Title 2 2 2 2 2 4 2 2 2 2 5" xfId="45644"/>
    <cellStyle name="Title 2 2 2 2 2 4 2 2 2 2 50" xfId="45645"/>
    <cellStyle name="Title 2 2 2 2 2 4 2 2 2 2 51" xfId="45646"/>
    <cellStyle name="Title 2 2 2 2 2 4 2 2 2 2 52" xfId="45647"/>
    <cellStyle name="Title 2 2 2 2 2 4 2 2 2 2 53" xfId="45648"/>
    <cellStyle name="Title 2 2 2 2 2 4 2 2 2 2 54" xfId="45649"/>
    <cellStyle name="Title 2 2 2 2 2 4 2 2 2 2 55" xfId="45650"/>
    <cellStyle name="Title 2 2 2 2 2 4 2 2 2 2 56" xfId="45651"/>
    <cellStyle name="Title 2 2 2 2 2 4 2 2 2 2 57" xfId="45652"/>
    <cellStyle name="Title 2 2 2 2 2 4 2 2 2 2 58" xfId="45653"/>
    <cellStyle name="Title 2 2 2 2 2 4 2 2 2 2 59" xfId="45654"/>
    <cellStyle name="Title 2 2 2 2 2 4 2 2 2 2 6" xfId="45655"/>
    <cellStyle name="Title 2 2 2 2 2 4 2 2 2 2 60" xfId="45656"/>
    <cellStyle name="Title 2 2 2 2 2 4 2 2 2 2 61" xfId="45657"/>
    <cellStyle name="Title 2 2 2 2 2 4 2 2 2 2 62" xfId="45658"/>
    <cellStyle name="Title 2 2 2 2 2 4 2 2 2 2 63" xfId="45659"/>
    <cellStyle name="Title 2 2 2 2 2 4 2 2 2 2 64" xfId="45660"/>
    <cellStyle name="Title 2 2 2 2 2 4 2 2 2 2 65" xfId="45661"/>
    <cellStyle name="Title 2 2 2 2 2 4 2 2 2 2 66" xfId="45662"/>
    <cellStyle name="Title 2 2 2 2 2 4 2 2 2 2 67" xfId="45663"/>
    <cellStyle name="Title 2 2 2 2 2 4 2 2 2 2 68" xfId="45664"/>
    <cellStyle name="Title 2 2 2 2 2 4 2 2 2 2 69" xfId="45665"/>
    <cellStyle name="Title 2 2 2 2 2 4 2 2 2 2 7" xfId="45666"/>
    <cellStyle name="Title 2 2 2 2 2 4 2 2 2 2 70" xfId="45667"/>
    <cellStyle name="Title 2 2 2 2 2 4 2 2 2 2 71" xfId="45668"/>
    <cellStyle name="Title 2 2 2 2 2 4 2 2 2 2 72" xfId="45669"/>
    <cellStyle name="Title 2 2 2 2 2 4 2 2 2 2 73" xfId="45670"/>
    <cellStyle name="Title 2 2 2 2 2 4 2 2 2 2 74" xfId="45671"/>
    <cellStyle name="Title 2 2 2 2 2 4 2 2 2 2 8" xfId="45672"/>
    <cellStyle name="Title 2 2 2 2 2 4 2 2 2 2 9" xfId="45673"/>
    <cellStyle name="Title 2 2 2 2 2 4 2 2 2 20" xfId="45674"/>
    <cellStyle name="Title 2 2 2 2 2 4 2 2 2 21" xfId="45675"/>
    <cellStyle name="Title 2 2 2 2 2 4 2 2 2 22" xfId="45676"/>
    <cellStyle name="Title 2 2 2 2 2 4 2 2 2 23" xfId="45677"/>
    <cellStyle name="Title 2 2 2 2 2 4 2 2 2 24" xfId="45678"/>
    <cellStyle name="Title 2 2 2 2 2 4 2 2 2 25" xfId="45679"/>
    <cellStyle name="Title 2 2 2 2 2 4 2 2 2 26" xfId="45680"/>
    <cellStyle name="Title 2 2 2 2 2 4 2 2 2 27" xfId="45681"/>
    <cellStyle name="Title 2 2 2 2 2 4 2 2 2 28" xfId="45682"/>
    <cellStyle name="Title 2 2 2 2 2 4 2 2 2 29" xfId="45683"/>
    <cellStyle name="Title 2 2 2 2 2 4 2 2 2 3" xfId="45684"/>
    <cellStyle name="Title 2 2 2 2 2 4 2 2 2 3 2" xfId="45685"/>
    <cellStyle name="Title 2 2 2 2 2 4 2 2 2 30" xfId="45686"/>
    <cellStyle name="Title 2 2 2 2 2 4 2 2 2 31" xfId="45687"/>
    <cellStyle name="Title 2 2 2 2 2 4 2 2 2 32" xfId="45688"/>
    <cellStyle name="Title 2 2 2 2 2 4 2 2 2 33" xfId="45689"/>
    <cellStyle name="Title 2 2 2 2 2 4 2 2 2 34" xfId="45690"/>
    <cellStyle name="Title 2 2 2 2 2 4 2 2 2 35" xfId="45691"/>
    <cellStyle name="Title 2 2 2 2 2 4 2 2 2 36" xfId="45692"/>
    <cellStyle name="Title 2 2 2 2 2 4 2 2 2 37" xfId="45693"/>
    <cellStyle name="Title 2 2 2 2 2 4 2 2 2 38" xfId="45694"/>
    <cellStyle name="Title 2 2 2 2 2 4 2 2 2 39" xfId="45695"/>
    <cellStyle name="Title 2 2 2 2 2 4 2 2 2 4" xfId="45696"/>
    <cellStyle name="Title 2 2 2 2 2 4 2 2 2 40" xfId="45697"/>
    <cellStyle name="Title 2 2 2 2 2 4 2 2 2 41" xfId="45698"/>
    <cellStyle name="Title 2 2 2 2 2 4 2 2 2 42" xfId="45699"/>
    <cellStyle name="Title 2 2 2 2 2 4 2 2 2 43" xfId="45700"/>
    <cellStyle name="Title 2 2 2 2 2 4 2 2 2 44" xfId="45701"/>
    <cellStyle name="Title 2 2 2 2 2 4 2 2 2 45" xfId="45702"/>
    <cellStyle name="Title 2 2 2 2 2 4 2 2 2 46" xfId="45703"/>
    <cellStyle name="Title 2 2 2 2 2 4 2 2 2 47" xfId="45704"/>
    <cellStyle name="Title 2 2 2 2 2 4 2 2 2 48" xfId="45705"/>
    <cellStyle name="Title 2 2 2 2 2 4 2 2 2 49" xfId="45706"/>
    <cellStyle name="Title 2 2 2 2 2 4 2 2 2 5" xfId="45707"/>
    <cellStyle name="Title 2 2 2 2 2 4 2 2 2 50" xfId="45708"/>
    <cellStyle name="Title 2 2 2 2 2 4 2 2 2 51" xfId="45709"/>
    <cellStyle name="Title 2 2 2 2 2 4 2 2 2 52" xfId="45710"/>
    <cellStyle name="Title 2 2 2 2 2 4 2 2 2 53" xfId="45711"/>
    <cellStyle name="Title 2 2 2 2 2 4 2 2 2 54" xfId="45712"/>
    <cellStyle name="Title 2 2 2 2 2 4 2 2 2 55" xfId="45713"/>
    <cellStyle name="Title 2 2 2 2 2 4 2 2 2 56" xfId="45714"/>
    <cellStyle name="Title 2 2 2 2 2 4 2 2 2 57" xfId="45715"/>
    <cellStyle name="Title 2 2 2 2 2 4 2 2 2 58" xfId="45716"/>
    <cellStyle name="Title 2 2 2 2 2 4 2 2 2 59" xfId="45717"/>
    <cellStyle name="Title 2 2 2 2 2 4 2 2 2 6" xfId="45718"/>
    <cellStyle name="Title 2 2 2 2 2 4 2 2 2 60" xfId="45719"/>
    <cellStyle name="Title 2 2 2 2 2 4 2 2 2 61" xfId="45720"/>
    <cellStyle name="Title 2 2 2 2 2 4 2 2 2 62" xfId="45721"/>
    <cellStyle name="Title 2 2 2 2 2 4 2 2 2 63" xfId="45722"/>
    <cellStyle name="Title 2 2 2 2 2 4 2 2 2 64" xfId="45723"/>
    <cellStyle name="Title 2 2 2 2 2 4 2 2 2 65" xfId="45724"/>
    <cellStyle name="Title 2 2 2 2 2 4 2 2 2 66" xfId="45725"/>
    <cellStyle name="Title 2 2 2 2 2 4 2 2 2 67" xfId="45726"/>
    <cellStyle name="Title 2 2 2 2 2 4 2 2 2 68" xfId="45727"/>
    <cellStyle name="Title 2 2 2 2 2 4 2 2 2 69" xfId="45728"/>
    <cellStyle name="Title 2 2 2 2 2 4 2 2 2 7" xfId="45729"/>
    <cellStyle name="Title 2 2 2 2 2 4 2 2 2 70" xfId="45730"/>
    <cellStyle name="Title 2 2 2 2 2 4 2 2 2 71" xfId="45731"/>
    <cellStyle name="Title 2 2 2 2 2 4 2 2 2 72" xfId="45732"/>
    <cellStyle name="Title 2 2 2 2 2 4 2 2 2 73" xfId="45733"/>
    <cellStyle name="Title 2 2 2 2 2 4 2 2 2 74" xfId="45734"/>
    <cellStyle name="Title 2 2 2 2 2 4 2 2 2 75" xfId="45735"/>
    <cellStyle name="Title 2 2 2 2 2 4 2 2 2 76" xfId="45736"/>
    <cellStyle name="Title 2 2 2 2 2 4 2 2 2 77" xfId="45737"/>
    <cellStyle name="Title 2 2 2 2 2 4 2 2 2 78" xfId="45738"/>
    <cellStyle name="Title 2 2 2 2 2 4 2 2 2 79" xfId="45739"/>
    <cellStyle name="Title 2 2 2 2 2 4 2 2 2 8" xfId="45740"/>
    <cellStyle name="Title 2 2 2 2 2 4 2 2 2 80" xfId="45741"/>
    <cellStyle name="Title 2 2 2 2 2 4 2 2 2 81" xfId="45742"/>
    <cellStyle name="Title 2 2 2 2 2 4 2 2 2 82" xfId="45743"/>
    <cellStyle name="Title 2 2 2 2 2 4 2 2 2 83" xfId="45744"/>
    <cellStyle name="Title 2 2 2 2 2 4 2 2 2 84" xfId="45745"/>
    <cellStyle name="Title 2 2 2 2 2 4 2 2 2 85" xfId="45746"/>
    <cellStyle name="Title 2 2 2 2 2 4 2 2 2 86" xfId="45747"/>
    <cellStyle name="Title 2 2 2 2 2 4 2 2 2 87" xfId="45748"/>
    <cellStyle name="Title 2 2 2 2 2 4 2 2 2 88" xfId="45749"/>
    <cellStyle name="Title 2 2 2 2 2 4 2 2 2 9" xfId="45750"/>
    <cellStyle name="Title 2 2 2 2 2 4 2 2 20" xfId="45751"/>
    <cellStyle name="Title 2 2 2 2 2 4 2 2 21" xfId="45752"/>
    <cellStyle name="Title 2 2 2 2 2 4 2 2 22" xfId="45753"/>
    <cellStyle name="Title 2 2 2 2 2 4 2 2 23" xfId="45754"/>
    <cellStyle name="Title 2 2 2 2 2 4 2 2 24" xfId="45755"/>
    <cellStyle name="Title 2 2 2 2 2 4 2 2 25" xfId="45756"/>
    <cellStyle name="Title 2 2 2 2 2 4 2 2 26" xfId="45757"/>
    <cellStyle name="Title 2 2 2 2 2 4 2 2 27" xfId="45758"/>
    <cellStyle name="Title 2 2 2 2 2 4 2 2 28" xfId="45759"/>
    <cellStyle name="Title 2 2 2 2 2 4 2 2 29" xfId="45760"/>
    <cellStyle name="Title 2 2 2 2 2 4 2 2 3" xfId="45761"/>
    <cellStyle name="Title 2 2 2 2 2 4 2 2 3 2" xfId="45762"/>
    <cellStyle name="Title 2 2 2 2 2 4 2 2 30" xfId="45763"/>
    <cellStyle name="Title 2 2 2 2 2 4 2 2 31" xfId="45764"/>
    <cellStyle name="Title 2 2 2 2 2 4 2 2 32" xfId="45765"/>
    <cellStyle name="Title 2 2 2 2 2 4 2 2 33" xfId="45766"/>
    <cellStyle name="Title 2 2 2 2 2 4 2 2 34" xfId="45767"/>
    <cellStyle name="Title 2 2 2 2 2 4 2 2 35" xfId="45768"/>
    <cellStyle name="Title 2 2 2 2 2 4 2 2 36" xfId="45769"/>
    <cellStyle name="Title 2 2 2 2 2 4 2 2 37" xfId="45770"/>
    <cellStyle name="Title 2 2 2 2 2 4 2 2 38" xfId="45771"/>
    <cellStyle name="Title 2 2 2 2 2 4 2 2 39" xfId="45772"/>
    <cellStyle name="Title 2 2 2 2 2 4 2 2 4" xfId="45773"/>
    <cellStyle name="Title 2 2 2 2 2 4 2 2 40" xfId="45774"/>
    <cellStyle name="Title 2 2 2 2 2 4 2 2 41" xfId="45775"/>
    <cellStyle name="Title 2 2 2 2 2 4 2 2 42" xfId="45776"/>
    <cellStyle name="Title 2 2 2 2 2 4 2 2 43" xfId="45777"/>
    <cellStyle name="Title 2 2 2 2 2 4 2 2 44" xfId="45778"/>
    <cellStyle name="Title 2 2 2 2 2 4 2 2 45" xfId="45779"/>
    <cellStyle name="Title 2 2 2 2 2 4 2 2 46" xfId="45780"/>
    <cellStyle name="Title 2 2 2 2 2 4 2 2 47" xfId="45781"/>
    <cellStyle name="Title 2 2 2 2 2 4 2 2 48" xfId="45782"/>
    <cellStyle name="Title 2 2 2 2 2 4 2 2 49" xfId="45783"/>
    <cellStyle name="Title 2 2 2 2 2 4 2 2 5" xfId="45784"/>
    <cellStyle name="Title 2 2 2 2 2 4 2 2 50" xfId="45785"/>
    <cellStyle name="Title 2 2 2 2 2 4 2 2 51" xfId="45786"/>
    <cellStyle name="Title 2 2 2 2 2 4 2 2 52" xfId="45787"/>
    <cellStyle name="Title 2 2 2 2 2 4 2 2 53" xfId="45788"/>
    <cellStyle name="Title 2 2 2 2 2 4 2 2 54" xfId="45789"/>
    <cellStyle name="Title 2 2 2 2 2 4 2 2 55" xfId="45790"/>
    <cellStyle name="Title 2 2 2 2 2 4 2 2 56" xfId="45791"/>
    <cellStyle name="Title 2 2 2 2 2 4 2 2 57" xfId="45792"/>
    <cellStyle name="Title 2 2 2 2 2 4 2 2 58" xfId="45793"/>
    <cellStyle name="Title 2 2 2 2 2 4 2 2 59" xfId="45794"/>
    <cellStyle name="Title 2 2 2 2 2 4 2 2 6" xfId="45795"/>
    <cellStyle name="Title 2 2 2 2 2 4 2 2 60" xfId="45796"/>
    <cellStyle name="Title 2 2 2 2 2 4 2 2 61" xfId="45797"/>
    <cellStyle name="Title 2 2 2 2 2 4 2 2 62" xfId="45798"/>
    <cellStyle name="Title 2 2 2 2 2 4 2 2 63" xfId="45799"/>
    <cellStyle name="Title 2 2 2 2 2 4 2 2 64" xfId="45800"/>
    <cellStyle name="Title 2 2 2 2 2 4 2 2 65" xfId="45801"/>
    <cellStyle name="Title 2 2 2 2 2 4 2 2 66" xfId="45802"/>
    <cellStyle name="Title 2 2 2 2 2 4 2 2 67" xfId="45803"/>
    <cellStyle name="Title 2 2 2 2 2 4 2 2 68" xfId="45804"/>
    <cellStyle name="Title 2 2 2 2 2 4 2 2 69" xfId="45805"/>
    <cellStyle name="Title 2 2 2 2 2 4 2 2 7" xfId="45806"/>
    <cellStyle name="Title 2 2 2 2 2 4 2 2 70" xfId="45807"/>
    <cellStyle name="Title 2 2 2 2 2 4 2 2 71" xfId="45808"/>
    <cellStyle name="Title 2 2 2 2 2 4 2 2 72" xfId="45809"/>
    <cellStyle name="Title 2 2 2 2 2 4 2 2 73" xfId="45810"/>
    <cellStyle name="Title 2 2 2 2 2 4 2 2 74" xfId="45811"/>
    <cellStyle name="Title 2 2 2 2 2 4 2 2 75" xfId="45812"/>
    <cellStyle name="Title 2 2 2 2 2 4 2 2 76" xfId="45813"/>
    <cellStyle name="Title 2 2 2 2 2 4 2 2 77" xfId="45814"/>
    <cellStyle name="Title 2 2 2 2 2 4 2 2 78" xfId="45815"/>
    <cellStyle name="Title 2 2 2 2 2 4 2 2 79" xfId="45816"/>
    <cellStyle name="Title 2 2 2 2 2 4 2 2 8" xfId="45817"/>
    <cellStyle name="Title 2 2 2 2 2 4 2 2 80" xfId="45818"/>
    <cellStyle name="Title 2 2 2 2 2 4 2 2 81" xfId="45819"/>
    <cellStyle name="Title 2 2 2 2 2 4 2 2 82" xfId="45820"/>
    <cellStyle name="Title 2 2 2 2 2 4 2 2 83" xfId="45821"/>
    <cellStyle name="Title 2 2 2 2 2 4 2 2 84" xfId="45822"/>
    <cellStyle name="Title 2 2 2 2 2 4 2 2 85" xfId="45823"/>
    <cellStyle name="Title 2 2 2 2 2 4 2 2 86" xfId="45824"/>
    <cellStyle name="Title 2 2 2 2 2 4 2 2 87" xfId="45825"/>
    <cellStyle name="Title 2 2 2 2 2 4 2 2 88" xfId="45826"/>
    <cellStyle name="Title 2 2 2 2 2 4 2 2 9" xfId="45827"/>
    <cellStyle name="Title 2 2 2 2 2 4 2 20" xfId="45828"/>
    <cellStyle name="Title 2 2 2 2 2 4 2 21" xfId="45829"/>
    <cellStyle name="Title 2 2 2 2 2 4 2 22" xfId="45830"/>
    <cellStyle name="Title 2 2 2 2 2 4 2 23" xfId="45831"/>
    <cellStyle name="Title 2 2 2 2 2 4 2 24" xfId="45832"/>
    <cellStyle name="Title 2 2 2 2 2 4 2 25" xfId="45833"/>
    <cellStyle name="Title 2 2 2 2 2 4 2 26" xfId="45834"/>
    <cellStyle name="Title 2 2 2 2 2 4 2 27" xfId="45835"/>
    <cellStyle name="Title 2 2 2 2 2 4 2 28" xfId="45836"/>
    <cellStyle name="Title 2 2 2 2 2 4 2 29" xfId="45837"/>
    <cellStyle name="Title 2 2 2 2 2 4 2 3" xfId="45838"/>
    <cellStyle name="Title 2 2 2 2 2 4 2 30" xfId="45839"/>
    <cellStyle name="Title 2 2 2 2 2 4 2 31" xfId="45840"/>
    <cellStyle name="Title 2 2 2 2 2 4 2 32" xfId="45841"/>
    <cellStyle name="Title 2 2 2 2 2 4 2 33" xfId="45842"/>
    <cellStyle name="Title 2 2 2 2 2 4 2 34" xfId="45843"/>
    <cellStyle name="Title 2 2 2 2 2 4 2 35" xfId="45844"/>
    <cellStyle name="Title 2 2 2 2 2 4 2 36" xfId="45845"/>
    <cellStyle name="Title 2 2 2 2 2 4 2 37" xfId="45846"/>
    <cellStyle name="Title 2 2 2 2 2 4 2 38" xfId="45847"/>
    <cellStyle name="Title 2 2 2 2 2 4 2 39" xfId="45848"/>
    <cellStyle name="Title 2 2 2 2 2 4 2 4" xfId="45849"/>
    <cellStyle name="Title 2 2 2 2 2 4 2 40" xfId="45850"/>
    <cellStyle name="Title 2 2 2 2 2 4 2 41" xfId="45851"/>
    <cellStyle name="Title 2 2 2 2 2 4 2 42" xfId="45852"/>
    <cellStyle name="Title 2 2 2 2 2 4 2 43" xfId="45853"/>
    <cellStyle name="Title 2 2 2 2 2 4 2 44" xfId="45854"/>
    <cellStyle name="Title 2 2 2 2 2 4 2 45" xfId="45855"/>
    <cellStyle name="Title 2 2 2 2 2 4 2 46" xfId="45856"/>
    <cellStyle name="Title 2 2 2 2 2 4 2 47" xfId="45857"/>
    <cellStyle name="Title 2 2 2 2 2 4 2 48" xfId="45858"/>
    <cellStyle name="Title 2 2 2 2 2 4 2 49" xfId="45859"/>
    <cellStyle name="Title 2 2 2 2 2 4 2 5" xfId="45860"/>
    <cellStyle name="Title 2 2 2 2 2 4 2 50" xfId="45861"/>
    <cellStyle name="Title 2 2 2 2 2 4 2 51" xfId="45862"/>
    <cellStyle name="Title 2 2 2 2 2 4 2 52" xfId="45863"/>
    <cellStyle name="Title 2 2 2 2 2 4 2 53" xfId="45864"/>
    <cellStyle name="Title 2 2 2 2 2 4 2 54" xfId="45865"/>
    <cellStyle name="Title 2 2 2 2 2 4 2 55" xfId="45866"/>
    <cellStyle name="Title 2 2 2 2 2 4 2 56" xfId="45867"/>
    <cellStyle name="Title 2 2 2 2 2 4 2 57" xfId="45868"/>
    <cellStyle name="Title 2 2 2 2 2 4 2 58" xfId="45869"/>
    <cellStyle name="Title 2 2 2 2 2 4 2 59" xfId="45870"/>
    <cellStyle name="Title 2 2 2 2 2 4 2 6" xfId="45871"/>
    <cellStyle name="Title 2 2 2 2 2 4 2 60" xfId="45872"/>
    <cellStyle name="Title 2 2 2 2 2 4 2 61" xfId="45873"/>
    <cellStyle name="Title 2 2 2 2 2 4 2 62" xfId="45874"/>
    <cellStyle name="Title 2 2 2 2 2 4 2 63" xfId="45875"/>
    <cellStyle name="Title 2 2 2 2 2 4 2 64" xfId="45876"/>
    <cellStyle name="Title 2 2 2 2 2 4 2 65" xfId="45877"/>
    <cellStyle name="Title 2 2 2 2 2 4 2 66" xfId="45878"/>
    <cellStyle name="Title 2 2 2 2 2 4 2 67" xfId="45879"/>
    <cellStyle name="Title 2 2 2 2 2 4 2 68" xfId="45880"/>
    <cellStyle name="Title 2 2 2 2 2 4 2 69" xfId="45881"/>
    <cellStyle name="Title 2 2 2 2 2 4 2 7" xfId="45882"/>
    <cellStyle name="Title 2 2 2 2 2 4 2 70" xfId="45883"/>
    <cellStyle name="Title 2 2 2 2 2 4 2 71" xfId="45884"/>
    <cellStyle name="Title 2 2 2 2 2 4 2 72" xfId="45885"/>
    <cellStyle name="Title 2 2 2 2 2 4 2 73" xfId="45886"/>
    <cellStyle name="Title 2 2 2 2 2 4 2 74" xfId="45887"/>
    <cellStyle name="Title 2 2 2 2 2 4 2 75" xfId="45888"/>
    <cellStyle name="Title 2 2 2 2 2 4 2 76" xfId="45889"/>
    <cellStyle name="Title 2 2 2 2 2 4 2 77" xfId="45890"/>
    <cellStyle name="Title 2 2 2 2 2 4 2 78" xfId="45891"/>
    <cellStyle name="Title 2 2 2 2 2 4 2 79" xfId="45892"/>
    <cellStyle name="Title 2 2 2 2 2 4 2 8" xfId="45893"/>
    <cellStyle name="Title 2 2 2 2 2 4 2 80" xfId="45894"/>
    <cellStyle name="Title 2 2 2 2 2 4 2 81" xfId="45895"/>
    <cellStyle name="Title 2 2 2 2 2 4 2 82" xfId="45896"/>
    <cellStyle name="Title 2 2 2 2 2 4 2 83" xfId="45897"/>
    <cellStyle name="Title 2 2 2 2 2 4 2 84" xfId="45898"/>
    <cellStyle name="Title 2 2 2 2 2 4 2 85" xfId="45899"/>
    <cellStyle name="Title 2 2 2 2 2 4 2 86" xfId="45900"/>
    <cellStyle name="Title 2 2 2 2 2 4 2 87" xfId="45901"/>
    <cellStyle name="Title 2 2 2 2 2 4 2 88" xfId="45902"/>
    <cellStyle name="Title 2 2 2 2 2 4 2 89" xfId="45903"/>
    <cellStyle name="Title 2 2 2 2 2 4 2 9" xfId="45904"/>
    <cellStyle name="Title 2 2 2 2 2 4 2 90" xfId="45905"/>
    <cellStyle name="Title 2 2 2 2 2 4 2 91" xfId="45906"/>
    <cellStyle name="Title 2 2 2 2 2 4 2 92" xfId="45907"/>
    <cellStyle name="Title 2 2 2 2 2 4 2 93" xfId="45908"/>
    <cellStyle name="Title 2 2 2 2 2 4 2 94" xfId="45909"/>
    <cellStyle name="Title 2 2 2 2 2 4 2 95" xfId="45910"/>
    <cellStyle name="Title 2 2 2 2 2 4 2 96" xfId="45911"/>
    <cellStyle name="Title 2 2 2 2 2 4 2 97" xfId="45912"/>
    <cellStyle name="Title 2 2 2 2 2 4 2 98" xfId="45913"/>
    <cellStyle name="Title 2 2 2 2 2 4 20" xfId="45914"/>
    <cellStyle name="Title 2 2 2 2 2 4 21" xfId="45915"/>
    <cellStyle name="Title 2 2 2 2 2 4 22" xfId="45916"/>
    <cellStyle name="Title 2 2 2 2 2 4 23" xfId="45917"/>
    <cellStyle name="Title 2 2 2 2 2 4 24" xfId="45918"/>
    <cellStyle name="Title 2 2 2 2 2 4 25" xfId="45919"/>
    <cellStyle name="Title 2 2 2 2 2 4 25 2" xfId="45920"/>
    <cellStyle name="Title 2 2 2 2 2 4 26" xfId="45921"/>
    <cellStyle name="Title 2 2 2 2 2 4 27" xfId="45922"/>
    <cellStyle name="Title 2 2 2 2 2 4 28" xfId="45923"/>
    <cellStyle name="Title 2 2 2 2 2 4 29" xfId="45924"/>
    <cellStyle name="Title 2 2 2 2 2 4 3" xfId="45925"/>
    <cellStyle name="Title 2 2 2 2 2 4 30" xfId="45926"/>
    <cellStyle name="Title 2 2 2 2 2 4 31" xfId="45927"/>
    <cellStyle name="Title 2 2 2 2 2 4 32" xfId="45928"/>
    <cellStyle name="Title 2 2 2 2 2 4 33" xfId="45929"/>
    <cellStyle name="Title 2 2 2 2 2 4 34" xfId="45930"/>
    <cellStyle name="Title 2 2 2 2 2 4 35" xfId="45931"/>
    <cellStyle name="Title 2 2 2 2 2 4 36" xfId="45932"/>
    <cellStyle name="Title 2 2 2 2 2 4 37" xfId="45933"/>
    <cellStyle name="Title 2 2 2 2 2 4 38" xfId="45934"/>
    <cellStyle name="Title 2 2 2 2 2 4 39" xfId="45935"/>
    <cellStyle name="Title 2 2 2 2 2 4 4" xfId="45936"/>
    <cellStyle name="Title 2 2 2 2 2 4 4 10" xfId="45937"/>
    <cellStyle name="Title 2 2 2 2 2 4 4 11" xfId="45938"/>
    <cellStyle name="Title 2 2 2 2 2 4 4 12" xfId="45939"/>
    <cellStyle name="Title 2 2 2 2 2 4 4 13" xfId="45940"/>
    <cellStyle name="Title 2 2 2 2 2 4 4 14" xfId="45941"/>
    <cellStyle name="Title 2 2 2 2 2 4 4 15" xfId="45942"/>
    <cellStyle name="Title 2 2 2 2 2 4 4 16" xfId="45943"/>
    <cellStyle name="Title 2 2 2 2 2 4 4 17" xfId="45944"/>
    <cellStyle name="Title 2 2 2 2 2 4 4 18" xfId="45945"/>
    <cellStyle name="Title 2 2 2 2 2 4 4 19" xfId="45946"/>
    <cellStyle name="Title 2 2 2 2 2 4 4 2" xfId="45947"/>
    <cellStyle name="Title 2 2 2 2 2 4 4 2 10" xfId="45948"/>
    <cellStyle name="Title 2 2 2 2 2 4 4 2 11" xfId="45949"/>
    <cellStyle name="Title 2 2 2 2 2 4 4 2 12" xfId="45950"/>
    <cellStyle name="Title 2 2 2 2 2 4 4 2 13" xfId="45951"/>
    <cellStyle name="Title 2 2 2 2 2 4 4 2 14" xfId="45952"/>
    <cellStyle name="Title 2 2 2 2 2 4 4 2 15" xfId="45953"/>
    <cellStyle name="Title 2 2 2 2 2 4 4 2 16" xfId="45954"/>
    <cellStyle name="Title 2 2 2 2 2 4 4 2 17" xfId="45955"/>
    <cellStyle name="Title 2 2 2 2 2 4 4 2 18" xfId="45956"/>
    <cellStyle name="Title 2 2 2 2 2 4 4 2 19" xfId="45957"/>
    <cellStyle name="Title 2 2 2 2 2 4 4 2 2" xfId="45958"/>
    <cellStyle name="Title 2 2 2 2 2 4 4 2 2 2" xfId="45959"/>
    <cellStyle name="Title 2 2 2 2 2 4 4 2 20" xfId="45960"/>
    <cellStyle name="Title 2 2 2 2 2 4 4 2 21" xfId="45961"/>
    <cellStyle name="Title 2 2 2 2 2 4 4 2 22" xfId="45962"/>
    <cellStyle name="Title 2 2 2 2 2 4 4 2 23" xfId="45963"/>
    <cellStyle name="Title 2 2 2 2 2 4 4 2 24" xfId="45964"/>
    <cellStyle name="Title 2 2 2 2 2 4 4 2 25" xfId="45965"/>
    <cellStyle name="Title 2 2 2 2 2 4 4 2 26" xfId="45966"/>
    <cellStyle name="Title 2 2 2 2 2 4 4 2 27" xfId="45967"/>
    <cellStyle name="Title 2 2 2 2 2 4 4 2 28" xfId="45968"/>
    <cellStyle name="Title 2 2 2 2 2 4 4 2 29" xfId="45969"/>
    <cellStyle name="Title 2 2 2 2 2 4 4 2 3" xfId="45970"/>
    <cellStyle name="Title 2 2 2 2 2 4 4 2 30" xfId="45971"/>
    <cellStyle name="Title 2 2 2 2 2 4 4 2 31" xfId="45972"/>
    <cellStyle name="Title 2 2 2 2 2 4 4 2 32" xfId="45973"/>
    <cellStyle name="Title 2 2 2 2 2 4 4 2 33" xfId="45974"/>
    <cellStyle name="Title 2 2 2 2 2 4 4 2 34" xfId="45975"/>
    <cellStyle name="Title 2 2 2 2 2 4 4 2 35" xfId="45976"/>
    <cellStyle name="Title 2 2 2 2 2 4 4 2 36" xfId="45977"/>
    <cellStyle name="Title 2 2 2 2 2 4 4 2 37" xfId="45978"/>
    <cellStyle name="Title 2 2 2 2 2 4 4 2 38" xfId="45979"/>
    <cellStyle name="Title 2 2 2 2 2 4 4 2 39" xfId="45980"/>
    <cellStyle name="Title 2 2 2 2 2 4 4 2 4" xfId="45981"/>
    <cellStyle name="Title 2 2 2 2 2 4 4 2 40" xfId="45982"/>
    <cellStyle name="Title 2 2 2 2 2 4 4 2 41" xfId="45983"/>
    <cellStyle name="Title 2 2 2 2 2 4 4 2 42" xfId="45984"/>
    <cellStyle name="Title 2 2 2 2 2 4 4 2 43" xfId="45985"/>
    <cellStyle name="Title 2 2 2 2 2 4 4 2 44" xfId="45986"/>
    <cellStyle name="Title 2 2 2 2 2 4 4 2 45" xfId="45987"/>
    <cellStyle name="Title 2 2 2 2 2 4 4 2 46" xfId="45988"/>
    <cellStyle name="Title 2 2 2 2 2 4 4 2 47" xfId="45989"/>
    <cellStyle name="Title 2 2 2 2 2 4 4 2 48" xfId="45990"/>
    <cellStyle name="Title 2 2 2 2 2 4 4 2 49" xfId="45991"/>
    <cellStyle name="Title 2 2 2 2 2 4 4 2 5" xfId="45992"/>
    <cellStyle name="Title 2 2 2 2 2 4 4 2 50" xfId="45993"/>
    <cellStyle name="Title 2 2 2 2 2 4 4 2 51" xfId="45994"/>
    <cellStyle name="Title 2 2 2 2 2 4 4 2 52" xfId="45995"/>
    <cellStyle name="Title 2 2 2 2 2 4 4 2 53" xfId="45996"/>
    <cellStyle name="Title 2 2 2 2 2 4 4 2 54" xfId="45997"/>
    <cellStyle name="Title 2 2 2 2 2 4 4 2 55" xfId="45998"/>
    <cellStyle name="Title 2 2 2 2 2 4 4 2 56" xfId="45999"/>
    <cellStyle name="Title 2 2 2 2 2 4 4 2 57" xfId="46000"/>
    <cellStyle name="Title 2 2 2 2 2 4 4 2 58" xfId="46001"/>
    <cellStyle name="Title 2 2 2 2 2 4 4 2 59" xfId="46002"/>
    <cellStyle name="Title 2 2 2 2 2 4 4 2 6" xfId="46003"/>
    <cellStyle name="Title 2 2 2 2 2 4 4 2 60" xfId="46004"/>
    <cellStyle name="Title 2 2 2 2 2 4 4 2 61" xfId="46005"/>
    <cellStyle name="Title 2 2 2 2 2 4 4 2 62" xfId="46006"/>
    <cellStyle name="Title 2 2 2 2 2 4 4 2 63" xfId="46007"/>
    <cellStyle name="Title 2 2 2 2 2 4 4 2 64" xfId="46008"/>
    <cellStyle name="Title 2 2 2 2 2 4 4 2 65" xfId="46009"/>
    <cellStyle name="Title 2 2 2 2 2 4 4 2 66" xfId="46010"/>
    <cellStyle name="Title 2 2 2 2 2 4 4 2 67" xfId="46011"/>
    <cellStyle name="Title 2 2 2 2 2 4 4 2 68" xfId="46012"/>
    <cellStyle name="Title 2 2 2 2 2 4 4 2 69" xfId="46013"/>
    <cellStyle name="Title 2 2 2 2 2 4 4 2 7" xfId="46014"/>
    <cellStyle name="Title 2 2 2 2 2 4 4 2 70" xfId="46015"/>
    <cellStyle name="Title 2 2 2 2 2 4 4 2 71" xfId="46016"/>
    <cellStyle name="Title 2 2 2 2 2 4 4 2 72" xfId="46017"/>
    <cellStyle name="Title 2 2 2 2 2 4 4 2 73" xfId="46018"/>
    <cellStyle name="Title 2 2 2 2 2 4 4 2 74" xfId="46019"/>
    <cellStyle name="Title 2 2 2 2 2 4 4 2 8" xfId="46020"/>
    <cellStyle name="Title 2 2 2 2 2 4 4 2 9" xfId="46021"/>
    <cellStyle name="Title 2 2 2 2 2 4 4 20" xfId="46022"/>
    <cellStyle name="Title 2 2 2 2 2 4 4 21" xfId="46023"/>
    <cellStyle name="Title 2 2 2 2 2 4 4 22" xfId="46024"/>
    <cellStyle name="Title 2 2 2 2 2 4 4 23" xfId="46025"/>
    <cellStyle name="Title 2 2 2 2 2 4 4 24" xfId="46026"/>
    <cellStyle name="Title 2 2 2 2 2 4 4 25" xfId="46027"/>
    <cellStyle name="Title 2 2 2 2 2 4 4 26" xfId="46028"/>
    <cellStyle name="Title 2 2 2 2 2 4 4 27" xfId="46029"/>
    <cellStyle name="Title 2 2 2 2 2 4 4 28" xfId="46030"/>
    <cellStyle name="Title 2 2 2 2 2 4 4 29" xfId="46031"/>
    <cellStyle name="Title 2 2 2 2 2 4 4 3" xfId="46032"/>
    <cellStyle name="Title 2 2 2 2 2 4 4 3 2" xfId="46033"/>
    <cellStyle name="Title 2 2 2 2 2 4 4 30" xfId="46034"/>
    <cellStyle name="Title 2 2 2 2 2 4 4 31" xfId="46035"/>
    <cellStyle name="Title 2 2 2 2 2 4 4 32" xfId="46036"/>
    <cellStyle name="Title 2 2 2 2 2 4 4 33" xfId="46037"/>
    <cellStyle name="Title 2 2 2 2 2 4 4 34" xfId="46038"/>
    <cellStyle name="Title 2 2 2 2 2 4 4 35" xfId="46039"/>
    <cellStyle name="Title 2 2 2 2 2 4 4 36" xfId="46040"/>
    <cellStyle name="Title 2 2 2 2 2 4 4 37" xfId="46041"/>
    <cellStyle name="Title 2 2 2 2 2 4 4 38" xfId="46042"/>
    <cellStyle name="Title 2 2 2 2 2 4 4 39" xfId="46043"/>
    <cellStyle name="Title 2 2 2 2 2 4 4 4" xfId="46044"/>
    <cellStyle name="Title 2 2 2 2 2 4 4 40" xfId="46045"/>
    <cellStyle name="Title 2 2 2 2 2 4 4 41" xfId="46046"/>
    <cellStyle name="Title 2 2 2 2 2 4 4 42" xfId="46047"/>
    <cellStyle name="Title 2 2 2 2 2 4 4 43" xfId="46048"/>
    <cellStyle name="Title 2 2 2 2 2 4 4 44" xfId="46049"/>
    <cellStyle name="Title 2 2 2 2 2 4 4 45" xfId="46050"/>
    <cellStyle name="Title 2 2 2 2 2 4 4 46" xfId="46051"/>
    <cellStyle name="Title 2 2 2 2 2 4 4 47" xfId="46052"/>
    <cellStyle name="Title 2 2 2 2 2 4 4 48" xfId="46053"/>
    <cellStyle name="Title 2 2 2 2 2 4 4 49" xfId="46054"/>
    <cellStyle name="Title 2 2 2 2 2 4 4 5" xfId="46055"/>
    <cellStyle name="Title 2 2 2 2 2 4 4 50" xfId="46056"/>
    <cellStyle name="Title 2 2 2 2 2 4 4 51" xfId="46057"/>
    <cellStyle name="Title 2 2 2 2 2 4 4 52" xfId="46058"/>
    <cellStyle name="Title 2 2 2 2 2 4 4 53" xfId="46059"/>
    <cellStyle name="Title 2 2 2 2 2 4 4 54" xfId="46060"/>
    <cellStyle name="Title 2 2 2 2 2 4 4 55" xfId="46061"/>
    <cellStyle name="Title 2 2 2 2 2 4 4 56" xfId="46062"/>
    <cellStyle name="Title 2 2 2 2 2 4 4 57" xfId="46063"/>
    <cellStyle name="Title 2 2 2 2 2 4 4 58" xfId="46064"/>
    <cellStyle name="Title 2 2 2 2 2 4 4 59" xfId="46065"/>
    <cellStyle name="Title 2 2 2 2 2 4 4 6" xfId="46066"/>
    <cellStyle name="Title 2 2 2 2 2 4 4 60" xfId="46067"/>
    <cellStyle name="Title 2 2 2 2 2 4 4 61" xfId="46068"/>
    <cellStyle name="Title 2 2 2 2 2 4 4 62" xfId="46069"/>
    <cellStyle name="Title 2 2 2 2 2 4 4 63" xfId="46070"/>
    <cellStyle name="Title 2 2 2 2 2 4 4 64" xfId="46071"/>
    <cellStyle name="Title 2 2 2 2 2 4 4 65" xfId="46072"/>
    <cellStyle name="Title 2 2 2 2 2 4 4 66" xfId="46073"/>
    <cellStyle name="Title 2 2 2 2 2 4 4 67" xfId="46074"/>
    <cellStyle name="Title 2 2 2 2 2 4 4 68" xfId="46075"/>
    <cellStyle name="Title 2 2 2 2 2 4 4 69" xfId="46076"/>
    <cellStyle name="Title 2 2 2 2 2 4 4 7" xfId="46077"/>
    <cellStyle name="Title 2 2 2 2 2 4 4 70" xfId="46078"/>
    <cellStyle name="Title 2 2 2 2 2 4 4 71" xfId="46079"/>
    <cellStyle name="Title 2 2 2 2 2 4 4 72" xfId="46080"/>
    <cellStyle name="Title 2 2 2 2 2 4 4 73" xfId="46081"/>
    <cellStyle name="Title 2 2 2 2 2 4 4 74" xfId="46082"/>
    <cellStyle name="Title 2 2 2 2 2 4 4 8" xfId="46083"/>
    <cellStyle name="Title 2 2 2 2 2 4 4 9" xfId="46084"/>
    <cellStyle name="Title 2 2 2 2 2 4 40" xfId="46085"/>
    <cellStyle name="Title 2 2 2 2 2 4 41" xfId="46086"/>
    <cellStyle name="Title 2 2 2 2 2 4 42" xfId="46087"/>
    <cellStyle name="Title 2 2 2 2 2 4 43" xfId="46088"/>
    <cellStyle name="Title 2 2 2 2 2 4 44" xfId="46089"/>
    <cellStyle name="Title 2 2 2 2 2 4 45" xfId="46090"/>
    <cellStyle name="Title 2 2 2 2 2 4 46" xfId="46091"/>
    <cellStyle name="Title 2 2 2 2 2 4 47" xfId="46092"/>
    <cellStyle name="Title 2 2 2 2 2 4 48" xfId="46093"/>
    <cellStyle name="Title 2 2 2 2 2 4 49" xfId="46094"/>
    <cellStyle name="Title 2 2 2 2 2 4 5" xfId="46095"/>
    <cellStyle name="Title 2 2 2 2 2 4 50" xfId="46096"/>
    <cellStyle name="Title 2 2 2 2 2 4 51" xfId="46097"/>
    <cellStyle name="Title 2 2 2 2 2 4 52" xfId="46098"/>
    <cellStyle name="Title 2 2 2 2 2 4 53" xfId="46099"/>
    <cellStyle name="Title 2 2 2 2 2 4 54" xfId="46100"/>
    <cellStyle name="Title 2 2 2 2 2 4 55" xfId="46101"/>
    <cellStyle name="Title 2 2 2 2 2 4 56" xfId="46102"/>
    <cellStyle name="Title 2 2 2 2 2 4 57" xfId="46103"/>
    <cellStyle name="Title 2 2 2 2 2 4 58" xfId="46104"/>
    <cellStyle name="Title 2 2 2 2 2 4 59" xfId="46105"/>
    <cellStyle name="Title 2 2 2 2 2 4 6" xfId="46106"/>
    <cellStyle name="Title 2 2 2 2 2 4 60" xfId="46107"/>
    <cellStyle name="Title 2 2 2 2 2 4 61" xfId="46108"/>
    <cellStyle name="Title 2 2 2 2 2 4 62" xfId="46109"/>
    <cellStyle name="Title 2 2 2 2 2 4 63" xfId="46110"/>
    <cellStyle name="Title 2 2 2 2 2 4 64" xfId="46111"/>
    <cellStyle name="Title 2 2 2 2 2 4 65" xfId="46112"/>
    <cellStyle name="Title 2 2 2 2 2 4 66" xfId="46113"/>
    <cellStyle name="Title 2 2 2 2 2 4 67" xfId="46114"/>
    <cellStyle name="Title 2 2 2 2 2 4 68" xfId="46115"/>
    <cellStyle name="Title 2 2 2 2 2 4 69" xfId="46116"/>
    <cellStyle name="Title 2 2 2 2 2 4 7" xfId="46117"/>
    <cellStyle name="Title 2 2 2 2 2 4 70" xfId="46118"/>
    <cellStyle name="Title 2 2 2 2 2 4 71" xfId="46119"/>
    <cellStyle name="Title 2 2 2 2 2 4 72" xfId="46120"/>
    <cellStyle name="Title 2 2 2 2 2 4 73" xfId="46121"/>
    <cellStyle name="Title 2 2 2 2 2 4 74" xfId="46122"/>
    <cellStyle name="Title 2 2 2 2 2 4 75" xfId="46123"/>
    <cellStyle name="Title 2 2 2 2 2 4 76" xfId="46124"/>
    <cellStyle name="Title 2 2 2 2 2 4 77" xfId="46125"/>
    <cellStyle name="Title 2 2 2 2 2 4 78" xfId="46126"/>
    <cellStyle name="Title 2 2 2 2 2 4 79" xfId="46127"/>
    <cellStyle name="Title 2 2 2 2 2 4 8" xfId="46128"/>
    <cellStyle name="Title 2 2 2 2 2 4 80" xfId="46129"/>
    <cellStyle name="Title 2 2 2 2 2 4 81" xfId="46130"/>
    <cellStyle name="Title 2 2 2 2 2 4 82" xfId="46131"/>
    <cellStyle name="Title 2 2 2 2 2 4 83" xfId="46132"/>
    <cellStyle name="Title 2 2 2 2 2 4 84" xfId="46133"/>
    <cellStyle name="Title 2 2 2 2 2 4 85" xfId="46134"/>
    <cellStyle name="Title 2 2 2 2 2 4 86" xfId="46135"/>
    <cellStyle name="Title 2 2 2 2 2 4 87" xfId="46136"/>
    <cellStyle name="Title 2 2 2 2 2 4 88" xfId="46137"/>
    <cellStyle name="Title 2 2 2 2 2 4 89" xfId="46138"/>
    <cellStyle name="Title 2 2 2 2 2 4 9" xfId="46139"/>
    <cellStyle name="Title 2 2 2 2 2 4 90" xfId="46140"/>
    <cellStyle name="Title 2 2 2 2 2 4 91" xfId="46141"/>
    <cellStyle name="Title 2 2 2 2 2 4 92" xfId="46142"/>
    <cellStyle name="Title 2 2 2 2 2 4 93" xfId="46143"/>
    <cellStyle name="Title 2 2 2 2 2 4 94" xfId="46144"/>
    <cellStyle name="Title 2 2 2 2 2 4 95" xfId="46145"/>
    <cellStyle name="Title 2 2 2 2 2 4 96" xfId="46146"/>
    <cellStyle name="Title 2 2 2 2 2 4 97" xfId="46147"/>
    <cellStyle name="Title 2 2 2 2 2 4 98" xfId="46148"/>
    <cellStyle name="Title 2 2 2 2 2 4 99" xfId="46149"/>
    <cellStyle name="Title 2 2 2 2 2 40" xfId="46150"/>
    <cellStyle name="Title 2 2 2 2 2 40 2" xfId="46151"/>
    <cellStyle name="Title 2 2 2 2 2 41" xfId="46152"/>
    <cellStyle name="Title 2 2 2 2 2 41 2" xfId="46153"/>
    <cellStyle name="Title 2 2 2 2 2 42" xfId="46154"/>
    <cellStyle name="Title 2 2 2 2 2 42 2" xfId="46155"/>
    <cellStyle name="Title 2 2 2 2 2 43" xfId="46156"/>
    <cellStyle name="Title 2 2 2 2 2 43 2" xfId="46157"/>
    <cellStyle name="Title 2 2 2 2 2 44" xfId="46158"/>
    <cellStyle name="Title 2 2 2 2 2 44 2" xfId="46159"/>
    <cellStyle name="Title 2 2 2 2 2 45" xfId="46160"/>
    <cellStyle name="Title 2 2 2 2 2 45 2" xfId="46161"/>
    <cellStyle name="Title 2 2 2 2 2 46" xfId="46162"/>
    <cellStyle name="Title 2 2 2 2 2 46 2" xfId="46163"/>
    <cellStyle name="Title 2 2 2 2 2 47" xfId="46164"/>
    <cellStyle name="Title 2 2 2 2 2 47 2" xfId="46165"/>
    <cellStyle name="Title 2 2 2 2 2 48" xfId="46166"/>
    <cellStyle name="Title 2 2 2 2 2 48 2" xfId="46167"/>
    <cellStyle name="Title 2 2 2 2 2 49" xfId="46168"/>
    <cellStyle name="Title 2 2 2 2 2 49 2" xfId="46169"/>
    <cellStyle name="Title 2 2 2 2 2 5" xfId="46170"/>
    <cellStyle name="Title 2 2 2 2 2 5 10" xfId="46171"/>
    <cellStyle name="Title 2 2 2 2 2 5 100" xfId="46172"/>
    <cellStyle name="Title 2 2 2 2 2 5 101" xfId="46173"/>
    <cellStyle name="Title 2 2 2 2 2 5 102" xfId="46174"/>
    <cellStyle name="Title 2 2 2 2 2 5 103" xfId="46175"/>
    <cellStyle name="Title 2 2 2 2 2 5 104" xfId="46176"/>
    <cellStyle name="Title 2 2 2 2 2 5 105" xfId="46177"/>
    <cellStyle name="Title 2 2 2 2 2 5 106" xfId="46178"/>
    <cellStyle name="Title 2 2 2 2 2 5 107" xfId="46179"/>
    <cellStyle name="Title 2 2 2 2 2 5 108" xfId="46180"/>
    <cellStyle name="Title 2 2 2 2 2 5 109" xfId="46181"/>
    <cellStyle name="Title 2 2 2 2 2 5 11" xfId="46182"/>
    <cellStyle name="Title 2 2 2 2 2 5 110" xfId="46183"/>
    <cellStyle name="Title 2 2 2 2 2 5 12" xfId="46184"/>
    <cellStyle name="Title 2 2 2 2 2 5 13" xfId="46185"/>
    <cellStyle name="Title 2 2 2 2 2 5 14" xfId="46186"/>
    <cellStyle name="Title 2 2 2 2 2 5 15" xfId="46187"/>
    <cellStyle name="Title 2 2 2 2 2 5 16" xfId="46188"/>
    <cellStyle name="Title 2 2 2 2 2 5 17" xfId="46189"/>
    <cellStyle name="Title 2 2 2 2 2 5 18" xfId="46190"/>
    <cellStyle name="Title 2 2 2 2 2 5 19" xfId="46191"/>
    <cellStyle name="Title 2 2 2 2 2 5 2" xfId="46192"/>
    <cellStyle name="Title 2 2 2 2 2 5 2 10" xfId="46193"/>
    <cellStyle name="Title 2 2 2 2 2 5 2 11" xfId="46194"/>
    <cellStyle name="Title 2 2 2 2 2 5 2 12" xfId="46195"/>
    <cellStyle name="Title 2 2 2 2 2 5 2 13" xfId="46196"/>
    <cellStyle name="Title 2 2 2 2 2 5 2 13 2" xfId="46197"/>
    <cellStyle name="Title 2 2 2 2 2 5 2 14" xfId="46198"/>
    <cellStyle name="Title 2 2 2 2 2 5 2 15" xfId="46199"/>
    <cellStyle name="Title 2 2 2 2 2 5 2 16" xfId="46200"/>
    <cellStyle name="Title 2 2 2 2 2 5 2 17" xfId="46201"/>
    <cellStyle name="Title 2 2 2 2 2 5 2 18" xfId="46202"/>
    <cellStyle name="Title 2 2 2 2 2 5 2 19" xfId="46203"/>
    <cellStyle name="Title 2 2 2 2 2 5 2 2" xfId="46204"/>
    <cellStyle name="Title 2 2 2 2 2 5 2 2 10" xfId="46205"/>
    <cellStyle name="Title 2 2 2 2 2 5 2 2 11" xfId="46206"/>
    <cellStyle name="Title 2 2 2 2 2 5 2 2 12" xfId="46207"/>
    <cellStyle name="Title 2 2 2 2 2 5 2 2 13" xfId="46208"/>
    <cellStyle name="Title 2 2 2 2 2 5 2 2 14" xfId="46209"/>
    <cellStyle name="Title 2 2 2 2 2 5 2 2 15" xfId="46210"/>
    <cellStyle name="Title 2 2 2 2 2 5 2 2 16" xfId="46211"/>
    <cellStyle name="Title 2 2 2 2 2 5 2 2 17" xfId="46212"/>
    <cellStyle name="Title 2 2 2 2 2 5 2 2 18" xfId="46213"/>
    <cellStyle name="Title 2 2 2 2 2 5 2 2 19" xfId="46214"/>
    <cellStyle name="Title 2 2 2 2 2 5 2 2 2" xfId="46215"/>
    <cellStyle name="Title 2 2 2 2 2 5 2 2 2 10" xfId="46216"/>
    <cellStyle name="Title 2 2 2 2 2 5 2 2 2 11" xfId="46217"/>
    <cellStyle name="Title 2 2 2 2 2 5 2 2 2 12" xfId="46218"/>
    <cellStyle name="Title 2 2 2 2 2 5 2 2 2 13" xfId="46219"/>
    <cellStyle name="Title 2 2 2 2 2 5 2 2 2 14" xfId="46220"/>
    <cellStyle name="Title 2 2 2 2 2 5 2 2 2 15" xfId="46221"/>
    <cellStyle name="Title 2 2 2 2 2 5 2 2 2 16" xfId="46222"/>
    <cellStyle name="Title 2 2 2 2 2 5 2 2 2 17" xfId="46223"/>
    <cellStyle name="Title 2 2 2 2 2 5 2 2 2 18" xfId="46224"/>
    <cellStyle name="Title 2 2 2 2 2 5 2 2 2 19" xfId="46225"/>
    <cellStyle name="Title 2 2 2 2 2 5 2 2 2 2" xfId="46226"/>
    <cellStyle name="Title 2 2 2 2 2 5 2 2 2 2 10" xfId="46227"/>
    <cellStyle name="Title 2 2 2 2 2 5 2 2 2 2 11" xfId="46228"/>
    <cellStyle name="Title 2 2 2 2 2 5 2 2 2 2 12" xfId="46229"/>
    <cellStyle name="Title 2 2 2 2 2 5 2 2 2 2 13" xfId="46230"/>
    <cellStyle name="Title 2 2 2 2 2 5 2 2 2 2 14" xfId="46231"/>
    <cellStyle name="Title 2 2 2 2 2 5 2 2 2 2 15" xfId="46232"/>
    <cellStyle name="Title 2 2 2 2 2 5 2 2 2 2 16" xfId="46233"/>
    <cellStyle name="Title 2 2 2 2 2 5 2 2 2 2 17" xfId="46234"/>
    <cellStyle name="Title 2 2 2 2 2 5 2 2 2 2 18" xfId="46235"/>
    <cellStyle name="Title 2 2 2 2 2 5 2 2 2 2 19" xfId="46236"/>
    <cellStyle name="Title 2 2 2 2 2 5 2 2 2 2 2" xfId="46237"/>
    <cellStyle name="Title 2 2 2 2 2 5 2 2 2 2 2 10" xfId="46238"/>
    <cellStyle name="Title 2 2 2 2 2 5 2 2 2 2 2 11" xfId="46239"/>
    <cellStyle name="Title 2 2 2 2 2 5 2 2 2 2 2 12" xfId="46240"/>
    <cellStyle name="Title 2 2 2 2 2 5 2 2 2 2 2 13" xfId="46241"/>
    <cellStyle name="Title 2 2 2 2 2 5 2 2 2 2 2 14" xfId="46242"/>
    <cellStyle name="Title 2 2 2 2 2 5 2 2 2 2 2 15" xfId="46243"/>
    <cellStyle name="Title 2 2 2 2 2 5 2 2 2 2 2 16" xfId="46244"/>
    <cellStyle name="Title 2 2 2 2 2 5 2 2 2 2 2 17" xfId="46245"/>
    <cellStyle name="Title 2 2 2 2 2 5 2 2 2 2 2 18" xfId="46246"/>
    <cellStyle name="Title 2 2 2 2 2 5 2 2 2 2 2 19" xfId="46247"/>
    <cellStyle name="Title 2 2 2 2 2 5 2 2 2 2 2 2" xfId="46248"/>
    <cellStyle name="Title 2 2 2 2 2 5 2 2 2 2 2 2 2" xfId="46249"/>
    <cellStyle name="Title 2 2 2 2 2 5 2 2 2 2 2 20" xfId="46250"/>
    <cellStyle name="Title 2 2 2 2 2 5 2 2 2 2 2 21" xfId="46251"/>
    <cellStyle name="Title 2 2 2 2 2 5 2 2 2 2 2 22" xfId="46252"/>
    <cellStyle name="Title 2 2 2 2 2 5 2 2 2 2 2 23" xfId="46253"/>
    <cellStyle name="Title 2 2 2 2 2 5 2 2 2 2 2 24" xfId="46254"/>
    <cellStyle name="Title 2 2 2 2 2 5 2 2 2 2 2 25" xfId="46255"/>
    <cellStyle name="Title 2 2 2 2 2 5 2 2 2 2 2 26" xfId="46256"/>
    <cellStyle name="Title 2 2 2 2 2 5 2 2 2 2 2 27" xfId="46257"/>
    <cellStyle name="Title 2 2 2 2 2 5 2 2 2 2 2 28" xfId="46258"/>
    <cellStyle name="Title 2 2 2 2 2 5 2 2 2 2 2 29" xfId="46259"/>
    <cellStyle name="Title 2 2 2 2 2 5 2 2 2 2 2 3" xfId="46260"/>
    <cellStyle name="Title 2 2 2 2 2 5 2 2 2 2 2 30" xfId="46261"/>
    <cellStyle name="Title 2 2 2 2 2 5 2 2 2 2 2 31" xfId="46262"/>
    <cellStyle name="Title 2 2 2 2 2 5 2 2 2 2 2 32" xfId="46263"/>
    <cellStyle name="Title 2 2 2 2 2 5 2 2 2 2 2 33" xfId="46264"/>
    <cellStyle name="Title 2 2 2 2 2 5 2 2 2 2 2 34" xfId="46265"/>
    <cellStyle name="Title 2 2 2 2 2 5 2 2 2 2 2 35" xfId="46266"/>
    <cellStyle name="Title 2 2 2 2 2 5 2 2 2 2 2 36" xfId="46267"/>
    <cellStyle name="Title 2 2 2 2 2 5 2 2 2 2 2 37" xfId="46268"/>
    <cellStyle name="Title 2 2 2 2 2 5 2 2 2 2 2 38" xfId="46269"/>
    <cellStyle name="Title 2 2 2 2 2 5 2 2 2 2 2 39" xfId="46270"/>
    <cellStyle name="Title 2 2 2 2 2 5 2 2 2 2 2 4" xfId="46271"/>
    <cellStyle name="Title 2 2 2 2 2 5 2 2 2 2 2 40" xfId="46272"/>
    <cellStyle name="Title 2 2 2 2 2 5 2 2 2 2 2 41" xfId="46273"/>
    <cellStyle name="Title 2 2 2 2 2 5 2 2 2 2 2 42" xfId="46274"/>
    <cellStyle name="Title 2 2 2 2 2 5 2 2 2 2 2 43" xfId="46275"/>
    <cellStyle name="Title 2 2 2 2 2 5 2 2 2 2 2 44" xfId="46276"/>
    <cellStyle name="Title 2 2 2 2 2 5 2 2 2 2 2 45" xfId="46277"/>
    <cellStyle name="Title 2 2 2 2 2 5 2 2 2 2 2 46" xfId="46278"/>
    <cellStyle name="Title 2 2 2 2 2 5 2 2 2 2 2 47" xfId="46279"/>
    <cellStyle name="Title 2 2 2 2 2 5 2 2 2 2 2 48" xfId="46280"/>
    <cellStyle name="Title 2 2 2 2 2 5 2 2 2 2 2 49" xfId="46281"/>
    <cellStyle name="Title 2 2 2 2 2 5 2 2 2 2 2 5" xfId="46282"/>
    <cellStyle name="Title 2 2 2 2 2 5 2 2 2 2 2 50" xfId="46283"/>
    <cellStyle name="Title 2 2 2 2 2 5 2 2 2 2 2 51" xfId="46284"/>
    <cellStyle name="Title 2 2 2 2 2 5 2 2 2 2 2 52" xfId="46285"/>
    <cellStyle name="Title 2 2 2 2 2 5 2 2 2 2 2 53" xfId="46286"/>
    <cellStyle name="Title 2 2 2 2 2 5 2 2 2 2 2 54" xfId="46287"/>
    <cellStyle name="Title 2 2 2 2 2 5 2 2 2 2 2 55" xfId="46288"/>
    <cellStyle name="Title 2 2 2 2 2 5 2 2 2 2 2 56" xfId="46289"/>
    <cellStyle name="Title 2 2 2 2 2 5 2 2 2 2 2 57" xfId="46290"/>
    <cellStyle name="Title 2 2 2 2 2 5 2 2 2 2 2 58" xfId="46291"/>
    <cellStyle name="Title 2 2 2 2 2 5 2 2 2 2 2 59" xfId="46292"/>
    <cellStyle name="Title 2 2 2 2 2 5 2 2 2 2 2 6" xfId="46293"/>
    <cellStyle name="Title 2 2 2 2 2 5 2 2 2 2 2 60" xfId="46294"/>
    <cellStyle name="Title 2 2 2 2 2 5 2 2 2 2 2 61" xfId="46295"/>
    <cellStyle name="Title 2 2 2 2 2 5 2 2 2 2 2 62" xfId="46296"/>
    <cellStyle name="Title 2 2 2 2 2 5 2 2 2 2 2 63" xfId="46297"/>
    <cellStyle name="Title 2 2 2 2 2 5 2 2 2 2 2 64" xfId="46298"/>
    <cellStyle name="Title 2 2 2 2 2 5 2 2 2 2 2 65" xfId="46299"/>
    <cellStyle name="Title 2 2 2 2 2 5 2 2 2 2 2 66" xfId="46300"/>
    <cellStyle name="Title 2 2 2 2 2 5 2 2 2 2 2 67" xfId="46301"/>
    <cellStyle name="Title 2 2 2 2 2 5 2 2 2 2 2 68" xfId="46302"/>
    <cellStyle name="Title 2 2 2 2 2 5 2 2 2 2 2 69" xfId="46303"/>
    <cellStyle name="Title 2 2 2 2 2 5 2 2 2 2 2 7" xfId="46304"/>
    <cellStyle name="Title 2 2 2 2 2 5 2 2 2 2 2 70" xfId="46305"/>
    <cellStyle name="Title 2 2 2 2 2 5 2 2 2 2 2 71" xfId="46306"/>
    <cellStyle name="Title 2 2 2 2 2 5 2 2 2 2 2 72" xfId="46307"/>
    <cellStyle name="Title 2 2 2 2 2 5 2 2 2 2 2 73" xfId="46308"/>
    <cellStyle name="Title 2 2 2 2 2 5 2 2 2 2 2 74" xfId="46309"/>
    <cellStyle name="Title 2 2 2 2 2 5 2 2 2 2 2 8" xfId="46310"/>
    <cellStyle name="Title 2 2 2 2 2 5 2 2 2 2 2 9" xfId="46311"/>
    <cellStyle name="Title 2 2 2 2 2 5 2 2 2 2 20" xfId="46312"/>
    <cellStyle name="Title 2 2 2 2 2 5 2 2 2 2 21" xfId="46313"/>
    <cellStyle name="Title 2 2 2 2 2 5 2 2 2 2 22" xfId="46314"/>
    <cellStyle name="Title 2 2 2 2 2 5 2 2 2 2 23" xfId="46315"/>
    <cellStyle name="Title 2 2 2 2 2 5 2 2 2 2 24" xfId="46316"/>
    <cellStyle name="Title 2 2 2 2 2 5 2 2 2 2 25" xfId="46317"/>
    <cellStyle name="Title 2 2 2 2 2 5 2 2 2 2 26" xfId="46318"/>
    <cellStyle name="Title 2 2 2 2 2 5 2 2 2 2 27" xfId="46319"/>
    <cellStyle name="Title 2 2 2 2 2 5 2 2 2 2 28" xfId="46320"/>
    <cellStyle name="Title 2 2 2 2 2 5 2 2 2 2 29" xfId="46321"/>
    <cellStyle name="Title 2 2 2 2 2 5 2 2 2 2 3" xfId="46322"/>
    <cellStyle name="Title 2 2 2 2 2 5 2 2 2 2 3 2" xfId="46323"/>
    <cellStyle name="Title 2 2 2 2 2 5 2 2 2 2 30" xfId="46324"/>
    <cellStyle name="Title 2 2 2 2 2 5 2 2 2 2 31" xfId="46325"/>
    <cellStyle name="Title 2 2 2 2 2 5 2 2 2 2 32" xfId="46326"/>
    <cellStyle name="Title 2 2 2 2 2 5 2 2 2 2 33" xfId="46327"/>
    <cellStyle name="Title 2 2 2 2 2 5 2 2 2 2 34" xfId="46328"/>
    <cellStyle name="Title 2 2 2 2 2 5 2 2 2 2 35" xfId="46329"/>
    <cellStyle name="Title 2 2 2 2 2 5 2 2 2 2 36" xfId="46330"/>
    <cellStyle name="Title 2 2 2 2 2 5 2 2 2 2 37" xfId="46331"/>
    <cellStyle name="Title 2 2 2 2 2 5 2 2 2 2 38" xfId="46332"/>
    <cellStyle name="Title 2 2 2 2 2 5 2 2 2 2 39" xfId="46333"/>
    <cellStyle name="Title 2 2 2 2 2 5 2 2 2 2 4" xfId="46334"/>
    <cellStyle name="Title 2 2 2 2 2 5 2 2 2 2 40" xfId="46335"/>
    <cellStyle name="Title 2 2 2 2 2 5 2 2 2 2 41" xfId="46336"/>
    <cellStyle name="Title 2 2 2 2 2 5 2 2 2 2 42" xfId="46337"/>
    <cellStyle name="Title 2 2 2 2 2 5 2 2 2 2 43" xfId="46338"/>
    <cellStyle name="Title 2 2 2 2 2 5 2 2 2 2 44" xfId="46339"/>
    <cellStyle name="Title 2 2 2 2 2 5 2 2 2 2 45" xfId="46340"/>
    <cellStyle name="Title 2 2 2 2 2 5 2 2 2 2 46" xfId="46341"/>
    <cellStyle name="Title 2 2 2 2 2 5 2 2 2 2 47" xfId="46342"/>
    <cellStyle name="Title 2 2 2 2 2 5 2 2 2 2 48" xfId="46343"/>
    <cellStyle name="Title 2 2 2 2 2 5 2 2 2 2 49" xfId="46344"/>
    <cellStyle name="Title 2 2 2 2 2 5 2 2 2 2 5" xfId="46345"/>
    <cellStyle name="Title 2 2 2 2 2 5 2 2 2 2 50" xfId="46346"/>
    <cellStyle name="Title 2 2 2 2 2 5 2 2 2 2 51" xfId="46347"/>
    <cellStyle name="Title 2 2 2 2 2 5 2 2 2 2 52" xfId="46348"/>
    <cellStyle name="Title 2 2 2 2 2 5 2 2 2 2 53" xfId="46349"/>
    <cellStyle name="Title 2 2 2 2 2 5 2 2 2 2 54" xfId="46350"/>
    <cellStyle name="Title 2 2 2 2 2 5 2 2 2 2 55" xfId="46351"/>
    <cellStyle name="Title 2 2 2 2 2 5 2 2 2 2 56" xfId="46352"/>
    <cellStyle name="Title 2 2 2 2 2 5 2 2 2 2 57" xfId="46353"/>
    <cellStyle name="Title 2 2 2 2 2 5 2 2 2 2 58" xfId="46354"/>
    <cellStyle name="Title 2 2 2 2 2 5 2 2 2 2 59" xfId="46355"/>
    <cellStyle name="Title 2 2 2 2 2 5 2 2 2 2 6" xfId="46356"/>
    <cellStyle name="Title 2 2 2 2 2 5 2 2 2 2 60" xfId="46357"/>
    <cellStyle name="Title 2 2 2 2 2 5 2 2 2 2 61" xfId="46358"/>
    <cellStyle name="Title 2 2 2 2 2 5 2 2 2 2 62" xfId="46359"/>
    <cellStyle name="Title 2 2 2 2 2 5 2 2 2 2 63" xfId="46360"/>
    <cellStyle name="Title 2 2 2 2 2 5 2 2 2 2 64" xfId="46361"/>
    <cellStyle name="Title 2 2 2 2 2 5 2 2 2 2 65" xfId="46362"/>
    <cellStyle name="Title 2 2 2 2 2 5 2 2 2 2 66" xfId="46363"/>
    <cellStyle name="Title 2 2 2 2 2 5 2 2 2 2 67" xfId="46364"/>
    <cellStyle name="Title 2 2 2 2 2 5 2 2 2 2 68" xfId="46365"/>
    <cellStyle name="Title 2 2 2 2 2 5 2 2 2 2 69" xfId="46366"/>
    <cellStyle name="Title 2 2 2 2 2 5 2 2 2 2 7" xfId="46367"/>
    <cellStyle name="Title 2 2 2 2 2 5 2 2 2 2 70" xfId="46368"/>
    <cellStyle name="Title 2 2 2 2 2 5 2 2 2 2 71" xfId="46369"/>
    <cellStyle name="Title 2 2 2 2 2 5 2 2 2 2 72" xfId="46370"/>
    <cellStyle name="Title 2 2 2 2 2 5 2 2 2 2 73" xfId="46371"/>
    <cellStyle name="Title 2 2 2 2 2 5 2 2 2 2 74" xfId="46372"/>
    <cellStyle name="Title 2 2 2 2 2 5 2 2 2 2 8" xfId="46373"/>
    <cellStyle name="Title 2 2 2 2 2 5 2 2 2 2 9" xfId="46374"/>
    <cellStyle name="Title 2 2 2 2 2 5 2 2 2 20" xfId="46375"/>
    <cellStyle name="Title 2 2 2 2 2 5 2 2 2 21" xfId="46376"/>
    <cellStyle name="Title 2 2 2 2 2 5 2 2 2 22" xfId="46377"/>
    <cellStyle name="Title 2 2 2 2 2 5 2 2 2 23" xfId="46378"/>
    <cellStyle name="Title 2 2 2 2 2 5 2 2 2 24" xfId="46379"/>
    <cellStyle name="Title 2 2 2 2 2 5 2 2 2 25" xfId="46380"/>
    <cellStyle name="Title 2 2 2 2 2 5 2 2 2 26" xfId="46381"/>
    <cellStyle name="Title 2 2 2 2 2 5 2 2 2 27" xfId="46382"/>
    <cellStyle name="Title 2 2 2 2 2 5 2 2 2 28" xfId="46383"/>
    <cellStyle name="Title 2 2 2 2 2 5 2 2 2 29" xfId="46384"/>
    <cellStyle name="Title 2 2 2 2 2 5 2 2 2 3" xfId="46385"/>
    <cellStyle name="Title 2 2 2 2 2 5 2 2 2 3 2" xfId="46386"/>
    <cellStyle name="Title 2 2 2 2 2 5 2 2 2 30" xfId="46387"/>
    <cellStyle name="Title 2 2 2 2 2 5 2 2 2 31" xfId="46388"/>
    <cellStyle name="Title 2 2 2 2 2 5 2 2 2 32" xfId="46389"/>
    <cellStyle name="Title 2 2 2 2 2 5 2 2 2 33" xfId="46390"/>
    <cellStyle name="Title 2 2 2 2 2 5 2 2 2 34" xfId="46391"/>
    <cellStyle name="Title 2 2 2 2 2 5 2 2 2 35" xfId="46392"/>
    <cellStyle name="Title 2 2 2 2 2 5 2 2 2 36" xfId="46393"/>
    <cellStyle name="Title 2 2 2 2 2 5 2 2 2 37" xfId="46394"/>
    <cellStyle name="Title 2 2 2 2 2 5 2 2 2 38" xfId="46395"/>
    <cellStyle name="Title 2 2 2 2 2 5 2 2 2 39" xfId="46396"/>
    <cellStyle name="Title 2 2 2 2 2 5 2 2 2 4" xfId="46397"/>
    <cellStyle name="Title 2 2 2 2 2 5 2 2 2 40" xfId="46398"/>
    <cellStyle name="Title 2 2 2 2 2 5 2 2 2 41" xfId="46399"/>
    <cellStyle name="Title 2 2 2 2 2 5 2 2 2 42" xfId="46400"/>
    <cellStyle name="Title 2 2 2 2 2 5 2 2 2 43" xfId="46401"/>
    <cellStyle name="Title 2 2 2 2 2 5 2 2 2 44" xfId="46402"/>
    <cellStyle name="Title 2 2 2 2 2 5 2 2 2 45" xfId="46403"/>
    <cellStyle name="Title 2 2 2 2 2 5 2 2 2 46" xfId="46404"/>
    <cellStyle name="Title 2 2 2 2 2 5 2 2 2 47" xfId="46405"/>
    <cellStyle name="Title 2 2 2 2 2 5 2 2 2 48" xfId="46406"/>
    <cellStyle name="Title 2 2 2 2 2 5 2 2 2 49" xfId="46407"/>
    <cellStyle name="Title 2 2 2 2 2 5 2 2 2 5" xfId="46408"/>
    <cellStyle name="Title 2 2 2 2 2 5 2 2 2 50" xfId="46409"/>
    <cellStyle name="Title 2 2 2 2 2 5 2 2 2 51" xfId="46410"/>
    <cellStyle name="Title 2 2 2 2 2 5 2 2 2 52" xfId="46411"/>
    <cellStyle name="Title 2 2 2 2 2 5 2 2 2 53" xfId="46412"/>
    <cellStyle name="Title 2 2 2 2 2 5 2 2 2 54" xfId="46413"/>
    <cellStyle name="Title 2 2 2 2 2 5 2 2 2 55" xfId="46414"/>
    <cellStyle name="Title 2 2 2 2 2 5 2 2 2 56" xfId="46415"/>
    <cellStyle name="Title 2 2 2 2 2 5 2 2 2 57" xfId="46416"/>
    <cellStyle name="Title 2 2 2 2 2 5 2 2 2 58" xfId="46417"/>
    <cellStyle name="Title 2 2 2 2 2 5 2 2 2 59" xfId="46418"/>
    <cellStyle name="Title 2 2 2 2 2 5 2 2 2 6" xfId="46419"/>
    <cellStyle name="Title 2 2 2 2 2 5 2 2 2 60" xfId="46420"/>
    <cellStyle name="Title 2 2 2 2 2 5 2 2 2 61" xfId="46421"/>
    <cellStyle name="Title 2 2 2 2 2 5 2 2 2 62" xfId="46422"/>
    <cellStyle name="Title 2 2 2 2 2 5 2 2 2 63" xfId="46423"/>
    <cellStyle name="Title 2 2 2 2 2 5 2 2 2 64" xfId="46424"/>
    <cellStyle name="Title 2 2 2 2 2 5 2 2 2 65" xfId="46425"/>
    <cellStyle name="Title 2 2 2 2 2 5 2 2 2 66" xfId="46426"/>
    <cellStyle name="Title 2 2 2 2 2 5 2 2 2 67" xfId="46427"/>
    <cellStyle name="Title 2 2 2 2 2 5 2 2 2 68" xfId="46428"/>
    <cellStyle name="Title 2 2 2 2 2 5 2 2 2 69" xfId="46429"/>
    <cellStyle name="Title 2 2 2 2 2 5 2 2 2 7" xfId="46430"/>
    <cellStyle name="Title 2 2 2 2 2 5 2 2 2 70" xfId="46431"/>
    <cellStyle name="Title 2 2 2 2 2 5 2 2 2 71" xfId="46432"/>
    <cellStyle name="Title 2 2 2 2 2 5 2 2 2 72" xfId="46433"/>
    <cellStyle name="Title 2 2 2 2 2 5 2 2 2 73" xfId="46434"/>
    <cellStyle name="Title 2 2 2 2 2 5 2 2 2 74" xfId="46435"/>
    <cellStyle name="Title 2 2 2 2 2 5 2 2 2 75" xfId="46436"/>
    <cellStyle name="Title 2 2 2 2 2 5 2 2 2 76" xfId="46437"/>
    <cellStyle name="Title 2 2 2 2 2 5 2 2 2 77" xfId="46438"/>
    <cellStyle name="Title 2 2 2 2 2 5 2 2 2 78" xfId="46439"/>
    <cellStyle name="Title 2 2 2 2 2 5 2 2 2 79" xfId="46440"/>
    <cellStyle name="Title 2 2 2 2 2 5 2 2 2 8" xfId="46441"/>
    <cellStyle name="Title 2 2 2 2 2 5 2 2 2 80" xfId="46442"/>
    <cellStyle name="Title 2 2 2 2 2 5 2 2 2 81" xfId="46443"/>
    <cellStyle name="Title 2 2 2 2 2 5 2 2 2 82" xfId="46444"/>
    <cellStyle name="Title 2 2 2 2 2 5 2 2 2 83" xfId="46445"/>
    <cellStyle name="Title 2 2 2 2 2 5 2 2 2 84" xfId="46446"/>
    <cellStyle name="Title 2 2 2 2 2 5 2 2 2 85" xfId="46447"/>
    <cellStyle name="Title 2 2 2 2 2 5 2 2 2 86" xfId="46448"/>
    <cellStyle name="Title 2 2 2 2 2 5 2 2 2 87" xfId="46449"/>
    <cellStyle name="Title 2 2 2 2 2 5 2 2 2 88" xfId="46450"/>
    <cellStyle name="Title 2 2 2 2 2 5 2 2 2 9" xfId="46451"/>
    <cellStyle name="Title 2 2 2 2 2 5 2 2 20" xfId="46452"/>
    <cellStyle name="Title 2 2 2 2 2 5 2 2 21" xfId="46453"/>
    <cellStyle name="Title 2 2 2 2 2 5 2 2 22" xfId="46454"/>
    <cellStyle name="Title 2 2 2 2 2 5 2 2 23" xfId="46455"/>
    <cellStyle name="Title 2 2 2 2 2 5 2 2 24" xfId="46456"/>
    <cellStyle name="Title 2 2 2 2 2 5 2 2 25" xfId="46457"/>
    <cellStyle name="Title 2 2 2 2 2 5 2 2 26" xfId="46458"/>
    <cellStyle name="Title 2 2 2 2 2 5 2 2 27" xfId="46459"/>
    <cellStyle name="Title 2 2 2 2 2 5 2 2 28" xfId="46460"/>
    <cellStyle name="Title 2 2 2 2 2 5 2 2 29" xfId="46461"/>
    <cellStyle name="Title 2 2 2 2 2 5 2 2 3" xfId="46462"/>
    <cellStyle name="Title 2 2 2 2 2 5 2 2 3 2" xfId="46463"/>
    <cellStyle name="Title 2 2 2 2 2 5 2 2 30" xfId="46464"/>
    <cellStyle name="Title 2 2 2 2 2 5 2 2 31" xfId="46465"/>
    <cellStyle name="Title 2 2 2 2 2 5 2 2 32" xfId="46466"/>
    <cellStyle name="Title 2 2 2 2 2 5 2 2 33" xfId="46467"/>
    <cellStyle name="Title 2 2 2 2 2 5 2 2 34" xfId="46468"/>
    <cellStyle name="Title 2 2 2 2 2 5 2 2 35" xfId="46469"/>
    <cellStyle name="Title 2 2 2 2 2 5 2 2 36" xfId="46470"/>
    <cellStyle name="Title 2 2 2 2 2 5 2 2 37" xfId="46471"/>
    <cellStyle name="Title 2 2 2 2 2 5 2 2 38" xfId="46472"/>
    <cellStyle name="Title 2 2 2 2 2 5 2 2 39" xfId="46473"/>
    <cellStyle name="Title 2 2 2 2 2 5 2 2 4" xfId="46474"/>
    <cellStyle name="Title 2 2 2 2 2 5 2 2 40" xfId="46475"/>
    <cellStyle name="Title 2 2 2 2 2 5 2 2 41" xfId="46476"/>
    <cellStyle name="Title 2 2 2 2 2 5 2 2 42" xfId="46477"/>
    <cellStyle name="Title 2 2 2 2 2 5 2 2 43" xfId="46478"/>
    <cellStyle name="Title 2 2 2 2 2 5 2 2 44" xfId="46479"/>
    <cellStyle name="Title 2 2 2 2 2 5 2 2 45" xfId="46480"/>
    <cellStyle name="Title 2 2 2 2 2 5 2 2 46" xfId="46481"/>
    <cellStyle name="Title 2 2 2 2 2 5 2 2 47" xfId="46482"/>
    <cellStyle name="Title 2 2 2 2 2 5 2 2 48" xfId="46483"/>
    <cellStyle name="Title 2 2 2 2 2 5 2 2 49" xfId="46484"/>
    <cellStyle name="Title 2 2 2 2 2 5 2 2 5" xfId="46485"/>
    <cellStyle name="Title 2 2 2 2 2 5 2 2 50" xfId="46486"/>
    <cellStyle name="Title 2 2 2 2 2 5 2 2 51" xfId="46487"/>
    <cellStyle name="Title 2 2 2 2 2 5 2 2 52" xfId="46488"/>
    <cellStyle name="Title 2 2 2 2 2 5 2 2 53" xfId="46489"/>
    <cellStyle name="Title 2 2 2 2 2 5 2 2 54" xfId="46490"/>
    <cellStyle name="Title 2 2 2 2 2 5 2 2 55" xfId="46491"/>
    <cellStyle name="Title 2 2 2 2 2 5 2 2 56" xfId="46492"/>
    <cellStyle name="Title 2 2 2 2 2 5 2 2 57" xfId="46493"/>
    <cellStyle name="Title 2 2 2 2 2 5 2 2 58" xfId="46494"/>
    <cellStyle name="Title 2 2 2 2 2 5 2 2 59" xfId="46495"/>
    <cellStyle name="Title 2 2 2 2 2 5 2 2 6" xfId="46496"/>
    <cellStyle name="Title 2 2 2 2 2 5 2 2 60" xfId="46497"/>
    <cellStyle name="Title 2 2 2 2 2 5 2 2 61" xfId="46498"/>
    <cellStyle name="Title 2 2 2 2 2 5 2 2 62" xfId="46499"/>
    <cellStyle name="Title 2 2 2 2 2 5 2 2 63" xfId="46500"/>
    <cellStyle name="Title 2 2 2 2 2 5 2 2 64" xfId="46501"/>
    <cellStyle name="Title 2 2 2 2 2 5 2 2 65" xfId="46502"/>
    <cellStyle name="Title 2 2 2 2 2 5 2 2 66" xfId="46503"/>
    <cellStyle name="Title 2 2 2 2 2 5 2 2 67" xfId="46504"/>
    <cellStyle name="Title 2 2 2 2 2 5 2 2 68" xfId="46505"/>
    <cellStyle name="Title 2 2 2 2 2 5 2 2 69" xfId="46506"/>
    <cellStyle name="Title 2 2 2 2 2 5 2 2 7" xfId="46507"/>
    <cellStyle name="Title 2 2 2 2 2 5 2 2 70" xfId="46508"/>
    <cellStyle name="Title 2 2 2 2 2 5 2 2 71" xfId="46509"/>
    <cellStyle name="Title 2 2 2 2 2 5 2 2 72" xfId="46510"/>
    <cellStyle name="Title 2 2 2 2 2 5 2 2 73" xfId="46511"/>
    <cellStyle name="Title 2 2 2 2 2 5 2 2 74" xfId="46512"/>
    <cellStyle name="Title 2 2 2 2 2 5 2 2 75" xfId="46513"/>
    <cellStyle name="Title 2 2 2 2 2 5 2 2 76" xfId="46514"/>
    <cellStyle name="Title 2 2 2 2 2 5 2 2 77" xfId="46515"/>
    <cellStyle name="Title 2 2 2 2 2 5 2 2 78" xfId="46516"/>
    <cellStyle name="Title 2 2 2 2 2 5 2 2 79" xfId="46517"/>
    <cellStyle name="Title 2 2 2 2 2 5 2 2 8" xfId="46518"/>
    <cellStyle name="Title 2 2 2 2 2 5 2 2 80" xfId="46519"/>
    <cellStyle name="Title 2 2 2 2 2 5 2 2 81" xfId="46520"/>
    <cellStyle name="Title 2 2 2 2 2 5 2 2 82" xfId="46521"/>
    <cellStyle name="Title 2 2 2 2 2 5 2 2 83" xfId="46522"/>
    <cellStyle name="Title 2 2 2 2 2 5 2 2 84" xfId="46523"/>
    <cellStyle name="Title 2 2 2 2 2 5 2 2 85" xfId="46524"/>
    <cellStyle name="Title 2 2 2 2 2 5 2 2 86" xfId="46525"/>
    <cellStyle name="Title 2 2 2 2 2 5 2 2 87" xfId="46526"/>
    <cellStyle name="Title 2 2 2 2 2 5 2 2 88" xfId="46527"/>
    <cellStyle name="Title 2 2 2 2 2 5 2 2 9" xfId="46528"/>
    <cellStyle name="Title 2 2 2 2 2 5 2 20" xfId="46529"/>
    <cellStyle name="Title 2 2 2 2 2 5 2 21" xfId="46530"/>
    <cellStyle name="Title 2 2 2 2 2 5 2 22" xfId="46531"/>
    <cellStyle name="Title 2 2 2 2 2 5 2 23" xfId="46532"/>
    <cellStyle name="Title 2 2 2 2 2 5 2 24" xfId="46533"/>
    <cellStyle name="Title 2 2 2 2 2 5 2 25" xfId="46534"/>
    <cellStyle name="Title 2 2 2 2 2 5 2 26" xfId="46535"/>
    <cellStyle name="Title 2 2 2 2 2 5 2 27" xfId="46536"/>
    <cellStyle name="Title 2 2 2 2 2 5 2 28" xfId="46537"/>
    <cellStyle name="Title 2 2 2 2 2 5 2 29" xfId="46538"/>
    <cellStyle name="Title 2 2 2 2 2 5 2 3" xfId="46539"/>
    <cellStyle name="Title 2 2 2 2 2 5 2 30" xfId="46540"/>
    <cellStyle name="Title 2 2 2 2 2 5 2 31" xfId="46541"/>
    <cellStyle name="Title 2 2 2 2 2 5 2 32" xfId="46542"/>
    <cellStyle name="Title 2 2 2 2 2 5 2 33" xfId="46543"/>
    <cellStyle name="Title 2 2 2 2 2 5 2 34" xfId="46544"/>
    <cellStyle name="Title 2 2 2 2 2 5 2 35" xfId="46545"/>
    <cellStyle name="Title 2 2 2 2 2 5 2 36" xfId="46546"/>
    <cellStyle name="Title 2 2 2 2 2 5 2 37" xfId="46547"/>
    <cellStyle name="Title 2 2 2 2 2 5 2 38" xfId="46548"/>
    <cellStyle name="Title 2 2 2 2 2 5 2 39" xfId="46549"/>
    <cellStyle name="Title 2 2 2 2 2 5 2 4" xfId="46550"/>
    <cellStyle name="Title 2 2 2 2 2 5 2 40" xfId="46551"/>
    <cellStyle name="Title 2 2 2 2 2 5 2 41" xfId="46552"/>
    <cellStyle name="Title 2 2 2 2 2 5 2 42" xfId="46553"/>
    <cellStyle name="Title 2 2 2 2 2 5 2 43" xfId="46554"/>
    <cellStyle name="Title 2 2 2 2 2 5 2 44" xfId="46555"/>
    <cellStyle name="Title 2 2 2 2 2 5 2 45" xfId="46556"/>
    <cellStyle name="Title 2 2 2 2 2 5 2 46" xfId="46557"/>
    <cellStyle name="Title 2 2 2 2 2 5 2 47" xfId="46558"/>
    <cellStyle name="Title 2 2 2 2 2 5 2 48" xfId="46559"/>
    <cellStyle name="Title 2 2 2 2 2 5 2 49" xfId="46560"/>
    <cellStyle name="Title 2 2 2 2 2 5 2 5" xfId="46561"/>
    <cellStyle name="Title 2 2 2 2 2 5 2 50" xfId="46562"/>
    <cellStyle name="Title 2 2 2 2 2 5 2 51" xfId="46563"/>
    <cellStyle name="Title 2 2 2 2 2 5 2 52" xfId="46564"/>
    <cellStyle name="Title 2 2 2 2 2 5 2 53" xfId="46565"/>
    <cellStyle name="Title 2 2 2 2 2 5 2 54" xfId="46566"/>
    <cellStyle name="Title 2 2 2 2 2 5 2 55" xfId="46567"/>
    <cellStyle name="Title 2 2 2 2 2 5 2 56" xfId="46568"/>
    <cellStyle name="Title 2 2 2 2 2 5 2 57" xfId="46569"/>
    <cellStyle name="Title 2 2 2 2 2 5 2 58" xfId="46570"/>
    <cellStyle name="Title 2 2 2 2 2 5 2 59" xfId="46571"/>
    <cellStyle name="Title 2 2 2 2 2 5 2 6" xfId="46572"/>
    <cellStyle name="Title 2 2 2 2 2 5 2 60" xfId="46573"/>
    <cellStyle name="Title 2 2 2 2 2 5 2 61" xfId="46574"/>
    <cellStyle name="Title 2 2 2 2 2 5 2 62" xfId="46575"/>
    <cellStyle name="Title 2 2 2 2 2 5 2 63" xfId="46576"/>
    <cellStyle name="Title 2 2 2 2 2 5 2 64" xfId="46577"/>
    <cellStyle name="Title 2 2 2 2 2 5 2 65" xfId="46578"/>
    <cellStyle name="Title 2 2 2 2 2 5 2 66" xfId="46579"/>
    <cellStyle name="Title 2 2 2 2 2 5 2 67" xfId="46580"/>
    <cellStyle name="Title 2 2 2 2 2 5 2 68" xfId="46581"/>
    <cellStyle name="Title 2 2 2 2 2 5 2 69" xfId="46582"/>
    <cellStyle name="Title 2 2 2 2 2 5 2 7" xfId="46583"/>
    <cellStyle name="Title 2 2 2 2 2 5 2 70" xfId="46584"/>
    <cellStyle name="Title 2 2 2 2 2 5 2 71" xfId="46585"/>
    <cellStyle name="Title 2 2 2 2 2 5 2 72" xfId="46586"/>
    <cellStyle name="Title 2 2 2 2 2 5 2 73" xfId="46587"/>
    <cellStyle name="Title 2 2 2 2 2 5 2 74" xfId="46588"/>
    <cellStyle name="Title 2 2 2 2 2 5 2 75" xfId="46589"/>
    <cellStyle name="Title 2 2 2 2 2 5 2 76" xfId="46590"/>
    <cellStyle name="Title 2 2 2 2 2 5 2 77" xfId="46591"/>
    <cellStyle name="Title 2 2 2 2 2 5 2 78" xfId="46592"/>
    <cellStyle name="Title 2 2 2 2 2 5 2 79" xfId="46593"/>
    <cellStyle name="Title 2 2 2 2 2 5 2 8" xfId="46594"/>
    <cellStyle name="Title 2 2 2 2 2 5 2 80" xfId="46595"/>
    <cellStyle name="Title 2 2 2 2 2 5 2 81" xfId="46596"/>
    <cellStyle name="Title 2 2 2 2 2 5 2 82" xfId="46597"/>
    <cellStyle name="Title 2 2 2 2 2 5 2 83" xfId="46598"/>
    <cellStyle name="Title 2 2 2 2 2 5 2 84" xfId="46599"/>
    <cellStyle name="Title 2 2 2 2 2 5 2 85" xfId="46600"/>
    <cellStyle name="Title 2 2 2 2 2 5 2 86" xfId="46601"/>
    <cellStyle name="Title 2 2 2 2 2 5 2 87" xfId="46602"/>
    <cellStyle name="Title 2 2 2 2 2 5 2 88" xfId="46603"/>
    <cellStyle name="Title 2 2 2 2 2 5 2 89" xfId="46604"/>
    <cellStyle name="Title 2 2 2 2 2 5 2 9" xfId="46605"/>
    <cellStyle name="Title 2 2 2 2 2 5 2 90" xfId="46606"/>
    <cellStyle name="Title 2 2 2 2 2 5 2 91" xfId="46607"/>
    <cellStyle name="Title 2 2 2 2 2 5 2 92" xfId="46608"/>
    <cellStyle name="Title 2 2 2 2 2 5 2 93" xfId="46609"/>
    <cellStyle name="Title 2 2 2 2 2 5 2 94" xfId="46610"/>
    <cellStyle name="Title 2 2 2 2 2 5 2 95" xfId="46611"/>
    <cellStyle name="Title 2 2 2 2 2 5 2 96" xfId="46612"/>
    <cellStyle name="Title 2 2 2 2 2 5 2 97" xfId="46613"/>
    <cellStyle name="Title 2 2 2 2 2 5 2 98" xfId="46614"/>
    <cellStyle name="Title 2 2 2 2 2 5 20" xfId="46615"/>
    <cellStyle name="Title 2 2 2 2 2 5 21" xfId="46616"/>
    <cellStyle name="Title 2 2 2 2 2 5 22" xfId="46617"/>
    <cellStyle name="Title 2 2 2 2 2 5 23" xfId="46618"/>
    <cellStyle name="Title 2 2 2 2 2 5 24" xfId="46619"/>
    <cellStyle name="Title 2 2 2 2 2 5 25" xfId="46620"/>
    <cellStyle name="Title 2 2 2 2 2 5 25 2" xfId="46621"/>
    <cellStyle name="Title 2 2 2 2 2 5 26" xfId="46622"/>
    <cellStyle name="Title 2 2 2 2 2 5 27" xfId="46623"/>
    <cellStyle name="Title 2 2 2 2 2 5 28" xfId="46624"/>
    <cellStyle name="Title 2 2 2 2 2 5 29" xfId="46625"/>
    <cellStyle name="Title 2 2 2 2 2 5 3" xfId="46626"/>
    <cellStyle name="Title 2 2 2 2 2 5 30" xfId="46627"/>
    <cellStyle name="Title 2 2 2 2 2 5 31" xfId="46628"/>
    <cellStyle name="Title 2 2 2 2 2 5 32" xfId="46629"/>
    <cellStyle name="Title 2 2 2 2 2 5 33" xfId="46630"/>
    <cellStyle name="Title 2 2 2 2 2 5 34" xfId="46631"/>
    <cellStyle name="Title 2 2 2 2 2 5 35" xfId="46632"/>
    <cellStyle name="Title 2 2 2 2 2 5 36" xfId="46633"/>
    <cellStyle name="Title 2 2 2 2 2 5 37" xfId="46634"/>
    <cellStyle name="Title 2 2 2 2 2 5 38" xfId="46635"/>
    <cellStyle name="Title 2 2 2 2 2 5 39" xfId="46636"/>
    <cellStyle name="Title 2 2 2 2 2 5 4" xfId="46637"/>
    <cellStyle name="Title 2 2 2 2 2 5 4 10" xfId="46638"/>
    <cellStyle name="Title 2 2 2 2 2 5 4 11" xfId="46639"/>
    <cellStyle name="Title 2 2 2 2 2 5 4 12" xfId="46640"/>
    <cellStyle name="Title 2 2 2 2 2 5 4 13" xfId="46641"/>
    <cellStyle name="Title 2 2 2 2 2 5 4 14" xfId="46642"/>
    <cellStyle name="Title 2 2 2 2 2 5 4 15" xfId="46643"/>
    <cellStyle name="Title 2 2 2 2 2 5 4 16" xfId="46644"/>
    <cellStyle name="Title 2 2 2 2 2 5 4 17" xfId="46645"/>
    <cellStyle name="Title 2 2 2 2 2 5 4 18" xfId="46646"/>
    <cellStyle name="Title 2 2 2 2 2 5 4 19" xfId="46647"/>
    <cellStyle name="Title 2 2 2 2 2 5 4 2" xfId="46648"/>
    <cellStyle name="Title 2 2 2 2 2 5 4 2 10" xfId="46649"/>
    <cellStyle name="Title 2 2 2 2 2 5 4 2 11" xfId="46650"/>
    <cellStyle name="Title 2 2 2 2 2 5 4 2 12" xfId="46651"/>
    <cellStyle name="Title 2 2 2 2 2 5 4 2 13" xfId="46652"/>
    <cellStyle name="Title 2 2 2 2 2 5 4 2 14" xfId="46653"/>
    <cellStyle name="Title 2 2 2 2 2 5 4 2 15" xfId="46654"/>
    <cellStyle name="Title 2 2 2 2 2 5 4 2 16" xfId="46655"/>
    <cellStyle name="Title 2 2 2 2 2 5 4 2 17" xfId="46656"/>
    <cellStyle name="Title 2 2 2 2 2 5 4 2 18" xfId="46657"/>
    <cellStyle name="Title 2 2 2 2 2 5 4 2 19" xfId="46658"/>
    <cellStyle name="Title 2 2 2 2 2 5 4 2 2" xfId="46659"/>
    <cellStyle name="Title 2 2 2 2 2 5 4 2 2 2" xfId="46660"/>
    <cellStyle name="Title 2 2 2 2 2 5 4 2 20" xfId="46661"/>
    <cellStyle name="Title 2 2 2 2 2 5 4 2 21" xfId="46662"/>
    <cellStyle name="Title 2 2 2 2 2 5 4 2 22" xfId="46663"/>
    <cellStyle name="Title 2 2 2 2 2 5 4 2 23" xfId="46664"/>
    <cellStyle name="Title 2 2 2 2 2 5 4 2 24" xfId="46665"/>
    <cellStyle name="Title 2 2 2 2 2 5 4 2 25" xfId="46666"/>
    <cellStyle name="Title 2 2 2 2 2 5 4 2 26" xfId="46667"/>
    <cellStyle name="Title 2 2 2 2 2 5 4 2 27" xfId="46668"/>
    <cellStyle name="Title 2 2 2 2 2 5 4 2 28" xfId="46669"/>
    <cellStyle name="Title 2 2 2 2 2 5 4 2 29" xfId="46670"/>
    <cellStyle name="Title 2 2 2 2 2 5 4 2 3" xfId="46671"/>
    <cellStyle name="Title 2 2 2 2 2 5 4 2 30" xfId="46672"/>
    <cellStyle name="Title 2 2 2 2 2 5 4 2 31" xfId="46673"/>
    <cellStyle name="Title 2 2 2 2 2 5 4 2 32" xfId="46674"/>
    <cellStyle name="Title 2 2 2 2 2 5 4 2 33" xfId="46675"/>
    <cellStyle name="Title 2 2 2 2 2 5 4 2 34" xfId="46676"/>
    <cellStyle name="Title 2 2 2 2 2 5 4 2 35" xfId="46677"/>
    <cellStyle name="Title 2 2 2 2 2 5 4 2 36" xfId="46678"/>
    <cellStyle name="Title 2 2 2 2 2 5 4 2 37" xfId="46679"/>
    <cellStyle name="Title 2 2 2 2 2 5 4 2 38" xfId="46680"/>
    <cellStyle name="Title 2 2 2 2 2 5 4 2 39" xfId="46681"/>
    <cellStyle name="Title 2 2 2 2 2 5 4 2 4" xfId="46682"/>
    <cellStyle name="Title 2 2 2 2 2 5 4 2 40" xfId="46683"/>
    <cellStyle name="Title 2 2 2 2 2 5 4 2 41" xfId="46684"/>
    <cellStyle name="Title 2 2 2 2 2 5 4 2 42" xfId="46685"/>
    <cellStyle name="Title 2 2 2 2 2 5 4 2 43" xfId="46686"/>
    <cellStyle name="Title 2 2 2 2 2 5 4 2 44" xfId="46687"/>
    <cellStyle name="Title 2 2 2 2 2 5 4 2 45" xfId="46688"/>
    <cellStyle name="Title 2 2 2 2 2 5 4 2 46" xfId="46689"/>
    <cellStyle name="Title 2 2 2 2 2 5 4 2 47" xfId="46690"/>
    <cellStyle name="Title 2 2 2 2 2 5 4 2 48" xfId="46691"/>
    <cellStyle name="Title 2 2 2 2 2 5 4 2 49" xfId="46692"/>
    <cellStyle name="Title 2 2 2 2 2 5 4 2 5" xfId="46693"/>
    <cellStyle name="Title 2 2 2 2 2 5 4 2 50" xfId="46694"/>
    <cellStyle name="Title 2 2 2 2 2 5 4 2 51" xfId="46695"/>
    <cellStyle name="Title 2 2 2 2 2 5 4 2 52" xfId="46696"/>
    <cellStyle name="Title 2 2 2 2 2 5 4 2 53" xfId="46697"/>
    <cellStyle name="Title 2 2 2 2 2 5 4 2 54" xfId="46698"/>
    <cellStyle name="Title 2 2 2 2 2 5 4 2 55" xfId="46699"/>
    <cellStyle name="Title 2 2 2 2 2 5 4 2 56" xfId="46700"/>
    <cellStyle name="Title 2 2 2 2 2 5 4 2 57" xfId="46701"/>
    <cellStyle name="Title 2 2 2 2 2 5 4 2 58" xfId="46702"/>
    <cellStyle name="Title 2 2 2 2 2 5 4 2 59" xfId="46703"/>
    <cellStyle name="Title 2 2 2 2 2 5 4 2 6" xfId="46704"/>
    <cellStyle name="Title 2 2 2 2 2 5 4 2 60" xfId="46705"/>
    <cellStyle name="Title 2 2 2 2 2 5 4 2 61" xfId="46706"/>
    <cellStyle name="Title 2 2 2 2 2 5 4 2 62" xfId="46707"/>
    <cellStyle name="Title 2 2 2 2 2 5 4 2 63" xfId="46708"/>
    <cellStyle name="Title 2 2 2 2 2 5 4 2 64" xfId="46709"/>
    <cellStyle name="Title 2 2 2 2 2 5 4 2 65" xfId="46710"/>
    <cellStyle name="Title 2 2 2 2 2 5 4 2 66" xfId="46711"/>
    <cellStyle name="Title 2 2 2 2 2 5 4 2 67" xfId="46712"/>
    <cellStyle name="Title 2 2 2 2 2 5 4 2 68" xfId="46713"/>
    <cellStyle name="Title 2 2 2 2 2 5 4 2 69" xfId="46714"/>
    <cellStyle name="Title 2 2 2 2 2 5 4 2 7" xfId="46715"/>
    <cellStyle name="Title 2 2 2 2 2 5 4 2 70" xfId="46716"/>
    <cellStyle name="Title 2 2 2 2 2 5 4 2 71" xfId="46717"/>
    <cellStyle name="Title 2 2 2 2 2 5 4 2 72" xfId="46718"/>
    <cellStyle name="Title 2 2 2 2 2 5 4 2 73" xfId="46719"/>
    <cellStyle name="Title 2 2 2 2 2 5 4 2 74" xfId="46720"/>
    <cellStyle name="Title 2 2 2 2 2 5 4 2 8" xfId="46721"/>
    <cellStyle name="Title 2 2 2 2 2 5 4 2 9" xfId="46722"/>
    <cellStyle name="Title 2 2 2 2 2 5 4 20" xfId="46723"/>
    <cellStyle name="Title 2 2 2 2 2 5 4 21" xfId="46724"/>
    <cellStyle name="Title 2 2 2 2 2 5 4 22" xfId="46725"/>
    <cellStyle name="Title 2 2 2 2 2 5 4 23" xfId="46726"/>
    <cellStyle name="Title 2 2 2 2 2 5 4 24" xfId="46727"/>
    <cellStyle name="Title 2 2 2 2 2 5 4 25" xfId="46728"/>
    <cellStyle name="Title 2 2 2 2 2 5 4 26" xfId="46729"/>
    <cellStyle name="Title 2 2 2 2 2 5 4 27" xfId="46730"/>
    <cellStyle name="Title 2 2 2 2 2 5 4 28" xfId="46731"/>
    <cellStyle name="Title 2 2 2 2 2 5 4 29" xfId="46732"/>
    <cellStyle name="Title 2 2 2 2 2 5 4 3" xfId="46733"/>
    <cellStyle name="Title 2 2 2 2 2 5 4 3 2" xfId="46734"/>
    <cellStyle name="Title 2 2 2 2 2 5 4 30" xfId="46735"/>
    <cellStyle name="Title 2 2 2 2 2 5 4 31" xfId="46736"/>
    <cellStyle name="Title 2 2 2 2 2 5 4 32" xfId="46737"/>
    <cellStyle name="Title 2 2 2 2 2 5 4 33" xfId="46738"/>
    <cellStyle name="Title 2 2 2 2 2 5 4 34" xfId="46739"/>
    <cellStyle name="Title 2 2 2 2 2 5 4 35" xfId="46740"/>
    <cellStyle name="Title 2 2 2 2 2 5 4 36" xfId="46741"/>
    <cellStyle name="Title 2 2 2 2 2 5 4 37" xfId="46742"/>
    <cellStyle name="Title 2 2 2 2 2 5 4 38" xfId="46743"/>
    <cellStyle name="Title 2 2 2 2 2 5 4 39" xfId="46744"/>
    <cellStyle name="Title 2 2 2 2 2 5 4 4" xfId="46745"/>
    <cellStyle name="Title 2 2 2 2 2 5 4 40" xfId="46746"/>
    <cellStyle name="Title 2 2 2 2 2 5 4 41" xfId="46747"/>
    <cellStyle name="Title 2 2 2 2 2 5 4 42" xfId="46748"/>
    <cellStyle name="Title 2 2 2 2 2 5 4 43" xfId="46749"/>
    <cellStyle name="Title 2 2 2 2 2 5 4 44" xfId="46750"/>
    <cellStyle name="Title 2 2 2 2 2 5 4 45" xfId="46751"/>
    <cellStyle name="Title 2 2 2 2 2 5 4 46" xfId="46752"/>
    <cellStyle name="Title 2 2 2 2 2 5 4 47" xfId="46753"/>
    <cellStyle name="Title 2 2 2 2 2 5 4 48" xfId="46754"/>
    <cellStyle name="Title 2 2 2 2 2 5 4 49" xfId="46755"/>
    <cellStyle name="Title 2 2 2 2 2 5 4 5" xfId="46756"/>
    <cellStyle name="Title 2 2 2 2 2 5 4 50" xfId="46757"/>
    <cellStyle name="Title 2 2 2 2 2 5 4 51" xfId="46758"/>
    <cellStyle name="Title 2 2 2 2 2 5 4 52" xfId="46759"/>
    <cellStyle name="Title 2 2 2 2 2 5 4 53" xfId="46760"/>
    <cellStyle name="Title 2 2 2 2 2 5 4 54" xfId="46761"/>
    <cellStyle name="Title 2 2 2 2 2 5 4 55" xfId="46762"/>
    <cellStyle name="Title 2 2 2 2 2 5 4 56" xfId="46763"/>
    <cellStyle name="Title 2 2 2 2 2 5 4 57" xfId="46764"/>
    <cellStyle name="Title 2 2 2 2 2 5 4 58" xfId="46765"/>
    <cellStyle name="Title 2 2 2 2 2 5 4 59" xfId="46766"/>
    <cellStyle name="Title 2 2 2 2 2 5 4 6" xfId="46767"/>
    <cellStyle name="Title 2 2 2 2 2 5 4 60" xfId="46768"/>
    <cellStyle name="Title 2 2 2 2 2 5 4 61" xfId="46769"/>
    <cellStyle name="Title 2 2 2 2 2 5 4 62" xfId="46770"/>
    <cellStyle name="Title 2 2 2 2 2 5 4 63" xfId="46771"/>
    <cellStyle name="Title 2 2 2 2 2 5 4 64" xfId="46772"/>
    <cellStyle name="Title 2 2 2 2 2 5 4 65" xfId="46773"/>
    <cellStyle name="Title 2 2 2 2 2 5 4 66" xfId="46774"/>
    <cellStyle name="Title 2 2 2 2 2 5 4 67" xfId="46775"/>
    <cellStyle name="Title 2 2 2 2 2 5 4 68" xfId="46776"/>
    <cellStyle name="Title 2 2 2 2 2 5 4 69" xfId="46777"/>
    <cellStyle name="Title 2 2 2 2 2 5 4 7" xfId="46778"/>
    <cellStyle name="Title 2 2 2 2 2 5 4 70" xfId="46779"/>
    <cellStyle name="Title 2 2 2 2 2 5 4 71" xfId="46780"/>
    <cellStyle name="Title 2 2 2 2 2 5 4 72" xfId="46781"/>
    <cellStyle name="Title 2 2 2 2 2 5 4 73" xfId="46782"/>
    <cellStyle name="Title 2 2 2 2 2 5 4 74" xfId="46783"/>
    <cellStyle name="Title 2 2 2 2 2 5 4 8" xfId="46784"/>
    <cellStyle name="Title 2 2 2 2 2 5 4 9" xfId="46785"/>
    <cellStyle name="Title 2 2 2 2 2 5 40" xfId="46786"/>
    <cellStyle name="Title 2 2 2 2 2 5 41" xfId="46787"/>
    <cellStyle name="Title 2 2 2 2 2 5 42" xfId="46788"/>
    <cellStyle name="Title 2 2 2 2 2 5 43" xfId="46789"/>
    <cellStyle name="Title 2 2 2 2 2 5 44" xfId="46790"/>
    <cellStyle name="Title 2 2 2 2 2 5 45" xfId="46791"/>
    <cellStyle name="Title 2 2 2 2 2 5 46" xfId="46792"/>
    <cellStyle name="Title 2 2 2 2 2 5 47" xfId="46793"/>
    <cellStyle name="Title 2 2 2 2 2 5 48" xfId="46794"/>
    <cellStyle name="Title 2 2 2 2 2 5 49" xfId="46795"/>
    <cellStyle name="Title 2 2 2 2 2 5 5" xfId="46796"/>
    <cellStyle name="Title 2 2 2 2 2 5 50" xfId="46797"/>
    <cellStyle name="Title 2 2 2 2 2 5 51" xfId="46798"/>
    <cellStyle name="Title 2 2 2 2 2 5 52" xfId="46799"/>
    <cellStyle name="Title 2 2 2 2 2 5 53" xfId="46800"/>
    <cellStyle name="Title 2 2 2 2 2 5 54" xfId="46801"/>
    <cellStyle name="Title 2 2 2 2 2 5 55" xfId="46802"/>
    <cellStyle name="Title 2 2 2 2 2 5 56" xfId="46803"/>
    <cellStyle name="Title 2 2 2 2 2 5 57" xfId="46804"/>
    <cellStyle name="Title 2 2 2 2 2 5 58" xfId="46805"/>
    <cellStyle name="Title 2 2 2 2 2 5 59" xfId="46806"/>
    <cellStyle name="Title 2 2 2 2 2 5 6" xfId="46807"/>
    <cellStyle name="Title 2 2 2 2 2 5 60" xfId="46808"/>
    <cellStyle name="Title 2 2 2 2 2 5 61" xfId="46809"/>
    <cellStyle name="Title 2 2 2 2 2 5 62" xfId="46810"/>
    <cellStyle name="Title 2 2 2 2 2 5 63" xfId="46811"/>
    <cellStyle name="Title 2 2 2 2 2 5 64" xfId="46812"/>
    <cellStyle name="Title 2 2 2 2 2 5 65" xfId="46813"/>
    <cellStyle name="Title 2 2 2 2 2 5 66" xfId="46814"/>
    <cellStyle name="Title 2 2 2 2 2 5 67" xfId="46815"/>
    <cellStyle name="Title 2 2 2 2 2 5 68" xfId="46816"/>
    <cellStyle name="Title 2 2 2 2 2 5 69" xfId="46817"/>
    <cellStyle name="Title 2 2 2 2 2 5 7" xfId="46818"/>
    <cellStyle name="Title 2 2 2 2 2 5 70" xfId="46819"/>
    <cellStyle name="Title 2 2 2 2 2 5 71" xfId="46820"/>
    <cellStyle name="Title 2 2 2 2 2 5 72" xfId="46821"/>
    <cellStyle name="Title 2 2 2 2 2 5 73" xfId="46822"/>
    <cellStyle name="Title 2 2 2 2 2 5 74" xfId="46823"/>
    <cellStyle name="Title 2 2 2 2 2 5 75" xfId="46824"/>
    <cellStyle name="Title 2 2 2 2 2 5 76" xfId="46825"/>
    <cellStyle name="Title 2 2 2 2 2 5 77" xfId="46826"/>
    <cellStyle name="Title 2 2 2 2 2 5 78" xfId="46827"/>
    <cellStyle name="Title 2 2 2 2 2 5 79" xfId="46828"/>
    <cellStyle name="Title 2 2 2 2 2 5 8" xfId="46829"/>
    <cellStyle name="Title 2 2 2 2 2 5 80" xfId="46830"/>
    <cellStyle name="Title 2 2 2 2 2 5 81" xfId="46831"/>
    <cellStyle name="Title 2 2 2 2 2 5 82" xfId="46832"/>
    <cellStyle name="Title 2 2 2 2 2 5 83" xfId="46833"/>
    <cellStyle name="Title 2 2 2 2 2 5 84" xfId="46834"/>
    <cellStyle name="Title 2 2 2 2 2 5 85" xfId="46835"/>
    <cellStyle name="Title 2 2 2 2 2 5 86" xfId="46836"/>
    <cellStyle name="Title 2 2 2 2 2 5 87" xfId="46837"/>
    <cellStyle name="Title 2 2 2 2 2 5 88" xfId="46838"/>
    <cellStyle name="Title 2 2 2 2 2 5 89" xfId="46839"/>
    <cellStyle name="Title 2 2 2 2 2 5 9" xfId="46840"/>
    <cellStyle name="Title 2 2 2 2 2 5 90" xfId="46841"/>
    <cellStyle name="Title 2 2 2 2 2 5 91" xfId="46842"/>
    <cellStyle name="Title 2 2 2 2 2 5 92" xfId="46843"/>
    <cellStyle name="Title 2 2 2 2 2 5 93" xfId="46844"/>
    <cellStyle name="Title 2 2 2 2 2 5 94" xfId="46845"/>
    <cellStyle name="Title 2 2 2 2 2 5 95" xfId="46846"/>
    <cellStyle name="Title 2 2 2 2 2 5 96" xfId="46847"/>
    <cellStyle name="Title 2 2 2 2 2 5 97" xfId="46848"/>
    <cellStyle name="Title 2 2 2 2 2 5 98" xfId="46849"/>
    <cellStyle name="Title 2 2 2 2 2 5 99" xfId="46850"/>
    <cellStyle name="Title 2 2 2 2 2 50" xfId="46851"/>
    <cellStyle name="Title 2 2 2 2 2 50 2" xfId="46852"/>
    <cellStyle name="Title 2 2 2 2 2 51" xfId="46853"/>
    <cellStyle name="Title 2 2 2 2 2 51 2" xfId="46854"/>
    <cellStyle name="Title 2 2 2 2 2 52" xfId="46855"/>
    <cellStyle name="Title 2 2 2 2 2 52 2" xfId="46856"/>
    <cellStyle name="Title 2 2 2 2 2 53" xfId="46857"/>
    <cellStyle name="Title 2 2 2 2 2 53 2" xfId="46858"/>
    <cellStyle name="Title 2 2 2 2 2 54" xfId="46859"/>
    <cellStyle name="Title 2 2 2 2 2 54 2" xfId="46860"/>
    <cellStyle name="Title 2 2 2 2 2 55" xfId="46861"/>
    <cellStyle name="Title 2 2 2 2 2 55 2" xfId="46862"/>
    <cellStyle name="Title 2 2 2 2 2 56" xfId="46863"/>
    <cellStyle name="Title 2 2 2 2 2 56 2" xfId="46864"/>
    <cellStyle name="Title 2 2 2 2 2 57" xfId="46865"/>
    <cellStyle name="Title 2 2 2 2 2 57 2" xfId="46866"/>
    <cellStyle name="Title 2 2 2 2 2 58" xfId="46867"/>
    <cellStyle name="Title 2 2 2 2 2 58 2" xfId="46868"/>
    <cellStyle name="Title 2 2 2 2 2 59" xfId="46869"/>
    <cellStyle name="Title 2 2 2 2 2 59 2" xfId="46870"/>
    <cellStyle name="Title 2 2 2 2 2 6" xfId="46871"/>
    <cellStyle name="Title 2 2 2 2 2 6 10" xfId="46872"/>
    <cellStyle name="Title 2 2 2 2 2 6 10 2" xfId="46873"/>
    <cellStyle name="Title 2 2 2 2 2 6 100" xfId="46874"/>
    <cellStyle name="Title 2 2 2 2 2 6 101" xfId="46875"/>
    <cellStyle name="Title 2 2 2 2 2 6 102" xfId="46876"/>
    <cellStyle name="Title 2 2 2 2 2 6 103" xfId="46877"/>
    <cellStyle name="Title 2 2 2 2 2 6 104" xfId="46878"/>
    <cellStyle name="Title 2 2 2 2 2 6 105" xfId="46879"/>
    <cellStyle name="Title 2 2 2 2 2 6 106" xfId="46880"/>
    <cellStyle name="Title 2 2 2 2 2 6 107" xfId="46881"/>
    <cellStyle name="Title 2 2 2 2 2 6 108" xfId="46882"/>
    <cellStyle name="Title 2 2 2 2 2 6 109" xfId="46883"/>
    <cellStyle name="Title 2 2 2 2 2 6 11" xfId="46884"/>
    <cellStyle name="Title 2 2 2 2 2 6 11 2" xfId="46885"/>
    <cellStyle name="Title 2 2 2 2 2 6 12" xfId="46886"/>
    <cellStyle name="Title 2 2 2 2 2 6 12 2" xfId="46887"/>
    <cellStyle name="Title 2 2 2 2 2 6 13" xfId="46888"/>
    <cellStyle name="Title 2 2 2 2 2 6 13 2" xfId="46889"/>
    <cellStyle name="Title 2 2 2 2 2 6 14" xfId="46890"/>
    <cellStyle name="Title 2 2 2 2 2 6 14 2" xfId="46891"/>
    <cellStyle name="Title 2 2 2 2 2 6 15" xfId="46892"/>
    <cellStyle name="Title 2 2 2 2 2 6 15 2" xfId="46893"/>
    <cellStyle name="Title 2 2 2 2 2 6 16" xfId="46894"/>
    <cellStyle name="Title 2 2 2 2 2 6 16 2" xfId="46895"/>
    <cellStyle name="Title 2 2 2 2 2 6 17" xfId="46896"/>
    <cellStyle name="Title 2 2 2 2 2 6 17 2" xfId="46897"/>
    <cellStyle name="Title 2 2 2 2 2 6 18" xfId="46898"/>
    <cellStyle name="Title 2 2 2 2 2 6 18 2" xfId="46899"/>
    <cellStyle name="Title 2 2 2 2 2 6 19" xfId="46900"/>
    <cellStyle name="Title 2 2 2 2 2 6 19 2" xfId="46901"/>
    <cellStyle name="Title 2 2 2 2 2 6 2" xfId="46902"/>
    <cellStyle name="Title 2 2 2 2 2 6 2 10" xfId="46903"/>
    <cellStyle name="Title 2 2 2 2 2 6 2 11" xfId="46904"/>
    <cellStyle name="Title 2 2 2 2 2 6 2 12" xfId="46905"/>
    <cellStyle name="Title 2 2 2 2 2 6 2 13" xfId="46906"/>
    <cellStyle name="Title 2 2 2 2 2 6 2 14" xfId="46907"/>
    <cellStyle name="Title 2 2 2 2 2 6 2 15" xfId="46908"/>
    <cellStyle name="Title 2 2 2 2 2 6 2 16" xfId="46909"/>
    <cellStyle name="Title 2 2 2 2 2 6 2 17" xfId="46910"/>
    <cellStyle name="Title 2 2 2 2 2 6 2 18" xfId="46911"/>
    <cellStyle name="Title 2 2 2 2 2 6 2 19" xfId="46912"/>
    <cellStyle name="Title 2 2 2 2 2 6 2 2" xfId="46913"/>
    <cellStyle name="Title 2 2 2 2 2 6 2 2 10" xfId="46914"/>
    <cellStyle name="Title 2 2 2 2 2 6 2 2 11" xfId="46915"/>
    <cellStyle name="Title 2 2 2 2 2 6 2 2 12" xfId="46916"/>
    <cellStyle name="Title 2 2 2 2 2 6 2 2 13" xfId="46917"/>
    <cellStyle name="Title 2 2 2 2 2 6 2 2 14" xfId="46918"/>
    <cellStyle name="Title 2 2 2 2 2 6 2 2 15" xfId="46919"/>
    <cellStyle name="Title 2 2 2 2 2 6 2 2 16" xfId="46920"/>
    <cellStyle name="Title 2 2 2 2 2 6 2 2 17" xfId="46921"/>
    <cellStyle name="Title 2 2 2 2 2 6 2 2 18" xfId="46922"/>
    <cellStyle name="Title 2 2 2 2 2 6 2 2 19" xfId="46923"/>
    <cellStyle name="Title 2 2 2 2 2 6 2 2 2" xfId="46924"/>
    <cellStyle name="Title 2 2 2 2 2 6 2 2 2 10" xfId="46925"/>
    <cellStyle name="Title 2 2 2 2 2 6 2 2 2 11" xfId="46926"/>
    <cellStyle name="Title 2 2 2 2 2 6 2 2 2 12" xfId="46927"/>
    <cellStyle name="Title 2 2 2 2 2 6 2 2 2 13" xfId="46928"/>
    <cellStyle name="Title 2 2 2 2 2 6 2 2 2 14" xfId="46929"/>
    <cellStyle name="Title 2 2 2 2 2 6 2 2 2 15" xfId="46930"/>
    <cellStyle name="Title 2 2 2 2 2 6 2 2 2 16" xfId="46931"/>
    <cellStyle name="Title 2 2 2 2 2 6 2 2 2 17" xfId="46932"/>
    <cellStyle name="Title 2 2 2 2 2 6 2 2 2 18" xfId="46933"/>
    <cellStyle name="Title 2 2 2 2 2 6 2 2 2 19" xfId="46934"/>
    <cellStyle name="Title 2 2 2 2 2 6 2 2 2 2" xfId="46935"/>
    <cellStyle name="Title 2 2 2 2 2 6 2 2 2 2 10" xfId="46936"/>
    <cellStyle name="Title 2 2 2 2 2 6 2 2 2 2 11" xfId="46937"/>
    <cellStyle name="Title 2 2 2 2 2 6 2 2 2 2 12" xfId="46938"/>
    <cellStyle name="Title 2 2 2 2 2 6 2 2 2 2 13" xfId="46939"/>
    <cellStyle name="Title 2 2 2 2 2 6 2 2 2 2 14" xfId="46940"/>
    <cellStyle name="Title 2 2 2 2 2 6 2 2 2 2 15" xfId="46941"/>
    <cellStyle name="Title 2 2 2 2 2 6 2 2 2 2 16" xfId="46942"/>
    <cellStyle name="Title 2 2 2 2 2 6 2 2 2 2 17" xfId="46943"/>
    <cellStyle name="Title 2 2 2 2 2 6 2 2 2 2 18" xfId="46944"/>
    <cellStyle name="Title 2 2 2 2 2 6 2 2 2 2 19" xfId="46945"/>
    <cellStyle name="Title 2 2 2 2 2 6 2 2 2 2 2" xfId="46946"/>
    <cellStyle name="Title 2 2 2 2 2 6 2 2 2 2 2 2" xfId="46947"/>
    <cellStyle name="Title 2 2 2 2 2 6 2 2 2 2 20" xfId="46948"/>
    <cellStyle name="Title 2 2 2 2 2 6 2 2 2 2 21" xfId="46949"/>
    <cellStyle name="Title 2 2 2 2 2 6 2 2 2 2 22" xfId="46950"/>
    <cellStyle name="Title 2 2 2 2 2 6 2 2 2 2 23" xfId="46951"/>
    <cellStyle name="Title 2 2 2 2 2 6 2 2 2 2 24" xfId="46952"/>
    <cellStyle name="Title 2 2 2 2 2 6 2 2 2 2 25" xfId="46953"/>
    <cellStyle name="Title 2 2 2 2 2 6 2 2 2 2 26" xfId="46954"/>
    <cellStyle name="Title 2 2 2 2 2 6 2 2 2 2 27" xfId="46955"/>
    <cellStyle name="Title 2 2 2 2 2 6 2 2 2 2 28" xfId="46956"/>
    <cellStyle name="Title 2 2 2 2 2 6 2 2 2 2 29" xfId="46957"/>
    <cellStyle name="Title 2 2 2 2 2 6 2 2 2 2 3" xfId="46958"/>
    <cellStyle name="Title 2 2 2 2 2 6 2 2 2 2 30" xfId="46959"/>
    <cellStyle name="Title 2 2 2 2 2 6 2 2 2 2 31" xfId="46960"/>
    <cellStyle name="Title 2 2 2 2 2 6 2 2 2 2 32" xfId="46961"/>
    <cellStyle name="Title 2 2 2 2 2 6 2 2 2 2 33" xfId="46962"/>
    <cellStyle name="Title 2 2 2 2 2 6 2 2 2 2 34" xfId="46963"/>
    <cellStyle name="Title 2 2 2 2 2 6 2 2 2 2 35" xfId="46964"/>
    <cellStyle name="Title 2 2 2 2 2 6 2 2 2 2 36" xfId="46965"/>
    <cellStyle name="Title 2 2 2 2 2 6 2 2 2 2 37" xfId="46966"/>
    <cellStyle name="Title 2 2 2 2 2 6 2 2 2 2 38" xfId="46967"/>
    <cellStyle name="Title 2 2 2 2 2 6 2 2 2 2 39" xfId="46968"/>
    <cellStyle name="Title 2 2 2 2 2 6 2 2 2 2 4" xfId="46969"/>
    <cellStyle name="Title 2 2 2 2 2 6 2 2 2 2 40" xfId="46970"/>
    <cellStyle name="Title 2 2 2 2 2 6 2 2 2 2 41" xfId="46971"/>
    <cellStyle name="Title 2 2 2 2 2 6 2 2 2 2 42" xfId="46972"/>
    <cellStyle name="Title 2 2 2 2 2 6 2 2 2 2 43" xfId="46973"/>
    <cellStyle name="Title 2 2 2 2 2 6 2 2 2 2 44" xfId="46974"/>
    <cellStyle name="Title 2 2 2 2 2 6 2 2 2 2 45" xfId="46975"/>
    <cellStyle name="Title 2 2 2 2 2 6 2 2 2 2 46" xfId="46976"/>
    <cellStyle name="Title 2 2 2 2 2 6 2 2 2 2 47" xfId="46977"/>
    <cellStyle name="Title 2 2 2 2 2 6 2 2 2 2 48" xfId="46978"/>
    <cellStyle name="Title 2 2 2 2 2 6 2 2 2 2 49" xfId="46979"/>
    <cellStyle name="Title 2 2 2 2 2 6 2 2 2 2 5" xfId="46980"/>
    <cellStyle name="Title 2 2 2 2 2 6 2 2 2 2 50" xfId="46981"/>
    <cellStyle name="Title 2 2 2 2 2 6 2 2 2 2 51" xfId="46982"/>
    <cellStyle name="Title 2 2 2 2 2 6 2 2 2 2 52" xfId="46983"/>
    <cellStyle name="Title 2 2 2 2 2 6 2 2 2 2 53" xfId="46984"/>
    <cellStyle name="Title 2 2 2 2 2 6 2 2 2 2 54" xfId="46985"/>
    <cellStyle name="Title 2 2 2 2 2 6 2 2 2 2 55" xfId="46986"/>
    <cellStyle name="Title 2 2 2 2 2 6 2 2 2 2 56" xfId="46987"/>
    <cellStyle name="Title 2 2 2 2 2 6 2 2 2 2 57" xfId="46988"/>
    <cellStyle name="Title 2 2 2 2 2 6 2 2 2 2 58" xfId="46989"/>
    <cellStyle name="Title 2 2 2 2 2 6 2 2 2 2 59" xfId="46990"/>
    <cellStyle name="Title 2 2 2 2 2 6 2 2 2 2 6" xfId="46991"/>
    <cellStyle name="Title 2 2 2 2 2 6 2 2 2 2 60" xfId="46992"/>
    <cellStyle name="Title 2 2 2 2 2 6 2 2 2 2 61" xfId="46993"/>
    <cellStyle name="Title 2 2 2 2 2 6 2 2 2 2 62" xfId="46994"/>
    <cellStyle name="Title 2 2 2 2 2 6 2 2 2 2 63" xfId="46995"/>
    <cellStyle name="Title 2 2 2 2 2 6 2 2 2 2 64" xfId="46996"/>
    <cellStyle name="Title 2 2 2 2 2 6 2 2 2 2 65" xfId="46997"/>
    <cellStyle name="Title 2 2 2 2 2 6 2 2 2 2 66" xfId="46998"/>
    <cellStyle name="Title 2 2 2 2 2 6 2 2 2 2 67" xfId="46999"/>
    <cellStyle name="Title 2 2 2 2 2 6 2 2 2 2 68" xfId="47000"/>
    <cellStyle name="Title 2 2 2 2 2 6 2 2 2 2 69" xfId="47001"/>
    <cellStyle name="Title 2 2 2 2 2 6 2 2 2 2 7" xfId="47002"/>
    <cellStyle name="Title 2 2 2 2 2 6 2 2 2 2 70" xfId="47003"/>
    <cellStyle name="Title 2 2 2 2 2 6 2 2 2 2 71" xfId="47004"/>
    <cellStyle name="Title 2 2 2 2 2 6 2 2 2 2 72" xfId="47005"/>
    <cellStyle name="Title 2 2 2 2 2 6 2 2 2 2 73" xfId="47006"/>
    <cellStyle name="Title 2 2 2 2 2 6 2 2 2 2 74" xfId="47007"/>
    <cellStyle name="Title 2 2 2 2 2 6 2 2 2 2 8" xfId="47008"/>
    <cellStyle name="Title 2 2 2 2 2 6 2 2 2 2 9" xfId="47009"/>
    <cellStyle name="Title 2 2 2 2 2 6 2 2 2 20" xfId="47010"/>
    <cellStyle name="Title 2 2 2 2 2 6 2 2 2 21" xfId="47011"/>
    <cellStyle name="Title 2 2 2 2 2 6 2 2 2 22" xfId="47012"/>
    <cellStyle name="Title 2 2 2 2 2 6 2 2 2 23" xfId="47013"/>
    <cellStyle name="Title 2 2 2 2 2 6 2 2 2 24" xfId="47014"/>
    <cellStyle name="Title 2 2 2 2 2 6 2 2 2 25" xfId="47015"/>
    <cellStyle name="Title 2 2 2 2 2 6 2 2 2 26" xfId="47016"/>
    <cellStyle name="Title 2 2 2 2 2 6 2 2 2 27" xfId="47017"/>
    <cellStyle name="Title 2 2 2 2 2 6 2 2 2 28" xfId="47018"/>
    <cellStyle name="Title 2 2 2 2 2 6 2 2 2 29" xfId="47019"/>
    <cellStyle name="Title 2 2 2 2 2 6 2 2 2 3" xfId="47020"/>
    <cellStyle name="Title 2 2 2 2 2 6 2 2 2 3 2" xfId="47021"/>
    <cellStyle name="Title 2 2 2 2 2 6 2 2 2 30" xfId="47022"/>
    <cellStyle name="Title 2 2 2 2 2 6 2 2 2 31" xfId="47023"/>
    <cellStyle name="Title 2 2 2 2 2 6 2 2 2 32" xfId="47024"/>
    <cellStyle name="Title 2 2 2 2 2 6 2 2 2 33" xfId="47025"/>
    <cellStyle name="Title 2 2 2 2 2 6 2 2 2 34" xfId="47026"/>
    <cellStyle name="Title 2 2 2 2 2 6 2 2 2 35" xfId="47027"/>
    <cellStyle name="Title 2 2 2 2 2 6 2 2 2 36" xfId="47028"/>
    <cellStyle name="Title 2 2 2 2 2 6 2 2 2 37" xfId="47029"/>
    <cellStyle name="Title 2 2 2 2 2 6 2 2 2 38" xfId="47030"/>
    <cellStyle name="Title 2 2 2 2 2 6 2 2 2 39" xfId="47031"/>
    <cellStyle name="Title 2 2 2 2 2 6 2 2 2 4" xfId="47032"/>
    <cellStyle name="Title 2 2 2 2 2 6 2 2 2 40" xfId="47033"/>
    <cellStyle name="Title 2 2 2 2 2 6 2 2 2 41" xfId="47034"/>
    <cellStyle name="Title 2 2 2 2 2 6 2 2 2 42" xfId="47035"/>
    <cellStyle name="Title 2 2 2 2 2 6 2 2 2 43" xfId="47036"/>
    <cellStyle name="Title 2 2 2 2 2 6 2 2 2 44" xfId="47037"/>
    <cellStyle name="Title 2 2 2 2 2 6 2 2 2 45" xfId="47038"/>
    <cellStyle name="Title 2 2 2 2 2 6 2 2 2 46" xfId="47039"/>
    <cellStyle name="Title 2 2 2 2 2 6 2 2 2 47" xfId="47040"/>
    <cellStyle name="Title 2 2 2 2 2 6 2 2 2 48" xfId="47041"/>
    <cellStyle name="Title 2 2 2 2 2 6 2 2 2 49" xfId="47042"/>
    <cellStyle name="Title 2 2 2 2 2 6 2 2 2 5" xfId="47043"/>
    <cellStyle name="Title 2 2 2 2 2 6 2 2 2 50" xfId="47044"/>
    <cellStyle name="Title 2 2 2 2 2 6 2 2 2 51" xfId="47045"/>
    <cellStyle name="Title 2 2 2 2 2 6 2 2 2 52" xfId="47046"/>
    <cellStyle name="Title 2 2 2 2 2 6 2 2 2 53" xfId="47047"/>
    <cellStyle name="Title 2 2 2 2 2 6 2 2 2 54" xfId="47048"/>
    <cellStyle name="Title 2 2 2 2 2 6 2 2 2 55" xfId="47049"/>
    <cellStyle name="Title 2 2 2 2 2 6 2 2 2 56" xfId="47050"/>
    <cellStyle name="Title 2 2 2 2 2 6 2 2 2 57" xfId="47051"/>
    <cellStyle name="Title 2 2 2 2 2 6 2 2 2 58" xfId="47052"/>
    <cellStyle name="Title 2 2 2 2 2 6 2 2 2 59" xfId="47053"/>
    <cellStyle name="Title 2 2 2 2 2 6 2 2 2 6" xfId="47054"/>
    <cellStyle name="Title 2 2 2 2 2 6 2 2 2 60" xfId="47055"/>
    <cellStyle name="Title 2 2 2 2 2 6 2 2 2 61" xfId="47056"/>
    <cellStyle name="Title 2 2 2 2 2 6 2 2 2 62" xfId="47057"/>
    <cellStyle name="Title 2 2 2 2 2 6 2 2 2 63" xfId="47058"/>
    <cellStyle name="Title 2 2 2 2 2 6 2 2 2 64" xfId="47059"/>
    <cellStyle name="Title 2 2 2 2 2 6 2 2 2 65" xfId="47060"/>
    <cellStyle name="Title 2 2 2 2 2 6 2 2 2 66" xfId="47061"/>
    <cellStyle name="Title 2 2 2 2 2 6 2 2 2 67" xfId="47062"/>
    <cellStyle name="Title 2 2 2 2 2 6 2 2 2 68" xfId="47063"/>
    <cellStyle name="Title 2 2 2 2 2 6 2 2 2 69" xfId="47064"/>
    <cellStyle name="Title 2 2 2 2 2 6 2 2 2 7" xfId="47065"/>
    <cellStyle name="Title 2 2 2 2 2 6 2 2 2 70" xfId="47066"/>
    <cellStyle name="Title 2 2 2 2 2 6 2 2 2 71" xfId="47067"/>
    <cellStyle name="Title 2 2 2 2 2 6 2 2 2 72" xfId="47068"/>
    <cellStyle name="Title 2 2 2 2 2 6 2 2 2 73" xfId="47069"/>
    <cellStyle name="Title 2 2 2 2 2 6 2 2 2 74" xfId="47070"/>
    <cellStyle name="Title 2 2 2 2 2 6 2 2 2 8" xfId="47071"/>
    <cellStyle name="Title 2 2 2 2 2 6 2 2 2 9" xfId="47072"/>
    <cellStyle name="Title 2 2 2 2 2 6 2 2 20" xfId="47073"/>
    <cellStyle name="Title 2 2 2 2 2 6 2 2 21" xfId="47074"/>
    <cellStyle name="Title 2 2 2 2 2 6 2 2 22" xfId="47075"/>
    <cellStyle name="Title 2 2 2 2 2 6 2 2 23" xfId="47076"/>
    <cellStyle name="Title 2 2 2 2 2 6 2 2 24" xfId="47077"/>
    <cellStyle name="Title 2 2 2 2 2 6 2 2 25" xfId="47078"/>
    <cellStyle name="Title 2 2 2 2 2 6 2 2 26" xfId="47079"/>
    <cellStyle name="Title 2 2 2 2 2 6 2 2 27" xfId="47080"/>
    <cellStyle name="Title 2 2 2 2 2 6 2 2 28" xfId="47081"/>
    <cellStyle name="Title 2 2 2 2 2 6 2 2 29" xfId="47082"/>
    <cellStyle name="Title 2 2 2 2 2 6 2 2 3" xfId="47083"/>
    <cellStyle name="Title 2 2 2 2 2 6 2 2 3 2" xfId="47084"/>
    <cellStyle name="Title 2 2 2 2 2 6 2 2 30" xfId="47085"/>
    <cellStyle name="Title 2 2 2 2 2 6 2 2 31" xfId="47086"/>
    <cellStyle name="Title 2 2 2 2 2 6 2 2 32" xfId="47087"/>
    <cellStyle name="Title 2 2 2 2 2 6 2 2 33" xfId="47088"/>
    <cellStyle name="Title 2 2 2 2 2 6 2 2 34" xfId="47089"/>
    <cellStyle name="Title 2 2 2 2 2 6 2 2 35" xfId="47090"/>
    <cellStyle name="Title 2 2 2 2 2 6 2 2 36" xfId="47091"/>
    <cellStyle name="Title 2 2 2 2 2 6 2 2 37" xfId="47092"/>
    <cellStyle name="Title 2 2 2 2 2 6 2 2 38" xfId="47093"/>
    <cellStyle name="Title 2 2 2 2 2 6 2 2 39" xfId="47094"/>
    <cellStyle name="Title 2 2 2 2 2 6 2 2 4" xfId="47095"/>
    <cellStyle name="Title 2 2 2 2 2 6 2 2 40" xfId="47096"/>
    <cellStyle name="Title 2 2 2 2 2 6 2 2 41" xfId="47097"/>
    <cellStyle name="Title 2 2 2 2 2 6 2 2 42" xfId="47098"/>
    <cellStyle name="Title 2 2 2 2 2 6 2 2 43" xfId="47099"/>
    <cellStyle name="Title 2 2 2 2 2 6 2 2 44" xfId="47100"/>
    <cellStyle name="Title 2 2 2 2 2 6 2 2 45" xfId="47101"/>
    <cellStyle name="Title 2 2 2 2 2 6 2 2 46" xfId="47102"/>
    <cellStyle name="Title 2 2 2 2 2 6 2 2 47" xfId="47103"/>
    <cellStyle name="Title 2 2 2 2 2 6 2 2 48" xfId="47104"/>
    <cellStyle name="Title 2 2 2 2 2 6 2 2 49" xfId="47105"/>
    <cellStyle name="Title 2 2 2 2 2 6 2 2 5" xfId="47106"/>
    <cellStyle name="Title 2 2 2 2 2 6 2 2 50" xfId="47107"/>
    <cellStyle name="Title 2 2 2 2 2 6 2 2 51" xfId="47108"/>
    <cellStyle name="Title 2 2 2 2 2 6 2 2 52" xfId="47109"/>
    <cellStyle name="Title 2 2 2 2 2 6 2 2 53" xfId="47110"/>
    <cellStyle name="Title 2 2 2 2 2 6 2 2 54" xfId="47111"/>
    <cellStyle name="Title 2 2 2 2 2 6 2 2 55" xfId="47112"/>
    <cellStyle name="Title 2 2 2 2 2 6 2 2 56" xfId="47113"/>
    <cellStyle name="Title 2 2 2 2 2 6 2 2 57" xfId="47114"/>
    <cellStyle name="Title 2 2 2 2 2 6 2 2 58" xfId="47115"/>
    <cellStyle name="Title 2 2 2 2 2 6 2 2 59" xfId="47116"/>
    <cellStyle name="Title 2 2 2 2 2 6 2 2 6" xfId="47117"/>
    <cellStyle name="Title 2 2 2 2 2 6 2 2 60" xfId="47118"/>
    <cellStyle name="Title 2 2 2 2 2 6 2 2 61" xfId="47119"/>
    <cellStyle name="Title 2 2 2 2 2 6 2 2 62" xfId="47120"/>
    <cellStyle name="Title 2 2 2 2 2 6 2 2 63" xfId="47121"/>
    <cellStyle name="Title 2 2 2 2 2 6 2 2 64" xfId="47122"/>
    <cellStyle name="Title 2 2 2 2 2 6 2 2 65" xfId="47123"/>
    <cellStyle name="Title 2 2 2 2 2 6 2 2 66" xfId="47124"/>
    <cellStyle name="Title 2 2 2 2 2 6 2 2 67" xfId="47125"/>
    <cellStyle name="Title 2 2 2 2 2 6 2 2 68" xfId="47126"/>
    <cellStyle name="Title 2 2 2 2 2 6 2 2 69" xfId="47127"/>
    <cellStyle name="Title 2 2 2 2 2 6 2 2 7" xfId="47128"/>
    <cellStyle name="Title 2 2 2 2 2 6 2 2 70" xfId="47129"/>
    <cellStyle name="Title 2 2 2 2 2 6 2 2 71" xfId="47130"/>
    <cellStyle name="Title 2 2 2 2 2 6 2 2 72" xfId="47131"/>
    <cellStyle name="Title 2 2 2 2 2 6 2 2 73" xfId="47132"/>
    <cellStyle name="Title 2 2 2 2 2 6 2 2 74" xfId="47133"/>
    <cellStyle name="Title 2 2 2 2 2 6 2 2 75" xfId="47134"/>
    <cellStyle name="Title 2 2 2 2 2 6 2 2 76" xfId="47135"/>
    <cellStyle name="Title 2 2 2 2 2 6 2 2 77" xfId="47136"/>
    <cellStyle name="Title 2 2 2 2 2 6 2 2 78" xfId="47137"/>
    <cellStyle name="Title 2 2 2 2 2 6 2 2 79" xfId="47138"/>
    <cellStyle name="Title 2 2 2 2 2 6 2 2 8" xfId="47139"/>
    <cellStyle name="Title 2 2 2 2 2 6 2 2 80" xfId="47140"/>
    <cellStyle name="Title 2 2 2 2 2 6 2 2 81" xfId="47141"/>
    <cellStyle name="Title 2 2 2 2 2 6 2 2 82" xfId="47142"/>
    <cellStyle name="Title 2 2 2 2 2 6 2 2 83" xfId="47143"/>
    <cellStyle name="Title 2 2 2 2 2 6 2 2 84" xfId="47144"/>
    <cellStyle name="Title 2 2 2 2 2 6 2 2 85" xfId="47145"/>
    <cellStyle name="Title 2 2 2 2 2 6 2 2 86" xfId="47146"/>
    <cellStyle name="Title 2 2 2 2 2 6 2 2 87" xfId="47147"/>
    <cellStyle name="Title 2 2 2 2 2 6 2 2 88" xfId="47148"/>
    <cellStyle name="Title 2 2 2 2 2 6 2 2 9" xfId="47149"/>
    <cellStyle name="Title 2 2 2 2 2 6 2 20" xfId="47150"/>
    <cellStyle name="Title 2 2 2 2 2 6 2 21" xfId="47151"/>
    <cellStyle name="Title 2 2 2 2 2 6 2 22" xfId="47152"/>
    <cellStyle name="Title 2 2 2 2 2 6 2 23" xfId="47153"/>
    <cellStyle name="Title 2 2 2 2 2 6 2 24" xfId="47154"/>
    <cellStyle name="Title 2 2 2 2 2 6 2 25" xfId="47155"/>
    <cellStyle name="Title 2 2 2 2 2 6 2 26" xfId="47156"/>
    <cellStyle name="Title 2 2 2 2 2 6 2 27" xfId="47157"/>
    <cellStyle name="Title 2 2 2 2 2 6 2 28" xfId="47158"/>
    <cellStyle name="Title 2 2 2 2 2 6 2 29" xfId="47159"/>
    <cellStyle name="Title 2 2 2 2 2 6 2 3" xfId="47160"/>
    <cellStyle name="Title 2 2 2 2 2 6 2 3 2" xfId="47161"/>
    <cellStyle name="Title 2 2 2 2 2 6 2 30" xfId="47162"/>
    <cellStyle name="Title 2 2 2 2 2 6 2 31" xfId="47163"/>
    <cellStyle name="Title 2 2 2 2 2 6 2 32" xfId="47164"/>
    <cellStyle name="Title 2 2 2 2 2 6 2 33" xfId="47165"/>
    <cellStyle name="Title 2 2 2 2 2 6 2 34" xfId="47166"/>
    <cellStyle name="Title 2 2 2 2 2 6 2 35" xfId="47167"/>
    <cellStyle name="Title 2 2 2 2 2 6 2 36" xfId="47168"/>
    <cellStyle name="Title 2 2 2 2 2 6 2 37" xfId="47169"/>
    <cellStyle name="Title 2 2 2 2 2 6 2 38" xfId="47170"/>
    <cellStyle name="Title 2 2 2 2 2 6 2 39" xfId="47171"/>
    <cellStyle name="Title 2 2 2 2 2 6 2 4" xfId="47172"/>
    <cellStyle name="Title 2 2 2 2 2 6 2 40" xfId="47173"/>
    <cellStyle name="Title 2 2 2 2 2 6 2 41" xfId="47174"/>
    <cellStyle name="Title 2 2 2 2 2 6 2 42" xfId="47175"/>
    <cellStyle name="Title 2 2 2 2 2 6 2 43" xfId="47176"/>
    <cellStyle name="Title 2 2 2 2 2 6 2 44" xfId="47177"/>
    <cellStyle name="Title 2 2 2 2 2 6 2 45" xfId="47178"/>
    <cellStyle name="Title 2 2 2 2 2 6 2 46" xfId="47179"/>
    <cellStyle name="Title 2 2 2 2 2 6 2 47" xfId="47180"/>
    <cellStyle name="Title 2 2 2 2 2 6 2 48" xfId="47181"/>
    <cellStyle name="Title 2 2 2 2 2 6 2 49" xfId="47182"/>
    <cellStyle name="Title 2 2 2 2 2 6 2 5" xfId="47183"/>
    <cellStyle name="Title 2 2 2 2 2 6 2 50" xfId="47184"/>
    <cellStyle name="Title 2 2 2 2 2 6 2 51" xfId="47185"/>
    <cellStyle name="Title 2 2 2 2 2 6 2 52" xfId="47186"/>
    <cellStyle name="Title 2 2 2 2 2 6 2 53" xfId="47187"/>
    <cellStyle name="Title 2 2 2 2 2 6 2 54" xfId="47188"/>
    <cellStyle name="Title 2 2 2 2 2 6 2 55" xfId="47189"/>
    <cellStyle name="Title 2 2 2 2 2 6 2 56" xfId="47190"/>
    <cellStyle name="Title 2 2 2 2 2 6 2 57" xfId="47191"/>
    <cellStyle name="Title 2 2 2 2 2 6 2 58" xfId="47192"/>
    <cellStyle name="Title 2 2 2 2 2 6 2 59" xfId="47193"/>
    <cellStyle name="Title 2 2 2 2 2 6 2 6" xfId="47194"/>
    <cellStyle name="Title 2 2 2 2 2 6 2 60" xfId="47195"/>
    <cellStyle name="Title 2 2 2 2 2 6 2 61" xfId="47196"/>
    <cellStyle name="Title 2 2 2 2 2 6 2 62" xfId="47197"/>
    <cellStyle name="Title 2 2 2 2 2 6 2 63" xfId="47198"/>
    <cellStyle name="Title 2 2 2 2 2 6 2 64" xfId="47199"/>
    <cellStyle name="Title 2 2 2 2 2 6 2 65" xfId="47200"/>
    <cellStyle name="Title 2 2 2 2 2 6 2 66" xfId="47201"/>
    <cellStyle name="Title 2 2 2 2 2 6 2 67" xfId="47202"/>
    <cellStyle name="Title 2 2 2 2 2 6 2 68" xfId="47203"/>
    <cellStyle name="Title 2 2 2 2 2 6 2 69" xfId="47204"/>
    <cellStyle name="Title 2 2 2 2 2 6 2 7" xfId="47205"/>
    <cellStyle name="Title 2 2 2 2 2 6 2 70" xfId="47206"/>
    <cellStyle name="Title 2 2 2 2 2 6 2 71" xfId="47207"/>
    <cellStyle name="Title 2 2 2 2 2 6 2 72" xfId="47208"/>
    <cellStyle name="Title 2 2 2 2 2 6 2 73" xfId="47209"/>
    <cellStyle name="Title 2 2 2 2 2 6 2 74" xfId="47210"/>
    <cellStyle name="Title 2 2 2 2 2 6 2 75" xfId="47211"/>
    <cellStyle name="Title 2 2 2 2 2 6 2 76" xfId="47212"/>
    <cellStyle name="Title 2 2 2 2 2 6 2 77" xfId="47213"/>
    <cellStyle name="Title 2 2 2 2 2 6 2 78" xfId="47214"/>
    <cellStyle name="Title 2 2 2 2 2 6 2 79" xfId="47215"/>
    <cellStyle name="Title 2 2 2 2 2 6 2 8" xfId="47216"/>
    <cellStyle name="Title 2 2 2 2 2 6 2 80" xfId="47217"/>
    <cellStyle name="Title 2 2 2 2 2 6 2 81" xfId="47218"/>
    <cellStyle name="Title 2 2 2 2 2 6 2 82" xfId="47219"/>
    <cellStyle name="Title 2 2 2 2 2 6 2 83" xfId="47220"/>
    <cellStyle name="Title 2 2 2 2 2 6 2 84" xfId="47221"/>
    <cellStyle name="Title 2 2 2 2 2 6 2 85" xfId="47222"/>
    <cellStyle name="Title 2 2 2 2 2 6 2 86" xfId="47223"/>
    <cellStyle name="Title 2 2 2 2 2 6 2 87" xfId="47224"/>
    <cellStyle name="Title 2 2 2 2 2 6 2 88" xfId="47225"/>
    <cellStyle name="Title 2 2 2 2 2 6 2 9" xfId="47226"/>
    <cellStyle name="Title 2 2 2 2 2 6 20" xfId="47227"/>
    <cellStyle name="Title 2 2 2 2 2 6 20 2" xfId="47228"/>
    <cellStyle name="Title 2 2 2 2 2 6 21" xfId="47229"/>
    <cellStyle name="Title 2 2 2 2 2 6 21 2" xfId="47230"/>
    <cellStyle name="Title 2 2 2 2 2 6 22" xfId="47231"/>
    <cellStyle name="Title 2 2 2 2 2 6 22 2" xfId="47232"/>
    <cellStyle name="Title 2 2 2 2 2 6 23" xfId="47233"/>
    <cellStyle name="Title 2 2 2 2 2 6 23 2" xfId="47234"/>
    <cellStyle name="Title 2 2 2 2 2 6 24" xfId="47235"/>
    <cellStyle name="Title 2 2 2 2 2 6 24 2" xfId="47236"/>
    <cellStyle name="Title 2 2 2 2 2 6 25" xfId="47237"/>
    <cellStyle name="Title 2 2 2 2 2 6 25 2" xfId="47238"/>
    <cellStyle name="Title 2 2 2 2 2 6 26" xfId="47239"/>
    <cellStyle name="Title 2 2 2 2 2 6 26 2" xfId="47240"/>
    <cellStyle name="Title 2 2 2 2 2 6 27" xfId="47241"/>
    <cellStyle name="Title 2 2 2 2 2 6 27 2" xfId="47242"/>
    <cellStyle name="Title 2 2 2 2 2 6 28" xfId="47243"/>
    <cellStyle name="Title 2 2 2 2 2 6 28 2" xfId="47244"/>
    <cellStyle name="Title 2 2 2 2 2 6 29" xfId="47245"/>
    <cellStyle name="Title 2 2 2 2 2 6 29 2" xfId="47246"/>
    <cellStyle name="Title 2 2 2 2 2 6 3" xfId="47247"/>
    <cellStyle name="Title 2 2 2 2 2 6 3 2" xfId="47248"/>
    <cellStyle name="Title 2 2 2 2 2 6 30" xfId="47249"/>
    <cellStyle name="Title 2 2 2 2 2 6 30 2" xfId="47250"/>
    <cellStyle name="Title 2 2 2 2 2 6 31" xfId="47251"/>
    <cellStyle name="Title 2 2 2 2 2 6 31 2" xfId="47252"/>
    <cellStyle name="Title 2 2 2 2 2 6 32" xfId="47253"/>
    <cellStyle name="Title 2 2 2 2 2 6 32 2" xfId="47254"/>
    <cellStyle name="Title 2 2 2 2 2 6 33" xfId="47255"/>
    <cellStyle name="Title 2 2 2 2 2 6 33 2" xfId="47256"/>
    <cellStyle name="Title 2 2 2 2 2 6 34" xfId="47257"/>
    <cellStyle name="Title 2 2 2 2 2 6 34 2" xfId="47258"/>
    <cellStyle name="Title 2 2 2 2 2 6 35" xfId="47259"/>
    <cellStyle name="Title 2 2 2 2 2 6 35 2" xfId="47260"/>
    <cellStyle name="Title 2 2 2 2 2 6 36" xfId="47261"/>
    <cellStyle name="Title 2 2 2 2 2 6 36 2" xfId="47262"/>
    <cellStyle name="Title 2 2 2 2 2 6 37" xfId="47263"/>
    <cellStyle name="Title 2 2 2 2 2 6 37 2" xfId="47264"/>
    <cellStyle name="Title 2 2 2 2 2 6 38" xfId="47265"/>
    <cellStyle name="Title 2 2 2 2 2 6 38 2" xfId="47266"/>
    <cellStyle name="Title 2 2 2 2 2 6 39" xfId="47267"/>
    <cellStyle name="Title 2 2 2 2 2 6 39 2" xfId="47268"/>
    <cellStyle name="Title 2 2 2 2 2 6 4" xfId="47269"/>
    <cellStyle name="Title 2 2 2 2 2 6 4 2" xfId="47270"/>
    <cellStyle name="Title 2 2 2 2 2 6 40" xfId="47271"/>
    <cellStyle name="Title 2 2 2 2 2 6 40 2" xfId="47272"/>
    <cellStyle name="Title 2 2 2 2 2 6 41" xfId="47273"/>
    <cellStyle name="Title 2 2 2 2 2 6 41 2" xfId="47274"/>
    <cellStyle name="Title 2 2 2 2 2 6 42" xfId="47275"/>
    <cellStyle name="Title 2 2 2 2 2 6 42 2" xfId="47276"/>
    <cellStyle name="Title 2 2 2 2 2 6 43" xfId="47277"/>
    <cellStyle name="Title 2 2 2 2 2 6 43 2" xfId="47278"/>
    <cellStyle name="Title 2 2 2 2 2 6 44" xfId="47279"/>
    <cellStyle name="Title 2 2 2 2 2 6 44 2" xfId="47280"/>
    <cellStyle name="Title 2 2 2 2 2 6 45" xfId="47281"/>
    <cellStyle name="Title 2 2 2 2 2 6 46" xfId="47282"/>
    <cellStyle name="Title 2 2 2 2 2 6 47" xfId="47283"/>
    <cellStyle name="Title 2 2 2 2 2 6 48" xfId="47284"/>
    <cellStyle name="Title 2 2 2 2 2 6 49" xfId="47285"/>
    <cellStyle name="Title 2 2 2 2 2 6 5" xfId="47286"/>
    <cellStyle name="Title 2 2 2 2 2 6 5 2" xfId="47287"/>
    <cellStyle name="Title 2 2 2 2 2 6 50" xfId="47288"/>
    <cellStyle name="Title 2 2 2 2 2 6 51" xfId="47289"/>
    <cellStyle name="Title 2 2 2 2 2 6 52" xfId="47290"/>
    <cellStyle name="Title 2 2 2 2 2 6 53" xfId="47291"/>
    <cellStyle name="Title 2 2 2 2 2 6 54" xfId="47292"/>
    <cellStyle name="Title 2 2 2 2 2 6 55" xfId="47293"/>
    <cellStyle name="Title 2 2 2 2 2 6 56" xfId="47294"/>
    <cellStyle name="Title 2 2 2 2 2 6 57" xfId="47295"/>
    <cellStyle name="Title 2 2 2 2 2 6 58" xfId="47296"/>
    <cellStyle name="Title 2 2 2 2 2 6 59" xfId="47297"/>
    <cellStyle name="Title 2 2 2 2 2 6 6" xfId="47298"/>
    <cellStyle name="Title 2 2 2 2 2 6 6 2" xfId="47299"/>
    <cellStyle name="Title 2 2 2 2 2 6 60" xfId="47300"/>
    <cellStyle name="Title 2 2 2 2 2 6 61" xfId="47301"/>
    <cellStyle name="Title 2 2 2 2 2 6 62" xfId="47302"/>
    <cellStyle name="Title 2 2 2 2 2 6 63" xfId="47303"/>
    <cellStyle name="Title 2 2 2 2 2 6 64" xfId="47304"/>
    <cellStyle name="Title 2 2 2 2 2 6 65" xfId="47305"/>
    <cellStyle name="Title 2 2 2 2 2 6 66" xfId="47306"/>
    <cellStyle name="Title 2 2 2 2 2 6 67" xfId="47307"/>
    <cellStyle name="Title 2 2 2 2 2 6 68" xfId="47308"/>
    <cellStyle name="Title 2 2 2 2 2 6 69" xfId="47309"/>
    <cellStyle name="Title 2 2 2 2 2 6 7" xfId="47310"/>
    <cellStyle name="Title 2 2 2 2 2 6 7 2" xfId="47311"/>
    <cellStyle name="Title 2 2 2 2 2 6 70" xfId="47312"/>
    <cellStyle name="Title 2 2 2 2 2 6 71" xfId="47313"/>
    <cellStyle name="Title 2 2 2 2 2 6 72" xfId="47314"/>
    <cellStyle name="Title 2 2 2 2 2 6 73" xfId="47315"/>
    <cellStyle name="Title 2 2 2 2 2 6 74" xfId="47316"/>
    <cellStyle name="Title 2 2 2 2 2 6 75" xfId="47317"/>
    <cellStyle name="Title 2 2 2 2 2 6 76" xfId="47318"/>
    <cellStyle name="Title 2 2 2 2 2 6 77" xfId="47319"/>
    <cellStyle name="Title 2 2 2 2 2 6 78" xfId="47320"/>
    <cellStyle name="Title 2 2 2 2 2 6 79" xfId="47321"/>
    <cellStyle name="Title 2 2 2 2 2 6 8" xfId="47322"/>
    <cellStyle name="Title 2 2 2 2 2 6 8 2" xfId="47323"/>
    <cellStyle name="Title 2 2 2 2 2 6 80" xfId="47324"/>
    <cellStyle name="Title 2 2 2 2 2 6 81" xfId="47325"/>
    <cellStyle name="Title 2 2 2 2 2 6 82" xfId="47326"/>
    <cellStyle name="Title 2 2 2 2 2 6 83" xfId="47327"/>
    <cellStyle name="Title 2 2 2 2 2 6 84" xfId="47328"/>
    <cellStyle name="Title 2 2 2 2 2 6 85" xfId="47329"/>
    <cellStyle name="Title 2 2 2 2 2 6 86" xfId="47330"/>
    <cellStyle name="Title 2 2 2 2 2 6 87" xfId="47331"/>
    <cellStyle name="Title 2 2 2 2 2 6 88" xfId="47332"/>
    <cellStyle name="Title 2 2 2 2 2 6 89" xfId="47333"/>
    <cellStyle name="Title 2 2 2 2 2 6 9" xfId="47334"/>
    <cellStyle name="Title 2 2 2 2 2 6 9 2" xfId="47335"/>
    <cellStyle name="Title 2 2 2 2 2 6 90" xfId="47336"/>
    <cellStyle name="Title 2 2 2 2 2 6 91" xfId="47337"/>
    <cellStyle name="Title 2 2 2 2 2 6 92" xfId="47338"/>
    <cellStyle name="Title 2 2 2 2 2 6 93" xfId="47339"/>
    <cellStyle name="Title 2 2 2 2 2 6 94" xfId="47340"/>
    <cellStyle name="Title 2 2 2 2 2 6 95" xfId="47341"/>
    <cellStyle name="Title 2 2 2 2 2 6 96" xfId="47342"/>
    <cellStyle name="Title 2 2 2 2 2 6 97" xfId="47343"/>
    <cellStyle name="Title 2 2 2 2 2 6 98" xfId="47344"/>
    <cellStyle name="Title 2 2 2 2 2 6 99" xfId="47345"/>
    <cellStyle name="Title 2 2 2 2 2 60" xfId="47346"/>
    <cellStyle name="Title 2 2 2 2 2 60 2" xfId="47347"/>
    <cellStyle name="Title 2 2 2 2 2 61" xfId="47348"/>
    <cellStyle name="Title 2 2 2 2 2 61 2" xfId="47349"/>
    <cellStyle name="Title 2 2 2 2 2 62" xfId="47350"/>
    <cellStyle name="Title 2 2 2 2 2 62 2" xfId="47351"/>
    <cellStyle name="Title 2 2 2 2 2 63" xfId="47352"/>
    <cellStyle name="Title 2 2 2 2 2 63 2" xfId="47353"/>
    <cellStyle name="Title 2 2 2 2 2 64" xfId="47354"/>
    <cellStyle name="Title 2 2 2 2 2 64 2" xfId="47355"/>
    <cellStyle name="Title 2 2 2 2 2 65" xfId="47356"/>
    <cellStyle name="Title 2 2 2 2 2 65 2" xfId="47357"/>
    <cellStyle name="Title 2 2 2 2 2 66" xfId="47358"/>
    <cellStyle name="Title 2 2 2 2 2 66 2" xfId="47359"/>
    <cellStyle name="Title 2 2 2 2 2 67" xfId="47360"/>
    <cellStyle name="Title 2 2 2 2 2 67 2" xfId="47361"/>
    <cellStyle name="Title 2 2 2 2 2 68" xfId="47362"/>
    <cellStyle name="Title 2 2 2 2 2 68 2" xfId="47363"/>
    <cellStyle name="Title 2 2 2 2 2 69" xfId="47364"/>
    <cellStyle name="Title 2 2 2 2 2 69 2" xfId="47365"/>
    <cellStyle name="Title 2 2 2 2 2 7" xfId="47366"/>
    <cellStyle name="Title 2 2 2 2 2 7 2" xfId="47367"/>
    <cellStyle name="Title 2 2 2 2 2 70" xfId="47368"/>
    <cellStyle name="Title 2 2 2 2 2 70 2" xfId="47369"/>
    <cellStyle name="Title 2 2 2 2 2 71" xfId="47370"/>
    <cellStyle name="Title 2 2 2 2 2 71 2" xfId="47371"/>
    <cellStyle name="Title 2 2 2 2 2 72" xfId="47372"/>
    <cellStyle name="Title 2 2 2 2 2 72 2" xfId="47373"/>
    <cellStyle name="Title 2 2 2 2 2 73" xfId="47374"/>
    <cellStyle name="Title 2 2 2 2 2 73 2" xfId="47375"/>
    <cellStyle name="Title 2 2 2 2 2 74" xfId="47376"/>
    <cellStyle name="Title 2 2 2 2 2 75" xfId="47377"/>
    <cellStyle name="Title 2 2 2 2 2 76" xfId="47378"/>
    <cellStyle name="Title 2 2 2 2 2 77" xfId="47379"/>
    <cellStyle name="Title 2 2 2 2 2 78" xfId="47380"/>
    <cellStyle name="Title 2 2 2 2 2 79" xfId="47381"/>
    <cellStyle name="Title 2 2 2 2 2 8" xfId="47382"/>
    <cellStyle name="Title 2 2 2 2 2 8 2" xfId="47383"/>
    <cellStyle name="Title 2 2 2 2 2 80" xfId="47384"/>
    <cellStyle name="Title 2 2 2 2 2 81" xfId="47385"/>
    <cellStyle name="Title 2 2 2 2 2 82" xfId="47386"/>
    <cellStyle name="Title 2 2 2 2 2 83" xfId="47387"/>
    <cellStyle name="Title 2 2 2 2 2 84" xfId="47388"/>
    <cellStyle name="Title 2 2 2 2 2 85" xfId="47389"/>
    <cellStyle name="Title 2 2 2 2 2 86" xfId="47390"/>
    <cellStyle name="Title 2 2 2 2 2 87" xfId="47391"/>
    <cellStyle name="Title 2 2 2 2 2 88" xfId="47392"/>
    <cellStyle name="Title 2 2 2 2 2 89" xfId="47393"/>
    <cellStyle name="Title 2 2 2 2 2 9" xfId="47394"/>
    <cellStyle name="Title 2 2 2 2 2 9 2" xfId="47395"/>
    <cellStyle name="Title 2 2 2 2 2 90" xfId="47396"/>
    <cellStyle name="Title 2 2 2 2 2 91" xfId="47397"/>
    <cellStyle name="Title 2 2 2 2 2 92" xfId="47398"/>
    <cellStyle name="Title 2 2 2 2 2 93" xfId="47399"/>
    <cellStyle name="Title 2 2 2 2 2 94" xfId="47400"/>
    <cellStyle name="Title 2 2 2 2 2 95" xfId="47401"/>
    <cellStyle name="Title 2 2 2 2 2 96" xfId="47402"/>
    <cellStyle name="Title 2 2 2 2 2 97" xfId="47403"/>
    <cellStyle name="Title 2 2 2 2 2 98" xfId="47404"/>
    <cellStyle name="Title 2 2 2 2 2 99" xfId="47405"/>
    <cellStyle name="Title 2 2 2 2 20" xfId="47406"/>
    <cellStyle name="Title 2 2 2 2 20 2" xfId="47407"/>
    <cellStyle name="Title 2 2 2 2 21" xfId="47408"/>
    <cellStyle name="Title 2 2 2 2 21 2" xfId="47409"/>
    <cellStyle name="Title 2 2 2 2 22" xfId="47410"/>
    <cellStyle name="Title 2 2 2 2 22 2" xfId="47411"/>
    <cellStyle name="Title 2 2 2 2 23" xfId="47412"/>
    <cellStyle name="Title 2 2 2 2 23 2" xfId="47413"/>
    <cellStyle name="Title 2 2 2 2 24" xfId="47414"/>
    <cellStyle name="Title 2 2 2 2 24 2" xfId="47415"/>
    <cellStyle name="Title 2 2 2 2 25" xfId="47416"/>
    <cellStyle name="Title 2 2 2 2 25 2" xfId="47417"/>
    <cellStyle name="Title 2 2 2 2 26" xfId="47418"/>
    <cellStyle name="Title 2 2 2 2 26 2" xfId="47419"/>
    <cellStyle name="Title 2 2 2 2 27" xfId="47420"/>
    <cellStyle name="Title 2 2 2 2 27 2" xfId="47421"/>
    <cellStyle name="Title 2 2 2 2 28" xfId="47422"/>
    <cellStyle name="Title 2 2 2 2 28 2" xfId="47423"/>
    <cellStyle name="Title 2 2 2 2 29" xfId="47424"/>
    <cellStyle name="Title 2 2 2 2 29 2" xfId="47425"/>
    <cellStyle name="Title 2 2 2 2 3" xfId="47426"/>
    <cellStyle name="Title 2 2 2 2 3 2" xfId="47427"/>
    <cellStyle name="Title 2 2 2 2 30" xfId="47428"/>
    <cellStyle name="Title 2 2 2 2 30 2" xfId="47429"/>
    <cellStyle name="Title 2 2 2 2 31" xfId="47430"/>
    <cellStyle name="Title 2 2 2 2 31 10" xfId="47431"/>
    <cellStyle name="Title 2 2 2 2 31 11" xfId="47432"/>
    <cellStyle name="Title 2 2 2 2 31 12" xfId="47433"/>
    <cellStyle name="Title 2 2 2 2 31 13" xfId="47434"/>
    <cellStyle name="Title 2 2 2 2 31 14" xfId="47435"/>
    <cellStyle name="Title 2 2 2 2 31 15" xfId="47436"/>
    <cellStyle name="Title 2 2 2 2 31 16" xfId="47437"/>
    <cellStyle name="Title 2 2 2 2 31 17" xfId="47438"/>
    <cellStyle name="Title 2 2 2 2 31 18" xfId="47439"/>
    <cellStyle name="Title 2 2 2 2 31 19" xfId="47440"/>
    <cellStyle name="Title 2 2 2 2 31 2" xfId="47441"/>
    <cellStyle name="Title 2 2 2 2 31 2 10" xfId="47442"/>
    <cellStyle name="Title 2 2 2 2 31 2 11" xfId="47443"/>
    <cellStyle name="Title 2 2 2 2 31 2 12" xfId="47444"/>
    <cellStyle name="Title 2 2 2 2 31 2 13" xfId="47445"/>
    <cellStyle name="Title 2 2 2 2 31 2 14" xfId="47446"/>
    <cellStyle name="Title 2 2 2 2 31 2 15" xfId="47447"/>
    <cellStyle name="Title 2 2 2 2 31 2 16" xfId="47448"/>
    <cellStyle name="Title 2 2 2 2 31 2 17" xfId="47449"/>
    <cellStyle name="Title 2 2 2 2 31 2 18" xfId="47450"/>
    <cellStyle name="Title 2 2 2 2 31 2 19" xfId="47451"/>
    <cellStyle name="Title 2 2 2 2 31 2 2" xfId="47452"/>
    <cellStyle name="Title 2 2 2 2 31 2 2 2" xfId="47453"/>
    <cellStyle name="Title 2 2 2 2 31 2 20" xfId="47454"/>
    <cellStyle name="Title 2 2 2 2 31 2 21" xfId="47455"/>
    <cellStyle name="Title 2 2 2 2 31 2 22" xfId="47456"/>
    <cellStyle name="Title 2 2 2 2 31 2 23" xfId="47457"/>
    <cellStyle name="Title 2 2 2 2 31 2 24" xfId="47458"/>
    <cellStyle name="Title 2 2 2 2 31 2 25" xfId="47459"/>
    <cellStyle name="Title 2 2 2 2 31 2 26" xfId="47460"/>
    <cellStyle name="Title 2 2 2 2 31 2 27" xfId="47461"/>
    <cellStyle name="Title 2 2 2 2 31 2 28" xfId="47462"/>
    <cellStyle name="Title 2 2 2 2 31 2 29" xfId="47463"/>
    <cellStyle name="Title 2 2 2 2 31 2 3" xfId="47464"/>
    <cellStyle name="Title 2 2 2 2 31 2 30" xfId="47465"/>
    <cellStyle name="Title 2 2 2 2 31 2 31" xfId="47466"/>
    <cellStyle name="Title 2 2 2 2 31 2 32" xfId="47467"/>
    <cellStyle name="Title 2 2 2 2 31 2 33" xfId="47468"/>
    <cellStyle name="Title 2 2 2 2 31 2 34" xfId="47469"/>
    <cellStyle name="Title 2 2 2 2 31 2 35" xfId="47470"/>
    <cellStyle name="Title 2 2 2 2 31 2 36" xfId="47471"/>
    <cellStyle name="Title 2 2 2 2 31 2 37" xfId="47472"/>
    <cellStyle name="Title 2 2 2 2 31 2 38" xfId="47473"/>
    <cellStyle name="Title 2 2 2 2 31 2 39" xfId="47474"/>
    <cellStyle name="Title 2 2 2 2 31 2 4" xfId="47475"/>
    <cellStyle name="Title 2 2 2 2 31 2 40" xfId="47476"/>
    <cellStyle name="Title 2 2 2 2 31 2 41" xfId="47477"/>
    <cellStyle name="Title 2 2 2 2 31 2 42" xfId="47478"/>
    <cellStyle name="Title 2 2 2 2 31 2 43" xfId="47479"/>
    <cellStyle name="Title 2 2 2 2 31 2 44" xfId="47480"/>
    <cellStyle name="Title 2 2 2 2 31 2 45" xfId="47481"/>
    <cellStyle name="Title 2 2 2 2 31 2 46" xfId="47482"/>
    <cellStyle name="Title 2 2 2 2 31 2 47" xfId="47483"/>
    <cellStyle name="Title 2 2 2 2 31 2 48" xfId="47484"/>
    <cellStyle name="Title 2 2 2 2 31 2 49" xfId="47485"/>
    <cellStyle name="Title 2 2 2 2 31 2 5" xfId="47486"/>
    <cellStyle name="Title 2 2 2 2 31 2 50" xfId="47487"/>
    <cellStyle name="Title 2 2 2 2 31 2 51" xfId="47488"/>
    <cellStyle name="Title 2 2 2 2 31 2 52" xfId="47489"/>
    <cellStyle name="Title 2 2 2 2 31 2 53" xfId="47490"/>
    <cellStyle name="Title 2 2 2 2 31 2 54" xfId="47491"/>
    <cellStyle name="Title 2 2 2 2 31 2 55" xfId="47492"/>
    <cellStyle name="Title 2 2 2 2 31 2 56" xfId="47493"/>
    <cellStyle name="Title 2 2 2 2 31 2 57" xfId="47494"/>
    <cellStyle name="Title 2 2 2 2 31 2 58" xfId="47495"/>
    <cellStyle name="Title 2 2 2 2 31 2 59" xfId="47496"/>
    <cellStyle name="Title 2 2 2 2 31 2 6" xfId="47497"/>
    <cellStyle name="Title 2 2 2 2 31 2 60" xfId="47498"/>
    <cellStyle name="Title 2 2 2 2 31 2 61" xfId="47499"/>
    <cellStyle name="Title 2 2 2 2 31 2 62" xfId="47500"/>
    <cellStyle name="Title 2 2 2 2 31 2 63" xfId="47501"/>
    <cellStyle name="Title 2 2 2 2 31 2 64" xfId="47502"/>
    <cellStyle name="Title 2 2 2 2 31 2 65" xfId="47503"/>
    <cellStyle name="Title 2 2 2 2 31 2 66" xfId="47504"/>
    <cellStyle name="Title 2 2 2 2 31 2 67" xfId="47505"/>
    <cellStyle name="Title 2 2 2 2 31 2 68" xfId="47506"/>
    <cellStyle name="Title 2 2 2 2 31 2 69" xfId="47507"/>
    <cellStyle name="Title 2 2 2 2 31 2 7" xfId="47508"/>
    <cellStyle name="Title 2 2 2 2 31 2 70" xfId="47509"/>
    <cellStyle name="Title 2 2 2 2 31 2 71" xfId="47510"/>
    <cellStyle name="Title 2 2 2 2 31 2 72" xfId="47511"/>
    <cellStyle name="Title 2 2 2 2 31 2 73" xfId="47512"/>
    <cellStyle name="Title 2 2 2 2 31 2 74" xfId="47513"/>
    <cellStyle name="Title 2 2 2 2 31 2 8" xfId="47514"/>
    <cellStyle name="Title 2 2 2 2 31 2 9" xfId="47515"/>
    <cellStyle name="Title 2 2 2 2 31 20" xfId="47516"/>
    <cellStyle name="Title 2 2 2 2 31 21" xfId="47517"/>
    <cellStyle name="Title 2 2 2 2 31 22" xfId="47518"/>
    <cellStyle name="Title 2 2 2 2 31 23" xfId="47519"/>
    <cellStyle name="Title 2 2 2 2 31 24" xfId="47520"/>
    <cellStyle name="Title 2 2 2 2 31 25" xfId="47521"/>
    <cellStyle name="Title 2 2 2 2 31 26" xfId="47522"/>
    <cellStyle name="Title 2 2 2 2 31 27" xfId="47523"/>
    <cellStyle name="Title 2 2 2 2 31 28" xfId="47524"/>
    <cellStyle name="Title 2 2 2 2 31 29" xfId="47525"/>
    <cellStyle name="Title 2 2 2 2 31 3" xfId="47526"/>
    <cellStyle name="Title 2 2 2 2 31 3 2" xfId="47527"/>
    <cellStyle name="Title 2 2 2 2 31 30" xfId="47528"/>
    <cellStyle name="Title 2 2 2 2 31 31" xfId="47529"/>
    <cellStyle name="Title 2 2 2 2 31 32" xfId="47530"/>
    <cellStyle name="Title 2 2 2 2 31 33" xfId="47531"/>
    <cellStyle name="Title 2 2 2 2 31 34" xfId="47532"/>
    <cellStyle name="Title 2 2 2 2 31 35" xfId="47533"/>
    <cellStyle name="Title 2 2 2 2 31 36" xfId="47534"/>
    <cellStyle name="Title 2 2 2 2 31 37" xfId="47535"/>
    <cellStyle name="Title 2 2 2 2 31 38" xfId="47536"/>
    <cellStyle name="Title 2 2 2 2 31 39" xfId="47537"/>
    <cellStyle name="Title 2 2 2 2 31 4" xfId="47538"/>
    <cellStyle name="Title 2 2 2 2 31 40" xfId="47539"/>
    <cellStyle name="Title 2 2 2 2 31 41" xfId="47540"/>
    <cellStyle name="Title 2 2 2 2 31 42" xfId="47541"/>
    <cellStyle name="Title 2 2 2 2 31 43" xfId="47542"/>
    <cellStyle name="Title 2 2 2 2 31 44" xfId="47543"/>
    <cellStyle name="Title 2 2 2 2 31 45" xfId="47544"/>
    <cellStyle name="Title 2 2 2 2 31 46" xfId="47545"/>
    <cellStyle name="Title 2 2 2 2 31 47" xfId="47546"/>
    <cellStyle name="Title 2 2 2 2 31 48" xfId="47547"/>
    <cellStyle name="Title 2 2 2 2 31 49" xfId="47548"/>
    <cellStyle name="Title 2 2 2 2 31 5" xfId="47549"/>
    <cellStyle name="Title 2 2 2 2 31 50" xfId="47550"/>
    <cellStyle name="Title 2 2 2 2 31 51" xfId="47551"/>
    <cellStyle name="Title 2 2 2 2 31 52" xfId="47552"/>
    <cellStyle name="Title 2 2 2 2 31 53" xfId="47553"/>
    <cellStyle name="Title 2 2 2 2 31 54" xfId="47554"/>
    <cellStyle name="Title 2 2 2 2 31 55" xfId="47555"/>
    <cellStyle name="Title 2 2 2 2 31 56" xfId="47556"/>
    <cellStyle name="Title 2 2 2 2 31 57" xfId="47557"/>
    <cellStyle name="Title 2 2 2 2 31 58" xfId="47558"/>
    <cellStyle name="Title 2 2 2 2 31 59" xfId="47559"/>
    <cellStyle name="Title 2 2 2 2 31 6" xfId="47560"/>
    <cellStyle name="Title 2 2 2 2 31 60" xfId="47561"/>
    <cellStyle name="Title 2 2 2 2 31 61" xfId="47562"/>
    <cellStyle name="Title 2 2 2 2 31 62" xfId="47563"/>
    <cellStyle name="Title 2 2 2 2 31 63" xfId="47564"/>
    <cellStyle name="Title 2 2 2 2 31 64" xfId="47565"/>
    <cellStyle name="Title 2 2 2 2 31 65" xfId="47566"/>
    <cellStyle name="Title 2 2 2 2 31 66" xfId="47567"/>
    <cellStyle name="Title 2 2 2 2 31 67" xfId="47568"/>
    <cellStyle name="Title 2 2 2 2 31 68" xfId="47569"/>
    <cellStyle name="Title 2 2 2 2 31 69" xfId="47570"/>
    <cellStyle name="Title 2 2 2 2 31 7" xfId="47571"/>
    <cellStyle name="Title 2 2 2 2 31 70" xfId="47572"/>
    <cellStyle name="Title 2 2 2 2 31 71" xfId="47573"/>
    <cellStyle name="Title 2 2 2 2 31 72" xfId="47574"/>
    <cellStyle name="Title 2 2 2 2 31 73" xfId="47575"/>
    <cellStyle name="Title 2 2 2 2 31 74" xfId="47576"/>
    <cellStyle name="Title 2 2 2 2 31 8" xfId="47577"/>
    <cellStyle name="Title 2 2 2 2 31 9" xfId="47578"/>
    <cellStyle name="Title 2 2 2 2 32" xfId="47579"/>
    <cellStyle name="Title 2 2 2 2 32 2" xfId="47580"/>
    <cellStyle name="Title 2 2 2 2 33" xfId="47581"/>
    <cellStyle name="Title 2 2 2 2 33 2" xfId="47582"/>
    <cellStyle name="Title 2 2 2 2 34" xfId="47583"/>
    <cellStyle name="Title 2 2 2 2 34 2" xfId="47584"/>
    <cellStyle name="Title 2 2 2 2 35" xfId="47585"/>
    <cellStyle name="Title 2 2 2 2 35 2" xfId="47586"/>
    <cellStyle name="Title 2 2 2 2 36" xfId="47587"/>
    <cellStyle name="Title 2 2 2 2 36 2" xfId="47588"/>
    <cellStyle name="Title 2 2 2 2 37" xfId="47589"/>
    <cellStyle name="Title 2 2 2 2 37 2" xfId="47590"/>
    <cellStyle name="Title 2 2 2 2 38" xfId="47591"/>
    <cellStyle name="Title 2 2 2 2 38 2" xfId="47592"/>
    <cellStyle name="Title 2 2 2 2 39" xfId="47593"/>
    <cellStyle name="Title 2 2 2 2 39 2" xfId="47594"/>
    <cellStyle name="Title 2 2 2 2 4" xfId="47595"/>
    <cellStyle name="Title 2 2 2 2 4 2" xfId="47596"/>
    <cellStyle name="Title 2 2 2 2 40" xfId="47597"/>
    <cellStyle name="Title 2 2 2 2 40 2" xfId="47598"/>
    <cellStyle name="Title 2 2 2 2 41" xfId="47599"/>
    <cellStyle name="Title 2 2 2 2 41 2" xfId="47600"/>
    <cellStyle name="Title 2 2 2 2 42" xfId="47601"/>
    <cellStyle name="Title 2 2 2 2 42 2" xfId="47602"/>
    <cellStyle name="Title 2 2 2 2 43" xfId="47603"/>
    <cellStyle name="Title 2 2 2 2 43 2" xfId="47604"/>
    <cellStyle name="Title 2 2 2 2 44" xfId="47605"/>
    <cellStyle name="Title 2 2 2 2 44 2" xfId="47606"/>
    <cellStyle name="Title 2 2 2 2 45" xfId="47607"/>
    <cellStyle name="Title 2 2 2 2 45 2" xfId="47608"/>
    <cellStyle name="Title 2 2 2 2 46" xfId="47609"/>
    <cellStyle name="Title 2 2 2 2 46 2" xfId="47610"/>
    <cellStyle name="Title 2 2 2 2 47" xfId="47611"/>
    <cellStyle name="Title 2 2 2 2 47 2" xfId="47612"/>
    <cellStyle name="Title 2 2 2 2 48" xfId="47613"/>
    <cellStyle name="Title 2 2 2 2 48 2" xfId="47614"/>
    <cellStyle name="Title 2 2 2 2 49" xfId="47615"/>
    <cellStyle name="Title 2 2 2 2 49 2" xfId="47616"/>
    <cellStyle name="Title 2 2 2 2 5" xfId="47617"/>
    <cellStyle name="Title 2 2 2 2 5 10" xfId="47618"/>
    <cellStyle name="Title 2 2 2 2 5 100" xfId="47619"/>
    <cellStyle name="Title 2 2 2 2 5 101" xfId="47620"/>
    <cellStyle name="Title 2 2 2 2 5 102" xfId="47621"/>
    <cellStyle name="Title 2 2 2 2 5 103" xfId="47622"/>
    <cellStyle name="Title 2 2 2 2 5 104" xfId="47623"/>
    <cellStyle name="Title 2 2 2 2 5 105" xfId="47624"/>
    <cellStyle name="Title 2 2 2 2 5 106" xfId="47625"/>
    <cellStyle name="Title 2 2 2 2 5 107" xfId="47626"/>
    <cellStyle name="Title 2 2 2 2 5 108" xfId="47627"/>
    <cellStyle name="Title 2 2 2 2 5 109" xfId="47628"/>
    <cellStyle name="Title 2 2 2 2 5 11" xfId="47629"/>
    <cellStyle name="Title 2 2 2 2 5 110" xfId="47630"/>
    <cellStyle name="Title 2 2 2 2 5 12" xfId="47631"/>
    <cellStyle name="Title 2 2 2 2 5 13" xfId="47632"/>
    <cellStyle name="Title 2 2 2 2 5 14" xfId="47633"/>
    <cellStyle name="Title 2 2 2 2 5 15" xfId="47634"/>
    <cellStyle name="Title 2 2 2 2 5 16" xfId="47635"/>
    <cellStyle name="Title 2 2 2 2 5 17" xfId="47636"/>
    <cellStyle name="Title 2 2 2 2 5 18" xfId="47637"/>
    <cellStyle name="Title 2 2 2 2 5 19" xfId="47638"/>
    <cellStyle name="Title 2 2 2 2 5 2" xfId="47639"/>
    <cellStyle name="Title 2 2 2 2 5 2 10" xfId="47640"/>
    <cellStyle name="Title 2 2 2 2 5 2 11" xfId="47641"/>
    <cellStyle name="Title 2 2 2 2 5 2 12" xfId="47642"/>
    <cellStyle name="Title 2 2 2 2 5 2 13" xfId="47643"/>
    <cellStyle name="Title 2 2 2 2 5 2 13 2" xfId="47644"/>
    <cellStyle name="Title 2 2 2 2 5 2 14" xfId="47645"/>
    <cellStyle name="Title 2 2 2 2 5 2 15" xfId="47646"/>
    <cellStyle name="Title 2 2 2 2 5 2 16" xfId="47647"/>
    <cellStyle name="Title 2 2 2 2 5 2 17" xfId="47648"/>
    <cellStyle name="Title 2 2 2 2 5 2 18" xfId="47649"/>
    <cellStyle name="Title 2 2 2 2 5 2 19" xfId="47650"/>
    <cellStyle name="Title 2 2 2 2 5 2 2" xfId="47651"/>
    <cellStyle name="Title 2 2 2 2 5 2 2 10" xfId="47652"/>
    <cellStyle name="Title 2 2 2 2 5 2 2 11" xfId="47653"/>
    <cellStyle name="Title 2 2 2 2 5 2 2 12" xfId="47654"/>
    <cellStyle name="Title 2 2 2 2 5 2 2 13" xfId="47655"/>
    <cellStyle name="Title 2 2 2 2 5 2 2 14" xfId="47656"/>
    <cellStyle name="Title 2 2 2 2 5 2 2 15" xfId="47657"/>
    <cellStyle name="Title 2 2 2 2 5 2 2 16" xfId="47658"/>
    <cellStyle name="Title 2 2 2 2 5 2 2 17" xfId="47659"/>
    <cellStyle name="Title 2 2 2 2 5 2 2 18" xfId="47660"/>
    <cellStyle name="Title 2 2 2 2 5 2 2 19" xfId="47661"/>
    <cellStyle name="Title 2 2 2 2 5 2 2 2" xfId="47662"/>
    <cellStyle name="Title 2 2 2 2 5 2 2 2 10" xfId="47663"/>
    <cellStyle name="Title 2 2 2 2 5 2 2 2 11" xfId="47664"/>
    <cellStyle name="Title 2 2 2 2 5 2 2 2 12" xfId="47665"/>
    <cellStyle name="Title 2 2 2 2 5 2 2 2 13" xfId="47666"/>
    <cellStyle name="Title 2 2 2 2 5 2 2 2 14" xfId="47667"/>
    <cellStyle name="Title 2 2 2 2 5 2 2 2 15" xfId="47668"/>
    <cellStyle name="Title 2 2 2 2 5 2 2 2 16" xfId="47669"/>
    <cellStyle name="Title 2 2 2 2 5 2 2 2 17" xfId="47670"/>
    <cellStyle name="Title 2 2 2 2 5 2 2 2 18" xfId="47671"/>
    <cellStyle name="Title 2 2 2 2 5 2 2 2 19" xfId="47672"/>
    <cellStyle name="Title 2 2 2 2 5 2 2 2 2" xfId="47673"/>
    <cellStyle name="Title 2 2 2 2 5 2 2 2 2 10" xfId="47674"/>
    <cellStyle name="Title 2 2 2 2 5 2 2 2 2 11" xfId="47675"/>
    <cellStyle name="Title 2 2 2 2 5 2 2 2 2 12" xfId="47676"/>
    <cellStyle name="Title 2 2 2 2 5 2 2 2 2 13" xfId="47677"/>
    <cellStyle name="Title 2 2 2 2 5 2 2 2 2 14" xfId="47678"/>
    <cellStyle name="Title 2 2 2 2 5 2 2 2 2 15" xfId="47679"/>
    <cellStyle name="Title 2 2 2 2 5 2 2 2 2 16" xfId="47680"/>
    <cellStyle name="Title 2 2 2 2 5 2 2 2 2 17" xfId="47681"/>
    <cellStyle name="Title 2 2 2 2 5 2 2 2 2 18" xfId="47682"/>
    <cellStyle name="Title 2 2 2 2 5 2 2 2 2 19" xfId="47683"/>
    <cellStyle name="Title 2 2 2 2 5 2 2 2 2 2" xfId="47684"/>
    <cellStyle name="Title 2 2 2 2 5 2 2 2 2 2 10" xfId="47685"/>
    <cellStyle name="Title 2 2 2 2 5 2 2 2 2 2 11" xfId="47686"/>
    <cellStyle name="Title 2 2 2 2 5 2 2 2 2 2 12" xfId="47687"/>
    <cellStyle name="Title 2 2 2 2 5 2 2 2 2 2 13" xfId="47688"/>
    <cellStyle name="Title 2 2 2 2 5 2 2 2 2 2 14" xfId="47689"/>
    <cellStyle name="Title 2 2 2 2 5 2 2 2 2 2 15" xfId="47690"/>
    <cellStyle name="Title 2 2 2 2 5 2 2 2 2 2 16" xfId="47691"/>
    <cellStyle name="Title 2 2 2 2 5 2 2 2 2 2 17" xfId="47692"/>
    <cellStyle name="Title 2 2 2 2 5 2 2 2 2 2 18" xfId="47693"/>
    <cellStyle name="Title 2 2 2 2 5 2 2 2 2 2 19" xfId="47694"/>
    <cellStyle name="Title 2 2 2 2 5 2 2 2 2 2 2" xfId="47695"/>
    <cellStyle name="Title 2 2 2 2 5 2 2 2 2 2 2 2" xfId="47696"/>
    <cellStyle name="Title 2 2 2 2 5 2 2 2 2 2 20" xfId="47697"/>
    <cellStyle name="Title 2 2 2 2 5 2 2 2 2 2 21" xfId="47698"/>
    <cellStyle name="Title 2 2 2 2 5 2 2 2 2 2 22" xfId="47699"/>
    <cellStyle name="Title 2 2 2 2 5 2 2 2 2 2 23" xfId="47700"/>
    <cellStyle name="Title 2 2 2 2 5 2 2 2 2 2 24" xfId="47701"/>
    <cellStyle name="Title 2 2 2 2 5 2 2 2 2 2 25" xfId="47702"/>
    <cellStyle name="Title 2 2 2 2 5 2 2 2 2 2 26" xfId="47703"/>
    <cellStyle name="Title 2 2 2 2 5 2 2 2 2 2 27" xfId="47704"/>
    <cellStyle name="Title 2 2 2 2 5 2 2 2 2 2 28" xfId="47705"/>
    <cellStyle name="Title 2 2 2 2 5 2 2 2 2 2 29" xfId="47706"/>
    <cellStyle name="Title 2 2 2 2 5 2 2 2 2 2 3" xfId="47707"/>
    <cellStyle name="Title 2 2 2 2 5 2 2 2 2 2 30" xfId="47708"/>
    <cellStyle name="Title 2 2 2 2 5 2 2 2 2 2 31" xfId="47709"/>
    <cellStyle name="Title 2 2 2 2 5 2 2 2 2 2 32" xfId="47710"/>
    <cellStyle name="Title 2 2 2 2 5 2 2 2 2 2 33" xfId="47711"/>
    <cellStyle name="Title 2 2 2 2 5 2 2 2 2 2 34" xfId="47712"/>
    <cellStyle name="Title 2 2 2 2 5 2 2 2 2 2 35" xfId="47713"/>
    <cellStyle name="Title 2 2 2 2 5 2 2 2 2 2 36" xfId="47714"/>
    <cellStyle name="Title 2 2 2 2 5 2 2 2 2 2 37" xfId="47715"/>
    <cellStyle name="Title 2 2 2 2 5 2 2 2 2 2 38" xfId="47716"/>
    <cellStyle name="Title 2 2 2 2 5 2 2 2 2 2 39" xfId="47717"/>
    <cellStyle name="Title 2 2 2 2 5 2 2 2 2 2 4" xfId="47718"/>
    <cellStyle name="Title 2 2 2 2 5 2 2 2 2 2 40" xfId="47719"/>
    <cellStyle name="Title 2 2 2 2 5 2 2 2 2 2 41" xfId="47720"/>
    <cellStyle name="Title 2 2 2 2 5 2 2 2 2 2 42" xfId="47721"/>
    <cellStyle name="Title 2 2 2 2 5 2 2 2 2 2 43" xfId="47722"/>
    <cellStyle name="Title 2 2 2 2 5 2 2 2 2 2 44" xfId="47723"/>
    <cellStyle name="Title 2 2 2 2 5 2 2 2 2 2 45" xfId="47724"/>
    <cellStyle name="Title 2 2 2 2 5 2 2 2 2 2 46" xfId="47725"/>
    <cellStyle name="Title 2 2 2 2 5 2 2 2 2 2 47" xfId="47726"/>
    <cellStyle name="Title 2 2 2 2 5 2 2 2 2 2 48" xfId="47727"/>
    <cellStyle name="Title 2 2 2 2 5 2 2 2 2 2 49" xfId="47728"/>
    <cellStyle name="Title 2 2 2 2 5 2 2 2 2 2 5" xfId="47729"/>
    <cellStyle name="Title 2 2 2 2 5 2 2 2 2 2 50" xfId="47730"/>
    <cellStyle name="Title 2 2 2 2 5 2 2 2 2 2 51" xfId="47731"/>
    <cellStyle name="Title 2 2 2 2 5 2 2 2 2 2 52" xfId="47732"/>
    <cellStyle name="Title 2 2 2 2 5 2 2 2 2 2 53" xfId="47733"/>
    <cellStyle name="Title 2 2 2 2 5 2 2 2 2 2 54" xfId="47734"/>
    <cellStyle name="Title 2 2 2 2 5 2 2 2 2 2 55" xfId="47735"/>
    <cellStyle name="Title 2 2 2 2 5 2 2 2 2 2 56" xfId="47736"/>
    <cellStyle name="Title 2 2 2 2 5 2 2 2 2 2 57" xfId="47737"/>
    <cellStyle name="Title 2 2 2 2 5 2 2 2 2 2 58" xfId="47738"/>
    <cellStyle name="Title 2 2 2 2 5 2 2 2 2 2 59" xfId="47739"/>
    <cellStyle name="Title 2 2 2 2 5 2 2 2 2 2 6" xfId="47740"/>
    <cellStyle name="Title 2 2 2 2 5 2 2 2 2 2 60" xfId="47741"/>
    <cellStyle name="Title 2 2 2 2 5 2 2 2 2 2 61" xfId="47742"/>
    <cellStyle name="Title 2 2 2 2 5 2 2 2 2 2 62" xfId="47743"/>
    <cellStyle name="Title 2 2 2 2 5 2 2 2 2 2 63" xfId="47744"/>
    <cellStyle name="Title 2 2 2 2 5 2 2 2 2 2 64" xfId="47745"/>
    <cellStyle name="Title 2 2 2 2 5 2 2 2 2 2 65" xfId="47746"/>
    <cellStyle name="Title 2 2 2 2 5 2 2 2 2 2 66" xfId="47747"/>
    <cellStyle name="Title 2 2 2 2 5 2 2 2 2 2 67" xfId="47748"/>
    <cellStyle name="Title 2 2 2 2 5 2 2 2 2 2 68" xfId="47749"/>
    <cellStyle name="Title 2 2 2 2 5 2 2 2 2 2 69" xfId="47750"/>
    <cellStyle name="Title 2 2 2 2 5 2 2 2 2 2 7" xfId="47751"/>
    <cellStyle name="Title 2 2 2 2 5 2 2 2 2 2 70" xfId="47752"/>
    <cellStyle name="Title 2 2 2 2 5 2 2 2 2 2 71" xfId="47753"/>
    <cellStyle name="Title 2 2 2 2 5 2 2 2 2 2 72" xfId="47754"/>
    <cellStyle name="Title 2 2 2 2 5 2 2 2 2 2 73" xfId="47755"/>
    <cellStyle name="Title 2 2 2 2 5 2 2 2 2 2 74" xfId="47756"/>
    <cellStyle name="Title 2 2 2 2 5 2 2 2 2 2 8" xfId="47757"/>
    <cellStyle name="Title 2 2 2 2 5 2 2 2 2 2 9" xfId="47758"/>
    <cellStyle name="Title 2 2 2 2 5 2 2 2 2 20" xfId="47759"/>
    <cellStyle name="Title 2 2 2 2 5 2 2 2 2 21" xfId="47760"/>
    <cellStyle name="Title 2 2 2 2 5 2 2 2 2 22" xfId="47761"/>
    <cellStyle name="Title 2 2 2 2 5 2 2 2 2 23" xfId="47762"/>
    <cellStyle name="Title 2 2 2 2 5 2 2 2 2 24" xfId="47763"/>
    <cellStyle name="Title 2 2 2 2 5 2 2 2 2 25" xfId="47764"/>
    <cellStyle name="Title 2 2 2 2 5 2 2 2 2 26" xfId="47765"/>
    <cellStyle name="Title 2 2 2 2 5 2 2 2 2 27" xfId="47766"/>
    <cellStyle name="Title 2 2 2 2 5 2 2 2 2 28" xfId="47767"/>
    <cellStyle name="Title 2 2 2 2 5 2 2 2 2 29" xfId="47768"/>
    <cellStyle name="Title 2 2 2 2 5 2 2 2 2 3" xfId="47769"/>
    <cellStyle name="Title 2 2 2 2 5 2 2 2 2 3 2" xfId="47770"/>
    <cellStyle name="Title 2 2 2 2 5 2 2 2 2 30" xfId="47771"/>
    <cellStyle name="Title 2 2 2 2 5 2 2 2 2 31" xfId="47772"/>
    <cellStyle name="Title 2 2 2 2 5 2 2 2 2 32" xfId="47773"/>
    <cellStyle name="Title 2 2 2 2 5 2 2 2 2 33" xfId="47774"/>
    <cellStyle name="Title 2 2 2 2 5 2 2 2 2 34" xfId="47775"/>
    <cellStyle name="Title 2 2 2 2 5 2 2 2 2 35" xfId="47776"/>
    <cellStyle name="Title 2 2 2 2 5 2 2 2 2 36" xfId="47777"/>
    <cellStyle name="Title 2 2 2 2 5 2 2 2 2 37" xfId="47778"/>
    <cellStyle name="Title 2 2 2 2 5 2 2 2 2 38" xfId="47779"/>
    <cellStyle name="Title 2 2 2 2 5 2 2 2 2 39" xfId="47780"/>
    <cellStyle name="Title 2 2 2 2 5 2 2 2 2 4" xfId="47781"/>
    <cellStyle name="Title 2 2 2 2 5 2 2 2 2 40" xfId="47782"/>
    <cellStyle name="Title 2 2 2 2 5 2 2 2 2 41" xfId="47783"/>
    <cellStyle name="Title 2 2 2 2 5 2 2 2 2 42" xfId="47784"/>
    <cellStyle name="Title 2 2 2 2 5 2 2 2 2 43" xfId="47785"/>
    <cellStyle name="Title 2 2 2 2 5 2 2 2 2 44" xfId="47786"/>
    <cellStyle name="Title 2 2 2 2 5 2 2 2 2 45" xfId="47787"/>
    <cellStyle name="Title 2 2 2 2 5 2 2 2 2 46" xfId="47788"/>
    <cellStyle name="Title 2 2 2 2 5 2 2 2 2 47" xfId="47789"/>
    <cellStyle name="Title 2 2 2 2 5 2 2 2 2 48" xfId="47790"/>
    <cellStyle name="Title 2 2 2 2 5 2 2 2 2 49" xfId="47791"/>
    <cellStyle name="Title 2 2 2 2 5 2 2 2 2 5" xfId="47792"/>
    <cellStyle name="Title 2 2 2 2 5 2 2 2 2 50" xfId="47793"/>
    <cellStyle name="Title 2 2 2 2 5 2 2 2 2 51" xfId="47794"/>
    <cellStyle name="Title 2 2 2 2 5 2 2 2 2 52" xfId="47795"/>
    <cellStyle name="Title 2 2 2 2 5 2 2 2 2 53" xfId="47796"/>
    <cellStyle name="Title 2 2 2 2 5 2 2 2 2 54" xfId="47797"/>
    <cellStyle name="Title 2 2 2 2 5 2 2 2 2 55" xfId="47798"/>
    <cellStyle name="Title 2 2 2 2 5 2 2 2 2 56" xfId="47799"/>
    <cellStyle name="Title 2 2 2 2 5 2 2 2 2 57" xfId="47800"/>
    <cellStyle name="Title 2 2 2 2 5 2 2 2 2 58" xfId="47801"/>
    <cellStyle name="Title 2 2 2 2 5 2 2 2 2 59" xfId="47802"/>
    <cellStyle name="Title 2 2 2 2 5 2 2 2 2 6" xfId="47803"/>
    <cellStyle name="Title 2 2 2 2 5 2 2 2 2 60" xfId="47804"/>
    <cellStyle name="Title 2 2 2 2 5 2 2 2 2 61" xfId="47805"/>
    <cellStyle name="Title 2 2 2 2 5 2 2 2 2 62" xfId="47806"/>
    <cellStyle name="Title 2 2 2 2 5 2 2 2 2 63" xfId="47807"/>
    <cellStyle name="Title 2 2 2 2 5 2 2 2 2 64" xfId="47808"/>
    <cellStyle name="Title 2 2 2 2 5 2 2 2 2 65" xfId="47809"/>
    <cellStyle name="Title 2 2 2 2 5 2 2 2 2 66" xfId="47810"/>
    <cellStyle name="Title 2 2 2 2 5 2 2 2 2 67" xfId="47811"/>
    <cellStyle name="Title 2 2 2 2 5 2 2 2 2 68" xfId="47812"/>
    <cellStyle name="Title 2 2 2 2 5 2 2 2 2 69" xfId="47813"/>
    <cellStyle name="Title 2 2 2 2 5 2 2 2 2 7" xfId="47814"/>
    <cellStyle name="Title 2 2 2 2 5 2 2 2 2 70" xfId="47815"/>
    <cellStyle name="Title 2 2 2 2 5 2 2 2 2 71" xfId="47816"/>
    <cellStyle name="Title 2 2 2 2 5 2 2 2 2 72" xfId="47817"/>
    <cellStyle name="Title 2 2 2 2 5 2 2 2 2 73" xfId="47818"/>
    <cellStyle name="Title 2 2 2 2 5 2 2 2 2 74" xfId="47819"/>
    <cellStyle name="Title 2 2 2 2 5 2 2 2 2 8" xfId="47820"/>
    <cellStyle name="Title 2 2 2 2 5 2 2 2 2 9" xfId="47821"/>
    <cellStyle name="Title 2 2 2 2 5 2 2 2 20" xfId="47822"/>
    <cellStyle name="Title 2 2 2 2 5 2 2 2 21" xfId="47823"/>
    <cellStyle name="Title 2 2 2 2 5 2 2 2 22" xfId="47824"/>
    <cellStyle name="Title 2 2 2 2 5 2 2 2 23" xfId="47825"/>
    <cellStyle name="Title 2 2 2 2 5 2 2 2 24" xfId="47826"/>
    <cellStyle name="Title 2 2 2 2 5 2 2 2 25" xfId="47827"/>
    <cellStyle name="Title 2 2 2 2 5 2 2 2 26" xfId="47828"/>
    <cellStyle name="Title 2 2 2 2 5 2 2 2 27" xfId="47829"/>
    <cellStyle name="Title 2 2 2 2 5 2 2 2 28" xfId="47830"/>
    <cellStyle name="Title 2 2 2 2 5 2 2 2 29" xfId="47831"/>
    <cellStyle name="Title 2 2 2 2 5 2 2 2 3" xfId="47832"/>
    <cellStyle name="Title 2 2 2 2 5 2 2 2 3 2" xfId="47833"/>
    <cellStyle name="Title 2 2 2 2 5 2 2 2 30" xfId="47834"/>
    <cellStyle name="Title 2 2 2 2 5 2 2 2 31" xfId="47835"/>
    <cellStyle name="Title 2 2 2 2 5 2 2 2 32" xfId="47836"/>
    <cellStyle name="Title 2 2 2 2 5 2 2 2 33" xfId="47837"/>
    <cellStyle name="Title 2 2 2 2 5 2 2 2 34" xfId="47838"/>
    <cellStyle name="Title 2 2 2 2 5 2 2 2 35" xfId="47839"/>
    <cellStyle name="Title 2 2 2 2 5 2 2 2 36" xfId="47840"/>
    <cellStyle name="Title 2 2 2 2 5 2 2 2 37" xfId="47841"/>
    <cellStyle name="Title 2 2 2 2 5 2 2 2 38" xfId="47842"/>
    <cellStyle name="Title 2 2 2 2 5 2 2 2 39" xfId="47843"/>
    <cellStyle name="Title 2 2 2 2 5 2 2 2 4" xfId="47844"/>
    <cellStyle name="Title 2 2 2 2 5 2 2 2 40" xfId="47845"/>
    <cellStyle name="Title 2 2 2 2 5 2 2 2 41" xfId="47846"/>
    <cellStyle name="Title 2 2 2 2 5 2 2 2 42" xfId="47847"/>
    <cellStyle name="Title 2 2 2 2 5 2 2 2 43" xfId="47848"/>
    <cellStyle name="Title 2 2 2 2 5 2 2 2 44" xfId="47849"/>
    <cellStyle name="Title 2 2 2 2 5 2 2 2 45" xfId="47850"/>
    <cellStyle name="Title 2 2 2 2 5 2 2 2 46" xfId="47851"/>
    <cellStyle name="Title 2 2 2 2 5 2 2 2 47" xfId="47852"/>
    <cellStyle name="Title 2 2 2 2 5 2 2 2 48" xfId="47853"/>
    <cellStyle name="Title 2 2 2 2 5 2 2 2 49" xfId="47854"/>
    <cellStyle name="Title 2 2 2 2 5 2 2 2 5" xfId="47855"/>
    <cellStyle name="Title 2 2 2 2 5 2 2 2 50" xfId="47856"/>
    <cellStyle name="Title 2 2 2 2 5 2 2 2 51" xfId="47857"/>
    <cellStyle name="Title 2 2 2 2 5 2 2 2 52" xfId="47858"/>
    <cellStyle name="Title 2 2 2 2 5 2 2 2 53" xfId="47859"/>
    <cellStyle name="Title 2 2 2 2 5 2 2 2 54" xfId="47860"/>
    <cellStyle name="Title 2 2 2 2 5 2 2 2 55" xfId="47861"/>
    <cellStyle name="Title 2 2 2 2 5 2 2 2 56" xfId="47862"/>
    <cellStyle name="Title 2 2 2 2 5 2 2 2 57" xfId="47863"/>
    <cellStyle name="Title 2 2 2 2 5 2 2 2 58" xfId="47864"/>
    <cellStyle name="Title 2 2 2 2 5 2 2 2 59" xfId="47865"/>
    <cellStyle name="Title 2 2 2 2 5 2 2 2 6" xfId="47866"/>
    <cellStyle name="Title 2 2 2 2 5 2 2 2 60" xfId="47867"/>
    <cellStyle name="Title 2 2 2 2 5 2 2 2 61" xfId="47868"/>
    <cellStyle name="Title 2 2 2 2 5 2 2 2 62" xfId="47869"/>
    <cellStyle name="Title 2 2 2 2 5 2 2 2 63" xfId="47870"/>
    <cellStyle name="Title 2 2 2 2 5 2 2 2 64" xfId="47871"/>
    <cellStyle name="Title 2 2 2 2 5 2 2 2 65" xfId="47872"/>
    <cellStyle name="Title 2 2 2 2 5 2 2 2 66" xfId="47873"/>
    <cellStyle name="Title 2 2 2 2 5 2 2 2 67" xfId="47874"/>
    <cellStyle name="Title 2 2 2 2 5 2 2 2 68" xfId="47875"/>
    <cellStyle name="Title 2 2 2 2 5 2 2 2 69" xfId="47876"/>
    <cellStyle name="Title 2 2 2 2 5 2 2 2 7" xfId="47877"/>
    <cellStyle name="Title 2 2 2 2 5 2 2 2 70" xfId="47878"/>
    <cellStyle name="Title 2 2 2 2 5 2 2 2 71" xfId="47879"/>
    <cellStyle name="Title 2 2 2 2 5 2 2 2 72" xfId="47880"/>
    <cellStyle name="Title 2 2 2 2 5 2 2 2 73" xfId="47881"/>
    <cellStyle name="Title 2 2 2 2 5 2 2 2 74" xfId="47882"/>
    <cellStyle name="Title 2 2 2 2 5 2 2 2 75" xfId="47883"/>
    <cellStyle name="Title 2 2 2 2 5 2 2 2 76" xfId="47884"/>
    <cellStyle name="Title 2 2 2 2 5 2 2 2 77" xfId="47885"/>
    <cellStyle name="Title 2 2 2 2 5 2 2 2 78" xfId="47886"/>
    <cellStyle name="Title 2 2 2 2 5 2 2 2 79" xfId="47887"/>
    <cellStyle name="Title 2 2 2 2 5 2 2 2 8" xfId="47888"/>
    <cellStyle name="Title 2 2 2 2 5 2 2 2 80" xfId="47889"/>
    <cellStyle name="Title 2 2 2 2 5 2 2 2 81" xfId="47890"/>
    <cellStyle name="Title 2 2 2 2 5 2 2 2 82" xfId="47891"/>
    <cellStyle name="Title 2 2 2 2 5 2 2 2 83" xfId="47892"/>
    <cellStyle name="Title 2 2 2 2 5 2 2 2 84" xfId="47893"/>
    <cellStyle name="Title 2 2 2 2 5 2 2 2 85" xfId="47894"/>
    <cellStyle name="Title 2 2 2 2 5 2 2 2 86" xfId="47895"/>
    <cellStyle name="Title 2 2 2 2 5 2 2 2 87" xfId="47896"/>
    <cellStyle name="Title 2 2 2 2 5 2 2 2 88" xfId="47897"/>
    <cellStyle name="Title 2 2 2 2 5 2 2 2 9" xfId="47898"/>
    <cellStyle name="Title 2 2 2 2 5 2 2 20" xfId="47899"/>
    <cellStyle name="Title 2 2 2 2 5 2 2 21" xfId="47900"/>
    <cellStyle name="Title 2 2 2 2 5 2 2 22" xfId="47901"/>
    <cellStyle name="Title 2 2 2 2 5 2 2 23" xfId="47902"/>
    <cellStyle name="Title 2 2 2 2 5 2 2 24" xfId="47903"/>
    <cellStyle name="Title 2 2 2 2 5 2 2 25" xfId="47904"/>
    <cellStyle name="Title 2 2 2 2 5 2 2 26" xfId="47905"/>
    <cellStyle name="Title 2 2 2 2 5 2 2 27" xfId="47906"/>
    <cellStyle name="Title 2 2 2 2 5 2 2 28" xfId="47907"/>
    <cellStyle name="Title 2 2 2 2 5 2 2 29" xfId="47908"/>
    <cellStyle name="Title 2 2 2 2 5 2 2 3" xfId="47909"/>
    <cellStyle name="Title 2 2 2 2 5 2 2 3 2" xfId="47910"/>
    <cellStyle name="Title 2 2 2 2 5 2 2 30" xfId="47911"/>
    <cellStyle name="Title 2 2 2 2 5 2 2 31" xfId="47912"/>
    <cellStyle name="Title 2 2 2 2 5 2 2 32" xfId="47913"/>
    <cellStyle name="Title 2 2 2 2 5 2 2 33" xfId="47914"/>
    <cellStyle name="Title 2 2 2 2 5 2 2 34" xfId="47915"/>
    <cellStyle name="Title 2 2 2 2 5 2 2 35" xfId="47916"/>
    <cellStyle name="Title 2 2 2 2 5 2 2 36" xfId="47917"/>
    <cellStyle name="Title 2 2 2 2 5 2 2 37" xfId="47918"/>
    <cellStyle name="Title 2 2 2 2 5 2 2 38" xfId="47919"/>
    <cellStyle name="Title 2 2 2 2 5 2 2 39" xfId="47920"/>
    <cellStyle name="Title 2 2 2 2 5 2 2 4" xfId="47921"/>
    <cellStyle name="Title 2 2 2 2 5 2 2 40" xfId="47922"/>
    <cellStyle name="Title 2 2 2 2 5 2 2 41" xfId="47923"/>
    <cellStyle name="Title 2 2 2 2 5 2 2 42" xfId="47924"/>
    <cellStyle name="Title 2 2 2 2 5 2 2 43" xfId="47925"/>
    <cellStyle name="Title 2 2 2 2 5 2 2 44" xfId="47926"/>
    <cellStyle name="Title 2 2 2 2 5 2 2 45" xfId="47927"/>
    <cellStyle name="Title 2 2 2 2 5 2 2 46" xfId="47928"/>
    <cellStyle name="Title 2 2 2 2 5 2 2 47" xfId="47929"/>
    <cellStyle name="Title 2 2 2 2 5 2 2 48" xfId="47930"/>
    <cellStyle name="Title 2 2 2 2 5 2 2 49" xfId="47931"/>
    <cellStyle name="Title 2 2 2 2 5 2 2 5" xfId="47932"/>
    <cellStyle name="Title 2 2 2 2 5 2 2 50" xfId="47933"/>
    <cellStyle name="Title 2 2 2 2 5 2 2 51" xfId="47934"/>
    <cellStyle name="Title 2 2 2 2 5 2 2 52" xfId="47935"/>
    <cellStyle name="Title 2 2 2 2 5 2 2 53" xfId="47936"/>
    <cellStyle name="Title 2 2 2 2 5 2 2 54" xfId="47937"/>
    <cellStyle name="Title 2 2 2 2 5 2 2 55" xfId="47938"/>
    <cellStyle name="Title 2 2 2 2 5 2 2 56" xfId="47939"/>
    <cellStyle name="Title 2 2 2 2 5 2 2 57" xfId="47940"/>
    <cellStyle name="Title 2 2 2 2 5 2 2 58" xfId="47941"/>
    <cellStyle name="Title 2 2 2 2 5 2 2 59" xfId="47942"/>
    <cellStyle name="Title 2 2 2 2 5 2 2 6" xfId="47943"/>
    <cellStyle name="Title 2 2 2 2 5 2 2 60" xfId="47944"/>
    <cellStyle name="Title 2 2 2 2 5 2 2 61" xfId="47945"/>
    <cellStyle name="Title 2 2 2 2 5 2 2 62" xfId="47946"/>
    <cellStyle name="Title 2 2 2 2 5 2 2 63" xfId="47947"/>
    <cellStyle name="Title 2 2 2 2 5 2 2 64" xfId="47948"/>
    <cellStyle name="Title 2 2 2 2 5 2 2 65" xfId="47949"/>
    <cellStyle name="Title 2 2 2 2 5 2 2 66" xfId="47950"/>
    <cellStyle name="Title 2 2 2 2 5 2 2 67" xfId="47951"/>
    <cellStyle name="Title 2 2 2 2 5 2 2 68" xfId="47952"/>
    <cellStyle name="Title 2 2 2 2 5 2 2 69" xfId="47953"/>
    <cellStyle name="Title 2 2 2 2 5 2 2 7" xfId="47954"/>
    <cellStyle name="Title 2 2 2 2 5 2 2 70" xfId="47955"/>
    <cellStyle name="Title 2 2 2 2 5 2 2 71" xfId="47956"/>
    <cellStyle name="Title 2 2 2 2 5 2 2 72" xfId="47957"/>
    <cellStyle name="Title 2 2 2 2 5 2 2 73" xfId="47958"/>
    <cellStyle name="Title 2 2 2 2 5 2 2 74" xfId="47959"/>
    <cellStyle name="Title 2 2 2 2 5 2 2 75" xfId="47960"/>
    <cellStyle name="Title 2 2 2 2 5 2 2 76" xfId="47961"/>
    <cellStyle name="Title 2 2 2 2 5 2 2 77" xfId="47962"/>
    <cellStyle name="Title 2 2 2 2 5 2 2 78" xfId="47963"/>
    <cellStyle name="Title 2 2 2 2 5 2 2 79" xfId="47964"/>
    <cellStyle name="Title 2 2 2 2 5 2 2 8" xfId="47965"/>
    <cellStyle name="Title 2 2 2 2 5 2 2 80" xfId="47966"/>
    <cellStyle name="Title 2 2 2 2 5 2 2 81" xfId="47967"/>
    <cellStyle name="Title 2 2 2 2 5 2 2 82" xfId="47968"/>
    <cellStyle name="Title 2 2 2 2 5 2 2 83" xfId="47969"/>
    <cellStyle name="Title 2 2 2 2 5 2 2 84" xfId="47970"/>
    <cellStyle name="Title 2 2 2 2 5 2 2 85" xfId="47971"/>
    <cellStyle name="Title 2 2 2 2 5 2 2 86" xfId="47972"/>
    <cellStyle name="Title 2 2 2 2 5 2 2 87" xfId="47973"/>
    <cellStyle name="Title 2 2 2 2 5 2 2 88" xfId="47974"/>
    <cellStyle name="Title 2 2 2 2 5 2 2 9" xfId="47975"/>
    <cellStyle name="Title 2 2 2 2 5 2 20" xfId="47976"/>
    <cellStyle name="Title 2 2 2 2 5 2 21" xfId="47977"/>
    <cellStyle name="Title 2 2 2 2 5 2 22" xfId="47978"/>
    <cellStyle name="Title 2 2 2 2 5 2 23" xfId="47979"/>
    <cellStyle name="Title 2 2 2 2 5 2 24" xfId="47980"/>
    <cellStyle name="Title 2 2 2 2 5 2 25" xfId="47981"/>
    <cellStyle name="Title 2 2 2 2 5 2 26" xfId="47982"/>
    <cellStyle name="Title 2 2 2 2 5 2 27" xfId="47983"/>
    <cellStyle name="Title 2 2 2 2 5 2 28" xfId="47984"/>
    <cellStyle name="Title 2 2 2 2 5 2 29" xfId="47985"/>
    <cellStyle name="Title 2 2 2 2 5 2 3" xfId="47986"/>
    <cellStyle name="Title 2 2 2 2 5 2 30" xfId="47987"/>
    <cellStyle name="Title 2 2 2 2 5 2 31" xfId="47988"/>
    <cellStyle name="Title 2 2 2 2 5 2 32" xfId="47989"/>
    <cellStyle name="Title 2 2 2 2 5 2 33" xfId="47990"/>
    <cellStyle name="Title 2 2 2 2 5 2 34" xfId="47991"/>
    <cellStyle name="Title 2 2 2 2 5 2 35" xfId="47992"/>
    <cellStyle name="Title 2 2 2 2 5 2 36" xfId="47993"/>
    <cellStyle name="Title 2 2 2 2 5 2 37" xfId="47994"/>
    <cellStyle name="Title 2 2 2 2 5 2 38" xfId="47995"/>
    <cellStyle name="Title 2 2 2 2 5 2 39" xfId="47996"/>
    <cellStyle name="Title 2 2 2 2 5 2 4" xfId="47997"/>
    <cellStyle name="Title 2 2 2 2 5 2 40" xfId="47998"/>
    <cellStyle name="Title 2 2 2 2 5 2 41" xfId="47999"/>
    <cellStyle name="Title 2 2 2 2 5 2 42" xfId="48000"/>
    <cellStyle name="Title 2 2 2 2 5 2 43" xfId="48001"/>
    <cellStyle name="Title 2 2 2 2 5 2 44" xfId="48002"/>
    <cellStyle name="Title 2 2 2 2 5 2 45" xfId="48003"/>
    <cellStyle name="Title 2 2 2 2 5 2 46" xfId="48004"/>
    <cellStyle name="Title 2 2 2 2 5 2 47" xfId="48005"/>
    <cellStyle name="Title 2 2 2 2 5 2 48" xfId="48006"/>
    <cellStyle name="Title 2 2 2 2 5 2 49" xfId="48007"/>
    <cellStyle name="Title 2 2 2 2 5 2 5" xfId="48008"/>
    <cellStyle name="Title 2 2 2 2 5 2 50" xfId="48009"/>
    <cellStyle name="Title 2 2 2 2 5 2 51" xfId="48010"/>
    <cellStyle name="Title 2 2 2 2 5 2 52" xfId="48011"/>
    <cellStyle name="Title 2 2 2 2 5 2 53" xfId="48012"/>
    <cellStyle name="Title 2 2 2 2 5 2 54" xfId="48013"/>
    <cellStyle name="Title 2 2 2 2 5 2 55" xfId="48014"/>
    <cellStyle name="Title 2 2 2 2 5 2 56" xfId="48015"/>
    <cellStyle name="Title 2 2 2 2 5 2 57" xfId="48016"/>
    <cellStyle name="Title 2 2 2 2 5 2 58" xfId="48017"/>
    <cellStyle name="Title 2 2 2 2 5 2 59" xfId="48018"/>
    <cellStyle name="Title 2 2 2 2 5 2 6" xfId="48019"/>
    <cellStyle name="Title 2 2 2 2 5 2 60" xfId="48020"/>
    <cellStyle name="Title 2 2 2 2 5 2 61" xfId="48021"/>
    <cellStyle name="Title 2 2 2 2 5 2 62" xfId="48022"/>
    <cellStyle name="Title 2 2 2 2 5 2 63" xfId="48023"/>
    <cellStyle name="Title 2 2 2 2 5 2 64" xfId="48024"/>
    <cellStyle name="Title 2 2 2 2 5 2 65" xfId="48025"/>
    <cellStyle name="Title 2 2 2 2 5 2 66" xfId="48026"/>
    <cellStyle name="Title 2 2 2 2 5 2 67" xfId="48027"/>
    <cellStyle name="Title 2 2 2 2 5 2 68" xfId="48028"/>
    <cellStyle name="Title 2 2 2 2 5 2 69" xfId="48029"/>
    <cellStyle name="Title 2 2 2 2 5 2 7" xfId="48030"/>
    <cellStyle name="Title 2 2 2 2 5 2 70" xfId="48031"/>
    <cellStyle name="Title 2 2 2 2 5 2 71" xfId="48032"/>
    <cellStyle name="Title 2 2 2 2 5 2 72" xfId="48033"/>
    <cellStyle name="Title 2 2 2 2 5 2 73" xfId="48034"/>
    <cellStyle name="Title 2 2 2 2 5 2 74" xfId="48035"/>
    <cellStyle name="Title 2 2 2 2 5 2 75" xfId="48036"/>
    <cellStyle name="Title 2 2 2 2 5 2 76" xfId="48037"/>
    <cellStyle name="Title 2 2 2 2 5 2 77" xfId="48038"/>
    <cellStyle name="Title 2 2 2 2 5 2 78" xfId="48039"/>
    <cellStyle name="Title 2 2 2 2 5 2 79" xfId="48040"/>
    <cellStyle name="Title 2 2 2 2 5 2 8" xfId="48041"/>
    <cellStyle name="Title 2 2 2 2 5 2 80" xfId="48042"/>
    <cellStyle name="Title 2 2 2 2 5 2 81" xfId="48043"/>
    <cellStyle name="Title 2 2 2 2 5 2 82" xfId="48044"/>
    <cellStyle name="Title 2 2 2 2 5 2 83" xfId="48045"/>
    <cellStyle name="Title 2 2 2 2 5 2 84" xfId="48046"/>
    <cellStyle name="Title 2 2 2 2 5 2 85" xfId="48047"/>
    <cellStyle name="Title 2 2 2 2 5 2 86" xfId="48048"/>
    <cellStyle name="Title 2 2 2 2 5 2 87" xfId="48049"/>
    <cellStyle name="Title 2 2 2 2 5 2 88" xfId="48050"/>
    <cellStyle name="Title 2 2 2 2 5 2 89" xfId="48051"/>
    <cellStyle name="Title 2 2 2 2 5 2 9" xfId="48052"/>
    <cellStyle name="Title 2 2 2 2 5 2 90" xfId="48053"/>
    <cellStyle name="Title 2 2 2 2 5 2 91" xfId="48054"/>
    <cellStyle name="Title 2 2 2 2 5 2 92" xfId="48055"/>
    <cellStyle name="Title 2 2 2 2 5 2 93" xfId="48056"/>
    <cellStyle name="Title 2 2 2 2 5 2 94" xfId="48057"/>
    <cellStyle name="Title 2 2 2 2 5 2 95" xfId="48058"/>
    <cellStyle name="Title 2 2 2 2 5 2 96" xfId="48059"/>
    <cellStyle name="Title 2 2 2 2 5 2 97" xfId="48060"/>
    <cellStyle name="Title 2 2 2 2 5 2 98" xfId="48061"/>
    <cellStyle name="Title 2 2 2 2 5 20" xfId="48062"/>
    <cellStyle name="Title 2 2 2 2 5 21" xfId="48063"/>
    <cellStyle name="Title 2 2 2 2 5 22" xfId="48064"/>
    <cellStyle name="Title 2 2 2 2 5 23" xfId="48065"/>
    <cellStyle name="Title 2 2 2 2 5 24" xfId="48066"/>
    <cellStyle name="Title 2 2 2 2 5 25" xfId="48067"/>
    <cellStyle name="Title 2 2 2 2 5 25 2" xfId="48068"/>
    <cellStyle name="Title 2 2 2 2 5 26" xfId="48069"/>
    <cellStyle name="Title 2 2 2 2 5 27" xfId="48070"/>
    <cellStyle name="Title 2 2 2 2 5 28" xfId="48071"/>
    <cellStyle name="Title 2 2 2 2 5 29" xfId="48072"/>
    <cellStyle name="Title 2 2 2 2 5 3" xfId="48073"/>
    <cellStyle name="Title 2 2 2 2 5 30" xfId="48074"/>
    <cellStyle name="Title 2 2 2 2 5 31" xfId="48075"/>
    <cellStyle name="Title 2 2 2 2 5 32" xfId="48076"/>
    <cellStyle name="Title 2 2 2 2 5 33" xfId="48077"/>
    <cellStyle name="Title 2 2 2 2 5 34" xfId="48078"/>
    <cellStyle name="Title 2 2 2 2 5 35" xfId="48079"/>
    <cellStyle name="Title 2 2 2 2 5 36" xfId="48080"/>
    <cellStyle name="Title 2 2 2 2 5 37" xfId="48081"/>
    <cellStyle name="Title 2 2 2 2 5 38" xfId="48082"/>
    <cellStyle name="Title 2 2 2 2 5 39" xfId="48083"/>
    <cellStyle name="Title 2 2 2 2 5 4" xfId="48084"/>
    <cellStyle name="Title 2 2 2 2 5 4 10" xfId="48085"/>
    <cellStyle name="Title 2 2 2 2 5 4 11" xfId="48086"/>
    <cellStyle name="Title 2 2 2 2 5 4 12" xfId="48087"/>
    <cellStyle name="Title 2 2 2 2 5 4 13" xfId="48088"/>
    <cellStyle name="Title 2 2 2 2 5 4 14" xfId="48089"/>
    <cellStyle name="Title 2 2 2 2 5 4 15" xfId="48090"/>
    <cellStyle name="Title 2 2 2 2 5 4 16" xfId="48091"/>
    <cellStyle name="Title 2 2 2 2 5 4 17" xfId="48092"/>
    <cellStyle name="Title 2 2 2 2 5 4 18" xfId="48093"/>
    <cellStyle name="Title 2 2 2 2 5 4 19" xfId="48094"/>
    <cellStyle name="Title 2 2 2 2 5 4 2" xfId="48095"/>
    <cellStyle name="Title 2 2 2 2 5 4 2 10" xfId="48096"/>
    <cellStyle name="Title 2 2 2 2 5 4 2 11" xfId="48097"/>
    <cellStyle name="Title 2 2 2 2 5 4 2 12" xfId="48098"/>
    <cellStyle name="Title 2 2 2 2 5 4 2 13" xfId="48099"/>
    <cellStyle name="Title 2 2 2 2 5 4 2 14" xfId="48100"/>
    <cellStyle name="Title 2 2 2 2 5 4 2 15" xfId="48101"/>
    <cellStyle name="Title 2 2 2 2 5 4 2 16" xfId="48102"/>
    <cellStyle name="Title 2 2 2 2 5 4 2 17" xfId="48103"/>
    <cellStyle name="Title 2 2 2 2 5 4 2 18" xfId="48104"/>
    <cellStyle name="Title 2 2 2 2 5 4 2 19" xfId="48105"/>
    <cellStyle name="Title 2 2 2 2 5 4 2 2" xfId="48106"/>
    <cellStyle name="Title 2 2 2 2 5 4 2 2 2" xfId="48107"/>
    <cellStyle name="Title 2 2 2 2 5 4 2 20" xfId="48108"/>
    <cellStyle name="Title 2 2 2 2 5 4 2 21" xfId="48109"/>
    <cellStyle name="Title 2 2 2 2 5 4 2 22" xfId="48110"/>
    <cellStyle name="Title 2 2 2 2 5 4 2 23" xfId="48111"/>
    <cellStyle name="Title 2 2 2 2 5 4 2 24" xfId="48112"/>
    <cellStyle name="Title 2 2 2 2 5 4 2 25" xfId="48113"/>
    <cellStyle name="Title 2 2 2 2 5 4 2 26" xfId="48114"/>
    <cellStyle name="Title 2 2 2 2 5 4 2 27" xfId="48115"/>
    <cellStyle name="Title 2 2 2 2 5 4 2 28" xfId="48116"/>
    <cellStyle name="Title 2 2 2 2 5 4 2 29" xfId="48117"/>
    <cellStyle name="Title 2 2 2 2 5 4 2 3" xfId="48118"/>
    <cellStyle name="Title 2 2 2 2 5 4 2 30" xfId="48119"/>
    <cellStyle name="Title 2 2 2 2 5 4 2 31" xfId="48120"/>
    <cellStyle name="Title 2 2 2 2 5 4 2 32" xfId="48121"/>
    <cellStyle name="Title 2 2 2 2 5 4 2 33" xfId="48122"/>
    <cellStyle name="Title 2 2 2 2 5 4 2 34" xfId="48123"/>
    <cellStyle name="Title 2 2 2 2 5 4 2 35" xfId="48124"/>
    <cellStyle name="Title 2 2 2 2 5 4 2 36" xfId="48125"/>
    <cellStyle name="Title 2 2 2 2 5 4 2 37" xfId="48126"/>
    <cellStyle name="Title 2 2 2 2 5 4 2 38" xfId="48127"/>
    <cellStyle name="Title 2 2 2 2 5 4 2 39" xfId="48128"/>
    <cellStyle name="Title 2 2 2 2 5 4 2 4" xfId="48129"/>
    <cellStyle name="Title 2 2 2 2 5 4 2 40" xfId="48130"/>
    <cellStyle name="Title 2 2 2 2 5 4 2 41" xfId="48131"/>
    <cellStyle name="Title 2 2 2 2 5 4 2 42" xfId="48132"/>
    <cellStyle name="Title 2 2 2 2 5 4 2 43" xfId="48133"/>
    <cellStyle name="Title 2 2 2 2 5 4 2 44" xfId="48134"/>
    <cellStyle name="Title 2 2 2 2 5 4 2 45" xfId="48135"/>
    <cellStyle name="Title 2 2 2 2 5 4 2 46" xfId="48136"/>
    <cellStyle name="Title 2 2 2 2 5 4 2 47" xfId="48137"/>
    <cellStyle name="Title 2 2 2 2 5 4 2 48" xfId="48138"/>
    <cellStyle name="Title 2 2 2 2 5 4 2 49" xfId="48139"/>
    <cellStyle name="Title 2 2 2 2 5 4 2 5" xfId="48140"/>
    <cellStyle name="Title 2 2 2 2 5 4 2 50" xfId="48141"/>
    <cellStyle name="Title 2 2 2 2 5 4 2 51" xfId="48142"/>
    <cellStyle name="Title 2 2 2 2 5 4 2 52" xfId="48143"/>
    <cellStyle name="Title 2 2 2 2 5 4 2 53" xfId="48144"/>
    <cellStyle name="Title 2 2 2 2 5 4 2 54" xfId="48145"/>
    <cellStyle name="Title 2 2 2 2 5 4 2 55" xfId="48146"/>
    <cellStyle name="Title 2 2 2 2 5 4 2 56" xfId="48147"/>
    <cellStyle name="Title 2 2 2 2 5 4 2 57" xfId="48148"/>
    <cellStyle name="Title 2 2 2 2 5 4 2 58" xfId="48149"/>
    <cellStyle name="Title 2 2 2 2 5 4 2 59" xfId="48150"/>
    <cellStyle name="Title 2 2 2 2 5 4 2 6" xfId="48151"/>
    <cellStyle name="Title 2 2 2 2 5 4 2 60" xfId="48152"/>
    <cellStyle name="Title 2 2 2 2 5 4 2 61" xfId="48153"/>
    <cellStyle name="Title 2 2 2 2 5 4 2 62" xfId="48154"/>
    <cellStyle name="Title 2 2 2 2 5 4 2 63" xfId="48155"/>
    <cellStyle name="Title 2 2 2 2 5 4 2 64" xfId="48156"/>
    <cellStyle name="Title 2 2 2 2 5 4 2 65" xfId="48157"/>
    <cellStyle name="Title 2 2 2 2 5 4 2 66" xfId="48158"/>
    <cellStyle name="Title 2 2 2 2 5 4 2 67" xfId="48159"/>
    <cellStyle name="Title 2 2 2 2 5 4 2 68" xfId="48160"/>
    <cellStyle name="Title 2 2 2 2 5 4 2 69" xfId="48161"/>
    <cellStyle name="Title 2 2 2 2 5 4 2 7" xfId="48162"/>
    <cellStyle name="Title 2 2 2 2 5 4 2 70" xfId="48163"/>
    <cellStyle name="Title 2 2 2 2 5 4 2 71" xfId="48164"/>
    <cellStyle name="Title 2 2 2 2 5 4 2 72" xfId="48165"/>
    <cellStyle name="Title 2 2 2 2 5 4 2 73" xfId="48166"/>
    <cellStyle name="Title 2 2 2 2 5 4 2 74" xfId="48167"/>
    <cellStyle name="Title 2 2 2 2 5 4 2 8" xfId="48168"/>
    <cellStyle name="Title 2 2 2 2 5 4 2 9" xfId="48169"/>
    <cellStyle name="Title 2 2 2 2 5 4 20" xfId="48170"/>
    <cellStyle name="Title 2 2 2 2 5 4 21" xfId="48171"/>
    <cellStyle name="Title 2 2 2 2 5 4 22" xfId="48172"/>
    <cellStyle name="Title 2 2 2 2 5 4 23" xfId="48173"/>
    <cellStyle name="Title 2 2 2 2 5 4 24" xfId="48174"/>
    <cellStyle name="Title 2 2 2 2 5 4 25" xfId="48175"/>
    <cellStyle name="Title 2 2 2 2 5 4 26" xfId="48176"/>
    <cellStyle name="Title 2 2 2 2 5 4 27" xfId="48177"/>
    <cellStyle name="Title 2 2 2 2 5 4 28" xfId="48178"/>
    <cellStyle name="Title 2 2 2 2 5 4 29" xfId="48179"/>
    <cellStyle name="Title 2 2 2 2 5 4 3" xfId="48180"/>
    <cellStyle name="Title 2 2 2 2 5 4 3 2" xfId="48181"/>
    <cellStyle name="Title 2 2 2 2 5 4 30" xfId="48182"/>
    <cellStyle name="Title 2 2 2 2 5 4 31" xfId="48183"/>
    <cellStyle name="Title 2 2 2 2 5 4 32" xfId="48184"/>
    <cellStyle name="Title 2 2 2 2 5 4 33" xfId="48185"/>
    <cellStyle name="Title 2 2 2 2 5 4 34" xfId="48186"/>
    <cellStyle name="Title 2 2 2 2 5 4 35" xfId="48187"/>
    <cellStyle name="Title 2 2 2 2 5 4 36" xfId="48188"/>
    <cellStyle name="Title 2 2 2 2 5 4 37" xfId="48189"/>
    <cellStyle name="Title 2 2 2 2 5 4 38" xfId="48190"/>
    <cellStyle name="Title 2 2 2 2 5 4 39" xfId="48191"/>
    <cellStyle name="Title 2 2 2 2 5 4 4" xfId="48192"/>
    <cellStyle name="Title 2 2 2 2 5 4 40" xfId="48193"/>
    <cellStyle name="Title 2 2 2 2 5 4 41" xfId="48194"/>
    <cellStyle name="Title 2 2 2 2 5 4 42" xfId="48195"/>
    <cellStyle name="Title 2 2 2 2 5 4 43" xfId="48196"/>
    <cellStyle name="Title 2 2 2 2 5 4 44" xfId="48197"/>
    <cellStyle name="Title 2 2 2 2 5 4 45" xfId="48198"/>
    <cellStyle name="Title 2 2 2 2 5 4 46" xfId="48199"/>
    <cellStyle name="Title 2 2 2 2 5 4 47" xfId="48200"/>
    <cellStyle name="Title 2 2 2 2 5 4 48" xfId="48201"/>
    <cellStyle name="Title 2 2 2 2 5 4 49" xfId="48202"/>
    <cellStyle name="Title 2 2 2 2 5 4 5" xfId="48203"/>
    <cellStyle name="Title 2 2 2 2 5 4 50" xfId="48204"/>
    <cellStyle name="Title 2 2 2 2 5 4 51" xfId="48205"/>
    <cellStyle name="Title 2 2 2 2 5 4 52" xfId="48206"/>
    <cellStyle name="Title 2 2 2 2 5 4 53" xfId="48207"/>
    <cellStyle name="Title 2 2 2 2 5 4 54" xfId="48208"/>
    <cellStyle name="Title 2 2 2 2 5 4 55" xfId="48209"/>
    <cellStyle name="Title 2 2 2 2 5 4 56" xfId="48210"/>
    <cellStyle name="Title 2 2 2 2 5 4 57" xfId="48211"/>
    <cellStyle name="Title 2 2 2 2 5 4 58" xfId="48212"/>
    <cellStyle name="Title 2 2 2 2 5 4 59" xfId="48213"/>
    <cellStyle name="Title 2 2 2 2 5 4 6" xfId="48214"/>
    <cellStyle name="Title 2 2 2 2 5 4 60" xfId="48215"/>
    <cellStyle name="Title 2 2 2 2 5 4 61" xfId="48216"/>
    <cellStyle name="Title 2 2 2 2 5 4 62" xfId="48217"/>
    <cellStyle name="Title 2 2 2 2 5 4 63" xfId="48218"/>
    <cellStyle name="Title 2 2 2 2 5 4 64" xfId="48219"/>
    <cellStyle name="Title 2 2 2 2 5 4 65" xfId="48220"/>
    <cellStyle name="Title 2 2 2 2 5 4 66" xfId="48221"/>
    <cellStyle name="Title 2 2 2 2 5 4 67" xfId="48222"/>
    <cellStyle name="Title 2 2 2 2 5 4 68" xfId="48223"/>
    <cellStyle name="Title 2 2 2 2 5 4 69" xfId="48224"/>
    <cellStyle name="Title 2 2 2 2 5 4 7" xfId="48225"/>
    <cellStyle name="Title 2 2 2 2 5 4 70" xfId="48226"/>
    <cellStyle name="Title 2 2 2 2 5 4 71" xfId="48227"/>
    <cellStyle name="Title 2 2 2 2 5 4 72" xfId="48228"/>
    <cellStyle name="Title 2 2 2 2 5 4 73" xfId="48229"/>
    <cellStyle name="Title 2 2 2 2 5 4 74" xfId="48230"/>
    <cellStyle name="Title 2 2 2 2 5 4 8" xfId="48231"/>
    <cellStyle name="Title 2 2 2 2 5 4 9" xfId="48232"/>
    <cellStyle name="Title 2 2 2 2 5 40" xfId="48233"/>
    <cellStyle name="Title 2 2 2 2 5 41" xfId="48234"/>
    <cellStyle name="Title 2 2 2 2 5 42" xfId="48235"/>
    <cellStyle name="Title 2 2 2 2 5 43" xfId="48236"/>
    <cellStyle name="Title 2 2 2 2 5 44" xfId="48237"/>
    <cellStyle name="Title 2 2 2 2 5 45" xfId="48238"/>
    <cellStyle name="Title 2 2 2 2 5 46" xfId="48239"/>
    <cellStyle name="Title 2 2 2 2 5 47" xfId="48240"/>
    <cellStyle name="Title 2 2 2 2 5 48" xfId="48241"/>
    <cellStyle name="Title 2 2 2 2 5 49" xfId="48242"/>
    <cellStyle name="Title 2 2 2 2 5 5" xfId="48243"/>
    <cellStyle name="Title 2 2 2 2 5 50" xfId="48244"/>
    <cellStyle name="Title 2 2 2 2 5 51" xfId="48245"/>
    <cellStyle name="Title 2 2 2 2 5 52" xfId="48246"/>
    <cellStyle name="Title 2 2 2 2 5 53" xfId="48247"/>
    <cellStyle name="Title 2 2 2 2 5 54" xfId="48248"/>
    <cellStyle name="Title 2 2 2 2 5 55" xfId="48249"/>
    <cellStyle name="Title 2 2 2 2 5 56" xfId="48250"/>
    <cellStyle name="Title 2 2 2 2 5 57" xfId="48251"/>
    <cellStyle name="Title 2 2 2 2 5 58" xfId="48252"/>
    <cellStyle name="Title 2 2 2 2 5 59" xfId="48253"/>
    <cellStyle name="Title 2 2 2 2 5 6" xfId="48254"/>
    <cellStyle name="Title 2 2 2 2 5 60" xfId="48255"/>
    <cellStyle name="Title 2 2 2 2 5 61" xfId="48256"/>
    <cellStyle name="Title 2 2 2 2 5 62" xfId="48257"/>
    <cellStyle name="Title 2 2 2 2 5 63" xfId="48258"/>
    <cellStyle name="Title 2 2 2 2 5 64" xfId="48259"/>
    <cellStyle name="Title 2 2 2 2 5 65" xfId="48260"/>
    <cellStyle name="Title 2 2 2 2 5 66" xfId="48261"/>
    <cellStyle name="Title 2 2 2 2 5 67" xfId="48262"/>
    <cellStyle name="Title 2 2 2 2 5 68" xfId="48263"/>
    <cellStyle name="Title 2 2 2 2 5 69" xfId="48264"/>
    <cellStyle name="Title 2 2 2 2 5 7" xfId="48265"/>
    <cellStyle name="Title 2 2 2 2 5 70" xfId="48266"/>
    <cellStyle name="Title 2 2 2 2 5 71" xfId="48267"/>
    <cellStyle name="Title 2 2 2 2 5 72" xfId="48268"/>
    <cellStyle name="Title 2 2 2 2 5 73" xfId="48269"/>
    <cellStyle name="Title 2 2 2 2 5 74" xfId="48270"/>
    <cellStyle name="Title 2 2 2 2 5 75" xfId="48271"/>
    <cellStyle name="Title 2 2 2 2 5 76" xfId="48272"/>
    <cellStyle name="Title 2 2 2 2 5 77" xfId="48273"/>
    <cellStyle name="Title 2 2 2 2 5 78" xfId="48274"/>
    <cellStyle name="Title 2 2 2 2 5 79" xfId="48275"/>
    <cellStyle name="Title 2 2 2 2 5 8" xfId="48276"/>
    <cellStyle name="Title 2 2 2 2 5 80" xfId="48277"/>
    <cellStyle name="Title 2 2 2 2 5 81" xfId="48278"/>
    <cellStyle name="Title 2 2 2 2 5 82" xfId="48279"/>
    <cellStyle name="Title 2 2 2 2 5 83" xfId="48280"/>
    <cellStyle name="Title 2 2 2 2 5 84" xfId="48281"/>
    <cellStyle name="Title 2 2 2 2 5 85" xfId="48282"/>
    <cellStyle name="Title 2 2 2 2 5 86" xfId="48283"/>
    <cellStyle name="Title 2 2 2 2 5 87" xfId="48284"/>
    <cellStyle name="Title 2 2 2 2 5 88" xfId="48285"/>
    <cellStyle name="Title 2 2 2 2 5 89" xfId="48286"/>
    <cellStyle name="Title 2 2 2 2 5 9" xfId="48287"/>
    <cellStyle name="Title 2 2 2 2 5 90" xfId="48288"/>
    <cellStyle name="Title 2 2 2 2 5 91" xfId="48289"/>
    <cellStyle name="Title 2 2 2 2 5 92" xfId="48290"/>
    <cellStyle name="Title 2 2 2 2 5 93" xfId="48291"/>
    <cellStyle name="Title 2 2 2 2 5 94" xfId="48292"/>
    <cellStyle name="Title 2 2 2 2 5 95" xfId="48293"/>
    <cellStyle name="Title 2 2 2 2 5 96" xfId="48294"/>
    <cellStyle name="Title 2 2 2 2 5 97" xfId="48295"/>
    <cellStyle name="Title 2 2 2 2 5 98" xfId="48296"/>
    <cellStyle name="Title 2 2 2 2 5 99" xfId="48297"/>
    <cellStyle name="Title 2 2 2 2 50" xfId="48298"/>
    <cellStyle name="Title 2 2 2 2 50 2" xfId="48299"/>
    <cellStyle name="Title 2 2 2 2 51" xfId="48300"/>
    <cellStyle name="Title 2 2 2 2 51 2" xfId="48301"/>
    <cellStyle name="Title 2 2 2 2 52" xfId="48302"/>
    <cellStyle name="Title 2 2 2 2 52 2" xfId="48303"/>
    <cellStyle name="Title 2 2 2 2 53" xfId="48304"/>
    <cellStyle name="Title 2 2 2 2 53 2" xfId="48305"/>
    <cellStyle name="Title 2 2 2 2 54" xfId="48306"/>
    <cellStyle name="Title 2 2 2 2 54 2" xfId="48307"/>
    <cellStyle name="Title 2 2 2 2 55" xfId="48308"/>
    <cellStyle name="Title 2 2 2 2 55 2" xfId="48309"/>
    <cellStyle name="Title 2 2 2 2 56" xfId="48310"/>
    <cellStyle name="Title 2 2 2 2 56 2" xfId="48311"/>
    <cellStyle name="Title 2 2 2 2 57" xfId="48312"/>
    <cellStyle name="Title 2 2 2 2 57 2" xfId="48313"/>
    <cellStyle name="Title 2 2 2 2 58" xfId="48314"/>
    <cellStyle name="Title 2 2 2 2 58 2" xfId="48315"/>
    <cellStyle name="Title 2 2 2 2 59" xfId="48316"/>
    <cellStyle name="Title 2 2 2 2 59 2" xfId="48317"/>
    <cellStyle name="Title 2 2 2 2 6" xfId="48318"/>
    <cellStyle name="Title 2 2 2 2 6 10" xfId="48319"/>
    <cellStyle name="Title 2 2 2 2 6 100" xfId="48320"/>
    <cellStyle name="Title 2 2 2 2 6 101" xfId="48321"/>
    <cellStyle name="Title 2 2 2 2 6 102" xfId="48322"/>
    <cellStyle name="Title 2 2 2 2 6 103" xfId="48323"/>
    <cellStyle name="Title 2 2 2 2 6 104" xfId="48324"/>
    <cellStyle name="Title 2 2 2 2 6 105" xfId="48325"/>
    <cellStyle name="Title 2 2 2 2 6 106" xfId="48326"/>
    <cellStyle name="Title 2 2 2 2 6 107" xfId="48327"/>
    <cellStyle name="Title 2 2 2 2 6 108" xfId="48328"/>
    <cellStyle name="Title 2 2 2 2 6 109" xfId="48329"/>
    <cellStyle name="Title 2 2 2 2 6 11" xfId="48330"/>
    <cellStyle name="Title 2 2 2 2 6 110" xfId="48331"/>
    <cellStyle name="Title 2 2 2 2 6 12" xfId="48332"/>
    <cellStyle name="Title 2 2 2 2 6 13" xfId="48333"/>
    <cellStyle name="Title 2 2 2 2 6 14" xfId="48334"/>
    <cellStyle name="Title 2 2 2 2 6 15" xfId="48335"/>
    <cellStyle name="Title 2 2 2 2 6 16" xfId="48336"/>
    <cellStyle name="Title 2 2 2 2 6 17" xfId="48337"/>
    <cellStyle name="Title 2 2 2 2 6 18" xfId="48338"/>
    <cellStyle name="Title 2 2 2 2 6 19" xfId="48339"/>
    <cellStyle name="Title 2 2 2 2 6 2" xfId="48340"/>
    <cellStyle name="Title 2 2 2 2 6 2 10" xfId="48341"/>
    <cellStyle name="Title 2 2 2 2 6 2 11" xfId="48342"/>
    <cellStyle name="Title 2 2 2 2 6 2 12" xfId="48343"/>
    <cellStyle name="Title 2 2 2 2 6 2 13" xfId="48344"/>
    <cellStyle name="Title 2 2 2 2 6 2 13 2" xfId="48345"/>
    <cellStyle name="Title 2 2 2 2 6 2 14" xfId="48346"/>
    <cellStyle name="Title 2 2 2 2 6 2 15" xfId="48347"/>
    <cellStyle name="Title 2 2 2 2 6 2 16" xfId="48348"/>
    <cellStyle name="Title 2 2 2 2 6 2 17" xfId="48349"/>
    <cellStyle name="Title 2 2 2 2 6 2 18" xfId="48350"/>
    <cellStyle name="Title 2 2 2 2 6 2 19" xfId="48351"/>
    <cellStyle name="Title 2 2 2 2 6 2 2" xfId="48352"/>
    <cellStyle name="Title 2 2 2 2 6 2 2 10" xfId="48353"/>
    <cellStyle name="Title 2 2 2 2 6 2 2 11" xfId="48354"/>
    <cellStyle name="Title 2 2 2 2 6 2 2 12" xfId="48355"/>
    <cellStyle name="Title 2 2 2 2 6 2 2 13" xfId="48356"/>
    <cellStyle name="Title 2 2 2 2 6 2 2 14" xfId="48357"/>
    <cellStyle name="Title 2 2 2 2 6 2 2 15" xfId="48358"/>
    <cellStyle name="Title 2 2 2 2 6 2 2 16" xfId="48359"/>
    <cellStyle name="Title 2 2 2 2 6 2 2 17" xfId="48360"/>
    <cellStyle name="Title 2 2 2 2 6 2 2 18" xfId="48361"/>
    <cellStyle name="Title 2 2 2 2 6 2 2 19" xfId="48362"/>
    <cellStyle name="Title 2 2 2 2 6 2 2 2" xfId="48363"/>
    <cellStyle name="Title 2 2 2 2 6 2 2 2 10" xfId="48364"/>
    <cellStyle name="Title 2 2 2 2 6 2 2 2 11" xfId="48365"/>
    <cellStyle name="Title 2 2 2 2 6 2 2 2 12" xfId="48366"/>
    <cellStyle name="Title 2 2 2 2 6 2 2 2 13" xfId="48367"/>
    <cellStyle name="Title 2 2 2 2 6 2 2 2 14" xfId="48368"/>
    <cellStyle name="Title 2 2 2 2 6 2 2 2 15" xfId="48369"/>
    <cellStyle name="Title 2 2 2 2 6 2 2 2 16" xfId="48370"/>
    <cellStyle name="Title 2 2 2 2 6 2 2 2 17" xfId="48371"/>
    <cellStyle name="Title 2 2 2 2 6 2 2 2 18" xfId="48372"/>
    <cellStyle name="Title 2 2 2 2 6 2 2 2 19" xfId="48373"/>
    <cellStyle name="Title 2 2 2 2 6 2 2 2 2" xfId="48374"/>
    <cellStyle name="Title 2 2 2 2 6 2 2 2 2 10" xfId="48375"/>
    <cellStyle name="Title 2 2 2 2 6 2 2 2 2 11" xfId="48376"/>
    <cellStyle name="Title 2 2 2 2 6 2 2 2 2 12" xfId="48377"/>
    <cellStyle name="Title 2 2 2 2 6 2 2 2 2 13" xfId="48378"/>
    <cellStyle name="Title 2 2 2 2 6 2 2 2 2 14" xfId="48379"/>
    <cellStyle name="Title 2 2 2 2 6 2 2 2 2 15" xfId="48380"/>
    <cellStyle name="Title 2 2 2 2 6 2 2 2 2 16" xfId="48381"/>
    <cellStyle name="Title 2 2 2 2 6 2 2 2 2 17" xfId="48382"/>
    <cellStyle name="Title 2 2 2 2 6 2 2 2 2 18" xfId="48383"/>
    <cellStyle name="Title 2 2 2 2 6 2 2 2 2 19" xfId="48384"/>
    <cellStyle name="Title 2 2 2 2 6 2 2 2 2 2" xfId="48385"/>
    <cellStyle name="Title 2 2 2 2 6 2 2 2 2 2 10" xfId="48386"/>
    <cellStyle name="Title 2 2 2 2 6 2 2 2 2 2 11" xfId="48387"/>
    <cellStyle name="Title 2 2 2 2 6 2 2 2 2 2 12" xfId="48388"/>
    <cellStyle name="Title 2 2 2 2 6 2 2 2 2 2 13" xfId="48389"/>
    <cellStyle name="Title 2 2 2 2 6 2 2 2 2 2 14" xfId="48390"/>
    <cellStyle name="Title 2 2 2 2 6 2 2 2 2 2 15" xfId="48391"/>
    <cellStyle name="Title 2 2 2 2 6 2 2 2 2 2 16" xfId="48392"/>
    <cellStyle name="Title 2 2 2 2 6 2 2 2 2 2 17" xfId="48393"/>
    <cellStyle name="Title 2 2 2 2 6 2 2 2 2 2 18" xfId="48394"/>
    <cellStyle name="Title 2 2 2 2 6 2 2 2 2 2 19" xfId="48395"/>
    <cellStyle name="Title 2 2 2 2 6 2 2 2 2 2 2" xfId="48396"/>
    <cellStyle name="Title 2 2 2 2 6 2 2 2 2 2 2 2" xfId="48397"/>
    <cellStyle name="Title 2 2 2 2 6 2 2 2 2 2 20" xfId="48398"/>
    <cellStyle name="Title 2 2 2 2 6 2 2 2 2 2 21" xfId="48399"/>
    <cellStyle name="Title 2 2 2 2 6 2 2 2 2 2 22" xfId="48400"/>
    <cellStyle name="Title 2 2 2 2 6 2 2 2 2 2 23" xfId="48401"/>
    <cellStyle name="Title 2 2 2 2 6 2 2 2 2 2 24" xfId="48402"/>
    <cellStyle name="Title 2 2 2 2 6 2 2 2 2 2 25" xfId="48403"/>
    <cellStyle name="Title 2 2 2 2 6 2 2 2 2 2 26" xfId="48404"/>
    <cellStyle name="Title 2 2 2 2 6 2 2 2 2 2 27" xfId="48405"/>
    <cellStyle name="Title 2 2 2 2 6 2 2 2 2 2 28" xfId="48406"/>
    <cellStyle name="Title 2 2 2 2 6 2 2 2 2 2 29" xfId="48407"/>
    <cellStyle name="Title 2 2 2 2 6 2 2 2 2 2 3" xfId="48408"/>
    <cellStyle name="Title 2 2 2 2 6 2 2 2 2 2 30" xfId="48409"/>
    <cellStyle name="Title 2 2 2 2 6 2 2 2 2 2 31" xfId="48410"/>
    <cellStyle name="Title 2 2 2 2 6 2 2 2 2 2 32" xfId="48411"/>
    <cellStyle name="Title 2 2 2 2 6 2 2 2 2 2 33" xfId="48412"/>
    <cellStyle name="Title 2 2 2 2 6 2 2 2 2 2 34" xfId="48413"/>
    <cellStyle name="Title 2 2 2 2 6 2 2 2 2 2 35" xfId="48414"/>
    <cellStyle name="Title 2 2 2 2 6 2 2 2 2 2 36" xfId="48415"/>
    <cellStyle name="Title 2 2 2 2 6 2 2 2 2 2 37" xfId="48416"/>
    <cellStyle name="Title 2 2 2 2 6 2 2 2 2 2 38" xfId="48417"/>
    <cellStyle name="Title 2 2 2 2 6 2 2 2 2 2 39" xfId="48418"/>
    <cellStyle name="Title 2 2 2 2 6 2 2 2 2 2 4" xfId="48419"/>
    <cellStyle name="Title 2 2 2 2 6 2 2 2 2 2 40" xfId="48420"/>
    <cellStyle name="Title 2 2 2 2 6 2 2 2 2 2 41" xfId="48421"/>
    <cellStyle name="Title 2 2 2 2 6 2 2 2 2 2 42" xfId="48422"/>
    <cellStyle name="Title 2 2 2 2 6 2 2 2 2 2 43" xfId="48423"/>
    <cellStyle name="Title 2 2 2 2 6 2 2 2 2 2 44" xfId="48424"/>
    <cellStyle name="Title 2 2 2 2 6 2 2 2 2 2 45" xfId="48425"/>
    <cellStyle name="Title 2 2 2 2 6 2 2 2 2 2 46" xfId="48426"/>
    <cellStyle name="Title 2 2 2 2 6 2 2 2 2 2 47" xfId="48427"/>
    <cellStyle name="Title 2 2 2 2 6 2 2 2 2 2 48" xfId="48428"/>
    <cellStyle name="Title 2 2 2 2 6 2 2 2 2 2 49" xfId="48429"/>
    <cellStyle name="Title 2 2 2 2 6 2 2 2 2 2 5" xfId="48430"/>
    <cellStyle name="Title 2 2 2 2 6 2 2 2 2 2 50" xfId="48431"/>
    <cellStyle name="Title 2 2 2 2 6 2 2 2 2 2 51" xfId="48432"/>
    <cellStyle name="Title 2 2 2 2 6 2 2 2 2 2 52" xfId="48433"/>
    <cellStyle name="Title 2 2 2 2 6 2 2 2 2 2 53" xfId="48434"/>
    <cellStyle name="Title 2 2 2 2 6 2 2 2 2 2 54" xfId="48435"/>
    <cellStyle name="Title 2 2 2 2 6 2 2 2 2 2 55" xfId="48436"/>
    <cellStyle name="Title 2 2 2 2 6 2 2 2 2 2 56" xfId="48437"/>
    <cellStyle name="Title 2 2 2 2 6 2 2 2 2 2 57" xfId="48438"/>
    <cellStyle name="Title 2 2 2 2 6 2 2 2 2 2 58" xfId="48439"/>
    <cellStyle name="Title 2 2 2 2 6 2 2 2 2 2 59" xfId="48440"/>
    <cellStyle name="Title 2 2 2 2 6 2 2 2 2 2 6" xfId="48441"/>
    <cellStyle name="Title 2 2 2 2 6 2 2 2 2 2 60" xfId="48442"/>
    <cellStyle name="Title 2 2 2 2 6 2 2 2 2 2 61" xfId="48443"/>
    <cellStyle name="Title 2 2 2 2 6 2 2 2 2 2 62" xfId="48444"/>
    <cellStyle name="Title 2 2 2 2 6 2 2 2 2 2 63" xfId="48445"/>
    <cellStyle name="Title 2 2 2 2 6 2 2 2 2 2 64" xfId="48446"/>
    <cellStyle name="Title 2 2 2 2 6 2 2 2 2 2 65" xfId="48447"/>
    <cellStyle name="Title 2 2 2 2 6 2 2 2 2 2 66" xfId="48448"/>
    <cellStyle name="Title 2 2 2 2 6 2 2 2 2 2 67" xfId="48449"/>
    <cellStyle name="Title 2 2 2 2 6 2 2 2 2 2 68" xfId="48450"/>
    <cellStyle name="Title 2 2 2 2 6 2 2 2 2 2 69" xfId="48451"/>
    <cellStyle name="Title 2 2 2 2 6 2 2 2 2 2 7" xfId="48452"/>
    <cellStyle name="Title 2 2 2 2 6 2 2 2 2 2 70" xfId="48453"/>
    <cellStyle name="Title 2 2 2 2 6 2 2 2 2 2 71" xfId="48454"/>
    <cellStyle name="Title 2 2 2 2 6 2 2 2 2 2 72" xfId="48455"/>
    <cellStyle name="Title 2 2 2 2 6 2 2 2 2 2 73" xfId="48456"/>
    <cellStyle name="Title 2 2 2 2 6 2 2 2 2 2 74" xfId="48457"/>
    <cellStyle name="Title 2 2 2 2 6 2 2 2 2 2 8" xfId="48458"/>
    <cellStyle name="Title 2 2 2 2 6 2 2 2 2 2 9" xfId="48459"/>
    <cellStyle name="Title 2 2 2 2 6 2 2 2 2 20" xfId="48460"/>
    <cellStyle name="Title 2 2 2 2 6 2 2 2 2 21" xfId="48461"/>
    <cellStyle name="Title 2 2 2 2 6 2 2 2 2 22" xfId="48462"/>
    <cellStyle name="Title 2 2 2 2 6 2 2 2 2 23" xfId="48463"/>
    <cellStyle name="Title 2 2 2 2 6 2 2 2 2 24" xfId="48464"/>
    <cellStyle name="Title 2 2 2 2 6 2 2 2 2 25" xfId="48465"/>
    <cellStyle name="Title 2 2 2 2 6 2 2 2 2 26" xfId="48466"/>
    <cellStyle name="Title 2 2 2 2 6 2 2 2 2 27" xfId="48467"/>
    <cellStyle name="Title 2 2 2 2 6 2 2 2 2 28" xfId="48468"/>
    <cellStyle name="Title 2 2 2 2 6 2 2 2 2 29" xfId="48469"/>
    <cellStyle name="Title 2 2 2 2 6 2 2 2 2 3" xfId="48470"/>
    <cellStyle name="Title 2 2 2 2 6 2 2 2 2 3 2" xfId="48471"/>
    <cellStyle name="Title 2 2 2 2 6 2 2 2 2 30" xfId="48472"/>
    <cellStyle name="Title 2 2 2 2 6 2 2 2 2 31" xfId="48473"/>
    <cellStyle name="Title 2 2 2 2 6 2 2 2 2 32" xfId="48474"/>
    <cellStyle name="Title 2 2 2 2 6 2 2 2 2 33" xfId="48475"/>
    <cellStyle name="Title 2 2 2 2 6 2 2 2 2 34" xfId="48476"/>
    <cellStyle name="Title 2 2 2 2 6 2 2 2 2 35" xfId="48477"/>
    <cellStyle name="Title 2 2 2 2 6 2 2 2 2 36" xfId="48478"/>
    <cellStyle name="Title 2 2 2 2 6 2 2 2 2 37" xfId="48479"/>
    <cellStyle name="Title 2 2 2 2 6 2 2 2 2 38" xfId="48480"/>
    <cellStyle name="Title 2 2 2 2 6 2 2 2 2 39" xfId="48481"/>
    <cellStyle name="Title 2 2 2 2 6 2 2 2 2 4" xfId="48482"/>
    <cellStyle name="Title 2 2 2 2 6 2 2 2 2 40" xfId="48483"/>
    <cellStyle name="Title 2 2 2 2 6 2 2 2 2 41" xfId="48484"/>
    <cellStyle name="Title 2 2 2 2 6 2 2 2 2 42" xfId="48485"/>
    <cellStyle name="Title 2 2 2 2 6 2 2 2 2 43" xfId="48486"/>
    <cellStyle name="Title 2 2 2 2 6 2 2 2 2 44" xfId="48487"/>
    <cellStyle name="Title 2 2 2 2 6 2 2 2 2 45" xfId="48488"/>
    <cellStyle name="Title 2 2 2 2 6 2 2 2 2 46" xfId="48489"/>
    <cellStyle name="Title 2 2 2 2 6 2 2 2 2 47" xfId="48490"/>
    <cellStyle name="Title 2 2 2 2 6 2 2 2 2 48" xfId="48491"/>
    <cellStyle name="Title 2 2 2 2 6 2 2 2 2 49" xfId="48492"/>
    <cellStyle name="Title 2 2 2 2 6 2 2 2 2 5" xfId="48493"/>
    <cellStyle name="Title 2 2 2 2 6 2 2 2 2 50" xfId="48494"/>
    <cellStyle name="Title 2 2 2 2 6 2 2 2 2 51" xfId="48495"/>
    <cellStyle name="Title 2 2 2 2 6 2 2 2 2 52" xfId="48496"/>
    <cellStyle name="Title 2 2 2 2 6 2 2 2 2 53" xfId="48497"/>
    <cellStyle name="Title 2 2 2 2 6 2 2 2 2 54" xfId="48498"/>
    <cellStyle name="Title 2 2 2 2 6 2 2 2 2 55" xfId="48499"/>
    <cellStyle name="Title 2 2 2 2 6 2 2 2 2 56" xfId="48500"/>
    <cellStyle name="Title 2 2 2 2 6 2 2 2 2 57" xfId="48501"/>
    <cellStyle name="Title 2 2 2 2 6 2 2 2 2 58" xfId="48502"/>
    <cellStyle name="Title 2 2 2 2 6 2 2 2 2 59" xfId="48503"/>
    <cellStyle name="Title 2 2 2 2 6 2 2 2 2 6" xfId="48504"/>
    <cellStyle name="Title 2 2 2 2 6 2 2 2 2 60" xfId="48505"/>
    <cellStyle name="Title 2 2 2 2 6 2 2 2 2 61" xfId="48506"/>
    <cellStyle name="Title 2 2 2 2 6 2 2 2 2 62" xfId="48507"/>
    <cellStyle name="Title 2 2 2 2 6 2 2 2 2 63" xfId="48508"/>
    <cellStyle name="Title 2 2 2 2 6 2 2 2 2 64" xfId="48509"/>
    <cellStyle name="Title 2 2 2 2 6 2 2 2 2 65" xfId="48510"/>
    <cellStyle name="Title 2 2 2 2 6 2 2 2 2 66" xfId="48511"/>
    <cellStyle name="Title 2 2 2 2 6 2 2 2 2 67" xfId="48512"/>
    <cellStyle name="Title 2 2 2 2 6 2 2 2 2 68" xfId="48513"/>
    <cellStyle name="Title 2 2 2 2 6 2 2 2 2 69" xfId="48514"/>
    <cellStyle name="Title 2 2 2 2 6 2 2 2 2 7" xfId="48515"/>
    <cellStyle name="Title 2 2 2 2 6 2 2 2 2 70" xfId="48516"/>
    <cellStyle name="Title 2 2 2 2 6 2 2 2 2 71" xfId="48517"/>
    <cellStyle name="Title 2 2 2 2 6 2 2 2 2 72" xfId="48518"/>
    <cellStyle name="Title 2 2 2 2 6 2 2 2 2 73" xfId="48519"/>
    <cellStyle name="Title 2 2 2 2 6 2 2 2 2 74" xfId="48520"/>
    <cellStyle name="Title 2 2 2 2 6 2 2 2 2 8" xfId="48521"/>
    <cellStyle name="Title 2 2 2 2 6 2 2 2 2 9" xfId="48522"/>
    <cellStyle name="Title 2 2 2 2 6 2 2 2 20" xfId="48523"/>
    <cellStyle name="Title 2 2 2 2 6 2 2 2 21" xfId="48524"/>
    <cellStyle name="Title 2 2 2 2 6 2 2 2 22" xfId="48525"/>
    <cellStyle name="Title 2 2 2 2 6 2 2 2 23" xfId="48526"/>
    <cellStyle name="Title 2 2 2 2 6 2 2 2 24" xfId="48527"/>
    <cellStyle name="Title 2 2 2 2 6 2 2 2 25" xfId="48528"/>
    <cellStyle name="Title 2 2 2 2 6 2 2 2 26" xfId="48529"/>
    <cellStyle name="Title 2 2 2 2 6 2 2 2 27" xfId="48530"/>
    <cellStyle name="Title 2 2 2 2 6 2 2 2 28" xfId="48531"/>
    <cellStyle name="Title 2 2 2 2 6 2 2 2 29" xfId="48532"/>
    <cellStyle name="Title 2 2 2 2 6 2 2 2 3" xfId="48533"/>
    <cellStyle name="Title 2 2 2 2 6 2 2 2 3 2" xfId="48534"/>
    <cellStyle name="Title 2 2 2 2 6 2 2 2 30" xfId="48535"/>
    <cellStyle name="Title 2 2 2 2 6 2 2 2 31" xfId="48536"/>
    <cellStyle name="Title 2 2 2 2 6 2 2 2 32" xfId="48537"/>
    <cellStyle name="Title 2 2 2 2 6 2 2 2 33" xfId="48538"/>
    <cellStyle name="Title 2 2 2 2 6 2 2 2 34" xfId="48539"/>
    <cellStyle name="Title 2 2 2 2 6 2 2 2 35" xfId="48540"/>
    <cellStyle name="Title 2 2 2 2 6 2 2 2 36" xfId="48541"/>
    <cellStyle name="Title 2 2 2 2 6 2 2 2 37" xfId="48542"/>
    <cellStyle name="Title 2 2 2 2 6 2 2 2 38" xfId="48543"/>
    <cellStyle name="Title 2 2 2 2 6 2 2 2 39" xfId="48544"/>
    <cellStyle name="Title 2 2 2 2 6 2 2 2 4" xfId="48545"/>
    <cellStyle name="Title 2 2 2 2 6 2 2 2 40" xfId="48546"/>
    <cellStyle name="Title 2 2 2 2 6 2 2 2 41" xfId="48547"/>
    <cellStyle name="Title 2 2 2 2 6 2 2 2 42" xfId="48548"/>
    <cellStyle name="Title 2 2 2 2 6 2 2 2 43" xfId="48549"/>
    <cellStyle name="Title 2 2 2 2 6 2 2 2 44" xfId="48550"/>
    <cellStyle name="Title 2 2 2 2 6 2 2 2 45" xfId="48551"/>
    <cellStyle name="Title 2 2 2 2 6 2 2 2 46" xfId="48552"/>
    <cellStyle name="Title 2 2 2 2 6 2 2 2 47" xfId="48553"/>
    <cellStyle name="Title 2 2 2 2 6 2 2 2 48" xfId="48554"/>
    <cellStyle name="Title 2 2 2 2 6 2 2 2 49" xfId="48555"/>
    <cellStyle name="Title 2 2 2 2 6 2 2 2 5" xfId="48556"/>
    <cellStyle name="Title 2 2 2 2 6 2 2 2 50" xfId="48557"/>
    <cellStyle name="Title 2 2 2 2 6 2 2 2 51" xfId="48558"/>
    <cellStyle name="Title 2 2 2 2 6 2 2 2 52" xfId="48559"/>
    <cellStyle name="Title 2 2 2 2 6 2 2 2 53" xfId="48560"/>
    <cellStyle name="Title 2 2 2 2 6 2 2 2 54" xfId="48561"/>
    <cellStyle name="Title 2 2 2 2 6 2 2 2 55" xfId="48562"/>
    <cellStyle name="Title 2 2 2 2 6 2 2 2 56" xfId="48563"/>
    <cellStyle name="Title 2 2 2 2 6 2 2 2 57" xfId="48564"/>
    <cellStyle name="Title 2 2 2 2 6 2 2 2 58" xfId="48565"/>
    <cellStyle name="Title 2 2 2 2 6 2 2 2 59" xfId="48566"/>
    <cellStyle name="Title 2 2 2 2 6 2 2 2 6" xfId="48567"/>
    <cellStyle name="Title 2 2 2 2 6 2 2 2 60" xfId="48568"/>
    <cellStyle name="Title 2 2 2 2 6 2 2 2 61" xfId="48569"/>
    <cellStyle name="Title 2 2 2 2 6 2 2 2 62" xfId="48570"/>
    <cellStyle name="Title 2 2 2 2 6 2 2 2 63" xfId="48571"/>
    <cellStyle name="Title 2 2 2 2 6 2 2 2 64" xfId="48572"/>
    <cellStyle name="Title 2 2 2 2 6 2 2 2 65" xfId="48573"/>
    <cellStyle name="Title 2 2 2 2 6 2 2 2 66" xfId="48574"/>
    <cellStyle name="Title 2 2 2 2 6 2 2 2 67" xfId="48575"/>
    <cellStyle name="Title 2 2 2 2 6 2 2 2 68" xfId="48576"/>
    <cellStyle name="Title 2 2 2 2 6 2 2 2 69" xfId="48577"/>
    <cellStyle name="Title 2 2 2 2 6 2 2 2 7" xfId="48578"/>
    <cellStyle name="Title 2 2 2 2 6 2 2 2 70" xfId="48579"/>
    <cellStyle name="Title 2 2 2 2 6 2 2 2 71" xfId="48580"/>
    <cellStyle name="Title 2 2 2 2 6 2 2 2 72" xfId="48581"/>
    <cellStyle name="Title 2 2 2 2 6 2 2 2 73" xfId="48582"/>
    <cellStyle name="Title 2 2 2 2 6 2 2 2 74" xfId="48583"/>
    <cellStyle name="Title 2 2 2 2 6 2 2 2 75" xfId="48584"/>
    <cellStyle name="Title 2 2 2 2 6 2 2 2 76" xfId="48585"/>
    <cellStyle name="Title 2 2 2 2 6 2 2 2 77" xfId="48586"/>
    <cellStyle name="Title 2 2 2 2 6 2 2 2 78" xfId="48587"/>
    <cellStyle name="Title 2 2 2 2 6 2 2 2 79" xfId="48588"/>
    <cellStyle name="Title 2 2 2 2 6 2 2 2 8" xfId="48589"/>
    <cellStyle name="Title 2 2 2 2 6 2 2 2 80" xfId="48590"/>
    <cellStyle name="Title 2 2 2 2 6 2 2 2 81" xfId="48591"/>
    <cellStyle name="Title 2 2 2 2 6 2 2 2 82" xfId="48592"/>
    <cellStyle name="Title 2 2 2 2 6 2 2 2 83" xfId="48593"/>
    <cellStyle name="Title 2 2 2 2 6 2 2 2 84" xfId="48594"/>
    <cellStyle name="Title 2 2 2 2 6 2 2 2 85" xfId="48595"/>
    <cellStyle name="Title 2 2 2 2 6 2 2 2 86" xfId="48596"/>
    <cellStyle name="Title 2 2 2 2 6 2 2 2 87" xfId="48597"/>
    <cellStyle name="Title 2 2 2 2 6 2 2 2 88" xfId="48598"/>
    <cellStyle name="Title 2 2 2 2 6 2 2 2 9" xfId="48599"/>
    <cellStyle name="Title 2 2 2 2 6 2 2 20" xfId="48600"/>
    <cellStyle name="Title 2 2 2 2 6 2 2 21" xfId="48601"/>
    <cellStyle name="Title 2 2 2 2 6 2 2 22" xfId="48602"/>
    <cellStyle name="Title 2 2 2 2 6 2 2 23" xfId="48603"/>
    <cellStyle name="Title 2 2 2 2 6 2 2 24" xfId="48604"/>
    <cellStyle name="Title 2 2 2 2 6 2 2 25" xfId="48605"/>
    <cellStyle name="Title 2 2 2 2 6 2 2 26" xfId="48606"/>
    <cellStyle name="Title 2 2 2 2 6 2 2 27" xfId="48607"/>
    <cellStyle name="Title 2 2 2 2 6 2 2 28" xfId="48608"/>
    <cellStyle name="Title 2 2 2 2 6 2 2 29" xfId="48609"/>
    <cellStyle name="Title 2 2 2 2 6 2 2 3" xfId="48610"/>
    <cellStyle name="Title 2 2 2 2 6 2 2 3 2" xfId="48611"/>
    <cellStyle name="Title 2 2 2 2 6 2 2 30" xfId="48612"/>
    <cellStyle name="Title 2 2 2 2 6 2 2 31" xfId="48613"/>
    <cellStyle name="Title 2 2 2 2 6 2 2 32" xfId="48614"/>
    <cellStyle name="Title 2 2 2 2 6 2 2 33" xfId="48615"/>
    <cellStyle name="Title 2 2 2 2 6 2 2 34" xfId="48616"/>
    <cellStyle name="Title 2 2 2 2 6 2 2 35" xfId="48617"/>
    <cellStyle name="Title 2 2 2 2 6 2 2 36" xfId="48618"/>
    <cellStyle name="Title 2 2 2 2 6 2 2 37" xfId="48619"/>
    <cellStyle name="Title 2 2 2 2 6 2 2 38" xfId="48620"/>
    <cellStyle name="Title 2 2 2 2 6 2 2 39" xfId="48621"/>
    <cellStyle name="Title 2 2 2 2 6 2 2 4" xfId="48622"/>
    <cellStyle name="Title 2 2 2 2 6 2 2 40" xfId="48623"/>
    <cellStyle name="Title 2 2 2 2 6 2 2 41" xfId="48624"/>
    <cellStyle name="Title 2 2 2 2 6 2 2 42" xfId="48625"/>
    <cellStyle name="Title 2 2 2 2 6 2 2 43" xfId="48626"/>
    <cellStyle name="Title 2 2 2 2 6 2 2 44" xfId="48627"/>
    <cellStyle name="Title 2 2 2 2 6 2 2 45" xfId="48628"/>
    <cellStyle name="Title 2 2 2 2 6 2 2 46" xfId="48629"/>
    <cellStyle name="Title 2 2 2 2 6 2 2 47" xfId="48630"/>
    <cellStyle name="Title 2 2 2 2 6 2 2 48" xfId="48631"/>
    <cellStyle name="Title 2 2 2 2 6 2 2 49" xfId="48632"/>
    <cellStyle name="Title 2 2 2 2 6 2 2 5" xfId="48633"/>
    <cellStyle name="Title 2 2 2 2 6 2 2 50" xfId="48634"/>
    <cellStyle name="Title 2 2 2 2 6 2 2 51" xfId="48635"/>
    <cellStyle name="Title 2 2 2 2 6 2 2 52" xfId="48636"/>
    <cellStyle name="Title 2 2 2 2 6 2 2 53" xfId="48637"/>
    <cellStyle name="Title 2 2 2 2 6 2 2 54" xfId="48638"/>
    <cellStyle name="Title 2 2 2 2 6 2 2 55" xfId="48639"/>
    <cellStyle name="Title 2 2 2 2 6 2 2 56" xfId="48640"/>
    <cellStyle name="Title 2 2 2 2 6 2 2 57" xfId="48641"/>
    <cellStyle name="Title 2 2 2 2 6 2 2 58" xfId="48642"/>
    <cellStyle name="Title 2 2 2 2 6 2 2 59" xfId="48643"/>
    <cellStyle name="Title 2 2 2 2 6 2 2 6" xfId="48644"/>
    <cellStyle name="Title 2 2 2 2 6 2 2 60" xfId="48645"/>
    <cellStyle name="Title 2 2 2 2 6 2 2 61" xfId="48646"/>
    <cellStyle name="Title 2 2 2 2 6 2 2 62" xfId="48647"/>
    <cellStyle name="Title 2 2 2 2 6 2 2 63" xfId="48648"/>
    <cellStyle name="Title 2 2 2 2 6 2 2 64" xfId="48649"/>
    <cellStyle name="Title 2 2 2 2 6 2 2 65" xfId="48650"/>
    <cellStyle name="Title 2 2 2 2 6 2 2 66" xfId="48651"/>
    <cellStyle name="Title 2 2 2 2 6 2 2 67" xfId="48652"/>
    <cellStyle name="Title 2 2 2 2 6 2 2 68" xfId="48653"/>
    <cellStyle name="Title 2 2 2 2 6 2 2 69" xfId="48654"/>
    <cellStyle name="Title 2 2 2 2 6 2 2 7" xfId="48655"/>
    <cellStyle name="Title 2 2 2 2 6 2 2 70" xfId="48656"/>
    <cellStyle name="Title 2 2 2 2 6 2 2 71" xfId="48657"/>
    <cellStyle name="Title 2 2 2 2 6 2 2 72" xfId="48658"/>
    <cellStyle name="Title 2 2 2 2 6 2 2 73" xfId="48659"/>
    <cellStyle name="Title 2 2 2 2 6 2 2 74" xfId="48660"/>
    <cellStyle name="Title 2 2 2 2 6 2 2 75" xfId="48661"/>
    <cellStyle name="Title 2 2 2 2 6 2 2 76" xfId="48662"/>
    <cellStyle name="Title 2 2 2 2 6 2 2 77" xfId="48663"/>
    <cellStyle name="Title 2 2 2 2 6 2 2 78" xfId="48664"/>
    <cellStyle name="Title 2 2 2 2 6 2 2 79" xfId="48665"/>
    <cellStyle name="Title 2 2 2 2 6 2 2 8" xfId="48666"/>
    <cellStyle name="Title 2 2 2 2 6 2 2 80" xfId="48667"/>
    <cellStyle name="Title 2 2 2 2 6 2 2 81" xfId="48668"/>
    <cellStyle name="Title 2 2 2 2 6 2 2 82" xfId="48669"/>
    <cellStyle name="Title 2 2 2 2 6 2 2 83" xfId="48670"/>
    <cellStyle name="Title 2 2 2 2 6 2 2 84" xfId="48671"/>
    <cellStyle name="Title 2 2 2 2 6 2 2 85" xfId="48672"/>
    <cellStyle name="Title 2 2 2 2 6 2 2 86" xfId="48673"/>
    <cellStyle name="Title 2 2 2 2 6 2 2 87" xfId="48674"/>
    <cellStyle name="Title 2 2 2 2 6 2 2 88" xfId="48675"/>
    <cellStyle name="Title 2 2 2 2 6 2 2 9" xfId="48676"/>
    <cellStyle name="Title 2 2 2 2 6 2 20" xfId="48677"/>
    <cellStyle name="Title 2 2 2 2 6 2 21" xfId="48678"/>
    <cellStyle name="Title 2 2 2 2 6 2 22" xfId="48679"/>
    <cellStyle name="Title 2 2 2 2 6 2 23" xfId="48680"/>
    <cellStyle name="Title 2 2 2 2 6 2 24" xfId="48681"/>
    <cellStyle name="Title 2 2 2 2 6 2 25" xfId="48682"/>
    <cellStyle name="Title 2 2 2 2 6 2 26" xfId="48683"/>
    <cellStyle name="Title 2 2 2 2 6 2 27" xfId="48684"/>
    <cellStyle name="Title 2 2 2 2 6 2 28" xfId="48685"/>
    <cellStyle name="Title 2 2 2 2 6 2 29" xfId="48686"/>
    <cellStyle name="Title 2 2 2 2 6 2 3" xfId="48687"/>
    <cellStyle name="Title 2 2 2 2 6 2 30" xfId="48688"/>
    <cellStyle name="Title 2 2 2 2 6 2 31" xfId="48689"/>
    <cellStyle name="Title 2 2 2 2 6 2 32" xfId="48690"/>
    <cellStyle name="Title 2 2 2 2 6 2 33" xfId="48691"/>
    <cellStyle name="Title 2 2 2 2 6 2 34" xfId="48692"/>
    <cellStyle name="Title 2 2 2 2 6 2 35" xfId="48693"/>
    <cellStyle name="Title 2 2 2 2 6 2 36" xfId="48694"/>
    <cellStyle name="Title 2 2 2 2 6 2 37" xfId="48695"/>
    <cellStyle name="Title 2 2 2 2 6 2 38" xfId="48696"/>
    <cellStyle name="Title 2 2 2 2 6 2 39" xfId="48697"/>
    <cellStyle name="Title 2 2 2 2 6 2 4" xfId="48698"/>
    <cellStyle name="Title 2 2 2 2 6 2 40" xfId="48699"/>
    <cellStyle name="Title 2 2 2 2 6 2 41" xfId="48700"/>
    <cellStyle name="Title 2 2 2 2 6 2 42" xfId="48701"/>
    <cellStyle name="Title 2 2 2 2 6 2 43" xfId="48702"/>
    <cellStyle name="Title 2 2 2 2 6 2 44" xfId="48703"/>
    <cellStyle name="Title 2 2 2 2 6 2 45" xfId="48704"/>
    <cellStyle name="Title 2 2 2 2 6 2 46" xfId="48705"/>
    <cellStyle name="Title 2 2 2 2 6 2 47" xfId="48706"/>
    <cellStyle name="Title 2 2 2 2 6 2 48" xfId="48707"/>
    <cellStyle name="Title 2 2 2 2 6 2 49" xfId="48708"/>
    <cellStyle name="Title 2 2 2 2 6 2 5" xfId="48709"/>
    <cellStyle name="Title 2 2 2 2 6 2 50" xfId="48710"/>
    <cellStyle name="Title 2 2 2 2 6 2 51" xfId="48711"/>
    <cellStyle name="Title 2 2 2 2 6 2 52" xfId="48712"/>
    <cellStyle name="Title 2 2 2 2 6 2 53" xfId="48713"/>
    <cellStyle name="Title 2 2 2 2 6 2 54" xfId="48714"/>
    <cellStyle name="Title 2 2 2 2 6 2 55" xfId="48715"/>
    <cellStyle name="Title 2 2 2 2 6 2 56" xfId="48716"/>
    <cellStyle name="Title 2 2 2 2 6 2 57" xfId="48717"/>
    <cellStyle name="Title 2 2 2 2 6 2 58" xfId="48718"/>
    <cellStyle name="Title 2 2 2 2 6 2 59" xfId="48719"/>
    <cellStyle name="Title 2 2 2 2 6 2 6" xfId="48720"/>
    <cellStyle name="Title 2 2 2 2 6 2 60" xfId="48721"/>
    <cellStyle name="Title 2 2 2 2 6 2 61" xfId="48722"/>
    <cellStyle name="Title 2 2 2 2 6 2 62" xfId="48723"/>
    <cellStyle name="Title 2 2 2 2 6 2 63" xfId="48724"/>
    <cellStyle name="Title 2 2 2 2 6 2 64" xfId="48725"/>
    <cellStyle name="Title 2 2 2 2 6 2 65" xfId="48726"/>
    <cellStyle name="Title 2 2 2 2 6 2 66" xfId="48727"/>
    <cellStyle name="Title 2 2 2 2 6 2 67" xfId="48728"/>
    <cellStyle name="Title 2 2 2 2 6 2 68" xfId="48729"/>
    <cellStyle name="Title 2 2 2 2 6 2 69" xfId="48730"/>
    <cellStyle name="Title 2 2 2 2 6 2 7" xfId="48731"/>
    <cellStyle name="Title 2 2 2 2 6 2 70" xfId="48732"/>
    <cellStyle name="Title 2 2 2 2 6 2 71" xfId="48733"/>
    <cellStyle name="Title 2 2 2 2 6 2 72" xfId="48734"/>
    <cellStyle name="Title 2 2 2 2 6 2 73" xfId="48735"/>
    <cellStyle name="Title 2 2 2 2 6 2 74" xfId="48736"/>
    <cellStyle name="Title 2 2 2 2 6 2 75" xfId="48737"/>
    <cellStyle name="Title 2 2 2 2 6 2 76" xfId="48738"/>
    <cellStyle name="Title 2 2 2 2 6 2 77" xfId="48739"/>
    <cellStyle name="Title 2 2 2 2 6 2 78" xfId="48740"/>
    <cellStyle name="Title 2 2 2 2 6 2 79" xfId="48741"/>
    <cellStyle name="Title 2 2 2 2 6 2 8" xfId="48742"/>
    <cellStyle name="Title 2 2 2 2 6 2 80" xfId="48743"/>
    <cellStyle name="Title 2 2 2 2 6 2 81" xfId="48744"/>
    <cellStyle name="Title 2 2 2 2 6 2 82" xfId="48745"/>
    <cellStyle name="Title 2 2 2 2 6 2 83" xfId="48746"/>
    <cellStyle name="Title 2 2 2 2 6 2 84" xfId="48747"/>
    <cellStyle name="Title 2 2 2 2 6 2 85" xfId="48748"/>
    <cellStyle name="Title 2 2 2 2 6 2 86" xfId="48749"/>
    <cellStyle name="Title 2 2 2 2 6 2 87" xfId="48750"/>
    <cellStyle name="Title 2 2 2 2 6 2 88" xfId="48751"/>
    <cellStyle name="Title 2 2 2 2 6 2 89" xfId="48752"/>
    <cellStyle name="Title 2 2 2 2 6 2 9" xfId="48753"/>
    <cellStyle name="Title 2 2 2 2 6 2 90" xfId="48754"/>
    <cellStyle name="Title 2 2 2 2 6 2 91" xfId="48755"/>
    <cellStyle name="Title 2 2 2 2 6 2 92" xfId="48756"/>
    <cellStyle name="Title 2 2 2 2 6 2 93" xfId="48757"/>
    <cellStyle name="Title 2 2 2 2 6 2 94" xfId="48758"/>
    <cellStyle name="Title 2 2 2 2 6 2 95" xfId="48759"/>
    <cellStyle name="Title 2 2 2 2 6 2 96" xfId="48760"/>
    <cellStyle name="Title 2 2 2 2 6 2 97" xfId="48761"/>
    <cellStyle name="Title 2 2 2 2 6 2 98" xfId="48762"/>
    <cellStyle name="Title 2 2 2 2 6 20" xfId="48763"/>
    <cellStyle name="Title 2 2 2 2 6 21" xfId="48764"/>
    <cellStyle name="Title 2 2 2 2 6 22" xfId="48765"/>
    <cellStyle name="Title 2 2 2 2 6 23" xfId="48766"/>
    <cellStyle name="Title 2 2 2 2 6 24" xfId="48767"/>
    <cellStyle name="Title 2 2 2 2 6 25" xfId="48768"/>
    <cellStyle name="Title 2 2 2 2 6 25 2" xfId="48769"/>
    <cellStyle name="Title 2 2 2 2 6 26" xfId="48770"/>
    <cellStyle name="Title 2 2 2 2 6 27" xfId="48771"/>
    <cellStyle name="Title 2 2 2 2 6 28" xfId="48772"/>
    <cellStyle name="Title 2 2 2 2 6 29" xfId="48773"/>
    <cellStyle name="Title 2 2 2 2 6 3" xfId="48774"/>
    <cellStyle name="Title 2 2 2 2 6 30" xfId="48775"/>
    <cellStyle name="Title 2 2 2 2 6 31" xfId="48776"/>
    <cellStyle name="Title 2 2 2 2 6 32" xfId="48777"/>
    <cellStyle name="Title 2 2 2 2 6 33" xfId="48778"/>
    <cellStyle name="Title 2 2 2 2 6 34" xfId="48779"/>
    <cellStyle name="Title 2 2 2 2 6 35" xfId="48780"/>
    <cellStyle name="Title 2 2 2 2 6 36" xfId="48781"/>
    <cellStyle name="Title 2 2 2 2 6 37" xfId="48782"/>
    <cellStyle name="Title 2 2 2 2 6 38" xfId="48783"/>
    <cellStyle name="Title 2 2 2 2 6 39" xfId="48784"/>
    <cellStyle name="Title 2 2 2 2 6 4" xfId="48785"/>
    <cellStyle name="Title 2 2 2 2 6 4 10" xfId="48786"/>
    <cellStyle name="Title 2 2 2 2 6 4 11" xfId="48787"/>
    <cellStyle name="Title 2 2 2 2 6 4 12" xfId="48788"/>
    <cellStyle name="Title 2 2 2 2 6 4 13" xfId="48789"/>
    <cellStyle name="Title 2 2 2 2 6 4 14" xfId="48790"/>
    <cellStyle name="Title 2 2 2 2 6 4 15" xfId="48791"/>
    <cellStyle name="Title 2 2 2 2 6 4 16" xfId="48792"/>
    <cellStyle name="Title 2 2 2 2 6 4 17" xfId="48793"/>
    <cellStyle name="Title 2 2 2 2 6 4 18" xfId="48794"/>
    <cellStyle name="Title 2 2 2 2 6 4 19" xfId="48795"/>
    <cellStyle name="Title 2 2 2 2 6 4 2" xfId="48796"/>
    <cellStyle name="Title 2 2 2 2 6 4 2 10" xfId="48797"/>
    <cellStyle name="Title 2 2 2 2 6 4 2 11" xfId="48798"/>
    <cellStyle name="Title 2 2 2 2 6 4 2 12" xfId="48799"/>
    <cellStyle name="Title 2 2 2 2 6 4 2 13" xfId="48800"/>
    <cellStyle name="Title 2 2 2 2 6 4 2 14" xfId="48801"/>
    <cellStyle name="Title 2 2 2 2 6 4 2 15" xfId="48802"/>
    <cellStyle name="Title 2 2 2 2 6 4 2 16" xfId="48803"/>
    <cellStyle name="Title 2 2 2 2 6 4 2 17" xfId="48804"/>
    <cellStyle name="Title 2 2 2 2 6 4 2 18" xfId="48805"/>
    <cellStyle name="Title 2 2 2 2 6 4 2 19" xfId="48806"/>
    <cellStyle name="Title 2 2 2 2 6 4 2 2" xfId="48807"/>
    <cellStyle name="Title 2 2 2 2 6 4 2 2 2" xfId="48808"/>
    <cellStyle name="Title 2 2 2 2 6 4 2 20" xfId="48809"/>
    <cellStyle name="Title 2 2 2 2 6 4 2 21" xfId="48810"/>
    <cellStyle name="Title 2 2 2 2 6 4 2 22" xfId="48811"/>
    <cellStyle name="Title 2 2 2 2 6 4 2 23" xfId="48812"/>
    <cellStyle name="Title 2 2 2 2 6 4 2 24" xfId="48813"/>
    <cellStyle name="Title 2 2 2 2 6 4 2 25" xfId="48814"/>
    <cellStyle name="Title 2 2 2 2 6 4 2 26" xfId="48815"/>
    <cellStyle name="Title 2 2 2 2 6 4 2 27" xfId="48816"/>
    <cellStyle name="Title 2 2 2 2 6 4 2 28" xfId="48817"/>
    <cellStyle name="Title 2 2 2 2 6 4 2 29" xfId="48818"/>
    <cellStyle name="Title 2 2 2 2 6 4 2 3" xfId="48819"/>
    <cellStyle name="Title 2 2 2 2 6 4 2 30" xfId="48820"/>
    <cellStyle name="Title 2 2 2 2 6 4 2 31" xfId="48821"/>
    <cellStyle name="Title 2 2 2 2 6 4 2 32" xfId="48822"/>
    <cellStyle name="Title 2 2 2 2 6 4 2 33" xfId="48823"/>
    <cellStyle name="Title 2 2 2 2 6 4 2 34" xfId="48824"/>
    <cellStyle name="Title 2 2 2 2 6 4 2 35" xfId="48825"/>
    <cellStyle name="Title 2 2 2 2 6 4 2 36" xfId="48826"/>
    <cellStyle name="Title 2 2 2 2 6 4 2 37" xfId="48827"/>
    <cellStyle name="Title 2 2 2 2 6 4 2 38" xfId="48828"/>
    <cellStyle name="Title 2 2 2 2 6 4 2 39" xfId="48829"/>
    <cellStyle name="Title 2 2 2 2 6 4 2 4" xfId="48830"/>
    <cellStyle name="Title 2 2 2 2 6 4 2 40" xfId="48831"/>
    <cellStyle name="Title 2 2 2 2 6 4 2 41" xfId="48832"/>
    <cellStyle name="Title 2 2 2 2 6 4 2 42" xfId="48833"/>
    <cellStyle name="Title 2 2 2 2 6 4 2 43" xfId="48834"/>
    <cellStyle name="Title 2 2 2 2 6 4 2 44" xfId="48835"/>
    <cellStyle name="Title 2 2 2 2 6 4 2 45" xfId="48836"/>
    <cellStyle name="Title 2 2 2 2 6 4 2 46" xfId="48837"/>
    <cellStyle name="Title 2 2 2 2 6 4 2 47" xfId="48838"/>
    <cellStyle name="Title 2 2 2 2 6 4 2 48" xfId="48839"/>
    <cellStyle name="Title 2 2 2 2 6 4 2 49" xfId="48840"/>
    <cellStyle name="Title 2 2 2 2 6 4 2 5" xfId="48841"/>
    <cellStyle name="Title 2 2 2 2 6 4 2 50" xfId="48842"/>
    <cellStyle name="Title 2 2 2 2 6 4 2 51" xfId="48843"/>
    <cellStyle name="Title 2 2 2 2 6 4 2 52" xfId="48844"/>
    <cellStyle name="Title 2 2 2 2 6 4 2 53" xfId="48845"/>
    <cellStyle name="Title 2 2 2 2 6 4 2 54" xfId="48846"/>
    <cellStyle name="Title 2 2 2 2 6 4 2 55" xfId="48847"/>
    <cellStyle name="Title 2 2 2 2 6 4 2 56" xfId="48848"/>
    <cellStyle name="Title 2 2 2 2 6 4 2 57" xfId="48849"/>
    <cellStyle name="Title 2 2 2 2 6 4 2 58" xfId="48850"/>
    <cellStyle name="Title 2 2 2 2 6 4 2 59" xfId="48851"/>
    <cellStyle name="Title 2 2 2 2 6 4 2 6" xfId="48852"/>
    <cellStyle name="Title 2 2 2 2 6 4 2 60" xfId="48853"/>
    <cellStyle name="Title 2 2 2 2 6 4 2 61" xfId="48854"/>
    <cellStyle name="Title 2 2 2 2 6 4 2 62" xfId="48855"/>
    <cellStyle name="Title 2 2 2 2 6 4 2 63" xfId="48856"/>
    <cellStyle name="Title 2 2 2 2 6 4 2 64" xfId="48857"/>
    <cellStyle name="Title 2 2 2 2 6 4 2 65" xfId="48858"/>
    <cellStyle name="Title 2 2 2 2 6 4 2 66" xfId="48859"/>
    <cellStyle name="Title 2 2 2 2 6 4 2 67" xfId="48860"/>
    <cellStyle name="Title 2 2 2 2 6 4 2 68" xfId="48861"/>
    <cellStyle name="Title 2 2 2 2 6 4 2 69" xfId="48862"/>
    <cellStyle name="Title 2 2 2 2 6 4 2 7" xfId="48863"/>
    <cellStyle name="Title 2 2 2 2 6 4 2 70" xfId="48864"/>
    <cellStyle name="Title 2 2 2 2 6 4 2 71" xfId="48865"/>
    <cellStyle name="Title 2 2 2 2 6 4 2 72" xfId="48866"/>
    <cellStyle name="Title 2 2 2 2 6 4 2 73" xfId="48867"/>
    <cellStyle name="Title 2 2 2 2 6 4 2 74" xfId="48868"/>
    <cellStyle name="Title 2 2 2 2 6 4 2 8" xfId="48869"/>
    <cellStyle name="Title 2 2 2 2 6 4 2 9" xfId="48870"/>
    <cellStyle name="Title 2 2 2 2 6 4 20" xfId="48871"/>
    <cellStyle name="Title 2 2 2 2 6 4 21" xfId="48872"/>
    <cellStyle name="Title 2 2 2 2 6 4 22" xfId="48873"/>
    <cellStyle name="Title 2 2 2 2 6 4 23" xfId="48874"/>
    <cellStyle name="Title 2 2 2 2 6 4 24" xfId="48875"/>
    <cellStyle name="Title 2 2 2 2 6 4 25" xfId="48876"/>
    <cellStyle name="Title 2 2 2 2 6 4 26" xfId="48877"/>
    <cellStyle name="Title 2 2 2 2 6 4 27" xfId="48878"/>
    <cellStyle name="Title 2 2 2 2 6 4 28" xfId="48879"/>
    <cellStyle name="Title 2 2 2 2 6 4 29" xfId="48880"/>
    <cellStyle name="Title 2 2 2 2 6 4 3" xfId="48881"/>
    <cellStyle name="Title 2 2 2 2 6 4 3 2" xfId="48882"/>
    <cellStyle name="Title 2 2 2 2 6 4 30" xfId="48883"/>
    <cellStyle name="Title 2 2 2 2 6 4 31" xfId="48884"/>
    <cellStyle name="Title 2 2 2 2 6 4 32" xfId="48885"/>
    <cellStyle name="Title 2 2 2 2 6 4 33" xfId="48886"/>
    <cellStyle name="Title 2 2 2 2 6 4 34" xfId="48887"/>
    <cellStyle name="Title 2 2 2 2 6 4 35" xfId="48888"/>
    <cellStyle name="Title 2 2 2 2 6 4 36" xfId="48889"/>
    <cellStyle name="Title 2 2 2 2 6 4 37" xfId="48890"/>
    <cellStyle name="Title 2 2 2 2 6 4 38" xfId="48891"/>
    <cellStyle name="Title 2 2 2 2 6 4 39" xfId="48892"/>
    <cellStyle name="Title 2 2 2 2 6 4 4" xfId="48893"/>
    <cellStyle name="Title 2 2 2 2 6 4 40" xfId="48894"/>
    <cellStyle name="Title 2 2 2 2 6 4 41" xfId="48895"/>
    <cellStyle name="Title 2 2 2 2 6 4 42" xfId="48896"/>
    <cellStyle name="Title 2 2 2 2 6 4 43" xfId="48897"/>
    <cellStyle name="Title 2 2 2 2 6 4 44" xfId="48898"/>
    <cellStyle name="Title 2 2 2 2 6 4 45" xfId="48899"/>
    <cellStyle name="Title 2 2 2 2 6 4 46" xfId="48900"/>
    <cellStyle name="Title 2 2 2 2 6 4 47" xfId="48901"/>
    <cellStyle name="Title 2 2 2 2 6 4 48" xfId="48902"/>
    <cellStyle name="Title 2 2 2 2 6 4 49" xfId="48903"/>
    <cellStyle name="Title 2 2 2 2 6 4 5" xfId="48904"/>
    <cellStyle name="Title 2 2 2 2 6 4 50" xfId="48905"/>
    <cellStyle name="Title 2 2 2 2 6 4 51" xfId="48906"/>
    <cellStyle name="Title 2 2 2 2 6 4 52" xfId="48907"/>
    <cellStyle name="Title 2 2 2 2 6 4 53" xfId="48908"/>
    <cellStyle name="Title 2 2 2 2 6 4 54" xfId="48909"/>
    <cellStyle name="Title 2 2 2 2 6 4 55" xfId="48910"/>
    <cellStyle name="Title 2 2 2 2 6 4 56" xfId="48911"/>
    <cellStyle name="Title 2 2 2 2 6 4 57" xfId="48912"/>
    <cellStyle name="Title 2 2 2 2 6 4 58" xfId="48913"/>
    <cellStyle name="Title 2 2 2 2 6 4 59" xfId="48914"/>
    <cellStyle name="Title 2 2 2 2 6 4 6" xfId="48915"/>
    <cellStyle name="Title 2 2 2 2 6 4 60" xfId="48916"/>
    <cellStyle name="Title 2 2 2 2 6 4 61" xfId="48917"/>
    <cellStyle name="Title 2 2 2 2 6 4 62" xfId="48918"/>
    <cellStyle name="Title 2 2 2 2 6 4 63" xfId="48919"/>
    <cellStyle name="Title 2 2 2 2 6 4 64" xfId="48920"/>
    <cellStyle name="Title 2 2 2 2 6 4 65" xfId="48921"/>
    <cellStyle name="Title 2 2 2 2 6 4 66" xfId="48922"/>
    <cellStyle name="Title 2 2 2 2 6 4 67" xfId="48923"/>
    <cellStyle name="Title 2 2 2 2 6 4 68" xfId="48924"/>
    <cellStyle name="Title 2 2 2 2 6 4 69" xfId="48925"/>
    <cellStyle name="Title 2 2 2 2 6 4 7" xfId="48926"/>
    <cellStyle name="Title 2 2 2 2 6 4 70" xfId="48927"/>
    <cellStyle name="Title 2 2 2 2 6 4 71" xfId="48928"/>
    <cellStyle name="Title 2 2 2 2 6 4 72" xfId="48929"/>
    <cellStyle name="Title 2 2 2 2 6 4 73" xfId="48930"/>
    <cellStyle name="Title 2 2 2 2 6 4 74" xfId="48931"/>
    <cellStyle name="Title 2 2 2 2 6 4 8" xfId="48932"/>
    <cellStyle name="Title 2 2 2 2 6 4 9" xfId="48933"/>
    <cellStyle name="Title 2 2 2 2 6 40" xfId="48934"/>
    <cellStyle name="Title 2 2 2 2 6 41" xfId="48935"/>
    <cellStyle name="Title 2 2 2 2 6 42" xfId="48936"/>
    <cellStyle name="Title 2 2 2 2 6 43" xfId="48937"/>
    <cellStyle name="Title 2 2 2 2 6 44" xfId="48938"/>
    <cellStyle name="Title 2 2 2 2 6 45" xfId="48939"/>
    <cellStyle name="Title 2 2 2 2 6 46" xfId="48940"/>
    <cellStyle name="Title 2 2 2 2 6 47" xfId="48941"/>
    <cellStyle name="Title 2 2 2 2 6 48" xfId="48942"/>
    <cellStyle name="Title 2 2 2 2 6 49" xfId="48943"/>
    <cellStyle name="Title 2 2 2 2 6 5" xfId="48944"/>
    <cellStyle name="Title 2 2 2 2 6 50" xfId="48945"/>
    <cellStyle name="Title 2 2 2 2 6 51" xfId="48946"/>
    <cellStyle name="Title 2 2 2 2 6 52" xfId="48947"/>
    <cellStyle name="Title 2 2 2 2 6 53" xfId="48948"/>
    <cellStyle name="Title 2 2 2 2 6 54" xfId="48949"/>
    <cellStyle name="Title 2 2 2 2 6 55" xfId="48950"/>
    <cellStyle name="Title 2 2 2 2 6 56" xfId="48951"/>
    <cellStyle name="Title 2 2 2 2 6 57" xfId="48952"/>
    <cellStyle name="Title 2 2 2 2 6 58" xfId="48953"/>
    <cellStyle name="Title 2 2 2 2 6 59" xfId="48954"/>
    <cellStyle name="Title 2 2 2 2 6 6" xfId="48955"/>
    <cellStyle name="Title 2 2 2 2 6 60" xfId="48956"/>
    <cellStyle name="Title 2 2 2 2 6 61" xfId="48957"/>
    <cellStyle name="Title 2 2 2 2 6 62" xfId="48958"/>
    <cellStyle name="Title 2 2 2 2 6 63" xfId="48959"/>
    <cellStyle name="Title 2 2 2 2 6 64" xfId="48960"/>
    <cellStyle name="Title 2 2 2 2 6 65" xfId="48961"/>
    <cellStyle name="Title 2 2 2 2 6 66" xfId="48962"/>
    <cellStyle name="Title 2 2 2 2 6 67" xfId="48963"/>
    <cellStyle name="Title 2 2 2 2 6 68" xfId="48964"/>
    <cellStyle name="Title 2 2 2 2 6 69" xfId="48965"/>
    <cellStyle name="Title 2 2 2 2 6 7" xfId="48966"/>
    <cellStyle name="Title 2 2 2 2 6 70" xfId="48967"/>
    <cellStyle name="Title 2 2 2 2 6 71" xfId="48968"/>
    <cellStyle name="Title 2 2 2 2 6 72" xfId="48969"/>
    <cellStyle name="Title 2 2 2 2 6 73" xfId="48970"/>
    <cellStyle name="Title 2 2 2 2 6 74" xfId="48971"/>
    <cellStyle name="Title 2 2 2 2 6 75" xfId="48972"/>
    <cellStyle name="Title 2 2 2 2 6 76" xfId="48973"/>
    <cellStyle name="Title 2 2 2 2 6 77" xfId="48974"/>
    <cellStyle name="Title 2 2 2 2 6 78" xfId="48975"/>
    <cellStyle name="Title 2 2 2 2 6 79" xfId="48976"/>
    <cellStyle name="Title 2 2 2 2 6 8" xfId="48977"/>
    <cellStyle name="Title 2 2 2 2 6 80" xfId="48978"/>
    <cellStyle name="Title 2 2 2 2 6 81" xfId="48979"/>
    <cellStyle name="Title 2 2 2 2 6 82" xfId="48980"/>
    <cellStyle name="Title 2 2 2 2 6 83" xfId="48981"/>
    <cellStyle name="Title 2 2 2 2 6 84" xfId="48982"/>
    <cellStyle name="Title 2 2 2 2 6 85" xfId="48983"/>
    <cellStyle name="Title 2 2 2 2 6 86" xfId="48984"/>
    <cellStyle name="Title 2 2 2 2 6 87" xfId="48985"/>
    <cellStyle name="Title 2 2 2 2 6 88" xfId="48986"/>
    <cellStyle name="Title 2 2 2 2 6 89" xfId="48987"/>
    <cellStyle name="Title 2 2 2 2 6 9" xfId="48988"/>
    <cellStyle name="Title 2 2 2 2 6 90" xfId="48989"/>
    <cellStyle name="Title 2 2 2 2 6 91" xfId="48990"/>
    <cellStyle name="Title 2 2 2 2 6 92" xfId="48991"/>
    <cellStyle name="Title 2 2 2 2 6 93" xfId="48992"/>
    <cellStyle name="Title 2 2 2 2 6 94" xfId="48993"/>
    <cellStyle name="Title 2 2 2 2 6 95" xfId="48994"/>
    <cellStyle name="Title 2 2 2 2 6 96" xfId="48995"/>
    <cellStyle name="Title 2 2 2 2 6 97" xfId="48996"/>
    <cellStyle name="Title 2 2 2 2 6 98" xfId="48997"/>
    <cellStyle name="Title 2 2 2 2 6 99" xfId="48998"/>
    <cellStyle name="Title 2 2 2 2 60" xfId="48999"/>
    <cellStyle name="Title 2 2 2 2 60 2" xfId="49000"/>
    <cellStyle name="Title 2 2 2 2 61" xfId="49001"/>
    <cellStyle name="Title 2 2 2 2 61 2" xfId="49002"/>
    <cellStyle name="Title 2 2 2 2 62" xfId="49003"/>
    <cellStyle name="Title 2 2 2 2 62 2" xfId="49004"/>
    <cellStyle name="Title 2 2 2 2 63" xfId="49005"/>
    <cellStyle name="Title 2 2 2 2 63 2" xfId="49006"/>
    <cellStyle name="Title 2 2 2 2 64" xfId="49007"/>
    <cellStyle name="Title 2 2 2 2 64 2" xfId="49008"/>
    <cellStyle name="Title 2 2 2 2 65" xfId="49009"/>
    <cellStyle name="Title 2 2 2 2 65 2" xfId="49010"/>
    <cellStyle name="Title 2 2 2 2 66" xfId="49011"/>
    <cellStyle name="Title 2 2 2 2 66 2" xfId="49012"/>
    <cellStyle name="Title 2 2 2 2 67" xfId="49013"/>
    <cellStyle name="Title 2 2 2 2 67 2" xfId="49014"/>
    <cellStyle name="Title 2 2 2 2 68" xfId="49015"/>
    <cellStyle name="Title 2 2 2 2 68 2" xfId="49016"/>
    <cellStyle name="Title 2 2 2 2 69" xfId="49017"/>
    <cellStyle name="Title 2 2 2 2 69 2" xfId="49018"/>
    <cellStyle name="Title 2 2 2 2 7" xfId="49019"/>
    <cellStyle name="Title 2 2 2 2 7 10" xfId="49020"/>
    <cellStyle name="Title 2 2 2 2 7 10 2" xfId="49021"/>
    <cellStyle name="Title 2 2 2 2 7 100" xfId="49022"/>
    <cellStyle name="Title 2 2 2 2 7 101" xfId="49023"/>
    <cellStyle name="Title 2 2 2 2 7 102" xfId="49024"/>
    <cellStyle name="Title 2 2 2 2 7 103" xfId="49025"/>
    <cellStyle name="Title 2 2 2 2 7 104" xfId="49026"/>
    <cellStyle name="Title 2 2 2 2 7 105" xfId="49027"/>
    <cellStyle name="Title 2 2 2 2 7 106" xfId="49028"/>
    <cellStyle name="Title 2 2 2 2 7 107" xfId="49029"/>
    <cellStyle name="Title 2 2 2 2 7 108" xfId="49030"/>
    <cellStyle name="Title 2 2 2 2 7 109" xfId="49031"/>
    <cellStyle name="Title 2 2 2 2 7 11" xfId="49032"/>
    <cellStyle name="Title 2 2 2 2 7 11 2" xfId="49033"/>
    <cellStyle name="Title 2 2 2 2 7 12" xfId="49034"/>
    <cellStyle name="Title 2 2 2 2 7 12 2" xfId="49035"/>
    <cellStyle name="Title 2 2 2 2 7 13" xfId="49036"/>
    <cellStyle name="Title 2 2 2 2 7 13 2" xfId="49037"/>
    <cellStyle name="Title 2 2 2 2 7 14" xfId="49038"/>
    <cellStyle name="Title 2 2 2 2 7 14 2" xfId="49039"/>
    <cellStyle name="Title 2 2 2 2 7 15" xfId="49040"/>
    <cellStyle name="Title 2 2 2 2 7 15 2" xfId="49041"/>
    <cellStyle name="Title 2 2 2 2 7 16" xfId="49042"/>
    <cellStyle name="Title 2 2 2 2 7 16 2" xfId="49043"/>
    <cellStyle name="Title 2 2 2 2 7 17" xfId="49044"/>
    <cellStyle name="Title 2 2 2 2 7 17 2" xfId="49045"/>
    <cellStyle name="Title 2 2 2 2 7 18" xfId="49046"/>
    <cellStyle name="Title 2 2 2 2 7 18 2" xfId="49047"/>
    <cellStyle name="Title 2 2 2 2 7 19" xfId="49048"/>
    <cellStyle name="Title 2 2 2 2 7 19 2" xfId="49049"/>
    <cellStyle name="Title 2 2 2 2 7 2" xfId="49050"/>
    <cellStyle name="Title 2 2 2 2 7 2 10" xfId="49051"/>
    <cellStyle name="Title 2 2 2 2 7 2 11" xfId="49052"/>
    <cellStyle name="Title 2 2 2 2 7 2 12" xfId="49053"/>
    <cellStyle name="Title 2 2 2 2 7 2 13" xfId="49054"/>
    <cellStyle name="Title 2 2 2 2 7 2 14" xfId="49055"/>
    <cellStyle name="Title 2 2 2 2 7 2 15" xfId="49056"/>
    <cellStyle name="Title 2 2 2 2 7 2 16" xfId="49057"/>
    <cellStyle name="Title 2 2 2 2 7 2 17" xfId="49058"/>
    <cellStyle name="Title 2 2 2 2 7 2 18" xfId="49059"/>
    <cellStyle name="Title 2 2 2 2 7 2 19" xfId="49060"/>
    <cellStyle name="Title 2 2 2 2 7 2 2" xfId="49061"/>
    <cellStyle name="Title 2 2 2 2 7 2 2 10" xfId="49062"/>
    <cellStyle name="Title 2 2 2 2 7 2 2 11" xfId="49063"/>
    <cellStyle name="Title 2 2 2 2 7 2 2 12" xfId="49064"/>
    <cellStyle name="Title 2 2 2 2 7 2 2 13" xfId="49065"/>
    <cellStyle name="Title 2 2 2 2 7 2 2 14" xfId="49066"/>
    <cellStyle name="Title 2 2 2 2 7 2 2 15" xfId="49067"/>
    <cellStyle name="Title 2 2 2 2 7 2 2 16" xfId="49068"/>
    <cellStyle name="Title 2 2 2 2 7 2 2 17" xfId="49069"/>
    <cellStyle name="Title 2 2 2 2 7 2 2 18" xfId="49070"/>
    <cellStyle name="Title 2 2 2 2 7 2 2 19" xfId="49071"/>
    <cellStyle name="Title 2 2 2 2 7 2 2 2" xfId="49072"/>
    <cellStyle name="Title 2 2 2 2 7 2 2 2 10" xfId="49073"/>
    <cellStyle name="Title 2 2 2 2 7 2 2 2 11" xfId="49074"/>
    <cellStyle name="Title 2 2 2 2 7 2 2 2 12" xfId="49075"/>
    <cellStyle name="Title 2 2 2 2 7 2 2 2 13" xfId="49076"/>
    <cellStyle name="Title 2 2 2 2 7 2 2 2 14" xfId="49077"/>
    <cellStyle name="Title 2 2 2 2 7 2 2 2 15" xfId="49078"/>
    <cellStyle name="Title 2 2 2 2 7 2 2 2 16" xfId="49079"/>
    <cellStyle name="Title 2 2 2 2 7 2 2 2 17" xfId="49080"/>
    <cellStyle name="Title 2 2 2 2 7 2 2 2 18" xfId="49081"/>
    <cellStyle name="Title 2 2 2 2 7 2 2 2 19" xfId="49082"/>
    <cellStyle name="Title 2 2 2 2 7 2 2 2 2" xfId="49083"/>
    <cellStyle name="Title 2 2 2 2 7 2 2 2 2 10" xfId="49084"/>
    <cellStyle name="Title 2 2 2 2 7 2 2 2 2 11" xfId="49085"/>
    <cellStyle name="Title 2 2 2 2 7 2 2 2 2 12" xfId="49086"/>
    <cellStyle name="Title 2 2 2 2 7 2 2 2 2 13" xfId="49087"/>
    <cellStyle name="Title 2 2 2 2 7 2 2 2 2 14" xfId="49088"/>
    <cellStyle name="Title 2 2 2 2 7 2 2 2 2 15" xfId="49089"/>
    <cellStyle name="Title 2 2 2 2 7 2 2 2 2 16" xfId="49090"/>
    <cellStyle name="Title 2 2 2 2 7 2 2 2 2 17" xfId="49091"/>
    <cellStyle name="Title 2 2 2 2 7 2 2 2 2 18" xfId="49092"/>
    <cellStyle name="Title 2 2 2 2 7 2 2 2 2 19" xfId="49093"/>
    <cellStyle name="Title 2 2 2 2 7 2 2 2 2 2" xfId="49094"/>
    <cellStyle name="Title 2 2 2 2 7 2 2 2 2 2 2" xfId="49095"/>
    <cellStyle name="Title 2 2 2 2 7 2 2 2 2 20" xfId="49096"/>
    <cellStyle name="Title 2 2 2 2 7 2 2 2 2 21" xfId="49097"/>
    <cellStyle name="Title 2 2 2 2 7 2 2 2 2 22" xfId="49098"/>
    <cellStyle name="Title 2 2 2 2 7 2 2 2 2 23" xfId="49099"/>
    <cellStyle name="Title 2 2 2 2 7 2 2 2 2 24" xfId="49100"/>
    <cellStyle name="Title 2 2 2 2 7 2 2 2 2 25" xfId="49101"/>
    <cellStyle name="Title 2 2 2 2 7 2 2 2 2 26" xfId="49102"/>
    <cellStyle name="Title 2 2 2 2 7 2 2 2 2 27" xfId="49103"/>
    <cellStyle name="Title 2 2 2 2 7 2 2 2 2 28" xfId="49104"/>
    <cellStyle name="Title 2 2 2 2 7 2 2 2 2 29" xfId="49105"/>
    <cellStyle name="Title 2 2 2 2 7 2 2 2 2 3" xfId="49106"/>
    <cellStyle name="Title 2 2 2 2 7 2 2 2 2 30" xfId="49107"/>
    <cellStyle name="Title 2 2 2 2 7 2 2 2 2 31" xfId="49108"/>
    <cellStyle name="Title 2 2 2 2 7 2 2 2 2 32" xfId="49109"/>
    <cellStyle name="Title 2 2 2 2 7 2 2 2 2 33" xfId="49110"/>
    <cellStyle name="Title 2 2 2 2 7 2 2 2 2 34" xfId="49111"/>
    <cellStyle name="Title 2 2 2 2 7 2 2 2 2 35" xfId="49112"/>
    <cellStyle name="Title 2 2 2 2 7 2 2 2 2 36" xfId="49113"/>
    <cellStyle name="Title 2 2 2 2 7 2 2 2 2 37" xfId="49114"/>
    <cellStyle name="Title 2 2 2 2 7 2 2 2 2 38" xfId="49115"/>
    <cellStyle name="Title 2 2 2 2 7 2 2 2 2 39" xfId="49116"/>
    <cellStyle name="Title 2 2 2 2 7 2 2 2 2 4" xfId="49117"/>
    <cellStyle name="Title 2 2 2 2 7 2 2 2 2 40" xfId="49118"/>
    <cellStyle name="Title 2 2 2 2 7 2 2 2 2 41" xfId="49119"/>
    <cellStyle name="Title 2 2 2 2 7 2 2 2 2 42" xfId="49120"/>
    <cellStyle name="Title 2 2 2 2 7 2 2 2 2 43" xfId="49121"/>
    <cellStyle name="Title 2 2 2 2 7 2 2 2 2 44" xfId="49122"/>
    <cellStyle name="Title 2 2 2 2 7 2 2 2 2 45" xfId="49123"/>
    <cellStyle name="Title 2 2 2 2 7 2 2 2 2 46" xfId="49124"/>
    <cellStyle name="Title 2 2 2 2 7 2 2 2 2 47" xfId="49125"/>
    <cellStyle name="Title 2 2 2 2 7 2 2 2 2 48" xfId="49126"/>
    <cellStyle name="Title 2 2 2 2 7 2 2 2 2 49" xfId="49127"/>
    <cellStyle name="Title 2 2 2 2 7 2 2 2 2 5" xfId="49128"/>
    <cellStyle name="Title 2 2 2 2 7 2 2 2 2 50" xfId="49129"/>
    <cellStyle name="Title 2 2 2 2 7 2 2 2 2 51" xfId="49130"/>
    <cellStyle name="Title 2 2 2 2 7 2 2 2 2 52" xfId="49131"/>
    <cellStyle name="Title 2 2 2 2 7 2 2 2 2 53" xfId="49132"/>
    <cellStyle name="Title 2 2 2 2 7 2 2 2 2 54" xfId="49133"/>
    <cellStyle name="Title 2 2 2 2 7 2 2 2 2 55" xfId="49134"/>
    <cellStyle name="Title 2 2 2 2 7 2 2 2 2 56" xfId="49135"/>
    <cellStyle name="Title 2 2 2 2 7 2 2 2 2 57" xfId="49136"/>
    <cellStyle name="Title 2 2 2 2 7 2 2 2 2 58" xfId="49137"/>
    <cellStyle name="Title 2 2 2 2 7 2 2 2 2 59" xfId="49138"/>
    <cellStyle name="Title 2 2 2 2 7 2 2 2 2 6" xfId="49139"/>
    <cellStyle name="Title 2 2 2 2 7 2 2 2 2 60" xfId="49140"/>
    <cellStyle name="Title 2 2 2 2 7 2 2 2 2 61" xfId="49141"/>
    <cellStyle name="Title 2 2 2 2 7 2 2 2 2 62" xfId="49142"/>
    <cellStyle name="Title 2 2 2 2 7 2 2 2 2 63" xfId="49143"/>
    <cellStyle name="Title 2 2 2 2 7 2 2 2 2 64" xfId="49144"/>
    <cellStyle name="Title 2 2 2 2 7 2 2 2 2 65" xfId="49145"/>
    <cellStyle name="Title 2 2 2 2 7 2 2 2 2 66" xfId="49146"/>
    <cellStyle name="Title 2 2 2 2 7 2 2 2 2 67" xfId="49147"/>
    <cellStyle name="Title 2 2 2 2 7 2 2 2 2 68" xfId="49148"/>
    <cellStyle name="Title 2 2 2 2 7 2 2 2 2 69" xfId="49149"/>
    <cellStyle name="Title 2 2 2 2 7 2 2 2 2 7" xfId="49150"/>
    <cellStyle name="Title 2 2 2 2 7 2 2 2 2 70" xfId="49151"/>
    <cellStyle name="Title 2 2 2 2 7 2 2 2 2 71" xfId="49152"/>
    <cellStyle name="Title 2 2 2 2 7 2 2 2 2 72" xfId="49153"/>
    <cellStyle name="Title 2 2 2 2 7 2 2 2 2 73" xfId="49154"/>
    <cellStyle name="Title 2 2 2 2 7 2 2 2 2 74" xfId="49155"/>
    <cellStyle name="Title 2 2 2 2 7 2 2 2 2 8" xfId="49156"/>
    <cellStyle name="Title 2 2 2 2 7 2 2 2 2 9" xfId="49157"/>
    <cellStyle name="Title 2 2 2 2 7 2 2 2 20" xfId="49158"/>
    <cellStyle name="Title 2 2 2 2 7 2 2 2 21" xfId="49159"/>
    <cellStyle name="Title 2 2 2 2 7 2 2 2 22" xfId="49160"/>
    <cellStyle name="Title 2 2 2 2 7 2 2 2 23" xfId="49161"/>
    <cellStyle name="Title 2 2 2 2 7 2 2 2 24" xfId="49162"/>
    <cellStyle name="Title 2 2 2 2 7 2 2 2 25" xfId="49163"/>
    <cellStyle name="Title 2 2 2 2 7 2 2 2 26" xfId="49164"/>
    <cellStyle name="Title 2 2 2 2 7 2 2 2 27" xfId="49165"/>
    <cellStyle name="Title 2 2 2 2 7 2 2 2 28" xfId="49166"/>
    <cellStyle name="Title 2 2 2 2 7 2 2 2 29" xfId="49167"/>
    <cellStyle name="Title 2 2 2 2 7 2 2 2 3" xfId="49168"/>
    <cellStyle name="Title 2 2 2 2 7 2 2 2 3 2" xfId="49169"/>
    <cellStyle name="Title 2 2 2 2 7 2 2 2 30" xfId="49170"/>
    <cellStyle name="Title 2 2 2 2 7 2 2 2 31" xfId="49171"/>
    <cellStyle name="Title 2 2 2 2 7 2 2 2 32" xfId="49172"/>
    <cellStyle name="Title 2 2 2 2 7 2 2 2 33" xfId="49173"/>
    <cellStyle name="Title 2 2 2 2 7 2 2 2 34" xfId="49174"/>
    <cellStyle name="Title 2 2 2 2 7 2 2 2 35" xfId="49175"/>
    <cellStyle name="Title 2 2 2 2 7 2 2 2 36" xfId="49176"/>
    <cellStyle name="Title 2 2 2 2 7 2 2 2 37" xfId="49177"/>
    <cellStyle name="Title 2 2 2 2 7 2 2 2 38" xfId="49178"/>
    <cellStyle name="Title 2 2 2 2 7 2 2 2 39" xfId="49179"/>
    <cellStyle name="Title 2 2 2 2 7 2 2 2 4" xfId="49180"/>
    <cellStyle name="Title 2 2 2 2 7 2 2 2 40" xfId="49181"/>
    <cellStyle name="Title 2 2 2 2 7 2 2 2 41" xfId="49182"/>
    <cellStyle name="Title 2 2 2 2 7 2 2 2 42" xfId="49183"/>
    <cellStyle name="Title 2 2 2 2 7 2 2 2 43" xfId="49184"/>
    <cellStyle name="Title 2 2 2 2 7 2 2 2 44" xfId="49185"/>
    <cellStyle name="Title 2 2 2 2 7 2 2 2 45" xfId="49186"/>
    <cellStyle name="Title 2 2 2 2 7 2 2 2 46" xfId="49187"/>
    <cellStyle name="Title 2 2 2 2 7 2 2 2 47" xfId="49188"/>
    <cellStyle name="Title 2 2 2 2 7 2 2 2 48" xfId="49189"/>
    <cellStyle name="Title 2 2 2 2 7 2 2 2 49" xfId="49190"/>
    <cellStyle name="Title 2 2 2 2 7 2 2 2 5" xfId="49191"/>
    <cellStyle name="Title 2 2 2 2 7 2 2 2 50" xfId="49192"/>
    <cellStyle name="Title 2 2 2 2 7 2 2 2 51" xfId="49193"/>
    <cellStyle name="Title 2 2 2 2 7 2 2 2 52" xfId="49194"/>
    <cellStyle name="Title 2 2 2 2 7 2 2 2 53" xfId="49195"/>
    <cellStyle name="Title 2 2 2 2 7 2 2 2 54" xfId="49196"/>
    <cellStyle name="Title 2 2 2 2 7 2 2 2 55" xfId="49197"/>
    <cellStyle name="Title 2 2 2 2 7 2 2 2 56" xfId="49198"/>
    <cellStyle name="Title 2 2 2 2 7 2 2 2 57" xfId="49199"/>
    <cellStyle name="Title 2 2 2 2 7 2 2 2 58" xfId="49200"/>
    <cellStyle name="Title 2 2 2 2 7 2 2 2 59" xfId="49201"/>
    <cellStyle name="Title 2 2 2 2 7 2 2 2 6" xfId="49202"/>
    <cellStyle name="Title 2 2 2 2 7 2 2 2 60" xfId="49203"/>
    <cellStyle name="Title 2 2 2 2 7 2 2 2 61" xfId="49204"/>
    <cellStyle name="Title 2 2 2 2 7 2 2 2 62" xfId="49205"/>
    <cellStyle name="Title 2 2 2 2 7 2 2 2 63" xfId="49206"/>
    <cellStyle name="Title 2 2 2 2 7 2 2 2 64" xfId="49207"/>
    <cellStyle name="Title 2 2 2 2 7 2 2 2 65" xfId="49208"/>
    <cellStyle name="Title 2 2 2 2 7 2 2 2 66" xfId="49209"/>
    <cellStyle name="Title 2 2 2 2 7 2 2 2 67" xfId="49210"/>
    <cellStyle name="Title 2 2 2 2 7 2 2 2 68" xfId="49211"/>
    <cellStyle name="Title 2 2 2 2 7 2 2 2 69" xfId="49212"/>
    <cellStyle name="Title 2 2 2 2 7 2 2 2 7" xfId="49213"/>
    <cellStyle name="Title 2 2 2 2 7 2 2 2 70" xfId="49214"/>
    <cellStyle name="Title 2 2 2 2 7 2 2 2 71" xfId="49215"/>
    <cellStyle name="Title 2 2 2 2 7 2 2 2 72" xfId="49216"/>
    <cellStyle name="Title 2 2 2 2 7 2 2 2 73" xfId="49217"/>
    <cellStyle name="Title 2 2 2 2 7 2 2 2 74" xfId="49218"/>
    <cellStyle name="Title 2 2 2 2 7 2 2 2 8" xfId="49219"/>
    <cellStyle name="Title 2 2 2 2 7 2 2 2 9" xfId="49220"/>
    <cellStyle name="Title 2 2 2 2 7 2 2 20" xfId="49221"/>
    <cellStyle name="Title 2 2 2 2 7 2 2 21" xfId="49222"/>
    <cellStyle name="Title 2 2 2 2 7 2 2 22" xfId="49223"/>
    <cellStyle name="Title 2 2 2 2 7 2 2 23" xfId="49224"/>
    <cellStyle name="Title 2 2 2 2 7 2 2 24" xfId="49225"/>
    <cellStyle name="Title 2 2 2 2 7 2 2 25" xfId="49226"/>
    <cellStyle name="Title 2 2 2 2 7 2 2 26" xfId="49227"/>
    <cellStyle name="Title 2 2 2 2 7 2 2 27" xfId="49228"/>
    <cellStyle name="Title 2 2 2 2 7 2 2 28" xfId="49229"/>
    <cellStyle name="Title 2 2 2 2 7 2 2 29" xfId="49230"/>
    <cellStyle name="Title 2 2 2 2 7 2 2 3" xfId="49231"/>
    <cellStyle name="Title 2 2 2 2 7 2 2 3 2" xfId="49232"/>
    <cellStyle name="Title 2 2 2 2 7 2 2 30" xfId="49233"/>
    <cellStyle name="Title 2 2 2 2 7 2 2 31" xfId="49234"/>
    <cellStyle name="Title 2 2 2 2 7 2 2 32" xfId="49235"/>
    <cellStyle name="Title 2 2 2 2 7 2 2 33" xfId="49236"/>
    <cellStyle name="Title 2 2 2 2 7 2 2 34" xfId="49237"/>
    <cellStyle name="Title 2 2 2 2 7 2 2 35" xfId="49238"/>
    <cellStyle name="Title 2 2 2 2 7 2 2 36" xfId="49239"/>
    <cellStyle name="Title 2 2 2 2 7 2 2 37" xfId="49240"/>
    <cellStyle name="Title 2 2 2 2 7 2 2 38" xfId="49241"/>
    <cellStyle name="Title 2 2 2 2 7 2 2 39" xfId="49242"/>
    <cellStyle name="Title 2 2 2 2 7 2 2 4" xfId="49243"/>
    <cellStyle name="Title 2 2 2 2 7 2 2 40" xfId="49244"/>
    <cellStyle name="Title 2 2 2 2 7 2 2 41" xfId="49245"/>
    <cellStyle name="Title 2 2 2 2 7 2 2 42" xfId="49246"/>
    <cellStyle name="Title 2 2 2 2 7 2 2 43" xfId="49247"/>
    <cellStyle name="Title 2 2 2 2 7 2 2 44" xfId="49248"/>
    <cellStyle name="Title 2 2 2 2 7 2 2 45" xfId="49249"/>
    <cellStyle name="Title 2 2 2 2 7 2 2 46" xfId="49250"/>
    <cellStyle name="Title 2 2 2 2 7 2 2 47" xfId="49251"/>
    <cellStyle name="Title 2 2 2 2 7 2 2 48" xfId="49252"/>
    <cellStyle name="Title 2 2 2 2 7 2 2 49" xfId="49253"/>
    <cellStyle name="Title 2 2 2 2 7 2 2 5" xfId="49254"/>
    <cellStyle name="Title 2 2 2 2 7 2 2 50" xfId="49255"/>
    <cellStyle name="Title 2 2 2 2 7 2 2 51" xfId="49256"/>
    <cellStyle name="Title 2 2 2 2 7 2 2 52" xfId="49257"/>
    <cellStyle name="Title 2 2 2 2 7 2 2 53" xfId="49258"/>
    <cellStyle name="Title 2 2 2 2 7 2 2 54" xfId="49259"/>
    <cellStyle name="Title 2 2 2 2 7 2 2 55" xfId="49260"/>
    <cellStyle name="Title 2 2 2 2 7 2 2 56" xfId="49261"/>
    <cellStyle name="Title 2 2 2 2 7 2 2 57" xfId="49262"/>
    <cellStyle name="Title 2 2 2 2 7 2 2 58" xfId="49263"/>
    <cellStyle name="Title 2 2 2 2 7 2 2 59" xfId="49264"/>
    <cellStyle name="Title 2 2 2 2 7 2 2 6" xfId="49265"/>
    <cellStyle name="Title 2 2 2 2 7 2 2 60" xfId="49266"/>
    <cellStyle name="Title 2 2 2 2 7 2 2 61" xfId="49267"/>
    <cellStyle name="Title 2 2 2 2 7 2 2 62" xfId="49268"/>
    <cellStyle name="Title 2 2 2 2 7 2 2 63" xfId="49269"/>
    <cellStyle name="Title 2 2 2 2 7 2 2 64" xfId="49270"/>
    <cellStyle name="Title 2 2 2 2 7 2 2 65" xfId="49271"/>
    <cellStyle name="Title 2 2 2 2 7 2 2 66" xfId="49272"/>
    <cellStyle name="Title 2 2 2 2 7 2 2 67" xfId="49273"/>
    <cellStyle name="Title 2 2 2 2 7 2 2 68" xfId="49274"/>
    <cellStyle name="Title 2 2 2 2 7 2 2 69" xfId="49275"/>
    <cellStyle name="Title 2 2 2 2 7 2 2 7" xfId="49276"/>
    <cellStyle name="Title 2 2 2 2 7 2 2 70" xfId="49277"/>
    <cellStyle name="Title 2 2 2 2 7 2 2 71" xfId="49278"/>
    <cellStyle name="Title 2 2 2 2 7 2 2 72" xfId="49279"/>
    <cellStyle name="Title 2 2 2 2 7 2 2 73" xfId="49280"/>
    <cellStyle name="Title 2 2 2 2 7 2 2 74" xfId="49281"/>
    <cellStyle name="Title 2 2 2 2 7 2 2 75" xfId="49282"/>
    <cellStyle name="Title 2 2 2 2 7 2 2 76" xfId="49283"/>
    <cellStyle name="Title 2 2 2 2 7 2 2 77" xfId="49284"/>
    <cellStyle name="Title 2 2 2 2 7 2 2 78" xfId="49285"/>
    <cellStyle name="Title 2 2 2 2 7 2 2 79" xfId="49286"/>
    <cellStyle name="Title 2 2 2 2 7 2 2 8" xfId="49287"/>
    <cellStyle name="Title 2 2 2 2 7 2 2 80" xfId="49288"/>
    <cellStyle name="Title 2 2 2 2 7 2 2 81" xfId="49289"/>
    <cellStyle name="Title 2 2 2 2 7 2 2 82" xfId="49290"/>
    <cellStyle name="Title 2 2 2 2 7 2 2 83" xfId="49291"/>
    <cellStyle name="Title 2 2 2 2 7 2 2 84" xfId="49292"/>
    <cellStyle name="Title 2 2 2 2 7 2 2 85" xfId="49293"/>
    <cellStyle name="Title 2 2 2 2 7 2 2 86" xfId="49294"/>
    <cellStyle name="Title 2 2 2 2 7 2 2 87" xfId="49295"/>
    <cellStyle name="Title 2 2 2 2 7 2 2 88" xfId="49296"/>
    <cellStyle name="Title 2 2 2 2 7 2 2 9" xfId="49297"/>
    <cellStyle name="Title 2 2 2 2 7 2 20" xfId="49298"/>
    <cellStyle name="Title 2 2 2 2 7 2 21" xfId="49299"/>
    <cellStyle name="Title 2 2 2 2 7 2 22" xfId="49300"/>
    <cellStyle name="Title 2 2 2 2 7 2 23" xfId="49301"/>
    <cellStyle name="Title 2 2 2 2 7 2 24" xfId="49302"/>
    <cellStyle name="Title 2 2 2 2 7 2 25" xfId="49303"/>
    <cellStyle name="Title 2 2 2 2 7 2 26" xfId="49304"/>
    <cellStyle name="Title 2 2 2 2 7 2 27" xfId="49305"/>
    <cellStyle name="Title 2 2 2 2 7 2 28" xfId="49306"/>
    <cellStyle name="Title 2 2 2 2 7 2 29" xfId="49307"/>
    <cellStyle name="Title 2 2 2 2 7 2 3" xfId="49308"/>
    <cellStyle name="Title 2 2 2 2 7 2 3 2" xfId="49309"/>
    <cellStyle name="Title 2 2 2 2 7 2 30" xfId="49310"/>
    <cellStyle name="Title 2 2 2 2 7 2 31" xfId="49311"/>
    <cellStyle name="Title 2 2 2 2 7 2 32" xfId="49312"/>
    <cellStyle name="Title 2 2 2 2 7 2 33" xfId="49313"/>
    <cellStyle name="Title 2 2 2 2 7 2 34" xfId="49314"/>
    <cellStyle name="Title 2 2 2 2 7 2 35" xfId="49315"/>
    <cellStyle name="Title 2 2 2 2 7 2 36" xfId="49316"/>
    <cellStyle name="Title 2 2 2 2 7 2 37" xfId="49317"/>
    <cellStyle name="Title 2 2 2 2 7 2 38" xfId="49318"/>
    <cellStyle name="Title 2 2 2 2 7 2 39" xfId="49319"/>
    <cellStyle name="Title 2 2 2 2 7 2 4" xfId="49320"/>
    <cellStyle name="Title 2 2 2 2 7 2 40" xfId="49321"/>
    <cellStyle name="Title 2 2 2 2 7 2 41" xfId="49322"/>
    <cellStyle name="Title 2 2 2 2 7 2 42" xfId="49323"/>
    <cellStyle name="Title 2 2 2 2 7 2 43" xfId="49324"/>
    <cellStyle name="Title 2 2 2 2 7 2 44" xfId="49325"/>
    <cellStyle name="Title 2 2 2 2 7 2 45" xfId="49326"/>
    <cellStyle name="Title 2 2 2 2 7 2 46" xfId="49327"/>
    <cellStyle name="Title 2 2 2 2 7 2 47" xfId="49328"/>
    <cellStyle name="Title 2 2 2 2 7 2 48" xfId="49329"/>
    <cellStyle name="Title 2 2 2 2 7 2 49" xfId="49330"/>
    <cellStyle name="Title 2 2 2 2 7 2 5" xfId="49331"/>
    <cellStyle name="Title 2 2 2 2 7 2 50" xfId="49332"/>
    <cellStyle name="Title 2 2 2 2 7 2 51" xfId="49333"/>
    <cellStyle name="Title 2 2 2 2 7 2 52" xfId="49334"/>
    <cellStyle name="Title 2 2 2 2 7 2 53" xfId="49335"/>
    <cellStyle name="Title 2 2 2 2 7 2 54" xfId="49336"/>
    <cellStyle name="Title 2 2 2 2 7 2 55" xfId="49337"/>
    <cellStyle name="Title 2 2 2 2 7 2 56" xfId="49338"/>
    <cellStyle name="Title 2 2 2 2 7 2 57" xfId="49339"/>
    <cellStyle name="Title 2 2 2 2 7 2 58" xfId="49340"/>
    <cellStyle name="Title 2 2 2 2 7 2 59" xfId="49341"/>
    <cellStyle name="Title 2 2 2 2 7 2 6" xfId="49342"/>
    <cellStyle name="Title 2 2 2 2 7 2 60" xfId="49343"/>
    <cellStyle name="Title 2 2 2 2 7 2 61" xfId="49344"/>
    <cellStyle name="Title 2 2 2 2 7 2 62" xfId="49345"/>
    <cellStyle name="Title 2 2 2 2 7 2 63" xfId="49346"/>
    <cellStyle name="Title 2 2 2 2 7 2 64" xfId="49347"/>
    <cellStyle name="Title 2 2 2 2 7 2 65" xfId="49348"/>
    <cellStyle name="Title 2 2 2 2 7 2 66" xfId="49349"/>
    <cellStyle name="Title 2 2 2 2 7 2 67" xfId="49350"/>
    <cellStyle name="Title 2 2 2 2 7 2 68" xfId="49351"/>
    <cellStyle name="Title 2 2 2 2 7 2 69" xfId="49352"/>
    <cellStyle name="Title 2 2 2 2 7 2 7" xfId="49353"/>
    <cellStyle name="Title 2 2 2 2 7 2 70" xfId="49354"/>
    <cellStyle name="Title 2 2 2 2 7 2 71" xfId="49355"/>
    <cellStyle name="Title 2 2 2 2 7 2 72" xfId="49356"/>
    <cellStyle name="Title 2 2 2 2 7 2 73" xfId="49357"/>
    <cellStyle name="Title 2 2 2 2 7 2 74" xfId="49358"/>
    <cellStyle name="Title 2 2 2 2 7 2 75" xfId="49359"/>
    <cellStyle name="Title 2 2 2 2 7 2 76" xfId="49360"/>
    <cellStyle name="Title 2 2 2 2 7 2 77" xfId="49361"/>
    <cellStyle name="Title 2 2 2 2 7 2 78" xfId="49362"/>
    <cellStyle name="Title 2 2 2 2 7 2 79" xfId="49363"/>
    <cellStyle name="Title 2 2 2 2 7 2 8" xfId="49364"/>
    <cellStyle name="Title 2 2 2 2 7 2 80" xfId="49365"/>
    <cellStyle name="Title 2 2 2 2 7 2 81" xfId="49366"/>
    <cellStyle name="Title 2 2 2 2 7 2 82" xfId="49367"/>
    <cellStyle name="Title 2 2 2 2 7 2 83" xfId="49368"/>
    <cellStyle name="Title 2 2 2 2 7 2 84" xfId="49369"/>
    <cellStyle name="Title 2 2 2 2 7 2 85" xfId="49370"/>
    <cellStyle name="Title 2 2 2 2 7 2 86" xfId="49371"/>
    <cellStyle name="Title 2 2 2 2 7 2 87" xfId="49372"/>
    <cellStyle name="Title 2 2 2 2 7 2 88" xfId="49373"/>
    <cellStyle name="Title 2 2 2 2 7 2 9" xfId="49374"/>
    <cellStyle name="Title 2 2 2 2 7 20" xfId="49375"/>
    <cellStyle name="Title 2 2 2 2 7 20 2" xfId="49376"/>
    <cellStyle name="Title 2 2 2 2 7 21" xfId="49377"/>
    <cellStyle name="Title 2 2 2 2 7 21 2" xfId="49378"/>
    <cellStyle name="Title 2 2 2 2 7 22" xfId="49379"/>
    <cellStyle name="Title 2 2 2 2 7 22 2" xfId="49380"/>
    <cellStyle name="Title 2 2 2 2 7 23" xfId="49381"/>
    <cellStyle name="Title 2 2 2 2 7 23 2" xfId="49382"/>
    <cellStyle name="Title 2 2 2 2 7 24" xfId="49383"/>
    <cellStyle name="Title 2 2 2 2 7 24 2" xfId="49384"/>
    <cellStyle name="Title 2 2 2 2 7 25" xfId="49385"/>
    <cellStyle name="Title 2 2 2 2 7 25 2" xfId="49386"/>
    <cellStyle name="Title 2 2 2 2 7 26" xfId="49387"/>
    <cellStyle name="Title 2 2 2 2 7 26 2" xfId="49388"/>
    <cellStyle name="Title 2 2 2 2 7 27" xfId="49389"/>
    <cellStyle name="Title 2 2 2 2 7 27 2" xfId="49390"/>
    <cellStyle name="Title 2 2 2 2 7 28" xfId="49391"/>
    <cellStyle name="Title 2 2 2 2 7 28 2" xfId="49392"/>
    <cellStyle name="Title 2 2 2 2 7 29" xfId="49393"/>
    <cellStyle name="Title 2 2 2 2 7 29 2" xfId="49394"/>
    <cellStyle name="Title 2 2 2 2 7 3" xfId="49395"/>
    <cellStyle name="Title 2 2 2 2 7 3 2" xfId="49396"/>
    <cellStyle name="Title 2 2 2 2 7 30" xfId="49397"/>
    <cellStyle name="Title 2 2 2 2 7 30 2" xfId="49398"/>
    <cellStyle name="Title 2 2 2 2 7 31" xfId="49399"/>
    <cellStyle name="Title 2 2 2 2 7 31 2" xfId="49400"/>
    <cellStyle name="Title 2 2 2 2 7 32" xfId="49401"/>
    <cellStyle name="Title 2 2 2 2 7 32 2" xfId="49402"/>
    <cellStyle name="Title 2 2 2 2 7 33" xfId="49403"/>
    <cellStyle name="Title 2 2 2 2 7 33 2" xfId="49404"/>
    <cellStyle name="Title 2 2 2 2 7 34" xfId="49405"/>
    <cellStyle name="Title 2 2 2 2 7 34 2" xfId="49406"/>
    <cellStyle name="Title 2 2 2 2 7 35" xfId="49407"/>
    <cellStyle name="Title 2 2 2 2 7 35 2" xfId="49408"/>
    <cellStyle name="Title 2 2 2 2 7 36" xfId="49409"/>
    <cellStyle name="Title 2 2 2 2 7 36 2" xfId="49410"/>
    <cellStyle name="Title 2 2 2 2 7 37" xfId="49411"/>
    <cellStyle name="Title 2 2 2 2 7 37 2" xfId="49412"/>
    <cellStyle name="Title 2 2 2 2 7 38" xfId="49413"/>
    <cellStyle name="Title 2 2 2 2 7 38 2" xfId="49414"/>
    <cellStyle name="Title 2 2 2 2 7 39" xfId="49415"/>
    <cellStyle name="Title 2 2 2 2 7 39 2" xfId="49416"/>
    <cellStyle name="Title 2 2 2 2 7 4" xfId="49417"/>
    <cellStyle name="Title 2 2 2 2 7 4 2" xfId="49418"/>
    <cellStyle name="Title 2 2 2 2 7 40" xfId="49419"/>
    <cellStyle name="Title 2 2 2 2 7 40 2" xfId="49420"/>
    <cellStyle name="Title 2 2 2 2 7 41" xfId="49421"/>
    <cellStyle name="Title 2 2 2 2 7 41 2" xfId="49422"/>
    <cellStyle name="Title 2 2 2 2 7 42" xfId="49423"/>
    <cellStyle name="Title 2 2 2 2 7 42 2" xfId="49424"/>
    <cellStyle name="Title 2 2 2 2 7 43" xfId="49425"/>
    <cellStyle name="Title 2 2 2 2 7 43 2" xfId="49426"/>
    <cellStyle name="Title 2 2 2 2 7 44" xfId="49427"/>
    <cellStyle name="Title 2 2 2 2 7 44 2" xfId="49428"/>
    <cellStyle name="Title 2 2 2 2 7 45" xfId="49429"/>
    <cellStyle name="Title 2 2 2 2 7 46" xfId="49430"/>
    <cellStyle name="Title 2 2 2 2 7 47" xfId="49431"/>
    <cellStyle name="Title 2 2 2 2 7 48" xfId="49432"/>
    <cellStyle name="Title 2 2 2 2 7 49" xfId="49433"/>
    <cellStyle name="Title 2 2 2 2 7 5" xfId="49434"/>
    <cellStyle name="Title 2 2 2 2 7 5 2" xfId="49435"/>
    <cellStyle name="Title 2 2 2 2 7 50" xfId="49436"/>
    <cellStyle name="Title 2 2 2 2 7 51" xfId="49437"/>
    <cellStyle name="Title 2 2 2 2 7 52" xfId="49438"/>
    <cellStyle name="Title 2 2 2 2 7 53" xfId="49439"/>
    <cellStyle name="Title 2 2 2 2 7 54" xfId="49440"/>
    <cellStyle name="Title 2 2 2 2 7 55" xfId="49441"/>
    <cellStyle name="Title 2 2 2 2 7 56" xfId="49442"/>
    <cellStyle name="Title 2 2 2 2 7 57" xfId="49443"/>
    <cellStyle name="Title 2 2 2 2 7 58" xfId="49444"/>
    <cellStyle name="Title 2 2 2 2 7 59" xfId="49445"/>
    <cellStyle name="Title 2 2 2 2 7 6" xfId="49446"/>
    <cellStyle name="Title 2 2 2 2 7 6 2" xfId="49447"/>
    <cellStyle name="Title 2 2 2 2 7 60" xfId="49448"/>
    <cellStyle name="Title 2 2 2 2 7 61" xfId="49449"/>
    <cellStyle name="Title 2 2 2 2 7 62" xfId="49450"/>
    <cellStyle name="Title 2 2 2 2 7 63" xfId="49451"/>
    <cellStyle name="Title 2 2 2 2 7 64" xfId="49452"/>
    <cellStyle name="Title 2 2 2 2 7 65" xfId="49453"/>
    <cellStyle name="Title 2 2 2 2 7 66" xfId="49454"/>
    <cellStyle name="Title 2 2 2 2 7 67" xfId="49455"/>
    <cellStyle name="Title 2 2 2 2 7 68" xfId="49456"/>
    <cellStyle name="Title 2 2 2 2 7 69" xfId="49457"/>
    <cellStyle name="Title 2 2 2 2 7 7" xfId="49458"/>
    <cellStyle name="Title 2 2 2 2 7 7 2" xfId="49459"/>
    <cellStyle name="Title 2 2 2 2 7 70" xfId="49460"/>
    <cellStyle name="Title 2 2 2 2 7 71" xfId="49461"/>
    <cellStyle name="Title 2 2 2 2 7 72" xfId="49462"/>
    <cellStyle name="Title 2 2 2 2 7 73" xfId="49463"/>
    <cellStyle name="Title 2 2 2 2 7 74" xfId="49464"/>
    <cellStyle name="Title 2 2 2 2 7 75" xfId="49465"/>
    <cellStyle name="Title 2 2 2 2 7 76" xfId="49466"/>
    <cellStyle name="Title 2 2 2 2 7 77" xfId="49467"/>
    <cellStyle name="Title 2 2 2 2 7 78" xfId="49468"/>
    <cellStyle name="Title 2 2 2 2 7 79" xfId="49469"/>
    <cellStyle name="Title 2 2 2 2 7 8" xfId="49470"/>
    <cellStyle name="Title 2 2 2 2 7 8 2" xfId="49471"/>
    <cellStyle name="Title 2 2 2 2 7 80" xfId="49472"/>
    <cellStyle name="Title 2 2 2 2 7 81" xfId="49473"/>
    <cellStyle name="Title 2 2 2 2 7 82" xfId="49474"/>
    <cellStyle name="Title 2 2 2 2 7 83" xfId="49475"/>
    <cellStyle name="Title 2 2 2 2 7 84" xfId="49476"/>
    <cellStyle name="Title 2 2 2 2 7 85" xfId="49477"/>
    <cellStyle name="Title 2 2 2 2 7 86" xfId="49478"/>
    <cellStyle name="Title 2 2 2 2 7 87" xfId="49479"/>
    <cellStyle name="Title 2 2 2 2 7 88" xfId="49480"/>
    <cellStyle name="Title 2 2 2 2 7 89" xfId="49481"/>
    <cellStyle name="Title 2 2 2 2 7 9" xfId="49482"/>
    <cellStyle name="Title 2 2 2 2 7 9 2" xfId="49483"/>
    <cellStyle name="Title 2 2 2 2 7 90" xfId="49484"/>
    <cellStyle name="Title 2 2 2 2 7 91" xfId="49485"/>
    <cellStyle name="Title 2 2 2 2 7 92" xfId="49486"/>
    <cellStyle name="Title 2 2 2 2 7 93" xfId="49487"/>
    <cellStyle name="Title 2 2 2 2 7 94" xfId="49488"/>
    <cellStyle name="Title 2 2 2 2 7 95" xfId="49489"/>
    <cellStyle name="Title 2 2 2 2 7 96" xfId="49490"/>
    <cellStyle name="Title 2 2 2 2 7 97" xfId="49491"/>
    <cellStyle name="Title 2 2 2 2 7 98" xfId="49492"/>
    <cellStyle name="Title 2 2 2 2 7 99" xfId="49493"/>
    <cellStyle name="Title 2 2 2 2 70" xfId="49494"/>
    <cellStyle name="Title 2 2 2 2 70 2" xfId="49495"/>
    <cellStyle name="Title 2 2 2 2 71" xfId="49496"/>
    <cellStyle name="Title 2 2 2 2 71 2" xfId="49497"/>
    <cellStyle name="Title 2 2 2 2 72" xfId="49498"/>
    <cellStyle name="Title 2 2 2 2 72 2" xfId="49499"/>
    <cellStyle name="Title 2 2 2 2 73" xfId="49500"/>
    <cellStyle name="Title 2 2 2 2 73 2" xfId="49501"/>
    <cellStyle name="Title 2 2 2 2 74" xfId="49502"/>
    <cellStyle name="Title 2 2 2 2 74 2" xfId="49503"/>
    <cellStyle name="Title 2 2 2 2 75" xfId="49504"/>
    <cellStyle name="Title 2 2 2 2 76" xfId="49505"/>
    <cellStyle name="Title 2 2 2 2 77" xfId="49506"/>
    <cellStyle name="Title 2 2 2 2 78" xfId="49507"/>
    <cellStyle name="Title 2 2 2 2 79" xfId="49508"/>
    <cellStyle name="Title 2 2 2 2 8" xfId="49509"/>
    <cellStyle name="Title 2 2 2 2 8 2" xfId="49510"/>
    <cellStyle name="Title 2 2 2 2 80" xfId="49511"/>
    <cellStyle name="Title 2 2 2 2 81" xfId="49512"/>
    <cellStyle name="Title 2 2 2 2 82" xfId="49513"/>
    <cellStyle name="Title 2 2 2 2 83" xfId="49514"/>
    <cellStyle name="Title 2 2 2 2 84" xfId="49515"/>
    <cellStyle name="Title 2 2 2 2 85" xfId="49516"/>
    <cellStyle name="Title 2 2 2 2 86" xfId="49517"/>
    <cellStyle name="Title 2 2 2 2 87" xfId="49518"/>
    <cellStyle name="Title 2 2 2 2 88" xfId="49519"/>
    <cellStyle name="Title 2 2 2 2 89" xfId="49520"/>
    <cellStyle name="Title 2 2 2 2 9" xfId="49521"/>
    <cellStyle name="Title 2 2 2 2 9 2" xfId="49522"/>
    <cellStyle name="Title 2 2 2 2 90" xfId="49523"/>
    <cellStyle name="Title 2 2 2 2 91" xfId="49524"/>
    <cellStyle name="Title 2 2 2 2 92" xfId="49525"/>
    <cellStyle name="Title 2 2 2 2 93" xfId="49526"/>
    <cellStyle name="Title 2 2 2 2 94" xfId="49527"/>
    <cellStyle name="Title 2 2 2 2 95" xfId="49528"/>
    <cellStyle name="Title 2 2 2 2 96" xfId="49529"/>
    <cellStyle name="Title 2 2 2 2 97" xfId="49530"/>
    <cellStyle name="Title 2 2 2 2 98" xfId="49531"/>
    <cellStyle name="Title 2 2 2 2 99" xfId="49532"/>
    <cellStyle name="Title 2 2 2 20" xfId="49533"/>
    <cellStyle name="Title 2 2 2 20 2" xfId="49534"/>
    <cellStyle name="Title 2 2 2 21" xfId="49535"/>
    <cellStyle name="Title 2 2 2 21 2" xfId="49536"/>
    <cellStyle name="Title 2 2 2 22" xfId="49537"/>
    <cellStyle name="Title 2 2 2 22 2" xfId="49538"/>
    <cellStyle name="Title 2 2 2 23" xfId="49539"/>
    <cellStyle name="Title 2 2 2 23 2" xfId="49540"/>
    <cellStyle name="Title 2 2 2 24" xfId="49541"/>
    <cellStyle name="Title 2 2 2 24 2" xfId="49542"/>
    <cellStyle name="Title 2 2 2 25" xfId="49543"/>
    <cellStyle name="Title 2 2 2 25 2" xfId="49544"/>
    <cellStyle name="Title 2 2 2 26" xfId="49545"/>
    <cellStyle name="Title 2 2 2 26 2" xfId="49546"/>
    <cellStyle name="Title 2 2 2 27" xfId="49547"/>
    <cellStyle name="Title 2 2 2 27 2" xfId="49548"/>
    <cellStyle name="Title 2 2 2 28" xfId="49549"/>
    <cellStyle name="Title 2 2 2 28 2" xfId="49550"/>
    <cellStyle name="Title 2 2 2 29" xfId="49551"/>
    <cellStyle name="Title 2 2 2 29 2" xfId="49552"/>
    <cellStyle name="Title 2 2 2 3" xfId="49553"/>
    <cellStyle name="Title 2 2 2 3 2" xfId="49554"/>
    <cellStyle name="Title 2 2 2 30" xfId="49555"/>
    <cellStyle name="Title 2 2 2 30 2" xfId="49556"/>
    <cellStyle name="Title 2 2 2 31" xfId="49557"/>
    <cellStyle name="Title 2 2 2 31 10" xfId="49558"/>
    <cellStyle name="Title 2 2 2 31 11" xfId="49559"/>
    <cellStyle name="Title 2 2 2 31 12" xfId="49560"/>
    <cellStyle name="Title 2 2 2 31 13" xfId="49561"/>
    <cellStyle name="Title 2 2 2 31 14" xfId="49562"/>
    <cellStyle name="Title 2 2 2 31 15" xfId="49563"/>
    <cellStyle name="Title 2 2 2 31 16" xfId="49564"/>
    <cellStyle name="Title 2 2 2 31 17" xfId="49565"/>
    <cellStyle name="Title 2 2 2 31 18" xfId="49566"/>
    <cellStyle name="Title 2 2 2 31 19" xfId="49567"/>
    <cellStyle name="Title 2 2 2 31 2" xfId="49568"/>
    <cellStyle name="Title 2 2 2 31 2 10" xfId="49569"/>
    <cellStyle name="Title 2 2 2 31 2 11" xfId="49570"/>
    <cellStyle name="Title 2 2 2 31 2 12" xfId="49571"/>
    <cellStyle name="Title 2 2 2 31 2 13" xfId="49572"/>
    <cellStyle name="Title 2 2 2 31 2 14" xfId="49573"/>
    <cellStyle name="Title 2 2 2 31 2 15" xfId="49574"/>
    <cellStyle name="Title 2 2 2 31 2 16" xfId="49575"/>
    <cellStyle name="Title 2 2 2 31 2 17" xfId="49576"/>
    <cellStyle name="Title 2 2 2 31 2 18" xfId="49577"/>
    <cellStyle name="Title 2 2 2 31 2 19" xfId="49578"/>
    <cellStyle name="Title 2 2 2 31 2 2" xfId="49579"/>
    <cellStyle name="Title 2 2 2 31 2 2 2" xfId="49580"/>
    <cellStyle name="Title 2 2 2 31 2 20" xfId="49581"/>
    <cellStyle name="Title 2 2 2 31 2 21" xfId="49582"/>
    <cellStyle name="Title 2 2 2 31 2 22" xfId="49583"/>
    <cellStyle name="Title 2 2 2 31 2 23" xfId="49584"/>
    <cellStyle name="Title 2 2 2 31 2 24" xfId="49585"/>
    <cellStyle name="Title 2 2 2 31 2 25" xfId="49586"/>
    <cellStyle name="Title 2 2 2 31 2 26" xfId="49587"/>
    <cellStyle name="Title 2 2 2 31 2 27" xfId="49588"/>
    <cellStyle name="Title 2 2 2 31 2 28" xfId="49589"/>
    <cellStyle name="Title 2 2 2 31 2 29" xfId="49590"/>
    <cellStyle name="Title 2 2 2 31 2 3" xfId="49591"/>
    <cellStyle name="Title 2 2 2 31 2 30" xfId="49592"/>
    <cellStyle name="Title 2 2 2 31 2 31" xfId="49593"/>
    <cellStyle name="Title 2 2 2 31 2 32" xfId="49594"/>
    <cellStyle name="Title 2 2 2 31 2 33" xfId="49595"/>
    <cellStyle name="Title 2 2 2 31 2 34" xfId="49596"/>
    <cellStyle name="Title 2 2 2 31 2 35" xfId="49597"/>
    <cellStyle name="Title 2 2 2 31 2 36" xfId="49598"/>
    <cellStyle name="Title 2 2 2 31 2 37" xfId="49599"/>
    <cellStyle name="Title 2 2 2 31 2 38" xfId="49600"/>
    <cellStyle name="Title 2 2 2 31 2 39" xfId="49601"/>
    <cellStyle name="Title 2 2 2 31 2 4" xfId="49602"/>
    <cellStyle name="Title 2 2 2 31 2 40" xfId="49603"/>
    <cellStyle name="Title 2 2 2 31 2 41" xfId="49604"/>
    <cellStyle name="Title 2 2 2 31 2 42" xfId="49605"/>
    <cellStyle name="Title 2 2 2 31 2 43" xfId="49606"/>
    <cellStyle name="Title 2 2 2 31 2 44" xfId="49607"/>
    <cellStyle name="Title 2 2 2 31 2 45" xfId="49608"/>
    <cellStyle name="Title 2 2 2 31 2 46" xfId="49609"/>
    <cellStyle name="Title 2 2 2 31 2 47" xfId="49610"/>
    <cellStyle name="Title 2 2 2 31 2 48" xfId="49611"/>
    <cellStyle name="Title 2 2 2 31 2 49" xfId="49612"/>
    <cellStyle name="Title 2 2 2 31 2 5" xfId="49613"/>
    <cellStyle name="Title 2 2 2 31 2 50" xfId="49614"/>
    <cellStyle name="Title 2 2 2 31 2 51" xfId="49615"/>
    <cellStyle name="Title 2 2 2 31 2 52" xfId="49616"/>
    <cellStyle name="Title 2 2 2 31 2 53" xfId="49617"/>
    <cellStyle name="Title 2 2 2 31 2 54" xfId="49618"/>
    <cellStyle name="Title 2 2 2 31 2 55" xfId="49619"/>
    <cellStyle name="Title 2 2 2 31 2 56" xfId="49620"/>
    <cellStyle name="Title 2 2 2 31 2 57" xfId="49621"/>
    <cellStyle name="Title 2 2 2 31 2 58" xfId="49622"/>
    <cellStyle name="Title 2 2 2 31 2 59" xfId="49623"/>
    <cellStyle name="Title 2 2 2 31 2 6" xfId="49624"/>
    <cellStyle name="Title 2 2 2 31 2 60" xfId="49625"/>
    <cellStyle name="Title 2 2 2 31 2 61" xfId="49626"/>
    <cellStyle name="Title 2 2 2 31 2 62" xfId="49627"/>
    <cellStyle name="Title 2 2 2 31 2 63" xfId="49628"/>
    <cellStyle name="Title 2 2 2 31 2 64" xfId="49629"/>
    <cellStyle name="Title 2 2 2 31 2 65" xfId="49630"/>
    <cellStyle name="Title 2 2 2 31 2 66" xfId="49631"/>
    <cellStyle name="Title 2 2 2 31 2 67" xfId="49632"/>
    <cellStyle name="Title 2 2 2 31 2 68" xfId="49633"/>
    <cellStyle name="Title 2 2 2 31 2 69" xfId="49634"/>
    <cellStyle name="Title 2 2 2 31 2 7" xfId="49635"/>
    <cellStyle name="Title 2 2 2 31 2 70" xfId="49636"/>
    <cellStyle name="Title 2 2 2 31 2 71" xfId="49637"/>
    <cellStyle name="Title 2 2 2 31 2 72" xfId="49638"/>
    <cellStyle name="Title 2 2 2 31 2 73" xfId="49639"/>
    <cellStyle name="Title 2 2 2 31 2 74" xfId="49640"/>
    <cellStyle name="Title 2 2 2 31 2 8" xfId="49641"/>
    <cellStyle name="Title 2 2 2 31 2 9" xfId="49642"/>
    <cellStyle name="Title 2 2 2 31 20" xfId="49643"/>
    <cellStyle name="Title 2 2 2 31 21" xfId="49644"/>
    <cellStyle name="Title 2 2 2 31 22" xfId="49645"/>
    <cellStyle name="Title 2 2 2 31 23" xfId="49646"/>
    <cellStyle name="Title 2 2 2 31 24" xfId="49647"/>
    <cellStyle name="Title 2 2 2 31 25" xfId="49648"/>
    <cellStyle name="Title 2 2 2 31 26" xfId="49649"/>
    <cellStyle name="Title 2 2 2 31 27" xfId="49650"/>
    <cellStyle name="Title 2 2 2 31 28" xfId="49651"/>
    <cellStyle name="Title 2 2 2 31 29" xfId="49652"/>
    <cellStyle name="Title 2 2 2 31 3" xfId="49653"/>
    <cellStyle name="Title 2 2 2 31 3 2" xfId="49654"/>
    <cellStyle name="Title 2 2 2 31 30" xfId="49655"/>
    <cellStyle name="Title 2 2 2 31 31" xfId="49656"/>
    <cellStyle name="Title 2 2 2 31 32" xfId="49657"/>
    <cellStyle name="Title 2 2 2 31 33" xfId="49658"/>
    <cellStyle name="Title 2 2 2 31 34" xfId="49659"/>
    <cellStyle name="Title 2 2 2 31 35" xfId="49660"/>
    <cellStyle name="Title 2 2 2 31 36" xfId="49661"/>
    <cellStyle name="Title 2 2 2 31 37" xfId="49662"/>
    <cellStyle name="Title 2 2 2 31 38" xfId="49663"/>
    <cellStyle name="Title 2 2 2 31 39" xfId="49664"/>
    <cellStyle name="Title 2 2 2 31 4" xfId="49665"/>
    <cellStyle name="Title 2 2 2 31 40" xfId="49666"/>
    <cellStyle name="Title 2 2 2 31 41" xfId="49667"/>
    <cellStyle name="Title 2 2 2 31 42" xfId="49668"/>
    <cellStyle name="Title 2 2 2 31 43" xfId="49669"/>
    <cellStyle name="Title 2 2 2 31 44" xfId="49670"/>
    <cellStyle name="Title 2 2 2 31 45" xfId="49671"/>
    <cellStyle name="Title 2 2 2 31 46" xfId="49672"/>
    <cellStyle name="Title 2 2 2 31 47" xfId="49673"/>
    <cellStyle name="Title 2 2 2 31 48" xfId="49674"/>
    <cellStyle name="Title 2 2 2 31 49" xfId="49675"/>
    <cellStyle name="Title 2 2 2 31 5" xfId="49676"/>
    <cellStyle name="Title 2 2 2 31 50" xfId="49677"/>
    <cellStyle name="Title 2 2 2 31 51" xfId="49678"/>
    <cellStyle name="Title 2 2 2 31 52" xfId="49679"/>
    <cellStyle name="Title 2 2 2 31 53" xfId="49680"/>
    <cellStyle name="Title 2 2 2 31 54" xfId="49681"/>
    <cellStyle name="Title 2 2 2 31 55" xfId="49682"/>
    <cellStyle name="Title 2 2 2 31 56" xfId="49683"/>
    <cellStyle name="Title 2 2 2 31 57" xfId="49684"/>
    <cellStyle name="Title 2 2 2 31 58" xfId="49685"/>
    <cellStyle name="Title 2 2 2 31 59" xfId="49686"/>
    <cellStyle name="Title 2 2 2 31 6" xfId="49687"/>
    <cellStyle name="Title 2 2 2 31 60" xfId="49688"/>
    <cellStyle name="Title 2 2 2 31 61" xfId="49689"/>
    <cellStyle name="Title 2 2 2 31 62" xfId="49690"/>
    <cellStyle name="Title 2 2 2 31 63" xfId="49691"/>
    <cellStyle name="Title 2 2 2 31 64" xfId="49692"/>
    <cellStyle name="Title 2 2 2 31 65" xfId="49693"/>
    <cellStyle name="Title 2 2 2 31 66" xfId="49694"/>
    <cellStyle name="Title 2 2 2 31 67" xfId="49695"/>
    <cellStyle name="Title 2 2 2 31 68" xfId="49696"/>
    <cellStyle name="Title 2 2 2 31 69" xfId="49697"/>
    <cellStyle name="Title 2 2 2 31 7" xfId="49698"/>
    <cellStyle name="Title 2 2 2 31 70" xfId="49699"/>
    <cellStyle name="Title 2 2 2 31 71" xfId="49700"/>
    <cellStyle name="Title 2 2 2 31 72" xfId="49701"/>
    <cellStyle name="Title 2 2 2 31 73" xfId="49702"/>
    <cellStyle name="Title 2 2 2 31 74" xfId="49703"/>
    <cellStyle name="Title 2 2 2 31 8" xfId="49704"/>
    <cellStyle name="Title 2 2 2 31 9" xfId="49705"/>
    <cellStyle name="Title 2 2 2 32" xfId="49706"/>
    <cellStyle name="Title 2 2 2 32 2" xfId="49707"/>
    <cellStyle name="Title 2 2 2 33" xfId="49708"/>
    <cellStyle name="Title 2 2 2 33 2" xfId="49709"/>
    <cellStyle name="Title 2 2 2 34" xfId="49710"/>
    <cellStyle name="Title 2 2 2 34 2" xfId="49711"/>
    <cellStyle name="Title 2 2 2 35" xfId="49712"/>
    <cellStyle name="Title 2 2 2 35 2" xfId="49713"/>
    <cellStyle name="Title 2 2 2 36" xfId="49714"/>
    <cellStyle name="Title 2 2 2 36 2" xfId="49715"/>
    <cellStyle name="Title 2 2 2 37" xfId="49716"/>
    <cellStyle name="Title 2 2 2 37 2" xfId="49717"/>
    <cellStyle name="Title 2 2 2 38" xfId="49718"/>
    <cellStyle name="Title 2 2 2 38 2" xfId="49719"/>
    <cellStyle name="Title 2 2 2 39" xfId="49720"/>
    <cellStyle name="Title 2 2 2 39 2" xfId="49721"/>
    <cellStyle name="Title 2 2 2 4" xfId="49722"/>
    <cellStyle name="Title 2 2 2 4 2" xfId="49723"/>
    <cellStyle name="Title 2 2 2 40" xfId="49724"/>
    <cellStyle name="Title 2 2 2 40 2" xfId="49725"/>
    <cellStyle name="Title 2 2 2 41" xfId="49726"/>
    <cellStyle name="Title 2 2 2 41 2" xfId="49727"/>
    <cellStyle name="Title 2 2 2 42" xfId="49728"/>
    <cellStyle name="Title 2 2 2 42 2" xfId="49729"/>
    <cellStyle name="Title 2 2 2 43" xfId="49730"/>
    <cellStyle name="Title 2 2 2 43 2" xfId="49731"/>
    <cellStyle name="Title 2 2 2 44" xfId="49732"/>
    <cellStyle name="Title 2 2 2 44 2" xfId="49733"/>
    <cellStyle name="Title 2 2 2 45" xfId="49734"/>
    <cellStyle name="Title 2 2 2 45 2" xfId="49735"/>
    <cellStyle name="Title 2 2 2 46" xfId="49736"/>
    <cellStyle name="Title 2 2 2 46 2" xfId="49737"/>
    <cellStyle name="Title 2 2 2 47" xfId="49738"/>
    <cellStyle name="Title 2 2 2 47 2" xfId="49739"/>
    <cellStyle name="Title 2 2 2 48" xfId="49740"/>
    <cellStyle name="Title 2 2 2 48 2" xfId="49741"/>
    <cellStyle name="Title 2 2 2 49" xfId="49742"/>
    <cellStyle name="Title 2 2 2 49 2" xfId="49743"/>
    <cellStyle name="Title 2 2 2 5" xfId="49744"/>
    <cellStyle name="Title 2 2 2 5 10" xfId="49745"/>
    <cellStyle name="Title 2 2 2 5 100" xfId="49746"/>
    <cellStyle name="Title 2 2 2 5 101" xfId="49747"/>
    <cellStyle name="Title 2 2 2 5 102" xfId="49748"/>
    <cellStyle name="Title 2 2 2 5 103" xfId="49749"/>
    <cellStyle name="Title 2 2 2 5 104" xfId="49750"/>
    <cellStyle name="Title 2 2 2 5 105" xfId="49751"/>
    <cellStyle name="Title 2 2 2 5 106" xfId="49752"/>
    <cellStyle name="Title 2 2 2 5 107" xfId="49753"/>
    <cellStyle name="Title 2 2 2 5 108" xfId="49754"/>
    <cellStyle name="Title 2 2 2 5 109" xfId="49755"/>
    <cellStyle name="Title 2 2 2 5 11" xfId="49756"/>
    <cellStyle name="Title 2 2 2 5 110" xfId="49757"/>
    <cellStyle name="Title 2 2 2 5 12" xfId="49758"/>
    <cellStyle name="Title 2 2 2 5 13" xfId="49759"/>
    <cellStyle name="Title 2 2 2 5 14" xfId="49760"/>
    <cellStyle name="Title 2 2 2 5 15" xfId="49761"/>
    <cellStyle name="Title 2 2 2 5 16" xfId="49762"/>
    <cellStyle name="Title 2 2 2 5 17" xfId="49763"/>
    <cellStyle name="Title 2 2 2 5 18" xfId="49764"/>
    <cellStyle name="Title 2 2 2 5 19" xfId="49765"/>
    <cellStyle name="Title 2 2 2 5 2" xfId="49766"/>
    <cellStyle name="Title 2 2 2 5 2 10" xfId="49767"/>
    <cellStyle name="Title 2 2 2 5 2 11" xfId="49768"/>
    <cellStyle name="Title 2 2 2 5 2 12" xfId="49769"/>
    <cellStyle name="Title 2 2 2 5 2 13" xfId="49770"/>
    <cellStyle name="Title 2 2 2 5 2 13 2" xfId="49771"/>
    <cellStyle name="Title 2 2 2 5 2 14" xfId="49772"/>
    <cellStyle name="Title 2 2 2 5 2 15" xfId="49773"/>
    <cellStyle name="Title 2 2 2 5 2 16" xfId="49774"/>
    <cellStyle name="Title 2 2 2 5 2 17" xfId="49775"/>
    <cellStyle name="Title 2 2 2 5 2 18" xfId="49776"/>
    <cellStyle name="Title 2 2 2 5 2 19" xfId="49777"/>
    <cellStyle name="Title 2 2 2 5 2 2" xfId="49778"/>
    <cellStyle name="Title 2 2 2 5 2 2 10" xfId="49779"/>
    <cellStyle name="Title 2 2 2 5 2 2 11" xfId="49780"/>
    <cellStyle name="Title 2 2 2 5 2 2 12" xfId="49781"/>
    <cellStyle name="Title 2 2 2 5 2 2 13" xfId="49782"/>
    <cellStyle name="Title 2 2 2 5 2 2 14" xfId="49783"/>
    <cellStyle name="Title 2 2 2 5 2 2 15" xfId="49784"/>
    <cellStyle name="Title 2 2 2 5 2 2 16" xfId="49785"/>
    <cellStyle name="Title 2 2 2 5 2 2 17" xfId="49786"/>
    <cellStyle name="Title 2 2 2 5 2 2 18" xfId="49787"/>
    <cellStyle name="Title 2 2 2 5 2 2 19" xfId="49788"/>
    <cellStyle name="Title 2 2 2 5 2 2 2" xfId="49789"/>
    <cellStyle name="Title 2 2 2 5 2 2 2 10" xfId="49790"/>
    <cellStyle name="Title 2 2 2 5 2 2 2 11" xfId="49791"/>
    <cellStyle name="Title 2 2 2 5 2 2 2 12" xfId="49792"/>
    <cellStyle name="Title 2 2 2 5 2 2 2 13" xfId="49793"/>
    <cellStyle name="Title 2 2 2 5 2 2 2 14" xfId="49794"/>
    <cellStyle name="Title 2 2 2 5 2 2 2 15" xfId="49795"/>
    <cellStyle name="Title 2 2 2 5 2 2 2 16" xfId="49796"/>
    <cellStyle name="Title 2 2 2 5 2 2 2 17" xfId="49797"/>
    <cellStyle name="Title 2 2 2 5 2 2 2 18" xfId="49798"/>
    <cellStyle name="Title 2 2 2 5 2 2 2 19" xfId="49799"/>
    <cellStyle name="Title 2 2 2 5 2 2 2 2" xfId="49800"/>
    <cellStyle name="Title 2 2 2 5 2 2 2 2 10" xfId="49801"/>
    <cellStyle name="Title 2 2 2 5 2 2 2 2 11" xfId="49802"/>
    <cellStyle name="Title 2 2 2 5 2 2 2 2 12" xfId="49803"/>
    <cellStyle name="Title 2 2 2 5 2 2 2 2 13" xfId="49804"/>
    <cellStyle name="Title 2 2 2 5 2 2 2 2 14" xfId="49805"/>
    <cellStyle name="Title 2 2 2 5 2 2 2 2 15" xfId="49806"/>
    <cellStyle name="Title 2 2 2 5 2 2 2 2 16" xfId="49807"/>
    <cellStyle name="Title 2 2 2 5 2 2 2 2 17" xfId="49808"/>
    <cellStyle name="Title 2 2 2 5 2 2 2 2 18" xfId="49809"/>
    <cellStyle name="Title 2 2 2 5 2 2 2 2 19" xfId="49810"/>
    <cellStyle name="Title 2 2 2 5 2 2 2 2 2" xfId="49811"/>
    <cellStyle name="Title 2 2 2 5 2 2 2 2 2 10" xfId="49812"/>
    <cellStyle name="Title 2 2 2 5 2 2 2 2 2 11" xfId="49813"/>
    <cellStyle name="Title 2 2 2 5 2 2 2 2 2 12" xfId="49814"/>
    <cellStyle name="Title 2 2 2 5 2 2 2 2 2 13" xfId="49815"/>
    <cellStyle name="Title 2 2 2 5 2 2 2 2 2 14" xfId="49816"/>
    <cellStyle name="Title 2 2 2 5 2 2 2 2 2 15" xfId="49817"/>
    <cellStyle name="Title 2 2 2 5 2 2 2 2 2 16" xfId="49818"/>
    <cellStyle name="Title 2 2 2 5 2 2 2 2 2 17" xfId="49819"/>
    <cellStyle name="Title 2 2 2 5 2 2 2 2 2 18" xfId="49820"/>
    <cellStyle name="Title 2 2 2 5 2 2 2 2 2 19" xfId="49821"/>
    <cellStyle name="Title 2 2 2 5 2 2 2 2 2 2" xfId="49822"/>
    <cellStyle name="Title 2 2 2 5 2 2 2 2 2 2 2" xfId="49823"/>
    <cellStyle name="Title 2 2 2 5 2 2 2 2 2 20" xfId="49824"/>
    <cellStyle name="Title 2 2 2 5 2 2 2 2 2 21" xfId="49825"/>
    <cellStyle name="Title 2 2 2 5 2 2 2 2 2 22" xfId="49826"/>
    <cellStyle name="Title 2 2 2 5 2 2 2 2 2 23" xfId="49827"/>
    <cellStyle name="Title 2 2 2 5 2 2 2 2 2 24" xfId="49828"/>
    <cellStyle name="Title 2 2 2 5 2 2 2 2 2 25" xfId="49829"/>
    <cellStyle name="Title 2 2 2 5 2 2 2 2 2 26" xfId="49830"/>
    <cellStyle name="Title 2 2 2 5 2 2 2 2 2 27" xfId="49831"/>
    <cellStyle name="Title 2 2 2 5 2 2 2 2 2 28" xfId="49832"/>
    <cellStyle name="Title 2 2 2 5 2 2 2 2 2 29" xfId="49833"/>
    <cellStyle name="Title 2 2 2 5 2 2 2 2 2 3" xfId="49834"/>
    <cellStyle name="Title 2 2 2 5 2 2 2 2 2 30" xfId="49835"/>
    <cellStyle name="Title 2 2 2 5 2 2 2 2 2 31" xfId="49836"/>
    <cellStyle name="Title 2 2 2 5 2 2 2 2 2 32" xfId="49837"/>
    <cellStyle name="Title 2 2 2 5 2 2 2 2 2 33" xfId="49838"/>
    <cellStyle name="Title 2 2 2 5 2 2 2 2 2 34" xfId="49839"/>
    <cellStyle name="Title 2 2 2 5 2 2 2 2 2 35" xfId="49840"/>
    <cellStyle name="Title 2 2 2 5 2 2 2 2 2 36" xfId="49841"/>
    <cellStyle name="Title 2 2 2 5 2 2 2 2 2 37" xfId="49842"/>
    <cellStyle name="Title 2 2 2 5 2 2 2 2 2 38" xfId="49843"/>
    <cellStyle name="Title 2 2 2 5 2 2 2 2 2 39" xfId="49844"/>
    <cellStyle name="Title 2 2 2 5 2 2 2 2 2 4" xfId="49845"/>
    <cellStyle name="Title 2 2 2 5 2 2 2 2 2 40" xfId="49846"/>
    <cellStyle name="Title 2 2 2 5 2 2 2 2 2 41" xfId="49847"/>
    <cellStyle name="Title 2 2 2 5 2 2 2 2 2 42" xfId="49848"/>
    <cellStyle name="Title 2 2 2 5 2 2 2 2 2 43" xfId="49849"/>
    <cellStyle name="Title 2 2 2 5 2 2 2 2 2 44" xfId="49850"/>
    <cellStyle name="Title 2 2 2 5 2 2 2 2 2 45" xfId="49851"/>
    <cellStyle name="Title 2 2 2 5 2 2 2 2 2 46" xfId="49852"/>
    <cellStyle name="Title 2 2 2 5 2 2 2 2 2 47" xfId="49853"/>
    <cellStyle name="Title 2 2 2 5 2 2 2 2 2 48" xfId="49854"/>
    <cellStyle name="Title 2 2 2 5 2 2 2 2 2 49" xfId="49855"/>
    <cellStyle name="Title 2 2 2 5 2 2 2 2 2 5" xfId="49856"/>
    <cellStyle name="Title 2 2 2 5 2 2 2 2 2 50" xfId="49857"/>
    <cellStyle name="Title 2 2 2 5 2 2 2 2 2 51" xfId="49858"/>
    <cellStyle name="Title 2 2 2 5 2 2 2 2 2 52" xfId="49859"/>
    <cellStyle name="Title 2 2 2 5 2 2 2 2 2 53" xfId="49860"/>
    <cellStyle name="Title 2 2 2 5 2 2 2 2 2 54" xfId="49861"/>
    <cellStyle name="Title 2 2 2 5 2 2 2 2 2 55" xfId="49862"/>
    <cellStyle name="Title 2 2 2 5 2 2 2 2 2 56" xfId="49863"/>
    <cellStyle name="Title 2 2 2 5 2 2 2 2 2 57" xfId="49864"/>
    <cellStyle name="Title 2 2 2 5 2 2 2 2 2 58" xfId="49865"/>
    <cellStyle name="Title 2 2 2 5 2 2 2 2 2 59" xfId="49866"/>
    <cellStyle name="Title 2 2 2 5 2 2 2 2 2 6" xfId="49867"/>
    <cellStyle name="Title 2 2 2 5 2 2 2 2 2 60" xfId="49868"/>
    <cellStyle name="Title 2 2 2 5 2 2 2 2 2 61" xfId="49869"/>
    <cellStyle name="Title 2 2 2 5 2 2 2 2 2 62" xfId="49870"/>
    <cellStyle name="Title 2 2 2 5 2 2 2 2 2 63" xfId="49871"/>
    <cellStyle name="Title 2 2 2 5 2 2 2 2 2 64" xfId="49872"/>
    <cellStyle name="Title 2 2 2 5 2 2 2 2 2 65" xfId="49873"/>
    <cellStyle name="Title 2 2 2 5 2 2 2 2 2 66" xfId="49874"/>
    <cellStyle name="Title 2 2 2 5 2 2 2 2 2 67" xfId="49875"/>
    <cellStyle name="Title 2 2 2 5 2 2 2 2 2 68" xfId="49876"/>
    <cellStyle name="Title 2 2 2 5 2 2 2 2 2 69" xfId="49877"/>
    <cellStyle name="Title 2 2 2 5 2 2 2 2 2 7" xfId="49878"/>
    <cellStyle name="Title 2 2 2 5 2 2 2 2 2 70" xfId="49879"/>
    <cellStyle name="Title 2 2 2 5 2 2 2 2 2 71" xfId="49880"/>
    <cellStyle name="Title 2 2 2 5 2 2 2 2 2 72" xfId="49881"/>
    <cellStyle name="Title 2 2 2 5 2 2 2 2 2 73" xfId="49882"/>
    <cellStyle name="Title 2 2 2 5 2 2 2 2 2 74" xfId="49883"/>
    <cellStyle name="Title 2 2 2 5 2 2 2 2 2 8" xfId="49884"/>
    <cellStyle name="Title 2 2 2 5 2 2 2 2 2 9" xfId="49885"/>
    <cellStyle name="Title 2 2 2 5 2 2 2 2 20" xfId="49886"/>
    <cellStyle name="Title 2 2 2 5 2 2 2 2 21" xfId="49887"/>
    <cellStyle name="Title 2 2 2 5 2 2 2 2 22" xfId="49888"/>
    <cellStyle name="Title 2 2 2 5 2 2 2 2 23" xfId="49889"/>
    <cellStyle name="Title 2 2 2 5 2 2 2 2 24" xfId="49890"/>
    <cellStyle name="Title 2 2 2 5 2 2 2 2 25" xfId="49891"/>
    <cellStyle name="Title 2 2 2 5 2 2 2 2 26" xfId="49892"/>
    <cellStyle name="Title 2 2 2 5 2 2 2 2 27" xfId="49893"/>
    <cellStyle name="Title 2 2 2 5 2 2 2 2 28" xfId="49894"/>
    <cellStyle name="Title 2 2 2 5 2 2 2 2 29" xfId="49895"/>
    <cellStyle name="Title 2 2 2 5 2 2 2 2 3" xfId="49896"/>
    <cellStyle name="Title 2 2 2 5 2 2 2 2 3 2" xfId="49897"/>
    <cellStyle name="Title 2 2 2 5 2 2 2 2 30" xfId="49898"/>
    <cellStyle name="Title 2 2 2 5 2 2 2 2 31" xfId="49899"/>
    <cellStyle name="Title 2 2 2 5 2 2 2 2 32" xfId="49900"/>
    <cellStyle name="Title 2 2 2 5 2 2 2 2 33" xfId="49901"/>
    <cellStyle name="Title 2 2 2 5 2 2 2 2 34" xfId="49902"/>
    <cellStyle name="Title 2 2 2 5 2 2 2 2 35" xfId="49903"/>
    <cellStyle name="Title 2 2 2 5 2 2 2 2 36" xfId="49904"/>
    <cellStyle name="Title 2 2 2 5 2 2 2 2 37" xfId="49905"/>
    <cellStyle name="Title 2 2 2 5 2 2 2 2 38" xfId="49906"/>
    <cellStyle name="Title 2 2 2 5 2 2 2 2 39" xfId="49907"/>
    <cellStyle name="Title 2 2 2 5 2 2 2 2 4" xfId="49908"/>
    <cellStyle name="Title 2 2 2 5 2 2 2 2 40" xfId="49909"/>
    <cellStyle name="Title 2 2 2 5 2 2 2 2 41" xfId="49910"/>
    <cellStyle name="Title 2 2 2 5 2 2 2 2 42" xfId="49911"/>
    <cellStyle name="Title 2 2 2 5 2 2 2 2 43" xfId="49912"/>
    <cellStyle name="Title 2 2 2 5 2 2 2 2 44" xfId="49913"/>
    <cellStyle name="Title 2 2 2 5 2 2 2 2 45" xfId="49914"/>
    <cellStyle name="Title 2 2 2 5 2 2 2 2 46" xfId="49915"/>
    <cellStyle name="Title 2 2 2 5 2 2 2 2 47" xfId="49916"/>
    <cellStyle name="Title 2 2 2 5 2 2 2 2 48" xfId="49917"/>
    <cellStyle name="Title 2 2 2 5 2 2 2 2 49" xfId="49918"/>
    <cellStyle name="Title 2 2 2 5 2 2 2 2 5" xfId="49919"/>
    <cellStyle name="Title 2 2 2 5 2 2 2 2 50" xfId="49920"/>
    <cellStyle name="Title 2 2 2 5 2 2 2 2 51" xfId="49921"/>
    <cellStyle name="Title 2 2 2 5 2 2 2 2 52" xfId="49922"/>
    <cellStyle name="Title 2 2 2 5 2 2 2 2 53" xfId="49923"/>
    <cellStyle name="Title 2 2 2 5 2 2 2 2 54" xfId="49924"/>
    <cellStyle name="Title 2 2 2 5 2 2 2 2 55" xfId="49925"/>
    <cellStyle name="Title 2 2 2 5 2 2 2 2 56" xfId="49926"/>
    <cellStyle name="Title 2 2 2 5 2 2 2 2 57" xfId="49927"/>
    <cellStyle name="Title 2 2 2 5 2 2 2 2 58" xfId="49928"/>
    <cellStyle name="Title 2 2 2 5 2 2 2 2 59" xfId="49929"/>
    <cellStyle name="Title 2 2 2 5 2 2 2 2 6" xfId="49930"/>
    <cellStyle name="Title 2 2 2 5 2 2 2 2 60" xfId="49931"/>
    <cellStyle name="Title 2 2 2 5 2 2 2 2 61" xfId="49932"/>
    <cellStyle name="Title 2 2 2 5 2 2 2 2 62" xfId="49933"/>
    <cellStyle name="Title 2 2 2 5 2 2 2 2 63" xfId="49934"/>
    <cellStyle name="Title 2 2 2 5 2 2 2 2 64" xfId="49935"/>
    <cellStyle name="Title 2 2 2 5 2 2 2 2 65" xfId="49936"/>
    <cellStyle name="Title 2 2 2 5 2 2 2 2 66" xfId="49937"/>
    <cellStyle name="Title 2 2 2 5 2 2 2 2 67" xfId="49938"/>
    <cellStyle name="Title 2 2 2 5 2 2 2 2 68" xfId="49939"/>
    <cellStyle name="Title 2 2 2 5 2 2 2 2 69" xfId="49940"/>
    <cellStyle name="Title 2 2 2 5 2 2 2 2 7" xfId="49941"/>
    <cellStyle name="Title 2 2 2 5 2 2 2 2 70" xfId="49942"/>
    <cellStyle name="Title 2 2 2 5 2 2 2 2 71" xfId="49943"/>
    <cellStyle name="Title 2 2 2 5 2 2 2 2 72" xfId="49944"/>
    <cellStyle name="Title 2 2 2 5 2 2 2 2 73" xfId="49945"/>
    <cellStyle name="Title 2 2 2 5 2 2 2 2 74" xfId="49946"/>
    <cellStyle name="Title 2 2 2 5 2 2 2 2 8" xfId="49947"/>
    <cellStyle name="Title 2 2 2 5 2 2 2 2 9" xfId="49948"/>
    <cellStyle name="Title 2 2 2 5 2 2 2 20" xfId="49949"/>
    <cellStyle name="Title 2 2 2 5 2 2 2 21" xfId="49950"/>
    <cellStyle name="Title 2 2 2 5 2 2 2 22" xfId="49951"/>
    <cellStyle name="Title 2 2 2 5 2 2 2 23" xfId="49952"/>
    <cellStyle name="Title 2 2 2 5 2 2 2 24" xfId="49953"/>
    <cellStyle name="Title 2 2 2 5 2 2 2 25" xfId="49954"/>
    <cellStyle name="Title 2 2 2 5 2 2 2 26" xfId="49955"/>
    <cellStyle name="Title 2 2 2 5 2 2 2 27" xfId="49956"/>
    <cellStyle name="Title 2 2 2 5 2 2 2 28" xfId="49957"/>
    <cellStyle name="Title 2 2 2 5 2 2 2 29" xfId="49958"/>
    <cellStyle name="Title 2 2 2 5 2 2 2 3" xfId="49959"/>
    <cellStyle name="Title 2 2 2 5 2 2 2 3 2" xfId="49960"/>
    <cellStyle name="Title 2 2 2 5 2 2 2 30" xfId="49961"/>
    <cellStyle name="Title 2 2 2 5 2 2 2 31" xfId="49962"/>
    <cellStyle name="Title 2 2 2 5 2 2 2 32" xfId="49963"/>
    <cellStyle name="Title 2 2 2 5 2 2 2 33" xfId="49964"/>
    <cellStyle name="Title 2 2 2 5 2 2 2 34" xfId="49965"/>
    <cellStyle name="Title 2 2 2 5 2 2 2 35" xfId="49966"/>
    <cellStyle name="Title 2 2 2 5 2 2 2 36" xfId="49967"/>
    <cellStyle name="Title 2 2 2 5 2 2 2 37" xfId="49968"/>
    <cellStyle name="Title 2 2 2 5 2 2 2 38" xfId="49969"/>
    <cellStyle name="Title 2 2 2 5 2 2 2 39" xfId="49970"/>
    <cellStyle name="Title 2 2 2 5 2 2 2 4" xfId="49971"/>
    <cellStyle name="Title 2 2 2 5 2 2 2 40" xfId="49972"/>
    <cellStyle name="Title 2 2 2 5 2 2 2 41" xfId="49973"/>
    <cellStyle name="Title 2 2 2 5 2 2 2 42" xfId="49974"/>
    <cellStyle name="Title 2 2 2 5 2 2 2 43" xfId="49975"/>
    <cellStyle name="Title 2 2 2 5 2 2 2 44" xfId="49976"/>
    <cellStyle name="Title 2 2 2 5 2 2 2 45" xfId="49977"/>
    <cellStyle name="Title 2 2 2 5 2 2 2 46" xfId="49978"/>
    <cellStyle name="Title 2 2 2 5 2 2 2 47" xfId="49979"/>
    <cellStyle name="Title 2 2 2 5 2 2 2 48" xfId="49980"/>
    <cellStyle name="Title 2 2 2 5 2 2 2 49" xfId="49981"/>
    <cellStyle name="Title 2 2 2 5 2 2 2 5" xfId="49982"/>
    <cellStyle name="Title 2 2 2 5 2 2 2 50" xfId="49983"/>
    <cellStyle name="Title 2 2 2 5 2 2 2 51" xfId="49984"/>
    <cellStyle name="Title 2 2 2 5 2 2 2 52" xfId="49985"/>
    <cellStyle name="Title 2 2 2 5 2 2 2 53" xfId="49986"/>
    <cellStyle name="Title 2 2 2 5 2 2 2 54" xfId="49987"/>
    <cellStyle name="Title 2 2 2 5 2 2 2 55" xfId="49988"/>
    <cellStyle name="Title 2 2 2 5 2 2 2 56" xfId="49989"/>
    <cellStyle name="Title 2 2 2 5 2 2 2 57" xfId="49990"/>
    <cellStyle name="Title 2 2 2 5 2 2 2 58" xfId="49991"/>
    <cellStyle name="Title 2 2 2 5 2 2 2 59" xfId="49992"/>
    <cellStyle name="Title 2 2 2 5 2 2 2 6" xfId="49993"/>
    <cellStyle name="Title 2 2 2 5 2 2 2 60" xfId="49994"/>
    <cellStyle name="Title 2 2 2 5 2 2 2 61" xfId="49995"/>
    <cellStyle name="Title 2 2 2 5 2 2 2 62" xfId="49996"/>
    <cellStyle name="Title 2 2 2 5 2 2 2 63" xfId="49997"/>
    <cellStyle name="Title 2 2 2 5 2 2 2 64" xfId="49998"/>
    <cellStyle name="Title 2 2 2 5 2 2 2 65" xfId="49999"/>
    <cellStyle name="Title 2 2 2 5 2 2 2 66" xfId="50000"/>
    <cellStyle name="Title 2 2 2 5 2 2 2 67" xfId="50001"/>
    <cellStyle name="Title 2 2 2 5 2 2 2 68" xfId="50002"/>
    <cellStyle name="Title 2 2 2 5 2 2 2 69" xfId="50003"/>
    <cellStyle name="Title 2 2 2 5 2 2 2 7" xfId="50004"/>
    <cellStyle name="Title 2 2 2 5 2 2 2 70" xfId="50005"/>
    <cellStyle name="Title 2 2 2 5 2 2 2 71" xfId="50006"/>
    <cellStyle name="Title 2 2 2 5 2 2 2 72" xfId="50007"/>
    <cellStyle name="Title 2 2 2 5 2 2 2 73" xfId="50008"/>
    <cellStyle name="Title 2 2 2 5 2 2 2 74" xfId="50009"/>
    <cellStyle name="Title 2 2 2 5 2 2 2 75" xfId="50010"/>
    <cellStyle name="Title 2 2 2 5 2 2 2 76" xfId="50011"/>
    <cellStyle name="Title 2 2 2 5 2 2 2 77" xfId="50012"/>
    <cellStyle name="Title 2 2 2 5 2 2 2 78" xfId="50013"/>
    <cellStyle name="Title 2 2 2 5 2 2 2 79" xfId="50014"/>
    <cellStyle name="Title 2 2 2 5 2 2 2 8" xfId="50015"/>
    <cellStyle name="Title 2 2 2 5 2 2 2 80" xfId="50016"/>
    <cellStyle name="Title 2 2 2 5 2 2 2 81" xfId="50017"/>
    <cellStyle name="Title 2 2 2 5 2 2 2 82" xfId="50018"/>
    <cellStyle name="Title 2 2 2 5 2 2 2 83" xfId="50019"/>
    <cellStyle name="Title 2 2 2 5 2 2 2 84" xfId="50020"/>
    <cellStyle name="Title 2 2 2 5 2 2 2 85" xfId="50021"/>
    <cellStyle name="Title 2 2 2 5 2 2 2 86" xfId="50022"/>
    <cellStyle name="Title 2 2 2 5 2 2 2 87" xfId="50023"/>
    <cellStyle name="Title 2 2 2 5 2 2 2 88" xfId="50024"/>
    <cellStyle name="Title 2 2 2 5 2 2 2 9" xfId="50025"/>
    <cellStyle name="Title 2 2 2 5 2 2 20" xfId="50026"/>
    <cellStyle name="Title 2 2 2 5 2 2 21" xfId="50027"/>
    <cellStyle name="Title 2 2 2 5 2 2 22" xfId="50028"/>
    <cellStyle name="Title 2 2 2 5 2 2 23" xfId="50029"/>
    <cellStyle name="Title 2 2 2 5 2 2 24" xfId="50030"/>
    <cellStyle name="Title 2 2 2 5 2 2 25" xfId="50031"/>
    <cellStyle name="Title 2 2 2 5 2 2 26" xfId="50032"/>
    <cellStyle name="Title 2 2 2 5 2 2 27" xfId="50033"/>
    <cellStyle name="Title 2 2 2 5 2 2 28" xfId="50034"/>
    <cellStyle name="Title 2 2 2 5 2 2 29" xfId="50035"/>
    <cellStyle name="Title 2 2 2 5 2 2 3" xfId="50036"/>
    <cellStyle name="Title 2 2 2 5 2 2 3 2" xfId="50037"/>
    <cellStyle name="Title 2 2 2 5 2 2 30" xfId="50038"/>
    <cellStyle name="Title 2 2 2 5 2 2 31" xfId="50039"/>
    <cellStyle name="Title 2 2 2 5 2 2 32" xfId="50040"/>
    <cellStyle name="Title 2 2 2 5 2 2 33" xfId="50041"/>
    <cellStyle name="Title 2 2 2 5 2 2 34" xfId="50042"/>
    <cellStyle name="Title 2 2 2 5 2 2 35" xfId="50043"/>
    <cellStyle name="Title 2 2 2 5 2 2 36" xfId="50044"/>
    <cellStyle name="Title 2 2 2 5 2 2 37" xfId="50045"/>
    <cellStyle name="Title 2 2 2 5 2 2 38" xfId="50046"/>
    <cellStyle name="Title 2 2 2 5 2 2 39" xfId="50047"/>
    <cellStyle name="Title 2 2 2 5 2 2 4" xfId="50048"/>
    <cellStyle name="Title 2 2 2 5 2 2 40" xfId="50049"/>
    <cellStyle name="Title 2 2 2 5 2 2 41" xfId="50050"/>
    <cellStyle name="Title 2 2 2 5 2 2 42" xfId="50051"/>
    <cellStyle name="Title 2 2 2 5 2 2 43" xfId="50052"/>
    <cellStyle name="Title 2 2 2 5 2 2 44" xfId="50053"/>
    <cellStyle name="Title 2 2 2 5 2 2 45" xfId="50054"/>
    <cellStyle name="Title 2 2 2 5 2 2 46" xfId="50055"/>
    <cellStyle name="Title 2 2 2 5 2 2 47" xfId="50056"/>
    <cellStyle name="Title 2 2 2 5 2 2 48" xfId="50057"/>
    <cellStyle name="Title 2 2 2 5 2 2 49" xfId="50058"/>
    <cellStyle name="Title 2 2 2 5 2 2 5" xfId="50059"/>
    <cellStyle name="Title 2 2 2 5 2 2 50" xfId="50060"/>
    <cellStyle name="Title 2 2 2 5 2 2 51" xfId="50061"/>
    <cellStyle name="Title 2 2 2 5 2 2 52" xfId="50062"/>
    <cellStyle name="Title 2 2 2 5 2 2 53" xfId="50063"/>
    <cellStyle name="Title 2 2 2 5 2 2 54" xfId="50064"/>
    <cellStyle name="Title 2 2 2 5 2 2 55" xfId="50065"/>
    <cellStyle name="Title 2 2 2 5 2 2 56" xfId="50066"/>
    <cellStyle name="Title 2 2 2 5 2 2 57" xfId="50067"/>
    <cellStyle name="Title 2 2 2 5 2 2 58" xfId="50068"/>
    <cellStyle name="Title 2 2 2 5 2 2 59" xfId="50069"/>
    <cellStyle name="Title 2 2 2 5 2 2 6" xfId="50070"/>
    <cellStyle name="Title 2 2 2 5 2 2 60" xfId="50071"/>
    <cellStyle name="Title 2 2 2 5 2 2 61" xfId="50072"/>
    <cellStyle name="Title 2 2 2 5 2 2 62" xfId="50073"/>
    <cellStyle name="Title 2 2 2 5 2 2 63" xfId="50074"/>
    <cellStyle name="Title 2 2 2 5 2 2 64" xfId="50075"/>
    <cellStyle name="Title 2 2 2 5 2 2 65" xfId="50076"/>
    <cellStyle name="Title 2 2 2 5 2 2 66" xfId="50077"/>
    <cellStyle name="Title 2 2 2 5 2 2 67" xfId="50078"/>
    <cellStyle name="Title 2 2 2 5 2 2 68" xfId="50079"/>
    <cellStyle name="Title 2 2 2 5 2 2 69" xfId="50080"/>
    <cellStyle name="Title 2 2 2 5 2 2 7" xfId="50081"/>
    <cellStyle name="Title 2 2 2 5 2 2 70" xfId="50082"/>
    <cellStyle name="Title 2 2 2 5 2 2 71" xfId="50083"/>
    <cellStyle name="Title 2 2 2 5 2 2 72" xfId="50084"/>
    <cellStyle name="Title 2 2 2 5 2 2 73" xfId="50085"/>
    <cellStyle name="Title 2 2 2 5 2 2 74" xfId="50086"/>
    <cellStyle name="Title 2 2 2 5 2 2 75" xfId="50087"/>
    <cellStyle name="Title 2 2 2 5 2 2 76" xfId="50088"/>
    <cellStyle name="Title 2 2 2 5 2 2 77" xfId="50089"/>
    <cellStyle name="Title 2 2 2 5 2 2 78" xfId="50090"/>
    <cellStyle name="Title 2 2 2 5 2 2 79" xfId="50091"/>
    <cellStyle name="Title 2 2 2 5 2 2 8" xfId="50092"/>
    <cellStyle name="Title 2 2 2 5 2 2 80" xfId="50093"/>
    <cellStyle name="Title 2 2 2 5 2 2 81" xfId="50094"/>
    <cellStyle name="Title 2 2 2 5 2 2 82" xfId="50095"/>
    <cellStyle name="Title 2 2 2 5 2 2 83" xfId="50096"/>
    <cellStyle name="Title 2 2 2 5 2 2 84" xfId="50097"/>
    <cellStyle name="Title 2 2 2 5 2 2 85" xfId="50098"/>
    <cellStyle name="Title 2 2 2 5 2 2 86" xfId="50099"/>
    <cellStyle name="Title 2 2 2 5 2 2 87" xfId="50100"/>
    <cellStyle name="Title 2 2 2 5 2 2 88" xfId="50101"/>
    <cellStyle name="Title 2 2 2 5 2 2 9" xfId="50102"/>
    <cellStyle name="Title 2 2 2 5 2 20" xfId="50103"/>
    <cellStyle name="Title 2 2 2 5 2 21" xfId="50104"/>
    <cellStyle name="Title 2 2 2 5 2 22" xfId="50105"/>
    <cellStyle name="Title 2 2 2 5 2 23" xfId="50106"/>
    <cellStyle name="Title 2 2 2 5 2 24" xfId="50107"/>
    <cellStyle name="Title 2 2 2 5 2 25" xfId="50108"/>
    <cellStyle name="Title 2 2 2 5 2 26" xfId="50109"/>
    <cellStyle name="Title 2 2 2 5 2 27" xfId="50110"/>
    <cellStyle name="Title 2 2 2 5 2 28" xfId="50111"/>
    <cellStyle name="Title 2 2 2 5 2 29" xfId="50112"/>
    <cellStyle name="Title 2 2 2 5 2 3" xfId="50113"/>
    <cellStyle name="Title 2 2 2 5 2 30" xfId="50114"/>
    <cellStyle name="Title 2 2 2 5 2 31" xfId="50115"/>
    <cellStyle name="Title 2 2 2 5 2 32" xfId="50116"/>
    <cellStyle name="Title 2 2 2 5 2 33" xfId="50117"/>
    <cellStyle name="Title 2 2 2 5 2 34" xfId="50118"/>
    <cellStyle name="Title 2 2 2 5 2 35" xfId="50119"/>
    <cellStyle name="Title 2 2 2 5 2 36" xfId="50120"/>
    <cellStyle name="Title 2 2 2 5 2 37" xfId="50121"/>
    <cellStyle name="Title 2 2 2 5 2 38" xfId="50122"/>
    <cellStyle name="Title 2 2 2 5 2 39" xfId="50123"/>
    <cellStyle name="Title 2 2 2 5 2 4" xfId="50124"/>
    <cellStyle name="Title 2 2 2 5 2 40" xfId="50125"/>
    <cellStyle name="Title 2 2 2 5 2 41" xfId="50126"/>
    <cellStyle name="Title 2 2 2 5 2 42" xfId="50127"/>
    <cellStyle name="Title 2 2 2 5 2 43" xfId="50128"/>
    <cellStyle name="Title 2 2 2 5 2 44" xfId="50129"/>
    <cellStyle name="Title 2 2 2 5 2 45" xfId="50130"/>
    <cellStyle name="Title 2 2 2 5 2 46" xfId="50131"/>
    <cellStyle name="Title 2 2 2 5 2 47" xfId="50132"/>
    <cellStyle name="Title 2 2 2 5 2 48" xfId="50133"/>
    <cellStyle name="Title 2 2 2 5 2 49" xfId="50134"/>
    <cellStyle name="Title 2 2 2 5 2 5" xfId="50135"/>
    <cellStyle name="Title 2 2 2 5 2 50" xfId="50136"/>
    <cellStyle name="Title 2 2 2 5 2 51" xfId="50137"/>
    <cellStyle name="Title 2 2 2 5 2 52" xfId="50138"/>
    <cellStyle name="Title 2 2 2 5 2 53" xfId="50139"/>
    <cellStyle name="Title 2 2 2 5 2 54" xfId="50140"/>
    <cellStyle name="Title 2 2 2 5 2 55" xfId="50141"/>
    <cellStyle name="Title 2 2 2 5 2 56" xfId="50142"/>
    <cellStyle name="Title 2 2 2 5 2 57" xfId="50143"/>
    <cellStyle name="Title 2 2 2 5 2 58" xfId="50144"/>
    <cellStyle name="Title 2 2 2 5 2 59" xfId="50145"/>
    <cellStyle name="Title 2 2 2 5 2 6" xfId="50146"/>
    <cellStyle name="Title 2 2 2 5 2 60" xfId="50147"/>
    <cellStyle name="Title 2 2 2 5 2 61" xfId="50148"/>
    <cellStyle name="Title 2 2 2 5 2 62" xfId="50149"/>
    <cellStyle name="Title 2 2 2 5 2 63" xfId="50150"/>
    <cellStyle name="Title 2 2 2 5 2 64" xfId="50151"/>
    <cellStyle name="Title 2 2 2 5 2 65" xfId="50152"/>
    <cellStyle name="Title 2 2 2 5 2 66" xfId="50153"/>
    <cellStyle name="Title 2 2 2 5 2 67" xfId="50154"/>
    <cellStyle name="Title 2 2 2 5 2 68" xfId="50155"/>
    <cellStyle name="Title 2 2 2 5 2 69" xfId="50156"/>
    <cellStyle name="Title 2 2 2 5 2 7" xfId="50157"/>
    <cellStyle name="Title 2 2 2 5 2 70" xfId="50158"/>
    <cellStyle name="Title 2 2 2 5 2 71" xfId="50159"/>
    <cellStyle name="Title 2 2 2 5 2 72" xfId="50160"/>
    <cellStyle name="Title 2 2 2 5 2 73" xfId="50161"/>
    <cellStyle name="Title 2 2 2 5 2 74" xfId="50162"/>
    <cellStyle name="Title 2 2 2 5 2 75" xfId="50163"/>
    <cellStyle name="Title 2 2 2 5 2 76" xfId="50164"/>
    <cellStyle name="Title 2 2 2 5 2 77" xfId="50165"/>
    <cellStyle name="Title 2 2 2 5 2 78" xfId="50166"/>
    <cellStyle name="Title 2 2 2 5 2 79" xfId="50167"/>
    <cellStyle name="Title 2 2 2 5 2 8" xfId="50168"/>
    <cellStyle name="Title 2 2 2 5 2 80" xfId="50169"/>
    <cellStyle name="Title 2 2 2 5 2 81" xfId="50170"/>
    <cellStyle name="Title 2 2 2 5 2 82" xfId="50171"/>
    <cellStyle name="Title 2 2 2 5 2 83" xfId="50172"/>
    <cellStyle name="Title 2 2 2 5 2 84" xfId="50173"/>
    <cellStyle name="Title 2 2 2 5 2 85" xfId="50174"/>
    <cellStyle name="Title 2 2 2 5 2 86" xfId="50175"/>
    <cellStyle name="Title 2 2 2 5 2 87" xfId="50176"/>
    <cellStyle name="Title 2 2 2 5 2 88" xfId="50177"/>
    <cellStyle name="Title 2 2 2 5 2 89" xfId="50178"/>
    <cellStyle name="Title 2 2 2 5 2 9" xfId="50179"/>
    <cellStyle name="Title 2 2 2 5 2 90" xfId="50180"/>
    <cellStyle name="Title 2 2 2 5 2 91" xfId="50181"/>
    <cellStyle name="Title 2 2 2 5 2 92" xfId="50182"/>
    <cellStyle name="Title 2 2 2 5 2 93" xfId="50183"/>
    <cellStyle name="Title 2 2 2 5 2 94" xfId="50184"/>
    <cellStyle name="Title 2 2 2 5 2 95" xfId="50185"/>
    <cellStyle name="Title 2 2 2 5 2 96" xfId="50186"/>
    <cellStyle name="Title 2 2 2 5 2 97" xfId="50187"/>
    <cellStyle name="Title 2 2 2 5 2 98" xfId="50188"/>
    <cellStyle name="Title 2 2 2 5 20" xfId="50189"/>
    <cellStyle name="Title 2 2 2 5 21" xfId="50190"/>
    <cellStyle name="Title 2 2 2 5 22" xfId="50191"/>
    <cellStyle name="Title 2 2 2 5 23" xfId="50192"/>
    <cellStyle name="Title 2 2 2 5 24" xfId="50193"/>
    <cellStyle name="Title 2 2 2 5 25" xfId="50194"/>
    <cellStyle name="Title 2 2 2 5 25 2" xfId="50195"/>
    <cellStyle name="Title 2 2 2 5 26" xfId="50196"/>
    <cellStyle name="Title 2 2 2 5 27" xfId="50197"/>
    <cellStyle name="Title 2 2 2 5 28" xfId="50198"/>
    <cellStyle name="Title 2 2 2 5 29" xfId="50199"/>
    <cellStyle name="Title 2 2 2 5 3" xfId="50200"/>
    <cellStyle name="Title 2 2 2 5 30" xfId="50201"/>
    <cellStyle name="Title 2 2 2 5 31" xfId="50202"/>
    <cellStyle name="Title 2 2 2 5 32" xfId="50203"/>
    <cellStyle name="Title 2 2 2 5 33" xfId="50204"/>
    <cellStyle name="Title 2 2 2 5 34" xfId="50205"/>
    <cellStyle name="Title 2 2 2 5 35" xfId="50206"/>
    <cellStyle name="Title 2 2 2 5 36" xfId="50207"/>
    <cellStyle name="Title 2 2 2 5 37" xfId="50208"/>
    <cellStyle name="Title 2 2 2 5 38" xfId="50209"/>
    <cellStyle name="Title 2 2 2 5 39" xfId="50210"/>
    <cellStyle name="Title 2 2 2 5 4" xfId="50211"/>
    <cellStyle name="Title 2 2 2 5 4 10" xfId="50212"/>
    <cellStyle name="Title 2 2 2 5 4 11" xfId="50213"/>
    <cellStyle name="Title 2 2 2 5 4 12" xfId="50214"/>
    <cellStyle name="Title 2 2 2 5 4 13" xfId="50215"/>
    <cellStyle name="Title 2 2 2 5 4 14" xfId="50216"/>
    <cellStyle name="Title 2 2 2 5 4 15" xfId="50217"/>
    <cellStyle name="Title 2 2 2 5 4 16" xfId="50218"/>
    <cellStyle name="Title 2 2 2 5 4 17" xfId="50219"/>
    <cellStyle name="Title 2 2 2 5 4 18" xfId="50220"/>
    <cellStyle name="Title 2 2 2 5 4 19" xfId="50221"/>
    <cellStyle name="Title 2 2 2 5 4 2" xfId="50222"/>
    <cellStyle name="Title 2 2 2 5 4 2 10" xfId="50223"/>
    <cellStyle name="Title 2 2 2 5 4 2 11" xfId="50224"/>
    <cellStyle name="Title 2 2 2 5 4 2 12" xfId="50225"/>
    <cellStyle name="Title 2 2 2 5 4 2 13" xfId="50226"/>
    <cellStyle name="Title 2 2 2 5 4 2 14" xfId="50227"/>
    <cellStyle name="Title 2 2 2 5 4 2 15" xfId="50228"/>
    <cellStyle name="Title 2 2 2 5 4 2 16" xfId="50229"/>
    <cellStyle name="Title 2 2 2 5 4 2 17" xfId="50230"/>
    <cellStyle name="Title 2 2 2 5 4 2 18" xfId="50231"/>
    <cellStyle name="Title 2 2 2 5 4 2 19" xfId="50232"/>
    <cellStyle name="Title 2 2 2 5 4 2 2" xfId="50233"/>
    <cellStyle name="Title 2 2 2 5 4 2 2 2" xfId="50234"/>
    <cellStyle name="Title 2 2 2 5 4 2 20" xfId="50235"/>
    <cellStyle name="Title 2 2 2 5 4 2 21" xfId="50236"/>
    <cellStyle name="Title 2 2 2 5 4 2 22" xfId="50237"/>
    <cellStyle name="Title 2 2 2 5 4 2 23" xfId="50238"/>
    <cellStyle name="Title 2 2 2 5 4 2 24" xfId="50239"/>
    <cellStyle name="Title 2 2 2 5 4 2 25" xfId="50240"/>
    <cellStyle name="Title 2 2 2 5 4 2 26" xfId="50241"/>
    <cellStyle name="Title 2 2 2 5 4 2 27" xfId="50242"/>
    <cellStyle name="Title 2 2 2 5 4 2 28" xfId="50243"/>
    <cellStyle name="Title 2 2 2 5 4 2 29" xfId="50244"/>
    <cellStyle name="Title 2 2 2 5 4 2 3" xfId="50245"/>
    <cellStyle name="Title 2 2 2 5 4 2 30" xfId="50246"/>
    <cellStyle name="Title 2 2 2 5 4 2 31" xfId="50247"/>
    <cellStyle name="Title 2 2 2 5 4 2 32" xfId="50248"/>
    <cellStyle name="Title 2 2 2 5 4 2 33" xfId="50249"/>
    <cellStyle name="Title 2 2 2 5 4 2 34" xfId="50250"/>
    <cellStyle name="Title 2 2 2 5 4 2 35" xfId="50251"/>
    <cellStyle name="Title 2 2 2 5 4 2 36" xfId="50252"/>
    <cellStyle name="Title 2 2 2 5 4 2 37" xfId="50253"/>
    <cellStyle name="Title 2 2 2 5 4 2 38" xfId="50254"/>
    <cellStyle name="Title 2 2 2 5 4 2 39" xfId="50255"/>
    <cellStyle name="Title 2 2 2 5 4 2 4" xfId="50256"/>
    <cellStyle name="Title 2 2 2 5 4 2 40" xfId="50257"/>
    <cellStyle name="Title 2 2 2 5 4 2 41" xfId="50258"/>
    <cellStyle name="Title 2 2 2 5 4 2 42" xfId="50259"/>
    <cellStyle name="Title 2 2 2 5 4 2 43" xfId="50260"/>
    <cellStyle name="Title 2 2 2 5 4 2 44" xfId="50261"/>
    <cellStyle name="Title 2 2 2 5 4 2 45" xfId="50262"/>
    <cellStyle name="Title 2 2 2 5 4 2 46" xfId="50263"/>
    <cellStyle name="Title 2 2 2 5 4 2 47" xfId="50264"/>
    <cellStyle name="Title 2 2 2 5 4 2 48" xfId="50265"/>
    <cellStyle name="Title 2 2 2 5 4 2 49" xfId="50266"/>
    <cellStyle name="Title 2 2 2 5 4 2 5" xfId="50267"/>
    <cellStyle name="Title 2 2 2 5 4 2 50" xfId="50268"/>
    <cellStyle name="Title 2 2 2 5 4 2 51" xfId="50269"/>
    <cellStyle name="Title 2 2 2 5 4 2 52" xfId="50270"/>
    <cellStyle name="Title 2 2 2 5 4 2 53" xfId="50271"/>
    <cellStyle name="Title 2 2 2 5 4 2 54" xfId="50272"/>
    <cellStyle name="Title 2 2 2 5 4 2 55" xfId="50273"/>
    <cellStyle name="Title 2 2 2 5 4 2 56" xfId="50274"/>
    <cellStyle name="Title 2 2 2 5 4 2 57" xfId="50275"/>
    <cellStyle name="Title 2 2 2 5 4 2 58" xfId="50276"/>
    <cellStyle name="Title 2 2 2 5 4 2 59" xfId="50277"/>
    <cellStyle name="Title 2 2 2 5 4 2 6" xfId="50278"/>
    <cellStyle name="Title 2 2 2 5 4 2 60" xfId="50279"/>
    <cellStyle name="Title 2 2 2 5 4 2 61" xfId="50280"/>
    <cellStyle name="Title 2 2 2 5 4 2 62" xfId="50281"/>
    <cellStyle name="Title 2 2 2 5 4 2 63" xfId="50282"/>
    <cellStyle name="Title 2 2 2 5 4 2 64" xfId="50283"/>
    <cellStyle name="Title 2 2 2 5 4 2 65" xfId="50284"/>
    <cellStyle name="Title 2 2 2 5 4 2 66" xfId="50285"/>
    <cellStyle name="Title 2 2 2 5 4 2 67" xfId="50286"/>
    <cellStyle name="Title 2 2 2 5 4 2 68" xfId="50287"/>
    <cellStyle name="Title 2 2 2 5 4 2 69" xfId="50288"/>
    <cellStyle name="Title 2 2 2 5 4 2 7" xfId="50289"/>
    <cellStyle name="Title 2 2 2 5 4 2 70" xfId="50290"/>
    <cellStyle name="Title 2 2 2 5 4 2 71" xfId="50291"/>
    <cellStyle name="Title 2 2 2 5 4 2 72" xfId="50292"/>
    <cellStyle name="Title 2 2 2 5 4 2 73" xfId="50293"/>
    <cellStyle name="Title 2 2 2 5 4 2 74" xfId="50294"/>
    <cellStyle name="Title 2 2 2 5 4 2 8" xfId="50295"/>
    <cellStyle name="Title 2 2 2 5 4 2 9" xfId="50296"/>
    <cellStyle name="Title 2 2 2 5 4 20" xfId="50297"/>
    <cellStyle name="Title 2 2 2 5 4 21" xfId="50298"/>
    <cellStyle name="Title 2 2 2 5 4 22" xfId="50299"/>
    <cellStyle name="Title 2 2 2 5 4 23" xfId="50300"/>
    <cellStyle name="Title 2 2 2 5 4 24" xfId="50301"/>
    <cellStyle name="Title 2 2 2 5 4 25" xfId="50302"/>
    <cellStyle name="Title 2 2 2 5 4 26" xfId="50303"/>
    <cellStyle name="Title 2 2 2 5 4 27" xfId="50304"/>
    <cellStyle name="Title 2 2 2 5 4 28" xfId="50305"/>
    <cellStyle name="Title 2 2 2 5 4 29" xfId="50306"/>
    <cellStyle name="Title 2 2 2 5 4 3" xfId="50307"/>
    <cellStyle name="Title 2 2 2 5 4 3 2" xfId="50308"/>
    <cellStyle name="Title 2 2 2 5 4 30" xfId="50309"/>
    <cellStyle name="Title 2 2 2 5 4 31" xfId="50310"/>
    <cellStyle name="Title 2 2 2 5 4 32" xfId="50311"/>
    <cellStyle name="Title 2 2 2 5 4 33" xfId="50312"/>
    <cellStyle name="Title 2 2 2 5 4 34" xfId="50313"/>
    <cellStyle name="Title 2 2 2 5 4 35" xfId="50314"/>
    <cellStyle name="Title 2 2 2 5 4 36" xfId="50315"/>
    <cellStyle name="Title 2 2 2 5 4 37" xfId="50316"/>
    <cellStyle name="Title 2 2 2 5 4 38" xfId="50317"/>
    <cellStyle name="Title 2 2 2 5 4 39" xfId="50318"/>
    <cellStyle name="Title 2 2 2 5 4 4" xfId="50319"/>
    <cellStyle name="Title 2 2 2 5 4 40" xfId="50320"/>
    <cellStyle name="Title 2 2 2 5 4 41" xfId="50321"/>
    <cellStyle name="Title 2 2 2 5 4 42" xfId="50322"/>
    <cellStyle name="Title 2 2 2 5 4 43" xfId="50323"/>
    <cellStyle name="Title 2 2 2 5 4 44" xfId="50324"/>
    <cellStyle name="Title 2 2 2 5 4 45" xfId="50325"/>
    <cellStyle name="Title 2 2 2 5 4 46" xfId="50326"/>
    <cellStyle name="Title 2 2 2 5 4 47" xfId="50327"/>
    <cellStyle name="Title 2 2 2 5 4 48" xfId="50328"/>
    <cellStyle name="Title 2 2 2 5 4 49" xfId="50329"/>
    <cellStyle name="Title 2 2 2 5 4 5" xfId="50330"/>
    <cellStyle name="Title 2 2 2 5 4 50" xfId="50331"/>
    <cellStyle name="Title 2 2 2 5 4 51" xfId="50332"/>
    <cellStyle name="Title 2 2 2 5 4 52" xfId="50333"/>
    <cellStyle name="Title 2 2 2 5 4 53" xfId="50334"/>
    <cellStyle name="Title 2 2 2 5 4 54" xfId="50335"/>
    <cellStyle name="Title 2 2 2 5 4 55" xfId="50336"/>
    <cellStyle name="Title 2 2 2 5 4 56" xfId="50337"/>
    <cellStyle name="Title 2 2 2 5 4 57" xfId="50338"/>
    <cellStyle name="Title 2 2 2 5 4 58" xfId="50339"/>
    <cellStyle name="Title 2 2 2 5 4 59" xfId="50340"/>
    <cellStyle name="Title 2 2 2 5 4 6" xfId="50341"/>
    <cellStyle name="Title 2 2 2 5 4 60" xfId="50342"/>
    <cellStyle name="Title 2 2 2 5 4 61" xfId="50343"/>
    <cellStyle name="Title 2 2 2 5 4 62" xfId="50344"/>
    <cellStyle name="Title 2 2 2 5 4 63" xfId="50345"/>
    <cellStyle name="Title 2 2 2 5 4 64" xfId="50346"/>
    <cellStyle name="Title 2 2 2 5 4 65" xfId="50347"/>
    <cellStyle name="Title 2 2 2 5 4 66" xfId="50348"/>
    <cellStyle name="Title 2 2 2 5 4 67" xfId="50349"/>
    <cellStyle name="Title 2 2 2 5 4 68" xfId="50350"/>
    <cellStyle name="Title 2 2 2 5 4 69" xfId="50351"/>
    <cellStyle name="Title 2 2 2 5 4 7" xfId="50352"/>
    <cellStyle name="Title 2 2 2 5 4 70" xfId="50353"/>
    <cellStyle name="Title 2 2 2 5 4 71" xfId="50354"/>
    <cellStyle name="Title 2 2 2 5 4 72" xfId="50355"/>
    <cellStyle name="Title 2 2 2 5 4 73" xfId="50356"/>
    <cellStyle name="Title 2 2 2 5 4 74" xfId="50357"/>
    <cellStyle name="Title 2 2 2 5 4 8" xfId="50358"/>
    <cellStyle name="Title 2 2 2 5 4 9" xfId="50359"/>
    <cellStyle name="Title 2 2 2 5 40" xfId="50360"/>
    <cellStyle name="Title 2 2 2 5 41" xfId="50361"/>
    <cellStyle name="Title 2 2 2 5 42" xfId="50362"/>
    <cellStyle name="Title 2 2 2 5 43" xfId="50363"/>
    <cellStyle name="Title 2 2 2 5 44" xfId="50364"/>
    <cellStyle name="Title 2 2 2 5 45" xfId="50365"/>
    <cellStyle name="Title 2 2 2 5 46" xfId="50366"/>
    <cellStyle name="Title 2 2 2 5 47" xfId="50367"/>
    <cellStyle name="Title 2 2 2 5 48" xfId="50368"/>
    <cellStyle name="Title 2 2 2 5 49" xfId="50369"/>
    <cellStyle name="Title 2 2 2 5 5" xfId="50370"/>
    <cellStyle name="Title 2 2 2 5 50" xfId="50371"/>
    <cellStyle name="Title 2 2 2 5 51" xfId="50372"/>
    <cellStyle name="Title 2 2 2 5 52" xfId="50373"/>
    <cellStyle name="Title 2 2 2 5 53" xfId="50374"/>
    <cellStyle name="Title 2 2 2 5 54" xfId="50375"/>
    <cellStyle name="Title 2 2 2 5 55" xfId="50376"/>
    <cellStyle name="Title 2 2 2 5 56" xfId="50377"/>
    <cellStyle name="Title 2 2 2 5 57" xfId="50378"/>
    <cellStyle name="Title 2 2 2 5 58" xfId="50379"/>
    <cellStyle name="Title 2 2 2 5 59" xfId="50380"/>
    <cellStyle name="Title 2 2 2 5 6" xfId="50381"/>
    <cellStyle name="Title 2 2 2 5 60" xfId="50382"/>
    <cellStyle name="Title 2 2 2 5 61" xfId="50383"/>
    <cellStyle name="Title 2 2 2 5 62" xfId="50384"/>
    <cellStyle name="Title 2 2 2 5 63" xfId="50385"/>
    <cellStyle name="Title 2 2 2 5 64" xfId="50386"/>
    <cellStyle name="Title 2 2 2 5 65" xfId="50387"/>
    <cellStyle name="Title 2 2 2 5 66" xfId="50388"/>
    <cellStyle name="Title 2 2 2 5 67" xfId="50389"/>
    <cellStyle name="Title 2 2 2 5 68" xfId="50390"/>
    <cellStyle name="Title 2 2 2 5 69" xfId="50391"/>
    <cellStyle name="Title 2 2 2 5 7" xfId="50392"/>
    <cellStyle name="Title 2 2 2 5 70" xfId="50393"/>
    <cellStyle name="Title 2 2 2 5 71" xfId="50394"/>
    <cellStyle name="Title 2 2 2 5 72" xfId="50395"/>
    <cellStyle name="Title 2 2 2 5 73" xfId="50396"/>
    <cellStyle name="Title 2 2 2 5 74" xfId="50397"/>
    <cellStyle name="Title 2 2 2 5 75" xfId="50398"/>
    <cellStyle name="Title 2 2 2 5 76" xfId="50399"/>
    <cellStyle name="Title 2 2 2 5 77" xfId="50400"/>
    <cellStyle name="Title 2 2 2 5 78" xfId="50401"/>
    <cellStyle name="Title 2 2 2 5 79" xfId="50402"/>
    <cellStyle name="Title 2 2 2 5 8" xfId="50403"/>
    <cellStyle name="Title 2 2 2 5 80" xfId="50404"/>
    <cellStyle name="Title 2 2 2 5 81" xfId="50405"/>
    <cellStyle name="Title 2 2 2 5 82" xfId="50406"/>
    <cellStyle name="Title 2 2 2 5 83" xfId="50407"/>
    <cellStyle name="Title 2 2 2 5 84" xfId="50408"/>
    <cellStyle name="Title 2 2 2 5 85" xfId="50409"/>
    <cellStyle name="Title 2 2 2 5 86" xfId="50410"/>
    <cellStyle name="Title 2 2 2 5 87" xfId="50411"/>
    <cellStyle name="Title 2 2 2 5 88" xfId="50412"/>
    <cellStyle name="Title 2 2 2 5 89" xfId="50413"/>
    <cellStyle name="Title 2 2 2 5 9" xfId="50414"/>
    <cellStyle name="Title 2 2 2 5 90" xfId="50415"/>
    <cellStyle name="Title 2 2 2 5 91" xfId="50416"/>
    <cellStyle name="Title 2 2 2 5 92" xfId="50417"/>
    <cellStyle name="Title 2 2 2 5 93" xfId="50418"/>
    <cellStyle name="Title 2 2 2 5 94" xfId="50419"/>
    <cellStyle name="Title 2 2 2 5 95" xfId="50420"/>
    <cellStyle name="Title 2 2 2 5 96" xfId="50421"/>
    <cellStyle name="Title 2 2 2 5 97" xfId="50422"/>
    <cellStyle name="Title 2 2 2 5 98" xfId="50423"/>
    <cellStyle name="Title 2 2 2 5 99" xfId="50424"/>
    <cellStyle name="Title 2 2 2 50" xfId="50425"/>
    <cellStyle name="Title 2 2 2 50 2" xfId="50426"/>
    <cellStyle name="Title 2 2 2 51" xfId="50427"/>
    <cellStyle name="Title 2 2 2 51 2" xfId="50428"/>
    <cellStyle name="Title 2 2 2 52" xfId="50429"/>
    <cellStyle name="Title 2 2 2 52 2" xfId="50430"/>
    <cellStyle name="Title 2 2 2 53" xfId="50431"/>
    <cellStyle name="Title 2 2 2 53 2" xfId="50432"/>
    <cellStyle name="Title 2 2 2 54" xfId="50433"/>
    <cellStyle name="Title 2 2 2 54 2" xfId="50434"/>
    <cellStyle name="Title 2 2 2 55" xfId="50435"/>
    <cellStyle name="Title 2 2 2 55 2" xfId="50436"/>
    <cellStyle name="Title 2 2 2 56" xfId="50437"/>
    <cellStyle name="Title 2 2 2 56 2" xfId="50438"/>
    <cellStyle name="Title 2 2 2 57" xfId="50439"/>
    <cellStyle name="Title 2 2 2 57 2" xfId="50440"/>
    <cellStyle name="Title 2 2 2 58" xfId="50441"/>
    <cellStyle name="Title 2 2 2 58 2" xfId="50442"/>
    <cellStyle name="Title 2 2 2 59" xfId="50443"/>
    <cellStyle name="Title 2 2 2 59 2" xfId="50444"/>
    <cellStyle name="Title 2 2 2 6" xfId="50445"/>
    <cellStyle name="Title 2 2 2 6 10" xfId="50446"/>
    <cellStyle name="Title 2 2 2 6 100" xfId="50447"/>
    <cellStyle name="Title 2 2 2 6 101" xfId="50448"/>
    <cellStyle name="Title 2 2 2 6 102" xfId="50449"/>
    <cellStyle name="Title 2 2 2 6 103" xfId="50450"/>
    <cellStyle name="Title 2 2 2 6 104" xfId="50451"/>
    <cellStyle name="Title 2 2 2 6 105" xfId="50452"/>
    <cellStyle name="Title 2 2 2 6 106" xfId="50453"/>
    <cellStyle name="Title 2 2 2 6 107" xfId="50454"/>
    <cellStyle name="Title 2 2 2 6 108" xfId="50455"/>
    <cellStyle name="Title 2 2 2 6 109" xfId="50456"/>
    <cellStyle name="Title 2 2 2 6 11" xfId="50457"/>
    <cellStyle name="Title 2 2 2 6 110" xfId="50458"/>
    <cellStyle name="Title 2 2 2 6 12" xfId="50459"/>
    <cellStyle name="Title 2 2 2 6 13" xfId="50460"/>
    <cellStyle name="Title 2 2 2 6 14" xfId="50461"/>
    <cellStyle name="Title 2 2 2 6 15" xfId="50462"/>
    <cellStyle name="Title 2 2 2 6 16" xfId="50463"/>
    <cellStyle name="Title 2 2 2 6 17" xfId="50464"/>
    <cellStyle name="Title 2 2 2 6 18" xfId="50465"/>
    <cellStyle name="Title 2 2 2 6 19" xfId="50466"/>
    <cellStyle name="Title 2 2 2 6 2" xfId="50467"/>
    <cellStyle name="Title 2 2 2 6 2 10" xfId="50468"/>
    <cellStyle name="Title 2 2 2 6 2 11" xfId="50469"/>
    <cellStyle name="Title 2 2 2 6 2 12" xfId="50470"/>
    <cellStyle name="Title 2 2 2 6 2 13" xfId="50471"/>
    <cellStyle name="Title 2 2 2 6 2 13 2" xfId="50472"/>
    <cellStyle name="Title 2 2 2 6 2 14" xfId="50473"/>
    <cellStyle name="Title 2 2 2 6 2 15" xfId="50474"/>
    <cellStyle name="Title 2 2 2 6 2 16" xfId="50475"/>
    <cellStyle name="Title 2 2 2 6 2 17" xfId="50476"/>
    <cellStyle name="Title 2 2 2 6 2 18" xfId="50477"/>
    <cellStyle name="Title 2 2 2 6 2 19" xfId="50478"/>
    <cellStyle name="Title 2 2 2 6 2 2" xfId="50479"/>
    <cellStyle name="Title 2 2 2 6 2 2 10" xfId="50480"/>
    <cellStyle name="Title 2 2 2 6 2 2 11" xfId="50481"/>
    <cellStyle name="Title 2 2 2 6 2 2 12" xfId="50482"/>
    <cellStyle name="Title 2 2 2 6 2 2 13" xfId="50483"/>
    <cellStyle name="Title 2 2 2 6 2 2 14" xfId="50484"/>
    <cellStyle name="Title 2 2 2 6 2 2 15" xfId="50485"/>
    <cellStyle name="Title 2 2 2 6 2 2 16" xfId="50486"/>
    <cellStyle name="Title 2 2 2 6 2 2 17" xfId="50487"/>
    <cellStyle name="Title 2 2 2 6 2 2 18" xfId="50488"/>
    <cellStyle name="Title 2 2 2 6 2 2 19" xfId="50489"/>
    <cellStyle name="Title 2 2 2 6 2 2 2" xfId="50490"/>
    <cellStyle name="Title 2 2 2 6 2 2 2 10" xfId="50491"/>
    <cellStyle name="Title 2 2 2 6 2 2 2 11" xfId="50492"/>
    <cellStyle name="Title 2 2 2 6 2 2 2 12" xfId="50493"/>
    <cellStyle name="Title 2 2 2 6 2 2 2 13" xfId="50494"/>
    <cellStyle name="Title 2 2 2 6 2 2 2 14" xfId="50495"/>
    <cellStyle name="Title 2 2 2 6 2 2 2 15" xfId="50496"/>
    <cellStyle name="Title 2 2 2 6 2 2 2 16" xfId="50497"/>
    <cellStyle name="Title 2 2 2 6 2 2 2 17" xfId="50498"/>
    <cellStyle name="Title 2 2 2 6 2 2 2 18" xfId="50499"/>
    <cellStyle name="Title 2 2 2 6 2 2 2 19" xfId="50500"/>
    <cellStyle name="Title 2 2 2 6 2 2 2 2" xfId="50501"/>
    <cellStyle name="Title 2 2 2 6 2 2 2 2 10" xfId="50502"/>
    <cellStyle name="Title 2 2 2 6 2 2 2 2 11" xfId="50503"/>
    <cellStyle name="Title 2 2 2 6 2 2 2 2 12" xfId="50504"/>
    <cellStyle name="Title 2 2 2 6 2 2 2 2 13" xfId="50505"/>
    <cellStyle name="Title 2 2 2 6 2 2 2 2 14" xfId="50506"/>
    <cellStyle name="Title 2 2 2 6 2 2 2 2 15" xfId="50507"/>
    <cellStyle name="Title 2 2 2 6 2 2 2 2 16" xfId="50508"/>
    <cellStyle name="Title 2 2 2 6 2 2 2 2 17" xfId="50509"/>
    <cellStyle name="Title 2 2 2 6 2 2 2 2 18" xfId="50510"/>
    <cellStyle name="Title 2 2 2 6 2 2 2 2 19" xfId="50511"/>
    <cellStyle name="Title 2 2 2 6 2 2 2 2 2" xfId="50512"/>
    <cellStyle name="Title 2 2 2 6 2 2 2 2 2 10" xfId="50513"/>
    <cellStyle name="Title 2 2 2 6 2 2 2 2 2 11" xfId="50514"/>
    <cellStyle name="Title 2 2 2 6 2 2 2 2 2 12" xfId="50515"/>
    <cellStyle name="Title 2 2 2 6 2 2 2 2 2 13" xfId="50516"/>
    <cellStyle name="Title 2 2 2 6 2 2 2 2 2 14" xfId="50517"/>
    <cellStyle name="Title 2 2 2 6 2 2 2 2 2 15" xfId="50518"/>
    <cellStyle name="Title 2 2 2 6 2 2 2 2 2 16" xfId="50519"/>
    <cellStyle name="Title 2 2 2 6 2 2 2 2 2 17" xfId="50520"/>
    <cellStyle name="Title 2 2 2 6 2 2 2 2 2 18" xfId="50521"/>
    <cellStyle name="Title 2 2 2 6 2 2 2 2 2 19" xfId="50522"/>
    <cellStyle name="Title 2 2 2 6 2 2 2 2 2 2" xfId="50523"/>
    <cellStyle name="Title 2 2 2 6 2 2 2 2 2 2 2" xfId="50524"/>
    <cellStyle name="Title 2 2 2 6 2 2 2 2 2 20" xfId="50525"/>
    <cellStyle name="Title 2 2 2 6 2 2 2 2 2 21" xfId="50526"/>
    <cellStyle name="Title 2 2 2 6 2 2 2 2 2 22" xfId="50527"/>
    <cellStyle name="Title 2 2 2 6 2 2 2 2 2 23" xfId="50528"/>
    <cellStyle name="Title 2 2 2 6 2 2 2 2 2 24" xfId="50529"/>
    <cellStyle name="Title 2 2 2 6 2 2 2 2 2 25" xfId="50530"/>
    <cellStyle name="Title 2 2 2 6 2 2 2 2 2 26" xfId="50531"/>
    <cellStyle name="Title 2 2 2 6 2 2 2 2 2 27" xfId="50532"/>
    <cellStyle name="Title 2 2 2 6 2 2 2 2 2 28" xfId="50533"/>
    <cellStyle name="Title 2 2 2 6 2 2 2 2 2 29" xfId="50534"/>
    <cellStyle name="Title 2 2 2 6 2 2 2 2 2 3" xfId="50535"/>
    <cellStyle name="Title 2 2 2 6 2 2 2 2 2 30" xfId="50536"/>
    <cellStyle name="Title 2 2 2 6 2 2 2 2 2 31" xfId="50537"/>
    <cellStyle name="Title 2 2 2 6 2 2 2 2 2 32" xfId="50538"/>
    <cellStyle name="Title 2 2 2 6 2 2 2 2 2 33" xfId="50539"/>
    <cellStyle name="Title 2 2 2 6 2 2 2 2 2 34" xfId="50540"/>
    <cellStyle name="Title 2 2 2 6 2 2 2 2 2 35" xfId="50541"/>
    <cellStyle name="Title 2 2 2 6 2 2 2 2 2 36" xfId="50542"/>
    <cellStyle name="Title 2 2 2 6 2 2 2 2 2 37" xfId="50543"/>
    <cellStyle name="Title 2 2 2 6 2 2 2 2 2 38" xfId="50544"/>
    <cellStyle name="Title 2 2 2 6 2 2 2 2 2 39" xfId="50545"/>
    <cellStyle name="Title 2 2 2 6 2 2 2 2 2 4" xfId="50546"/>
    <cellStyle name="Title 2 2 2 6 2 2 2 2 2 40" xfId="50547"/>
    <cellStyle name="Title 2 2 2 6 2 2 2 2 2 41" xfId="50548"/>
    <cellStyle name="Title 2 2 2 6 2 2 2 2 2 42" xfId="50549"/>
    <cellStyle name="Title 2 2 2 6 2 2 2 2 2 43" xfId="50550"/>
    <cellStyle name="Title 2 2 2 6 2 2 2 2 2 44" xfId="50551"/>
    <cellStyle name="Title 2 2 2 6 2 2 2 2 2 45" xfId="50552"/>
    <cellStyle name="Title 2 2 2 6 2 2 2 2 2 46" xfId="50553"/>
    <cellStyle name="Title 2 2 2 6 2 2 2 2 2 47" xfId="50554"/>
    <cellStyle name="Title 2 2 2 6 2 2 2 2 2 48" xfId="50555"/>
    <cellStyle name="Title 2 2 2 6 2 2 2 2 2 49" xfId="50556"/>
    <cellStyle name="Title 2 2 2 6 2 2 2 2 2 5" xfId="50557"/>
    <cellStyle name="Title 2 2 2 6 2 2 2 2 2 50" xfId="50558"/>
    <cellStyle name="Title 2 2 2 6 2 2 2 2 2 51" xfId="50559"/>
    <cellStyle name="Title 2 2 2 6 2 2 2 2 2 52" xfId="50560"/>
    <cellStyle name="Title 2 2 2 6 2 2 2 2 2 53" xfId="50561"/>
    <cellStyle name="Title 2 2 2 6 2 2 2 2 2 54" xfId="50562"/>
    <cellStyle name="Title 2 2 2 6 2 2 2 2 2 55" xfId="50563"/>
    <cellStyle name="Title 2 2 2 6 2 2 2 2 2 56" xfId="50564"/>
    <cellStyle name="Title 2 2 2 6 2 2 2 2 2 57" xfId="50565"/>
    <cellStyle name="Title 2 2 2 6 2 2 2 2 2 58" xfId="50566"/>
    <cellStyle name="Title 2 2 2 6 2 2 2 2 2 59" xfId="50567"/>
    <cellStyle name="Title 2 2 2 6 2 2 2 2 2 6" xfId="50568"/>
    <cellStyle name="Title 2 2 2 6 2 2 2 2 2 60" xfId="50569"/>
    <cellStyle name="Title 2 2 2 6 2 2 2 2 2 61" xfId="50570"/>
    <cellStyle name="Title 2 2 2 6 2 2 2 2 2 62" xfId="50571"/>
    <cellStyle name="Title 2 2 2 6 2 2 2 2 2 63" xfId="50572"/>
    <cellStyle name="Title 2 2 2 6 2 2 2 2 2 64" xfId="50573"/>
    <cellStyle name="Title 2 2 2 6 2 2 2 2 2 65" xfId="50574"/>
    <cellStyle name="Title 2 2 2 6 2 2 2 2 2 66" xfId="50575"/>
    <cellStyle name="Title 2 2 2 6 2 2 2 2 2 67" xfId="50576"/>
    <cellStyle name="Title 2 2 2 6 2 2 2 2 2 68" xfId="50577"/>
    <cellStyle name="Title 2 2 2 6 2 2 2 2 2 69" xfId="50578"/>
    <cellStyle name="Title 2 2 2 6 2 2 2 2 2 7" xfId="50579"/>
    <cellStyle name="Title 2 2 2 6 2 2 2 2 2 70" xfId="50580"/>
    <cellStyle name="Title 2 2 2 6 2 2 2 2 2 71" xfId="50581"/>
    <cellStyle name="Title 2 2 2 6 2 2 2 2 2 72" xfId="50582"/>
    <cellStyle name="Title 2 2 2 6 2 2 2 2 2 73" xfId="50583"/>
    <cellStyle name="Title 2 2 2 6 2 2 2 2 2 74" xfId="50584"/>
    <cellStyle name="Title 2 2 2 6 2 2 2 2 2 8" xfId="50585"/>
    <cellStyle name="Title 2 2 2 6 2 2 2 2 2 9" xfId="50586"/>
    <cellStyle name="Title 2 2 2 6 2 2 2 2 20" xfId="50587"/>
    <cellStyle name="Title 2 2 2 6 2 2 2 2 21" xfId="50588"/>
    <cellStyle name="Title 2 2 2 6 2 2 2 2 22" xfId="50589"/>
    <cellStyle name="Title 2 2 2 6 2 2 2 2 23" xfId="50590"/>
    <cellStyle name="Title 2 2 2 6 2 2 2 2 24" xfId="50591"/>
    <cellStyle name="Title 2 2 2 6 2 2 2 2 25" xfId="50592"/>
    <cellStyle name="Title 2 2 2 6 2 2 2 2 26" xfId="50593"/>
    <cellStyle name="Title 2 2 2 6 2 2 2 2 27" xfId="50594"/>
    <cellStyle name="Title 2 2 2 6 2 2 2 2 28" xfId="50595"/>
    <cellStyle name="Title 2 2 2 6 2 2 2 2 29" xfId="50596"/>
    <cellStyle name="Title 2 2 2 6 2 2 2 2 3" xfId="50597"/>
    <cellStyle name="Title 2 2 2 6 2 2 2 2 3 2" xfId="50598"/>
    <cellStyle name="Title 2 2 2 6 2 2 2 2 30" xfId="50599"/>
    <cellStyle name="Title 2 2 2 6 2 2 2 2 31" xfId="50600"/>
    <cellStyle name="Title 2 2 2 6 2 2 2 2 32" xfId="50601"/>
    <cellStyle name="Title 2 2 2 6 2 2 2 2 33" xfId="50602"/>
    <cellStyle name="Title 2 2 2 6 2 2 2 2 34" xfId="50603"/>
    <cellStyle name="Title 2 2 2 6 2 2 2 2 35" xfId="50604"/>
    <cellStyle name="Title 2 2 2 6 2 2 2 2 36" xfId="50605"/>
    <cellStyle name="Title 2 2 2 6 2 2 2 2 37" xfId="50606"/>
    <cellStyle name="Title 2 2 2 6 2 2 2 2 38" xfId="50607"/>
    <cellStyle name="Title 2 2 2 6 2 2 2 2 39" xfId="50608"/>
    <cellStyle name="Title 2 2 2 6 2 2 2 2 4" xfId="50609"/>
    <cellStyle name="Title 2 2 2 6 2 2 2 2 40" xfId="50610"/>
    <cellStyle name="Title 2 2 2 6 2 2 2 2 41" xfId="50611"/>
    <cellStyle name="Title 2 2 2 6 2 2 2 2 42" xfId="50612"/>
    <cellStyle name="Title 2 2 2 6 2 2 2 2 43" xfId="50613"/>
    <cellStyle name="Title 2 2 2 6 2 2 2 2 44" xfId="50614"/>
    <cellStyle name="Title 2 2 2 6 2 2 2 2 45" xfId="50615"/>
    <cellStyle name="Title 2 2 2 6 2 2 2 2 46" xfId="50616"/>
    <cellStyle name="Title 2 2 2 6 2 2 2 2 47" xfId="50617"/>
    <cellStyle name="Title 2 2 2 6 2 2 2 2 48" xfId="50618"/>
    <cellStyle name="Title 2 2 2 6 2 2 2 2 49" xfId="50619"/>
    <cellStyle name="Title 2 2 2 6 2 2 2 2 5" xfId="50620"/>
    <cellStyle name="Title 2 2 2 6 2 2 2 2 50" xfId="50621"/>
    <cellStyle name="Title 2 2 2 6 2 2 2 2 51" xfId="50622"/>
    <cellStyle name="Title 2 2 2 6 2 2 2 2 52" xfId="50623"/>
    <cellStyle name="Title 2 2 2 6 2 2 2 2 53" xfId="50624"/>
    <cellStyle name="Title 2 2 2 6 2 2 2 2 54" xfId="50625"/>
    <cellStyle name="Title 2 2 2 6 2 2 2 2 55" xfId="50626"/>
    <cellStyle name="Title 2 2 2 6 2 2 2 2 56" xfId="50627"/>
    <cellStyle name="Title 2 2 2 6 2 2 2 2 57" xfId="50628"/>
    <cellStyle name="Title 2 2 2 6 2 2 2 2 58" xfId="50629"/>
    <cellStyle name="Title 2 2 2 6 2 2 2 2 59" xfId="50630"/>
    <cellStyle name="Title 2 2 2 6 2 2 2 2 6" xfId="50631"/>
    <cellStyle name="Title 2 2 2 6 2 2 2 2 60" xfId="50632"/>
    <cellStyle name="Title 2 2 2 6 2 2 2 2 61" xfId="50633"/>
    <cellStyle name="Title 2 2 2 6 2 2 2 2 62" xfId="50634"/>
    <cellStyle name="Title 2 2 2 6 2 2 2 2 63" xfId="50635"/>
    <cellStyle name="Title 2 2 2 6 2 2 2 2 64" xfId="50636"/>
    <cellStyle name="Title 2 2 2 6 2 2 2 2 65" xfId="50637"/>
    <cellStyle name="Title 2 2 2 6 2 2 2 2 66" xfId="50638"/>
    <cellStyle name="Title 2 2 2 6 2 2 2 2 67" xfId="50639"/>
    <cellStyle name="Title 2 2 2 6 2 2 2 2 68" xfId="50640"/>
    <cellStyle name="Title 2 2 2 6 2 2 2 2 69" xfId="50641"/>
    <cellStyle name="Title 2 2 2 6 2 2 2 2 7" xfId="50642"/>
    <cellStyle name="Title 2 2 2 6 2 2 2 2 70" xfId="50643"/>
    <cellStyle name="Title 2 2 2 6 2 2 2 2 71" xfId="50644"/>
    <cellStyle name="Title 2 2 2 6 2 2 2 2 72" xfId="50645"/>
    <cellStyle name="Title 2 2 2 6 2 2 2 2 73" xfId="50646"/>
    <cellStyle name="Title 2 2 2 6 2 2 2 2 74" xfId="50647"/>
    <cellStyle name="Title 2 2 2 6 2 2 2 2 8" xfId="50648"/>
    <cellStyle name="Title 2 2 2 6 2 2 2 2 9" xfId="50649"/>
    <cellStyle name="Title 2 2 2 6 2 2 2 20" xfId="50650"/>
    <cellStyle name="Title 2 2 2 6 2 2 2 21" xfId="50651"/>
    <cellStyle name="Title 2 2 2 6 2 2 2 22" xfId="50652"/>
    <cellStyle name="Title 2 2 2 6 2 2 2 23" xfId="50653"/>
    <cellStyle name="Title 2 2 2 6 2 2 2 24" xfId="50654"/>
    <cellStyle name="Title 2 2 2 6 2 2 2 25" xfId="50655"/>
    <cellStyle name="Title 2 2 2 6 2 2 2 26" xfId="50656"/>
    <cellStyle name="Title 2 2 2 6 2 2 2 27" xfId="50657"/>
    <cellStyle name="Title 2 2 2 6 2 2 2 28" xfId="50658"/>
    <cellStyle name="Title 2 2 2 6 2 2 2 29" xfId="50659"/>
    <cellStyle name="Title 2 2 2 6 2 2 2 3" xfId="50660"/>
    <cellStyle name="Title 2 2 2 6 2 2 2 3 2" xfId="50661"/>
    <cellStyle name="Title 2 2 2 6 2 2 2 30" xfId="50662"/>
    <cellStyle name="Title 2 2 2 6 2 2 2 31" xfId="50663"/>
    <cellStyle name="Title 2 2 2 6 2 2 2 32" xfId="50664"/>
    <cellStyle name="Title 2 2 2 6 2 2 2 33" xfId="50665"/>
    <cellStyle name="Title 2 2 2 6 2 2 2 34" xfId="50666"/>
    <cellStyle name="Title 2 2 2 6 2 2 2 35" xfId="50667"/>
    <cellStyle name="Title 2 2 2 6 2 2 2 36" xfId="50668"/>
    <cellStyle name="Title 2 2 2 6 2 2 2 37" xfId="50669"/>
    <cellStyle name="Title 2 2 2 6 2 2 2 38" xfId="50670"/>
    <cellStyle name="Title 2 2 2 6 2 2 2 39" xfId="50671"/>
    <cellStyle name="Title 2 2 2 6 2 2 2 4" xfId="50672"/>
    <cellStyle name="Title 2 2 2 6 2 2 2 40" xfId="50673"/>
    <cellStyle name="Title 2 2 2 6 2 2 2 41" xfId="50674"/>
    <cellStyle name="Title 2 2 2 6 2 2 2 42" xfId="50675"/>
    <cellStyle name="Title 2 2 2 6 2 2 2 43" xfId="50676"/>
    <cellStyle name="Title 2 2 2 6 2 2 2 44" xfId="50677"/>
    <cellStyle name="Title 2 2 2 6 2 2 2 45" xfId="50678"/>
    <cellStyle name="Title 2 2 2 6 2 2 2 46" xfId="50679"/>
    <cellStyle name="Title 2 2 2 6 2 2 2 47" xfId="50680"/>
    <cellStyle name="Title 2 2 2 6 2 2 2 48" xfId="50681"/>
    <cellStyle name="Title 2 2 2 6 2 2 2 49" xfId="50682"/>
    <cellStyle name="Title 2 2 2 6 2 2 2 5" xfId="50683"/>
    <cellStyle name="Title 2 2 2 6 2 2 2 50" xfId="50684"/>
    <cellStyle name="Title 2 2 2 6 2 2 2 51" xfId="50685"/>
    <cellStyle name="Title 2 2 2 6 2 2 2 52" xfId="50686"/>
    <cellStyle name="Title 2 2 2 6 2 2 2 53" xfId="50687"/>
    <cellStyle name="Title 2 2 2 6 2 2 2 54" xfId="50688"/>
    <cellStyle name="Title 2 2 2 6 2 2 2 55" xfId="50689"/>
    <cellStyle name="Title 2 2 2 6 2 2 2 56" xfId="50690"/>
    <cellStyle name="Title 2 2 2 6 2 2 2 57" xfId="50691"/>
    <cellStyle name="Title 2 2 2 6 2 2 2 58" xfId="50692"/>
    <cellStyle name="Title 2 2 2 6 2 2 2 59" xfId="50693"/>
    <cellStyle name="Title 2 2 2 6 2 2 2 6" xfId="50694"/>
    <cellStyle name="Title 2 2 2 6 2 2 2 60" xfId="50695"/>
    <cellStyle name="Title 2 2 2 6 2 2 2 61" xfId="50696"/>
    <cellStyle name="Title 2 2 2 6 2 2 2 62" xfId="50697"/>
    <cellStyle name="Title 2 2 2 6 2 2 2 63" xfId="50698"/>
    <cellStyle name="Title 2 2 2 6 2 2 2 64" xfId="50699"/>
    <cellStyle name="Title 2 2 2 6 2 2 2 65" xfId="50700"/>
    <cellStyle name="Title 2 2 2 6 2 2 2 66" xfId="50701"/>
    <cellStyle name="Title 2 2 2 6 2 2 2 67" xfId="50702"/>
    <cellStyle name="Title 2 2 2 6 2 2 2 68" xfId="50703"/>
    <cellStyle name="Title 2 2 2 6 2 2 2 69" xfId="50704"/>
    <cellStyle name="Title 2 2 2 6 2 2 2 7" xfId="50705"/>
    <cellStyle name="Title 2 2 2 6 2 2 2 70" xfId="50706"/>
    <cellStyle name="Title 2 2 2 6 2 2 2 71" xfId="50707"/>
    <cellStyle name="Title 2 2 2 6 2 2 2 72" xfId="50708"/>
    <cellStyle name="Title 2 2 2 6 2 2 2 73" xfId="50709"/>
    <cellStyle name="Title 2 2 2 6 2 2 2 74" xfId="50710"/>
    <cellStyle name="Title 2 2 2 6 2 2 2 75" xfId="50711"/>
    <cellStyle name="Title 2 2 2 6 2 2 2 76" xfId="50712"/>
    <cellStyle name="Title 2 2 2 6 2 2 2 77" xfId="50713"/>
    <cellStyle name="Title 2 2 2 6 2 2 2 78" xfId="50714"/>
    <cellStyle name="Title 2 2 2 6 2 2 2 79" xfId="50715"/>
    <cellStyle name="Title 2 2 2 6 2 2 2 8" xfId="50716"/>
    <cellStyle name="Title 2 2 2 6 2 2 2 80" xfId="50717"/>
    <cellStyle name="Title 2 2 2 6 2 2 2 81" xfId="50718"/>
    <cellStyle name="Title 2 2 2 6 2 2 2 82" xfId="50719"/>
    <cellStyle name="Title 2 2 2 6 2 2 2 83" xfId="50720"/>
    <cellStyle name="Title 2 2 2 6 2 2 2 84" xfId="50721"/>
    <cellStyle name="Title 2 2 2 6 2 2 2 85" xfId="50722"/>
    <cellStyle name="Title 2 2 2 6 2 2 2 86" xfId="50723"/>
    <cellStyle name="Title 2 2 2 6 2 2 2 87" xfId="50724"/>
    <cellStyle name="Title 2 2 2 6 2 2 2 88" xfId="50725"/>
    <cellStyle name="Title 2 2 2 6 2 2 2 9" xfId="50726"/>
    <cellStyle name="Title 2 2 2 6 2 2 20" xfId="50727"/>
    <cellStyle name="Title 2 2 2 6 2 2 21" xfId="50728"/>
    <cellStyle name="Title 2 2 2 6 2 2 22" xfId="50729"/>
    <cellStyle name="Title 2 2 2 6 2 2 23" xfId="50730"/>
    <cellStyle name="Title 2 2 2 6 2 2 24" xfId="50731"/>
    <cellStyle name="Title 2 2 2 6 2 2 25" xfId="50732"/>
    <cellStyle name="Title 2 2 2 6 2 2 26" xfId="50733"/>
    <cellStyle name="Title 2 2 2 6 2 2 27" xfId="50734"/>
    <cellStyle name="Title 2 2 2 6 2 2 28" xfId="50735"/>
    <cellStyle name="Title 2 2 2 6 2 2 29" xfId="50736"/>
    <cellStyle name="Title 2 2 2 6 2 2 3" xfId="50737"/>
    <cellStyle name="Title 2 2 2 6 2 2 3 2" xfId="50738"/>
    <cellStyle name="Title 2 2 2 6 2 2 30" xfId="50739"/>
    <cellStyle name="Title 2 2 2 6 2 2 31" xfId="50740"/>
    <cellStyle name="Title 2 2 2 6 2 2 32" xfId="50741"/>
    <cellStyle name="Title 2 2 2 6 2 2 33" xfId="50742"/>
    <cellStyle name="Title 2 2 2 6 2 2 34" xfId="50743"/>
    <cellStyle name="Title 2 2 2 6 2 2 35" xfId="50744"/>
    <cellStyle name="Title 2 2 2 6 2 2 36" xfId="50745"/>
    <cellStyle name="Title 2 2 2 6 2 2 37" xfId="50746"/>
    <cellStyle name="Title 2 2 2 6 2 2 38" xfId="50747"/>
    <cellStyle name="Title 2 2 2 6 2 2 39" xfId="50748"/>
    <cellStyle name="Title 2 2 2 6 2 2 4" xfId="50749"/>
    <cellStyle name="Title 2 2 2 6 2 2 40" xfId="50750"/>
    <cellStyle name="Title 2 2 2 6 2 2 41" xfId="50751"/>
    <cellStyle name="Title 2 2 2 6 2 2 42" xfId="50752"/>
    <cellStyle name="Title 2 2 2 6 2 2 43" xfId="50753"/>
    <cellStyle name="Title 2 2 2 6 2 2 44" xfId="50754"/>
    <cellStyle name="Title 2 2 2 6 2 2 45" xfId="50755"/>
    <cellStyle name="Title 2 2 2 6 2 2 46" xfId="50756"/>
    <cellStyle name="Title 2 2 2 6 2 2 47" xfId="50757"/>
    <cellStyle name="Title 2 2 2 6 2 2 48" xfId="50758"/>
    <cellStyle name="Title 2 2 2 6 2 2 49" xfId="50759"/>
    <cellStyle name="Title 2 2 2 6 2 2 5" xfId="50760"/>
    <cellStyle name="Title 2 2 2 6 2 2 50" xfId="50761"/>
    <cellStyle name="Title 2 2 2 6 2 2 51" xfId="50762"/>
    <cellStyle name="Title 2 2 2 6 2 2 52" xfId="50763"/>
    <cellStyle name="Title 2 2 2 6 2 2 53" xfId="50764"/>
    <cellStyle name="Title 2 2 2 6 2 2 54" xfId="50765"/>
    <cellStyle name="Title 2 2 2 6 2 2 55" xfId="50766"/>
    <cellStyle name="Title 2 2 2 6 2 2 56" xfId="50767"/>
    <cellStyle name="Title 2 2 2 6 2 2 57" xfId="50768"/>
    <cellStyle name="Title 2 2 2 6 2 2 58" xfId="50769"/>
    <cellStyle name="Title 2 2 2 6 2 2 59" xfId="50770"/>
    <cellStyle name="Title 2 2 2 6 2 2 6" xfId="50771"/>
    <cellStyle name="Title 2 2 2 6 2 2 60" xfId="50772"/>
    <cellStyle name="Title 2 2 2 6 2 2 61" xfId="50773"/>
    <cellStyle name="Title 2 2 2 6 2 2 62" xfId="50774"/>
    <cellStyle name="Title 2 2 2 6 2 2 63" xfId="50775"/>
    <cellStyle name="Title 2 2 2 6 2 2 64" xfId="50776"/>
    <cellStyle name="Title 2 2 2 6 2 2 65" xfId="50777"/>
    <cellStyle name="Title 2 2 2 6 2 2 66" xfId="50778"/>
    <cellStyle name="Title 2 2 2 6 2 2 67" xfId="50779"/>
    <cellStyle name="Title 2 2 2 6 2 2 68" xfId="50780"/>
    <cellStyle name="Title 2 2 2 6 2 2 69" xfId="50781"/>
    <cellStyle name="Title 2 2 2 6 2 2 7" xfId="50782"/>
    <cellStyle name="Title 2 2 2 6 2 2 70" xfId="50783"/>
    <cellStyle name="Title 2 2 2 6 2 2 71" xfId="50784"/>
    <cellStyle name="Title 2 2 2 6 2 2 72" xfId="50785"/>
    <cellStyle name="Title 2 2 2 6 2 2 73" xfId="50786"/>
    <cellStyle name="Title 2 2 2 6 2 2 74" xfId="50787"/>
    <cellStyle name="Title 2 2 2 6 2 2 75" xfId="50788"/>
    <cellStyle name="Title 2 2 2 6 2 2 76" xfId="50789"/>
    <cellStyle name="Title 2 2 2 6 2 2 77" xfId="50790"/>
    <cellStyle name="Title 2 2 2 6 2 2 78" xfId="50791"/>
    <cellStyle name="Title 2 2 2 6 2 2 79" xfId="50792"/>
    <cellStyle name="Title 2 2 2 6 2 2 8" xfId="50793"/>
    <cellStyle name="Title 2 2 2 6 2 2 80" xfId="50794"/>
    <cellStyle name="Title 2 2 2 6 2 2 81" xfId="50795"/>
    <cellStyle name="Title 2 2 2 6 2 2 82" xfId="50796"/>
    <cellStyle name="Title 2 2 2 6 2 2 83" xfId="50797"/>
    <cellStyle name="Title 2 2 2 6 2 2 84" xfId="50798"/>
    <cellStyle name="Title 2 2 2 6 2 2 85" xfId="50799"/>
    <cellStyle name="Title 2 2 2 6 2 2 86" xfId="50800"/>
    <cellStyle name="Title 2 2 2 6 2 2 87" xfId="50801"/>
    <cellStyle name="Title 2 2 2 6 2 2 88" xfId="50802"/>
    <cellStyle name="Title 2 2 2 6 2 2 9" xfId="50803"/>
    <cellStyle name="Title 2 2 2 6 2 20" xfId="50804"/>
    <cellStyle name="Title 2 2 2 6 2 21" xfId="50805"/>
    <cellStyle name="Title 2 2 2 6 2 22" xfId="50806"/>
    <cellStyle name="Title 2 2 2 6 2 23" xfId="50807"/>
    <cellStyle name="Title 2 2 2 6 2 24" xfId="50808"/>
    <cellStyle name="Title 2 2 2 6 2 25" xfId="50809"/>
    <cellStyle name="Title 2 2 2 6 2 26" xfId="50810"/>
    <cellStyle name="Title 2 2 2 6 2 27" xfId="50811"/>
    <cellStyle name="Title 2 2 2 6 2 28" xfId="50812"/>
    <cellStyle name="Title 2 2 2 6 2 29" xfId="50813"/>
    <cellStyle name="Title 2 2 2 6 2 3" xfId="50814"/>
    <cellStyle name="Title 2 2 2 6 2 30" xfId="50815"/>
    <cellStyle name="Title 2 2 2 6 2 31" xfId="50816"/>
    <cellStyle name="Title 2 2 2 6 2 32" xfId="50817"/>
    <cellStyle name="Title 2 2 2 6 2 33" xfId="50818"/>
    <cellStyle name="Title 2 2 2 6 2 34" xfId="50819"/>
    <cellStyle name="Title 2 2 2 6 2 35" xfId="50820"/>
    <cellStyle name="Title 2 2 2 6 2 36" xfId="50821"/>
    <cellStyle name="Title 2 2 2 6 2 37" xfId="50822"/>
    <cellStyle name="Title 2 2 2 6 2 38" xfId="50823"/>
    <cellStyle name="Title 2 2 2 6 2 39" xfId="50824"/>
    <cellStyle name="Title 2 2 2 6 2 4" xfId="50825"/>
    <cellStyle name="Title 2 2 2 6 2 40" xfId="50826"/>
    <cellStyle name="Title 2 2 2 6 2 41" xfId="50827"/>
    <cellStyle name="Title 2 2 2 6 2 42" xfId="50828"/>
    <cellStyle name="Title 2 2 2 6 2 43" xfId="50829"/>
    <cellStyle name="Title 2 2 2 6 2 44" xfId="50830"/>
    <cellStyle name="Title 2 2 2 6 2 45" xfId="50831"/>
    <cellStyle name="Title 2 2 2 6 2 46" xfId="50832"/>
    <cellStyle name="Title 2 2 2 6 2 47" xfId="50833"/>
    <cellStyle name="Title 2 2 2 6 2 48" xfId="50834"/>
    <cellStyle name="Title 2 2 2 6 2 49" xfId="50835"/>
    <cellStyle name="Title 2 2 2 6 2 5" xfId="50836"/>
    <cellStyle name="Title 2 2 2 6 2 50" xfId="50837"/>
    <cellStyle name="Title 2 2 2 6 2 51" xfId="50838"/>
    <cellStyle name="Title 2 2 2 6 2 52" xfId="50839"/>
    <cellStyle name="Title 2 2 2 6 2 53" xfId="50840"/>
    <cellStyle name="Title 2 2 2 6 2 54" xfId="50841"/>
    <cellStyle name="Title 2 2 2 6 2 55" xfId="50842"/>
    <cellStyle name="Title 2 2 2 6 2 56" xfId="50843"/>
    <cellStyle name="Title 2 2 2 6 2 57" xfId="50844"/>
    <cellStyle name="Title 2 2 2 6 2 58" xfId="50845"/>
    <cellStyle name="Title 2 2 2 6 2 59" xfId="50846"/>
    <cellStyle name="Title 2 2 2 6 2 6" xfId="50847"/>
    <cellStyle name="Title 2 2 2 6 2 60" xfId="50848"/>
    <cellStyle name="Title 2 2 2 6 2 61" xfId="50849"/>
    <cellStyle name="Title 2 2 2 6 2 62" xfId="50850"/>
    <cellStyle name="Title 2 2 2 6 2 63" xfId="50851"/>
    <cellStyle name="Title 2 2 2 6 2 64" xfId="50852"/>
    <cellStyle name="Title 2 2 2 6 2 65" xfId="50853"/>
    <cellStyle name="Title 2 2 2 6 2 66" xfId="50854"/>
    <cellStyle name="Title 2 2 2 6 2 67" xfId="50855"/>
    <cellStyle name="Title 2 2 2 6 2 68" xfId="50856"/>
    <cellStyle name="Title 2 2 2 6 2 69" xfId="50857"/>
    <cellStyle name="Title 2 2 2 6 2 7" xfId="50858"/>
    <cellStyle name="Title 2 2 2 6 2 70" xfId="50859"/>
    <cellStyle name="Title 2 2 2 6 2 71" xfId="50860"/>
    <cellStyle name="Title 2 2 2 6 2 72" xfId="50861"/>
    <cellStyle name="Title 2 2 2 6 2 73" xfId="50862"/>
    <cellStyle name="Title 2 2 2 6 2 74" xfId="50863"/>
    <cellStyle name="Title 2 2 2 6 2 75" xfId="50864"/>
    <cellStyle name="Title 2 2 2 6 2 76" xfId="50865"/>
    <cellStyle name="Title 2 2 2 6 2 77" xfId="50866"/>
    <cellStyle name="Title 2 2 2 6 2 78" xfId="50867"/>
    <cellStyle name="Title 2 2 2 6 2 79" xfId="50868"/>
    <cellStyle name="Title 2 2 2 6 2 8" xfId="50869"/>
    <cellStyle name="Title 2 2 2 6 2 80" xfId="50870"/>
    <cellStyle name="Title 2 2 2 6 2 81" xfId="50871"/>
    <cellStyle name="Title 2 2 2 6 2 82" xfId="50872"/>
    <cellStyle name="Title 2 2 2 6 2 83" xfId="50873"/>
    <cellStyle name="Title 2 2 2 6 2 84" xfId="50874"/>
    <cellStyle name="Title 2 2 2 6 2 85" xfId="50875"/>
    <cellStyle name="Title 2 2 2 6 2 86" xfId="50876"/>
    <cellStyle name="Title 2 2 2 6 2 87" xfId="50877"/>
    <cellStyle name="Title 2 2 2 6 2 88" xfId="50878"/>
    <cellStyle name="Title 2 2 2 6 2 89" xfId="50879"/>
    <cellStyle name="Title 2 2 2 6 2 9" xfId="50880"/>
    <cellStyle name="Title 2 2 2 6 2 90" xfId="50881"/>
    <cellStyle name="Title 2 2 2 6 2 91" xfId="50882"/>
    <cellStyle name="Title 2 2 2 6 2 92" xfId="50883"/>
    <cellStyle name="Title 2 2 2 6 2 93" xfId="50884"/>
    <cellStyle name="Title 2 2 2 6 2 94" xfId="50885"/>
    <cellStyle name="Title 2 2 2 6 2 95" xfId="50886"/>
    <cellStyle name="Title 2 2 2 6 2 96" xfId="50887"/>
    <cellStyle name="Title 2 2 2 6 2 97" xfId="50888"/>
    <cellStyle name="Title 2 2 2 6 2 98" xfId="50889"/>
    <cellStyle name="Title 2 2 2 6 20" xfId="50890"/>
    <cellStyle name="Title 2 2 2 6 21" xfId="50891"/>
    <cellStyle name="Title 2 2 2 6 22" xfId="50892"/>
    <cellStyle name="Title 2 2 2 6 23" xfId="50893"/>
    <cellStyle name="Title 2 2 2 6 24" xfId="50894"/>
    <cellStyle name="Title 2 2 2 6 25" xfId="50895"/>
    <cellStyle name="Title 2 2 2 6 25 2" xfId="50896"/>
    <cellStyle name="Title 2 2 2 6 26" xfId="50897"/>
    <cellStyle name="Title 2 2 2 6 27" xfId="50898"/>
    <cellStyle name="Title 2 2 2 6 28" xfId="50899"/>
    <cellStyle name="Title 2 2 2 6 29" xfId="50900"/>
    <cellStyle name="Title 2 2 2 6 3" xfId="50901"/>
    <cellStyle name="Title 2 2 2 6 30" xfId="50902"/>
    <cellStyle name="Title 2 2 2 6 31" xfId="50903"/>
    <cellStyle name="Title 2 2 2 6 32" xfId="50904"/>
    <cellStyle name="Title 2 2 2 6 33" xfId="50905"/>
    <cellStyle name="Title 2 2 2 6 34" xfId="50906"/>
    <cellStyle name="Title 2 2 2 6 35" xfId="50907"/>
    <cellStyle name="Title 2 2 2 6 36" xfId="50908"/>
    <cellStyle name="Title 2 2 2 6 37" xfId="50909"/>
    <cellStyle name="Title 2 2 2 6 38" xfId="50910"/>
    <cellStyle name="Title 2 2 2 6 39" xfId="50911"/>
    <cellStyle name="Title 2 2 2 6 4" xfId="50912"/>
    <cellStyle name="Title 2 2 2 6 4 10" xfId="50913"/>
    <cellStyle name="Title 2 2 2 6 4 11" xfId="50914"/>
    <cellStyle name="Title 2 2 2 6 4 12" xfId="50915"/>
    <cellStyle name="Title 2 2 2 6 4 13" xfId="50916"/>
    <cellStyle name="Title 2 2 2 6 4 14" xfId="50917"/>
    <cellStyle name="Title 2 2 2 6 4 15" xfId="50918"/>
    <cellStyle name="Title 2 2 2 6 4 16" xfId="50919"/>
    <cellStyle name="Title 2 2 2 6 4 17" xfId="50920"/>
    <cellStyle name="Title 2 2 2 6 4 18" xfId="50921"/>
    <cellStyle name="Title 2 2 2 6 4 19" xfId="50922"/>
    <cellStyle name="Title 2 2 2 6 4 2" xfId="50923"/>
    <cellStyle name="Title 2 2 2 6 4 2 10" xfId="50924"/>
    <cellStyle name="Title 2 2 2 6 4 2 11" xfId="50925"/>
    <cellStyle name="Title 2 2 2 6 4 2 12" xfId="50926"/>
    <cellStyle name="Title 2 2 2 6 4 2 13" xfId="50927"/>
    <cellStyle name="Title 2 2 2 6 4 2 14" xfId="50928"/>
    <cellStyle name="Title 2 2 2 6 4 2 15" xfId="50929"/>
    <cellStyle name="Title 2 2 2 6 4 2 16" xfId="50930"/>
    <cellStyle name="Title 2 2 2 6 4 2 17" xfId="50931"/>
    <cellStyle name="Title 2 2 2 6 4 2 18" xfId="50932"/>
    <cellStyle name="Title 2 2 2 6 4 2 19" xfId="50933"/>
    <cellStyle name="Title 2 2 2 6 4 2 2" xfId="50934"/>
    <cellStyle name="Title 2 2 2 6 4 2 2 2" xfId="50935"/>
    <cellStyle name="Title 2 2 2 6 4 2 20" xfId="50936"/>
    <cellStyle name="Title 2 2 2 6 4 2 21" xfId="50937"/>
    <cellStyle name="Title 2 2 2 6 4 2 22" xfId="50938"/>
    <cellStyle name="Title 2 2 2 6 4 2 23" xfId="50939"/>
    <cellStyle name="Title 2 2 2 6 4 2 24" xfId="50940"/>
    <cellStyle name="Title 2 2 2 6 4 2 25" xfId="50941"/>
    <cellStyle name="Title 2 2 2 6 4 2 26" xfId="50942"/>
    <cellStyle name="Title 2 2 2 6 4 2 27" xfId="50943"/>
    <cellStyle name="Title 2 2 2 6 4 2 28" xfId="50944"/>
    <cellStyle name="Title 2 2 2 6 4 2 29" xfId="50945"/>
    <cellStyle name="Title 2 2 2 6 4 2 3" xfId="50946"/>
    <cellStyle name="Title 2 2 2 6 4 2 30" xfId="50947"/>
    <cellStyle name="Title 2 2 2 6 4 2 31" xfId="50948"/>
    <cellStyle name="Title 2 2 2 6 4 2 32" xfId="50949"/>
    <cellStyle name="Title 2 2 2 6 4 2 33" xfId="50950"/>
    <cellStyle name="Title 2 2 2 6 4 2 34" xfId="50951"/>
    <cellStyle name="Title 2 2 2 6 4 2 35" xfId="50952"/>
    <cellStyle name="Title 2 2 2 6 4 2 36" xfId="50953"/>
    <cellStyle name="Title 2 2 2 6 4 2 37" xfId="50954"/>
    <cellStyle name="Title 2 2 2 6 4 2 38" xfId="50955"/>
    <cellStyle name="Title 2 2 2 6 4 2 39" xfId="50956"/>
    <cellStyle name="Title 2 2 2 6 4 2 4" xfId="50957"/>
    <cellStyle name="Title 2 2 2 6 4 2 40" xfId="50958"/>
    <cellStyle name="Title 2 2 2 6 4 2 41" xfId="50959"/>
    <cellStyle name="Title 2 2 2 6 4 2 42" xfId="50960"/>
    <cellStyle name="Title 2 2 2 6 4 2 43" xfId="50961"/>
    <cellStyle name="Title 2 2 2 6 4 2 44" xfId="50962"/>
    <cellStyle name="Title 2 2 2 6 4 2 45" xfId="50963"/>
    <cellStyle name="Title 2 2 2 6 4 2 46" xfId="50964"/>
    <cellStyle name="Title 2 2 2 6 4 2 47" xfId="50965"/>
    <cellStyle name="Title 2 2 2 6 4 2 48" xfId="50966"/>
    <cellStyle name="Title 2 2 2 6 4 2 49" xfId="50967"/>
    <cellStyle name="Title 2 2 2 6 4 2 5" xfId="50968"/>
    <cellStyle name="Title 2 2 2 6 4 2 50" xfId="50969"/>
    <cellStyle name="Title 2 2 2 6 4 2 51" xfId="50970"/>
    <cellStyle name="Title 2 2 2 6 4 2 52" xfId="50971"/>
    <cellStyle name="Title 2 2 2 6 4 2 53" xfId="50972"/>
    <cellStyle name="Title 2 2 2 6 4 2 54" xfId="50973"/>
    <cellStyle name="Title 2 2 2 6 4 2 55" xfId="50974"/>
    <cellStyle name="Title 2 2 2 6 4 2 56" xfId="50975"/>
    <cellStyle name="Title 2 2 2 6 4 2 57" xfId="50976"/>
    <cellStyle name="Title 2 2 2 6 4 2 58" xfId="50977"/>
    <cellStyle name="Title 2 2 2 6 4 2 59" xfId="50978"/>
    <cellStyle name="Title 2 2 2 6 4 2 6" xfId="50979"/>
    <cellStyle name="Title 2 2 2 6 4 2 60" xfId="50980"/>
    <cellStyle name="Title 2 2 2 6 4 2 61" xfId="50981"/>
    <cellStyle name="Title 2 2 2 6 4 2 62" xfId="50982"/>
    <cellStyle name="Title 2 2 2 6 4 2 63" xfId="50983"/>
    <cellStyle name="Title 2 2 2 6 4 2 64" xfId="50984"/>
    <cellStyle name="Title 2 2 2 6 4 2 65" xfId="50985"/>
    <cellStyle name="Title 2 2 2 6 4 2 66" xfId="50986"/>
    <cellStyle name="Title 2 2 2 6 4 2 67" xfId="50987"/>
    <cellStyle name="Title 2 2 2 6 4 2 68" xfId="50988"/>
    <cellStyle name="Title 2 2 2 6 4 2 69" xfId="50989"/>
    <cellStyle name="Title 2 2 2 6 4 2 7" xfId="50990"/>
    <cellStyle name="Title 2 2 2 6 4 2 70" xfId="50991"/>
    <cellStyle name="Title 2 2 2 6 4 2 71" xfId="50992"/>
    <cellStyle name="Title 2 2 2 6 4 2 72" xfId="50993"/>
    <cellStyle name="Title 2 2 2 6 4 2 73" xfId="50994"/>
    <cellStyle name="Title 2 2 2 6 4 2 74" xfId="50995"/>
    <cellStyle name="Title 2 2 2 6 4 2 8" xfId="50996"/>
    <cellStyle name="Title 2 2 2 6 4 2 9" xfId="50997"/>
    <cellStyle name="Title 2 2 2 6 4 20" xfId="50998"/>
    <cellStyle name="Title 2 2 2 6 4 21" xfId="50999"/>
    <cellStyle name="Title 2 2 2 6 4 22" xfId="51000"/>
    <cellStyle name="Title 2 2 2 6 4 23" xfId="51001"/>
    <cellStyle name="Title 2 2 2 6 4 24" xfId="51002"/>
    <cellStyle name="Title 2 2 2 6 4 25" xfId="51003"/>
    <cellStyle name="Title 2 2 2 6 4 26" xfId="51004"/>
    <cellStyle name="Title 2 2 2 6 4 27" xfId="51005"/>
    <cellStyle name="Title 2 2 2 6 4 28" xfId="51006"/>
    <cellStyle name="Title 2 2 2 6 4 29" xfId="51007"/>
    <cellStyle name="Title 2 2 2 6 4 3" xfId="51008"/>
    <cellStyle name="Title 2 2 2 6 4 3 2" xfId="51009"/>
    <cellStyle name="Title 2 2 2 6 4 30" xfId="51010"/>
    <cellStyle name="Title 2 2 2 6 4 31" xfId="51011"/>
    <cellStyle name="Title 2 2 2 6 4 32" xfId="51012"/>
    <cellStyle name="Title 2 2 2 6 4 33" xfId="51013"/>
    <cellStyle name="Title 2 2 2 6 4 34" xfId="51014"/>
    <cellStyle name="Title 2 2 2 6 4 35" xfId="51015"/>
    <cellStyle name="Title 2 2 2 6 4 36" xfId="51016"/>
    <cellStyle name="Title 2 2 2 6 4 37" xfId="51017"/>
    <cellStyle name="Title 2 2 2 6 4 38" xfId="51018"/>
    <cellStyle name="Title 2 2 2 6 4 39" xfId="51019"/>
    <cellStyle name="Title 2 2 2 6 4 4" xfId="51020"/>
    <cellStyle name="Title 2 2 2 6 4 40" xfId="51021"/>
    <cellStyle name="Title 2 2 2 6 4 41" xfId="51022"/>
    <cellStyle name="Title 2 2 2 6 4 42" xfId="51023"/>
    <cellStyle name="Title 2 2 2 6 4 43" xfId="51024"/>
    <cellStyle name="Title 2 2 2 6 4 44" xfId="51025"/>
    <cellStyle name="Title 2 2 2 6 4 45" xfId="51026"/>
    <cellStyle name="Title 2 2 2 6 4 46" xfId="51027"/>
    <cellStyle name="Title 2 2 2 6 4 47" xfId="51028"/>
    <cellStyle name="Title 2 2 2 6 4 48" xfId="51029"/>
    <cellStyle name="Title 2 2 2 6 4 49" xfId="51030"/>
    <cellStyle name="Title 2 2 2 6 4 5" xfId="51031"/>
    <cellStyle name="Title 2 2 2 6 4 50" xfId="51032"/>
    <cellStyle name="Title 2 2 2 6 4 51" xfId="51033"/>
    <cellStyle name="Title 2 2 2 6 4 52" xfId="51034"/>
    <cellStyle name="Title 2 2 2 6 4 53" xfId="51035"/>
    <cellStyle name="Title 2 2 2 6 4 54" xfId="51036"/>
    <cellStyle name="Title 2 2 2 6 4 55" xfId="51037"/>
    <cellStyle name="Title 2 2 2 6 4 56" xfId="51038"/>
    <cellStyle name="Title 2 2 2 6 4 57" xfId="51039"/>
    <cellStyle name="Title 2 2 2 6 4 58" xfId="51040"/>
    <cellStyle name="Title 2 2 2 6 4 59" xfId="51041"/>
    <cellStyle name="Title 2 2 2 6 4 6" xfId="51042"/>
    <cellStyle name="Title 2 2 2 6 4 60" xfId="51043"/>
    <cellStyle name="Title 2 2 2 6 4 61" xfId="51044"/>
    <cellStyle name="Title 2 2 2 6 4 62" xfId="51045"/>
    <cellStyle name="Title 2 2 2 6 4 63" xfId="51046"/>
    <cellStyle name="Title 2 2 2 6 4 64" xfId="51047"/>
    <cellStyle name="Title 2 2 2 6 4 65" xfId="51048"/>
    <cellStyle name="Title 2 2 2 6 4 66" xfId="51049"/>
    <cellStyle name="Title 2 2 2 6 4 67" xfId="51050"/>
    <cellStyle name="Title 2 2 2 6 4 68" xfId="51051"/>
    <cellStyle name="Title 2 2 2 6 4 69" xfId="51052"/>
    <cellStyle name="Title 2 2 2 6 4 7" xfId="51053"/>
    <cellStyle name="Title 2 2 2 6 4 70" xfId="51054"/>
    <cellStyle name="Title 2 2 2 6 4 71" xfId="51055"/>
    <cellStyle name="Title 2 2 2 6 4 72" xfId="51056"/>
    <cellStyle name="Title 2 2 2 6 4 73" xfId="51057"/>
    <cellStyle name="Title 2 2 2 6 4 74" xfId="51058"/>
    <cellStyle name="Title 2 2 2 6 4 8" xfId="51059"/>
    <cellStyle name="Title 2 2 2 6 4 9" xfId="51060"/>
    <cellStyle name="Title 2 2 2 6 40" xfId="51061"/>
    <cellStyle name="Title 2 2 2 6 41" xfId="51062"/>
    <cellStyle name="Title 2 2 2 6 42" xfId="51063"/>
    <cellStyle name="Title 2 2 2 6 43" xfId="51064"/>
    <cellStyle name="Title 2 2 2 6 44" xfId="51065"/>
    <cellStyle name="Title 2 2 2 6 45" xfId="51066"/>
    <cellStyle name="Title 2 2 2 6 46" xfId="51067"/>
    <cellStyle name="Title 2 2 2 6 47" xfId="51068"/>
    <cellStyle name="Title 2 2 2 6 48" xfId="51069"/>
    <cellStyle name="Title 2 2 2 6 49" xfId="51070"/>
    <cellStyle name="Title 2 2 2 6 5" xfId="51071"/>
    <cellStyle name="Title 2 2 2 6 50" xfId="51072"/>
    <cellStyle name="Title 2 2 2 6 51" xfId="51073"/>
    <cellStyle name="Title 2 2 2 6 52" xfId="51074"/>
    <cellStyle name="Title 2 2 2 6 53" xfId="51075"/>
    <cellStyle name="Title 2 2 2 6 54" xfId="51076"/>
    <cellStyle name="Title 2 2 2 6 55" xfId="51077"/>
    <cellStyle name="Title 2 2 2 6 56" xfId="51078"/>
    <cellStyle name="Title 2 2 2 6 57" xfId="51079"/>
    <cellStyle name="Title 2 2 2 6 58" xfId="51080"/>
    <cellStyle name="Title 2 2 2 6 59" xfId="51081"/>
    <cellStyle name="Title 2 2 2 6 6" xfId="51082"/>
    <cellStyle name="Title 2 2 2 6 60" xfId="51083"/>
    <cellStyle name="Title 2 2 2 6 61" xfId="51084"/>
    <cellStyle name="Title 2 2 2 6 62" xfId="51085"/>
    <cellStyle name="Title 2 2 2 6 63" xfId="51086"/>
    <cellStyle name="Title 2 2 2 6 64" xfId="51087"/>
    <cellStyle name="Title 2 2 2 6 65" xfId="51088"/>
    <cellStyle name="Title 2 2 2 6 66" xfId="51089"/>
    <cellStyle name="Title 2 2 2 6 67" xfId="51090"/>
    <cellStyle name="Title 2 2 2 6 68" xfId="51091"/>
    <cellStyle name="Title 2 2 2 6 69" xfId="51092"/>
    <cellStyle name="Title 2 2 2 6 7" xfId="51093"/>
    <cellStyle name="Title 2 2 2 6 70" xfId="51094"/>
    <cellStyle name="Title 2 2 2 6 71" xfId="51095"/>
    <cellStyle name="Title 2 2 2 6 72" xfId="51096"/>
    <cellStyle name="Title 2 2 2 6 73" xfId="51097"/>
    <cellStyle name="Title 2 2 2 6 74" xfId="51098"/>
    <cellStyle name="Title 2 2 2 6 75" xfId="51099"/>
    <cellStyle name="Title 2 2 2 6 76" xfId="51100"/>
    <cellStyle name="Title 2 2 2 6 77" xfId="51101"/>
    <cellStyle name="Title 2 2 2 6 78" xfId="51102"/>
    <cellStyle name="Title 2 2 2 6 79" xfId="51103"/>
    <cellStyle name="Title 2 2 2 6 8" xfId="51104"/>
    <cellStyle name="Title 2 2 2 6 80" xfId="51105"/>
    <cellStyle name="Title 2 2 2 6 81" xfId="51106"/>
    <cellStyle name="Title 2 2 2 6 82" xfId="51107"/>
    <cellStyle name="Title 2 2 2 6 83" xfId="51108"/>
    <cellStyle name="Title 2 2 2 6 84" xfId="51109"/>
    <cellStyle name="Title 2 2 2 6 85" xfId="51110"/>
    <cellStyle name="Title 2 2 2 6 86" xfId="51111"/>
    <cellStyle name="Title 2 2 2 6 87" xfId="51112"/>
    <cellStyle name="Title 2 2 2 6 88" xfId="51113"/>
    <cellStyle name="Title 2 2 2 6 89" xfId="51114"/>
    <cellStyle name="Title 2 2 2 6 9" xfId="51115"/>
    <cellStyle name="Title 2 2 2 6 90" xfId="51116"/>
    <cellStyle name="Title 2 2 2 6 91" xfId="51117"/>
    <cellStyle name="Title 2 2 2 6 92" xfId="51118"/>
    <cellStyle name="Title 2 2 2 6 93" xfId="51119"/>
    <cellStyle name="Title 2 2 2 6 94" xfId="51120"/>
    <cellStyle name="Title 2 2 2 6 95" xfId="51121"/>
    <cellStyle name="Title 2 2 2 6 96" xfId="51122"/>
    <cellStyle name="Title 2 2 2 6 97" xfId="51123"/>
    <cellStyle name="Title 2 2 2 6 98" xfId="51124"/>
    <cellStyle name="Title 2 2 2 6 99" xfId="51125"/>
    <cellStyle name="Title 2 2 2 60" xfId="51126"/>
    <cellStyle name="Title 2 2 2 60 2" xfId="51127"/>
    <cellStyle name="Title 2 2 2 61" xfId="51128"/>
    <cellStyle name="Title 2 2 2 61 2" xfId="51129"/>
    <cellStyle name="Title 2 2 2 62" xfId="51130"/>
    <cellStyle name="Title 2 2 2 62 2" xfId="51131"/>
    <cellStyle name="Title 2 2 2 63" xfId="51132"/>
    <cellStyle name="Title 2 2 2 63 2" xfId="51133"/>
    <cellStyle name="Title 2 2 2 64" xfId="51134"/>
    <cellStyle name="Title 2 2 2 64 2" xfId="51135"/>
    <cellStyle name="Title 2 2 2 65" xfId="51136"/>
    <cellStyle name="Title 2 2 2 65 2" xfId="51137"/>
    <cellStyle name="Title 2 2 2 66" xfId="51138"/>
    <cellStyle name="Title 2 2 2 66 2" xfId="51139"/>
    <cellStyle name="Title 2 2 2 67" xfId="51140"/>
    <cellStyle name="Title 2 2 2 67 2" xfId="51141"/>
    <cellStyle name="Title 2 2 2 68" xfId="51142"/>
    <cellStyle name="Title 2 2 2 68 2" xfId="51143"/>
    <cellStyle name="Title 2 2 2 69" xfId="51144"/>
    <cellStyle name="Title 2 2 2 69 2" xfId="51145"/>
    <cellStyle name="Title 2 2 2 7" xfId="51146"/>
    <cellStyle name="Title 2 2 2 7 10" xfId="51147"/>
    <cellStyle name="Title 2 2 2 7 10 2" xfId="51148"/>
    <cellStyle name="Title 2 2 2 7 100" xfId="51149"/>
    <cellStyle name="Title 2 2 2 7 101" xfId="51150"/>
    <cellStyle name="Title 2 2 2 7 102" xfId="51151"/>
    <cellStyle name="Title 2 2 2 7 103" xfId="51152"/>
    <cellStyle name="Title 2 2 2 7 104" xfId="51153"/>
    <cellStyle name="Title 2 2 2 7 105" xfId="51154"/>
    <cellStyle name="Title 2 2 2 7 106" xfId="51155"/>
    <cellStyle name="Title 2 2 2 7 107" xfId="51156"/>
    <cellStyle name="Title 2 2 2 7 108" xfId="51157"/>
    <cellStyle name="Title 2 2 2 7 109" xfId="51158"/>
    <cellStyle name="Title 2 2 2 7 11" xfId="51159"/>
    <cellStyle name="Title 2 2 2 7 11 2" xfId="51160"/>
    <cellStyle name="Title 2 2 2 7 12" xfId="51161"/>
    <cellStyle name="Title 2 2 2 7 12 2" xfId="51162"/>
    <cellStyle name="Title 2 2 2 7 13" xfId="51163"/>
    <cellStyle name="Title 2 2 2 7 13 2" xfId="51164"/>
    <cellStyle name="Title 2 2 2 7 14" xfId="51165"/>
    <cellStyle name="Title 2 2 2 7 14 2" xfId="51166"/>
    <cellStyle name="Title 2 2 2 7 15" xfId="51167"/>
    <cellStyle name="Title 2 2 2 7 15 2" xfId="51168"/>
    <cellStyle name="Title 2 2 2 7 16" xfId="51169"/>
    <cellStyle name="Title 2 2 2 7 16 2" xfId="51170"/>
    <cellStyle name="Title 2 2 2 7 17" xfId="51171"/>
    <cellStyle name="Title 2 2 2 7 17 2" xfId="51172"/>
    <cellStyle name="Title 2 2 2 7 18" xfId="51173"/>
    <cellStyle name="Title 2 2 2 7 18 2" xfId="51174"/>
    <cellStyle name="Title 2 2 2 7 19" xfId="51175"/>
    <cellStyle name="Title 2 2 2 7 19 2" xfId="51176"/>
    <cellStyle name="Title 2 2 2 7 2" xfId="51177"/>
    <cellStyle name="Title 2 2 2 7 2 10" xfId="51178"/>
    <cellStyle name="Title 2 2 2 7 2 11" xfId="51179"/>
    <cellStyle name="Title 2 2 2 7 2 12" xfId="51180"/>
    <cellStyle name="Title 2 2 2 7 2 13" xfId="51181"/>
    <cellStyle name="Title 2 2 2 7 2 14" xfId="51182"/>
    <cellStyle name="Title 2 2 2 7 2 15" xfId="51183"/>
    <cellStyle name="Title 2 2 2 7 2 16" xfId="51184"/>
    <cellStyle name="Title 2 2 2 7 2 17" xfId="51185"/>
    <cellStyle name="Title 2 2 2 7 2 18" xfId="51186"/>
    <cellStyle name="Title 2 2 2 7 2 19" xfId="51187"/>
    <cellStyle name="Title 2 2 2 7 2 2" xfId="51188"/>
    <cellStyle name="Title 2 2 2 7 2 2 10" xfId="51189"/>
    <cellStyle name="Title 2 2 2 7 2 2 11" xfId="51190"/>
    <cellStyle name="Title 2 2 2 7 2 2 12" xfId="51191"/>
    <cellStyle name="Title 2 2 2 7 2 2 13" xfId="51192"/>
    <cellStyle name="Title 2 2 2 7 2 2 14" xfId="51193"/>
    <cellStyle name="Title 2 2 2 7 2 2 15" xfId="51194"/>
    <cellStyle name="Title 2 2 2 7 2 2 16" xfId="51195"/>
    <cellStyle name="Title 2 2 2 7 2 2 17" xfId="51196"/>
    <cellStyle name="Title 2 2 2 7 2 2 18" xfId="51197"/>
    <cellStyle name="Title 2 2 2 7 2 2 19" xfId="51198"/>
    <cellStyle name="Title 2 2 2 7 2 2 2" xfId="51199"/>
    <cellStyle name="Title 2 2 2 7 2 2 2 10" xfId="51200"/>
    <cellStyle name="Title 2 2 2 7 2 2 2 11" xfId="51201"/>
    <cellStyle name="Title 2 2 2 7 2 2 2 12" xfId="51202"/>
    <cellStyle name="Title 2 2 2 7 2 2 2 13" xfId="51203"/>
    <cellStyle name="Title 2 2 2 7 2 2 2 14" xfId="51204"/>
    <cellStyle name="Title 2 2 2 7 2 2 2 15" xfId="51205"/>
    <cellStyle name="Title 2 2 2 7 2 2 2 16" xfId="51206"/>
    <cellStyle name="Title 2 2 2 7 2 2 2 17" xfId="51207"/>
    <cellStyle name="Title 2 2 2 7 2 2 2 18" xfId="51208"/>
    <cellStyle name="Title 2 2 2 7 2 2 2 19" xfId="51209"/>
    <cellStyle name="Title 2 2 2 7 2 2 2 2" xfId="51210"/>
    <cellStyle name="Title 2 2 2 7 2 2 2 2 10" xfId="51211"/>
    <cellStyle name="Title 2 2 2 7 2 2 2 2 11" xfId="51212"/>
    <cellStyle name="Title 2 2 2 7 2 2 2 2 12" xfId="51213"/>
    <cellStyle name="Title 2 2 2 7 2 2 2 2 13" xfId="51214"/>
    <cellStyle name="Title 2 2 2 7 2 2 2 2 14" xfId="51215"/>
    <cellStyle name="Title 2 2 2 7 2 2 2 2 15" xfId="51216"/>
    <cellStyle name="Title 2 2 2 7 2 2 2 2 16" xfId="51217"/>
    <cellStyle name="Title 2 2 2 7 2 2 2 2 17" xfId="51218"/>
    <cellStyle name="Title 2 2 2 7 2 2 2 2 18" xfId="51219"/>
    <cellStyle name="Title 2 2 2 7 2 2 2 2 19" xfId="51220"/>
    <cellStyle name="Title 2 2 2 7 2 2 2 2 2" xfId="51221"/>
    <cellStyle name="Title 2 2 2 7 2 2 2 2 2 2" xfId="51222"/>
    <cellStyle name="Title 2 2 2 7 2 2 2 2 20" xfId="51223"/>
    <cellStyle name="Title 2 2 2 7 2 2 2 2 21" xfId="51224"/>
    <cellStyle name="Title 2 2 2 7 2 2 2 2 22" xfId="51225"/>
    <cellStyle name="Title 2 2 2 7 2 2 2 2 23" xfId="51226"/>
    <cellStyle name="Title 2 2 2 7 2 2 2 2 24" xfId="51227"/>
    <cellStyle name="Title 2 2 2 7 2 2 2 2 25" xfId="51228"/>
    <cellStyle name="Title 2 2 2 7 2 2 2 2 26" xfId="51229"/>
    <cellStyle name="Title 2 2 2 7 2 2 2 2 27" xfId="51230"/>
    <cellStyle name="Title 2 2 2 7 2 2 2 2 28" xfId="51231"/>
    <cellStyle name="Title 2 2 2 7 2 2 2 2 29" xfId="51232"/>
    <cellStyle name="Title 2 2 2 7 2 2 2 2 3" xfId="51233"/>
    <cellStyle name="Title 2 2 2 7 2 2 2 2 30" xfId="51234"/>
    <cellStyle name="Title 2 2 2 7 2 2 2 2 31" xfId="51235"/>
    <cellStyle name="Title 2 2 2 7 2 2 2 2 32" xfId="51236"/>
    <cellStyle name="Title 2 2 2 7 2 2 2 2 33" xfId="51237"/>
    <cellStyle name="Title 2 2 2 7 2 2 2 2 34" xfId="51238"/>
    <cellStyle name="Title 2 2 2 7 2 2 2 2 35" xfId="51239"/>
    <cellStyle name="Title 2 2 2 7 2 2 2 2 36" xfId="51240"/>
    <cellStyle name="Title 2 2 2 7 2 2 2 2 37" xfId="51241"/>
    <cellStyle name="Title 2 2 2 7 2 2 2 2 38" xfId="51242"/>
    <cellStyle name="Title 2 2 2 7 2 2 2 2 39" xfId="51243"/>
    <cellStyle name="Title 2 2 2 7 2 2 2 2 4" xfId="51244"/>
    <cellStyle name="Title 2 2 2 7 2 2 2 2 40" xfId="51245"/>
    <cellStyle name="Title 2 2 2 7 2 2 2 2 41" xfId="51246"/>
    <cellStyle name="Title 2 2 2 7 2 2 2 2 42" xfId="51247"/>
    <cellStyle name="Title 2 2 2 7 2 2 2 2 43" xfId="51248"/>
    <cellStyle name="Title 2 2 2 7 2 2 2 2 44" xfId="51249"/>
    <cellStyle name="Title 2 2 2 7 2 2 2 2 45" xfId="51250"/>
    <cellStyle name="Title 2 2 2 7 2 2 2 2 46" xfId="51251"/>
    <cellStyle name="Title 2 2 2 7 2 2 2 2 47" xfId="51252"/>
    <cellStyle name="Title 2 2 2 7 2 2 2 2 48" xfId="51253"/>
    <cellStyle name="Title 2 2 2 7 2 2 2 2 49" xfId="51254"/>
    <cellStyle name="Title 2 2 2 7 2 2 2 2 5" xfId="51255"/>
    <cellStyle name="Title 2 2 2 7 2 2 2 2 50" xfId="51256"/>
    <cellStyle name="Title 2 2 2 7 2 2 2 2 51" xfId="51257"/>
    <cellStyle name="Title 2 2 2 7 2 2 2 2 52" xfId="51258"/>
    <cellStyle name="Title 2 2 2 7 2 2 2 2 53" xfId="51259"/>
    <cellStyle name="Title 2 2 2 7 2 2 2 2 54" xfId="51260"/>
    <cellStyle name="Title 2 2 2 7 2 2 2 2 55" xfId="51261"/>
    <cellStyle name="Title 2 2 2 7 2 2 2 2 56" xfId="51262"/>
    <cellStyle name="Title 2 2 2 7 2 2 2 2 57" xfId="51263"/>
    <cellStyle name="Title 2 2 2 7 2 2 2 2 58" xfId="51264"/>
    <cellStyle name="Title 2 2 2 7 2 2 2 2 59" xfId="51265"/>
    <cellStyle name="Title 2 2 2 7 2 2 2 2 6" xfId="51266"/>
    <cellStyle name="Title 2 2 2 7 2 2 2 2 60" xfId="51267"/>
    <cellStyle name="Title 2 2 2 7 2 2 2 2 61" xfId="51268"/>
    <cellStyle name="Title 2 2 2 7 2 2 2 2 62" xfId="51269"/>
    <cellStyle name="Title 2 2 2 7 2 2 2 2 63" xfId="51270"/>
    <cellStyle name="Title 2 2 2 7 2 2 2 2 64" xfId="51271"/>
    <cellStyle name="Title 2 2 2 7 2 2 2 2 65" xfId="51272"/>
    <cellStyle name="Title 2 2 2 7 2 2 2 2 66" xfId="51273"/>
    <cellStyle name="Title 2 2 2 7 2 2 2 2 67" xfId="51274"/>
    <cellStyle name="Title 2 2 2 7 2 2 2 2 68" xfId="51275"/>
    <cellStyle name="Title 2 2 2 7 2 2 2 2 69" xfId="51276"/>
    <cellStyle name="Title 2 2 2 7 2 2 2 2 7" xfId="51277"/>
    <cellStyle name="Title 2 2 2 7 2 2 2 2 70" xfId="51278"/>
    <cellStyle name="Title 2 2 2 7 2 2 2 2 71" xfId="51279"/>
    <cellStyle name="Title 2 2 2 7 2 2 2 2 72" xfId="51280"/>
    <cellStyle name="Title 2 2 2 7 2 2 2 2 73" xfId="51281"/>
    <cellStyle name="Title 2 2 2 7 2 2 2 2 74" xfId="51282"/>
    <cellStyle name="Title 2 2 2 7 2 2 2 2 8" xfId="51283"/>
    <cellStyle name="Title 2 2 2 7 2 2 2 2 9" xfId="51284"/>
    <cellStyle name="Title 2 2 2 7 2 2 2 20" xfId="51285"/>
    <cellStyle name="Title 2 2 2 7 2 2 2 21" xfId="51286"/>
    <cellStyle name="Title 2 2 2 7 2 2 2 22" xfId="51287"/>
    <cellStyle name="Title 2 2 2 7 2 2 2 23" xfId="51288"/>
    <cellStyle name="Title 2 2 2 7 2 2 2 24" xfId="51289"/>
    <cellStyle name="Title 2 2 2 7 2 2 2 25" xfId="51290"/>
    <cellStyle name="Title 2 2 2 7 2 2 2 26" xfId="51291"/>
    <cellStyle name="Title 2 2 2 7 2 2 2 27" xfId="51292"/>
    <cellStyle name="Title 2 2 2 7 2 2 2 28" xfId="51293"/>
    <cellStyle name="Title 2 2 2 7 2 2 2 29" xfId="51294"/>
    <cellStyle name="Title 2 2 2 7 2 2 2 3" xfId="51295"/>
    <cellStyle name="Title 2 2 2 7 2 2 2 3 2" xfId="51296"/>
    <cellStyle name="Title 2 2 2 7 2 2 2 30" xfId="51297"/>
    <cellStyle name="Title 2 2 2 7 2 2 2 31" xfId="51298"/>
    <cellStyle name="Title 2 2 2 7 2 2 2 32" xfId="51299"/>
    <cellStyle name="Title 2 2 2 7 2 2 2 33" xfId="51300"/>
    <cellStyle name="Title 2 2 2 7 2 2 2 34" xfId="51301"/>
    <cellStyle name="Title 2 2 2 7 2 2 2 35" xfId="51302"/>
    <cellStyle name="Title 2 2 2 7 2 2 2 36" xfId="51303"/>
    <cellStyle name="Title 2 2 2 7 2 2 2 37" xfId="51304"/>
    <cellStyle name="Title 2 2 2 7 2 2 2 38" xfId="51305"/>
    <cellStyle name="Title 2 2 2 7 2 2 2 39" xfId="51306"/>
    <cellStyle name="Title 2 2 2 7 2 2 2 4" xfId="51307"/>
    <cellStyle name="Title 2 2 2 7 2 2 2 40" xfId="51308"/>
    <cellStyle name="Title 2 2 2 7 2 2 2 41" xfId="51309"/>
    <cellStyle name="Title 2 2 2 7 2 2 2 42" xfId="51310"/>
    <cellStyle name="Title 2 2 2 7 2 2 2 43" xfId="51311"/>
    <cellStyle name="Title 2 2 2 7 2 2 2 44" xfId="51312"/>
    <cellStyle name="Title 2 2 2 7 2 2 2 45" xfId="51313"/>
    <cellStyle name="Title 2 2 2 7 2 2 2 46" xfId="51314"/>
    <cellStyle name="Title 2 2 2 7 2 2 2 47" xfId="51315"/>
    <cellStyle name="Title 2 2 2 7 2 2 2 48" xfId="51316"/>
    <cellStyle name="Title 2 2 2 7 2 2 2 49" xfId="51317"/>
    <cellStyle name="Title 2 2 2 7 2 2 2 5" xfId="51318"/>
    <cellStyle name="Title 2 2 2 7 2 2 2 50" xfId="51319"/>
    <cellStyle name="Title 2 2 2 7 2 2 2 51" xfId="51320"/>
    <cellStyle name="Title 2 2 2 7 2 2 2 52" xfId="51321"/>
    <cellStyle name="Title 2 2 2 7 2 2 2 53" xfId="51322"/>
    <cellStyle name="Title 2 2 2 7 2 2 2 54" xfId="51323"/>
    <cellStyle name="Title 2 2 2 7 2 2 2 55" xfId="51324"/>
    <cellStyle name="Title 2 2 2 7 2 2 2 56" xfId="51325"/>
    <cellStyle name="Title 2 2 2 7 2 2 2 57" xfId="51326"/>
    <cellStyle name="Title 2 2 2 7 2 2 2 58" xfId="51327"/>
    <cellStyle name="Title 2 2 2 7 2 2 2 59" xfId="51328"/>
    <cellStyle name="Title 2 2 2 7 2 2 2 6" xfId="51329"/>
    <cellStyle name="Title 2 2 2 7 2 2 2 60" xfId="51330"/>
    <cellStyle name="Title 2 2 2 7 2 2 2 61" xfId="51331"/>
    <cellStyle name="Title 2 2 2 7 2 2 2 62" xfId="51332"/>
    <cellStyle name="Title 2 2 2 7 2 2 2 63" xfId="51333"/>
    <cellStyle name="Title 2 2 2 7 2 2 2 64" xfId="51334"/>
    <cellStyle name="Title 2 2 2 7 2 2 2 65" xfId="51335"/>
    <cellStyle name="Title 2 2 2 7 2 2 2 66" xfId="51336"/>
    <cellStyle name="Title 2 2 2 7 2 2 2 67" xfId="51337"/>
    <cellStyle name="Title 2 2 2 7 2 2 2 68" xfId="51338"/>
    <cellStyle name="Title 2 2 2 7 2 2 2 69" xfId="51339"/>
    <cellStyle name="Title 2 2 2 7 2 2 2 7" xfId="51340"/>
    <cellStyle name="Title 2 2 2 7 2 2 2 70" xfId="51341"/>
    <cellStyle name="Title 2 2 2 7 2 2 2 71" xfId="51342"/>
    <cellStyle name="Title 2 2 2 7 2 2 2 72" xfId="51343"/>
    <cellStyle name="Title 2 2 2 7 2 2 2 73" xfId="51344"/>
    <cellStyle name="Title 2 2 2 7 2 2 2 74" xfId="51345"/>
    <cellStyle name="Title 2 2 2 7 2 2 2 8" xfId="51346"/>
    <cellStyle name="Title 2 2 2 7 2 2 2 9" xfId="51347"/>
    <cellStyle name="Title 2 2 2 7 2 2 20" xfId="51348"/>
    <cellStyle name="Title 2 2 2 7 2 2 21" xfId="51349"/>
    <cellStyle name="Title 2 2 2 7 2 2 22" xfId="51350"/>
    <cellStyle name="Title 2 2 2 7 2 2 23" xfId="51351"/>
    <cellStyle name="Title 2 2 2 7 2 2 24" xfId="51352"/>
    <cellStyle name="Title 2 2 2 7 2 2 25" xfId="51353"/>
    <cellStyle name="Title 2 2 2 7 2 2 26" xfId="51354"/>
    <cellStyle name="Title 2 2 2 7 2 2 27" xfId="51355"/>
    <cellStyle name="Title 2 2 2 7 2 2 28" xfId="51356"/>
    <cellStyle name="Title 2 2 2 7 2 2 29" xfId="51357"/>
    <cellStyle name="Title 2 2 2 7 2 2 3" xfId="51358"/>
    <cellStyle name="Title 2 2 2 7 2 2 3 2" xfId="51359"/>
    <cellStyle name="Title 2 2 2 7 2 2 30" xfId="51360"/>
    <cellStyle name="Title 2 2 2 7 2 2 31" xfId="51361"/>
    <cellStyle name="Title 2 2 2 7 2 2 32" xfId="51362"/>
    <cellStyle name="Title 2 2 2 7 2 2 33" xfId="51363"/>
    <cellStyle name="Title 2 2 2 7 2 2 34" xfId="51364"/>
    <cellStyle name="Title 2 2 2 7 2 2 35" xfId="51365"/>
    <cellStyle name="Title 2 2 2 7 2 2 36" xfId="51366"/>
    <cellStyle name="Title 2 2 2 7 2 2 37" xfId="51367"/>
    <cellStyle name="Title 2 2 2 7 2 2 38" xfId="51368"/>
    <cellStyle name="Title 2 2 2 7 2 2 39" xfId="51369"/>
    <cellStyle name="Title 2 2 2 7 2 2 4" xfId="51370"/>
    <cellStyle name="Title 2 2 2 7 2 2 40" xfId="51371"/>
    <cellStyle name="Title 2 2 2 7 2 2 41" xfId="51372"/>
    <cellStyle name="Title 2 2 2 7 2 2 42" xfId="51373"/>
    <cellStyle name="Title 2 2 2 7 2 2 43" xfId="51374"/>
    <cellStyle name="Title 2 2 2 7 2 2 44" xfId="51375"/>
    <cellStyle name="Title 2 2 2 7 2 2 45" xfId="51376"/>
    <cellStyle name="Title 2 2 2 7 2 2 46" xfId="51377"/>
    <cellStyle name="Title 2 2 2 7 2 2 47" xfId="51378"/>
    <cellStyle name="Title 2 2 2 7 2 2 48" xfId="51379"/>
    <cellStyle name="Title 2 2 2 7 2 2 49" xfId="51380"/>
    <cellStyle name="Title 2 2 2 7 2 2 5" xfId="51381"/>
    <cellStyle name="Title 2 2 2 7 2 2 50" xfId="51382"/>
    <cellStyle name="Title 2 2 2 7 2 2 51" xfId="51383"/>
    <cellStyle name="Title 2 2 2 7 2 2 52" xfId="51384"/>
    <cellStyle name="Title 2 2 2 7 2 2 53" xfId="51385"/>
    <cellStyle name="Title 2 2 2 7 2 2 54" xfId="51386"/>
    <cellStyle name="Title 2 2 2 7 2 2 55" xfId="51387"/>
    <cellStyle name="Title 2 2 2 7 2 2 56" xfId="51388"/>
    <cellStyle name="Title 2 2 2 7 2 2 57" xfId="51389"/>
    <cellStyle name="Title 2 2 2 7 2 2 58" xfId="51390"/>
    <cellStyle name="Title 2 2 2 7 2 2 59" xfId="51391"/>
    <cellStyle name="Title 2 2 2 7 2 2 6" xfId="51392"/>
    <cellStyle name="Title 2 2 2 7 2 2 60" xfId="51393"/>
    <cellStyle name="Title 2 2 2 7 2 2 61" xfId="51394"/>
    <cellStyle name="Title 2 2 2 7 2 2 62" xfId="51395"/>
    <cellStyle name="Title 2 2 2 7 2 2 63" xfId="51396"/>
    <cellStyle name="Title 2 2 2 7 2 2 64" xfId="51397"/>
    <cellStyle name="Title 2 2 2 7 2 2 65" xfId="51398"/>
    <cellStyle name="Title 2 2 2 7 2 2 66" xfId="51399"/>
    <cellStyle name="Title 2 2 2 7 2 2 67" xfId="51400"/>
    <cellStyle name="Title 2 2 2 7 2 2 68" xfId="51401"/>
    <cellStyle name="Title 2 2 2 7 2 2 69" xfId="51402"/>
    <cellStyle name="Title 2 2 2 7 2 2 7" xfId="51403"/>
    <cellStyle name="Title 2 2 2 7 2 2 70" xfId="51404"/>
    <cellStyle name="Title 2 2 2 7 2 2 71" xfId="51405"/>
    <cellStyle name="Title 2 2 2 7 2 2 72" xfId="51406"/>
    <cellStyle name="Title 2 2 2 7 2 2 73" xfId="51407"/>
    <cellStyle name="Title 2 2 2 7 2 2 74" xfId="51408"/>
    <cellStyle name="Title 2 2 2 7 2 2 75" xfId="51409"/>
    <cellStyle name="Title 2 2 2 7 2 2 76" xfId="51410"/>
    <cellStyle name="Title 2 2 2 7 2 2 77" xfId="51411"/>
    <cellStyle name="Title 2 2 2 7 2 2 78" xfId="51412"/>
    <cellStyle name="Title 2 2 2 7 2 2 79" xfId="51413"/>
    <cellStyle name="Title 2 2 2 7 2 2 8" xfId="51414"/>
    <cellStyle name="Title 2 2 2 7 2 2 80" xfId="51415"/>
    <cellStyle name="Title 2 2 2 7 2 2 81" xfId="51416"/>
    <cellStyle name="Title 2 2 2 7 2 2 82" xfId="51417"/>
    <cellStyle name="Title 2 2 2 7 2 2 83" xfId="51418"/>
    <cellStyle name="Title 2 2 2 7 2 2 84" xfId="51419"/>
    <cellStyle name="Title 2 2 2 7 2 2 85" xfId="51420"/>
    <cellStyle name="Title 2 2 2 7 2 2 86" xfId="51421"/>
    <cellStyle name="Title 2 2 2 7 2 2 87" xfId="51422"/>
    <cellStyle name="Title 2 2 2 7 2 2 88" xfId="51423"/>
    <cellStyle name="Title 2 2 2 7 2 2 9" xfId="51424"/>
    <cellStyle name="Title 2 2 2 7 2 20" xfId="51425"/>
    <cellStyle name="Title 2 2 2 7 2 21" xfId="51426"/>
    <cellStyle name="Title 2 2 2 7 2 22" xfId="51427"/>
    <cellStyle name="Title 2 2 2 7 2 23" xfId="51428"/>
    <cellStyle name="Title 2 2 2 7 2 24" xfId="51429"/>
    <cellStyle name="Title 2 2 2 7 2 25" xfId="51430"/>
    <cellStyle name="Title 2 2 2 7 2 26" xfId="51431"/>
    <cellStyle name="Title 2 2 2 7 2 27" xfId="51432"/>
    <cellStyle name="Title 2 2 2 7 2 28" xfId="51433"/>
    <cellStyle name="Title 2 2 2 7 2 29" xfId="51434"/>
    <cellStyle name="Title 2 2 2 7 2 3" xfId="51435"/>
    <cellStyle name="Title 2 2 2 7 2 3 2" xfId="51436"/>
    <cellStyle name="Title 2 2 2 7 2 30" xfId="51437"/>
    <cellStyle name="Title 2 2 2 7 2 31" xfId="51438"/>
    <cellStyle name="Title 2 2 2 7 2 32" xfId="51439"/>
    <cellStyle name="Title 2 2 2 7 2 33" xfId="51440"/>
    <cellStyle name="Title 2 2 2 7 2 34" xfId="51441"/>
    <cellStyle name="Title 2 2 2 7 2 35" xfId="51442"/>
    <cellStyle name="Title 2 2 2 7 2 36" xfId="51443"/>
    <cellStyle name="Title 2 2 2 7 2 37" xfId="51444"/>
    <cellStyle name="Title 2 2 2 7 2 38" xfId="51445"/>
    <cellStyle name="Title 2 2 2 7 2 39" xfId="51446"/>
    <cellStyle name="Title 2 2 2 7 2 4" xfId="51447"/>
    <cellStyle name="Title 2 2 2 7 2 40" xfId="51448"/>
    <cellStyle name="Title 2 2 2 7 2 41" xfId="51449"/>
    <cellStyle name="Title 2 2 2 7 2 42" xfId="51450"/>
    <cellStyle name="Title 2 2 2 7 2 43" xfId="51451"/>
    <cellStyle name="Title 2 2 2 7 2 44" xfId="51452"/>
    <cellStyle name="Title 2 2 2 7 2 45" xfId="51453"/>
    <cellStyle name="Title 2 2 2 7 2 46" xfId="51454"/>
    <cellStyle name="Title 2 2 2 7 2 47" xfId="51455"/>
    <cellStyle name="Title 2 2 2 7 2 48" xfId="51456"/>
    <cellStyle name="Title 2 2 2 7 2 49" xfId="51457"/>
    <cellStyle name="Title 2 2 2 7 2 5" xfId="51458"/>
    <cellStyle name="Title 2 2 2 7 2 50" xfId="51459"/>
    <cellStyle name="Title 2 2 2 7 2 51" xfId="51460"/>
    <cellStyle name="Title 2 2 2 7 2 52" xfId="51461"/>
    <cellStyle name="Title 2 2 2 7 2 53" xfId="51462"/>
    <cellStyle name="Title 2 2 2 7 2 54" xfId="51463"/>
    <cellStyle name="Title 2 2 2 7 2 55" xfId="51464"/>
    <cellStyle name="Title 2 2 2 7 2 56" xfId="51465"/>
    <cellStyle name="Title 2 2 2 7 2 57" xfId="51466"/>
    <cellStyle name="Title 2 2 2 7 2 58" xfId="51467"/>
    <cellStyle name="Title 2 2 2 7 2 59" xfId="51468"/>
    <cellStyle name="Title 2 2 2 7 2 6" xfId="51469"/>
    <cellStyle name="Title 2 2 2 7 2 60" xfId="51470"/>
    <cellStyle name="Title 2 2 2 7 2 61" xfId="51471"/>
    <cellStyle name="Title 2 2 2 7 2 62" xfId="51472"/>
    <cellStyle name="Title 2 2 2 7 2 63" xfId="51473"/>
    <cellStyle name="Title 2 2 2 7 2 64" xfId="51474"/>
    <cellStyle name="Title 2 2 2 7 2 65" xfId="51475"/>
    <cellStyle name="Title 2 2 2 7 2 66" xfId="51476"/>
    <cellStyle name="Title 2 2 2 7 2 67" xfId="51477"/>
    <cellStyle name="Title 2 2 2 7 2 68" xfId="51478"/>
    <cellStyle name="Title 2 2 2 7 2 69" xfId="51479"/>
    <cellStyle name="Title 2 2 2 7 2 7" xfId="51480"/>
    <cellStyle name="Title 2 2 2 7 2 70" xfId="51481"/>
    <cellStyle name="Title 2 2 2 7 2 71" xfId="51482"/>
    <cellStyle name="Title 2 2 2 7 2 72" xfId="51483"/>
    <cellStyle name="Title 2 2 2 7 2 73" xfId="51484"/>
    <cellStyle name="Title 2 2 2 7 2 74" xfId="51485"/>
    <cellStyle name="Title 2 2 2 7 2 75" xfId="51486"/>
    <cellStyle name="Title 2 2 2 7 2 76" xfId="51487"/>
    <cellStyle name="Title 2 2 2 7 2 77" xfId="51488"/>
    <cellStyle name="Title 2 2 2 7 2 78" xfId="51489"/>
    <cellStyle name="Title 2 2 2 7 2 79" xfId="51490"/>
    <cellStyle name="Title 2 2 2 7 2 8" xfId="51491"/>
    <cellStyle name="Title 2 2 2 7 2 80" xfId="51492"/>
    <cellStyle name="Title 2 2 2 7 2 81" xfId="51493"/>
    <cellStyle name="Title 2 2 2 7 2 82" xfId="51494"/>
    <cellStyle name="Title 2 2 2 7 2 83" xfId="51495"/>
    <cellStyle name="Title 2 2 2 7 2 84" xfId="51496"/>
    <cellStyle name="Title 2 2 2 7 2 85" xfId="51497"/>
    <cellStyle name="Title 2 2 2 7 2 86" xfId="51498"/>
    <cellStyle name="Title 2 2 2 7 2 87" xfId="51499"/>
    <cellStyle name="Title 2 2 2 7 2 88" xfId="51500"/>
    <cellStyle name="Title 2 2 2 7 2 9" xfId="51501"/>
    <cellStyle name="Title 2 2 2 7 20" xfId="51502"/>
    <cellStyle name="Title 2 2 2 7 20 2" xfId="51503"/>
    <cellStyle name="Title 2 2 2 7 21" xfId="51504"/>
    <cellStyle name="Title 2 2 2 7 21 2" xfId="51505"/>
    <cellStyle name="Title 2 2 2 7 22" xfId="51506"/>
    <cellStyle name="Title 2 2 2 7 22 2" xfId="51507"/>
    <cellStyle name="Title 2 2 2 7 23" xfId="51508"/>
    <cellStyle name="Title 2 2 2 7 23 2" xfId="51509"/>
    <cellStyle name="Title 2 2 2 7 24" xfId="51510"/>
    <cellStyle name="Title 2 2 2 7 24 2" xfId="51511"/>
    <cellStyle name="Title 2 2 2 7 25" xfId="51512"/>
    <cellStyle name="Title 2 2 2 7 25 2" xfId="51513"/>
    <cellStyle name="Title 2 2 2 7 26" xfId="51514"/>
    <cellStyle name="Title 2 2 2 7 26 2" xfId="51515"/>
    <cellStyle name="Title 2 2 2 7 27" xfId="51516"/>
    <cellStyle name="Title 2 2 2 7 27 2" xfId="51517"/>
    <cellStyle name="Title 2 2 2 7 28" xfId="51518"/>
    <cellStyle name="Title 2 2 2 7 28 2" xfId="51519"/>
    <cellStyle name="Title 2 2 2 7 29" xfId="51520"/>
    <cellStyle name="Title 2 2 2 7 29 2" xfId="51521"/>
    <cellStyle name="Title 2 2 2 7 3" xfId="51522"/>
    <cellStyle name="Title 2 2 2 7 3 2" xfId="51523"/>
    <cellStyle name="Title 2 2 2 7 30" xfId="51524"/>
    <cellStyle name="Title 2 2 2 7 30 2" xfId="51525"/>
    <cellStyle name="Title 2 2 2 7 31" xfId="51526"/>
    <cellStyle name="Title 2 2 2 7 31 2" xfId="51527"/>
    <cellStyle name="Title 2 2 2 7 32" xfId="51528"/>
    <cellStyle name="Title 2 2 2 7 32 2" xfId="51529"/>
    <cellStyle name="Title 2 2 2 7 33" xfId="51530"/>
    <cellStyle name="Title 2 2 2 7 33 2" xfId="51531"/>
    <cellStyle name="Title 2 2 2 7 34" xfId="51532"/>
    <cellStyle name="Title 2 2 2 7 34 2" xfId="51533"/>
    <cellStyle name="Title 2 2 2 7 35" xfId="51534"/>
    <cellStyle name="Title 2 2 2 7 35 2" xfId="51535"/>
    <cellStyle name="Title 2 2 2 7 36" xfId="51536"/>
    <cellStyle name="Title 2 2 2 7 36 2" xfId="51537"/>
    <cellStyle name="Title 2 2 2 7 37" xfId="51538"/>
    <cellStyle name="Title 2 2 2 7 37 2" xfId="51539"/>
    <cellStyle name="Title 2 2 2 7 38" xfId="51540"/>
    <cellStyle name="Title 2 2 2 7 38 2" xfId="51541"/>
    <cellStyle name="Title 2 2 2 7 39" xfId="51542"/>
    <cellStyle name="Title 2 2 2 7 39 2" xfId="51543"/>
    <cellStyle name="Title 2 2 2 7 4" xfId="51544"/>
    <cellStyle name="Title 2 2 2 7 4 2" xfId="51545"/>
    <cellStyle name="Title 2 2 2 7 40" xfId="51546"/>
    <cellStyle name="Title 2 2 2 7 40 2" xfId="51547"/>
    <cellStyle name="Title 2 2 2 7 41" xfId="51548"/>
    <cellStyle name="Title 2 2 2 7 41 2" xfId="51549"/>
    <cellStyle name="Title 2 2 2 7 42" xfId="51550"/>
    <cellStyle name="Title 2 2 2 7 42 2" xfId="51551"/>
    <cellStyle name="Title 2 2 2 7 43" xfId="51552"/>
    <cellStyle name="Title 2 2 2 7 43 2" xfId="51553"/>
    <cellStyle name="Title 2 2 2 7 44" xfId="51554"/>
    <cellStyle name="Title 2 2 2 7 44 2" xfId="51555"/>
    <cellStyle name="Title 2 2 2 7 45" xfId="51556"/>
    <cellStyle name="Title 2 2 2 7 46" xfId="51557"/>
    <cellStyle name="Title 2 2 2 7 47" xfId="51558"/>
    <cellStyle name="Title 2 2 2 7 48" xfId="51559"/>
    <cellStyle name="Title 2 2 2 7 49" xfId="51560"/>
    <cellStyle name="Title 2 2 2 7 5" xfId="51561"/>
    <cellStyle name="Title 2 2 2 7 5 2" xfId="51562"/>
    <cellStyle name="Title 2 2 2 7 50" xfId="51563"/>
    <cellStyle name="Title 2 2 2 7 51" xfId="51564"/>
    <cellStyle name="Title 2 2 2 7 52" xfId="51565"/>
    <cellStyle name="Title 2 2 2 7 53" xfId="51566"/>
    <cellStyle name="Title 2 2 2 7 54" xfId="51567"/>
    <cellStyle name="Title 2 2 2 7 55" xfId="51568"/>
    <cellStyle name="Title 2 2 2 7 56" xfId="51569"/>
    <cellStyle name="Title 2 2 2 7 57" xfId="51570"/>
    <cellStyle name="Title 2 2 2 7 58" xfId="51571"/>
    <cellStyle name="Title 2 2 2 7 59" xfId="51572"/>
    <cellStyle name="Title 2 2 2 7 6" xfId="51573"/>
    <cellStyle name="Title 2 2 2 7 6 2" xfId="51574"/>
    <cellStyle name="Title 2 2 2 7 60" xfId="51575"/>
    <cellStyle name="Title 2 2 2 7 61" xfId="51576"/>
    <cellStyle name="Title 2 2 2 7 62" xfId="51577"/>
    <cellStyle name="Title 2 2 2 7 63" xfId="51578"/>
    <cellStyle name="Title 2 2 2 7 64" xfId="51579"/>
    <cellStyle name="Title 2 2 2 7 65" xfId="51580"/>
    <cellStyle name="Title 2 2 2 7 66" xfId="51581"/>
    <cellStyle name="Title 2 2 2 7 67" xfId="51582"/>
    <cellStyle name="Title 2 2 2 7 68" xfId="51583"/>
    <cellStyle name="Title 2 2 2 7 69" xfId="51584"/>
    <cellStyle name="Title 2 2 2 7 7" xfId="51585"/>
    <cellStyle name="Title 2 2 2 7 7 2" xfId="51586"/>
    <cellStyle name="Title 2 2 2 7 70" xfId="51587"/>
    <cellStyle name="Title 2 2 2 7 71" xfId="51588"/>
    <cellStyle name="Title 2 2 2 7 72" xfId="51589"/>
    <cellStyle name="Title 2 2 2 7 73" xfId="51590"/>
    <cellStyle name="Title 2 2 2 7 74" xfId="51591"/>
    <cellStyle name="Title 2 2 2 7 75" xfId="51592"/>
    <cellStyle name="Title 2 2 2 7 76" xfId="51593"/>
    <cellStyle name="Title 2 2 2 7 77" xfId="51594"/>
    <cellStyle name="Title 2 2 2 7 78" xfId="51595"/>
    <cellStyle name="Title 2 2 2 7 79" xfId="51596"/>
    <cellStyle name="Title 2 2 2 7 8" xfId="51597"/>
    <cellStyle name="Title 2 2 2 7 8 2" xfId="51598"/>
    <cellStyle name="Title 2 2 2 7 80" xfId="51599"/>
    <cellStyle name="Title 2 2 2 7 81" xfId="51600"/>
    <cellStyle name="Title 2 2 2 7 82" xfId="51601"/>
    <cellStyle name="Title 2 2 2 7 83" xfId="51602"/>
    <cellStyle name="Title 2 2 2 7 84" xfId="51603"/>
    <cellStyle name="Title 2 2 2 7 85" xfId="51604"/>
    <cellStyle name="Title 2 2 2 7 86" xfId="51605"/>
    <cellStyle name="Title 2 2 2 7 87" xfId="51606"/>
    <cellStyle name="Title 2 2 2 7 88" xfId="51607"/>
    <cellStyle name="Title 2 2 2 7 89" xfId="51608"/>
    <cellStyle name="Title 2 2 2 7 9" xfId="51609"/>
    <cellStyle name="Title 2 2 2 7 9 2" xfId="51610"/>
    <cellStyle name="Title 2 2 2 7 90" xfId="51611"/>
    <cellStyle name="Title 2 2 2 7 91" xfId="51612"/>
    <cellStyle name="Title 2 2 2 7 92" xfId="51613"/>
    <cellStyle name="Title 2 2 2 7 93" xfId="51614"/>
    <cellStyle name="Title 2 2 2 7 94" xfId="51615"/>
    <cellStyle name="Title 2 2 2 7 95" xfId="51616"/>
    <cellStyle name="Title 2 2 2 7 96" xfId="51617"/>
    <cellStyle name="Title 2 2 2 7 97" xfId="51618"/>
    <cellStyle name="Title 2 2 2 7 98" xfId="51619"/>
    <cellStyle name="Title 2 2 2 7 99" xfId="51620"/>
    <cellStyle name="Title 2 2 2 70" xfId="51621"/>
    <cellStyle name="Title 2 2 2 70 2" xfId="51622"/>
    <cellStyle name="Title 2 2 2 71" xfId="51623"/>
    <cellStyle name="Title 2 2 2 71 2" xfId="51624"/>
    <cellStyle name="Title 2 2 2 72" xfId="51625"/>
    <cellStyle name="Title 2 2 2 72 2" xfId="51626"/>
    <cellStyle name="Title 2 2 2 73" xfId="51627"/>
    <cellStyle name="Title 2 2 2 73 2" xfId="51628"/>
    <cellStyle name="Title 2 2 2 74" xfId="51629"/>
    <cellStyle name="Title 2 2 2 74 2" xfId="51630"/>
    <cellStyle name="Title 2 2 2 75" xfId="51631"/>
    <cellStyle name="Title 2 2 2 76" xfId="51632"/>
    <cellStyle name="Title 2 2 2 77" xfId="51633"/>
    <cellStyle name="Title 2 2 2 78" xfId="51634"/>
    <cellStyle name="Title 2 2 2 79" xfId="51635"/>
    <cellStyle name="Title 2 2 2 8" xfId="51636"/>
    <cellStyle name="Title 2 2 2 8 2" xfId="51637"/>
    <cellStyle name="Title 2 2 2 80" xfId="51638"/>
    <cellStyle name="Title 2 2 2 81" xfId="51639"/>
    <cellStyle name="Title 2 2 2 82" xfId="51640"/>
    <cellStyle name="Title 2 2 2 83" xfId="51641"/>
    <cellStyle name="Title 2 2 2 84" xfId="51642"/>
    <cellStyle name="Title 2 2 2 85" xfId="51643"/>
    <cellStyle name="Title 2 2 2 86" xfId="51644"/>
    <cellStyle name="Title 2 2 2 87" xfId="51645"/>
    <cellStyle name="Title 2 2 2 88" xfId="51646"/>
    <cellStyle name="Title 2 2 2 89" xfId="51647"/>
    <cellStyle name="Title 2 2 2 9" xfId="51648"/>
    <cellStyle name="Title 2 2 2 9 2" xfId="51649"/>
    <cellStyle name="Title 2 2 2 90" xfId="51650"/>
    <cellStyle name="Title 2 2 2 91" xfId="51651"/>
    <cellStyle name="Title 2 2 2 92" xfId="51652"/>
    <cellStyle name="Title 2 2 2 93" xfId="51653"/>
    <cellStyle name="Title 2 2 2 94" xfId="51654"/>
    <cellStyle name="Title 2 2 2 95" xfId="51655"/>
    <cellStyle name="Title 2 2 2 96" xfId="51656"/>
    <cellStyle name="Title 2 2 2 97" xfId="51657"/>
    <cellStyle name="Title 2 2 2 98" xfId="51658"/>
    <cellStyle name="Title 2 2 2 99" xfId="51659"/>
    <cellStyle name="Title 2 2 20" xfId="51660"/>
    <cellStyle name="Title 2 2 20 2" xfId="51661"/>
    <cellStyle name="Title 2 2 21" xfId="51662"/>
    <cellStyle name="Title 2 2 21 2" xfId="51663"/>
    <cellStyle name="Title 2 2 22" xfId="51664"/>
    <cellStyle name="Title 2 2 22 2" xfId="51665"/>
    <cellStyle name="Title 2 2 23" xfId="51666"/>
    <cellStyle name="Title 2 2 23 2" xfId="51667"/>
    <cellStyle name="Title 2 2 24" xfId="51668"/>
    <cellStyle name="Title 2 2 24 2" xfId="51669"/>
    <cellStyle name="Title 2 2 25" xfId="51670"/>
    <cellStyle name="Title 2 2 25 2" xfId="51671"/>
    <cellStyle name="Title 2 2 26" xfId="51672"/>
    <cellStyle name="Title 2 2 26 2" xfId="51673"/>
    <cellStyle name="Title 2 2 27" xfId="51674"/>
    <cellStyle name="Title 2 2 27 2" xfId="51675"/>
    <cellStyle name="Title 2 2 28" xfId="51676"/>
    <cellStyle name="Title 2 2 28 2" xfId="51677"/>
    <cellStyle name="Title 2 2 29" xfId="51678"/>
    <cellStyle name="Title 2 2 29 2" xfId="51679"/>
    <cellStyle name="Title 2 2 3" xfId="51680"/>
    <cellStyle name="Title 2 2 3 2" xfId="51681"/>
    <cellStyle name="Title 2 2 30" xfId="51682"/>
    <cellStyle name="Title 2 2 30 2" xfId="51683"/>
    <cellStyle name="Title 2 2 31" xfId="51684"/>
    <cellStyle name="Title 2 2 31 2" xfId="51685"/>
    <cellStyle name="Title 2 2 32" xfId="51686"/>
    <cellStyle name="Title 2 2 32 2" xfId="51687"/>
    <cellStyle name="Title 2 2 33" xfId="51688"/>
    <cellStyle name="Title 2 2 33 10" xfId="51689"/>
    <cellStyle name="Title 2 2 33 11" xfId="51690"/>
    <cellStyle name="Title 2 2 33 12" xfId="51691"/>
    <cellStyle name="Title 2 2 33 13" xfId="51692"/>
    <cellStyle name="Title 2 2 33 14" xfId="51693"/>
    <cellStyle name="Title 2 2 33 15" xfId="51694"/>
    <cellStyle name="Title 2 2 33 16" xfId="51695"/>
    <cellStyle name="Title 2 2 33 17" xfId="51696"/>
    <cellStyle name="Title 2 2 33 18" xfId="51697"/>
    <cellStyle name="Title 2 2 33 19" xfId="51698"/>
    <cellStyle name="Title 2 2 33 2" xfId="51699"/>
    <cellStyle name="Title 2 2 33 2 10" xfId="51700"/>
    <cellStyle name="Title 2 2 33 2 11" xfId="51701"/>
    <cellStyle name="Title 2 2 33 2 12" xfId="51702"/>
    <cellStyle name="Title 2 2 33 2 13" xfId="51703"/>
    <cellStyle name="Title 2 2 33 2 14" xfId="51704"/>
    <cellStyle name="Title 2 2 33 2 15" xfId="51705"/>
    <cellStyle name="Title 2 2 33 2 16" xfId="51706"/>
    <cellStyle name="Title 2 2 33 2 17" xfId="51707"/>
    <cellStyle name="Title 2 2 33 2 18" xfId="51708"/>
    <cellStyle name="Title 2 2 33 2 19" xfId="51709"/>
    <cellStyle name="Title 2 2 33 2 2" xfId="51710"/>
    <cellStyle name="Title 2 2 33 2 2 2" xfId="51711"/>
    <cellStyle name="Title 2 2 33 2 20" xfId="51712"/>
    <cellStyle name="Title 2 2 33 2 21" xfId="51713"/>
    <cellStyle name="Title 2 2 33 2 22" xfId="51714"/>
    <cellStyle name="Title 2 2 33 2 23" xfId="51715"/>
    <cellStyle name="Title 2 2 33 2 24" xfId="51716"/>
    <cellStyle name="Title 2 2 33 2 25" xfId="51717"/>
    <cellStyle name="Title 2 2 33 2 26" xfId="51718"/>
    <cellStyle name="Title 2 2 33 2 27" xfId="51719"/>
    <cellStyle name="Title 2 2 33 2 28" xfId="51720"/>
    <cellStyle name="Title 2 2 33 2 29" xfId="51721"/>
    <cellStyle name="Title 2 2 33 2 3" xfId="51722"/>
    <cellStyle name="Title 2 2 33 2 30" xfId="51723"/>
    <cellStyle name="Title 2 2 33 2 31" xfId="51724"/>
    <cellStyle name="Title 2 2 33 2 32" xfId="51725"/>
    <cellStyle name="Title 2 2 33 2 33" xfId="51726"/>
    <cellStyle name="Title 2 2 33 2 34" xfId="51727"/>
    <cellStyle name="Title 2 2 33 2 35" xfId="51728"/>
    <cellStyle name="Title 2 2 33 2 36" xfId="51729"/>
    <cellStyle name="Title 2 2 33 2 37" xfId="51730"/>
    <cellStyle name="Title 2 2 33 2 38" xfId="51731"/>
    <cellStyle name="Title 2 2 33 2 39" xfId="51732"/>
    <cellStyle name="Title 2 2 33 2 4" xfId="51733"/>
    <cellStyle name="Title 2 2 33 2 40" xfId="51734"/>
    <cellStyle name="Title 2 2 33 2 41" xfId="51735"/>
    <cellStyle name="Title 2 2 33 2 42" xfId="51736"/>
    <cellStyle name="Title 2 2 33 2 43" xfId="51737"/>
    <cellStyle name="Title 2 2 33 2 44" xfId="51738"/>
    <cellStyle name="Title 2 2 33 2 45" xfId="51739"/>
    <cellStyle name="Title 2 2 33 2 46" xfId="51740"/>
    <cellStyle name="Title 2 2 33 2 47" xfId="51741"/>
    <cellStyle name="Title 2 2 33 2 48" xfId="51742"/>
    <cellStyle name="Title 2 2 33 2 49" xfId="51743"/>
    <cellStyle name="Title 2 2 33 2 5" xfId="51744"/>
    <cellStyle name="Title 2 2 33 2 50" xfId="51745"/>
    <cellStyle name="Title 2 2 33 2 51" xfId="51746"/>
    <cellStyle name="Title 2 2 33 2 52" xfId="51747"/>
    <cellStyle name="Title 2 2 33 2 53" xfId="51748"/>
    <cellStyle name="Title 2 2 33 2 54" xfId="51749"/>
    <cellStyle name="Title 2 2 33 2 55" xfId="51750"/>
    <cellStyle name="Title 2 2 33 2 56" xfId="51751"/>
    <cellStyle name="Title 2 2 33 2 57" xfId="51752"/>
    <cellStyle name="Title 2 2 33 2 58" xfId="51753"/>
    <cellStyle name="Title 2 2 33 2 59" xfId="51754"/>
    <cellStyle name="Title 2 2 33 2 6" xfId="51755"/>
    <cellStyle name="Title 2 2 33 2 60" xfId="51756"/>
    <cellStyle name="Title 2 2 33 2 61" xfId="51757"/>
    <cellStyle name="Title 2 2 33 2 62" xfId="51758"/>
    <cellStyle name="Title 2 2 33 2 63" xfId="51759"/>
    <cellStyle name="Title 2 2 33 2 64" xfId="51760"/>
    <cellStyle name="Title 2 2 33 2 65" xfId="51761"/>
    <cellStyle name="Title 2 2 33 2 66" xfId="51762"/>
    <cellStyle name="Title 2 2 33 2 67" xfId="51763"/>
    <cellStyle name="Title 2 2 33 2 68" xfId="51764"/>
    <cellStyle name="Title 2 2 33 2 69" xfId="51765"/>
    <cellStyle name="Title 2 2 33 2 7" xfId="51766"/>
    <cellStyle name="Title 2 2 33 2 70" xfId="51767"/>
    <cellStyle name="Title 2 2 33 2 71" xfId="51768"/>
    <cellStyle name="Title 2 2 33 2 72" xfId="51769"/>
    <cellStyle name="Title 2 2 33 2 73" xfId="51770"/>
    <cellStyle name="Title 2 2 33 2 74" xfId="51771"/>
    <cellStyle name="Title 2 2 33 2 8" xfId="51772"/>
    <cellStyle name="Title 2 2 33 2 9" xfId="51773"/>
    <cellStyle name="Title 2 2 33 20" xfId="51774"/>
    <cellStyle name="Title 2 2 33 21" xfId="51775"/>
    <cellStyle name="Title 2 2 33 22" xfId="51776"/>
    <cellStyle name="Title 2 2 33 23" xfId="51777"/>
    <cellStyle name="Title 2 2 33 24" xfId="51778"/>
    <cellStyle name="Title 2 2 33 25" xfId="51779"/>
    <cellStyle name="Title 2 2 33 26" xfId="51780"/>
    <cellStyle name="Title 2 2 33 27" xfId="51781"/>
    <cellStyle name="Title 2 2 33 28" xfId="51782"/>
    <cellStyle name="Title 2 2 33 29" xfId="51783"/>
    <cellStyle name="Title 2 2 33 3" xfId="51784"/>
    <cellStyle name="Title 2 2 33 3 2" xfId="51785"/>
    <cellStyle name="Title 2 2 33 30" xfId="51786"/>
    <cellStyle name="Title 2 2 33 31" xfId="51787"/>
    <cellStyle name="Title 2 2 33 32" xfId="51788"/>
    <cellStyle name="Title 2 2 33 33" xfId="51789"/>
    <cellStyle name="Title 2 2 33 34" xfId="51790"/>
    <cellStyle name="Title 2 2 33 35" xfId="51791"/>
    <cellStyle name="Title 2 2 33 36" xfId="51792"/>
    <cellStyle name="Title 2 2 33 37" xfId="51793"/>
    <cellStyle name="Title 2 2 33 38" xfId="51794"/>
    <cellStyle name="Title 2 2 33 39" xfId="51795"/>
    <cellStyle name="Title 2 2 33 4" xfId="51796"/>
    <cellStyle name="Title 2 2 33 40" xfId="51797"/>
    <cellStyle name="Title 2 2 33 41" xfId="51798"/>
    <cellStyle name="Title 2 2 33 42" xfId="51799"/>
    <cellStyle name="Title 2 2 33 43" xfId="51800"/>
    <cellStyle name="Title 2 2 33 44" xfId="51801"/>
    <cellStyle name="Title 2 2 33 45" xfId="51802"/>
    <cellStyle name="Title 2 2 33 46" xfId="51803"/>
    <cellStyle name="Title 2 2 33 47" xfId="51804"/>
    <cellStyle name="Title 2 2 33 48" xfId="51805"/>
    <cellStyle name="Title 2 2 33 49" xfId="51806"/>
    <cellStyle name="Title 2 2 33 5" xfId="51807"/>
    <cellStyle name="Title 2 2 33 50" xfId="51808"/>
    <cellStyle name="Title 2 2 33 51" xfId="51809"/>
    <cellStyle name="Title 2 2 33 52" xfId="51810"/>
    <cellStyle name="Title 2 2 33 53" xfId="51811"/>
    <cellStyle name="Title 2 2 33 54" xfId="51812"/>
    <cellStyle name="Title 2 2 33 55" xfId="51813"/>
    <cellStyle name="Title 2 2 33 56" xfId="51814"/>
    <cellStyle name="Title 2 2 33 57" xfId="51815"/>
    <cellStyle name="Title 2 2 33 58" xfId="51816"/>
    <cellStyle name="Title 2 2 33 59" xfId="51817"/>
    <cellStyle name="Title 2 2 33 6" xfId="51818"/>
    <cellStyle name="Title 2 2 33 60" xfId="51819"/>
    <cellStyle name="Title 2 2 33 61" xfId="51820"/>
    <cellStyle name="Title 2 2 33 62" xfId="51821"/>
    <cellStyle name="Title 2 2 33 63" xfId="51822"/>
    <cellStyle name="Title 2 2 33 64" xfId="51823"/>
    <cellStyle name="Title 2 2 33 65" xfId="51824"/>
    <cellStyle name="Title 2 2 33 66" xfId="51825"/>
    <cellStyle name="Title 2 2 33 67" xfId="51826"/>
    <cellStyle name="Title 2 2 33 68" xfId="51827"/>
    <cellStyle name="Title 2 2 33 69" xfId="51828"/>
    <cellStyle name="Title 2 2 33 7" xfId="51829"/>
    <cellStyle name="Title 2 2 33 70" xfId="51830"/>
    <cellStyle name="Title 2 2 33 71" xfId="51831"/>
    <cellStyle name="Title 2 2 33 72" xfId="51832"/>
    <cellStyle name="Title 2 2 33 73" xfId="51833"/>
    <cellStyle name="Title 2 2 33 74" xfId="51834"/>
    <cellStyle name="Title 2 2 33 8" xfId="51835"/>
    <cellStyle name="Title 2 2 33 9" xfId="51836"/>
    <cellStyle name="Title 2 2 34" xfId="51837"/>
    <cellStyle name="Title 2 2 34 2" xfId="51838"/>
    <cellStyle name="Title 2 2 35" xfId="51839"/>
    <cellStyle name="Title 2 2 35 2" xfId="51840"/>
    <cellStyle name="Title 2 2 36" xfId="51841"/>
    <cellStyle name="Title 2 2 36 2" xfId="51842"/>
    <cellStyle name="Title 2 2 37" xfId="51843"/>
    <cellStyle name="Title 2 2 37 2" xfId="51844"/>
    <cellStyle name="Title 2 2 38" xfId="51845"/>
    <cellStyle name="Title 2 2 38 2" xfId="51846"/>
    <cellStyle name="Title 2 2 39" xfId="51847"/>
    <cellStyle name="Title 2 2 39 2" xfId="51848"/>
    <cellStyle name="Title 2 2 4" xfId="51849"/>
    <cellStyle name="Title 2 2 4 2" xfId="51850"/>
    <cellStyle name="Title 2 2 40" xfId="51851"/>
    <cellStyle name="Title 2 2 40 2" xfId="51852"/>
    <cellStyle name="Title 2 2 41" xfId="51853"/>
    <cellStyle name="Title 2 2 41 2" xfId="51854"/>
    <cellStyle name="Title 2 2 42" xfId="51855"/>
    <cellStyle name="Title 2 2 42 2" xfId="51856"/>
    <cellStyle name="Title 2 2 43" xfId="51857"/>
    <cellStyle name="Title 2 2 43 2" xfId="51858"/>
    <cellStyle name="Title 2 2 44" xfId="51859"/>
    <cellStyle name="Title 2 2 44 2" xfId="51860"/>
    <cellStyle name="Title 2 2 45" xfId="51861"/>
    <cellStyle name="Title 2 2 45 2" xfId="51862"/>
    <cellStyle name="Title 2 2 46" xfId="51863"/>
    <cellStyle name="Title 2 2 46 2" xfId="51864"/>
    <cellStyle name="Title 2 2 47" xfId="51865"/>
    <cellStyle name="Title 2 2 47 2" xfId="51866"/>
    <cellStyle name="Title 2 2 48" xfId="51867"/>
    <cellStyle name="Title 2 2 48 2" xfId="51868"/>
    <cellStyle name="Title 2 2 49" xfId="51869"/>
    <cellStyle name="Title 2 2 49 2" xfId="51870"/>
    <cellStyle name="Title 2 2 5" xfId="51871"/>
    <cellStyle name="Title 2 2 5 2" xfId="51872"/>
    <cellStyle name="Title 2 2 50" xfId="51873"/>
    <cellStyle name="Title 2 2 50 2" xfId="51874"/>
    <cellStyle name="Title 2 2 51" xfId="51875"/>
    <cellStyle name="Title 2 2 51 2" xfId="51876"/>
    <cellStyle name="Title 2 2 52" xfId="51877"/>
    <cellStyle name="Title 2 2 52 2" xfId="51878"/>
    <cellStyle name="Title 2 2 53" xfId="51879"/>
    <cellStyle name="Title 2 2 53 2" xfId="51880"/>
    <cellStyle name="Title 2 2 54" xfId="51881"/>
    <cellStyle name="Title 2 2 54 2" xfId="51882"/>
    <cellStyle name="Title 2 2 55" xfId="51883"/>
    <cellStyle name="Title 2 2 55 2" xfId="51884"/>
    <cellStyle name="Title 2 2 56" xfId="51885"/>
    <cellStyle name="Title 2 2 56 2" xfId="51886"/>
    <cellStyle name="Title 2 2 57" xfId="51887"/>
    <cellStyle name="Title 2 2 57 2" xfId="51888"/>
    <cellStyle name="Title 2 2 58" xfId="51889"/>
    <cellStyle name="Title 2 2 58 2" xfId="51890"/>
    <cellStyle name="Title 2 2 59" xfId="51891"/>
    <cellStyle name="Title 2 2 59 2" xfId="51892"/>
    <cellStyle name="Title 2 2 6" xfId="51893"/>
    <cellStyle name="Title 2 2 6 2" xfId="51894"/>
    <cellStyle name="Title 2 2 60" xfId="51895"/>
    <cellStyle name="Title 2 2 60 2" xfId="51896"/>
    <cellStyle name="Title 2 2 61" xfId="51897"/>
    <cellStyle name="Title 2 2 61 2" xfId="51898"/>
    <cellStyle name="Title 2 2 62" xfId="51899"/>
    <cellStyle name="Title 2 2 62 2" xfId="51900"/>
    <cellStyle name="Title 2 2 63" xfId="51901"/>
    <cellStyle name="Title 2 2 63 2" xfId="51902"/>
    <cellStyle name="Title 2 2 64" xfId="51903"/>
    <cellStyle name="Title 2 2 64 2" xfId="51904"/>
    <cellStyle name="Title 2 2 65" xfId="51905"/>
    <cellStyle name="Title 2 2 65 2" xfId="51906"/>
    <cellStyle name="Title 2 2 66" xfId="51907"/>
    <cellStyle name="Title 2 2 66 2" xfId="51908"/>
    <cellStyle name="Title 2 2 67" xfId="51909"/>
    <cellStyle name="Title 2 2 67 2" xfId="51910"/>
    <cellStyle name="Title 2 2 68" xfId="51911"/>
    <cellStyle name="Title 2 2 68 2" xfId="51912"/>
    <cellStyle name="Title 2 2 69" xfId="51913"/>
    <cellStyle name="Title 2 2 69 2" xfId="51914"/>
    <cellStyle name="Title 2 2 7" xfId="51915"/>
    <cellStyle name="Title 2 2 7 10" xfId="51916"/>
    <cellStyle name="Title 2 2 7 100" xfId="51917"/>
    <cellStyle name="Title 2 2 7 101" xfId="51918"/>
    <cellStyle name="Title 2 2 7 102" xfId="51919"/>
    <cellStyle name="Title 2 2 7 103" xfId="51920"/>
    <cellStyle name="Title 2 2 7 104" xfId="51921"/>
    <cellStyle name="Title 2 2 7 105" xfId="51922"/>
    <cellStyle name="Title 2 2 7 106" xfId="51923"/>
    <cellStyle name="Title 2 2 7 107" xfId="51924"/>
    <cellStyle name="Title 2 2 7 108" xfId="51925"/>
    <cellStyle name="Title 2 2 7 109" xfId="51926"/>
    <cellStyle name="Title 2 2 7 11" xfId="51927"/>
    <cellStyle name="Title 2 2 7 110" xfId="51928"/>
    <cellStyle name="Title 2 2 7 12" xfId="51929"/>
    <cellStyle name="Title 2 2 7 13" xfId="51930"/>
    <cellStyle name="Title 2 2 7 14" xfId="51931"/>
    <cellStyle name="Title 2 2 7 15" xfId="51932"/>
    <cellStyle name="Title 2 2 7 16" xfId="51933"/>
    <cellStyle name="Title 2 2 7 17" xfId="51934"/>
    <cellStyle name="Title 2 2 7 18" xfId="51935"/>
    <cellStyle name="Title 2 2 7 19" xfId="51936"/>
    <cellStyle name="Title 2 2 7 2" xfId="51937"/>
    <cellStyle name="Title 2 2 7 2 10" xfId="51938"/>
    <cellStyle name="Title 2 2 7 2 11" xfId="51939"/>
    <cellStyle name="Title 2 2 7 2 12" xfId="51940"/>
    <cellStyle name="Title 2 2 7 2 13" xfId="51941"/>
    <cellStyle name="Title 2 2 7 2 13 2" xfId="51942"/>
    <cellStyle name="Title 2 2 7 2 14" xfId="51943"/>
    <cellStyle name="Title 2 2 7 2 15" xfId="51944"/>
    <cellStyle name="Title 2 2 7 2 16" xfId="51945"/>
    <cellStyle name="Title 2 2 7 2 17" xfId="51946"/>
    <cellStyle name="Title 2 2 7 2 18" xfId="51947"/>
    <cellStyle name="Title 2 2 7 2 19" xfId="51948"/>
    <cellStyle name="Title 2 2 7 2 2" xfId="51949"/>
    <cellStyle name="Title 2 2 7 2 2 10" xfId="51950"/>
    <cellStyle name="Title 2 2 7 2 2 11" xfId="51951"/>
    <cellStyle name="Title 2 2 7 2 2 12" xfId="51952"/>
    <cellStyle name="Title 2 2 7 2 2 13" xfId="51953"/>
    <cellStyle name="Title 2 2 7 2 2 14" xfId="51954"/>
    <cellStyle name="Title 2 2 7 2 2 15" xfId="51955"/>
    <cellStyle name="Title 2 2 7 2 2 16" xfId="51956"/>
    <cellStyle name="Title 2 2 7 2 2 17" xfId="51957"/>
    <cellStyle name="Title 2 2 7 2 2 18" xfId="51958"/>
    <cellStyle name="Title 2 2 7 2 2 19" xfId="51959"/>
    <cellStyle name="Title 2 2 7 2 2 2" xfId="51960"/>
    <cellStyle name="Title 2 2 7 2 2 2 10" xfId="51961"/>
    <cellStyle name="Title 2 2 7 2 2 2 11" xfId="51962"/>
    <cellStyle name="Title 2 2 7 2 2 2 12" xfId="51963"/>
    <cellStyle name="Title 2 2 7 2 2 2 13" xfId="51964"/>
    <cellStyle name="Title 2 2 7 2 2 2 14" xfId="51965"/>
    <cellStyle name="Title 2 2 7 2 2 2 15" xfId="51966"/>
    <cellStyle name="Title 2 2 7 2 2 2 16" xfId="51967"/>
    <cellStyle name="Title 2 2 7 2 2 2 17" xfId="51968"/>
    <cellStyle name="Title 2 2 7 2 2 2 18" xfId="51969"/>
    <cellStyle name="Title 2 2 7 2 2 2 19" xfId="51970"/>
    <cellStyle name="Title 2 2 7 2 2 2 2" xfId="51971"/>
    <cellStyle name="Title 2 2 7 2 2 2 2 10" xfId="51972"/>
    <cellStyle name="Title 2 2 7 2 2 2 2 11" xfId="51973"/>
    <cellStyle name="Title 2 2 7 2 2 2 2 12" xfId="51974"/>
    <cellStyle name="Title 2 2 7 2 2 2 2 13" xfId="51975"/>
    <cellStyle name="Title 2 2 7 2 2 2 2 14" xfId="51976"/>
    <cellStyle name="Title 2 2 7 2 2 2 2 15" xfId="51977"/>
    <cellStyle name="Title 2 2 7 2 2 2 2 16" xfId="51978"/>
    <cellStyle name="Title 2 2 7 2 2 2 2 17" xfId="51979"/>
    <cellStyle name="Title 2 2 7 2 2 2 2 18" xfId="51980"/>
    <cellStyle name="Title 2 2 7 2 2 2 2 19" xfId="51981"/>
    <cellStyle name="Title 2 2 7 2 2 2 2 2" xfId="51982"/>
    <cellStyle name="Title 2 2 7 2 2 2 2 2 10" xfId="51983"/>
    <cellStyle name="Title 2 2 7 2 2 2 2 2 11" xfId="51984"/>
    <cellStyle name="Title 2 2 7 2 2 2 2 2 12" xfId="51985"/>
    <cellStyle name="Title 2 2 7 2 2 2 2 2 13" xfId="51986"/>
    <cellStyle name="Title 2 2 7 2 2 2 2 2 14" xfId="51987"/>
    <cellStyle name="Title 2 2 7 2 2 2 2 2 15" xfId="51988"/>
    <cellStyle name="Title 2 2 7 2 2 2 2 2 16" xfId="51989"/>
    <cellStyle name="Title 2 2 7 2 2 2 2 2 17" xfId="51990"/>
    <cellStyle name="Title 2 2 7 2 2 2 2 2 18" xfId="51991"/>
    <cellStyle name="Title 2 2 7 2 2 2 2 2 19" xfId="51992"/>
    <cellStyle name="Title 2 2 7 2 2 2 2 2 2" xfId="51993"/>
    <cellStyle name="Title 2 2 7 2 2 2 2 2 2 2" xfId="51994"/>
    <cellStyle name="Title 2 2 7 2 2 2 2 2 20" xfId="51995"/>
    <cellStyle name="Title 2 2 7 2 2 2 2 2 21" xfId="51996"/>
    <cellStyle name="Title 2 2 7 2 2 2 2 2 22" xfId="51997"/>
    <cellStyle name="Title 2 2 7 2 2 2 2 2 23" xfId="51998"/>
    <cellStyle name="Title 2 2 7 2 2 2 2 2 24" xfId="51999"/>
    <cellStyle name="Title 2 2 7 2 2 2 2 2 25" xfId="52000"/>
    <cellStyle name="Title 2 2 7 2 2 2 2 2 26" xfId="52001"/>
    <cellStyle name="Title 2 2 7 2 2 2 2 2 27" xfId="52002"/>
    <cellStyle name="Title 2 2 7 2 2 2 2 2 28" xfId="52003"/>
    <cellStyle name="Title 2 2 7 2 2 2 2 2 29" xfId="52004"/>
    <cellStyle name="Title 2 2 7 2 2 2 2 2 3" xfId="52005"/>
    <cellStyle name="Title 2 2 7 2 2 2 2 2 30" xfId="52006"/>
    <cellStyle name="Title 2 2 7 2 2 2 2 2 31" xfId="52007"/>
    <cellStyle name="Title 2 2 7 2 2 2 2 2 32" xfId="52008"/>
    <cellStyle name="Title 2 2 7 2 2 2 2 2 33" xfId="52009"/>
    <cellStyle name="Title 2 2 7 2 2 2 2 2 34" xfId="52010"/>
    <cellStyle name="Title 2 2 7 2 2 2 2 2 35" xfId="52011"/>
    <cellStyle name="Title 2 2 7 2 2 2 2 2 36" xfId="52012"/>
    <cellStyle name="Title 2 2 7 2 2 2 2 2 37" xfId="52013"/>
    <cellStyle name="Title 2 2 7 2 2 2 2 2 38" xfId="52014"/>
    <cellStyle name="Title 2 2 7 2 2 2 2 2 39" xfId="52015"/>
    <cellStyle name="Title 2 2 7 2 2 2 2 2 4" xfId="52016"/>
    <cellStyle name="Title 2 2 7 2 2 2 2 2 40" xfId="52017"/>
    <cellStyle name="Title 2 2 7 2 2 2 2 2 41" xfId="52018"/>
    <cellStyle name="Title 2 2 7 2 2 2 2 2 42" xfId="52019"/>
    <cellStyle name="Title 2 2 7 2 2 2 2 2 43" xfId="52020"/>
    <cellStyle name="Title 2 2 7 2 2 2 2 2 44" xfId="52021"/>
    <cellStyle name="Title 2 2 7 2 2 2 2 2 45" xfId="52022"/>
    <cellStyle name="Title 2 2 7 2 2 2 2 2 46" xfId="52023"/>
    <cellStyle name="Title 2 2 7 2 2 2 2 2 47" xfId="52024"/>
    <cellStyle name="Title 2 2 7 2 2 2 2 2 48" xfId="52025"/>
    <cellStyle name="Title 2 2 7 2 2 2 2 2 49" xfId="52026"/>
    <cellStyle name="Title 2 2 7 2 2 2 2 2 5" xfId="52027"/>
    <cellStyle name="Title 2 2 7 2 2 2 2 2 50" xfId="52028"/>
    <cellStyle name="Title 2 2 7 2 2 2 2 2 51" xfId="52029"/>
    <cellStyle name="Title 2 2 7 2 2 2 2 2 52" xfId="52030"/>
    <cellStyle name="Title 2 2 7 2 2 2 2 2 53" xfId="52031"/>
    <cellStyle name="Title 2 2 7 2 2 2 2 2 54" xfId="52032"/>
    <cellStyle name="Title 2 2 7 2 2 2 2 2 55" xfId="52033"/>
    <cellStyle name="Title 2 2 7 2 2 2 2 2 56" xfId="52034"/>
    <cellStyle name="Title 2 2 7 2 2 2 2 2 57" xfId="52035"/>
    <cellStyle name="Title 2 2 7 2 2 2 2 2 58" xfId="52036"/>
    <cellStyle name="Title 2 2 7 2 2 2 2 2 59" xfId="52037"/>
    <cellStyle name="Title 2 2 7 2 2 2 2 2 6" xfId="52038"/>
    <cellStyle name="Title 2 2 7 2 2 2 2 2 60" xfId="52039"/>
    <cellStyle name="Title 2 2 7 2 2 2 2 2 61" xfId="52040"/>
    <cellStyle name="Title 2 2 7 2 2 2 2 2 62" xfId="52041"/>
    <cellStyle name="Title 2 2 7 2 2 2 2 2 63" xfId="52042"/>
    <cellStyle name="Title 2 2 7 2 2 2 2 2 64" xfId="52043"/>
    <cellStyle name="Title 2 2 7 2 2 2 2 2 65" xfId="52044"/>
    <cellStyle name="Title 2 2 7 2 2 2 2 2 66" xfId="52045"/>
    <cellStyle name="Title 2 2 7 2 2 2 2 2 67" xfId="52046"/>
    <cellStyle name="Title 2 2 7 2 2 2 2 2 68" xfId="52047"/>
    <cellStyle name="Title 2 2 7 2 2 2 2 2 69" xfId="52048"/>
    <cellStyle name="Title 2 2 7 2 2 2 2 2 7" xfId="52049"/>
    <cellStyle name="Title 2 2 7 2 2 2 2 2 70" xfId="52050"/>
    <cellStyle name="Title 2 2 7 2 2 2 2 2 71" xfId="52051"/>
    <cellStyle name="Title 2 2 7 2 2 2 2 2 72" xfId="52052"/>
    <cellStyle name="Title 2 2 7 2 2 2 2 2 73" xfId="52053"/>
    <cellStyle name="Title 2 2 7 2 2 2 2 2 74" xfId="52054"/>
    <cellStyle name="Title 2 2 7 2 2 2 2 2 8" xfId="52055"/>
    <cellStyle name="Title 2 2 7 2 2 2 2 2 9" xfId="52056"/>
    <cellStyle name="Title 2 2 7 2 2 2 2 20" xfId="52057"/>
    <cellStyle name="Title 2 2 7 2 2 2 2 21" xfId="52058"/>
    <cellStyle name="Title 2 2 7 2 2 2 2 22" xfId="52059"/>
    <cellStyle name="Title 2 2 7 2 2 2 2 23" xfId="52060"/>
    <cellStyle name="Title 2 2 7 2 2 2 2 24" xfId="52061"/>
    <cellStyle name="Title 2 2 7 2 2 2 2 25" xfId="52062"/>
    <cellStyle name="Title 2 2 7 2 2 2 2 26" xfId="52063"/>
    <cellStyle name="Title 2 2 7 2 2 2 2 27" xfId="52064"/>
    <cellStyle name="Title 2 2 7 2 2 2 2 28" xfId="52065"/>
    <cellStyle name="Title 2 2 7 2 2 2 2 29" xfId="52066"/>
    <cellStyle name="Title 2 2 7 2 2 2 2 3" xfId="52067"/>
    <cellStyle name="Title 2 2 7 2 2 2 2 3 2" xfId="52068"/>
    <cellStyle name="Title 2 2 7 2 2 2 2 30" xfId="52069"/>
    <cellStyle name="Title 2 2 7 2 2 2 2 31" xfId="52070"/>
    <cellStyle name="Title 2 2 7 2 2 2 2 32" xfId="52071"/>
    <cellStyle name="Title 2 2 7 2 2 2 2 33" xfId="52072"/>
    <cellStyle name="Title 2 2 7 2 2 2 2 34" xfId="52073"/>
    <cellStyle name="Title 2 2 7 2 2 2 2 35" xfId="52074"/>
    <cellStyle name="Title 2 2 7 2 2 2 2 36" xfId="52075"/>
    <cellStyle name="Title 2 2 7 2 2 2 2 37" xfId="52076"/>
    <cellStyle name="Title 2 2 7 2 2 2 2 38" xfId="52077"/>
    <cellStyle name="Title 2 2 7 2 2 2 2 39" xfId="52078"/>
    <cellStyle name="Title 2 2 7 2 2 2 2 4" xfId="52079"/>
    <cellStyle name="Title 2 2 7 2 2 2 2 40" xfId="52080"/>
    <cellStyle name="Title 2 2 7 2 2 2 2 41" xfId="52081"/>
    <cellStyle name="Title 2 2 7 2 2 2 2 42" xfId="52082"/>
    <cellStyle name="Title 2 2 7 2 2 2 2 43" xfId="52083"/>
    <cellStyle name="Title 2 2 7 2 2 2 2 44" xfId="52084"/>
    <cellStyle name="Title 2 2 7 2 2 2 2 45" xfId="52085"/>
    <cellStyle name="Title 2 2 7 2 2 2 2 46" xfId="52086"/>
    <cellStyle name="Title 2 2 7 2 2 2 2 47" xfId="52087"/>
    <cellStyle name="Title 2 2 7 2 2 2 2 48" xfId="52088"/>
    <cellStyle name="Title 2 2 7 2 2 2 2 49" xfId="52089"/>
    <cellStyle name="Title 2 2 7 2 2 2 2 5" xfId="52090"/>
    <cellStyle name="Title 2 2 7 2 2 2 2 50" xfId="52091"/>
    <cellStyle name="Title 2 2 7 2 2 2 2 51" xfId="52092"/>
    <cellStyle name="Title 2 2 7 2 2 2 2 52" xfId="52093"/>
    <cellStyle name="Title 2 2 7 2 2 2 2 53" xfId="52094"/>
    <cellStyle name="Title 2 2 7 2 2 2 2 54" xfId="52095"/>
    <cellStyle name="Title 2 2 7 2 2 2 2 55" xfId="52096"/>
    <cellStyle name="Title 2 2 7 2 2 2 2 56" xfId="52097"/>
    <cellStyle name="Title 2 2 7 2 2 2 2 57" xfId="52098"/>
    <cellStyle name="Title 2 2 7 2 2 2 2 58" xfId="52099"/>
    <cellStyle name="Title 2 2 7 2 2 2 2 59" xfId="52100"/>
    <cellStyle name="Title 2 2 7 2 2 2 2 6" xfId="52101"/>
    <cellStyle name="Title 2 2 7 2 2 2 2 60" xfId="52102"/>
    <cellStyle name="Title 2 2 7 2 2 2 2 61" xfId="52103"/>
    <cellStyle name="Title 2 2 7 2 2 2 2 62" xfId="52104"/>
    <cellStyle name="Title 2 2 7 2 2 2 2 63" xfId="52105"/>
    <cellStyle name="Title 2 2 7 2 2 2 2 64" xfId="52106"/>
    <cellStyle name="Title 2 2 7 2 2 2 2 65" xfId="52107"/>
    <cellStyle name="Title 2 2 7 2 2 2 2 66" xfId="52108"/>
    <cellStyle name="Title 2 2 7 2 2 2 2 67" xfId="52109"/>
    <cellStyle name="Title 2 2 7 2 2 2 2 68" xfId="52110"/>
    <cellStyle name="Title 2 2 7 2 2 2 2 69" xfId="52111"/>
    <cellStyle name="Title 2 2 7 2 2 2 2 7" xfId="52112"/>
    <cellStyle name="Title 2 2 7 2 2 2 2 70" xfId="52113"/>
    <cellStyle name="Title 2 2 7 2 2 2 2 71" xfId="52114"/>
    <cellStyle name="Title 2 2 7 2 2 2 2 72" xfId="52115"/>
    <cellStyle name="Title 2 2 7 2 2 2 2 73" xfId="52116"/>
    <cellStyle name="Title 2 2 7 2 2 2 2 74" xfId="52117"/>
    <cellStyle name="Title 2 2 7 2 2 2 2 8" xfId="52118"/>
    <cellStyle name="Title 2 2 7 2 2 2 2 9" xfId="52119"/>
    <cellStyle name="Title 2 2 7 2 2 2 20" xfId="52120"/>
    <cellStyle name="Title 2 2 7 2 2 2 21" xfId="52121"/>
    <cellStyle name="Title 2 2 7 2 2 2 22" xfId="52122"/>
    <cellStyle name="Title 2 2 7 2 2 2 23" xfId="52123"/>
    <cellStyle name="Title 2 2 7 2 2 2 24" xfId="52124"/>
    <cellStyle name="Title 2 2 7 2 2 2 25" xfId="52125"/>
    <cellStyle name="Title 2 2 7 2 2 2 26" xfId="52126"/>
    <cellStyle name="Title 2 2 7 2 2 2 27" xfId="52127"/>
    <cellStyle name="Title 2 2 7 2 2 2 28" xfId="52128"/>
    <cellStyle name="Title 2 2 7 2 2 2 29" xfId="52129"/>
    <cellStyle name="Title 2 2 7 2 2 2 3" xfId="52130"/>
    <cellStyle name="Title 2 2 7 2 2 2 3 2" xfId="52131"/>
    <cellStyle name="Title 2 2 7 2 2 2 30" xfId="52132"/>
    <cellStyle name="Title 2 2 7 2 2 2 31" xfId="52133"/>
    <cellStyle name="Title 2 2 7 2 2 2 32" xfId="52134"/>
    <cellStyle name="Title 2 2 7 2 2 2 33" xfId="52135"/>
    <cellStyle name="Title 2 2 7 2 2 2 34" xfId="52136"/>
    <cellStyle name="Title 2 2 7 2 2 2 35" xfId="52137"/>
    <cellStyle name="Title 2 2 7 2 2 2 36" xfId="52138"/>
    <cellStyle name="Title 2 2 7 2 2 2 37" xfId="52139"/>
    <cellStyle name="Title 2 2 7 2 2 2 38" xfId="52140"/>
    <cellStyle name="Title 2 2 7 2 2 2 39" xfId="52141"/>
    <cellStyle name="Title 2 2 7 2 2 2 4" xfId="52142"/>
    <cellStyle name="Title 2 2 7 2 2 2 40" xfId="52143"/>
    <cellStyle name="Title 2 2 7 2 2 2 41" xfId="52144"/>
    <cellStyle name="Title 2 2 7 2 2 2 42" xfId="52145"/>
    <cellStyle name="Title 2 2 7 2 2 2 43" xfId="52146"/>
    <cellStyle name="Title 2 2 7 2 2 2 44" xfId="52147"/>
    <cellStyle name="Title 2 2 7 2 2 2 45" xfId="52148"/>
    <cellStyle name="Title 2 2 7 2 2 2 46" xfId="52149"/>
    <cellStyle name="Title 2 2 7 2 2 2 47" xfId="52150"/>
    <cellStyle name="Title 2 2 7 2 2 2 48" xfId="52151"/>
    <cellStyle name="Title 2 2 7 2 2 2 49" xfId="52152"/>
    <cellStyle name="Title 2 2 7 2 2 2 5" xfId="52153"/>
    <cellStyle name="Title 2 2 7 2 2 2 50" xfId="52154"/>
    <cellStyle name="Title 2 2 7 2 2 2 51" xfId="52155"/>
    <cellStyle name="Title 2 2 7 2 2 2 52" xfId="52156"/>
    <cellStyle name="Title 2 2 7 2 2 2 53" xfId="52157"/>
    <cellStyle name="Title 2 2 7 2 2 2 54" xfId="52158"/>
    <cellStyle name="Title 2 2 7 2 2 2 55" xfId="52159"/>
    <cellStyle name="Title 2 2 7 2 2 2 56" xfId="52160"/>
    <cellStyle name="Title 2 2 7 2 2 2 57" xfId="52161"/>
    <cellStyle name="Title 2 2 7 2 2 2 58" xfId="52162"/>
    <cellStyle name="Title 2 2 7 2 2 2 59" xfId="52163"/>
    <cellStyle name="Title 2 2 7 2 2 2 6" xfId="52164"/>
    <cellStyle name="Title 2 2 7 2 2 2 60" xfId="52165"/>
    <cellStyle name="Title 2 2 7 2 2 2 61" xfId="52166"/>
    <cellStyle name="Title 2 2 7 2 2 2 62" xfId="52167"/>
    <cellStyle name="Title 2 2 7 2 2 2 63" xfId="52168"/>
    <cellStyle name="Title 2 2 7 2 2 2 64" xfId="52169"/>
    <cellStyle name="Title 2 2 7 2 2 2 65" xfId="52170"/>
    <cellStyle name="Title 2 2 7 2 2 2 66" xfId="52171"/>
    <cellStyle name="Title 2 2 7 2 2 2 67" xfId="52172"/>
    <cellStyle name="Title 2 2 7 2 2 2 68" xfId="52173"/>
    <cellStyle name="Title 2 2 7 2 2 2 69" xfId="52174"/>
    <cellStyle name="Title 2 2 7 2 2 2 7" xfId="52175"/>
    <cellStyle name="Title 2 2 7 2 2 2 70" xfId="52176"/>
    <cellStyle name="Title 2 2 7 2 2 2 71" xfId="52177"/>
    <cellStyle name="Title 2 2 7 2 2 2 72" xfId="52178"/>
    <cellStyle name="Title 2 2 7 2 2 2 73" xfId="52179"/>
    <cellStyle name="Title 2 2 7 2 2 2 74" xfId="52180"/>
    <cellStyle name="Title 2 2 7 2 2 2 75" xfId="52181"/>
    <cellStyle name="Title 2 2 7 2 2 2 76" xfId="52182"/>
    <cellStyle name="Title 2 2 7 2 2 2 77" xfId="52183"/>
    <cellStyle name="Title 2 2 7 2 2 2 78" xfId="52184"/>
    <cellStyle name="Title 2 2 7 2 2 2 79" xfId="52185"/>
    <cellStyle name="Title 2 2 7 2 2 2 8" xfId="52186"/>
    <cellStyle name="Title 2 2 7 2 2 2 80" xfId="52187"/>
    <cellStyle name="Title 2 2 7 2 2 2 81" xfId="52188"/>
    <cellStyle name="Title 2 2 7 2 2 2 82" xfId="52189"/>
    <cellStyle name="Title 2 2 7 2 2 2 83" xfId="52190"/>
    <cellStyle name="Title 2 2 7 2 2 2 84" xfId="52191"/>
    <cellStyle name="Title 2 2 7 2 2 2 85" xfId="52192"/>
    <cellStyle name="Title 2 2 7 2 2 2 86" xfId="52193"/>
    <cellStyle name="Title 2 2 7 2 2 2 87" xfId="52194"/>
    <cellStyle name="Title 2 2 7 2 2 2 88" xfId="52195"/>
    <cellStyle name="Title 2 2 7 2 2 2 9" xfId="52196"/>
    <cellStyle name="Title 2 2 7 2 2 20" xfId="52197"/>
    <cellStyle name="Title 2 2 7 2 2 21" xfId="52198"/>
    <cellStyle name="Title 2 2 7 2 2 22" xfId="52199"/>
    <cellStyle name="Title 2 2 7 2 2 23" xfId="52200"/>
    <cellStyle name="Title 2 2 7 2 2 24" xfId="52201"/>
    <cellStyle name="Title 2 2 7 2 2 25" xfId="52202"/>
    <cellStyle name="Title 2 2 7 2 2 26" xfId="52203"/>
    <cellStyle name="Title 2 2 7 2 2 27" xfId="52204"/>
    <cellStyle name="Title 2 2 7 2 2 28" xfId="52205"/>
    <cellStyle name="Title 2 2 7 2 2 29" xfId="52206"/>
    <cellStyle name="Title 2 2 7 2 2 3" xfId="52207"/>
    <cellStyle name="Title 2 2 7 2 2 3 2" xfId="52208"/>
    <cellStyle name="Title 2 2 7 2 2 30" xfId="52209"/>
    <cellStyle name="Title 2 2 7 2 2 31" xfId="52210"/>
    <cellStyle name="Title 2 2 7 2 2 32" xfId="52211"/>
    <cellStyle name="Title 2 2 7 2 2 33" xfId="52212"/>
    <cellStyle name="Title 2 2 7 2 2 34" xfId="52213"/>
    <cellStyle name="Title 2 2 7 2 2 35" xfId="52214"/>
    <cellStyle name="Title 2 2 7 2 2 36" xfId="52215"/>
    <cellStyle name="Title 2 2 7 2 2 37" xfId="52216"/>
    <cellStyle name="Title 2 2 7 2 2 38" xfId="52217"/>
    <cellStyle name="Title 2 2 7 2 2 39" xfId="52218"/>
    <cellStyle name="Title 2 2 7 2 2 4" xfId="52219"/>
    <cellStyle name="Title 2 2 7 2 2 40" xfId="52220"/>
    <cellStyle name="Title 2 2 7 2 2 41" xfId="52221"/>
    <cellStyle name="Title 2 2 7 2 2 42" xfId="52222"/>
    <cellStyle name="Title 2 2 7 2 2 43" xfId="52223"/>
    <cellStyle name="Title 2 2 7 2 2 44" xfId="52224"/>
    <cellStyle name="Title 2 2 7 2 2 45" xfId="52225"/>
    <cellStyle name="Title 2 2 7 2 2 46" xfId="52226"/>
    <cellStyle name="Title 2 2 7 2 2 47" xfId="52227"/>
    <cellStyle name="Title 2 2 7 2 2 48" xfId="52228"/>
    <cellStyle name="Title 2 2 7 2 2 49" xfId="52229"/>
    <cellStyle name="Title 2 2 7 2 2 5" xfId="52230"/>
    <cellStyle name="Title 2 2 7 2 2 50" xfId="52231"/>
    <cellStyle name="Title 2 2 7 2 2 51" xfId="52232"/>
    <cellStyle name="Title 2 2 7 2 2 52" xfId="52233"/>
    <cellStyle name="Title 2 2 7 2 2 53" xfId="52234"/>
    <cellStyle name="Title 2 2 7 2 2 54" xfId="52235"/>
    <cellStyle name="Title 2 2 7 2 2 55" xfId="52236"/>
    <cellStyle name="Title 2 2 7 2 2 56" xfId="52237"/>
    <cellStyle name="Title 2 2 7 2 2 57" xfId="52238"/>
    <cellStyle name="Title 2 2 7 2 2 58" xfId="52239"/>
    <cellStyle name="Title 2 2 7 2 2 59" xfId="52240"/>
    <cellStyle name="Title 2 2 7 2 2 6" xfId="52241"/>
    <cellStyle name="Title 2 2 7 2 2 60" xfId="52242"/>
    <cellStyle name="Title 2 2 7 2 2 61" xfId="52243"/>
    <cellStyle name="Title 2 2 7 2 2 62" xfId="52244"/>
    <cellStyle name="Title 2 2 7 2 2 63" xfId="52245"/>
    <cellStyle name="Title 2 2 7 2 2 64" xfId="52246"/>
    <cellStyle name="Title 2 2 7 2 2 65" xfId="52247"/>
    <cellStyle name="Title 2 2 7 2 2 66" xfId="52248"/>
    <cellStyle name="Title 2 2 7 2 2 67" xfId="52249"/>
    <cellStyle name="Title 2 2 7 2 2 68" xfId="52250"/>
    <cellStyle name="Title 2 2 7 2 2 69" xfId="52251"/>
    <cellStyle name="Title 2 2 7 2 2 7" xfId="52252"/>
    <cellStyle name="Title 2 2 7 2 2 70" xfId="52253"/>
    <cellStyle name="Title 2 2 7 2 2 71" xfId="52254"/>
    <cellStyle name="Title 2 2 7 2 2 72" xfId="52255"/>
    <cellStyle name="Title 2 2 7 2 2 73" xfId="52256"/>
    <cellStyle name="Title 2 2 7 2 2 74" xfId="52257"/>
    <cellStyle name="Title 2 2 7 2 2 75" xfId="52258"/>
    <cellStyle name="Title 2 2 7 2 2 76" xfId="52259"/>
    <cellStyle name="Title 2 2 7 2 2 77" xfId="52260"/>
    <cellStyle name="Title 2 2 7 2 2 78" xfId="52261"/>
    <cellStyle name="Title 2 2 7 2 2 79" xfId="52262"/>
    <cellStyle name="Title 2 2 7 2 2 8" xfId="52263"/>
    <cellStyle name="Title 2 2 7 2 2 80" xfId="52264"/>
    <cellStyle name="Title 2 2 7 2 2 81" xfId="52265"/>
    <cellStyle name="Title 2 2 7 2 2 82" xfId="52266"/>
    <cellStyle name="Title 2 2 7 2 2 83" xfId="52267"/>
    <cellStyle name="Title 2 2 7 2 2 84" xfId="52268"/>
    <cellStyle name="Title 2 2 7 2 2 85" xfId="52269"/>
    <cellStyle name="Title 2 2 7 2 2 86" xfId="52270"/>
    <cellStyle name="Title 2 2 7 2 2 87" xfId="52271"/>
    <cellStyle name="Title 2 2 7 2 2 88" xfId="52272"/>
    <cellStyle name="Title 2 2 7 2 2 9" xfId="52273"/>
    <cellStyle name="Title 2 2 7 2 20" xfId="52274"/>
    <cellStyle name="Title 2 2 7 2 21" xfId="52275"/>
    <cellStyle name="Title 2 2 7 2 22" xfId="52276"/>
    <cellStyle name="Title 2 2 7 2 23" xfId="52277"/>
    <cellStyle name="Title 2 2 7 2 24" xfId="52278"/>
    <cellStyle name="Title 2 2 7 2 25" xfId="52279"/>
    <cellStyle name="Title 2 2 7 2 26" xfId="52280"/>
    <cellStyle name="Title 2 2 7 2 27" xfId="52281"/>
    <cellStyle name="Title 2 2 7 2 28" xfId="52282"/>
    <cellStyle name="Title 2 2 7 2 29" xfId="52283"/>
    <cellStyle name="Title 2 2 7 2 3" xfId="52284"/>
    <cellStyle name="Title 2 2 7 2 30" xfId="52285"/>
    <cellStyle name="Title 2 2 7 2 31" xfId="52286"/>
    <cellStyle name="Title 2 2 7 2 32" xfId="52287"/>
    <cellStyle name="Title 2 2 7 2 33" xfId="52288"/>
    <cellStyle name="Title 2 2 7 2 34" xfId="52289"/>
    <cellStyle name="Title 2 2 7 2 35" xfId="52290"/>
    <cellStyle name="Title 2 2 7 2 36" xfId="52291"/>
    <cellStyle name="Title 2 2 7 2 37" xfId="52292"/>
    <cellStyle name="Title 2 2 7 2 38" xfId="52293"/>
    <cellStyle name="Title 2 2 7 2 39" xfId="52294"/>
    <cellStyle name="Title 2 2 7 2 4" xfId="52295"/>
    <cellStyle name="Title 2 2 7 2 40" xfId="52296"/>
    <cellStyle name="Title 2 2 7 2 41" xfId="52297"/>
    <cellStyle name="Title 2 2 7 2 42" xfId="52298"/>
    <cellStyle name="Title 2 2 7 2 43" xfId="52299"/>
    <cellStyle name="Title 2 2 7 2 44" xfId="52300"/>
    <cellStyle name="Title 2 2 7 2 45" xfId="52301"/>
    <cellStyle name="Title 2 2 7 2 46" xfId="52302"/>
    <cellStyle name="Title 2 2 7 2 47" xfId="52303"/>
    <cellStyle name="Title 2 2 7 2 48" xfId="52304"/>
    <cellStyle name="Title 2 2 7 2 49" xfId="52305"/>
    <cellStyle name="Title 2 2 7 2 5" xfId="52306"/>
    <cellStyle name="Title 2 2 7 2 50" xfId="52307"/>
    <cellStyle name="Title 2 2 7 2 51" xfId="52308"/>
    <cellStyle name="Title 2 2 7 2 52" xfId="52309"/>
    <cellStyle name="Title 2 2 7 2 53" xfId="52310"/>
    <cellStyle name="Title 2 2 7 2 54" xfId="52311"/>
    <cellStyle name="Title 2 2 7 2 55" xfId="52312"/>
    <cellStyle name="Title 2 2 7 2 56" xfId="52313"/>
    <cellStyle name="Title 2 2 7 2 57" xfId="52314"/>
    <cellStyle name="Title 2 2 7 2 58" xfId="52315"/>
    <cellStyle name="Title 2 2 7 2 59" xfId="52316"/>
    <cellStyle name="Title 2 2 7 2 6" xfId="52317"/>
    <cellStyle name="Title 2 2 7 2 60" xfId="52318"/>
    <cellStyle name="Title 2 2 7 2 61" xfId="52319"/>
    <cellStyle name="Title 2 2 7 2 62" xfId="52320"/>
    <cellStyle name="Title 2 2 7 2 63" xfId="52321"/>
    <cellStyle name="Title 2 2 7 2 64" xfId="52322"/>
    <cellStyle name="Title 2 2 7 2 65" xfId="52323"/>
    <cellStyle name="Title 2 2 7 2 66" xfId="52324"/>
    <cellStyle name="Title 2 2 7 2 67" xfId="52325"/>
    <cellStyle name="Title 2 2 7 2 68" xfId="52326"/>
    <cellStyle name="Title 2 2 7 2 69" xfId="52327"/>
    <cellStyle name="Title 2 2 7 2 7" xfId="52328"/>
    <cellStyle name="Title 2 2 7 2 70" xfId="52329"/>
    <cellStyle name="Title 2 2 7 2 71" xfId="52330"/>
    <cellStyle name="Title 2 2 7 2 72" xfId="52331"/>
    <cellStyle name="Title 2 2 7 2 73" xfId="52332"/>
    <cellStyle name="Title 2 2 7 2 74" xfId="52333"/>
    <cellStyle name="Title 2 2 7 2 75" xfId="52334"/>
    <cellStyle name="Title 2 2 7 2 76" xfId="52335"/>
    <cellStyle name="Title 2 2 7 2 77" xfId="52336"/>
    <cellStyle name="Title 2 2 7 2 78" xfId="52337"/>
    <cellStyle name="Title 2 2 7 2 79" xfId="52338"/>
    <cellStyle name="Title 2 2 7 2 8" xfId="52339"/>
    <cellStyle name="Title 2 2 7 2 80" xfId="52340"/>
    <cellStyle name="Title 2 2 7 2 81" xfId="52341"/>
    <cellStyle name="Title 2 2 7 2 82" xfId="52342"/>
    <cellStyle name="Title 2 2 7 2 83" xfId="52343"/>
    <cellStyle name="Title 2 2 7 2 84" xfId="52344"/>
    <cellStyle name="Title 2 2 7 2 85" xfId="52345"/>
    <cellStyle name="Title 2 2 7 2 86" xfId="52346"/>
    <cellStyle name="Title 2 2 7 2 87" xfId="52347"/>
    <cellStyle name="Title 2 2 7 2 88" xfId="52348"/>
    <cellStyle name="Title 2 2 7 2 89" xfId="52349"/>
    <cellStyle name="Title 2 2 7 2 9" xfId="52350"/>
    <cellStyle name="Title 2 2 7 2 90" xfId="52351"/>
    <cellStyle name="Title 2 2 7 2 91" xfId="52352"/>
    <cellStyle name="Title 2 2 7 2 92" xfId="52353"/>
    <cellStyle name="Title 2 2 7 2 93" xfId="52354"/>
    <cellStyle name="Title 2 2 7 2 94" xfId="52355"/>
    <cellStyle name="Title 2 2 7 2 95" xfId="52356"/>
    <cellStyle name="Title 2 2 7 2 96" xfId="52357"/>
    <cellStyle name="Title 2 2 7 2 97" xfId="52358"/>
    <cellStyle name="Title 2 2 7 2 98" xfId="52359"/>
    <cellStyle name="Title 2 2 7 20" xfId="52360"/>
    <cellStyle name="Title 2 2 7 21" xfId="52361"/>
    <cellStyle name="Title 2 2 7 22" xfId="52362"/>
    <cellStyle name="Title 2 2 7 23" xfId="52363"/>
    <cellStyle name="Title 2 2 7 24" xfId="52364"/>
    <cellStyle name="Title 2 2 7 25" xfId="52365"/>
    <cellStyle name="Title 2 2 7 25 2" xfId="52366"/>
    <cellStyle name="Title 2 2 7 26" xfId="52367"/>
    <cellStyle name="Title 2 2 7 27" xfId="52368"/>
    <cellStyle name="Title 2 2 7 28" xfId="52369"/>
    <cellStyle name="Title 2 2 7 29" xfId="52370"/>
    <cellStyle name="Title 2 2 7 3" xfId="52371"/>
    <cellStyle name="Title 2 2 7 30" xfId="52372"/>
    <cellStyle name="Title 2 2 7 31" xfId="52373"/>
    <cellStyle name="Title 2 2 7 32" xfId="52374"/>
    <cellStyle name="Title 2 2 7 33" xfId="52375"/>
    <cellStyle name="Title 2 2 7 34" xfId="52376"/>
    <cellStyle name="Title 2 2 7 35" xfId="52377"/>
    <cellStyle name="Title 2 2 7 36" xfId="52378"/>
    <cellStyle name="Title 2 2 7 37" xfId="52379"/>
    <cellStyle name="Title 2 2 7 38" xfId="52380"/>
    <cellStyle name="Title 2 2 7 39" xfId="52381"/>
    <cellStyle name="Title 2 2 7 4" xfId="52382"/>
    <cellStyle name="Title 2 2 7 4 10" xfId="52383"/>
    <cellStyle name="Title 2 2 7 4 11" xfId="52384"/>
    <cellStyle name="Title 2 2 7 4 12" xfId="52385"/>
    <cellStyle name="Title 2 2 7 4 13" xfId="52386"/>
    <cellStyle name="Title 2 2 7 4 14" xfId="52387"/>
    <cellStyle name="Title 2 2 7 4 15" xfId="52388"/>
    <cellStyle name="Title 2 2 7 4 16" xfId="52389"/>
    <cellStyle name="Title 2 2 7 4 17" xfId="52390"/>
    <cellStyle name="Title 2 2 7 4 18" xfId="52391"/>
    <cellStyle name="Title 2 2 7 4 19" xfId="52392"/>
    <cellStyle name="Title 2 2 7 4 2" xfId="52393"/>
    <cellStyle name="Title 2 2 7 4 2 10" xfId="52394"/>
    <cellStyle name="Title 2 2 7 4 2 11" xfId="52395"/>
    <cellStyle name="Title 2 2 7 4 2 12" xfId="52396"/>
    <cellStyle name="Title 2 2 7 4 2 13" xfId="52397"/>
    <cellStyle name="Title 2 2 7 4 2 14" xfId="52398"/>
    <cellStyle name="Title 2 2 7 4 2 15" xfId="52399"/>
    <cellStyle name="Title 2 2 7 4 2 16" xfId="52400"/>
    <cellStyle name="Title 2 2 7 4 2 17" xfId="52401"/>
    <cellStyle name="Title 2 2 7 4 2 18" xfId="52402"/>
    <cellStyle name="Title 2 2 7 4 2 19" xfId="52403"/>
    <cellStyle name="Title 2 2 7 4 2 2" xfId="52404"/>
    <cellStyle name="Title 2 2 7 4 2 2 2" xfId="52405"/>
    <cellStyle name="Title 2 2 7 4 2 20" xfId="52406"/>
    <cellStyle name="Title 2 2 7 4 2 21" xfId="52407"/>
    <cellStyle name="Title 2 2 7 4 2 22" xfId="52408"/>
    <cellStyle name="Title 2 2 7 4 2 23" xfId="52409"/>
    <cellStyle name="Title 2 2 7 4 2 24" xfId="52410"/>
    <cellStyle name="Title 2 2 7 4 2 25" xfId="52411"/>
    <cellStyle name="Title 2 2 7 4 2 26" xfId="52412"/>
    <cellStyle name="Title 2 2 7 4 2 27" xfId="52413"/>
    <cellStyle name="Title 2 2 7 4 2 28" xfId="52414"/>
    <cellStyle name="Title 2 2 7 4 2 29" xfId="52415"/>
    <cellStyle name="Title 2 2 7 4 2 3" xfId="52416"/>
    <cellStyle name="Title 2 2 7 4 2 30" xfId="52417"/>
    <cellStyle name="Title 2 2 7 4 2 31" xfId="52418"/>
    <cellStyle name="Title 2 2 7 4 2 32" xfId="52419"/>
    <cellStyle name="Title 2 2 7 4 2 33" xfId="52420"/>
    <cellStyle name="Title 2 2 7 4 2 34" xfId="52421"/>
    <cellStyle name="Title 2 2 7 4 2 35" xfId="52422"/>
    <cellStyle name="Title 2 2 7 4 2 36" xfId="52423"/>
    <cellStyle name="Title 2 2 7 4 2 37" xfId="52424"/>
    <cellStyle name="Title 2 2 7 4 2 38" xfId="52425"/>
    <cellStyle name="Title 2 2 7 4 2 39" xfId="52426"/>
    <cellStyle name="Title 2 2 7 4 2 4" xfId="52427"/>
    <cellStyle name="Title 2 2 7 4 2 40" xfId="52428"/>
    <cellStyle name="Title 2 2 7 4 2 41" xfId="52429"/>
    <cellStyle name="Title 2 2 7 4 2 42" xfId="52430"/>
    <cellStyle name="Title 2 2 7 4 2 43" xfId="52431"/>
    <cellStyle name="Title 2 2 7 4 2 44" xfId="52432"/>
    <cellStyle name="Title 2 2 7 4 2 45" xfId="52433"/>
    <cellStyle name="Title 2 2 7 4 2 46" xfId="52434"/>
    <cellStyle name="Title 2 2 7 4 2 47" xfId="52435"/>
    <cellStyle name="Title 2 2 7 4 2 48" xfId="52436"/>
    <cellStyle name="Title 2 2 7 4 2 49" xfId="52437"/>
    <cellStyle name="Title 2 2 7 4 2 5" xfId="52438"/>
    <cellStyle name="Title 2 2 7 4 2 50" xfId="52439"/>
    <cellStyle name="Title 2 2 7 4 2 51" xfId="52440"/>
    <cellStyle name="Title 2 2 7 4 2 52" xfId="52441"/>
    <cellStyle name="Title 2 2 7 4 2 53" xfId="52442"/>
    <cellStyle name="Title 2 2 7 4 2 54" xfId="52443"/>
    <cellStyle name="Title 2 2 7 4 2 55" xfId="52444"/>
    <cellStyle name="Title 2 2 7 4 2 56" xfId="52445"/>
    <cellStyle name="Title 2 2 7 4 2 57" xfId="52446"/>
    <cellStyle name="Title 2 2 7 4 2 58" xfId="52447"/>
    <cellStyle name="Title 2 2 7 4 2 59" xfId="52448"/>
    <cellStyle name="Title 2 2 7 4 2 6" xfId="52449"/>
    <cellStyle name="Title 2 2 7 4 2 60" xfId="52450"/>
    <cellStyle name="Title 2 2 7 4 2 61" xfId="52451"/>
    <cellStyle name="Title 2 2 7 4 2 62" xfId="52452"/>
    <cellStyle name="Title 2 2 7 4 2 63" xfId="52453"/>
    <cellStyle name="Title 2 2 7 4 2 64" xfId="52454"/>
    <cellStyle name="Title 2 2 7 4 2 65" xfId="52455"/>
    <cellStyle name="Title 2 2 7 4 2 66" xfId="52456"/>
    <cellStyle name="Title 2 2 7 4 2 67" xfId="52457"/>
    <cellStyle name="Title 2 2 7 4 2 68" xfId="52458"/>
    <cellStyle name="Title 2 2 7 4 2 69" xfId="52459"/>
    <cellStyle name="Title 2 2 7 4 2 7" xfId="52460"/>
    <cellStyle name="Title 2 2 7 4 2 70" xfId="52461"/>
    <cellStyle name="Title 2 2 7 4 2 71" xfId="52462"/>
    <cellStyle name="Title 2 2 7 4 2 72" xfId="52463"/>
    <cellStyle name="Title 2 2 7 4 2 73" xfId="52464"/>
    <cellStyle name="Title 2 2 7 4 2 74" xfId="52465"/>
    <cellStyle name="Title 2 2 7 4 2 8" xfId="52466"/>
    <cellStyle name="Title 2 2 7 4 2 9" xfId="52467"/>
    <cellStyle name="Title 2 2 7 4 20" xfId="52468"/>
    <cellStyle name="Title 2 2 7 4 21" xfId="52469"/>
    <cellStyle name="Title 2 2 7 4 22" xfId="52470"/>
    <cellStyle name="Title 2 2 7 4 23" xfId="52471"/>
    <cellStyle name="Title 2 2 7 4 24" xfId="52472"/>
    <cellStyle name="Title 2 2 7 4 25" xfId="52473"/>
    <cellStyle name="Title 2 2 7 4 26" xfId="52474"/>
    <cellStyle name="Title 2 2 7 4 27" xfId="52475"/>
    <cellStyle name="Title 2 2 7 4 28" xfId="52476"/>
    <cellStyle name="Title 2 2 7 4 29" xfId="52477"/>
    <cellStyle name="Title 2 2 7 4 3" xfId="52478"/>
    <cellStyle name="Title 2 2 7 4 3 2" xfId="52479"/>
    <cellStyle name="Title 2 2 7 4 30" xfId="52480"/>
    <cellStyle name="Title 2 2 7 4 31" xfId="52481"/>
    <cellStyle name="Title 2 2 7 4 32" xfId="52482"/>
    <cellStyle name="Title 2 2 7 4 33" xfId="52483"/>
    <cellStyle name="Title 2 2 7 4 34" xfId="52484"/>
    <cellStyle name="Title 2 2 7 4 35" xfId="52485"/>
    <cellStyle name="Title 2 2 7 4 36" xfId="52486"/>
    <cellStyle name="Title 2 2 7 4 37" xfId="52487"/>
    <cellStyle name="Title 2 2 7 4 38" xfId="52488"/>
    <cellStyle name="Title 2 2 7 4 39" xfId="52489"/>
    <cellStyle name="Title 2 2 7 4 4" xfId="52490"/>
    <cellStyle name="Title 2 2 7 4 40" xfId="52491"/>
    <cellStyle name="Title 2 2 7 4 41" xfId="52492"/>
    <cellStyle name="Title 2 2 7 4 42" xfId="52493"/>
    <cellStyle name="Title 2 2 7 4 43" xfId="52494"/>
    <cellStyle name="Title 2 2 7 4 44" xfId="52495"/>
    <cellStyle name="Title 2 2 7 4 45" xfId="52496"/>
    <cellStyle name="Title 2 2 7 4 46" xfId="52497"/>
    <cellStyle name="Title 2 2 7 4 47" xfId="52498"/>
    <cellStyle name="Title 2 2 7 4 48" xfId="52499"/>
    <cellStyle name="Title 2 2 7 4 49" xfId="52500"/>
    <cellStyle name="Title 2 2 7 4 5" xfId="52501"/>
    <cellStyle name="Title 2 2 7 4 50" xfId="52502"/>
    <cellStyle name="Title 2 2 7 4 51" xfId="52503"/>
    <cellStyle name="Title 2 2 7 4 52" xfId="52504"/>
    <cellStyle name="Title 2 2 7 4 53" xfId="52505"/>
    <cellStyle name="Title 2 2 7 4 54" xfId="52506"/>
    <cellStyle name="Title 2 2 7 4 55" xfId="52507"/>
    <cellStyle name="Title 2 2 7 4 56" xfId="52508"/>
    <cellStyle name="Title 2 2 7 4 57" xfId="52509"/>
    <cellStyle name="Title 2 2 7 4 58" xfId="52510"/>
    <cellStyle name="Title 2 2 7 4 59" xfId="52511"/>
    <cellStyle name="Title 2 2 7 4 6" xfId="52512"/>
    <cellStyle name="Title 2 2 7 4 60" xfId="52513"/>
    <cellStyle name="Title 2 2 7 4 61" xfId="52514"/>
    <cellStyle name="Title 2 2 7 4 62" xfId="52515"/>
    <cellStyle name="Title 2 2 7 4 63" xfId="52516"/>
    <cellStyle name="Title 2 2 7 4 64" xfId="52517"/>
    <cellStyle name="Title 2 2 7 4 65" xfId="52518"/>
    <cellStyle name="Title 2 2 7 4 66" xfId="52519"/>
    <cellStyle name="Title 2 2 7 4 67" xfId="52520"/>
    <cellStyle name="Title 2 2 7 4 68" xfId="52521"/>
    <cellStyle name="Title 2 2 7 4 69" xfId="52522"/>
    <cellStyle name="Title 2 2 7 4 7" xfId="52523"/>
    <cellStyle name="Title 2 2 7 4 70" xfId="52524"/>
    <cellStyle name="Title 2 2 7 4 71" xfId="52525"/>
    <cellStyle name="Title 2 2 7 4 72" xfId="52526"/>
    <cellStyle name="Title 2 2 7 4 73" xfId="52527"/>
    <cellStyle name="Title 2 2 7 4 74" xfId="52528"/>
    <cellStyle name="Title 2 2 7 4 8" xfId="52529"/>
    <cellStyle name="Title 2 2 7 4 9" xfId="52530"/>
    <cellStyle name="Title 2 2 7 40" xfId="52531"/>
    <cellStyle name="Title 2 2 7 41" xfId="52532"/>
    <cellStyle name="Title 2 2 7 42" xfId="52533"/>
    <cellStyle name="Title 2 2 7 43" xfId="52534"/>
    <cellStyle name="Title 2 2 7 44" xfId="52535"/>
    <cellStyle name="Title 2 2 7 45" xfId="52536"/>
    <cellStyle name="Title 2 2 7 46" xfId="52537"/>
    <cellStyle name="Title 2 2 7 47" xfId="52538"/>
    <cellStyle name="Title 2 2 7 48" xfId="52539"/>
    <cellStyle name="Title 2 2 7 49" xfId="52540"/>
    <cellStyle name="Title 2 2 7 5" xfId="52541"/>
    <cellStyle name="Title 2 2 7 50" xfId="52542"/>
    <cellStyle name="Title 2 2 7 51" xfId="52543"/>
    <cellStyle name="Title 2 2 7 52" xfId="52544"/>
    <cellStyle name="Title 2 2 7 53" xfId="52545"/>
    <cellStyle name="Title 2 2 7 54" xfId="52546"/>
    <cellStyle name="Title 2 2 7 55" xfId="52547"/>
    <cellStyle name="Title 2 2 7 56" xfId="52548"/>
    <cellStyle name="Title 2 2 7 57" xfId="52549"/>
    <cellStyle name="Title 2 2 7 58" xfId="52550"/>
    <cellStyle name="Title 2 2 7 59" xfId="52551"/>
    <cellStyle name="Title 2 2 7 6" xfId="52552"/>
    <cellStyle name="Title 2 2 7 60" xfId="52553"/>
    <cellStyle name="Title 2 2 7 61" xfId="52554"/>
    <cellStyle name="Title 2 2 7 62" xfId="52555"/>
    <cellStyle name="Title 2 2 7 63" xfId="52556"/>
    <cellStyle name="Title 2 2 7 64" xfId="52557"/>
    <cellStyle name="Title 2 2 7 65" xfId="52558"/>
    <cellStyle name="Title 2 2 7 66" xfId="52559"/>
    <cellStyle name="Title 2 2 7 67" xfId="52560"/>
    <cellStyle name="Title 2 2 7 68" xfId="52561"/>
    <cellStyle name="Title 2 2 7 69" xfId="52562"/>
    <cellStyle name="Title 2 2 7 7" xfId="52563"/>
    <cellStyle name="Title 2 2 7 70" xfId="52564"/>
    <cellStyle name="Title 2 2 7 71" xfId="52565"/>
    <cellStyle name="Title 2 2 7 72" xfId="52566"/>
    <cellStyle name="Title 2 2 7 73" xfId="52567"/>
    <cellStyle name="Title 2 2 7 74" xfId="52568"/>
    <cellStyle name="Title 2 2 7 75" xfId="52569"/>
    <cellStyle name="Title 2 2 7 76" xfId="52570"/>
    <cellStyle name="Title 2 2 7 77" xfId="52571"/>
    <cellStyle name="Title 2 2 7 78" xfId="52572"/>
    <cellStyle name="Title 2 2 7 79" xfId="52573"/>
    <cellStyle name="Title 2 2 7 8" xfId="52574"/>
    <cellStyle name="Title 2 2 7 80" xfId="52575"/>
    <cellStyle name="Title 2 2 7 81" xfId="52576"/>
    <cellStyle name="Title 2 2 7 82" xfId="52577"/>
    <cellStyle name="Title 2 2 7 83" xfId="52578"/>
    <cellStyle name="Title 2 2 7 84" xfId="52579"/>
    <cellStyle name="Title 2 2 7 85" xfId="52580"/>
    <cellStyle name="Title 2 2 7 86" xfId="52581"/>
    <cellStyle name="Title 2 2 7 87" xfId="52582"/>
    <cellStyle name="Title 2 2 7 88" xfId="52583"/>
    <cellStyle name="Title 2 2 7 89" xfId="52584"/>
    <cellStyle name="Title 2 2 7 9" xfId="52585"/>
    <cellStyle name="Title 2 2 7 90" xfId="52586"/>
    <cellStyle name="Title 2 2 7 91" xfId="52587"/>
    <cellStyle name="Title 2 2 7 92" xfId="52588"/>
    <cellStyle name="Title 2 2 7 93" xfId="52589"/>
    <cellStyle name="Title 2 2 7 94" xfId="52590"/>
    <cellStyle name="Title 2 2 7 95" xfId="52591"/>
    <cellStyle name="Title 2 2 7 96" xfId="52592"/>
    <cellStyle name="Title 2 2 7 97" xfId="52593"/>
    <cellStyle name="Title 2 2 7 98" xfId="52594"/>
    <cellStyle name="Title 2 2 7 99" xfId="52595"/>
    <cellStyle name="Title 2 2 70" xfId="52596"/>
    <cellStyle name="Title 2 2 70 2" xfId="52597"/>
    <cellStyle name="Title 2 2 71" xfId="52598"/>
    <cellStyle name="Title 2 2 71 2" xfId="52599"/>
    <cellStyle name="Title 2 2 72" xfId="52600"/>
    <cellStyle name="Title 2 2 72 2" xfId="52601"/>
    <cellStyle name="Title 2 2 73" xfId="52602"/>
    <cellStyle name="Title 2 2 73 2" xfId="52603"/>
    <cellStyle name="Title 2 2 74" xfId="52604"/>
    <cellStyle name="Title 2 2 74 2" xfId="52605"/>
    <cellStyle name="Title 2 2 75" xfId="52606"/>
    <cellStyle name="Title 2 2 75 2" xfId="52607"/>
    <cellStyle name="Title 2 2 76" xfId="52608"/>
    <cellStyle name="Title 2 2 76 2" xfId="52609"/>
    <cellStyle name="Title 2 2 77" xfId="52610"/>
    <cellStyle name="Title 2 2 78" xfId="52611"/>
    <cellStyle name="Title 2 2 79" xfId="52612"/>
    <cellStyle name="Title 2 2 8" xfId="52613"/>
    <cellStyle name="Title 2 2 8 10" xfId="52614"/>
    <cellStyle name="Title 2 2 8 100" xfId="52615"/>
    <cellStyle name="Title 2 2 8 101" xfId="52616"/>
    <cellStyle name="Title 2 2 8 102" xfId="52617"/>
    <cellStyle name="Title 2 2 8 103" xfId="52618"/>
    <cellStyle name="Title 2 2 8 104" xfId="52619"/>
    <cellStyle name="Title 2 2 8 105" xfId="52620"/>
    <cellStyle name="Title 2 2 8 106" xfId="52621"/>
    <cellStyle name="Title 2 2 8 107" xfId="52622"/>
    <cellStyle name="Title 2 2 8 108" xfId="52623"/>
    <cellStyle name="Title 2 2 8 109" xfId="52624"/>
    <cellStyle name="Title 2 2 8 11" xfId="52625"/>
    <cellStyle name="Title 2 2 8 110" xfId="52626"/>
    <cellStyle name="Title 2 2 8 12" xfId="52627"/>
    <cellStyle name="Title 2 2 8 13" xfId="52628"/>
    <cellStyle name="Title 2 2 8 14" xfId="52629"/>
    <cellStyle name="Title 2 2 8 15" xfId="52630"/>
    <cellStyle name="Title 2 2 8 16" xfId="52631"/>
    <cellStyle name="Title 2 2 8 17" xfId="52632"/>
    <cellStyle name="Title 2 2 8 18" xfId="52633"/>
    <cellStyle name="Title 2 2 8 19" xfId="52634"/>
    <cellStyle name="Title 2 2 8 2" xfId="52635"/>
    <cellStyle name="Title 2 2 8 2 10" xfId="52636"/>
    <cellStyle name="Title 2 2 8 2 11" xfId="52637"/>
    <cellStyle name="Title 2 2 8 2 12" xfId="52638"/>
    <cellStyle name="Title 2 2 8 2 13" xfId="52639"/>
    <cellStyle name="Title 2 2 8 2 13 2" xfId="52640"/>
    <cellStyle name="Title 2 2 8 2 14" xfId="52641"/>
    <cellStyle name="Title 2 2 8 2 15" xfId="52642"/>
    <cellStyle name="Title 2 2 8 2 16" xfId="52643"/>
    <cellStyle name="Title 2 2 8 2 17" xfId="52644"/>
    <cellStyle name="Title 2 2 8 2 18" xfId="52645"/>
    <cellStyle name="Title 2 2 8 2 19" xfId="52646"/>
    <cellStyle name="Title 2 2 8 2 2" xfId="52647"/>
    <cellStyle name="Title 2 2 8 2 2 10" xfId="52648"/>
    <cellStyle name="Title 2 2 8 2 2 11" xfId="52649"/>
    <cellStyle name="Title 2 2 8 2 2 12" xfId="52650"/>
    <cellStyle name="Title 2 2 8 2 2 13" xfId="52651"/>
    <cellStyle name="Title 2 2 8 2 2 14" xfId="52652"/>
    <cellStyle name="Title 2 2 8 2 2 15" xfId="52653"/>
    <cellStyle name="Title 2 2 8 2 2 16" xfId="52654"/>
    <cellStyle name="Title 2 2 8 2 2 17" xfId="52655"/>
    <cellStyle name="Title 2 2 8 2 2 18" xfId="52656"/>
    <cellStyle name="Title 2 2 8 2 2 19" xfId="52657"/>
    <cellStyle name="Title 2 2 8 2 2 2" xfId="52658"/>
    <cellStyle name="Title 2 2 8 2 2 2 10" xfId="52659"/>
    <cellStyle name="Title 2 2 8 2 2 2 11" xfId="52660"/>
    <cellStyle name="Title 2 2 8 2 2 2 12" xfId="52661"/>
    <cellStyle name="Title 2 2 8 2 2 2 13" xfId="52662"/>
    <cellStyle name="Title 2 2 8 2 2 2 14" xfId="52663"/>
    <cellStyle name="Title 2 2 8 2 2 2 15" xfId="52664"/>
    <cellStyle name="Title 2 2 8 2 2 2 16" xfId="52665"/>
    <cellStyle name="Title 2 2 8 2 2 2 17" xfId="52666"/>
    <cellStyle name="Title 2 2 8 2 2 2 18" xfId="52667"/>
    <cellStyle name="Title 2 2 8 2 2 2 19" xfId="52668"/>
    <cellStyle name="Title 2 2 8 2 2 2 2" xfId="52669"/>
    <cellStyle name="Title 2 2 8 2 2 2 2 10" xfId="52670"/>
    <cellStyle name="Title 2 2 8 2 2 2 2 11" xfId="52671"/>
    <cellStyle name="Title 2 2 8 2 2 2 2 12" xfId="52672"/>
    <cellStyle name="Title 2 2 8 2 2 2 2 13" xfId="52673"/>
    <cellStyle name="Title 2 2 8 2 2 2 2 14" xfId="52674"/>
    <cellStyle name="Title 2 2 8 2 2 2 2 15" xfId="52675"/>
    <cellStyle name="Title 2 2 8 2 2 2 2 16" xfId="52676"/>
    <cellStyle name="Title 2 2 8 2 2 2 2 17" xfId="52677"/>
    <cellStyle name="Title 2 2 8 2 2 2 2 18" xfId="52678"/>
    <cellStyle name="Title 2 2 8 2 2 2 2 19" xfId="52679"/>
    <cellStyle name="Title 2 2 8 2 2 2 2 2" xfId="52680"/>
    <cellStyle name="Title 2 2 8 2 2 2 2 2 10" xfId="52681"/>
    <cellStyle name="Title 2 2 8 2 2 2 2 2 11" xfId="52682"/>
    <cellStyle name="Title 2 2 8 2 2 2 2 2 12" xfId="52683"/>
    <cellStyle name="Title 2 2 8 2 2 2 2 2 13" xfId="52684"/>
    <cellStyle name="Title 2 2 8 2 2 2 2 2 14" xfId="52685"/>
    <cellStyle name="Title 2 2 8 2 2 2 2 2 15" xfId="52686"/>
    <cellStyle name="Title 2 2 8 2 2 2 2 2 16" xfId="52687"/>
    <cellStyle name="Title 2 2 8 2 2 2 2 2 17" xfId="52688"/>
    <cellStyle name="Title 2 2 8 2 2 2 2 2 18" xfId="52689"/>
    <cellStyle name="Title 2 2 8 2 2 2 2 2 19" xfId="52690"/>
    <cellStyle name="Title 2 2 8 2 2 2 2 2 2" xfId="52691"/>
    <cellStyle name="Title 2 2 8 2 2 2 2 2 2 2" xfId="52692"/>
    <cellStyle name="Title 2 2 8 2 2 2 2 2 20" xfId="52693"/>
    <cellStyle name="Title 2 2 8 2 2 2 2 2 21" xfId="52694"/>
    <cellStyle name="Title 2 2 8 2 2 2 2 2 22" xfId="52695"/>
    <cellStyle name="Title 2 2 8 2 2 2 2 2 23" xfId="52696"/>
    <cellStyle name="Title 2 2 8 2 2 2 2 2 24" xfId="52697"/>
    <cellStyle name="Title 2 2 8 2 2 2 2 2 25" xfId="52698"/>
    <cellStyle name="Title 2 2 8 2 2 2 2 2 26" xfId="52699"/>
    <cellStyle name="Title 2 2 8 2 2 2 2 2 27" xfId="52700"/>
    <cellStyle name="Title 2 2 8 2 2 2 2 2 28" xfId="52701"/>
    <cellStyle name="Title 2 2 8 2 2 2 2 2 29" xfId="52702"/>
    <cellStyle name="Title 2 2 8 2 2 2 2 2 3" xfId="52703"/>
    <cellStyle name="Title 2 2 8 2 2 2 2 2 30" xfId="52704"/>
    <cellStyle name="Title 2 2 8 2 2 2 2 2 31" xfId="52705"/>
    <cellStyle name="Title 2 2 8 2 2 2 2 2 32" xfId="52706"/>
    <cellStyle name="Title 2 2 8 2 2 2 2 2 33" xfId="52707"/>
    <cellStyle name="Title 2 2 8 2 2 2 2 2 34" xfId="52708"/>
    <cellStyle name="Title 2 2 8 2 2 2 2 2 35" xfId="52709"/>
    <cellStyle name="Title 2 2 8 2 2 2 2 2 36" xfId="52710"/>
    <cellStyle name="Title 2 2 8 2 2 2 2 2 37" xfId="52711"/>
    <cellStyle name="Title 2 2 8 2 2 2 2 2 38" xfId="52712"/>
    <cellStyle name="Title 2 2 8 2 2 2 2 2 39" xfId="52713"/>
    <cellStyle name="Title 2 2 8 2 2 2 2 2 4" xfId="52714"/>
    <cellStyle name="Title 2 2 8 2 2 2 2 2 40" xfId="52715"/>
    <cellStyle name="Title 2 2 8 2 2 2 2 2 41" xfId="52716"/>
    <cellStyle name="Title 2 2 8 2 2 2 2 2 42" xfId="52717"/>
    <cellStyle name="Title 2 2 8 2 2 2 2 2 43" xfId="52718"/>
    <cellStyle name="Title 2 2 8 2 2 2 2 2 44" xfId="52719"/>
    <cellStyle name="Title 2 2 8 2 2 2 2 2 45" xfId="52720"/>
    <cellStyle name="Title 2 2 8 2 2 2 2 2 46" xfId="52721"/>
    <cellStyle name="Title 2 2 8 2 2 2 2 2 47" xfId="52722"/>
    <cellStyle name="Title 2 2 8 2 2 2 2 2 48" xfId="52723"/>
    <cellStyle name="Title 2 2 8 2 2 2 2 2 49" xfId="52724"/>
    <cellStyle name="Title 2 2 8 2 2 2 2 2 5" xfId="52725"/>
    <cellStyle name="Title 2 2 8 2 2 2 2 2 50" xfId="52726"/>
    <cellStyle name="Title 2 2 8 2 2 2 2 2 51" xfId="52727"/>
    <cellStyle name="Title 2 2 8 2 2 2 2 2 52" xfId="52728"/>
    <cellStyle name="Title 2 2 8 2 2 2 2 2 53" xfId="52729"/>
    <cellStyle name="Title 2 2 8 2 2 2 2 2 54" xfId="52730"/>
    <cellStyle name="Title 2 2 8 2 2 2 2 2 55" xfId="52731"/>
    <cellStyle name="Title 2 2 8 2 2 2 2 2 56" xfId="52732"/>
    <cellStyle name="Title 2 2 8 2 2 2 2 2 57" xfId="52733"/>
    <cellStyle name="Title 2 2 8 2 2 2 2 2 58" xfId="52734"/>
    <cellStyle name="Title 2 2 8 2 2 2 2 2 59" xfId="52735"/>
    <cellStyle name="Title 2 2 8 2 2 2 2 2 6" xfId="52736"/>
    <cellStyle name="Title 2 2 8 2 2 2 2 2 60" xfId="52737"/>
    <cellStyle name="Title 2 2 8 2 2 2 2 2 61" xfId="52738"/>
    <cellStyle name="Title 2 2 8 2 2 2 2 2 62" xfId="52739"/>
    <cellStyle name="Title 2 2 8 2 2 2 2 2 63" xfId="52740"/>
    <cellStyle name="Title 2 2 8 2 2 2 2 2 64" xfId="52741"/>
    <cellStyle name="Title 2 2 8 2 2 2 2 2 65" xfId="52742"/>
    <cellStyle name="Title 2 2 8 2 2 2 2 2 66" xfId="52743"/>
    <cellStyle name="Title 2 2 8 2 2 2 2 2 67" xfId="52744"/>
    <cellStyle name="Title 2 2 8 2 2 2 2 2 68" xfId="52745"/>
    <cellStyle name="Title 2 2 8 2 2 2 2 2 69" xfId="52746"/>
    <cellStyle name="Title 2 2 8 2 2 2 2 2 7" xfId="52747"/>
    <cellStyle name="Title 2 2 8 2 2 2 2 2 70" xfId="52748"/>
    <cellStyle name="Title 2 2 8 2 2 2 2 2 71" xfId="52749"/>
    <cellStyle name="Title 2 2 8 2 2 2 2 2 72" xfId="52750"/>
    <cellStyle name="Title 2 2 8 2 2 2 2 2 73" xfId="52751"/>
    <cellStyle name="Title 2 2 8 2 2 2 2 2 74" xfId="52752"/>
    <cellStyle name="Title 2 2 8 2 2 2 2 2 8" xfId="52753"/>
    <cellStyle name="Title 2 2 8 2 2 2 2 2 9" xfId="52754"/>
    <cellStyle name="Title 2 2 8 2 2 2 2 20" xfId="52755"/>
    <cellStyle name="Title 2 2 8 2 2 2 2 21" xfId="52756"/>
    <cellStyle name="Title 2 2 8 2 2 2 2 22" xfId="52757"/>
    <cellStyle name="Title 2 2 8 2 2 2 2 23" xfId="52758"/>
    <cellStyle name="Title 2 2 8 2 2 2 2 24" xfId="52759"/>
    <cellStyle name="Title 2 2 8 2 2 2 2 25" xfId="52760"/>
    <cellStyle name="Title 2 2 8 2 2 2 2 26" xfId="52761"/>
    <cellStyle name="Title 2 2 8 2 2 2 2 27" xfId="52762"/>
    <cellStyle name="Title 2 2 8 2 2 2 2 28" xfId="52763"/>
    <cellStyle name="Title 2 2 8 2 2 2 2 29" xfId="52764"/>
    <cellStyle name="Title 2 2 8 2 2 2 2 3" xfId="52765"/>
    <cellStyle name="Title 2 2 8 2 2 2 2 3 2" xfId="52766"/>
    <cellStyle name="Title 2 2 8 2 2 2 2 30" xfId="52767"/>
    <cellStyle name="Title 2 2 8 2 2 2 2 31" xfId="52768"/>
    <cellStyle name="Title 2 2 8 2 2 2 2 32" xfId="52769"/>
    <cellStyle name="Title 2 2 8 2 2 2 2 33" xfId="52770"/>
    <cellStyle name="Title 2 2 8 2 2 2 2 34" xfId="52771"/>
    <cellStyle name="Title 2 2 8 2 2 2 2 35" xfId="52772"/>
    <cellStyle name="Title 2 2 8 2 2 2 2 36" xfId="52773"/>
    <cellStyle name="Title 2 2 8 2 2 2 2 37" xfId="52774"/>
    <cellStyle name="Title 2 2 8 2 2 2 2 38" xfId="52775"/>
    <cellStyle name="Title 2 2 8 2 2 2 2 39" xfId="52776"/>
    <cellStyle name="Title 2 2 8 2 2 2 2 4" xfId="52777"/>
    <cellStyle name="Title 2 2 8 2 2 2 2 40" xfId="52778"/>
    <cellStyle name="Title 2 2 8 2 2 2 2 41" xfId="52779"/>
    <cellStyle name="Title 2 2 8 2 2 2 2 42" xfId="52780"/>
    <cellStyle name="Title 2 2 8 2 2 2 2 43" xfId="52781"/>
    <cellStyle name="Title 2 2 8 2 2 2 2 44" xfId="52782"/>
    <cellStyle name="Title 2 2 8 2 2 2 2 45" xfId="52783"/>
    <cellStyle name="Title 2 2 8 2 2 2 2 46" xfId="52784"/>
    <cellStyle name="Title 2 2 8 2 2 2 2 47" xfId="52785"/>
    <cellStyle name="Title 2 2 8 2 2 2 2 48" xfId="52786"/>
    <cellStyle name="Title 2 2 8 2 2 2 2 49" xfId="52787"/>
    <cellStyle name="Title 2 2 8 2 2 2 2 5" xfId="52788"/>
    <cellStyle name="Title 2 2 8 2 2 2 2 50" xfId="52789"/>
    <cellStyle name="Title 2 2 8 2 2 2 2 51" xfId="52790"/>
    <cellStyle name="Title 2 2 8 2 2 2 2 52" xfId="52791"/>
    <cellStyle name="Title 2 2 8 2 2 2 2 53" xfId="52792"/>
    <cellStyle name="Title 2 2 8 2 2 2 2 54" xfId="52793"/>
    <cellStyle name="Title 2 2 8 2 2 2 2 55" xfId="52794"/>
    <cellStyle name="Title 2 2 8 2 2 2 2 56" xfId="52795"/>
    <cellStyle name="Title 2 2 8 2 2 2 2 57" xfId="52796"/>
    <cellStyle name="Title 2 2 8 2 2 2 2 58" xfId="52797"/>
    <cellStyle name="Title 2 2 8 2 2 2 2 59" xfId="52798"/>
    <cellStyle name="Title 2 2 8 2 2 2 2 6" xfId="52799"/>
    <cellStyle name="Title 2 2 8 2 2 2 2 60" xfId="52800"/>
    <cellStyle name="Title 2 2 8 2 2 2 2 61" xfId="52801"/>
    <cellStyle name="Title 2 2 8 2 2 2 2 62" xfId="52802"/>
    <cellStyle name="Title 2 2 8 2 2 2 2 63" xfId="52803"/>
    <cellStyle name="Title 2 2 8 2 2 2 2 64" xfId="52804"/>
    <cellStyle name="Title 2 2 8 2 2 2 2 65" xfId="52805"/>
    <cellStyle name="Title 2 2 8 2 2 2 2 66" xfId="52806"/>
    <cellStyle name="Title 2 2 8 2 2 2 2 67" xfId="52807"/>
    <cellStyle name="Title 2 2 8 2 2 2 2 68" xfId="52808"/>
    <cellStyle name="Title 2 2 8 2 2 2 2 69" xfId="52809"/>
    <cellStyle name="Title 2 2 8 2 2 2 2 7" xfId="52810"/>
    <cellStyle name="Title 2 2 8 2 2 2 2 70" xfId="52811"/>
    <cellStyle name="Title 2 2 8 2 2 2 2 71" xfId="52812"/>
    <cellStyle name="Title 2 2 8 2 2 2 2 72" xfId="52813"/>
    <cellStyle name="Title 2 2 8 2 2 2 2 73" xfId="52814"/>
    <cellStyle name="Title 2 2 8 2 2 2 2 74" xfId="52815"/>
    <cellStyle name="Title 2 2 8 2 2 2 2 8" xfId="52816"/>
    <cellStyle name="Title 2 2 8 2 2 2 2 9" xfId="52817"/>
    <cellStyle name="Title 2 2 8 2 2 2 20" xfId="52818"/>
    <cellStyle name="Title 2 2 8 2 2 2 21" xfId="52819"/>
    <cellStyle name="Title 2 2 8 2 2 2 22" xfId="52820"/>
    <cellStyle name="Title 2 2 8 2 2 2 23" xfId="52821"/>
    <cellStyle name="Title 2 2 8 2 2 2 24" xfId="52822"/>
    <cellStyle name="Title 2 2 8 2 2 2 25" xfId="52823"/>
    <cellStyle name="Title 2 2 8 2 2 2 26" xfId="52824"/>
    <cellStyle name="Title 2 2 8 2 2 2 27" xfId="52825"/>
    <cellStyle name="Title 2 2 8 2 2 2 28" xfId="52826"/>
    <cellStyle name="Title 2 2 8 2 2 2 29" xfId="52827"/>
    <cellStyle name="Title 2 2 8 2 2 2 3" xfId="52828"/>
    <cellStyle name="Title 2 2 8 2 2 2 3 2" xfId="52829"/>
    <cellStyle name="Title 2 2 8 2 2 2 30" xfId="52830"/>
    <cellStyle name="Title 2 2 8 2 2 2 31" xfId="52831"/>
    <cellStyle name="Title 2 2 8 2 2 2 32" xfId="52832"/>
    <cellStyle name="Title 2 2 8 2 2 2 33" xfId="52833"/>
    <cellStyle name="Title 2 2 8 2 2 2 34" xfId="52834"/>
    <cellStyle name="Title 2 2 8 2 2 2 35" xfId="52835"/>
    <cellStyle name="Title 2 2 8 2 2 2 36" xfId="52836"/>
    <cellStyle name="Title 2 2 8 2 2 2 37" xfId="52837"/>
    <cellStyle name="Title 2 2 8 2 2 2 38" xfId="52838"/>
    <cellStyle name="Title 2 2 8 2 2 2 39" xfId="52839"/>
    <cellStyle name="Title 2 2 8 2 2 2 4" xfId="52840"/>
    <cellStyle name="Title 2 2 8 2 2 2 40" xfId="52841"/>
    <cellStyle name="Title 2 2 8 2 2 2 41" xfId="52842"/>
    <cellStyle name="Title 2 2 8 2 2 2 42" xfId="52843"/>
    <cellStyle name="Title 2 2 8 2 2 2 43" xfId="52844"/>
    <cellStyle name="Title 2 2 8 2 2 2 44" xfId="52845"/>
    <cellStyle name="Title 2 2 8 2 2 2 45" xfId="52846"/>
    <cellStyle name="Title 2 2 8 2 2 2 46" xfId="52847"/>
    <cellStyle name="Title 2 2 8 2 2 2 47" xfId="52848"/>
    <cellStyle name="Title 2 2 8 2 2 2 48" xfId="52849"/>
    <cellStyle name="Title 2 2 8 2 2 2 49" xfId="52850"/>
    <cellStyle name="Title 2 2 8 2 2 2 5" xfId="52851"/>
    <cellStyle name="Title 2 2 8 2 2 2 50" xfId="52852"/>
    <cellStyle name="Title 2 2 8 2 2 2 51" xfId="52853"/>
    <cellStyle name="Title 2 2 8 2 2 2 52" xfId="52854"/>
    <cellStyle name="Title 2 2 8 2 2 2 53" xfId="52855"/>
    <cellStyle name="Title 2 2 8 2 2 2 54" xfId="52856"/>
    <cellStyle name="Title 2 2 8 2 2 2 55" xfId="52857"/>
    <cellStyle name="Title 2 2 8 2 2 2 56" xfId="52858"/>
    <cellStyle name="Title 2 2 8 2 2 2 57" xfId="52859"/>
    <cellStyle name="Title 2 2 8 2 2 2 58" xfId="52860"/>
    <cellStyle name="Title 2 2 8 2 2 2 59" xfId="52861"/>
    <cellStyle name="Title 2 2 8 2 2 2 6" xfId="52862"/>
    <cellStyle name="Title 2 2 8 2 2 2 60" xfId="52863"/>
    <cellStyle name="Title 2 2 8 2 2 2 61" xfId="52864"/>
    <cellStyle name="Title 2 2 8 2 2 2 62" xfId="52865"/>
    <cellStyle name="Title 2 2 8 2 2 2 63" xfId="52866"/>
    <cellStyle name="Title 2 2 8 2 2 2 64" xfId="52867"/>
    <cellStyle name="Title 2 2 8 2 2 2 65" xfId="52868"/>
    <cellStyle name="Title 2 2 8 2 2 2 66" xfId="52869"/>
    <cellStyle name="Title 2 2 8 2 2 2 67" xfId="52870"/>
    <cellStyle name="Title 2 2 8 2 2 2 68" xfId="52871"/>
    <cellStyle name="Title 2 2 8 2 2 2 69" xfId="52872"/>
    <cellStyle name="Title 2 2 8 2 2 2 7" xfId="52873"/>
    <cellStyle name="Title 2 2 8 2 2 2 70" xfId="52874"/>
    <cellStyle name="Title 2 2 8 2 2 2 71" xfId="52875"/>
    <cellStyle name="Title 2 2 8 2 2 2 72" xfId="52876"/>
    <cellStyle name="Title 2 2 8 2 2 2 73" xfId="52877"/>
    <cellStyle name="Title 2 2 8 2 2 2 74" xfId="52878"/>
    <cellStyle name="Title 2 2 8 2 2 2 75" xfId="52879"/>
    <cellStyle name="Title 2 2 8 2 2 2 76" xfId="52880"/>
    <cellStyle name="Title 2 2 8 2 2 2 77" xfId="52881"/>
    <cellStyle name="Title 2 2 8 2 2 2 78" xfId="52882"/>
    <cellStyle name="Title 2 2 8 2 2 2 79" xfId="52883"/>
    <cellStyle name="Title 2 2 8 2 2 2 8" xfId="52884"/>
    <cellStyle name="Title 2 2 8 2 2 2 80" xfId="52885"/>
    <cellStyle name="Title 2 2 8 2 2 2 81" xfId="52886"/>
    <cellStyle name="Title 2 2 8 2 2 2 82" xfId="52887"/>
    <cellStyle name="Title 2 2 8 2 2 2 83" xfId="52888"/>
    <cellStyle name="Title 2 2 8 2 2 2 84" xfId="52889"/>
    <cellStyle name="Title 2 2 8 2 2 2 85" xfId="52890"/>
    <cellStyle name="Title 2 2 8 2 2 2 86" xfId="52891"/>
    <cellStyle name="Title 2 2 8 2 2 2 87" xfId="52892"/>
    <cellStyle name="Title 2 2 8 2 2 2 88" xfId="52893"/>
    <cellStyle name="Title 2 2 8 2 2 2 9" xfId="52894"/>
    <cellStyle name="Title 2 2 8 2 2 20" xfId="52895"/>
    <cellStyle name="Title 2 2 8 2 2 21" xfId="52896"/>
    <cellStyle name="Title 2 2 8 2 2 22" xfId="52897"/>
    <cellStyle name="Title 2 2 8 2 2 23" xfId="52898"/>
    <cellStyle name="Title 2 2 8 2 2 24" xfId="52899"/>
    <cellStyle name="Title 2 2 8 2 2 25" xfId="52900"/>
    <cellStyle name="Title 2 2 8 2 2 26" xfId="52901"/>
    <cellStyle name="Title 2 2 8 2 2 27" xfId="52902"/>
    <cellStyle name="Title 2 2 8 2 2 28" xfId="52903"/>
    <cellStyle name="Title 2 2 8 2 2 29" xfId="52904"/>
    <cellStyle name="Title 2 2 8 2 2 3" xfId="52905"/>
    <cellStyle name="Title 2 2 8 2 2 3 2" xfId="52906"/>
    <cellStyle name="Title 2 2 8 2 2 30" xfId="52907"/>
    <cellStyle name="Title 2 2 8 2 2 31" xfId="52908"/>
    <cellStyle name="Title 2 2 8 2 2 32" xfId="52909"/>
    <cellStyle name="Title 2 2 8 2 2 33" xfId="52910"/>
    <cellStyle name="Title 2 2 8 2 2 34" xfId="52911"/>
    <cellStyle name="Title 2 2 8 2 2 35" xfId="52912"/>
    <cellStyle name="Title 2 2 8 2 2 36" xfId="52913"/>
    <cellStyle name="Title 2 2 8 2 2 37" xfId="52914"/>
    <cellStyle name="Title 2 2 8 2 2 38" xfId="52915"/>
    <cellStyle name="Title 2 2 8 2 2 39" xfId="52916"/>
    <cellStyle name="Title 2 2 8 2 2 4" xfId="52917"/>
    <cellStyle name="Title 2 2 8 2 2 40" xfId="52918"/>
    <cellStyle name="Title 2 2 8 2 2 41" xfId="52919"/>
    <cellStyle name="Title 2 2 8 2 2 42" xfId="52920"/>
    <cellStyle name="Title 2 2 8 2 2 43" xfId="52921"/>
    <cellStyle name="Title 2 2 8 2 2 44" xfId="52922"/>
    <cellStyle name="Title 2 2 8 2 2 45" xfId="52923"/>
    <cellStyle name="Title 2 2 8 2 2 46" xfId="52924"/>
    <cellStyle name="Title 2 2 8 2 2 47" xfId="52925"/>
    <cellStyle name="Title 2 2 8 2 2 48" xfId="52926"/>
    <cellStyle name="Title 2 2 8 2 2 49" xfId="52927"/>
    <cellStyle name="Title 2 2 8 2 2 5" xfId="52928"/>
    <cellStyle name="Title 2 2 8 2 2 50" xfId="52929"/>
    <cellStyle name="Title 2 2 8 2 2 51" xfId="52930"/>
    <cellStyle name="Title 2 2 8 2 2 52" xfId="52931"/>
    <cellStyle name="Title 2 2 8 2 2 53" xfId="52932"/>
    <cellStyle name="Title 2 2 8 2 2 54" xfId="52933"/>
    <cellStyle name="Title 2 2 8 2 2 55" xfId="52934"/>
    <cellStyle name="Title 2 2 8 2 2 56" xfId="52935"/>
    <cellStyle name="Title 2 2 8 2 2 57" xfId="52936"/>
    <cellStyle name="Title 2 2 8 2 2 58" xfId="52937"/>
    <cellStyle name="Title 2 2 8 2 2 59" xfId="52938"/>
    <cellStyle name="Title 2 2 8 2 2 6" xfId="52939"/>
    <cellStyle name="Title 2 2 8 2 2 60" xfId="52940"/>
    <cellStyle name="Title 2 2 8 2 2 61" xfId="52941"/>
    <cellStyle name="Title 2 2 8 2 2 62" xfId="52942"/>
    <cellStyle name="Title 2 2 8 2 2 63" xfId="52943"/>
    <cellStyle name="Title 2 2 8 2 2 64" xfId="52944"/>
    <cellStyle name="Title 2 2 8 2 2 65" xfId="52945"/>
    <cellStyle name="Title 2 2 8 2 2 66" xfId="52946"/>
    <cellStyle name="Title 2 2 8 2 2 67" xfId="52947"/>
    <cellStyle name="Title 2 2 8 2 2 68" xfId="52948"/>
    <cellStyle name="Title 2 2 8 2 2 69" xfId="52949"/>
    <cellStyle name="Title 2 2 8 2 2 7" xfId="52950"/>
    <cellStyle name="Title 2 2 8 2 2 70" xfId="52951"/>
    <cellStyle name="Title 2 2 8 2 2 71" xfId="52952"/>
    <cellStyle name="Title 2 2 8 2 2 72" xfId="52953"/>
    <cellStyle name="Title 2 2 8 2 2 73" xfId="52954"/>
    <cellStyle name="Title 2 2 8 2 2 74" xfId="52955"/>
    <cellStyle name="Title 2 2 8 2 2 75" xfId="52956"/>
    <cellStyle name="Title 2 2 8 2 2 76" xfId="52957"/>
    <cellStyle name="Title 2 2 8 2 2 77" xfId="52958"/>
    <cellStyle name="Title 2 2 8 2 2 78" xfId="52959"/>
    <cellStyle name="Title 2 2 8 2 2 79" xfId="52960"/>
    <cellStyle name="Title 2 2 8 2 2 8" xfId="52961"/>
    <cellStyle name="Title 2 2 8 2 2 80" xfId="52962"/>
    <cellStyle name="Title 2 2 8 2 2 81" xfId="52963"/>
    <cellStyle name="Title 2 2 8 2 2 82" xfId="52964"/>
    <cellStyle name="Title 2 2 8 2 2 83" xfId="52965"/>
    <cellStyle name="Title 2 2 8 2 2 84" xfId="52966"/>
    <cellStyle name="Title 2 2 8 2 2 85" xfId="52967"/>
    <cellStyle name="Title 2 2 8 2 2 86" xfId="52968"/>
    <cellStyle name="Title 2 2 8 2 2 87" xfId="52969"/>
    <cellStyle name="Title 2 2 8 2 2 88" xfId="52970"/>
    <cellStyle name="Title 2 2 8 2 2 9" xfId="52971"/>
    <cellStyle name="Title 2 2 8 2 20" xfId="52972"/>
    <cellStyle name="Title 2 2 8 2 21" xfId="52973"/>
    <cellStyle name="Title 2 2 8 2 22" xfId="52974"/>
    <cellStyle name="Title 2 2 8 2 23" xfId="52975"/>
    <cellStyle name="Title 2 2 8 2 24" xfId="52976"/>
    <cellStyle name="Title 2 2 8 2 25" xfId="52977"/>
    <cellStyle name="Title 2 2 8 2 26" xfId="52978"/>
    <cellStyle name="Title 2 2 8 2 27" xfId="52979"/>
    <cellStyle name="Title 2 2 8 2 28" xfId="52980"/>
    <cellStyle name="Title 2 2 8 2 29" xfId="52981"/>
    <cellStyle name="Title 2 2 8 2 3" xfId="52982"/>
    <cellStyle name="Title 2 2 8 2 30" xfId="52983"/>
    <cellStyle name="Title 2 2 8 2 31" xfId="52984"/>
    <cellStyle name="Title 2 2 8 2 32" xfId="52985"/>
    <cellStyle name="Title 2 2 8 2 33" xfId="52986"/>
    <cellStyle name="Title 2 2 8 2 34" xfId="52987"/>
    <cellStyle name="Title 2 2 8 2 35" xfId="52988"/>
    <cellStyle name="Title 2 2 8 2 36" xfId="52989"/>
    <cellStyle name="Title 2 2 8 2 37" xfId="52990"/>
    <cellStyle name="Title 2 2 8 2 38" xfId="52991"/>
    <cellStyle name="Title 2 2 8 2 39" xfId="52992"/>
    <cellStyle name="Title 2 2 8 2 4" xfId="52993"/>
    <cellStyle name="Title 2 2 8 2 40" xfId="52994"/>
    <cellStyle name="Title 2 2 8 2 41" xfId="52995"/>
    <cellStyle name="Title 2 2 8 2 42" xfId="52996"/>
    <cellStyle name="Title 2 2 8 2 43" xfId="52997"/>
    <cellStyle name="Title 2 2 8 2 44" xfId="52998"/>
    <cellStyle name="Title 2 2 8 2 45" xfId="52999"/>
    <cellStyle name="Title 2 2 8 2 46" xfId="53000"/>
    <cellStyle name="Title 2 2 8 2 47" xfId="53001"/>
    <cellStyle name="Title 2 2 8 2 48" xfId="53002"/>
    <cellStyle name="Title 2 2 8 2 49" xfId="53003"/>
    <cellStyle name="Title 2 2 8 2 5" xfId="53004"/>
    <cellStyle name="Title 2 2 8 2 50" xfId="53005"/>
    <cellStyle name="Title 2 2 8 2 51" xfId="53006"/>
    <cellStyle name="Title 2 2 8 2 52" xfId="53007"/>
    <cellStyle name="Title 2 2 8 2 53" xfId="53008"/>
    <cellStyle name="Title 2 2 8 2 54" xfId="53009"/>
    <cellStyle name="Title 2 2 8 2 55" xfId="53010"/>
    <cellStyle name="Title 2 2 8 2 56" xfId="53011"/>
    <cellStyle name="Title 2 2 8 2 57" xfId="53012"/>
    <cellStyle name="Title 2 2 8 2 58" xfId="53013"/>
    <cellStyle name="Title 2 2 8 2 59" xfId="53014"/>
    <cellStyle name="Title 2 2 8 2 6" xfId="53015"/>
    <cellStyle name="Title 2 2 8 2 60" xfId="53016"/>
    <cellStyle name="Title 2 2 8 2 61" xfId="53017"/>
    <cellStyle name="Title 2 2 8 2 62" xfId="53018"/>
    <cellStyle name="Title 2 2 8 2 63" xfId="53019"/>
    <cellStyle name="Title 2 2 8 2 64" xfId="53020"/>
    <cellStyle name="Title 2 2 8 2 65" xfId="53021"/>
    <cellStyle name="Title 2 2 8 2 66" xfId="53022"/>
    <cellStyle name="Title 2 2 8 2 67" xfId="53023"/>
    <cellStyle name="Title 2 2 8 2 68" xfId="53024"/>
    <cellStyle name="Title 2 2 8 2 69" xfId="53025"/>
    <cellStyle name="Title 2 2 8 2 7" xfId="53026"/>
    <cellStyle name="Title 2 2 8 2 70" xfId="53027"/>
    <cellStyle name="Title 2 2 8 2 71" xfId="53028"/>
    <cellStyle name="Title 2 2 8 2 72" xfId="53029"/>
    <cellStyle name="Title 2 2 8 2 73" xfId="53030"/>
    <cellStyle name="Title 2 2 8 2 74" xfId="53031"/>
    <cellStyle name="Title 2 2 8 2 75" xfId="53032"/>
    <cellStyle name="Title 2 2 8 2 76" xfId="53033"/>
    <cellStyle name="Title 2 2 8 2 77" xfId="53034"/>
    <cellStyle name="Title 2 2 8 2 78" xfId="53035"/>
    <cellStyle name="Title 2 2 8 2 79" xfId="53036"/>
    <cellStyle name="Title 2 2 8 2 8" xfId="53037"/>
    <cellStyle name="Title 2 2 8 2 80" xfId="53038"/>
    <cellStyle name="Title 2 2 8 2 81" xfId="53039"/>
    <cellStyle name="Title 2 2 8 2 82" xfId="53040"/>
    <cellStyle name="Title 2 2 8 2 83" xfId="53041"/>
    <cellStyle name="Title 2 2 8 2 84" xfId="53042"/>
    <cellStyle name="Title 2 2 8 2 85" xfId="53043"/>
    <cellStyle name="Title 2 2 8 2 86" xfId="53044"/>
    <cellStyle name="Title 2 2 8 2 87" xfId="53045"/>
    <cellStyle name="Title 2 2 8 2 88" xfId="53046"/>
    <cellStyle name="Title 2 2 8 2 89" xfId="53047"/>
    <cellStyle name="Title 2 2 8 2 9" xfId="53048"/>
    <cellStyle name="Title 2 2 8 2 90" xfId="53049"/>
    <cellStyle name="Title 2 2 8 2 91" xfId="53050"/>
    <cellStyle name="Title 2 2 8 2 92" xfId="53051"/>
    <cellStyle name="Title 2 2 8 2 93" xfId="53052"/>
    <cellStyle name="Title 2 2 8 2 94" xfId="53053"/>
    <cellStyle name="Title 2 2 8 2 95" xfId="53054"/>
    <cellStyle name="Title 2 2 8 2 96" xfId="53055"/>
    <cellStyle name="Title 2 2 8 2 97" xfId="53056"/>
    <cellStyle name="Title 2 2 8 2 98" xfId="53057"/>
    <cellStyle name="Title 2 2 8 20" xfId="53058"/>
    <cellStyle name="Title 2 2 8 21" xfId="53059"/>
    <cellStyle name="Title 2 2 8 22" xfId="53060"/>
    <cellStyle name="Title 2 2 8 23" xfId="53061"/>
    <cellStyle name="Title 2 2 8 24" xfId="53062"/>
    <cellStyle name="Title 2 2 8 25" xfId="53063"/>
    <cellStyle name="Title 2 2 8 25 2" xfId="53064"/>
    <cellStyle name="Title 2 2 8 26" xfId="53065"/>
    <cellStyle name="Title 2 2 8 27" xfId="53066"/>
    <cellStyle name="Title 2 2 8 28" xfId="53067"/>
    <cellStyle name="Title 2 2 8 29" xfId="53068"/>
    <cellStyle name="Title 2 2 8 3" xfId="53069"/>
    <cellStyle name="Title 2 2 8 30" xfId="53070"/>
    <cellStyle name="Title 2 2 8 31" xfId="53071"/>
    <cellStyle name="Title 2 2 8 32" xfId="53072"/>
    <cellStyle name="Title 2 2 8 33" xfId="53073"/>
    <cellStyle name="Title 2 2 8 34" xfId="53074"/>
    <cellStyle name="Title 2 2 8 35" xfId="53075"/>
    <cellStyle name="Title 2 2 8 36" xfId="53076"/>
    <cellStyle name="Title 2 2 8 37" xfId="53077"/>
    <cellStyle name="Title 2 2 8 38" xfId="53078"/>
    <cellStyle name="Title 2 2 8 39" xfId="53079"/>
    <cellStyle name="Title 2 2 8 4" xfId="53080"/>
    <cellStyle name="Title 2 2 8 4 10" xfId="53081"/>
    <cellStyle name="Title 2 2 8 4 11" xfId="53082"/>
    <cellStyle name="Title 2 2 8 4 12" xfId="53083"/>
    <cellStyle name="Title 2 2 8 4 13" xfId="53084"/>
    <cellStyle name="Title 2 2 8 4 14" xfId="53085"/>
    <cellStyle name="Title 2 2 8 4 15" xfId="53086"/>
    <cellStyle name="Title 2 2 8 4 16" xfId="53087"/>
    <cellStyle name="Title 2 2 8 4 17" xfId="53088"/>
    <cellStyle name="Title 2 2 8 4 18" xfId="53089"/>
    <cellStyle name="Title 2 2 8 4 19" xfId="53090"/>
    <cellStyle name="Title 2 2 8 4 2" xfId="53091"/>
    <cellStyle name="Title 2 2 8 4 2 10" xfId="53092"/>
    <cellStyle name="Title 2 2 8 4 2 11" xfId="53093"/>
    <cellStyle name="Title 2 2 8 4 2 12" xfId="53094"/>
    <cellStyle name="Title 2 2 8 4 2 13" xfId="53095"/>
    <cellStyle name="Title 2 2 8 4 2 14" xfId="53096"/>
    <cellStyle name="Title 2 2 8 4 2 15" xfId="53097"/>
    <cellStyle name="Title 2 2 8 4 2 16" xfId="53098"/>
    <cellStyle name="Title 2 2 8 4 2 17" xfId="53099"/>
    <cellStyle name="Title 2 2 8 4 2 18" xfId="53100"/>
    <cellStyle name="Title 2 2 8 4 2 19" xfId="53101"/>
    <cellStyle name="Title 2 2 8 4 2 2" xfId="53102"/>
    <cellStyle name="Title 2 2 8 4 2 2 2" xfId="53103"/>
    <cellStyle name="Title 2 2 8 4 2 20" xfId="53104"/>
    <cellStyle name="Title 2 2 8 4 2 21" xfId="53105"/>
    <cellStyle name="Title 2 2 8 4 2 22" xfId="53106"/>
    <cellStyle name="Title 2 2 8 4 2 23" xfId="53107"/>
    <cellStyle name="Title 2 2 8 4 2 24" xfId="53108"/>
    <cellStyle name="Title 2 2 8 4 2 25" xfId="53109"/>
    <cellStyle name="Title 2 2 8 4 2 26" xfId="53110"/>
    <cellStyle name="Title 2 2 8 4 2 27" xfId="53111"/>
    <cellStyle name="Title 2 2 8 4 2 28" xfId="53112"/>
    <cellStyle name="Title 2 2 8 4 2 29" xfId="53113"/>
    <cellStyle name="Title 2 2 8 4 2 3" xfId="53114"/>
    <cellStyle name="Title 2 2 8 4 2 30" xfId="53115"/>
    <cellStyle name="Title 2 2 8 4 2 31" xfId="53116"/>
    <cellStyle name="Title 2 2 8 4 2 32" xfId="53117"/>
    <cellStyle name="Title 2 2 8 4 2 33" xfId="53118"/>
    <cellStyle name="Title 2 2 8 4 2 34" xfId="53119"/>
    <cellStyle name="Title 2 2 8 4 2 35" xfId="53120"/>
    <cellStyle name="Title 2 2 8 4 2 36" xfId="53121"/>
    <cellStyle name="Title 2 2 8 4 2 37" xfId="53122"/>
    <cellStyle name="Title 2 2 8 4 2 38" xfId="53123"/>
    <cellStyle name="Title 2 2 8 4 2 39" xfId="53124"/>
    <cellStyle name="Title 2 2 8 4 2 4" xfId="53125"/>
    <cellStyle name="Title 2 2 8 4 2 40" xfId="53126"/>
    <cellStyle name="Title 2 2 8 4 2 41" xfId="53127"/>
    <cellStyle name="Title 2 2 8 4 2 42" xfId="53128"/>
    <cellStyle name="Title 2 2 8 4 2 43" xfId="53129"/>
    <cellStyle name="Title 2 2 8 4 2 44" xfId="53130"/>
    <cellStyle name="Title 2 2 8 4 2 45" xfId="53131"/>
    <cellStyle name="Title 2 2 8 4 2 46" xfId="53132"/>
    <cellStyle name="Title 2 2 8 4 2 47" xfId="53133"/>
    <cellStyle name="Title 2 2 8 4 2 48" xfId="53134"/>
    <cellStyle name="Title 2 2 8 4 2 49" xfId="53135"/>
    <cellStyle name="Title 2 2 8 4 2 5" xfId="53136"/>
    <cellStyle name="Title 2 2 8 4 2 50" xfId="53137"/>
    <cellStyle name="Title 2 2 8 4 2 51" xfId="53138"/>
    <cellStyle name="Title 2 2 8 4 2 52" xfId="53139"/>
    <cellStyle name="Title 2 2 8 4 2 53" xfId="53140"/>
    <cellStyle name="Title 2 2 8 4 2 54" xfId="53141"/>
    <cellStyle name="Title 2 2 8 4 2 55" xfId="53142"/>
    <cellStyle name="Title 2 2 8 4 2 56" xfId="53143"/>
    <cellStyle name="Title 2 2 8 4 2 57" xfId="53144"/>
    <cellStyle name="Title 2 2 8 4 2 58" xfId="53145"/>
    <cellStyle name="Title 2 2 8 4 2 59" xfId="53146"/>
    <cellStyle name="Title 2 2 8 4 2 6" xfId="53147"/>
    <cellStyle name="Title 2 2 8 4 2 60" xfId="53148"/>
    <cellStyle name="Title 2 2 8 4 2 61" xfId="53149"/>
    <cellStyle name="Title 2 2 8 4 2 62" xfId="53150"/>
    <cellStyle name="Title 2 2 8 4 2 63" xfId="53151"/>
    <cellStyle name="Title 2 2 8 4 2 64" xfId="53152"/>
    <cellStyle name="Title 2 2 8 4 2 65" xfId="53153"/>
    <cellStyle name="Title 2 2 8 4 2 66" xfId="53154"/>
    <cellStyle name="Title 2 2 8 4 2 67" xfId="53155"/>
    <cellStyle name="Title 2 2 8 4 2 68" xfId="53156"/>
    <cellStyle name="Title 2 2 8 4 2 69" xfId="53157"/>
    <cellStyle name="Title 2 2 8 4 2 7" xfId="53158"/>
    <cellStyle name="Title 2 2 8 4 2 70" xfId="53159"/>
    <cellStyle name="Title 2 2 8 4 2 71" xfId="53160"/>
    <cellStyle name="Title 2 2 8 4 2 72" xfId="53161"/>
    <cellStyle name="Title 2 2 8 4 2 73" xfId="53162"/>
    <cellStyle name="Title 2 2 8 4 2 74" xfId="53163"/>
    <cellStyle name="Title 2 2 8 4 2 8" xfId="53164"/>
    <cellStyle name="Title 2 2 8 4 2 9" xfId="53165"/>
    <cellStyle name="Title 2 2 8 4 20" xfId="53166"/>
    <cellStyle name="Title 2 2 8 4 21" xfId="53167"/>
    <cellStyle name="Title 2 2 8 4 22" xfId="53168"/>
    <cellStyle name="Title 2 2 8 4 23" xfId="53169"/>
    <cellStyle name="Title 2 2 8 4 24" xfId="53170"/>
    <cellStyle name="Title 2 2 8 4 25" xfId="53171"/>
    <cellStyle name="Title 2 2 8 4 26" xfId="53172"/>
    <cellStyle name="Title 2 2 8 4 27" xfId="53173"/>
    <cellStyle name="Title 2 2 8 4 28" xfId="53174"/>
    <cellStyle name="Title 2 2 8 4 29" xfId="53175"/>
    <cellStyle name="Title 2 2 8 4 3" xfId="53176"/>
    <cellStyle name="Title 2 2 8 4 3 2" xfId="53177"/>
    <cellStyle name="Title 2 2 8 4 30" xfId="53178"/>
    <cellStyle name="Title 2 2 8 4 31" xfId="53179"/>
    <cellStyle name="Title 2 2 8 4 32" xfId="53180"/>
    <cellStyle name="Title 2 2 8 4 33" xfId="53181"/>
    <cellStyle name="Title 2 2 8 4 34" xfId="53182"/>
    <cellStyle name="Title 2 2 8 4 35" xfId="53183"/>
    <cellStyle name="Title 2 2 8 4 36" xfId="53184"/>
    <cellStyle name="Title 2 2 8 4 37" xfId="53185"/>
    <cellStyle name="Title 2 2 8 4 38" xfId="53186"/>
    <cellStyle name="Title 2 2 8 4 39" xfId="53187"/>
    <cellStyle name="Title 2 2 8 4 4" xfId="53188"/>
    <cellStyle name="Title 2 2 8 4 40" xfId="53189"/>
    <cellStyle name="Title 2 2 8 4 41" xfId="53190"/>
    <cellStyle name="Title 2 2 8 4 42" xfId="53191"/>
    <cellStyle name="Title 2 2 8 4 43" xfId="53192"/>
    <cellStyle name="Title 2 2 8 4 44" xfId="53193"/>
    <cellStyle name="Title 2 2 8 4 45" xfId="53194"/>
    <cellStyle name="Title 2 2 8 4 46" xfId="53195"/>
    <cellStyle name="Title 2 2 8 4 47" xfId="53196"/>
    <cellStyle name="Title 2 2 8 4 48" xfId="53197"/>
    <cellStyle name="Title 2 2 8 4 49" xfId="53198"/>
    <cellStyle name="Title 2 2 8 4 5" xfId="53199"/>
    <cellStyle name="Title 2 2 8 4 50" xfId="53200"/>
    <cellStyle name="Title 2 2 8 4 51" xfId="53201"/>
    <cellStyle name="Title 2 2 8 4 52" xfId="53202"/>
    <cellStyle name="Title 2 2 8 4 53" xfId="53203"/>
    <cellStyle name="Title 2 2 8 4 54" xfId="53204"/>
    <cellStyle name="Title 2 2 8 4 55" xfId="53205"/>
    <cellStyle name="Title 2 2 8 4 56" xfId="53206"/>
    <cellStyle name="Title 2 2 8 4 57" xfId="53207"/>
    <cellStyle name="Title 2 2 8 4 58" xfId="53208"/>
    <cellStyle name="Title 2 2 8 4 59" xfId="53209"/>
    <cellStyle name="Title 2 2 8 4 6" xfId="53210"/>
    <cellStyle name="Title 2 2 8 4 60" xfId="53211"/>
    <cellStyle name="Title 2 2 8 4 61" xfId="53212"/>
    <cellStyle name="Title 2 2 8 4 62" xfId="53213"/>
    <cellStyle name="Title 2 2 8 4 63" xfId="53214"/>
    <cellStyle name="Title 2 2 8 4 64" xfId="53215"/>
    <cellStyle name="Title 2 2 8 4 65" xfId="53216"/>
    <cellStyle name="Title 2 2 8 4 66" xfId="53217"/>
    <cellStyle name="Title 2 2 8 4 67" xfId="53218"/>
    <cellStyle name="Title 2 2 8 4 68" xfId="53219"/>
    <cellStyle name="Title 2 2 8 4 69" xfId="53220"/>
    <cellStyle name="Title 2 2 8 4 7" xfId="53221"/>
    <cellStyle name="Title 2 2 8 4 70" xfId="53222"/>
    <cellStyle name="Title 2 2 8 4 71" xfId="53223"/>
    <cellStyle name="Title 2 2 8 4 72" xfId="53224"/>
    <cellStyle name="Title 2 2 8 4 73" xfId="53225"/>
    <cellStyle name="Title 2 2 8 4 74" xfId="53226"/>
    <cellStyle name="Title 2 2 8 4 8" xfId="53227"/>
    <cellStyle name="Title 2 2 8 4 9" xfId="53228"/>
    <cellStyle name="Title 2 2 8 40" xfId="53229"/>
    <cellStyle name="Title 2 2 8 41" xfId="53230"/>
    <cellStyle name="Title 2 2 8 42" xfId="53231"/>
    <cellStyle name="Title 2 2 8 43" xfId="53232"/>
    <cellStyle name="Title 2 2 8 44" xfId="53233"/>
    <cellStyle name="Title 2 2 8 45" xfId="53234"/>
    <cellStyle name="Title 2 2 8 46" xfId="53235"/>
    <cellStyle name="Title 2 2 8 47" xfId="53236"/>
    <cellStyle name="Title 2 2 8 48" xfId="53237"/>
    <cellStyle name="Title 2 2 8 49" xfId="53238"/>
    <cellStyle name="Title 2 2 8 5" xfId="53239"/>
    <cellStyle name="Title 2 2 8 50" xfId="53240"/>
    <cellStyle name="Title 2 2 8 51" xfId="53241"/>
    <cellStyle name="Title 2 2 8 52" xfId="53242"/>
    <cellStyle name="Title 2 2 8 53" xfId="53243"/>
    <cellStyle name="Title 2 2 8 54" xfId="53244"/>
    <cellStyle name="Title 2 2 8 55" xfId="53245"/>
    <cellStyle name="Title 2 2 8 56" xfId="53246"/>
    <cellStyle name="Title 2 2 8 57" xfId="53247"/>
    <cellStyle name="Title 2 2 8 58" xfId="53248"/>
    <cellStyle name="Title 2 2 8 59" xfId="53249"/>
    <cellStyle name="Title 2 2 8 6" xfId="53250"/>
    <cellStyle name="Title 2 2 8 60" xfId="53251"/>
    <cellStyle name="Title 2 2 8 61" xfId="53252"/>
    <cellStyle name="Title 2 2 8 62" xfId="53253"/>
    <cellStyle name="Title 2 2 8 63" xfId="53254"/>
    <cellStyle name="Title 2 2 8 64" xfId="53255"/>
    <cellStyle name="Title 2 2 8 65" xfId="53256"/>
    <cellStyle name="Title 2 2 8 66" xfId="53257"/>
    <cellStyle name="Title 2 2 8 67" xfId="53258"/>
    <cellStyle name="Title 2 2 8 68" xfId="53259"/>
    <cellStyle name="Title 2 2 8 69" xfId="53260"/>
    <cellStyle name="Title 2 2 8 7" xfId="53261"/>
    <cellStyle name="Title 2 2 8 70" xfId="53262"/>
    <cellStyle name="Title 2 2 8 71" xfId="53263"/>
    <cellStyle name="Title 2 2 8 72" xfId="53264"/>
    <cellStyle name="Title 2 2 8 73" xfId="53265"/>
    <cellStyle name="Title 2 2 8 74" xfId="53266"/>
    <cellStyle name="Title 2 2 8 75" xfId="53267"/>
    <cellStyle name="Title 2 2 8 76" xfId="53268"/>
    <cellStyle name="Title 2 2 8 77" xfId="53269"/>
    <cellStyle name="Title 2 2 8 78" xfId="53270"/>
    <cellStyle name="Title 2 2 8 79" xfId="53271"/>
    <cellStyle name="Title 2 2 8 8" xfId="53272"/>
    <cellStyle name="Title 2 2 8 80" xfId="53273"/>
    <cellStyle name="Title 2 2 8 81" xfId="53274"/>
    <cellStyle name="Title 2 2 8 82" xfId="53275"/>
    <cellStyle name="Title 2 2 8 83" xfId="53276"/>
    <cellStyle name="Title 2 2 8 84" xfId="53277"/>
    <cellStyle name="Title 2 2 8 85" xfId="53278"/>
    <cellStyle name="Title 2 2 8 86" xfId="53279"/>
    <cellStyle name="Title 2 2 8 87" xfId="53280"/>
    <cellStyle name="Title 2 2 8 88" xfId="53281"/>
    <cellStyle name="Title 2 2 8 89" xfId="53282"/>
    <cellStyle name="Title 2 2 8 9" xfId="53283"/>
    <cellStyle name="Title 2 2 8 90" xfId="53284"/>
    <cellStyle name="Title 2 2 8 91" xfId="53285"/>
    <cellStyle name="Title 2 2 8 92" xfId="53286"/>
    <cellStyle name="Title 2 2 8 93" xfId="53287"/>
    <cellStyle name="Title 2 2 8 94" xfId="53288"/>
    <cellStyle name="Title 2 2 8 95" xfId="53289"/>
    <cellStyle name="Title 2 2 8 96" xfId="53290"/>
    <cellStyle name="Title 2 2 8 97" xfId="53291"/>
    <cellStyle name="Title 2 2 8 98" xfId="53292"/>
    <cellStyle name="Title 2 2 8 99" xfId="53293"/>
    <cellStyle name="Title 2 2 80" xfId="53294"/>
    <cellStyle name="Title 2 2 81" xfId="53295"/>
    <cellStyle name="Title 2 2 82" xfId="53296"/>
    <cellStyle name="Title 2 2 83" xfId="53297"/>
    <cellStyle name="Title 2 2 84" xfId="53298"/>
    <cellStyle name="Title 2 2 85" xfId="53299"/>
    <cellStyle name="Title 2 2 86" xfId="53300"/>
    <cellStyle name="Title 2 2 87" xfId="53301"/>
    <cellStyle name="Title 2 2 88" xfId="53302"/>
    <cellStyle name="Title 2 2 89" xfId="53303"/>
    <cellStyle name="Title 2 2 9" xfId="53304"/>
    <cellStyle name="Title 2 2 9 10" xfId="53305"/>
    <cellStyle name="Title 2 2 9 10 2" xfId="53306"/>
    <cellStyle name="Title 2 2 9 100" xfId="53307"/>
    <cellStyle name="Title 2 2 9 101" xfId="53308"/>
    <cellStyle name="Title 2 2 9 102" xfId="53309"/>
    <cellStyle name="Title 2 2 9 103" xfId="53310"/>
    <cellStyle name="Title 2 2 9 104" xfId="53311"/>
    <cellStyle name="Title 2 2 9 105" xfId="53312"/>
    <cellStyle name="Title 2 2 9 106" xfId="53313"/>
    <cellStyle name="Title 2 2 9 107" xfId="53314"/>
    <cellStyle name="Title 2 2 9 108" xfId="53315"/>
    <cellStyle name="Title 2 2 9 109" xfId="53316"/>
    <cellStyle name="Title 2 2 9 11" xfId="53317"/>
    <cellStyle name="Title 2 2 9 11 2" xfId="53318"/>
    <cellStyle name="Title 2 2 9 12" xfId="53319"/>
    <cellStyle name="Title 2 2 9 12 2" xfId="53320"/>
    <cellStyle name="Title 2 2 9 13" xfId="53321"/>
    <cellStyle name="Title 2 2 9 13 2" xfId="53322"/>
    <cellStyle name="Title 2 2 9 14" xfId="53323"/>
    <cellStyle name="Title 2 2 9 14 2" xfId="53324"/>
    <cellStyle name="Title 2 2 9 15" xfId="53325"/>
    <cellStyle name="Title 2 2 9 15 2" xfId="53326"/>
    <cellStyle name="Title 2 2 9 16" xfId="53327"/>
    <cellStyle name="Title 2 2 9 16 2" xfId="53328"/>
    <cellStyle name="Title 2 2 9 17" xfId="53329"/>
    <cellStyle name="Title 2 2 9 17 2" xfId="53330"/>
    <cellStyle name="Title 2 2 9 18" xfId="53331"/>
    <cellStyle name="Title 2 2 9 18 2" xfId="53332"/>
    <cellStyle name="Title 2 2 9 19" xfId="53333"/>
    <cellStyle name="Title 2 2 9 19 2" xfId="53334"/>
    <cellStyle name="Title 2 2 9 2" xfId="53335"/>
    <cellStyle name="Title 2 2 9 2 10" xfId="53336"/>
    <cellStyle name="Title 2 2 9 2 11" xfId="53337"/>
    <cellStyle name="Title 2 2 9 2 12" xfId="53338"/>
    <cellStyle name="Title 2 2 9 2 13" xfId="53339"/>
    <cellStyle name="Title 2 2 9 2 14" xfId="53340"/>
    <cellStyle name="Title 2 2 9 2 15" xfId="53341"/>
    <cellStyle name="Title 2 2 9 2 16" xfId="53342"/>
    <cellStyle name="Title 2 2 9 2 17" xfId="53343"/>
    <cellStyle name="Title 2 2 9 2 18" xfId="53344"/>
    <cellStyle name="Title 2 2 9 2 19" xfId="53345"/>
    <cellStyle name="Title 2 2 9 2 2" xfId="53346"/>
    <cellStyle name="Title 2 2 9 2 2 10" xfId="53347"/>
    <cellStyle name="Title 2 2 9 2 2 11" xfId="53348"/>
    <cellStyle name="Title 2 2 9 2 2 12" xfId="53349"/>
    <cellStyle name="Title 2 2 9 2 2 13" xfId="53350"/>
    <cellStyle name="Title 2 2 9 2 2 14" xfId="53351"/>
    <cellStyle name="Title 2 2 9 2 2 15" xfId="53352"/>
    <cellStyle name="Title 2 2 9 2 2 16" xfId="53353"/>
    <cellStyle name="Title 2 2 9 2 2 17" xfId="53354"/>
    <cellStyle name="Title 2 2 9 2 2 18" xfId="53355"/>
    <cellStyle name="Title 2 2 9 2 2 19" xfId="53356"/>
    <cellStyle name="Title 2 2 9 2 2 2" xfId="53357"/>
    <cellStyle name="Title 2 2 9 2 2 2 10" xfId="53358"/>
    <cellStyle name="Title 2 2 9 2 2 2 11" xfId="53359"/>
    <cellStyle name="Title 2 2 9 2 2 2 12" xfId="53360"/>
    <cellStyle name="Title 2 2 9 2 2 2 13" xfId="53361"/>
    <cellStyle name="Title 2 2 9 2 2 2 14" xfId="53362"/>
    <cellStyle name="Title 2 2 9 2 2 2 15" xfId="53363"/>
    <cellStyle name="Title 2 2 9 2 2 2 16" xfId="53364"/>
    <cellStyle name="Title 2 2 9 2 2 2 17" xfId="53365"/>
    <cellStyle name="Title 2 2 9 2 2 2 18" xfId="53366"/>
    <cellStyle name="Title 2 2 9 2 2 2 19" xfId="53367"/>
    <cellStyle name="Title 2 2 9 2 2 2 2" xfId="53368"/>
    <cellStyle name="Title 2 2 9 2 2 2 2 10" xfId="53369"/>
    <cellStyle name="Title 2 2 9 2 2 2 2 11" xfId="53370"/>
    <cellStyle name="Title 2 2 9 2 2 2 2 12" xfId="53371"/>
    <cellStyle name="Title 2 2 9 2 2 2 2 13" xfId="53372"/>
    <cellStyle name="Title 2 2 9 2 2 2 2 14" xfId="53373"/>
    <cellStyle name="Title 2 2 9 2 2 2 2 15" xfId="53374"/>
    <cellStyle name="Title 2 2 9 2 2 2 2 16" xfId="53375"/>
    <cellStyle name="Title 2 2 9 2 2 2 2 17" xfId="53376"/>
    <cellStyle name="Title 2 2 9 2 2 2 2 18" xfId="53377"/>
    <cellStyle name="Title 2 2 9 2 2 2 2 19" xfId="53378"/>
    <cellStyle name="Title 2 2 9 2 2 2 2 2" xfId="53379"/>
    <cellStyle name="Title 2 2 9 2 2 2 2 2 2" xfId="53380"/>
    <cellStyle name="Title 2 2 9 2 2 2 2 20" xfId="53381"/>
    <cellStyle name="Title 2 2 9 2 2 2 2 21" xfId="53382"/>
    <cellStyle name="Title 2 2 9 2 2 2 2 22" xfId="53383"/>
    <cellStyle name="Title 2 2 9 2 2 2 2 23" xfId="53384"/>
    <cellStyle name="Title 2 2 9 2 2 2 2 24" xfId="53385"/>
    <cellStyle name="Title 2 2 9 2 2 2 2 25" xfId="53386"/>
    <cellStyle name="Title 2 2 9 2 2 2 2 26" xfId="53387"/>
    <cellStyle name="Title 2 2 9 2 2 2 2 27" xfId="53388"/>
    <cellStyle name="Title 2 2 9 2 2 2 2 28" xfId="53389"/>
    <cellStyle name="Title 2 2 9 2 2 2 2 29" xfId="53390"/>
    <cellStyle name="Title 2 2 9 2 2 2 2 3" xfId="53391"/>
    <cellStyle name="Title 2 2 9 2 2 2 2 30" xfId="53392"/>
    <cellStyle name="Title 2 2 9 2 2 2 2 31" xfId="53393"/>
    <cellStyle name="Title 2 2 9 2 2 2 2 32" xfId="53394"/>
    <cellStyle name="Title 2 2 9 2 2 2 2 33" xfId="53395"/>
    <cellStyle name="Title 2 2 9 2 2 2 2 34" xfId="53396"/>
    <cellStyle name="Title 2 2 9 2 2 2 2 35" xfId="53397"/>
    <cellStyle name="Title 2 2 9 2 2 2 2 36" xfId="53398"/>
    <cellStyle name="Title 2 2 9 2 2 2 2 37" xfId="53399"/>
    <cellStyle name="Title 2 2 9 2 2 2 2 38" xfId="53400"/>
    <cellStyle name="Title 2 2 9 2 2 2 2 39" xfId="53401"/>
    <cellStyle name="Title 2 2 9 2 2 2 2 4" xfId="53402"/>
    <cellStyle name="Title 2 2 9 2 2 2 2 40" xfId="53403"/>
    <cellStyle name="Title 2 2 9 2 2 2 2 41" xfId="53404"/>
    <cellStyle name="Title 2 2 9 2 2 2 2 42" xfId="53405"/>
    <cellStyle name="Title 2 2 9 2 2 2 2 43" xfId="53406"/>
    <cellStyle name="Title 2 2 9 2 2 2 2 44" xfId="53407"/>
    <cellStyle name="Title 2 2 9 2 2 2 2 45" xfId="53408"/>
    <cellStyle name="Title 2 2 9 2 2 2 2 46" xfId="53409"/>
    <cellStyle name="Title 2 2 9 2 2 2 2 47" xfId="53410"/>
    <cellStyle name="Title 2 2 9 2 2 2 2 48" xfId="53411"/>
    <cellStyle name="Title 2 2 9 2 2 2 2 49" xfId="53412"/>
    <cellStyle name="Title 2 2 9 2 2 2 2 5" xfId="53413"/>
    <cellStyle name="Title 2 2 9 2 2 2 2 50" xfId="53414"/>
    <cellStyle name="Title 2 2 9 2 2 2 2 51" xfId="53415"/>
    <cellStyle name="Title 2 2 9 2 2 2 2 52" xfId="53416"/>
    <cellStyle name="Title 2 2 9 2 2 2 2 53" xfId="53417"/>
    <cellStyle name="Title 2 2 9 2 2 2 2 54" xfId="53418"/>
    <cellStyle name="Title 2 2 9 2 2 2 2 55" xfId="53419"/>
    <cellStyle name="Title 2 2 9 2 2 2 2 56" xfId="53420"/>
    <cellStyle name="Title 2 2 9 2 2 2 2 57" xfId="53421"/>
    <cellStyle name="Title 2 2 9 2 2 2 2 58" xfId="53422"/>
    <cellStyle name="Title 2 2 9 2 2 2 2 59" xfId="53423"/>
    <cellStyle name="Title 2 2 9 2 2 2 2 6" xfId="53424"/>
    <cellStyle name="Title 2 2 9 2 2 2 2 60" xfId="53425"/>
    <cellStyle name="Title 2 2 9 2 2 2 2 61" xfId="53426"/>
    <cellStyle name="Title 2 2 9 2 2 2 2 62" xfId="53427"/>
    <cellStyle name="Title 2 2 9 2 2 2 2 63" xfId="53428"/>
    <cellStyle name="Title 2 2 9 2 2 2 2 64" xfId="53429"/>
    <cellStyle name="Title 2 2 9 2 2 2 2 65" xfId="53430"/>
    <cellStyle name="Title 2 2 9 2 2 2 2 66" xfId="53431"/>
    <cellStyle name="Title 2 2 9 2 2 2 2 67" xfId="53432"/>
    <cellStyle name="Title 2 2 9 2 2 2 2 68" xfId="53433"/>
    <cellStyle name="Title 2 2 9 2 2 2 2 69" xfId="53434"/>
    <cellStyle name="Title 2 2 9 2 2 2 2 7" xfId="53435"/>
    <cellStyle name="Title 2 2 9 2 2 2 2 70" xfId="53436"/>
    <cellStyle name="Title 2 2 9 2 2 2 2 71" xfId="53437"/>
    <cellStyle name="Title 2 2 9 2 2 2 2 72" xfId="53438"/>
    <cellStyle name="Title 2 2 9 2 2 2 2 73" xfId="53439"/>
    <cellStyle name="Title 2 2 9 2 2 2 2 74" xfId="53440"/>
    <cellStyle name="Title 2 2 9 2 2 2 2 8" xfId="53441"/>
    <cellStyle name="Title 2 2 9 2 2 2 2 9" xfId="53442"/>
    <cellStyle name="Title 2 2 9 2 2 2 20" xfId="53443"/>
    <cellStyle name="Title 2 2 9 2 2 2 21" xfId="53444"/>
    <cellStyle name="Title 2 2 9 2 2 2 22" xfId="53445"/>
    <cellStyle name="Title 2 2 9 2 2 2 23" xfId="53446"/>
    <cellStyle name="Title 2 2 9 2 2 2 24" xfId="53447"/>
    <cellStyle name="Title 2 2 9 2 2 2 25" xfId="53448"/>
    <cellStyle name="Title 2 2 9 2 2 2 26" xfId="53449"/>
    <cellStyle name="Title 2 2 9 2 2 2 27" xfId="53450"/>
    <cellStyle name="Title 2 2 9 2 2 2 28" xfId="53451"/>
    <cellStyle name="Title 2 2 9 2 2 2 29" xfId="53452"/>
    <cellStyle name="Title 2 2 9 2 2 2 3" xfId="53453"/>
    <cellStyle name="Title 2 2 9 2 2 2 3 2" xfId="53454"/>
    <cellStyle name="Title 2 2 9 2 2 2 30" xfId="53455"/>
    <cellStyle name="Title 2 2 9 2 2 2 31" xfId="53456"/>
    <cellStyle name="Title 2 2 9 2 2 2 32" xfId="53457"/>
    <cellStyle name="Title 2 2 9 2 2 2 33" xfId="53458"/>
    <cellStyle name="Title 2 2 9 2 2 2 34" xfId="53459"/>
    <cellStyle name="Title 2 2 9 2 2 2 35" xfId="53460"/>
    <cellStyle name="Title 2 2 9 2 2 2 36" xfId="53461"/>
    <cellStyle name="Title 2 2 9 2 2 2 37" xfId="53462"/>
    <cellStyle name="Title 2 2 9 2 2 2 38" xfId="53463"/>
    <cellStyle name="Title 2 2 9 2 2 2 39" xfId="53464"/>
    <cellStyle name="Title 2 2 9 2 2 2 4" xfId="53465"/>
    <cellStyle name="Title 2 2 9 2 2 2 40" xfId="53466"/>
    <cellStyle name="Title 2 2 9 2 2 2 41" xfId="53467"/>
    <cellStyle name="Title 2 2 9 2 2 2 42" xfId="53468"/>
    <cellStyle name="Title 2 2 9 2 2 2 43" xfId="53469"/>
    <cellStyle name="Title 2 2 9 2 2 2 44" xfId="53470"/>
    <cellStyle name="Title 2 2 9 2 2 2 45" xfId="53471"/>
    <cellStyle name="Title 2 2 9 2 2 2 46" xfId="53472"/>
    <cellStyle name="Title 2 2 9 2 2 2 47" xfId="53473"/>
    <cellStyle name="Title 2 2 9 2 2 2 48" xfId="53474"/>
    <cellStyle name="Title 2 2 9 2 2 2 49" xfId="53475"/>
    <cellStyle name="Title 2 2 9 2 2 2 5" xfId="53476"/>
    <cellStyle name="Title 2 2 9 2 2 2 50" xfId="53477"/>
    <cellStyle name="Title 2 2 9 2 2 2 51" xfId="53478"/>
    <cellStyle name="Title 2 2 9 2 2 2 52" xfId="53479"/>
    <cellStyle name="Title 2 2 9 2 2 2 53" xfId="53480"/>
    <cellStyle name="Title 2 2 9 2 2 2 54" xfId="53481"/>
    <cellStyle name="Title 2 2 9 2 2 2 55" xfId="53482"/>
    <cellStyle name="Title 2 2 9 2 2 2 56" xfId="53483"/>
    <cellStyle name="Title 2 2 9 2 2 2 57" xfId="53484"/>
    <cellStyle name="Title 2 2 9 2 2 2 58" xfId="53485"/>
    <cellStyle name="Title 2 2 9 2 2 2 59" xfId="53486"/>
    <cellStyle name="Title 2 2 9 2 2 2 6" xfId="53487"/>
    <cellStyle name="Title 2 2 9 2 2 2 60" xfId="53488"/>
    <cellStyle name="Title 2 2 9 2 2 2 61" xfId="53489"/>
    <cellStyle name="Title 2 2 9 2 2 2 62" xfId="53490"/>
    <cellStyle name="Title 2 2 9 2 2 2 63" xfId="53491"/>
    <cellStyle name="Title 2 2 9 2 2 2 64" xfId="53492"/>
    <cellStyle name="Title 2 2 9 2 2 2 65" xfId="53493"/>
    <cellStyle name="Title 2 2 9 2 2 2 66" xfId="53494"/>
    <cellStyle name="Title 2 2 9 2 2 2 67" xfId="53495"/>
    <cellStyle name="Title 2 2 9 2 2 2 68" xfId="53496"/>
    <cellStyle name="Title 2 2 9 2 2 2 69" xfId="53497"/>
    <cellStyle name="Title 2 2 9 2 2 2 7" xfId="53498"/>
    <cellStyle name="Title 2 2 9 2 2 2 70" xfId="53499"/>
    <cellStyle name="Title 2 2 9 2 2 2 71" xfId="53500"/>
    <cellStyle name="Title 2 2 9 2 2 2 72" xfId="53501"/>
    <cellStyle name="Title 2 2 9 2 2 2 73" xfId="53502"/>
    <cellStyle name="Title 2 2 9 2 2 2 74" xfId="53503"/>
    <cellStyle name="Title 2 2 9 2 2 2 8" xfId="53504"/>
    <cellStyle name="Title 2 2 9 2 2 2 9" xfId="53505"/>
    <cellStyle name="Title 2 2 9 2 2 20" xfId="53506"/>
    <cellStyle name="Title 2 2 9 2 2 21" xfId="53507"/>
    <cellStyle name="Title 2 2 9 2 2 22" xfId="53508"/>
    <cellStyle name="Title 2 2 9 2 2 23" xfId="53509"/>
    <cellStyle name="Title 2 2 9 2 2 24" xfId="53510"/>
    <cellStyle name="Title 2 2 9 2 2 25" xfId="53511"/>
    <cellStyle name="Title 2 2 9 2 2 26" xfId="53512"/>
    <cellStyle name="Title 2 2 9 2 2 27" xfId="53513"/>
    <cellStyle name="Title 2 2 9 2 2 28" xfId="53514"/>
    <cellStyle name="Title 2 2 9 2 2 29" xfId="53515"/>
    <cellStyle name="Title 2 2 9 2 2 3" xfId="53516"/>
    <cellStyle name="Title 2 2 9 2 2 3 2" xfId="53517"/>
    <cellStyle name="Title 2 2 9 2 2 30" xfId="53518"/>
    <cellStyle name="Title 2 2 9 2 2 31" xfId="53519"/>
    <cellStyle name="Title 2 2 9 2 2 32" xfId="53520"/>
    <cellStyle name="Title 2 2 9 2 2 33" xfId="53521"/>
    <cellStyle name="Title 2 2 9 2 2 34" xfId="53522"/>
    <cellStyle name="Title 2 2 9 2 2 35" xfId="53523"/>
    <cellStyle name="Title 2 2 9 2 2 36" xfId="53524"/>
    <cellStyle name="Title 2 2 9 2 2 37" xfId="53525"/>
    <cellStyle name="Title 2 2 9 2 2 38" xfId="53526"/>
    <cellStyle name="Title 2 2 9 2 2 39" xfId="53527"/>
    <cellStyle name="Title 2 2 9 2 2 4" xfId="53528"/>
    <cellStyle name="Title 2 2 9 2 2 40" xfId="53529"/>
    <cellStyle name="Title 2 2 9 2 2 41" xfId="53530"/>
    <cellStyle name="Title 2 2 9 2 2 42" xfId="53531"/>
    <cellStyle name="Title 2 2 9 2 2 43" xfId="53532"/>
    <cellStyle name="Title 2 2 9 2 2 44" xfId="53533"/>
    <cellStyle name="Title 2 2 9 2 2 45" xfId="53534"/>
    <cellStyle name="Title 2 2 9 2 2 46" xfId="53535"/>
    <cellStyle name="Title 2 2 9 2 2 47" xfId="53536"/>
    <cellStyle name="Title 2 2 9 2 2 48" xfId="53537"/>
    <cellStyle name="Title 2 2 9 2 2 49" xfId="53538"/>
    <cellStyle name="Title 2 2 9 2 2 5" xfId="53539"/>
    <cellStyle name="Title 2 2 9 2 2 50" xfId="53540"/>
    <cellStyle name="Title 2 2 9 2 2 51" xfId="53541"/>
    <cellStyle name="Title 2 2 9 2 2 52" xfId="53542"/>
    <cellStyle name="Title 2 2 9 2 2 53" xfId="53543"/>
    <cellStyle name="Title 2 2 9 2 2 54" xfId="53544"/>
    <cellStyle name="Title 2 2 9 2 2 55" xfId="53545"/>
    <cellStyle name="Title 2 2 9 2 2 56" xfId="53546"/>
    <cellStyle name="Title 2 2 9 2 2 57" xfId="53547"/>
    <cellStyle name="Title 2 2 9 2 2 58" xfId="53548"/>
    <cellStyle name="Title 2 2 9 2 2 59" xfId="53549"/>
    <cellStyle name="Title 2 2 9 2 2 6" xfId="53550"/>
    <cellStyle name="Title 2 2 9 2 2 60" xfId="53551"/>
    <cellStyle name="Title 2 2 9 2 2 61" xfId="53552"/>
    <cellStyle name="Title 2 2 9 2 2 62" xfId="53553"/>
    <cellStyle name="Title 2 2 9 2 2 63" xfId="53554"/>
    <cellStyle name="Title 2 2 9 2 2 64" xfId="53555"/>
    <cellStyle name="Title 2 2 9 2 2 65" xfId="53556"/>
    <cellStyle name="Title 2 2 9 2 2 66" xfId="53557"/>
    <cellStyle name="Title 2 2 9 2 2 67" xfId="53558"/>
    <cellStyle name="Title 2 2 9 2 2 68" xfId="53559"/>
    <cellStyle name="Title 2 2 9 2 2 69" xfId="53560"/>
    <cellStyle name="Title 2 2 9 2 2 7" xfId="53561"/>
    <cellStyle name="Title 2 2 9 2 2 70" xfId="53562"/>
    <cellStyle name="Title 2 2 9 2 2 71" xfId="53563"/>
    <cellStyle name="Title 2 2 9 2 2 72" xfId="53564"/>
    <cellStyle name="Title 2 2 9 2 2 73" xfId="53565"/>
    <cellStyle name="Title 2 2 9 2 2 74" xfId="53566"/>
    <cellStyle name="Title 2 2 9 2 2 75" xfId="53567"/>
    <cellStyle name="Title 2 2 9 2 2 76" xfId="53568"/>
    <cellStyle name="Title 2 2 9 2 2 77" xfId="53569"/>
    <cellStyle name="Title 2 2 9 2 2 78" xfId="53570"/>
    <cellStyle name="Title 2 2 9 2 2 79" xfId="53571"/>
    <cellStyle name="Title 2 2 9 2 2 8" xfId="53572"/>
    <cellStyle name="Title 2 2 9 2 2 80" xfId="53573"/>
    <cellStyle name="Title 2 2 9 2 2 81" xfId="53574"/>
    <cellStyle name="Title 2 2 9 2 2 82" xfId="53575"/>
    <cellStyle name="Title 2 2 9 2 2 83" xfId="53576"/>
    <cellStyle name="Title 2 2 9 2 2 84" xfId="53577"/>
    <cellStyle name="Title 2 2 9 2 2 85" xfId="53578"/>
    <cellStyle name="Title 2 2 9 2 2 86" xfId="53579"/>
    <cellStyle name="Title 2 2 9 2 2 87" xfId="53580"/>
    <cellStyle name="Title 2 2 9 2 2 88" xfId="53581"/>
    <cellStyle name="Title 2 2 9 2 2 9" xfId="53582"/>
    <cellStyle name="Title 2 2 9 2 20" xfId="53583"/>
    <cellStyle name="Title 2 2 9 2 21" xfId="53584"/>
    <cellStyle name="Title 2 2 9 2 22" xfId="53585"/>
    <cellStyle name="Title 2 2 9 2 23" xfId="53586"/>
    <cellStyle name="Title 2 2 9 2 24" xfId="53587"/>
    <cellStyle name="Title 2 2 9 2 25" xfId="53588"/>
    <cellStyle name="Title 2 2 9 2 26" xfId="53589"/>
    <cellStyle name="Title 2 2 9 2 27" xfId="53590"/>
    <cellStyle name="Title 2 2 9 2 28" xfId="53591"/>
    <cellStyle name="Title 2 2 9 2 29" xfId="53592"/>
    <cellStyle name="Title 2 2 9 2 3" xfId="53593"/>
    <cellStyle name="Title 2 2 9 2 3 2" xfId="53594"/>
    <cellStyle name="Title 2 2 9 2 30" xfId="53595"/>
    <cellStyle name="Title 2 2 9 2 31" xfId="53596"/>
    <cellStyle name="Title 2 2 9 2 32" xfId="53597"/>
    <cellStyle name="Title 2 2 9 2 33" xfId="53598"/>
    <cellStyle name="Title 2 2 9 2 34" xfId="53599"/>
    <cellStyle name="Title 2 2 9 2 35" xfId="53600"/>
    <cellStyle name="Title 2 2 9 2 36" xfId="53601"/>
    <cellStyle name="Title 2 2 9 2 37" xfId="53602"/>
    <cellStyle name="Title 2 2 9 2 38" xfId="53603"/>
    <cellStyle name="Title 2 2 9 2 39" xfId="53604"/>
    <cellStyle name="Title 2 2 9 2 4" xfId="53605"/>
    <cellStyle name="Title 2 2 9 2 40" xfId="53606"/>
    <cellStyle name="Title 2 2 9 2 41" xfId="53607"/>
    <cellStyle name="Title 2 2 9 2 42" xfId="53608"/>
    <cellStyle name="Title 2 2 9 2 43" xfId="53609"/>
    <cellStyle name="Title 2 2 9 2 44" xfId="53610"/>
    <cellStyle name="Title 2 2 9 2 45" xfId="53611"/>
    <cellStyle name="Title 2 2 9 2 46" xfId="53612"/>
    <cellStyle name="Title 2 2 9 2 47" xfId="53613"/>
    <cellStyle name="Title 2 2 9 2 48" xfId="53614"/>
    <cellStyle name="Title 2 2 9 2 49" xfId="53615"/>
    <cellStyle name="Title 2 2 9 2 5" xfId="53616"/>
    <cellStyle name="Title 2 2 9 2 50" xfId="53617"/>
    <cellStyle name="Title 2 2 9 2 51" xfId="53618"/>
    <cellStyle name="Title 2 2 9 2 52" xfId="53619"/>
    <cellStyle name="Title 2 2 9 2 53" xfId="53620"/>
    <cellStyle name="Title 2 2 9 2 54" xfId="53621"/>
    <cellStyle name="Title 2 2 9 2 55" xfId="53622"/>
    <cellStyle name="Title 2 2 9 2 56" xfId="53623"/>
    <cellStyle name="Title 2 2 9 2 57" xfId="53624"/>
    <cellStyle name="Title 2 2 9 2 58" xfId="53625"/>
    <cellStyle name="Title 2 2 9 2 59" xfId="53626"/>
    <cellStyle name="Title 2 2 9 2 6" xfId="53627"/>
    <cellStyle name="Title 2 2 9 2 60" xfId="53628"/>
    <cellStyle name="Title 2 2 9 2 61" xfId="53629"/>
    <cellStyle name="Title 2 2 9 2 62" xfId="53630"/>
    <cellStyle name="Title 2 2 9 2 63" xfId="53631"/>
    <cellStyle name="Title 2 2 9 2 64" xfId="53632"/>
    <cellStyle name="Title 2 2 9 2 65" xfId="53633"/>
    <cellStyle name="Title 2 2 9 2 66" xfId="53634"/>
    <cellStyle name="Title 2 2 9 2 67" xfId="53635"/>
    <cellStyle name="Title 2 2 9 2 68" xfId="53636"/>
    <cellStyle name="Title 2 2 9 2 69" xfId="53637"/>
    <cellStyle name="Title 2 2 9 2 7" xfId="53638"/>
    <cellStyle name="Title 2 2 9 2 70" xfId="53639"/>
    <cellStyle name="Title 2 2 9 2 71" xfId="53640"/>
    <cellStyle name="Title 2 2 9 2 72" xfId="53641"/>
    <cellStyle name="Title 2 2 9 2 73" xfId="53642"/>
    <cellStyle name="Title 2 2 9 2 74" xfId="53643"/>
    <cellStyle name="Title 2 2 9 2 75" xfId="53644"/>
    <cellStyle name="Title 2 2 9 2 76" xfId="53645"/>
    <cellStyle name="Title 2 2 9 2 77" xfId="53646"/>
    <cellStyle name="Title 2 2 9 2 78" xfId="53647"/>
    <cellStyle name="Title 2 2 9 2 79" xfId="53648"/>
    <cellStyle name="Title 2 2 9 2 8" xfId="53649"/>
    <cellStyle name="Title 2 2 9 2 80" xfId="53650"/>
    <cellStyle name="Title 2 2 9 2 81" xfId="53651"/>
    <cellStyle name="Title 2 2 9 2 82" xfId="53652"/>
    <cellStyle name="Title 2 2 9 2 83" xfId="53653"/>
    <cellStyle name="Title 2 2 9 2 84" xfId="53654"/>
    <cellStyle name="Title 2 2 9 2 85" xfId="53655"/>
    <cellStyle name="Title 2 2 9 2 86" xfId="53656"/>
    <cellStyle name="Title 2 2 9 2 87" xfId="53657"/>
    <cellStyle name="Title 2 2 9 2 88" xfId="53658"/>
    <cellStyle name="Title 2 2 9 2 9" xfId="53659"/>
    <cellStyle name="Title 2 2 9 20" xfId="53660"/>
    <cellStyle name="Title 2 2 9 20 2" xfId="53661"/>
    <cellStyle name="Title 2 2 9 21" xfId="53662"/>
    <cellStyle name="Title 2 2 9 21 2" xfId="53663"/>
    <cellStyle name="Title 2 2 9 22" xfId="53664"/>
    <cellStyle name="Title 2 2 9 22 2" xfId="53665"/>
    <cellStyle name="Title 2 2 9 23" xfId="53666"/>
    <cellStyle name="Title 2 2 9 23 2" xfId="53667"/>
    <cellStyle name="Title 2 2 9 24" xfId="53668"/>
    <cellStyle name="Title 2 2 9 24 2" xfId="53669"/>
    <cellStyle name="Title 2 2 9 25" xfId="53670"/>
    <cellStyle name="Title 2 2 9 25 2" xfId="53671"/>
    <cellStyle name="Title 2 2 9 26" xfId="53672"/>
    <cellStyle name="Title 2 2 9 26 2" xfId="53673"/>
    <cellStyle name="Title 2 2 9 27" xfId="53674"/>
    <cellStyle name="Title 2 2 9 27 2" xfId="53675"/>
    <cellStyle name="Title 2 2 9 28" xfId="53676"/>
    <cellStyle name="Title 2 2 9 28 2" xfId="53677"/>
    <cellStyle name="Title 2 2 9 29" xfId="53678"/>
    <cellStyle name="Title 2 2 9 29 2" xfId="53679"/>
    <cellStyle name="Title 2 2 9 3" xfId="53680"/>
    <cellStyle name="Title 2 2 9 3 2" xfId="53681"/>
    <cellStyle name="Title 2 2 9 30" xfId="53682"/>
    <cellStyle name="Title 2 2 9 30 2" xfId="53683"/>
    <cellStyle name="Title 2 2 9 31" xfId="53684"/>
    <cellStyle name="Title 2 2 9 31 2" xfId="53685"/>
    <cellStyle name="Title 2 2 9 32" xfId="53686"/>
    <cellStyle name="Title 2 2 9 32 2" xfId="53687"/>
    <cellStyle name="Title 2 2 9 33" xfId="53688"/>
    <cellStyle name="Title 2 2 9 33 2" xfId="53689"/>
    <cellStyle name="Title 2 2 9 34" xfId="53690"/>
    <cellStyle name="Title 2 2 9 34 2" xfId="53691"/>
    <cellStyle name="Title 2 2 9 35" xfId="53692"/>
    <cellStyle name="Title 2 2 9 35 2" xfId="53693"/>
    <cellStyle name="Title 2 2 9 36" xfId="53694"/>
    <cellStyle name="Title 2 2 9 36 2" xfId="53695"/>
    <cellStyle name="Title 2 2 9 37" xfId="53696"/>
    <cellStyle name="Title 2 2 9 37 2" xfId="53697"/>
    <cellStyle name="Title 2 2 9 38" xfId="53698"/>
    <cellStyle name="Title 2 2 9 38 2" xfId="53699"/>
    <cellStyle name="Title 2 2 9 39" xfId="53700"/>
    <cellStyle name="Title 2 2 9 39 2" xfId="53701"/>
    <cellStyle name="Title 2 2 9 4" xfId="53702"/>
    <cellStyle name="Title 2 2 9 4 2" xfId="53703"/>
    <cellStyle name="Title 2 2 9 40" xfId="53704"/>
    <cellStyle name="Title 2 2 9 40 2" xfId="53705"/>
    <cellStyle name="Title 2 2 9 41" xfId="53706"/>
    <cellStyle name="Title 2 2 9 41 2" xfId="53707"/>
    <cellStyle name="Title 2 2 9 42" xfId="53708"/>
    <cellStyle name="Title 2 2 9 42 2" xfId="53709"/>
    <cellStyle name="Title 2 2 9 43" xfId="53710"/>
    <cellStyle name="Title 2 2 9 43 2" xfId="53711"/>
    <cellStyle name="Title 2 2 9 44" xfId="53712"/>
    <cellStyle name="Title 2 2 9 44 2" xfId="53713"/>
    <cellStyle name="Title 2 2 9 45" xfId="53714"/>
    <cellStyle name="Title 2 2 9 46" xfId="53715"/>
    <cellStyle name="Title 2 2 9 47" xfId="53716"/>
    <cellStyle name="Title 2 2 9 48" xfId="53717"/>
    <cellStyle name="Title 2 2 9 49" xfId="53718"/>
    <cellStyle name="Title 2 2 9 5" xfId="53719"/>
    <cellStyle name="Title 2 2 9 5 2" xfId="53720"/>
    <cellStyle name="Title 2 2 9 50" xfId="53721"/>
    <cellStyle name="Title 2 2 9 51" xfId="53722"/>
    <cellStyle name="Title 2 2 9 52" xfId="53723"/>
    <cellStyle name="Title 2 2 9 53" xfId="53724"/>
    <cellStyle name="Title 2 2 9 54" xfId="53725"/>
    <cellStyle name="Title 2 2 9 55" xfId="53726"/>
    <cellStyle name="Title 2 2 9 56" xfId="53727"/>
    <cellStyle name="Title 2 2 9 57" xfId="53728"/>
    <cellStyle name="Title 2 2 9 58" xfId="53729"/>
    <cellStyle name="Title 2 2 9 59" xfId="53730"/>
    <cellStyle name="Title 2 2 9 6" xfId="53731"/>
    <cellStyle name="Title 2 2 9 6 2" xfId="53732"/>
    <cellStyle name="Title 2 2 9 60" xfId="53733"/>
    <cellStyle name="Title 2 2 9 61" xfId="53734"/>
    <cellStyle name="Title 2 2 9 62" xfId="53735"/>
    <cellStyle name="Title 2 2 9 63" xfId="53736"/>
    <cellStyle name="Title 2 2 9 64" xfId="53737"/>
    <cellStyle name="Title 2 2 9 65" xfId="53738"/>
    <cellStyle name="Title 2 2 9 66" xfId="53739"/>
    <cellStyle name="Title 2 2 9 67" xfId="53740"/>
    <cellStyle name="Title 2 2 9 68" xfId="53741"/>
    <cellStyle name="Title 2 2 9 69" xfId="53742"/>
    <cellStyle name="Title 2 2 9 7" xfId="53743"/>
    <cellStyle name="Title 2 2 9 7 2" xfId="53744"/>
    <cellStyle name="Title 2 2 9 70" xfId="53745"/>
    <cellStyle name="Title 2 2 9 71" xfId="53746"/>
    <cellStyle name="Title 2 2 9 72" xfId="53747"/>
    <cellStyle name="Title 2 2 9 73" xfId="53748"/>
    <cellStyle name="Title 2 2 9 74" xfId="53749"/>
    <cellStyle name="Title 2 2 9 75" xfId="53750"/>
    <cellStyle name="Title 2 2 9 76" xfId="53751"/>
    <cellStyle name="Title 2 2 9 77" xfId="53752"/>
    <cellStyle name="Title 2 2 9 78" xfId="53753"/>
    <cellStyle name="Title 2 2 9 79" xfId="53754"/>
    <cellStyle name="Title 2 2 9 8" xfId="53755"/>
    <cellStyle name="Title 2 2 9 8 2" xfId="53756"/>
    <cellStyle name="Title 2 2 9 80" xfId="53757"/>
    <cellStyle name="Title 2 2 9 81" xfId="53758"/>
    <cellStyle name="Title 2 2 9 82" xfId="53759"/>
    <cellStyle name="Title 2 2 9 83" xfId="53760"/>
    <cellStyle name="Title 2 2 9 84" xfId="53761"/>
    <cellStyle name="Title 2 2 9 85" xfId="53762"/>
    <cellStyle name="Title 2 2 9 86" xfId="53763"/>
    <cellStyle name="Title 2 2 9 87" xfId="53764"/>
    <cellStyle name="Title 2 2 9 88" xfId="53765"/>
    <cellStyle name="Title 2 2 9 89" xfId="53766"/>
    <cellStyle name="Title 2 2 9 9" xfId="53767"/>
    <cellStyle name="Title 2 2 9 9 2" xfId="53768"/>
    <cellStyle name="Title 2 2 9 90" xfId="53769"/>
    <cellStyle name="Title 2 2 9 91" xfId="53770"/>
    <cellStyle name="Title 2 2 9 92" xfId="53771"/>
    <cellStyle name="Title 2 2 9 93" xfId="53772"/>
    <cellStyle name="Title 2 2 9 94" xfId="53773"/>
    <cellStyle name="Title 2 2 9 95" xfId="53774"/>
    <cellStyle name="Title 2 2 9 96" xfId="53775"/>
    <cellStyle name="Title 2 2 9 97" xfId="53776"/>
    <cellStyle name="Title 2 2 9 98" xfId="53777"/>
    <cellStyle name="Title 2 2 9 99" xfId="53778"/>
    <cellStyle name="Title 2 2 90" xfId="53779"/>
    <cellStyle name="Title 2 2 91" xfId="53780"/>
    <cellStyle name="Title 2 2 92" xfId="53781"/>
    <cellStyle name="Title 2 2 93" xfId="53782"/>
    <cellStyle name="Title 2 2 94" xfId="53783"/>
    <cellStyle name="Title 2 2 95" xfId="53784"/>
    <cellStyle name="Title 2 2 96" xfId="53785"/>
    <cellStyle name="Title 2 2 97" xfId="53786"/>
    <cellStyle name="Title 2 2 98" xfId="53787"/>
    <cellStyle name="Title 2 2 99" xfId="53788"/>
    <cellStyle name="Title 2 20" xfId="53789"/>
    <cellStyle name="Title 2 20 2" xfId="53790"/>
    <cellStyle name="Title 2 21" xfId="53791"/>
    <cellStyle name="Title 2 21 2" xfId="53792"/>
    <cellStyle name="Title 2 22" xfId="53793"/>
    <cellStyle name="Title 2 22 2" xfId="53794"/>
    <cellStyle name="Title 2 23" xfId="53795"/>
    <cellStyle name="Title 2 23 2" xfId="53796"/>
    <cellStyle name="Title 2 24" xfId="53797"/>
    <cellStyle name="Title 2 24 2" xfId="53798"/>
    <cellStyle name="Title 2 25" xfId="53799"/>
    <cellStyle name="Title 2 25 2" xfId="53800"/>
    <cellStyle name="Title 2 26" xfId="53801"/>
    <cellStyle name="Title 2 26 2" xfId="53802"/>
    <cellStyle name="Title 2 27" xfId="53803"/>
    <cellStyle name="Title 2 27 2" xfId="53804"/>
    <cellStyle name="Title 2 28" xfId="53805"/>
    <cellStyle name="Title 2 28 2" xfId="53806"/>
    <cellStyle name="Title 2 29" xfId="53807"/>
    <cellStyle name="Title 2 29 2" xfId="53808"/>
    <cellStyle name="Title 2 3" xfId="53809"/>
    <cellStyle name="Title 2 3 2" xfId="53810"/>
    <cellStyle name="Title 2 30" xfId="53811"/>
    <cellStyle name="Title 2 30 2" xfId="53812"/>
    <cellStyle name="Title 2 31" xfId="53813"/>
    <cellStyle name="Title 2 31 2" xfId="53814"/>
    <cellStyle name="Title 2 32" xfId="53815"/>
    <cellStyle name="Title 2 32 2" xfId="53816"/>
    <cellStyle name="Title 2 33" xfId="53817"/>
    <cellStyle name="Title 2 33 2" xfId="53818"/>
    <cellStyle name="Title 2 34" xfId="53819"/>
    <cellStyle name="Title 2 34 10" xfId="53820"/>
    <cellStyle name="Title 2 34 11" xfId="53821"/>
    <cellStyle name="Title 2 34 12" xfId="53822"/>
    <cellStyle name="Title 2 34 13" xfId="53823"/>
    <cellStyle name="Title 2 34 14" xfId="53824"/>
    <cellStyle name="Title 2 34 15" xfId="53825"/>
    <cellStyle name="Title 2 34 16" xfId="53826"/>
    <cellStyle name="Title 2 34 17" xfId="53827"/>
    <cellStyle name="Title 2 34 18" xfId="53828"/>
    <cellStyle name="Title 2 34 19" xfId="53829"/>
    <cellStyle name="Title 2 34 2" xfId="53830"/>
    <cellStyle name="Title 2 34 2 10" xfId="53831"/>
    <cellStyle name="Title 2 34 2 11" xfId="53832"/>
    <cellStyle name="Title 2 34 2 12" xfId="53833"/>
    <cellStyle name="Title 2 34 2 13" xfId="53834"/>
    <cellStyle name="Title 2 34 2 14" xfId="53835"/>
    <cellStyle name="Title 2 34 2 15" xfId="53836"/>
    <cellStyle name="Title 2 34 2 16" xfId="53837"/>
    <cellStyle name="Title 2 34 2 17" xfId="53838"/>
    <cellStyle name="Title 2 34 2 18" xfId="53839"/>
    <cellStyle name="Title 2 34 2 19" xfId="53840"/>
    <cellStyle name="Title 2 34 2 2" xfId="53841"/>
    <cellStyle name="Title 2 34 2 2 2" xfId="53842"/>
    <cellStyle name="Title 2 34 2 20" xfId="53843"/>
    <cellStyle name="Title 2 34 2 21" xfId="53844"/>
    <cellStyle name="Title 2 34 2 22" xfId="53845"/>
    <cellStyle name="Title 2 34 2 23" xfId="53846"/>
    <cellStyle name="Title 2 34 2 24" xfId="53847"/>
    <cellStyle name="Title 2 34 2 25" xfId="53848"/>
    <cellStyle name="Title 2 34 2 26" xfId="53849"/>
    <cellStyle name="Title 2 34 2 27" xfId="53850"/>
    <cellStyle name="Title 2 34 2 28" xfId="53851"/>
    <cellStyle name="Title 2 34 2 29" xfId="53852"/>
    <cellStyle name="Title 2 34 2 3" xfId="53853"/>
    <cellStyle name="Title 2 34 2 30" xfId="53854"/>
    <cellStyle name="Title 2 34 2 31" xfId="53855"/>
    <cellStyle name="Title 2 34 2 32" xfId="53856"/>
    <cellStyle name="Title 2 34 2 33" xfId="53857"/>
    <cellStyle name="Title 2 34 2 34" xfId="53858"/>
    <cellStyle name="Title 2 34 2 35" xfId="53859"/>
    <cellStyle name="Title 2 34 2 36" xfId="53860"/>
    <cellStyle name="Title 2 34 2 37" xfId="53861"/>
    <cellStyle name="Title 2 34 2 38" xfId="53862"/>
    <cellStyle name="Title 2 34 2 39" xfId="53863"/>
    <cellStyle name="Title 2 34 2 4" xfId="53864"/>
    <cellStyle name="Title 2 34 2 40" xfId="53865"/>
    <cellStyle name="Title 2 34 2 41" xfId="53866"/>
    <cellStyle name="Title 2 34 2 42" xfId="53867"/>
    <cellStyle name="Title 2 34 2 43" xfId="53868"/>
    <cellStyle name="Title 2 34 2 44" xfId="53869"/>
    <cellStyle name="Title 2 34 2 45" xfId="53870"/>
    <cellStyle name="Title 2 34 2 46" xfId="53871"/>
    <cellStyle name="Title 2 34 2 47" xfId="53872"/>
    <cellStyle name="Title 2 34 2 48" xfId="53873"/>
    <cellStyle name="Title 2 34 2 49" xfId="53874"/>
    <cellStyle name="Title 2 34 2 5" xfId="53875"/>
    <cellStyle name="Title 2 34 2 50" xfId="53876"/>
    <cellStyle name="Title 2 34 2 51" xfId="53877"/>
    <cellStyle name="Title 2 34 2 52" xfId="53878"/>
    <cellStyle name="Title 2 34 2 53" xfId="53879"/>
    <cellStyle name="Title 2 34 2 54" xfId="53880"/>
    <cellStyle name="Title 2 34 2 55" xfId="53881"/>
    <cellStyle name="Title 2 34 2 56" xfId="53882"/>
    <cellStyle name="Title 2 34 2 57" xfId="53883"/>
    <cellStyle name="Title 2 34 2 58" xfId="53884"/>
    <cellStyle name="Title 2 34 2 59" xfId="53885"/>
    <cellStyle name="Title 2 34 2 6" xfId="53886"/>
    <cellStyle name="Title 2 34 2 60" xfId="53887"/>
    <cellStyle name="Title 2 34 2 61" xfId="53888"/>
    <cellStyle name="Title 2 34 2 62" xfId="53889"/>
    <cellStyle name="Title 2 34 2 63" xfId="53890"/>
    <cellStyle name="Title 2 34 2 64" xfId="53891"/>
    <cellStyle name="Title 2 34 2 65" xfId="53892"/>
    <cellStyle name="Title 2 34 2 66" xfId="53893"/>
    <cellStyle name="Title 2 34 2 67" xfId="53894"/>
    <cellStyle name="Title 2 34 2 68" xfId="53895"/>
    <cellStyle name="Title 2 34 2 69" xfId="53896"/>
    <cellStyle name="Title 2 34 2 7" xfId="53897"/>
    <cellStyle name="Title 2 34 2 70" xfId="53898"/>
    <cellStyle name="Title 2 34 2 71" xfId="53899"/>
    <cellStyle name="Title 2 34 2 72" xfId="53900"/>
    <cellStyle name="Title 2 34 2 73" xfId="53901"/>
    <cellStyle name="Title 2 34 2 74" xfId="53902"/>
    <cellStyle name="Title 2 34 2 8" xfId="53903"/>
    <cellStyle name="Title 2 34 2 9" xfId="53904"/>
    <cellStyle name="Title 2 34 20" xfId="53905"/>
    <cellStyle name="Title 2 34 21" xfId="53906"/>
    <cellStyle name="Title 2 34 22" xfId="53907"/>
    <cellStyle name="Title 2 34 23" xfId="53908"/>
    <cellStyle name="Title 2 34 24" xfId="53909"/>
    <cellStyle name="Title 2 34 25" xfId="53910"/>
    <cellStyle name="Title 2 34 26" xfId="53911"/>
    <cellStyle name="Title 2 34 27" xfId="53912"/>
    <cellStyle name="Title 2 34 28" xfId="53913"/>
    <cellStyle name="Title 2 34 29" xfId="53914"/>
    <cellStyle name="Title 2 34 3" xfId="53915"/>
    <cellStyle name="Title 2 34 3 2" xfId="53916"/>
    <cellStyle name="Title 2 34 30" xfId="53917"/>
    <cellStyle name="Title 2 34 31" xfId="53918"/>
    <cellStyle name="Title 2 34 32" xfId="53919"/>
    <cellStyle name="Title 2 34 33" xfId="53920"/>
    <cellStyle name="Title 2 34 34" xfId="53921"/>
    <cellStyle name="Title 2 34 35" xfId="53922"/>
    <cellStyle name="Title 2 34 36" xfId="53923"/>
    <cellStyle name="Title 2 34 37" xfId="53924"/>
    <cellStyle name="Title 2 34 38" xfId="53925"/>
    <cellStyle name="Title 2 34 39" xfId="53926"/>
    <cellStyle name="Title 2 34 4" xfId="53927"/>
    <cellStyle name="Title 2 34 40" xfId="53928"/>
    <cellStyle name="Title 2 34 41" xfId="53929"/>
    <cellStyle name="Title 2 34 42" xfId="53930"/>
    <cellStyle name="Title 2 34 43" xfId="53931"/>
    <cellStyle name="Title 2 34 44" xfId="53932"/>
    <cellStyle name="Title 2 34 45" xfId="53933"/>
    <cellStyle name="Title 2 34 46" xfId="53934"/>
    <cellStyle name="Title 2 34 47" xfId="53935"/>
    <cellStyle name="Title 2 34 48" xfId="53936"/>
    <cellStyle name="Title 2 34 49" xfId="53937"/>
    <cellStyle name="Title 2 34 5" xfId="53938"/>
    <cellStyle name="Title 2 34 50" xfId="53939"/>
    <cellStyle name="Title 2 34 51" xfId="53940"/>
    <cellStyle name="Title 2 34 52" xfId="53941"/>
    <cellStyle name="Title 2 34 53" xfId="53942"/>
    <cellStyle name="Title 2 34 54" xfId="53943"/>
    <cellStyle name="Title 2 34 55" xfId="53944"/>
    <cellStyle name="Title 2 34 56" xfId="53945"/>
    <cellStyle name="Title 2 34 57" xfId="53946"/>
    <cellStyle name="Title 2 34 58" xfId="53947"/>
    <cellStyle name="Title 2 34 59" xfId="53948"/>
    <cellStyle name="Title 2 34 6" xfId="53949"/>
    <cellStyle name="Title 2 34 60" xfId="53950"/>
    <cellStyle name="Title 2 34 61" xfId="53951"/>
    <cellStyle name="Title 2 34 62" xfId="53952"/>
    <cellStyle name="Title 2 34 63" xfId="53953"/>
    <cellStyle name="Title 2 34 64" xfId="53954"/>
    <cellStyle name="Title 2 34 65" xfId="53955"/>
    <cellStyle name="Title 2 34 66" xfId="53956"/>
    <cellStyle name="Title 2 34 67" xfId="53957"/>
    <cellStyle name="Title 2 34 68" xfId="53958"/>
    <cellStyle name="Title 2 34 69" xfId="53959"/>
    <cellStyle name="Title 2 34 7" xfId="53960"/>
    <cellStyle name="Title 2 34 70" xfId="53961"/>
    <cellStyle name="Title 2 34 71" xfId="53962"/>
    <cellStyle name="Title 2 34 72" xfId="53963"/>
    <cellStyle name="Title 2 34 73" xfId="53964"/>
    <cellStyle name="Title 2 34 74" xfId="53965"/>
    <cellStyle name="Title 2 34 8" xfId="53966"/>
    <cellStyle name="Title 2 34 9" xfId="53967"/>
    <cellStyle name="Title 2 35" xfId="53968"/>
    <cellStyle name="Title 2 35 2" xfId="53969"/>
    <cellStyle name="Title 2 36" xfId="53970"/>
    <cellStyle name="Title 2 36 2" xfId="53971"/>
    <cellStyle name="Title 2 37" xfId="53972"/>
    <cellStyle name="Title 2 37 2" xfId="53973"/>
    <cellStyle name="Title 2 38" xfId="53974"/>
    <cellStyle name="Title 2 38 2" xfId="53975"/>
    <cellStyle name="Title 2 39" xfId="53976"/>
    <cellStyle name="Title 2 39 2" xfId="53977"/>
    <cellStyle name="Title 2 4" xfId="53978"/>
    <cellStyle name="Title 2 4 2" xfId="53979"/>
    <cellStyle name="Title 2 40" xfId="53980"/>
    <cellStyle name="Title 2 40 2" xfId="53981"/>
    <cellStyle name="Title 2 41" xfId="53982"/>
    <cellStyle name="Title 2 41 2" xfId="53983"/>
    <cellStyle name="Title 2 42" xfId="53984"/>
    <cellStyle name="Title 2 42 2" xfId="53985"/>
    <cellStyle name="Title 2 43" xfId="53986"/>
    <cellStyle name="Title 2 43 2" xfId="53987"/>
    <cellStyle name="Title 2 44" xfId="53988"/>
    <cellStyle name="Title 2 44 2" xfId="53989"/>
    <cellStyle name="Title 2 45" xfId="53990"/>
    <cellStyle name="Title 2 45 2" xfId="53991"/>
    <cellStyle name="Title 2 46" xfId="53992"/>
    <cellStyle name="Title 2 46 2" xfId="53993"/>
    <cellStyle name="Title 2 47" xfId="53994"/>
    <cellStyle name="Title 2 47 2" xfId="53995"/>
    <cellStyle name="Title 2 48" xfId="53996"/>
    <cellStyle name="Title 2 48 2" xfId="53997"/>
    <cellStyle name="Title 2 49" xfId="53998"/>
    <cellStyle name="Title 2 49 2" xfId="53999"/>
    <cellStyle name="Title 2 5" xfId="54000"/>
    <cellStyle name="Title 2 5 2" xfId="54001"/>
    <cellStyle name="Title 2 50" xfId="54002"/>
    <cellStyle name="Title 2 50 2" xfId="54003"/>
    <cellStyle name="Title 2 51" xfId="54004"/>
    <cellStyle name="Title 2 51 2" xfId="54005"/>
    <cellStyle name="Title 2 52" xfId="54006"/>
    <cellStyle name="Title 2 52 2" xfId="54007"/>
    <cellStyle name="Title 2 53" xfId="54008"/>
    <cellStyle name="Title 2 53 2" xfId="54009"/>
    <cellStyle name="Title 2 54" xfId="54010"/>
    <cellStyle name="Title 2 54 2" xfId="54011"/>
    <cellStyle name="Title 2 55" xfId="54012"/>
    <cellStyle name="Title 2 55 2" xfId="54013"/>
    <cellStyle name="Title 2 56" xfId="54014"/>
    <cellStyle name="Title 2 56 2" xfId="54015"/>
    <cellStyle name="Title 2 57" xfId="54016"/>
    <cellStyle name="Title 2 57 2" xfId="54017"/>
    <cellStyle name="Title 2 58" xfId="54018"/>
    <cellStyle name="Title 2 58 2" xfId="54019"/>
    <cellStyle name="Title 2 59" xfId="54020"/>
    <cellStyle name="Title 2 59 2" xfId="54021"/>
    <cellStyle name="Title 2 6" xfId="54022"/>
    <cellStyle name="Title 2 6 2" xfId="54023"/>
    <cellStyle name="Title 2 60" xfId="54024"/>
    <cellStyle name="Title 2 60 2" xfId="54025"/>
    <cellStyle name="Title 2 61" xfId="54026"/>
    <cellStyle name="Title 2 61 2" xfId="54027"/>
    <cellStyle name="Title 2 62" xfId="54028"/>
    <cellStyle name="Title 2 62 2" xfId="54029"/>
    <cellStyle name="Title 2 63" xfId="54030"/>
    <cellStyle name="Title 2 63 2" xfId="54031"/>
    <cellStyle name="Title 2 64" xfId="54032"/>
    <cellStyle name="Title 2 64 2" xfId="54033"/>
    <cellStyle name="Title 2 65" xfId="54034"/>
    <cellStyle name="Title 2 65 2" xfId="54035"/>
    <cellStyle name="Title 2 66" xfId="54036"/>
    <cellStyle name="Title 2 66 2" xfId="54037"/>
    <cellStyle name="Title 2 67" xfId="54038"/>
    <cellStyle name="Title 2 67 2" xfId="54039"/>
    <cellStyle name="Title 2 68" xfId="54040"/>
    <cellStyle name="Title 2 68 2" xfId="54041"/>
    <cellStyle name="Title 2 69" xfId="54042"/>
    <cellStyle name="Title 2 69 2" xfId="54043"/>
    <cellStyle name="Title 2 7" xfId="54044"/>
    <cellStyle name="Title 2 7 2" xfId="54045"/>
    <cellStyle name="Title 2 70" xfId="54046"/>
    <cellStyle name="Title 2 70 2" xfId="54047"/>
    <cellStyle name="Title 2 71" xfId="54048"/>
    <cellStyle name="Title 2 71 2" xfId="54049"/>
    <cellStyle name="Title 2 72" xfId="54050"/>
    <cellStyle name="Title 2 72 2" xfId="54051"/>
    <cellStyle name="Title 2 73" xfId="54052"/>
    <cellStyle name="Title 2 73 2" xfId="54053"/>
    <cellStyle name="Title 2 74" xfId="54054"/>
    <cellStyle name="Title 2 74 2" xfId="54055"/>
    <cellStyle name="Title 2 75" xfId="54056"/>
    <cellStyle name="Title 2 75 2" xfId="54057"/>
    <cellStyle name="Title 2 76" xfId="54058"/>
    <cellStyle name="Title 2 76 2" xfId="54059"/>
    <cellStyle name="Title 2 77" xfId="54060"/>
    <cellStyle name="Title 2 77 2" xfId="54061"/>
    <cellStyle name="Title 2 78" xfId="54062"/>
    <cellStyle name="Title 2 79" xfId="54063"/>
    <cellStyle name="Title 2 8" xfId="54064"/>
    <cellStyle name="Title 2 8 10" xfId="54065"/>
    <cellStyle name="Title 2 8 100" xfId="54066"/>
    <cellStyle name="Title 2 8 101" xfId="54067"/>
    <cellStyle name="Title 2 8 102" xfId="54068"/>
    <cellStyle name="Title 2 8 103" xfId="54069"/>
    <cellStyle name="Title 2 8 104" xfId="54070"/>
    <cellStyle name="Title 2 8 105" xfId="54071"/>
    <cellStyle name="Title 2 8 106" xfId="54072"/>
    <cellStyle name="Title 2 8 107" xfId="54073"/>
    <cellStyle name="Title 2 8 108" xfId="54074"/>
    <cellStyle name="Title 2 8 109" xfId="54075"/>
    <cellStyle name="Title 2 8 11" xfId="54076"/>
    <cellStyle name="Title 2 8 110" xfId="54077"/>
    <cellStyle name="Title 2 8 12" xfId="54078"/>
    <cellStyle name="Title 2 8 13" xfId="54079"/>
    <cellStyle name="Title 2 8 14" xfId="54080"/>
    <cellStyle name="Title 2 8 15" xfId="54081"/>
    <cellStyle name="Title 2 8 16" xfId="54082"/>
    <cellStyle name="Title 2 8 17" xfId="54083"/>
    <cellStyle name="Title 2 8 18" xfId="54084"/>
    <cellStyle name="Title 2 8 19" xfId="54085"/>
    <cellStyle name="Title 2 8 2" xfId="54086"/>
    <cellStyle name="Title 2 8 2 10" xfId="54087"/>
    <cellStyle name="Title 2 8 2 11" xfId="54088"/>
    <cellStyle name="Title 2 8 2 12" xfId="54089"/>
    <cellStyle name="Title 2 8 2 13" xfId="54090"/>
    <cellStyle name="Title 2 8 2 13 2" xfId="54091"/>
    <cellStyle name="Title 2 8 2 14" xfId="54092"/>
    <cellStyle name="Title 2 8 2 15" xfId="54093"/>
    <cellStyle name="Title 2 8 2 16" xfId="54094"/>
    <cellStyle name="Title 2 8 2 17" xfId="54095"/>
    <cellStyle name="Title 2 8 2 18" xfId="54096"/>
    <cellStyle name="Title 2 8 2 19" xfId="54097"/>
    <cellStyle name="Title 2 8 2 2" xfId="54098"/>
    <cellStyle name="Title 2 8 2 2 10" xfId="54099"/>
    <cellStyle name="Title 2 8 2 2 11" xfId="54100"/>
    <cellStyle name="Title 2 8 2 2 12" xfId="54101"/>
    <cellStyle name="Title 2 8 2 2 13" xfId="54102"/>
    <cellStyle name="Title 2 8 2 2 14" xfId="54103"/>
    <cellStyle name="Title 2 8 2 2 15" xfId="54104"/>
    <cellStyle name="Title 2 8 2 2 16" xfId="54105"/>
    <cellStyle name="Title 2 8 2 2 17" xfId="54106"/>
    <cellStyle name="Title 2 8 2 2 18" xfId="54107"/>
    <cellStyle name="Title 2 8 2 2 19" xfId="54108"/>
    <cellStyle name="Title 2 8 2 2 2" xfId="54109"/>
    <cellStyle name="Title 2 8 2 2 2 10" xfId="54110"/>
    <cellStyle name="Title 2 8 2 2 2 11" xfId="54111"/>
    <cellStyle name="Title 2 8 2 2 2 12" xfId="54112"/>
    <cellStyle name="Title 2 8 2 2 2 13" xfId="54113"/>
    <cellStyle name="Title 2 8 2 2 2 14" xfId="54114"/>
    <cellStyle name="Title 2 8 2 2 2 15" xfId="54115"/>
    <cellStyle name="Title 2 8 2 2 2 16" xfId="54116"/>
    <cellStyle name="Title 2 8 2 2 2 17" xfId="54117"/>
    <cellStyle name="Title 2 8 2 2 2 18" xfId="54118"/>
    <cellStyle name="Title 2 8 2 2 2 19" xfId="54119"/>
    <cellStyle name="Title 2 8 2 2 2 2" xfId="54120"/>
    <cellStyle name="Title 2 8 2 2 2 2 10" xfId="54121"/>
    <cellStyle name="Title 2 8 2 2 2 2 11" xfId="54122"/>
    <cellStyle name="Title 2 8 2 2 2 2 12" xfId="54123"/>
    <cellStyle name="Title 2 8 2 2 2 2 13" xfId="54124"/>
    <cellStyle name="Title 2 8 2 2 2 2 14" xfId="54125"/>
    <cellStyle name="Title 2 8 2 2 2 2 15" xfId="54126"/>
    <cellStyle name="Title 2 8 2 2 2 2 16" xfId="54127"/>
    <cellStyle name="Title 2 8 2 2 2 2 17" xfId="54128"/>
    <cellStyle name="Title 2 8 2 2 2 2 18" xfId="54129"/>
    <cellStyle name="Title 2 8 2 2 2 2 19" xfId="54130"/>
    <cellStyle name="Title 2 8 2 2 2 2 2" xfId="54131"/>
    <cellStyle name="Title 2 8 2 2 2 2 2 10" xfId="54132"/>
    <cellStyle name="Title 2 8 2 2 2 2 2 11" xfId="54133"/>
    <cellStyle name="Title 2 8 2 2 2 2 2 12" xfId="54134"/>
    <cellStyle name="Title 2 8 2 2 2 2 2 13" xfId="54135"/>
    <cellStyle name="Title 2 8 2 2 2 2 2 14" xfId="54136"/>
    <cellStyle name="Title 2 8 2 2 2 2 2 15" xfId="54137"/>
    <cellStyle name="Title 2 8 2 2 2 2 2 16" xfId="54138"/>
    <cellStyle name="Title 2 8 2 2 2 2 2 17" xfId="54139"/>
    <cellStyle name="Title 2 8 2 2 2 2 2 18" xfId="54140"/>
    <cellStyle name="Title 2 8 2 2 2 2 2 19" xfId="54141"/>
    <cellStyle name="Title 2 8 2 2 2 2 2 2" xfId="54142"/>
    <cellStyle name="Title 2 8 2 2 2 2 2 2 2" xfId="54143"/>
    <cellStyle name="Title 2 8 2 2 2 2 2 20" xfId="54144"/>
    <cellStyle name="Title 2 8 2 2 2 2 2 21" xfId="54145"/>
    <cellStyle name="Title 2 8 2 2 2 2 2 22" xfId="54146"/>
    <cellStyle name="Title 2 8 2 2 2 2 2 23" xfId="54147"/>
    <cellStyle name="Title 2 8 2 2 2 2 2 24" xfId="54148"/>
    <cellStyle name="Title 2 8 2 2 2 2 2 25" xfId="54149"/>
    <cellStyle name="Title 2 8 2 2 2 2 2 26" xfId="54150"/>
    <cellStyle name="Title 2 8 2 2 2 2 2 27" xfId="54151"/>
    <cellStyle name="Title 2 8 2 2 2 2 2 28" xfId="54152"/>
    <cellStyle name="Title 2 8 2 2 2 2 2 29" xfId="54153"/>
    <cellStyle name="Title 2 8 2 2 2 2 2 3" xfId="54154"/>
    <cellStyle name="Title 2 8 2 2 2 2 2 30" xfId="54155"/>
    <cellStyle name="Title 2 8 2 2 2 2 2 31" xfId="54156"/>
    <cellStyle name="Title 2 8 2 2 2 2 2 32" xfId="54157"/>
    <cellStyle name="Title 2 8 2 2 2 2 2 33" xfId="54158"/>
    <cellStyle name="Title 2 8 2 2 2 2 2 34" xfId="54159"/>
    <cellStyle name="Title 2 8 2 2 2 2 2 35" xfId="54160"/>
    <cellStyle name="Title 2 8 2 2 2 2 2 36" xfId="54161"/>
    <cellStyle name="Title 2 8 2 2 2 2 2 37" xfId="54162"/>
    <cellStyle name="Title 2 8 2 2 2 2 2 38" xfId="54163"/>
    <cellStyle name="Title 2 8 2 2 2 2 2 39" xfId="54164"/>
    <cellStyle name="Title 2 8 2 2 2 2 2 4" xfId="54165"/>
    <cellStyle name="Title 2 8 2 2 2 2 2 40" xfId="54166"/>
    <cellStyle name="Title 2 8 2 2 2 2 2 41" xfId="54167"/>
    <cellStyle name="Title 2 8 2 2 2 2 2 42" xfId="54168"/>
    <cellStyle name="Title 2 8 2 2 2 2 2 43" xfId="54169"/>
    <cellStyle name="Title 2 8 2 2 2 2 2 44" xfId="54170"/>
    <cellStyle name="Title 2 8 2 2 2 2 2 45" xfId="54171"/>
    <cellStyle name="Title 2 8 2 2 2 2 2 46" xfId="54172"/>
    <cellStyle name="Title 2 8 2 2 2 2 2 47" xfId="54173"/>
    <cellStyle name="Title 2 8 2 2 2 2 2 48" xfId="54174"/>
    <cellStyle name="Title 2 8 2 2 2 2 2 49" xfId="54175"/>
    <cellStyle name="Title 2 8 2 2 2 2 2 5" xfId="54176"/>
    <cellStyle name="Title 2 8 2 2 2 2 2 50" xfId="54177"/>
    <cellStyle name="Title 2 8 2 2 2 2 2 51" xfId="54178"/>
    <cellStyle name="Title 2 8 2 2 2 2 2 52" xfId="54179"/>
    <cellStyle name="Title 2 8 2 2 2 2 2 53" xfId="54180"/>
    <cellStyle name="Title 2 8 2 2 2 2 2 54" xfId="54181"/>
    <cellStyle name="Title 2 8 2 2 2 2 2 55" xfId="54182"/>
    <cellStyle name="Title 2 8 2 2 2 2 2 56" xfId="54183"/>
    <cellStyle name="Title 2 8 2 2 2 2 2 57" xfId="54184"/>
    <cellStyle name="Title 2 8 2 2 2 2 2 58" xfId="54185"/>
    <cellStyle name="Title 2 8 2 2 2 2 2 59" xfId="54186"/>
    <cellStyle name="Title 2 8 2 2 2 2 2 6" xfId="54187"/>
    <cellStyle name="Title 2 8 2 2 2 2 2 60" xfId="54188"/>
    <cellStyle name="Title 2 8 2 2 2 2 2 61" xfId="54189"/>
    <cellStyle name="Title 2 8 2 2 2 2 2 62" xfId="54190"/>
    <cellStyle name="Title 2 8 2 2 2 2 2 63" xfId="54191"/>
    <cellStyle name="Title 2 8 2 2 2 2 2 64" xfId="54192"/>
    <cellStyle name="Title 2 8 2 2 2 2 2 65" xfId="54193"/>
    <cellStyle name="Title 2 8 2 2 2 2 2 66" xfId="54194"/>
    <cellStyle name="Title 2 8 2 2 2 2 2 67" xfId="54195"/>
    <cellStyle name="Title 2 8 2 2 2 2 2 68" xfId="54196"/>
    <cellStyle name="Title 2 8 2 2 2 2 2 69" xfId="54197"/>
    <cellStyle name="Title 2 8 2 2 2 2 2 7" xfId="54198"/>
    <cellStyle name="Title 2 8 2 2 2 2 2 70" xfId="54199"/>
    <cellStyle name="Title 2 8 2 2 2 2 2 71" xfId="54200"/>
    <cellStyle name="Title 2 8 2 2 2 2 2 72" xfId="54201"/>
    <cellStyle name="Title 2 8 2 2 2 2 2 73" xfId="54202"/>
    <cellStyle name="Title 2 8 2 2 2 2 2 74" xfId="54203"/>
    <cellStyle name="Title 2 8 2 2 2 2 2 8" xfId="54204"/>
    <cellStyle name="Title 2 8 2 2 2 2 2 9" xfId="54205"/>
    <cellStyle name="Title 2 8 2 2 2 2 20" xfId="54206"/>
    <cellStyle name="Title 2 8 2 2 2 2 21" xfId="54207"/>
    <cellStyle name="Title 2 8 2 2 2 2 22" xfId="54208"/>
    <cellStyle name="Title 2 8 2 2 2 2 23" xfId="54209"/>
    <cellStyle name="Title 2 8 2 2 2 2 24" xfId="54210"/>
    <cellStyle name="Title 2 8 2 2 2 2 25" xfId="54211"/>
    <cellStyle name="Title 2 8 2 2 2 2 26" xfId="54212"/>
    <cellStyle name="Title 2 8 2 2 2 2 27" xfId="54213"/>
    <cellStyle name="Title 2 8 2 2 2 2 28" xfId="54214"/>
    <cellStyle name="Title 2 8 2 2 2 2 29" xfId="54215"/>
    <cellStyle name="Title 2 8 2 2 2 2 3" xfId="54216"/>
    <cellStyle name="Title 2 8 2 2 2 2 3 2" xfId="54217"/>
    <cellStyle name="Title 2 8 2 2 2 2 30" xfId="54218"/>
    <cellStyle name="Title 2 8 2 2 2 2 31" xfId="54219"/>
    <cellStyle name="Title 2 8 2 2 2 2 32" xfId="54220"/>
    <cellStyle name="Title 2 8 2 2 2 2 33" xfId="54221"/>
    <cellStyle name="Title 2 8 2 2 2 2 34" xfId="54222"/>
    <cellStyle name="Title 2 8 2 2 2 2 35" xfId="54223"/>
    <cellStyle name="Title 2 8 2 2 2 2 36" xfId="54224"/>
    <cellStyle name="Title 2 8 2 2 2 2 37" xfId="54225"/>
    <cellStyle name="Title 2 8 2 2 2 2 38" xfId="54226"/>
    <cellStyle name="Title 2 8 2 2 2 2 39" xfId="54227"/>
    <cellStyle name="Title 2 8 2 2 2 2 4" xfId="54228"/>
    <cellStyle name="Title 2 8 2 2 2 2 40" xfId="54229"/>
    <cellStyle name="Title 2 8 2 2 2 2 41" xfId="54230"/>
    <cellStyle name="Title 2 8 2 2 2 2 42" xfId="54231"/>
    <cellStyle name="Title 2 8 2 2 2 2 43" xfId="54232"/>
    <cellStyle name="Title 2 8 2 2 2 2 44" xfId="54233"/>
    <cellStyle name="Title 2 8 2 2 2 2 45" xfId="54234"/>
    <cellStyle name="Title 2 8 2 2 2 2 46" xfId="54235"/>
    <cellStyle name="Title 2 8 2 2 2 2 47" xfId="54236"/>
    <cellStyle name="Title 2 8 2 2 2 2 48" xfId="54237"/>
    <cellStyle name="Title 2 8 2 2 2 2 49" xfId="54238"/>
    <cellStyle name="Title 2 8 2 2 2 2 5" xfId="54239"/>
    <cellStyle name="Title 2 8 2 2 2 2 50" xfId="54240"/>
    <cellStyle name="Title 2 8 2 2 2 2 51" xfId="54241"/>
    <cellStyle name="Title 2 8 2 2 2 2 52" xfId="54242"/>
    <cellStyle name="Title 2 8 2 2 2 2 53" xfId="54243"/>
    <cellStyle name="Title 2 8 2 2 2 2 54" xfId="54244"/>
    <cellStyle name="Title 2 8 2 2 2 2 55" xfId="54245"/>
    <cellStyle name="Title 2 8 2 2 2 2 56" xfId="54246"/>
    <cellStyle name="Title 2 8 2 2 2 2 57" xfId="54247"/>
    <cellStyle name="Title 2 8 2 2 2 2 58" xfId="54248"/>
    <cellStyle name="Title 2 8 2 2 2 2 59" xfId="54249"/>
    <cellStyle name="Title 2 8 2 2 2 2 6" xfId="54250"/>
    <cellStyle name="Title 2 8 2 2 2 2 60" xfId="54251"/>
    <cellStyle name="Title 2 8 2 2 2 2 61" xfId="54252"/>
    <cellStyle name="Title 2 8 2 2 2 2 62" xfId="54253"/>
    <cellStyle name="Title 2 8 2 2 2 2 63" xfId="54254"/>
    <cellStyle name="Title 2 8 2 2 2 2 64" xfId="54255"/>
    <cellStyle name="Title 2 8 2 2 2 2 65" xfId="54256"/>
    <cellStyle name="Title 2 8 2 2 2 2 66" xfId="54257"/>
    <cellStyle name="Title 2 8 2 2 2 2 67" xfId="54258"/>
    <cellStyle name="Title 2 8 2 2 2 2 68" xfId="54259"/>
    <cellStyle name="Title 2 8 2 2 2 2 69" xfId="54260"/>
    <cellStyle name="Title 2 8 2 2 2 2 7" xfId="54261"/>
    <cellStyle name="Title 2 8 2 2 2 2 70" xfId="54262"/>
    <cellStyle name="Title 2 8 2 2 2 2 71" xfId="54263"/>
    <cellStyle name="Title 2 8 2 2 2 2 72" xfId="54264"/>
    <cellStyle name="Title 2 8 2 2 2 2 73" xfId="54265"/>
    <cellStyle name="Title 2 8 2 2 2 2 74" xfId="54266"/>
    <cellStyle name="Title 2 8 2 2 2 2 8" xfId="54267"/>
    <cellStyle name="Title 2 8 2 2 2 2 9" xfId="54268"/>
    <cellStyle name="Title 2 8 2 2 2 20" xfId="54269"/>
    <cellStyle name="Title 2 8 2 2 2 21" xfId="54270"/>
    <cellStyle name="Title 2 8 2 2 2 22" xfId="54271"/>
    <cellStyle name="Title 2 8 2 2 2 23" xfId="54272"/>
    <cellStyle name="Title 2 8 2 2 2 24" xfId="54273"/>
    <cellStyle name="Title 2 8 2 2 2 25" xfId="54274"/>
    <cellStyle name="Title 2 8 2 2 2 26" xfId="54275"/>
    <cellStyle name="Title 2 8 2 2 2 27" xfId="54276"/>
    <cellStyle name="Title 2 8 2 2 2 28" xfId="54277"/>
    <cellStyle name="Title 2 8 2 2 2 29" xfId="54278"/>
    <cellStyle name="Title 2 8 2 2 2 3" xfId="54279"/>
    <cellStyle name="Title 2 8 2 2 2 3 2" xfId="54280"/>
    <cellStyle name="Title 2 8 2 2 2 30" xfId="54281"/>
    <cellStyle name="Title 2 8 2 2 2 31" xfId="54282"/>
    <cellStyle name="Title 2 8 2 2 2 32" xfId="54283"/>
    <cellStyle name="Title 2 8 2 2 2 33" xfId="54284"/>
    <cellStyle name="Title 2 8 2 2 2 34" xfId="54285"/>
    <cellStyle name="Title 2 8 2 2 2 35" xfId="54286"/>
    <cellStyle name="Title 2 8 2 2 2 36" xfId="54287"/>
    <cellStyle name="Title 2 8 2 2 2 37" xfId="54288"/>
    <cellStyle name="Title 2 8 2 2 2 38" xfId="54289"/>
    <cellStyle name="Title 2 8 2 2 2 39" xfId="54290"/>
    <cellStyle name="Title 2 8 2 2 2 4" xfId="54291"/>
    <cellStyle name="Title 2 8 2 2 2 40" xfId="54292"/>
    <cellStyle name="Title 2 8 2 2 2 41" xfId="54293"/>
    <cellStyle name="Title 2 8 2 2 2 42" xfId="54294"/>
    <cellStyle name="Title 2 8 2 2 2 43" xfId="54295"/>
    <cellStyle name="Title 2 8 2 2 2 44" xfId="54296"/>
    <cellStyle name="Title 2 8 2 2 2 45" xfId="54297"/>
    <cellStyle name="Title 2 8 2 2 2 46" xfId="54298"/>
    <cellStyle name="Title 2 8 2 2 2 47" xfId="54299"/>
    <cellStyle name="Title 2 8 2 2 2 48" xfId="54300"/>
    <cellStyle name="Title 2 8 2 2 2 49" xfId="54301"/>
    <cellStyle name="Title 2 8 2 2 2 5" xfId="54302"/>
    <cellStyle name="Title 2 8 2 2 2 50" xfId="54303"/>
    <cellStyle name="Title 2 8 2 2 2 51" xfId="54304"/>
    <cellStyle name="Title 2 8 2 2 2 52" xfId="54305"/>
    <cellStyle name="Title 2 8 2 2 2 53" xfId="54306"/>
    <cellStyle name="Title 2 8 2 2 2 54" xfId="54307"/>
    <cellStyle name="Title 2 8 2 2 2 55" xfId="54308"/>
    <cellStyle name="Title 2 8 2 2 2 56" xfId="54309"/>
    <cellStyle name="Title 2 8 2 2 2 57" xfId="54310"/>
    <cellStyle name="Title 2 8 2 2 2 58" xfId="54311"/>
    <cellStyle name="Title 2 8 2 2 2 59" xfId="54312"/>
    <cellStyle name="Title 2 8 2 2 2 6" xfId="54313"/>
    <cellStyle name="Title 2 8 2 2 2 60" xfId="54314"/>
    <cellStyle name="Title 2 8 2 2 2 61" xfId="54315"/>
    <cellStyle name="Title 2 8 2 2 2 62" xfId="54316"/>
    <cellStyle name="Title 2 8 2 2 2 63" xfId="54317"/>
    <cellStyle name="Title 2 8 2 2 2 64" xfId="54318"/>
    <cellStyle name="Title 2 8 2 2 2 65" xfId="54319"/>
    <cellStyle name="Title 2 8 2 2 2 66" xfId="54320"/>
    <cellStyle name="Title 2 8 2 2 2 67" xfId="54321"/>
    <cellStyle name="Title 2 8 2 2 2 68" xfId="54322"/>
    <cellStyle name="Title 2 8 2 2 2 69" xfId="54323"/>
    <cellStyle name="Title 2 8 2 2 2 7" xfId="54324"/>
    <cellStyle name="Title 2 8 2 2 2 70" xfId="54325"/>
    <cellStyle name="Title 2 8 2 2 2 71" xfId="54326"/>
    <cellStyle name="Title 2 8 2 2 2 72" xfId="54327"/>
    <cellStyle name="Title 2 8 2 2 2 73" xfId="54328"/>
    <cellStyle name="Title 2 8 2 2 2 74" xfId="54329"/>
    <cellStyle name="Title 2 8 2 2 2 75" xfId="54330"/>
    <cellStyle name="Title 2 8 2 2 2 76" xfId="54331"/>
    <cellStyle name="Title 2 8 2 2 2 77" xfId="54332"/>
    <cellStyle name="Title 2 8 2 2 2 78" xfId="54333"/>
    <cellStyle name="Title 2 8 2 2 2 79" xfId="54334"/>
    <cellStyle name="Title 2 8 2 2 2 8" xfId="54335"/>
    <cellStyle name="Title 2 8 2 2 2 80" xfId="54336"/>
    <cellStyle name="Title 2 8 2 2 2 81" xfId="54337"/>
    <cellStyle name="Title 2 8 2 2 2 82" xfId="54338"/>
    <cellStyle name="Title 2 8 2 2 2 83" xfId="54339"/>
    <cellStyle name="Title 2 8 2 2 2 84" xfId="54340"/>
    <cellStyle name="Title 2 8 2 2 2 85" xfId="54341"/>
    <cellStyle name="Title 2 8 2 2 2 86" xfId="54342"/>
    <cellStyle name="Title 2 8 2 2 2 87" xfId="54343"/>
    <cellStyle name="Title 2 8 2 2 2 88" xfId="54344"/>
    <cellStyle name="Title 2 8 2 2 2 9" xfId="54345"/>
    <cellStyle name="Title 2 8 2 2 20" xfId="54346"/>
    <cellStyle name="Title 2 8 2 2 21" xfId="54347"/>
    <cellStyle name="Title 2 8 2 2 22" xfId="54348"/>
    <cellStyle name="Title 2 8 2 2 23" xfId="54349"/>
    <cellStyle name="Title 2 8 2 2 24" xfId="54350"/>
    <cellStyle name="Title 2 8 2 2 25" xfId="54351"/>
    <cellStyle name="Title 2 8 2 2 26" xfId="54352"/>
    <cellStyle name="Title 2 8 2 2 27" xfId="54353"/>
    <cellStyle name="Title 2 8 2 2 28" xfId="54354"/>
    <cellStyle name="Title 2 8 2 2 29" xfId="54355"/>
    <cellStyle name="Title 2 8 2 2 3" xfId="54356"/>
    <cellStyle name="Title 2 8 2 2 3 2" xfId="54357"/>
    <cellStyle name="Title 2 8 2 2 30" xfId="54358"/>
    <cellStyle name="Title 2 8 2 2 31" xfId="54359"/>
    <cellStyle name="Title 2 8 2 2 32" xfId="54360"/>
    <cellStyle name="Title 2 8 2 2 33" xfId="54361"/>
    <cellStyle name="Title 2 8 2 2 34" xfId="54362"/>
    <cellStyle name="Title 2 8 2 2 35" xfId="54363"/>
    <cellStyle name="Title 2 8 2 2 36" xfId="54364"/>
    <cellStyle name="Title 2 8 2 2 37" xfId="54365"/>
    <cellStyle name="Title 2 8 2 2 38" xfId="54366"/>
    <cellStyle name="Title 2 8 2 2 39" xfId="54367"/>
    <cellStyle name="Title 2 8 2 2 4" xfId="54368"/>
    <cellStyle name="Title 2 8 2 2 40" xfId="54369"/>
    <cellStyle name="Title 2 8 2 2 41" xfId="54370"/>
    <cellStyle name="Title 2 8 2 2 42" xfId="54371"/>
    <cellStyle name="Title 2 8 2 2 43" xfId="54372"/>
    <cellStyle name="Title 2 8 2 2 44" xfId="54373"/>
    <cellStyle name="Title 2 8 2 2 45" xfId="54374"/>
    <cellStyle name="Title 2 8 2 2 46" xfId="54375"/>
    <cellStyle name="Title 2 8 2 2 47" xfId="54376"/>
    <cellStyle name="Title 2 8 2 2 48" xfId="54377"/>
    <cellStyle name="Title 2 8 2 2 49" xfId="54378"/>
    <cellStyle name="Title 2 8 2 2 5" xfId="54379"/>
    <cellStyle name="Title 2 8 2 2 50" xfId="54380"/>
    <cellStyle name="Title 2 8 2 2 51" xfId="54381"/>
    <cellStyle name="Title 2 8 2 2 52" xfId="54382"/>
    <cellStyle name="Title 2 8 2 2 53" xfId="54383"/>
    <cellStyle name="Title 2 8 2 2 54" xfId="54384"/>
    <cellStyle name="Title 2 8 2 2 55" xfId="54385"/>
    <cellStyle name="Title 2 8 2 2 56" xfId="54386"/>
    <cellStyle name="Title 2 8 2 2 57" xfId="54387"/>
    <cellStyle name="Title 2 8 2 2 58" xfId="54388"/>
    <cellStyle name="Title 2 8 2 2 59" xfId="54389"/>
    <cellStyle name="Title 2 8 2 2 6" xfId="54390"/>
    <cellStyle name="Title 2 8 2 2 60" xfId="54391"/>
    <cellStyle name="Title 2 8 2 2 61" xfId="54392"/>
    <cellStyle name="Title 2 8 2 2 62" xfId="54393"/>
    <cellStyle name="Title 2 8 2 2 63" xfId="54394"/>
    <cellStyle name="Title 2 8 2 2 64" xfId="54395"/>
    <cellStyle name="Title 2 8 2 2 65" xfId="54396"/>
    <cellStyle name="Title 2 8 2 2 66" xfId="54397"/>
    <cellStyle name="Title 2 8 2 2 67" xfId="54398"/>
    <cellStyle name="Title 2 8 2 2 68" xfId="54399"/>
    <cellStyle name="Title 2 8 2 2 69" xfId="54400"/>
    <cellStyle name="Title 2 8 2 2 7" xfId="54401"/>
    <cellStyle name="Title 2 8 2 2 70" xfId="54402"/>
    <cellStyle name="Title 2 8 2 2 71" xfId="54403"/>
    <cellStyle name="Title 2 8 2 2 72" xfId="54404"/>
    <cellStyle name="Title 2 8 2 2 73" xfId="54405"/>
    <cellStyle name="Title 2 8 2 2 74" xfId="54406"/>
    <cellStyle name="Title 2 8 2 2 75" xfId="54407"/>
    <cellStyle name="Title 2 8 2 2 76" xfId="54408"/>
    <cellStyle name="Title 2 8 2 2 77" xfId="54409"/>
    <cellStyle name="Title 2 8 2 2 78" xfId="54410"/>
    <cellStyle name="Title 2 8 2 2 79" xfId="54411"/>
    <cellStyle name="Title 2 8 2 2 8" xfId="54412"/>
    <cellStyle name="Title 2 8 2 2 80" xfId="54413"/>
    <cellStyle name="Title 2 8 2 2 81" xfId="54414"/>
    <cellStyle name="Title 2 8 2 2 82" xfId="54415"/>
    <cellStyle name="Title 2 8 2 2 83" xfId="54416"/>
    <cellStyle name="Title 2 8 2 2 84" xfId="54417"/>
    <cellStyle name="Title 2 8 2 2 85" xfId="54418"/>
    <cellStyle name="Title 2 8 2 2 86" xfId="54419"/>
    <cellStyle name="Title 2 8 2 2 87" xfId="54420"/>
    <cellStyle name="Title 2 8 2 2 88" xfId="54421"/>
    <cellStyle name="Title 2 8 2 2 9" xfId="54422"/>
    <cellStyle name="Title 2 8 2 20" xfId="54423"/>
    <cellStyle name="Title 2 8 2 21" xfId="54424"/>
    <cellStyle name="Title 2 8 2 22" xfId="54425"/>
    <cellStyle name="Title 2 8 2 23" xfId="54426"/>
    <cellStyle name="Title 2 8 2 24" xfId="54427"/>
    <cellStyle name="Title 2 8 2 25" xfId="54428"/>
    <cellStyle name="Title 2 8 2 26" xfId="54429"/>
    <cellStyle name="Title 2 8 2 27" xfId="54430"/>
    <cellStyle name="Title 2 8 2 28" xfId="54431"/>
    <cellStyle name="Title 2 8 2 29" xfId="54432"/>
    <cellStyle name="Title 2 8 2 3" xfId="54433"/>
    <cellStyle name="Title 2 8 2 30" xfId="54434"/>
    <cellStyle name="Title 2 8 2 31" xfId="54435"/>
    <cellStyle name="Title 2 8 2 32" xfId="54436"/>
    <cellStyle name="Title 2 8 2 33" xfId="54437"/>
    <cellStyle name="Title 2 8 2 34" xfId="54438"/>
    <cellStyle name="Title 2 8 2 35" xfId="54439"/>
    <cellStyle name="Title 2 8 2 36" xfId="54440"/>
    <cellStyle name="Title 2 8 2 37" xfId="54441"/>
    <cellStyle name="Title 2 8 2 38" xfId="54442"/>
    <cellStyle name="Title 2 8 2 39" xfId="54443"/>
    <cellStyle name="Title 2 8 2 4" xfId="54444"/>
    <cellStyle name="Title 2 8 2 40" xfId="54445"/>
    <cellStyle name="Title 2 8 2 41" xfId="54446"/>
    <cellStyle name="Title 2 8 2 42" xfId="54447"/>
    <cellStyle name="Title 2 8 2 43" xfId="54448"/>
    <cellStyle name="Title 2 8 2 44" xfId="54449"/>
    <cellStyle name="Title 2 8 2 45" xfId="54450"/>
    <cellStyle name="Title 2 8 2 46" xfId="54451"/>
    <cellStyle name="Title 2 8 2 47" xfId="54452"/>
    <cellStyle name="Title 2 8 2 48" xfId="54453"/>
    <cellStyle name="Title 2 8 2 49" xfId="54454"/>
    <cellStyle name="Title 2 8 2 5" xfId="54455"/>
    <cellStyle name="Title 2 8 2 50" xfId="54456"/>
    <cellStyle name="Title 2 8 2 51" xfId="54457"/>
    <cellStyle name="Title 2 8 2 52" xfId="54458"/>
    <cellStyle name="Title 2 8 2 53" xfId="54459"/>
    <cellStyle name="Title 2 8 2 54" xfId="54460"/>
    <cellStyle name="Title 2 8 2 55" xfId="54461"/>
    <cellStyle name="Title 2 8 2 56" xfId="54462"/>
    <cellStyle name="Title 2 8 2 57" xfId="54463"/>
    <cellStyle name="Title 2 8 2 58" xfId="54464"/>
    <cellStyle name="Title 2 8 2 59" xfId="54465"/>
    <cellStyle name="Title 2 8 2 6" xfId="54466"/>
    <cellStyle name="Title 2 8 2 60" xfId="54467"/>
    <cellStyle name="Title 2 8 2 61" xfId="54468"/>
    <cellStyle name="Title 2 8 2 62" xfId="54469"/>
    <cellStyle name="Title 2 8 2 63" xfId="54470"/>
    <cellStyle name="Title 2 8 2 64" xfId="54471"/>
    <cellStyle name="Title 2 8 2 65" xfId="54472"/>
    <cellStyle name="Title 2 8 2 66" xfId="54473"/>
    <cellStyle name="Title 2 8 2 67" xfId="54474"/>
    <cellStyle name="Title 2 8 2 68" xfId="54475"/>
    <cellStyle name="Title 2 8 2 69" xfId="54476"/>
    <cellStyle name="Title 2 8 2 7" xfId="54477"/>
    <cellStyle name="Title 2 8 2 70" xfId="54478"/>
    <cellStyle name="Title 2 8 2 71" xfId="54479"/>
    <cellStyle name="Title 2 8 2 72" xfId="54480"/>
    <cellStyle name="Title 2 8 2 73" xfId="54481"/>
    <cellStyle name="Title 2 8 2 74" xfId="54482"/>
    <cellStyle name="Title 2 8 2 75" xfId="54483"/>
    <cellStyle name="Title 2 8 2 76" xfId="54484"/>
    <cellStyle name="Title 2 8 2 77" xfId="54485"/>
    <cellStyle name="Title 2 8 2 78" xfId="54486"/>
    <cellStyle name="Title 2 8 2 79" xfId="54487"/>
    <cellStyle name="Title 2 8 2 8" xfId="54488"/>
    <cellStyle name="Title 2 8 2 80" xfId="54489"/>
    <cellStyle name="Title 2 8 2 81" xfId="54490"/>
    <cellStyle name="Title 2 8 2 82" xfId="54491"/>
    <cellStyle name="Title 2 8 2 83" xfId="54492"/>
    <cellStyle name="Title 2 8 2 84" xfId="54493"/>
    <cellStyle name="Title 2 8 2 85" xfId="54494"/>
    <cellStyle name="Title 2 8 2 86" xfId="54495"/>
    <cellStyle name="Title 2 8 2 87" xfId="54496"/>
    <cellStyle name="Title 2 8 2 88" xfId="54497"/>
    <cellStyle name="Title 2 8 2 89" xfId="54498"/>
    <cellStyle name="Title 2 8 2 9" xfId="54499"/>
    <cellStyle name="Title 2 8 2 90" xfId="54500"/>
    <cellStyle name="Title 2 8 2 91" xfId="54501"/>
    <cellStyle name="Title 2 8 2 92" xfId="54502"/>
    <cellStyle name="Title 2 8 2 93" xfId="54503"/>
    <cellStyle name="Title 2 8 2 94" xfId="54504"/>
    <cellStyle name="Title 2 8 2 95" xfId="54505"/>
    <cellStyle name="Title 2 8 2 96" xfId="54506"/>
    <cellStyle name="Title 2 8 2 97" xfId="54507"/>
    <cellStyle name="Title 2 8 2 98" xfId="54508"/>
    <cellStyle name="Title 2 8 20" xfId="54509"/>
    <cellStyle name="Title 2 8 21" xfId="54510"/>
    <cellStyle name="Title 2 8 22" xfId="54511"/>
    <cellStyle name="Title 2 8 23" xfId="54512"/>
    <cellStyle name="Title 2 8 24" xfId="54513"/>
    <cellStyle name="Title 2 8 25" xfId="54514"/>
    <cellStyle name="Title 2 8 25 2" xfId="54515"/>
    <cellStyle name="Title 2 8 26" xfId="54516"/>
    <cellStyle name="Title 2 8 27" xfId="54517"/>
    <cellStyle name="Title 2 8 28" xfId="54518"/>
    <cellStyle name="Title 2 8 29" xfId="54519"/>
    <cellStyle name="Title 2 8 3" xfId="54520"/>
    <cellStyle name="Title 2 8 30" xfId="54521"/>
    <cellStyle name="Title 2 8 31" xfId="54522"/>
    <cellStyle name="Title 2 8 32" xfId="54523"/>
    <cellStyle name="Title 2 8 33" xfId="54524"/>
    <cellStyle name="Title 2 8 34" xfId="54525"/>
    <cellStyle name="Title 2 8 35" xfId="54526"/>
    <cellStyle name="Title 2 8 36" xfId="54527"/>
    <cellStyle name="Title 2 8 37" xfId="54528"/>
    <cellStyle name="Title 2 8 38" xfId="54529"/>
    <cellStyle name="Title 2 8 39" xfId="54530"/>
    <cellStyle name="Title 2 8 4" xfId="54531"/>
    <cellStyle name="Title 2 8 4 10" xfId="54532"/>
    <cellStyle name="Title 2 8 4 11" xfId="54533"/>
    <cellStyle name="Title 2 8 4 12" xfId="54534"/>
    <cellStyle name="Title 2 8 4 13" xfId="54535"/>
    <cellStyle name="Title 2 8 4 14" xfId="54536"/>
    <cellStyle name="Title 2 8 4 15" xfId="54537"/>
    <cellStyle name="Title 2 8 4 16" xfId="54538"/>
    <cellStyle name="Title 2 8 4 17" xfId="54539"/>
    <cellStyle name="Title 2 8 4 18" xfId="54540"/>
    <cellStyle name="Title 2 8 4 19" xfId="54541"/>
    <cellStyle name="Title 2 8 4 2" xfId="54542"/>
    <cellStyle name="Title 2 8 4 2 10" xfId="54543"/>
    <cellStyle name="Title 2 8 4 2 11" xfId="54544"/>
    <cellStyle name="Title 2 8 4 2 12" xfId="54545"/>
    <cellStyle name="Title 2 8 4 2 13" xfId="54546"/>
    <cellStyle name="Title 2 8 4 2 14" xfId="54547"/>
    <cellStyle name="Title 2 8 4 2 15" xfId="54548"/>
    <cellStyle name="Title 2 8 4 2 16" xfId="54549"/>
    <cellStyle name="Title 2 8 4 2 17" xfId="54550"/>
    <cellStyle name="Title 2 8 4 2 18" xfId="54551"/>
    <cellStyle name="Title 2 8 4 2 19" xfId="54552"/>
    <cellStyle name="Title 2 8 4 2 2" xfId="54553"/>
    <cellStyle name="Title 2 8 4 2 2 2" xfId="54554"/>
    <cellStyle name="Title 2 8 4 2 20" xfId="54555"/>
    <cellStyle name="Title 2 8 4 2 21" xfId="54556"/>
    <cellStyle name="Title 2 8 4 2 22" xfId="54557"/>
    <cellStyle name="Title 2 8 4 2 23" xfId="54558"/>
    <cellStyle name="Title 2 8 4 2 24" xfId="54559"/>
    <cellStyle name="Title 2 8 4 2 25" xfId="54560"/>
    <cellStyle name="Title 2 8 4 2 26" xfId="54561"/>
    <cellStyle name="Title 2 8 4 2 27" xfId="54562"/>
    <cellStyle name="Title 2 8 4 2 28" xfId="54563"/>
    <cellStyle name="Title 2 8 4 2 29" xfId="54564"/>
    <cellStyle name="Title 2 8 4 2 3" xfId="54565"/>
    <cellStyle name="Title 2 8 4 2 30" xfId="54566"/>
    <cellStyle name="Title 2 8 4 2 31" xfId="54567"/>
    <cellStyle name="Title 2 8 4 2 32" xfId="54568"/>
    <cellStyle name="Title 2 8 4 2 33" xfId="54569"/>
    <cellStyle name="Title 2 8 4 2 34" xfId="54570"/>
    <cellStyle name="Title 2 8 4 2 35" xfId="54571"/>
    <cellStyle name="Title 2 8 4 2 36" xfId="54572"/>
    <cellStyle name="Title 2 8 4 2 37" xfId="54573"/>
    <cellStyle name="Title 2 8 4 2 38" xfId="54574"/>
    <cellStyle name="Title 2 8 4 2 39" xfId="54575"/>
    <cellStyle name="Title 2 8 4 2 4" xfId="54576"/>
    <cellStyle name="Title 2 8 4 2 40" xfId="54577"/>
    <cellStyle name="Title 2 8 4 2 41" xfId="54578"/>
    <cellStyle name="Title 2 8 4 2 42" xfId="54579"/>
    <cellStyle name="Title 2 8 4 2 43" xfId="54580"/>
    <cellStyle name="Title 2 8 4 2 44" xfId="54581"/>
    <cellStyle name="Title 2 8 4 2 45" xfId="54582"/>
    <cellStyle name="Title 2 8 4 2 46" xfId="54583"/>
    <cellStyle name="Title 2 8 4 2 47" xfId="54584"/>
    <cellStyle name="Title 2 8 4 2 48" xfId="54585"/>
    <cellStyle name="Title 2 8 4 2 49" xfId="54586"/>
    <cellStyle name="Title 2 8 4 2 5" xfId="54587"/>
    <cellStyle name="Title 2 8 4 2 50" xfId="54588"/>
    <cellStyle name="Title 2 8 4 2 51" xfId="54589"/>
    <cellStyle name="Title 2 8 4 2 52" xfId="54590"/>
    <cellStyle name="Title 2 8 4 2 53" xfId="54591"/>
    <cellStyle name="Title 2 8 4 2 54" xfId="54592"/>
    <cellStyle name="Title 2 8 4 2 55" xfId="54593"/>
    <cellStyle name="Title 2 8 4 2 56" xfId="54594"/>
    <cellStyle name="Title 2 8 4 2 57" xfId="54595"/>
    <cellStyle name="Title 2 8 4 2 58" xfId="54596"/>
    <cellStyle name="Title 2 8 4 2 59" xfId="54597"/>
    <cellStyle name="Title 2 8 4 2 6" xfId="54598"/>
    <cellStyle name="Title 2 8 4 2 60" xfId="54599"/>
    <cellStyle name="Title 2 8 4 2 61" xfId="54600"/>
    <cellStyle name="Title 2 8 4 2 62" xfId="54601"/>
    <cellStyle name="Title 2 8 4 2 63" xfId="54602"/>
    <cellStyle name="Title 2 8 4 2 64" xfId="54603"/>
    <cellStyle name="Title 2 8 4 2 65" xfId="54604"/>
    <cellStyle name="Title 2 8 4 2 66" xfId="54605"/>
    <cellStyle name="Title 2 8 4 2 67" xfId="54606"/>
    <cellStyle name="Title 2 8 4 2 68" xfId="54607"/>
    <cellStyle name="Title 2 8 4 2 69" xfId="54608"/>
    <cellStyle name="Title 2 8 4 2 7" xfId="54609"/>
    <cellStyle name="Title 2 8 4 2 70" xfId="54610"/>
    <cellStyle name="Title 2 8 4 2 71" xfId="54611"/>
    <cellStyle name="Title 2 8 4 2 72" xfId="54612"/>
    <cellStyle name="Title 2 8 4 2 73" xfId="54613"/>
    <cellStyle name="Title 2 8 4 2 74" xfId="54614"/>
    <cellStyle name="Title 2 8 4 2 8" xfId="54615"/>
    <cellStyle name="Title 2 8 4 2 9" xfId="54616"/>
    <cellStyle name="Title 2 8 4 20" xfId="54617"/>
    <cellStyle name="Title 2 8 4 21" xfId="54618"/>
    <cellStyle name="Title 2 8 4 22" xfId="54619"/>
    <cellStyle name="Title 2 8 4 23" xfId="54620"/>
    <cellStyle name="Title 2 8 4 24" xfId="54621"/>
    <cellStyle name="Title 2 8 4 25" xfId="54622"/>
    <cellStyle name="Title 2 8 4 26" xfId="54623"/>
    <cellStyle name="Title 2 8 4 27" xfId="54624"/>
    <cellStyle name="Title 2 8 4 28" xfId="54625"/>
    <cellStyle name="Title 2 8 4 29" xfId="54626"/>
    <cellStyle name="Title 2 8 4 3" xfId="54627"/>
    <cellStyle name="Title 2 8 4 3 2" xfId="54628"/>
    <cellStyle name="Title 2 8 4 30" xfId="54629"/>
    <cellStyle name="Title 2 8 4 31" xfId="54630"/>
    <cellStyle name="Title 2 8 4 32" xfId="54631"/>
    <cellStyle name="Title 2 8 4 33" xfId="54632"/>
    <cellStyle name="Title 2 8 4 34" xfId="54633"/>
    <cellStyle name="Title 2 8 4 35" xfId="54634"/>
    <cellStyle name="Title 2 8 4 36" xfId="54635"/>
    <cellStyle name="Title 2 8 4 37" xfId="54636"/>
    <cellStyle name="Title 2 8 4 38" xfId="54637"/>
    <cellStyle name="Title 2 8 4 39" xfId="54638"/>
    <cellStyle name="Title 2 8 4 4" xfId="54639"/>
    <cellStyle name="Title 2 8 4 40" xfId="54640"/>
    <cellStyle name="Title 2 8 4 41" xfId="54641"/>
    <cellStyle name="Title 2 8 4 42" xfId="54642"/>
    <cellStyle name="Title 2 8 4 43" xfId="54643"/>
    <cellStyle name="Title 2 8 4 44" xfId="54644"/>
    <cellStyle name="Title 2 8 4 45" xfId="54645"/>
    <cellStyle name="Title 2 8 4 46" xfId="54646"/>
    <cellStyle name="Title 2 8 4 47" xfId="54647"/>
    <cellStyle name="Title 2 8 4 48" xfId="54648"/>
    <cellStyle name="Title 2 8 4 49" xfId="54649"/>
    <cellStyle name="Title 2 8 4 5" xfId="54650"/>
    <cellStyle name="Title 2 8 4 50" xfId="54651"/>
    <cellStyle name="Title 2 8 4 51" xfId="54652"/>
    <cellStyle name="Title 2 8 4 52" xfId="54653"/>
    <cellStyle name="Title 2 8 4 53" xfId="54654"/>
    <cellStyle name="Title 2 8 4 54" xfId="54655"/>
    <cellStyle name="Title 2 8 4 55" xfId="54656"/>
    <cellStyle name="Title 2 8 4 56" xfId="54657"/>
    <cellStyle name="Title 2 8 4 57" xfId="54658"/>
    <cellStyle name="Title 2 8 4 58" xfId="54659"/>
    <cellStyle name="Title 2 8 4 59" xfId="54660"/>
    <cellStyle name="Title 2 8 4 6" xfId="54661"/>
    <cellStyle name="Title 2 8 4 60" xfId="54662"/>
    <cellStyle name="Title 2 8 4 61" xfId="54663"/>
    <cellStyle name="Title 2 8 4 62" xfId="54664"/>
    <cellStyle name="Title 2 8 4 63" xfId="54665"/>
    <cellStyle name="Title 2 8 4 64" xfId="54666"/>
    <cellStyle name="Title 2 8 4 65" xfId="54667"/>
    <cellStyle name="Title 2 8 4 66" xfId="54668"/>
    <cellStyle name="Title 2 8 4 67" xfId="54669"/>
    <cellStyle name="Title 2 8 4 68" xfId="54670"/>
    <cellStyle name="Title 2 8 4 69" xfId="54671"/>
    <cellStyle name="Title 2 8 4 7" xfId="54672"/>
    <cellStyle name="Title 2 8 4 70" xfId="54673"/>
    <cellStyle name="Title 2 8 4 71" xfId="54674"/>
    <cellStyle name="Title 2 8 4 72" xfId="54675"/>
    <cellStyle name="Title 2 8 4 73" xfId="54676"/>
    <cellStyle name="Title 2 8 4 74" xfId="54677"/>
    <cellStyle name="Title 2 8 4 8" xfId="54678"/>
    <cellStyle name="Title 2 8 4 9" xfId="54679"/>
    <cellStyle name="Title 2 8 40" xfId="54680"/>
    <cellStyle name="Title 2 8 41" xfId="54681"/>
    <cellStyle name="Title 2 8 42" xfId="54682"/>
    <cellStyle name="Title 2 8 43" xfId="54683"/>
    <cellStyle name="Title 2 8 44" xfId="54684"/>
    <cellStyle name="Title 2 8 45" xfId="54685"/>
    <cellStyle name="Title 2 8 46" xfId="54686"/>
    <cellStyle name="Title 2 8 47" xfId="54687"/>
    <cellStyle name="Title 2 8 48" xfId="54688"/>
    <cellStyle name="Title 2 8 49" xfId="54689"/>
    <cellStyle name="Title 2 8 5" xfId="54690"/>
    <cellStyle name="Title 2 8 50" xfId="54691"/>
    <cellStyle name="Title 2 8 51" xfId="54692"/>
    <cellStyle name="Title 2 8 52" xfId="54693"/>
    <cellStyle name="Title 2 8 53" xfId="54694"/>
    <cellStyle name="Title 2 8 54" xfId="54695"/>
    <cellStyle name="Title 2 8 55" xfId="54696"/>
    <cellStyle name="Title 2 8 56" xfId="54697"/>
    <cellStyle name="Title 2 8 57" xfId="54698"/>
    <cellStyle name="Title 2 8 58" xfId="54699"/>
    <cellStyle name="Title 2 8 59" xfId="54700"/>
    <cellStyle name="Title 2 8 6" xfId="54701"/>
    <cellStyle name="Title 2 8 60" xfId="54702"/>
    <cellStyle name="Title 2 8 61" xfId="54703"/>
    <cellStyle name="Title 2 8 62" xfId="54704"/>
    <cellStyle name="Title 2 8 63" xfId="54705"/>
    <cellStyle name="Title 2 8 64" xfId="54706"/>
    <cellStyle name="Title 2 8 65" xfId="54707"/>
    <cellStyle name="Title 2 8 66" xfId="54708"/>
    <cellStyle name="Title 2 8 67" xfId="54709"/>
    <cellStyle name="Title 2 8 68" xfId="54710"/>
    <cellStyle name="Title 2 8 69" xfId="54711"/>
    <cellStyle name="Title 2 8 7" xfId="54712"/>
    <cellStyle name="Title 2 8 70" xfId="54713"/>
    <cellStyle name="Title 2 8 71" xfId="54714"/>
    <cellStyle name="Title 2 8 72" xfId="54715"/>
    <cellStyle name="Title 2 8 73" xfId="54716"/>
    <cellStyle name="Title 2 8 74" xfId="54717"/>
    <cellStyle name="Title 2 8 75" xfId="54718"/>
    <cellStyle name="Title 2 8 76" xfId="54719"/>
    <cellStyle name="Title 2 8 77" xfId="54720"/>
    <cellStyle name="Title 2 8 78" xfId="54721"/>
    <cellStyle name="Title 2 8 79" xfId="54722"/>
    <cellStyle name="Title 2 8 8" xfId="54723"/>
    <cellStyle name="Title 2 8 80" xfId="54724"/>
    <cellStyle name="Title 2 8 81" xfId="54725"/>
    <cellStyle name="Title 2 8 82" xfId="54726"/>
    <cellStyle name="Title 2 8 83" xfId="54727"/>
    <cellStyle name="Title 2 8 84" xfId="54728"/>
    <cellStyle name="Title 2 8 85" xfId="54729"/>
    <cellStyle name="Title 2 8 86" xfId="54730"/>
    <cellStyle name="Title 2 8 87" xfId="54731"/>
    <cellStyle name="Title 2 8 88" xfId="54732"/>
    <cellStyle name="Title 2 8 89" xfId="54733"/>
    <cellStyle name="Title 2 8 9" xfId="54734"/>
    <cellStyle name="Title 2 8 90" xfId="54735"/>
    <cellStyle name="Title 2 8 91" xfId="54736"/>
    <cellStyle name="Title 2 8 92" xfId="54737"/>
    <cellStyle name="Title 2 8 93" xfId="54738"/>
    <cellStyle name="Title 2 8 94" xfId="54739"/>
    <cellStyle name="Title 2 8 95" xfId="54740"/>
    <cellStyle name="Title 2 8 96" xfId="54741"/>
    <cellStyle name="Title 2 8 97" xfId="54742"/>
    <cellStyle name="Title 2 8 98" xfId="54743"/>
    <cellStyle name="Title 2 8 99" xfId="54744"/>
    <cellStyle name="Title 2 80" xfId="54745"/>
    <cellStyle name="Title 2 81" xfId="54746"/>
    <cellStyle name="Title 2 82" xfId="54747"/>
    <cellStyle name="Title 2 83" xfId="54748"/>
    <cellStyle name="Title 2 84" xfId="54749"/>
    <cellStyle name="Title 2 85" xfId="54750"/>
    <cellStyle name="Title 2 86" xfId="54751"/>
    <cellStyle name="Title 2 87" xfId="54752"/>
    <cellStyle name="Title 2 88" xfId="54753"/>
    <cellStyle name="Title 2 89" xfId="54754"/>
    <cellStyle name="Title 2 9" xfId="54755"/>
    <cellStyle name="Title 2 9 10" xfId="54756"/>
    <cellStyle name="Title 2 9 100" xfId="54757"/>
    <cellStyle name="Title 2 9 101" xfId="54758"/>
    <cellStyle name="Title 2 9 102" xfId="54759"/>
    <cellStyle name="Title 2 9 103" xfId="54760"/>
    <cellStyle name="Title 2 9 104" xfId="54761"/>
    <cellStyle name="Title 2 9 105" xfId="54762"/>
    <cellStyle name="Title 2 9 106" xfId="54763"/>
    <cellStyle name="Title 2 9 107" xfId="54764"/>
    <cellStyle name="Title 2 9 108" xfId="54765"/>
    <cellStyle name="Title 2 9 109" xfId="54766"/>
    <cellStyle name="Title 2 9 11" xfId="54767"/>
    <cellStyle name="Title 2 9 110" xfId="54768"/>
    <cellStyle name="Title 2 9 12" xfId="54769"/>
    <cellStyle name="Title 2 9 13" xfId="54770"/>
    <cellStyle name="Title 2 9 14" xfId="54771"/>
    <cellStyle name="Title 2 9 15" xfId="54772"/>
    <cellStyle name="Title 2 9 16" xfId="54773"/>
    <cellStyle name="Title 2 9 17" xfId="54774"/>
    <cellStyle name="Title 2 9 18" xfId="54775"/>
    <cellStyle name="Title 2 9 19" xfId="54776"/>
    <cellStyle name="Title 2 9 2" xfId="54777"/>
    <cellStyle name="Title 2 9 2 10" xfId="54778"/>
    <cellStyle name="Title 2 9 2 11" xfId="54779"/>
    <cellStyle name="Title 2 9 2 12" xfId="54780"/>
    <cellStyle name="Title 2 9 2 13" xfId="54781"/>
    <cellStyle name="Title 2 9 2 13 2" xfId="54782"/>
    <cellStyle name="Title 2 9 2 14" xfId="54783"/>
    <cellStyle name="Title 2 9 2 15" xfId="54784"/>
    <cellStyle name="Title 2 9 2 16" xfId="54785"/>
    <cellStyle name="Title 2 9 2 17" xfId="54786"/>
    <cellStyle name="Title 2 9 2 18" xfId="54787"/>
    <cellStyle name="Title 2 9 2 19" xfId="54788"/>
    <cellStyle name="Title 2 9 2 2" xfId="54789"/>
    <cellStyle name="Title 2 9 2 2 10" xfId="54790"/>
    <cellStyle name="Title 2 9 2 2 11" xfId="54791"/>
    <cellStyle name="Title 2 9 2 2 12" xfId="54792"/>
    <cellStyle name="Title 2 9 2 2 13" xfId="54793"/>
    <cellStyle name="Title 2 9 2 2 14" xfId="54794"/>
    <cellStyle name="Title 2 9 2 2 15" xfId="54795"/>
    <cellStyle name="Title 2 9 2 2 16" xfId="54796"/>
    <cellStyle name="Title 2 9 2 2 17" xfId="54797"/>
    <cellStyle name="Title 2 9 2 2 18" xfId="54798"/>
    <cellStyle name="Title 2 9 2 2 19" xfId="54799"/>
    <cellStyle name="Title 2 9 2 2 2" xfId="54800"/>
    <cellStyle name="Title 2 9 2 2 2 10" xfId="54801"/>
    <cellStyle name="Title 2 9 2 2 2 11" xfId="54802"/>
    <cellStyle name="Title 2 9 2 2 2 12" xfId="54803"/>
    <cellStyle name="Title 2 9 2 2 2 13" xfId="54804"/>
    <cellStyle name="Title 2 9 2 2 2 14" xfId="54805"/>
    <cellStyle name="Title 2 9 2 2 2 15" xfId="54806"/>
    <cellStyle name="Title 2 9 2 2 2 16" xfId="54807"/>
    <cellStyle name="Title 2 9 2 2 2 17" xfId="54808"/>
    <cellStyle name="Title 2 9 2 2 2 18" xfId="54809"/>
    <cellStyle name="Title 2 9 2 2 2 19" xfId="54810"/>
    <cellStyle name="Title 2 9 2 2 2 2" xfId="54811"/>
    <cellStyle name="Title 2 9 2 2 2 2 10" xfId="54812"/>
    <cellStyle name="Title 2 9 2 2 2 2 11" xfId="54813"/>
    <cellStyle name="Title 2 9 2 2 2 2 12" xfId="54814"/>
    <cellStyle name="Title 2 9 2 2 2 2 13" xfId="54815"/>
    <cellStyle name="Title 2 9 2 2 2 2 14" xfId="54816"/>
    <cellStyle name="Title 2 9 2 2 2 2 15" xfId="54817"/>
    <cellStyle name="Title 2 9 2 2 2 2 16" xfId="54818"/>
    <cellStyle name="Title 2 9 2 2 2 2 17" xfId="54819"/>
    <cellStyle name="Title 2 9 2 2 2 2 18" xfId="54820"/>
    <cellStyle name="Title 2 9 2 2 2 2 19" xfId="54821"/>
    <cellStyle name="Title 2 9 2 2 2 2 2" xfId="54822"/>
    <cellStyle name="Title 2 9 2 2 2 2 2 10" xfId="54823"/>
    <cellStyle name="Title 2 9 2 2 2 2 2 11" xfId="54824"/>
    <cellStyle name="Title 2 9 2 2 2 2 2 12" xfId="54825"/>
    <cellStyle name="Title 2 9 2 2 2 2 2 13" xfId="54826"/>
    <cellStyle name="Title 2 9 2 2 2 2 2 14" xfId="54827"/>
    <cellStyle name="Title 2 9 2 2 2 2 2 15" xfId="54828"/>
    <cellStyle name="Title 2 9 2 2 2 2 2 16" xfId="54829"/>
    <cellStyle name="Title 2 9 2 2 2 2 2 17" xfId="54830"/>
    <cellStyle name="Title 2 9 2 2 2 2 2 18" xfId="54831"/>
    <cellStyle name="Title 2 9 2 2 2 2 2 19" xfId="54832"/>
    <cellStyle name="Title 2 9 2 2 2 2 2 2" xfId="54833"/>
    <cellStyle name="Title 2 9 2 2 2 2 2 2 2" xfId="54834"/>
    <cellStyle name="Title 2 9 2 2 2 2 2 20" xfId="54835"/>
    <cellStyle name="Title 2 9 2 2 2 2 2 21" xfId="54836"/>
    <cellStyle name="Title 2 9 2 2 2 2 2 22" xfId="54837"/>
    <cellStyle name="Title 2 9 2 2 2 2 2 23" xfId="54838"/>
    <cellStyle name="Title 2 9 2 2 2 2 2 24" xfId="54839"/>
    <cellStyle name="Title 2 9 2 2 2 2 2 25" xfId="54840"/>
    <cellStyle name="Title 2 9 2 2 2 2 2 26" xfId="54841"/>
    <cellStyle name="Title 2 9 2 2 2 2 2 27" xfId="54842"/>
    <cellStyle name="Title 2 9 2 2 2 2 2 28" xfId="54843"/>
    <cellStyle name="Title 2 9 2 2 2 2 2 29" xfId="54844"/>
    <cellStyle name="Title 2 9 2 2 2 2 2 3" xfId="54845"/>
    <cellStyle name="Title 2 9 2 2 2 2 2 30" xfId="54846"/>
    <cellStyle name="Title 2 9 2 2 2 2 2 31" xfId="54847"/>
    <cellStyle name="Title 2 9 2 2 2 2 2 32" xfId="54848"/>
    <cellStyle name="Title 2 9 2 2 2 2 2 33" xfId="54849"/>
    <cellStyle name="Title 2 9 2 2 2 2 2 34" xfId="54850"/>
    <cellStyle name="Title 2 9 2 2 2 2 2 35" xfId="54851"/>
    <cellStyle name="Title 2 9 2 2 2 2 2 36" xfId="54852"/>
    <cellStyle name="Title 2 9 2 2 2 2 2 37" xfId="54853"/>
    <cellStyle name="Title 2 9 2 2 2 2 2 38" xfId="54854"/>
    <cellStyle name="Title 2 9 2 2 2 2 2 39" xfId="54855"/>
    <cellStyle name="Title 2 9 2 2 2 2 2 4" xfId="54856"/>
    <cellStyle name="Title 2 9 2 2 2 2 2 40" xfId="54857"/>
    <cellStyle name="Title 2 9 2 2 2 2 2 41" xfId="54858"/>
    <cellStyle name="Title 2 9 2 2 2 2 2 42" xfId="54859"/>
    <cellStyle name="Title 2 9 2 2 2 2 2 43" xfId="54860"/>
    <cellStyle name="Title 2 9 2 2 2 2 2 44" xfId="54861"/>
    <cellStyle name="Title 2 9 2 2 2 2 2 45" xfId="54862"/>
    <cellStyle name="Title 2 9 2 2 2 2 2 46" xfId="54863"/>
    <cellStyle name="Title 2 9 2 2 2 2 2 47" xfId="54864"/>
    <cellStyle name="Title 2 9 2 2 2 2 2 48" xfId="54865"/>
    <cellStyle name="Title 2 9 2 2 2 2 2 49" xfId="54866"/>
    <cellStyle name="Title 2 9 2 2 2 2 2 5" xfId="54867"/>
    <cellStyle name="Title 2 9 2 2 2 2 2 50" xfId="54868"/>
    <cellStyle name="Title 2 9 2 2 2 2 2 51" xfId="54869"/>
    <cellStyle name="Title 2 9 2 2 2 2 2 52" xfId="54870"/>
    <cellStyle name="Title 2 9 2 2 2 2 2 53" xfId="54871"/>
    <cellStyle name="Title 2 9 2 2 2 2 2 54" xfId="54872"/>
    <cellStyle name="Title 2 9 2 2 2 2 2 55" xfId="54873"/>
    <cellStyle name="Title 2 9 2 2 2 2 2 56" xfId="54874"/>
    <cellStyle name="Title 2 9 2 2 2 2 2 57" xfId="54875"/>
    <cellStyle name="Title 2 9 2 2 2 2 2 58" xfId="54876"/>
    <cellStyle name="Title 2 9 2 2 2 2 2 59" xfId="54877"/>
    <cellStyle name="Title 2 9 2 2 2 2 2 6" xfId="54878"/>
    <cellStyle name="Title 2 9 2 2 2 2 2 60" xfId="54879"/>
    <cellStyle name="Title 2 9 2 2 2 2 2 61" xfId="54880"/>
    <cellStyle name="Title 2 9 2 2 2 2 2 62" xfId="54881"/>
    <cellStyle name="Title 2 9 2 2 2 2 2 63" xfId="54882"/>
    <cellStyle name="Title 2 9 2 2 2 2 2 64" xfId="54883"/>
    <cellStyle name="Title 2 9 2 2 2 2 2 65" xfId="54884"/>
    <cellStyle name="Title 2 9 2 2 2 2 2 66" xfId="54885"/>
    <cellStyle name="Title 2 9 2 2 2 2 2 67" xfId="54886"/>
    <cellStyle name="Title 2 9 2 2 2 2 2 68" xfId="54887"/>
    <cellStyle name="Title 2 9 2 2 2 2 2 69" xfId="54888"/>
    <cellStyle name="Title 2 9 2 2 2 2 2 7" xfId="54889"/>
    <cellStyle name="Title 2 9 2 2 2 2 2 70" xfId="54890"/>
    <cellStyle name="Title 2 9 2 2 2 2 2 71" xfId="54891"/>
    <cellStyle name="Title 2 9 2 2 2 2 2 72" xfId="54892"/>
    <cellStyle name="Title 2 9 2 2 2 2 2 73" xfId="54893"/>
    <cellStyle name="Title 2 9 2 2 2 2 2 74" xfId="54894"/>
    <cellStyle name="Title 2 9 2 2 2 2 2 8" xfId="54895"/>
    <cellStyle name="Title 2 9 2 2 2 2 2 9" xfId="54896"/>
    <cellStyle name="Title 2 9 2 2 2 2 20" xfId="54897"/>
    <cellStyle name="Title 2 9 2 2 2 2 21" xfId="54898"/>
    <cellStyle name="Title 2 9 2 2 2 2 22" xfId="54899"/>
    <cellStyle name="Title 2 9 2 2 2 2 23" xfId="54900"/>
    <cellStyle name="Title 2 9 2 2 2 2 24" xfId="54901"/>
    <cellStyle name="Title 2 9 2 2 2 2 25" xfId="54902"/>
    <cellStyle name="Title 2 9 2 2 2 2 26" xfId="54903"/>
    <cellStyle name="Title 2 9 2 2 2 2 27" xfId="54904"/>
    <cellStyle name="Title 2 9 2 2 2 2 28" xfId="54905"/>
    <cellStyle name="Title 2 9 2 2 2 2 29" xfId="54906"/>
    <cellStyle name="Title 2 9 2 2 2 2 3" xfId="54907"/>
    <cellStyle name="Title 2 9 2 2 2 2 3 2" xfId="54908"/>
    <cellStyle name="Title 2 9 2 2 2 2 30" xfId="54909"/>
    <cellStyle name="Title 2 9 2 2 2 2 31" xfId="54910"/>
    <cellStyle name="Title 2 9 2 2 2 2 32" xfId="54911"/>
    <cellStyle name="Title 2 9 2 2 2 2 33" xfId="54912"/>
    <cellStyle name="Title 2 9 2 2 2 2 34" xfId="54913"/>
    <cellStyle name="Title 2 9 2 2 2 2 35" xfId="54914"/>
    <cellStyle name="Title 2 9 2 2 2 2 36" xfId="54915"/>
    <cellStyle name="Title 2 9 2 2 2 2 37" xfId="54916"/>
    <cellStyle name="Title 2 9 2 2 2 2 38" xfId="54917"/>
    <cellStyle name="Title 2 9 2 2 2 2 39" xfId="54918"/>
    <cellStyle name="Title 2 9 2 2 2 2 4" xfId="54919"/>
    <cellStyle name="Title 2 9 2 2 2 2 40" xfId="54920"/>
    <cellStyle name="Title 2 9 2 2 2 2 41" xfId="54921"/>
    <cellStyle name="Title 2 9 2 2 2 2 42" xfId="54922"/>
    <cellStyle name="Title 2 9 2 2 2 2 43" xfId="54923"/>
    <cellStyle name="Title 2 9 2 2 2 2 44" xfId="54924"/>
    <cellStyle name="Title 2 9 2 2 2 2 45" xfId="54925"/>
    <cellStyle name="Title 2 9 2 2 2 2 46" xfId="54926"/>
    <cellStyle name="Title 2 9 2 2 2 2 47" xfId="54927"/>
    <cellStyle name="Title 2 9 2 2 2 2 48" xfId="54928"/>
    <cellStyle name="Title 2 9 2 2 2 2 49" xfId="54929"/>
    <cellStyle name="Title 2 9 2 2 2 2 5" xfId="54930"/>
    <cellStyle name="Title 2 9 2 2 2 2 50" xfId="54931"/>
    <cellStyle name="Title 2 9 2 2 2 2 51" xfId="54932"/>
    <cellStyle name="Title 2 9 2 2 2 2 52" xfId="54933"/>
    <cellStyle name="Title 2 9 2 2 2 2 53" xfId="54934"/>
    <cellStyle name="Title 2 9 2 2 2 2 54" xfId="54935"/>
    <cellStyle name="Title 2 9 2 2 2 2 55" xfId="54936"/>
    <cellStyle name="Title 2 9 2 2 2 2 56" xfId="54937"/>
    <cellStyle name="Title 2 9 2 2 2 2 57" xfId="54938"/>
    <cellStyle name="Title 2 9 2 2 2 2 58" xfId="54939"/>
    <cellStyle name="Title 2 9 2 2 2 2 59" xfId="54940"/>
    <cellStyle name="Title 2 9 2 2 2 2 6" xfId="54941"/>
    <cellStyle name="Title 2 9 2 2 2 2 60" xfId="54942"/>
    <cellStyle name="Title 2 9 2 2 2 2 61" xfId="54943"/>
    <cellStyle name="Title 2 9 2 2 2 2 62" xfId="54944"/>
    <cellStyle name="Title 2 9 2 2 2 2 63" xfId="54945"/>
    <cellStyle name="Title 2 9 2 2 2 2 64" xfId="54946"/>
    <cellStyle name="Title 2 9 2 2 2 2 65" xfId="54947"/>
    <cellStyle name="Title 2 9 2 2 2 2 66" xfId="54948"/>
    <cellStyle name="Title 2 9 2 2 2 2 67" xfId="54949"/>
    <cellStyle name="Title 2 9 2 2 2 2 68" xfId="54950"/>
    <cellStyle name="Title 2 9 2 2 2 2 69" xfId="54951"/>
    <cellStyle name="Title 2 9 2 2 2 2 7" xfId="54952"/>
    <cellStyle name="Title 2 9 2 2 2 2 70" xfId="54953"/>
    <cellStyle name="Title 2 9 2 2 2 2 71" xfId="54954"/>
    <cellStyle name="Title 2 9 2 2 2 2 72" xfId="54955"/>
    <cellStyle name="Title 2 9 2 2 2 2 73" xfId="54956"/>
    <cellStyle name="Title 2 9 2 2 2 2 74" xfId="54957"/>
    <cellStyle name="Title 2 9 2 2 2 2 8" xfId="54958"/>
    <cellStyle name="Title 2 9 2 2 2 2 9" xfId="54959"/>
    <cellStyle name="Title 2 9 2 2 2 20" xfId="54960"/>
    <cellStyle name="Title 2 9 2 2 2 21" xfId="54961"/>
    <cellStyle name="Title 2 9 2 2 2 22" xfId="54962"/>
    <cellStyle name="Title 2 9 2 2 2 23" xfId="54963"/>
    <cellStyle name="Title 2 9 2 2 2 24" xfId="54964"/>
    <cellStyle name="Title 2 9 2 2 2 25" xfId="54965"/>
    <cellStyle name="Title 2 9 2 2 2 26" xfId="54966"/>
    <cellStyle name="Title 2 9 2 2 2 27" xfId="54967"/>
    <cellStyle name="Title 2 9 2 2 2 28" xfId="54968"/>
    <cellStyle name="Title 2 9 2 2 2 29" xfId="54969"/>
    <cellStyle name="Title 2 9 2 2 2 3" xfId="54970"/>
    <cellStyle name="Title 2 9 2 2 2 3 2" xfId="54971"/>
    <cellStyle name="Title 2 9 2 2 2 30" xfId="54972"/>
    <cellStyle name="Title 2 9 2 2 2 31" xfId="54973"/>
    <cellStyle name="Title 2 9 2 2 2 32" xfId="54974"/>
    <cellStyle name="Title 2 9 2 2 2 33" xfId="54975"/>
    <cellStyle name="Title 2 9 2 2 2 34" xfId="54976"/>
    <cellStyle name="Title 2 9 2 2 2 35" xfId="54977"/>
    <cellStyle name="Title 2 9 2 2 2 36" xfId="54978"/>
    <cellStyle name="Title 2 9 2 2 2 37" xfId="54979"/>
    <cellStyle name="Title 2 9 2 2 2 38" xfId="54980"/>
    <cellStyle name="Title 2 9 2 2 2 39" xfId="54981"/>
    <cellStyle name="Title 2 9 2 2 2 4" xfId="54982"/>
    <cellStyle name="Title 2 9 2 2 2 40" xfId="54983"/>
    <cellStyle name="Title 2 9 2 2 2 41" xfId="54984"/>
    <cellStyle name="Title 2 9 2 2 2 42" xfId="54985"/>
    <cellStyle name="Title 2 9 2 2 2 43" xfId="54986"/>
    <cellStyle name="Title 2 9 2 2 2 44" xfId="54987"/>
    <cellStyle name="Title 2 9 2 2 2 45" xfId="54988"/>
    <cellStyle name="Title 2 9 2 2 2 46" xfId="54989"/>
    <cellStyle name="Title 2 9 2 2 2 47" xfId="54990"/>
    <cellStyle name="Title 2 9 2 2 2 48" xfId="54991"/>
    <cellStyle name="Title 2 9 2 2 2 49" xfId="54992"/>
    <cellStyle name="Title 2 9 2 2 2 5" xfId="54993"/>
    <cellStyle name="Title 2 9 2 2 2 50" xfId="54994"/>
    <cellStyle name="Title 2 9 2 2 2 51" xfId="54995"/>
    <cellStyle name="Title 2 9 2 2 2 52" xfId="54996"/>
    <cellStyle name="Title 2 9 2 2 2 53" xfId="54997"/>
    <cellStyle name="Title 2 9 2 2 2 54" xfId="54998"/>
    <cellStyle name="Title 2 9 2 2 2 55" xfId="54999"/>
    <cellStyle name="Title 2 9 2 2 2 56" xfId="55000"/>
    <cellStyle name="Title 2 9 2 2 2 57" xfId="55001"/>
    <cellStyle name="Title 2 9 2 2 2 58" xfId="55002"/>
    <cellStyle name="Title 2 9 2 2 2 59" xfId="55003"/>
    <cellStyle name="Title 2 9 2 2 2 6" xfId="55004"/>
    <cellStyle name="Title 2 9 2 2 2 60" xfId="55005"/>
    <cellStyle name="Title 2 9 2 2 2 61" xfId="55006"/>
    <cellStyle name="Title 2 9 2 2 2 62" xfId="55007"/>
    <cellStyle name="Title 2 9 2 2 2 63" xfId="55008"/>
    <cellStyle name="Title 2 9 2 2 2 64" xfId="55009"/>
    <cellStyle name="Title 2 9 2 2 2 65" xfId="55010"/>
    <cellStyle name="Title 2 9 2 2 2 66" xfId="55011"/>
    <cellStyle name="Title 2 9 2 2 2 67" xfId="55012"/>
    <cellStyle name="Title 2 9 2 2 2 68" xfId="55013"/>
    <cellStyle name="Title 2 9 2 2 2 69" xfId="55014"/>
    <cellStyle name="Title 2 9 2 2 2 7" xfId="55015"/>
    <cellStyle name="Title 2 9 2 2 2 70" xfId="55016"/>
    <cellStyle name="Title 2 9 2 2 2 71" xfId="55017"/>
    <cellStyle name="Title 2 9 2 2 2 72" xfId="55018"/>
    <cellStyle name="Title 2 9 2 2 2 73" xfId="55019"/>
    <cellStyle name="Title 2 9 2 2 2 74" xfId="55020"/>
    <cellStyle name="Title 2 9 2 2 2 75" xfId="55021"/>
    <cellStyle name="Title 2 9 2 2 2 76" xfId="55022"/>
    <cellStyle name="Title 2 9 2 2 2 77" xfId="55023"/>
    <cellStyle name="Title 2 9 2 2 2 78" xfId="55024"/>
    <cellStyle name="Title 2 9 2 2 2 79" xfId="55025"/>
    <cellStyle name="Title 2 9 2 2 2 8" xfId="55026"/>
    <cellStyle name="Title 2 9 2 2 2 80" xfId="55027"/>
    <cellStyle name="Title 2 9 2 2 2 81" xfId="55028"/>
    <cellStyle name="Title 2 9 2 2 2 82" xfId="55029"/>
    <cellStyle name="Title 2 9 2 2 2 83" xfId="55030"/>
    <cellStyle name="Title 2 9 2 2 2 84" xfId="55031"/>
    <cellStyle name="Title 2 9 2 2 2 85" xfId="55032"/>
    <cellStyle name="Title 2 9 2 2 2 86" xfId="55033"/>
    <cellStyle name="Title 2 9 2 2 2 87" xfId="55034"/>
    <cellStyle name="Title 2 9 2 2 2 88" xfId="55035"/>
    <cellStyle name="Title 2 9 2 2 2 9" xfId="55036"/>
    <cellStyle name="Title 2 9 2 2 20" xfId="55037"/>
    <cellStyle name="Title 2 9 2 2 21" xfId="55038"/>
    <cellStyle name="Title 2 9 2 2 22" xfId="55039"/>
    <cellStyle name="Title 2 9 2 2 23" xfId="55040"/>
    <cellStyle name="Title 2 9 2 2 24" xfId="55041"/>
    <cellStyle name="Title 2 9 2 2 25" xfId="55042"/>
    <cellStyle name="Title 2 9 2 2 26" xfId="55043"/>
    <cellStyle name="Title 2 9 2 2 27" xfId="55044"/>
    <cellStyle name="Title 2 9 2 2 28" xfId="55045"/>
    <cellStyle name="Title 2 9 2 2 29" xfId="55046"/>
    <cellStyle name="Title 2 9 2 2 3" xfId="55047"/>
    <cellStyle name="Title 2 9 2 2 3 2" xfId="55048"/>
    <cellStyle name="Title 2 9 2 2 30" xfId="55049"/>
    <cellStyle name="Title 2 9 2 2 31" xfId="55050"/>
    <cellStyle name="Title 2 9 2 2 32" xfId="55051"/>
    <cellStyle name="Title 2 9 2 2 33" xfId="55052"/>
    <cellStyle name="Title 2 9 2 2 34" xfId="55053"/>
    <cellStyle name="Title 2 9 2 2 35" xfId="55054"/>
    <cellStyle name="Title 2 9 2 2 36" xfId="55055"/>
    <cellStyle name="Title 2 9 2 2 37" xfId="55056"/>
    <cellStyle name="Title 2 9 2 2 38" xfId="55057"/>
    <cellStyle name="Title 2 9 2 2 39" xfId="55058"/>
    <cellStyle name="Title 2 9 2 2 4" xfId="55059"/>
    <cellStyle name="Title 2 9 2 2 40" xfId="55060"/>
    <cellStyle name="Title 2 9 2 2 41" xfId="55061"/>
    <cellStyle name="Title 2 9 2 2 42" xfId="55062"/>
    <cellStyle name="Title 2 9 2 2 43" xfId="55063"/>
    <cellStyle name="Title 2 9 2 2 44" xfId="55064"/>
    <cellStyle name="Title 2 9 2 2 45" xfId="55065"/>
    <cellStyle name="Title 2 9 2 2 46" xfId="55066"/>
    <cellStyle name="Title 2 9 2 2 47" xfId="55067"/>
    <cellStyle name="Title 2 9 2 2 48" xfId="55068"/>
    <cellStyle name="Title 2 9 2 2 49" xfId="55069"/>
    <cellStyle name="Title 2 9 2 2 5" xfId="55070"/>
    <cellStyle name="Title 2 9 2 2 50" xfId="55071"/>
    <cellStyle name="Title 2 9 2 2 51" xfId="55072"/>
    <cellStyle name="Title 2 9 2 2 52" xfId="55073"/>
    <cellStyle name="Title 2 9 2 2 53" xfId="55074"/>
    <cellStyle name="Title 2 9 2 2 54" xfId="55075"/>
    <cellStyle name="Title 2 9 2 2 55" xfId="55076"/>
    <cellStyle name="Title 2 9 2 2 56" xfId="55077"/>
    <cellStyle name="Title 2 9 2 2 57" xfId="55078"/>
    <cellStyle name="Title 2 9 2 2 58" xfId="55079"/>
    <cellStyle name="Title 2 9 2 2 59" xfId="55080"/>
    <cellStyle name="Title 2 9 2 2 6" xfId="55081"/>
    <cellStyle name="Title 2 9 2 2 60" xfId="55082"/>
    <cellStyle name="Title 2 9 2 2 61" xfId="55083"/>
    <cellStyle name="Title 2 9 2 2 62" xfId="55084"/>
    <cellStyle name="Title 2 9 2 2 63" xfId="55085"/>
    <cellStyle name="Title 2 9 2 2 64" xfId="55086"/>
    <cellStyle name="Title 2 9 2 2 65" xfId="55087"/>
    <cellStyle name="Title 2 9 2 2 66" xfId="55088"/>
    <cellStyle name="Title 2 9 2 2 67" xfId="55089"/>
    <cellStyle name="Title 2 9 2 2 68" xfId="55090"/>
    <cellStyle name="Title 2 9 2 2 69" xfId="55091"/>
    <cellStyle name="Title 2 9 2 2 7" xfId="55092"/>
    <cellStyle name="Title 2 9 2 2 70" xfId="55093"/>
    <cellStyle name="Title 2 9 2 2 71" xfId="55094"/>
    <cellStyle name="Title 2 9 2 2 72" xfId="55095"/>
    <cellStyle name="Title 2 9 2 2 73" xfId="55096"/>
    <cellStyle name="Title 2 9 2 2 74" xfId="55097"/>
    <cellStyle name="Title 2 9 2 2 75" xfId="55098"/>
    <cellStyle name="Title 2 9 2 2 76" xfId="55099"/>
    <cellStyle name="Title 2 9 2 2 77" xfId="55100"/>
    <cellStyle name="Title 2 9 2 2 78" xfId="55101"/>
    <cellStyle name="Title 2 9 2 2 79" xfId="55102"/>
    <cellStyle name="Title 2 9 2 2 8" xfId="55103"/>
    <cellStyle name="Title 2 9 2 2 80" xfId="55104"/>
    <cellStyle name="Title 2 9 2 2 81" xfId="55105"/>
    <cellStyle name="Title 2 9 2 2 82" xfId="55106"/>
    <cellStyle name="Title 2 9 2 2 83" xfId="55107"/>
    <cellStyle name="Title 2 9 2 2 84" xfId="55108"/>
    <cellStyle name="Title 2 9 2 2 85" xfId="55109"/>
    <cellStyle name="Title 2 9 2 2 86" xfId="55110"/>
    <cellStyle name="Title 2 9 2 2 87" xfId="55111"/>
    <cellStyle name="Title 2 9 2 2 88" xfId="55112"/>
    <cellStyle name="Title 2 9 2 2 9" xfId="55113"/>
    <cellStyle name="Title 2 9 2 20" xfId="55114"/>
    <cellStyle name="Title 2 9 2 21" xfId="55115"/>
    <cellStyle name="Title 2 9 2 22" xfId="55116"/>
    <cellStyle name="Title 2 9 2 23" xfId="55117"/>
    <cellStyle name="Title 2 9 2 24" xfId="55118"/>
    <cellStyle name="Title 2 9 2 25" xfId="55119"/>
    <cellStyle name="Title 2 9 2 26" xfId="55120"/>
    <cellStyle name="Title 2 9 2 27" xfId="55121"/>
    <cellStyle name="Title 2 9 2 28" xfId="55122"/>
    <cellStyle name="Title 2 9 2 29" xfId="55123"/>
    <cellStyle name="Title 2 9 2 3" xfId="55124"/>
    <cellStyle name="Title 2 9 2 30" xfId="55125"/>
    <cellStyle name="Title 2 9 2 31" xfId="55126"/>
    <cellStyle name="Title 2 9 2 32" xfId="55127"/>
    <cellStyle name="Title 2 9 2 33" xfId="55128"/>
    <cellStyle name="Title 2 9 2 34" xfId="55129"/>
    <cellStyle name="Title 2 9 2 35" xfId="55130"/>
    <cellStyle name="Title 2 9 2 36" xfId="55131"/>
    <cellStyle name="Title 2 9 2 37" xfId="55132"/>
    <cellStyle name="Title 2 9 2 38" xfId="55133"/>
    <cellStyle name="Title 2 9 2 39" xfId="55134"/>
    <cellStyle name="Title 2 9 2 4" xfId="55135"/>
    <cellStyle name="Title 2 9 2 40" xfId="55136"/>
    <cellStyle name="Title 2 9 2 41" xfId="55137"/>
    <cellStyle name="Title 2 9 2 42" xfId="55138"/>
    <cellStyle name="Title 2 9 2 43" xfId="55139"/>
    <cellStyle name="Title 2 9 2 44" xfId="55140"/>
    <cellStyle name="Title 2 9 2 45" xfId="55141"/>
    <cellStyle name="Title 2 9 2 46" xfId="55142"/>
    <cellStyle name="Title 2 9 2 47" xfId="55143"/>
    <cellStyle name="Title 2 9 2 48" xfId="55144"/>
    <cellStyle name="Title 2 9 2 49" xfId="55145"/>
    <cellStyle name="Title 2 9 2 5" xfId="55146"/>
    <cellStyle name="Title 2 9 2 50" xfId="55147"/>
    <cellStyle name="Title 2 9 2 51" xfId="55148"/>
    <cellStyle name="Title 2 9 2 52" xfId="55149"/>
    <cellStyle name="Title 2 9 2 53" xfId="55150"/>
    <cellStyle name="Title 2 9 2 54" xfId="55151"/>
    <cellStyle name="Title 2 9 2 55" xfId="55152"/>
    <cellStyle name="Title 2 9 2 56" xfId="55153"/>
    <cellStyle name="Title 2 9 2 57" xfId="55154"/>
    <cellStyle name="Title 2 9 2 58" xfId="55155"/>
    <cellStyle name="Title 2 9 2 59" xfId="55156"/>
    <cellStyle name="Title 2 9 2 6" xfId="55157"/>
    <cellStyle name="Title 2 9 2 60" xfId="55158"/>
    <cellStyle name="Title 2 9 2 61" xfId="55159"/>
    <cellStyle name="Title 2 9 2 62" xfId="55160"/>
    <cellStyle name="Title 2 9 2 63" xfId="55161"/>
    <cellStyle name="Title 2 9 2 64" xfId="55162"/>
    <cellStyle name="Title 2 9 2 65" xfId="55163"/>
    <cellStyle name="Title 2 9 2 66" xfId="55164"/>
    <cellStyle name="Title 2 9 2 67" xfId="55165"/>
    <cellStyle name="Title 2 9 2 68" xfId="55166"/>
    <cellStyle name="Title 2 9 2 69" xfId="55167"/>
    <cellStyle name="Title 2 9 2 7" xfId="55168"/>
    <cellStyle name="Title 2 9 2 70" xfId="55169"/>
    <cellStyle name="Title 2 9 2 71" xfId="55170"/>
    <cellStyle name="Title 2 9 2 72" xfId="55171"/>
    <cellStyle name="Title 2 9 2 73" xfId="55172"/>
    <cellStyle name="Title 2 9 2 74" xfId="55173"/>
    <cellStyle name="Title 2 9 2 75" xfId="55174"/>
    <cellStyle name="Title 2 9 2 76" xfId="55175"/>
    <cellStyle name="Title 2 9 2 77" xfId="55176"/>
    <cellStyle name="Title 2 9 2 78" xfId="55177"/>
    <cellStyle name="Title 2 9 2 79" xfId="55178"/>
    <cellStyle name="Title 2 9 2 8" xfId="55179"/>
    <cellStyle name="Title 2 9 2 80" xfId="55180"/>
    <cellStyle name="Title 2 9 2 81" xfId="55181"/>
    <cellStyle name="Title 2 9 2 82" xfId="55182"/>
    <cellStyle name="Title 2 9 2 83" xfId="55183"/>
    <cellStyle name="Title 2 9 2 84" xfId="55184"/>
    <cellStyle name="Title 2 9 2 85" xfId="55185"/>
    <cellStyle name="Title 2 9 2 86" xfId="55186"/>
    <cellStyle name="Title 2 9 2 87" xfId="55187"/>
    <cellStyle name="Title 2 9 2 88" xfId="55188"/>
    <cellStyle name="Title 2 9 2 89" xfId="55189"/>
    <cellStyle name="Title 2 9 2 9" xfId="55190"/>
    <cellStyle name="Title 2 9 2 90" xfId="55191"/>
    <cellStyle name="Title 2 9 2 91" xfId="55192"/>
    <cellStyle name="Title 2 9 2 92" xfId="55193"/>
    <cellStyle name="Title 2 9 2 93" xfId="55194"/>
    <cellStyle name="Title 2 9 2 94" xfId="55195"/>
    <cellStyle name="Title 2 9 2 95" xfId="55196"/>
    <cellStyle name="Title 2 9 2 96" xfId="55197"/>
    <cellStyle name="Title 2 9 2 97" xfId="55198"/>
    <cellStyle name="Title 2 9 2 98" xfId="55199"/>
    <cellStyle name="Title 2 9 20" xfId="55200"/>
    <cellStyle name="Title 2 9 21" xfId="55201"/>
    <cellStyle name="Title 2 9 22" xfId="55202"/>
    <cellStyle name="Title 2 9 23" xfId="55203"/>
    <cellStyle name="Title 2 9 24" xfId="55204"/>
    <cellStyle name="Title 2 9 25" xfId="55205"/>
    <cellStyle name="Title 2 9 25 2" xfId="55206"/>
    <cellStyle name="Title 2 9 26" xfId="55207"/>
    <cellStyle name="Title 2 9 27" xfId="55208"/>
    <cellStyle name="Title 2 9 28" xfId="55209"/>
    <cellStyle name="Title 2 9 29" xfId="55210"/>
    <cellStyle name="Title 2 9 3" xfId="55211"/>
    <cellStyle name="Title 2 9 30" xfId="55212"/>
    <cellStyle name="Title 2 9 31" xfId="55213"/>
    <cellStyle name="Title 2 9 32" xfId="55214"/>
    <cellStyle name="Title 2 9 33" xfId="55215"/>
    <cellStyle name="Title 2 9 34" xfId="55216"/>
    <cellStyle name="Title 2 9 35" xfId="55217"/>
    <cellStyle name="Title 2 9 36" xfId="55218"/>
    <cellStyle name="Title 2 9 37" xfId="55219"/>
    <cellStyle name="Title 2 9 38" xfId="55220"/>
    <cellStyle name="Title 2 9 39" xfId="55221"/>
    <cellStyle name="Title 2 9 4" xfId="55222"/>
    <cellStyle name="Title 2 9 4 10" xfId="55223"/>
    <cellStyle name="Title 2 9 4 11" xfId="55224"/>
    <cellStyle name="Title 2 9 4 12" xfId="55225"/>
    <cellStyle name="Title 2 9 4 13" xfId="55226"/>
    <cellStyle name="Title 2 9 4 14" xfId="55227"/>
    <cellStyle name="Title 2 9 4 15" xfId="55228"/>
    <cellStyle name="Title 2 9 4 16" xfId="55229"/>
    <cellStyle name="Title 2 9 4 17" xfId="55230"/>
    <cellStyle name="Title 2 9 4 18" xfId="55231"/>
    <cellStyle name="Title 2 9 4 19" xfId="55232"/>
    <cellStyle name="Title 2 9 4 2" xfId="55233"/>
    <cellStyle name="Title 2 9 4 2 10" xfId="55234"/>
    <cellStyle name="Title 2 9 4 2 11" xfId="55235"/>
    <cellStyle name="Title 2 9 4 2 12" xfId="55236"/>
    <cellStyle name="Title 2 9 4 2 13" xfId="55237"/>
    <cellStyle name="Title 2 9 4 2 14" xfId="55238"/>
    <cellStyle name="Title 2 9 4 2 15" xfId="55239"/>
    <cellStyle name="Title 2 9 4 2 16" xfId="55240"/>
    <cellStyle name="Title 2 9 4 2 17" xfId="55241"/>
    <cellStyle name="Title 2 9 4 2 18" xfId="55242"/>
    <cellStyle name="Title 2 9 4 2 19" xfId="55243"/>
    <cellStyle name="Title 2 9 4 2 2" xfId="55244"/>
    <cellStyle name="Title 2 9 4 2 2 2" xfId="55245"/>
    <cellStyle name="Title 2 9 4 2 20" xfId="55246"/>
    <cellStyle name="Title 2 9 4 2 21" xfId="55247"/>
    <cellStyle name="Title 2 9 4 2 22" xfId="55248"/>
    <cellStyle name="Title 2 9 4 2 23" xfId="55249"/>
    <cellStyle name="Title 2 9 4 2 24" xfId="55250"/>
    <cellStyle name="Title 2 9 4 2 25" xfId="55251"/>
    <cellStyle name="Title 2 9 4 2 26" xfId="55252"/>
    <cellStyle name="Title 2 9 4 2 27" xfId="55253"/>
    <cellStyle name="Title 2 9 4 2 28" xfId="55254"/>
    <cellStyle name="Title 2 9 4 2 29" xfId="55255"/>
    <cellStyle name="Title 2 9 4 2 3" xfId="55256"/>
    <cellStyle name="Title 2 9 4 2 30" xfId="55257"/>
    <cellStyle name="Title 2 9 4 2 31" xfId="55258"/>
    <cellStyle name="Title 2 9 4 2 32" xfId="55259"/>
    <cellStyle name="Title 2 9 4 2 33" xfId="55260"/>
    <cellStyle name="Title 2 9 4 2 34" xfId="55261"/>
    <cellStyle name="Title 2 9 4 2 35" xfId="55262"/>
    <cellStyle name="Title 2 9 4 2 36" xfId="55263"/>
    <cellStyle name="Title 2 9 4 2 37" xfId="55264"/>
    <cellStyle name="Title 2 9 4 2 38" xfId="55265"/>
    <cellStyle name="Title 2 9 4 2 39" xfId="55266"/>
    <cellStyle name="Title 2 9 4 2 4" xfId="55267"/>
    <cellStyle name="Title 2 9 4 2 40" xfId="55268"/>
    <cellStyle name="Title 2 9 4 2 41" xfId="55269"/>
    <cellStyle name="Title 2 9 4 2 42" xfId="55270"/>
    <cellStyle name="Title 2 9 4 2 43" xfId="55271"/>
    <cellStyle name="Title 2 9 4 2 44" xfId="55272"/>
    <cellStyle name="Title 2 9 4 2 45" xfId="55273"/>
    <cellStyle name="Title 2 9 4 2 46" xfId="55274"/>
    <cellStyle name="Title 2 9 4 2 47" xfId="55275"/>
    <cellStyle name="Title 2 9 4 2 48" xfId="55276"/>
    <cellStyle name="Title 2 9 4 2 49" xfId="55277"/>
    <cellStyle name="Title 2 9 4 2 5" xfId="55278"/>
    <cellStyle name="Title 2 9 4 2 50" xfId="55279"/>
    <cellStyle name="Title 2 9 4 2 51" xfId="55280"/>
    <cellStyle name="Title 2 9 4 2 52" xfId="55281"/>
    <cellStyle name="Title 2 9 4 2 53" xfId="55282"/>
    <cellStyle name="Title 2 9 4 2 54" xfId="55283"/>
    <cellStyle name="Title 2 9 4 2 55" xfId="55284"/>
    <cellStyle name="Title 2 9 4 2 56" xfId="55285"/>
    <cellStyle name="Title 2 9 4 2 57" xfId="55286"/>
    <cellStyle name="Title 2 9 4 2 58" xfId="55287"/>
    <cellStyle name="Title 2 9 4 2 59" xfId="55288"/>
    <cellStyle name="Title 2 9 4 2 6" xfId="55289"/>
    <cellStyle name="Title 2 9 4 2 60" xfId="55290"/>
    <cellStyle name="Title 2 9 4 2 61" xfId="55291"/>
    <cellStyle name="Title 2 9 4 2 62" xfId="55292"/>
    <cellStyle name="Title 2 9 4 2 63" xfId="55293"/>
    <cellStyle name="Title 2 9 4 2 64" xfId="55294"/>
    <cellStyle name="Title 2 9 4 2 65" xfId="55295"/>
    <cellStyle name="Title 2 9 4 2 66" xfId="55296"/>
    <cellStyle name="Title 2 9 4 2 67" xfId="55297"/>
    <cellStyle name="Title 2 9 4 2 68" xfId="55298"/>
    <cellStyle name="Title 2 9 4 2 69" xfId="55299"/>
    <cellStyle name="Title 2 9 4 2 7" xfId="55300"/>
    <cellStyle name="Title 2 9 4 2 70" xfId="55301"/>
    <cellStyle name="Title 2 9 4 2 71" xfId="55302"/>
    <cellStyle name="Title 2 9 4 2 72" xfId="55303"/>
    <cellStyle name="Title 2 9 4 2 73" xfId="55304"/>
    <cellStyle name="Title 2 9 4 2 74" xfId="55305"/>
    <cellStyle name="Title 2 9 4 2 8" xfId="55306"/>
    <cellStyle name="Title 2 9 4 2 9" xfId="55307"/>
    <cellStyle name="Title 2 9 4 20" xfId="55308"/>
    <cellStyle name="Title 2 9 4 21" xfId="55309"/>
    <cellStyle name="Title 2 9 4 22" xfId="55310"/>
    <cellStyle name="Title 2 9 4 23" xfId="55311"/>
    <cellStyle name="Title 2 9 4 24" xfId="55312"/>
    <cellStyle name="Title 2 9 4 25" xfId="55313"/>
    <cellStyle name="Title 2 9 4 26" xfId="55314"/>
    <cellStyle name="Title 2 9 4 27" xfId="55315"/>
    <cellStyle name="Title 2 9 4 28" xfId="55316"/>
    <cellStyle name="Title 2 9 4 29" xfId="55317"/>
    <cellStyle name="Title 2 9 4 3" xfId="55318"/>
    <cellStyle name="Title 2 9 4 3 2" xfId="55319"/>
    <cellStyle name="Title 2 9 4 30" xfId="55320"/>
    <cellStyle name="Title 2 9 4 31" xfId="55321"/>
    <cellStyle name="Title 2 9 4 32" xfId="55322"/>
    <cellStyle name="Title 2 9 4 33" xfId="55323"/>
    <cellStyle name="Title 2 9 4 34" xfId="55324"/>
    <cellStyle name="Title 2 9 4 35" xfId="55325"/>
    <cellStyle name="Title 2 9 4 36" xfId="55326"/>
    <cellStyle name="Title 2 9 4 37" xfId="55327"/>
    <cellStyle name="Title 2 9 4 38" xfId="55328"/>
    <cellStyle name="Title 2 9 4 39" xfId="55329"/>
    <cellStyle name="Title 2 9 4 4" xfId="55330"/>
    <cellStyle name="Title 2 9 4 40" xfId="55331"/>
    <cellStyle name="Title 2 9 4 41" xfId="55332"/>
    <cellStyle name="Title 2 9 4 42" xfId="55333"/>
    <cellStyle name="Title 2 9 4 43" xfId="55334"/>
    <cellStyle name="Title 2 9 4 44" xfId="55335"/>
    <cellStyle name="Title 2 9 4 45" xfId="55336"/>
    <cellStyle name="Title 2 9 4 46" xfId="55337"/>
    <cellStyle name="Title 2 9 4 47" xfId="55338"/>
    <cellStyle name="Title 2 9 4 48" xfId="55339"/>
    <cellStyle name="Title 2 9 4 49" xfId="55340"/>
    <cellStyle name="Title 2 9 4 5" xfId="55341"/>
    <cellStyle name="Title 2 9 4 50" xfId="55342"/>
    <cellStyle name="Title 2 9 4 51" xfId="55343"/>
    <cellStyle name="Title 2 9 4 52" xfId="55344"/>
    <cellStyle name="Title 2 9 4 53" xfId="55345"/>
    <cellStyle name="Title 2 9 4 54" xfId="55346"/>
    <cellStyle name="Title 2 9 4 55" xfId="55347"/>
    <cellStyle name="Title 2 9 4 56" xfId="55348"/>
    <cellStyle name="Title 2 9 4 57" xfId="55349"/>
    <cellStyle name="Title 2 9 4 58" xfId="55350"/>
    <cellStyle name="Title 2 9 4 59" xfId="55351"/>
    <cellStyle name="Title 2 9 4 6" xfId="55352"/>
    <cellStyle name="Title 2 9 4 60" xfId="55353"/>
    <cellStyle name="Title 2 9 4 61" xfId="55354"/>
    <cellStyle name="Title 2 9 4 62" xfId="55355"/>
    <cellStyle name="Title 2 9 4 63" xfId="55356"/>
    <cellStyle name="Title 2 9 4 64" xfId="55357"/>
    <cellStyle name="Title 2 9 4 65" xfId="55358"/>
    <cellStyle name="Title 2 9 4 66" xfId="55359"/>
    <cellStyle name="Title 2 9 4 67" xfId="55360"/>
    <cellStyle name="Title 2 9 4 68" xfId="55361"/>
    <cellStyle name="Title 2 9 4 69" xfId="55362"/>
    <cellStyle name="Title 2 9 4 7" xfId="55363"/>
    <cellStyle name="Title 2 9 4 70" xfId="55364"/>
    <cellStyle name="Title 2 9 4 71" xfId="55365"/>
    <cellStyle name="Title 2 9 4 72" xfId="55366"/>
    <cellStyle name="Title 2 9 4 73" xfId="55367"/>
    <cellStyle name="Title 2 9 4 74" xfId="55368"/>
    <cellStyle name="Title 2 9 4 8" xfId="55369"/>
    <cellStyle name="Title 2 9 4 9" xfId="55370"/>
    <cellStyle name="Title 2 9 40" xfId="55371"/>
    <cellStyle name="Title 2 9 41" xfId="55372"/>
    <cellStyle name="Title 2 9 42" xfId="55373"/>
    <cellStyle name="Title 2 9 43" xfId="55374"/>
    <cellStyle name="Title 2 9 44" xfId="55375"/>
    <cellStyle name="Title 2 9 45" xfId="55376"/>
    <cellStyle name="Title 2 9 46" xfId="55377"/>
    <cellStyle name="Title 2 9 47" xfId="55378"/>
    <cellStyle name="Title 2 9 48" xfId="55379"/>
    <cellStyle name="Title 2 9 49" xfId="55380"/>
    <cellStyle name="Title 2 9 5" xfId="55381"/>
    <cellStyle name="Title 2 9 50" xfId="55382"/>
    <cellStyle name="Title 2 9 51" xfId="55383"/>
    <cellStyle name="Title 2 9 52" xfId="55384"/>
    <cellStyle name="Title 2 9 53" xfId="55385"/>
    <cellStyle name="Title 2 9 54" xfId="55386"/>
    <cellStyle name="Title 2 9 55" xfId="55387"/>
    <cellStyle name="Title 2 9 56" xfId="55388"/>
    <cellStyle name="Title 2 9 57" xfId="55389"/>
    <cellStyle name="Title 2 9 58" xfId="55390"/>
    <cellStyle name="Title 2 9 59" xfId="55391"/>
    <cellStyle name="Title 2 9 6" xfId="55392"/>
    <cellStyle name="Title 2 9 60" xfId="55393"/>
    <cellStyle name="Title 2 9 61" xfId="55394"/>
    <cellStyle name="Title 2 9 62" xfId="55395"/>
    <cellStyle name="Title 2 9 63" xfId="55396"/>
    <cellStyle name="Title 2 9 64" xfId="55397"/>
    <cellStyle name="Title 2 9 65" xfId="55398"/>
    <cellStyle name="Title 2 9 66" xfId="55399"/>
    <cellStyle name="Title 2 9 67" xfId="55400"/>
    <cellStyle name="Title 2 9 68" xfId="55401"/>
    <cellStyle name="Title 2 9 69" xfId="55402"/>
    <cellStyle name="Title 2 9 7" xfId="55403"/>
    <cellStyle name="Title 2 9 70" xfId="55404"/>
    <cellStyle name="Title 2 9 71" xfId="55405"/>
    <cellStyle name="Title 2 9 72" xfId="55406"/>
    <cellStyle name="Title 2 9 73" xfId="55407"/>
    <cellStyle name="Title 2 9 74" xfId="55408"/>
    <cellStyle name="Title 2 9 75" xfId="55409"/>
    <cellStyle name="Title 2 9 76" xfId="55410"/>
    <cellStyle name="Title 2 9 77" xfId="55411"/>
    <cellStyle name="Title 2 9 78" xfId="55412"/>
    <cellStyle name="Title 2 9 79" xfId="55413"/>
    <cellStyle name="Title 2 9 8" xfId="55414"/>
    <cellStyle name="Title 2 9 80" xfId="55415"/>
    <cellStyle name="Title 2 9 81" xfId="55416"/>
    <cellStyle name="Title 2 9 82" xfId="55417"/>
    <cellStyle name="Title 2 9 83" xfId="55418"/>
    <cellStyle name="Title 2 9 84" xfId="55419"/>
    <cellStyle name="Title 2 9 85" xfId="55420"/>
    <cellStyle name="Title 2 9 86" xfId="55421"/>
    <cellStyle name="Title 2 9 87" xfId="55422"/>
    <cellStyle name="Title 2 9 88" xfId="55423"/>
    <cellStyle name="Title 2 9 89" xfId="55424"/>
    <cellStyle name="Title 2 9 9" xfId="55425"/>
    <cellStyle name="Title 2 9 90" xfId="55426"/>
    <cellStyle name="Title 2 9 91" xfId="55427"/>
    <cellStyle name="Title 2 9 92" xfId="55428"/>
    <cellStyle name="Title 2 9 93" xfId="55429"/>
    <cellStyle name="Title 2 9 94" xfId="55430"/>
    <cellStyle name="Title 2 9 95" xfId="55431"/>
    <cellStyle name="Title 2 9 96" xfId="55432"/>
    <cellStyle name="Title 2 9 97" xfId="55433"/>
    <cellStyle name="Title 2 9 98" xfId="55434"/>
    <cellStyle name="Title 2 9 99" xfId="55435"/>
    <cellStyle name="Title 2 90" xfId="55436"/>
    <cellStyle name="Title 2 91" xfId="55437"/>
    <cellStyle name="Title 2 92" xfId="55438"/>
    <cellStyle name="Title 2 93" xfId="55439"/>
    <cellStyle name="Title 2 94" xfId="55440"/>
    <cellStyle name="Title 2 95" xfId="55441"/>
    <cellStyle name="Title 2 96" xfId="55442"/>
    <cellStyle name="Title 2 97" xfId="55443"/>
    <cellStyle name="Title 2 98" xfId="55444"/>
    <cellStyle name="Title 2 99" xfId="55445"/>
    <cellStyle name="Title 20" xfId="55446"/>
    <cellStyle name="Title 20 2" xfId="55447"/>
    <cellStyle name="Title 20 3" xfId="55448"/>
    <cellStyle name="Title 21" xfId="55449"/>
    <cellStyle name="Title 21 2" xfId="55450"/>
    <cellStyle name="Title 21 3" xfId="55451"/>
    <cellStyle name="Title 22" xfId="55452"/>
    <cellStyle name="Title 22 2" xfId="55453"/>
    <cellStyle name="Title 22 3" xfId="55454"/>
    <cellStyle name="Title 23" xfId="55455"/>
    <cellStyle name="Title 23 2" xfId="55456"/>
    <cellStyle name="Title 23 3" xfId="55457"/>
    <cellStyle name="Title 24" xfId="55458"/>
    <cellStyle name="Title 24 2" xfId="55459"/>
    <cellStyle name="Title 24 3" xfId="55460"/>
    <cellStyle name="Title 25" xfId="55461"/>
    <cellStyle name="Title 25 2" xfId="55462"/>
    <cellStyle name="Title 25 3" xfId="55463"/>
    <cellStyle name="Title 26" xfId="55464"/>
    <cellStyle name="Title 26 2" xfId="55465"/>
    <cellStyle name="Title 26 3" xfId="55466"/>
    <cellStyle name="Title 27" xfId="55467"/>
    <cellStyle name="Title 27 2" xfId="55468"/>
    <cellStyle name="Title 27 3" xfId="55469"/>
    <cellStyle name="Title 28" xfId="55470"/>
    <cellStyle name="Title 28 2" xfId="55471"/>
    <cellStyle name="Title 28 3" xfId="55472"/>
    <cellStyle name="Title 29" xfId="55473"/>
    <cellStyle name="Title 29 2" xfId="55474"/>
    <cellStyle name="Title 29 3" xfId="55475"/>
    <cellStyle name="Title 3" xfId="1737"/>
    <cellStyle name="Title 3 2" xfId="55476"/>
    <cellStyle name="Title 3 3" xfId="55477"/>
    <cellStyle name="Title 30" xfId="55478"/>
    <cellStyle name="Title 30 2" xfId="55479"/>
    <cellStyle name="Title 30 3" xfId="55480"/>
    <cellStyle name="Title 31" xfId="55481"/>
    <cellStyle name="Title 31 2" xfId="55482"/>
    <cellStyle name="Title 31 3" xfId="55483"/>
    <cellStyle name="Title 32" xfId="55484"/>
    <cellStyle name="Title 32 2" xfId="55485"/>
    <cellStyle name="Title 33" xfId="55486"/>
    <cellStyle name="Title 34" xfId="55487"/>
    <cellStyle name="Title 35" xfId="55488"/>
    <cellStyle name="Title 4" xfId="55489"/>
    <cellStyle name="Title 4 10" xfId="55490"/>
    <cellStyle name="Title 4 10 2" xfId="55491"/>
    <cellStyle name="Title 4 100" xfId="55492"/>
    <cellStyle name="Title 4 101" xfId="55493"/>
    <cellStyle name="Title 4 102" xfId="55494"/>
    <cellStyle name="Title 4 103" xfId="55495"/>
    <cellStyle name="Title 4 104" xfId="55496"/>
    <cellStyle name="Title 4 105" xfId="55497"/>
    <cellStyle name="Title 4 106" xfId="55498"/>
    <cellStyle name="Title 4 107" xfId="55499"/>
    <cellStyle name="Title 4 108" xfId="55500"/>
    <cellStyle name="Title 4 109" xfId="55501"/>
    <cellStyle name="Title 4 11" xfId="55502"/>
    <cellStyle name="Title 4 11 2" xfId="55503"/>
    <cellStyle name="Title 4 110" xfId="55504"/>
    <cellStyle name="Title 4 111" xfId="55505"/>
    <cellStyle name="Title 4 112" xfId="55506"/>
    <cellStyle name="Title 4 113" xfId="55507"/>
    <cellStyle name="Title 4 114" xfId="55508"/>
    <cellStyle name="Title 4 115" xfId="55509"/>
    <cellStyle name="Title 4 116" xfId="55510"/>
    <cellStyle name="Title 4 12" xfId="55511"/>
    <cellStyle name="Title 4 12 2" xfId="55512"/>
    <cellStyle name="Title 4 13" xfId="55513"/>
    <cellStyle name="Title 4 13 2" xfId="55514"/>
    <cellStyle name="Title 4 14" xfId="55515"/>
    <cellStyle name="Title 4 14 2" xfId="55516"/>
    <cellStyle name="Title 4 15" xfId="55517"/>
    <cellStyle name="Title 4 15 2" xfId="55518"/>
    <cellStyle name="Title 4 16" xfId="55519"/>
    <cellStyle name="Title 4 16 2" xfId="55520"/>
    <cellStyle name="Title 4 17" xfId="55521"/>
    <cellStyle name="Title 4 17 2" xfId="55522"/>
    <cellStyle name="Title 4 18" xfId="55523"/>
    <cellStyle name="Title 4 18 2" xfId="55524"/>
    <cellStyle name="Title 4 19" xfId="55525"/>
    <cellStyle name="Title 4 19 2" xfId="55526"/>
    <cellStyle name="Title 4 2" xfId="55527"/>
    <cellStyle name="Title 4 2 2" xfId="55528"/>
    <cellStyle name="Title 4 20" xfId="55529"/>
    <cellStyle name="Title 4 20 2" xfId="55530"/>
    <cellStyle name="Title 4 21" xfId="55531"/>
    <cellStyle name="Title 4 21 2" xfId="55532"/>
    <cellStyle name="Title 4 22" xfId="55533"/>
    <cellStyle name="Title 4 22 2" xfId="55534"/>
    <cellStyle name="Title 4 23" xfId="55535"/>
    <cellStyle name="Title 4 23 2" xfId="55536"/>
    <cellStyle name="Title 4 24" xfId="55537"/>
    <cellStyle name="Title 4 24 2" xfId="55538"/>
    <cellStyle name="Title 4 25" xfId="55539"/>
    <cellStyle name="Title 4 25 2" xfId="55540"/>
    <cellStyle name="Title 4 26" xfId="55541"/>
    <cellStyle name="Title 4 26 2" xfId="55542"/>
    <cellStyle name="Title 4 27" xfId="55543"/>
    <cellStyle name="Title 4 27 2" xfId="55544"/>
    <cellStyle name="Title 4 28" xfId="55545"/>
    <cellStyle name="Title 4 28 2" xfId="55546"/>
    <cellStyle name="Title 4 29" xfId="55547"/>
    <cellStyle name="Title 4 29 2" xfId="55548"/>
    <cellStyle name="Title 4 3" xfId="55549"/>
    <cellStyle name="Title 4 3 2" xfId="55550"/>
    <cellStyle name="Title 4 30" xfId="55551"/>
    <cellStyle name="Title 4 30 2" xfId="55552"/>
    <cellStyle name="Title 4 31" xfId="55553"/>
    <cellStyle name="Title 4 31 2" xfId="55554"/>
    <cellStyle name="Title 4 32" xfId="55555"/>
    <cellStyle name="Title 4 32 2" xfId="55556"/>
    <cellStyle name="Title 4 33" xfId="55557"/>
    <cellStyle name="Title 4 33 2" xfId="55558"/>
    <cellStyle name="Title 4 34" xfId="55559"/>
    <cellStyle name="Title 4 34 2" xfId="55560"/>
    <cellStyle name="Title 4 35" xfId="55561"/>
    <cellStyle name="Title 4 35 2" xfId="55562"/>
    <cellStyle name="Title 4 36" xfId="55563"/>
    <cellStyle name="Title 4 36 2" xfId="55564"/>
    <cellStyle name="Title 4 37" xfId="55565"/>
    <cellStyle name="Title 4 37 2" xfId="55566"/>
    <cellStyle name="Title 4 38" xfId="55567"/>
    <cellStyle name="Title 4 38 2" xfId="55568"/>
    <cellStyle name="Title 4 39" xfId="55569"/>
    <cellStyle name="Title 4 39 2" xfId="55570"/>
    <cellStyle name="Title 4 4" xfId="55571"/>
    <cellStyle name="Title 4 4 2" xfId="55572"/>
    <cellStyle name="Title 4 40" xfId="55573"/>
    <cellStyle name="Title 4 40 2" xfId="55574"/>
    <cellStyle name="Title 4 41" xfId="55575"/>
    <cellStyle name="Title 4 41 2" xfId="55576"/>
    <cellStyle name="Title 4 42" xfId="55577"/>
    <cellStyle name="Title 4 42 2" xfId="55578"/>
    <cellStyle name="Title 4 43" xfId="55579"/>
    <cellStyle name="Title 4 43 2" xfId="55580"/>
    <cellStyle name="Title 4 44" xfId="55581"/>
    <cellStyle name="Title 4 44 2" xfId="55582"/>
    <cellStyle name="Title 4 45" xfId="55583"/>
    <cellStyle name="Title 4 45 2" xfId="55584"/>
    <cellStyle name="Title 4 46" xfId="55585"/>
    <cellStyle name="Title 4 46 2" xfId="55586"/>
    <cellStyle name="Title 4 47" xfId="55587"/>
    <cellStyle name="Title 4 47 2" xfId="55588"/>
    <cellStyle name="Title 4 48" xfId="55589"/>
    <cellStyle name="Title 4 48 2" xfId="55590"/>
    <cellStyle name="Title 4 49" xfId="55591"/>
    <cellStyle name="Title 4 49 2" xfId="55592"/>
    <cellStyle name="Title 4 5" xfId="55593"/>
    <cellStyle name="Title 4 5 2" xfId="55594"/>
    <cellStyle name="Title 4 50" xfId="55595"/>
    <cellStyle name="Title 4 50 2" xfId="55596"/>
    <cellStyle name="Title 4 51" xfId="55597"/>
    <cellStyle name="Title 4 51 2" xfId="55598"/>
    <cellStyle name="Title 4 52" xfId="55599"/>
    <cellStyle name="Title 4 53" xfId="55600"/>
    <cellStyle name="Title 4 54" xfId="55601"/>
    <cellStyle name="Title 4 55" xfId="55602"/>
    <cellStyle name="Title 4 56" xfId="55603"/>
    <cellStyle name="Title 4 57" xfId="55604"/>
    <cellStyle name="Title 4 58" xfId="55605"/>
    <cellStyle name="Title 4 59" xfId="55606"/>
    <cellStyle name="Title 4 6" xfId="55607"/>
    <cellStyle name="Title 4 6 2" xfId="55608"/>
    <cellStyle name="Title 4 60" xfId="55609"/>
    <cellStyle name="Title 4 61" xfId="55610"/>
    <cellStyle name="Title 4 62" xfId="55611"/>
    <cellStyle name="Title 4 63" xfId="55612"/>
    <cellStyle name="Title 4 64" xfId="55613"/>
    <cellStyle name="Title 4 65" xfId="55614"/>
    <cellStyle name="Title 4 66" xfId="55615"/>
    <cellStyle name="Title 4 67" xfId="55616"/>
    <cellStyle name="Title 4 68" xfId="55617"/>
    <cellStyle name="Title 4 69" xfId="55618"/>
    <cellStyle name="Title 4 7" xfId="55619"/>
    <cellStyle name="Title 4 7 2" xfId="55620"/>
    <cellStyle name="Title 4 70" xfId="55621"/>
    <cellStyle name="Title 4 71" xfId="55622"/>
    <cellStyle name="Title 4 72" xfId="55623"/>
    <cellStyle name="Title 4 73" xfId="55624"/>
    <cellStyle name="Title 4 74" xfId="55625"/>
    <cellStyle name="Title 4 75" xfId="55626"/>
    <cellStyle name="Title 4 76" xfId="55627"/>
    <cellStyle name="Title 4 77" xfId="55628"/>
    <cellStyle name="Title 4 78" xfId="55629"/>
    <cellStyle name="Title 4 79" xfId="55630"/>
    <cellStyle name="Title 4 8" xfId="55631"/>
    <cellStyle name="Title 4 8 2" xfId="55632"/>
    <cellStyle name="Title 4 80" xfId="55633"/>
    <cellStyle name="Title 4 81" xfId="55634"/>
    <cellStyle name="Title 4 82" xfId="55635"/>
    <cellStyle name="Title 4 83" xfId="55636"/>
    <cellStyle name="Title 4 84" xfId="55637"/>
    <cellStyle name="Title 4 85" xfId="55638"/>
    <cellStyle name="Title 4 86" xfId="55639"/>
    <cellStyle name="Title 4 87" xfId="55640"/>
    <cellStyle name="Title 4 88" xfId="55641"/>
    <cellStyle name="Title 4 89" xfId="55642"/>
    <cellStyle name="Title 4 9" xfId="55643"/>
    <cellStyle name="Title 4 9 2" xfId="55644"/>
    <cellStyle name="Title 4 90" xfId="55645"/>
    <cellStyle name="Title 4 91" xfId="55646"/>
    <cellStyle name="Title 4 92" xfId="55647"/>
    <cellStyle name="Title 4 93" xfId="55648"/>
    <cellStyle name="Title 4 94" xfId="55649"/>
    <cellStyle name="Title 4 95" xfId="55650"/>
    <cellStyle name="Title 4 96" xfId="55651"/>
    <cellStyle name="Title 4 97" xfId="55652"/>
    <cellStyle name="Title 4 98" xfId="55653"/>
    <cellStyle name="Title 4 99" xfId="55654"/>
    <cellStyle name="Title 5" xfId="55655"/>
    <cellStyle name="Title 5 2" xfId="55656"/>
    <cellStyle name="Title 6" xfId="55657"/>
    <cellStyle name="Title 6 2" xfId="55658"/>
    <cellStyle name="Title 6 3" xfId="55659"/>
    <cellStyle name="Title 7" xfId="55660"/>
    <cellStyle name="Title 7 2" xfId="55661"/>
    <cellStyle name="Title 7 3" xfId="55662"/>
    <cellStyle name="Title 8" xfId="55663"/>
    <cellStyle name="Title 8 2" xfId="55664"/>
    <cellStyle name="Title 8 3" xfId="55665"/>
    <cellStyle name="Title 9" xfId="55666"/>
    <cellStyle name="Title 9 2" xfId="55667"/>
    <cellStyle name="Title 9 3" xfId="55668"/>
    <cellStyle name="Titolo" xfId="74"/>
    <cellStyle name="Titolo 1" xfId="75"/>
    <cellStyle name="Titolo 2" xfId="76"/>
    <cellStyle name="Titolo 3" xfId="77"/>
    <cellStyle name="Titolo 4" xfId="78"/>
    <cellStyle name="TitreRub" xfId="336"/>
    <cellStyle name="TitreTab" xfId="337"/>
    <cellStyle name="Total" xfId="79" builtinId="25" customBuiltin="1"/>
    <cellStyle name="Total 10" xfId="55669"/>
    <cellStyle name="Total 10 2" xfId="55670"/>
    <cellStyle name="Total 10 3" xfId="55671"/>
    <cellStyle name="Total 11" xfId="55672"/>
    <cellStyle name="Total 11 2" xfId="55673"/>
    <cellStyle name="Total 11 3" xfId="55674"/>
    <cellStyle name="Total 12" xfId="55675"/>
    <cellStyle name="Total 12 2" xfId="55676"/>
    <cellStyle name="Total 12 3" xfId="55677"/>
    <cellStyle name="Total 13" xfId="55678"/>
    <cellStyle name="Total 13 2" xfId="55679"/>
    <cellStyle name="Total 13 3" xfId="55680"/>
    <cellStyle name="Total 14" xfId="55681"/>
    <cellStyle name="Total 14 2" xfId="55682"/>
    <cellStyle name="Total 14 3" xfId="55683"/>
    <cellStyle name="Total 15" xfId="55684"/>
    <cellStyle name="Total 15 2" xfId="55685"/>
    <cellStyle name="Total 15 3" xfId="55686"/>
    <cellStyle name="Total 16" xfId="55687"/>
    <cellStyle name="Total 16 2" xfId="55688"/>
    <cellStyle name="Total 16 3" xfId="55689"/>
    <cellStyle name="Total 17" xfId="55690"/>
    <cellStyle name="Total 17 2" xfId="55691"/>
    <cellStyle name="Total 17 3" xfId="55692"/>
    <cellStyle name="Total 18" xfId="55693"/>
    <cellStyle name="Total 18 2" xfId="55694"/>
    <cellStyle name="Total 18 3" xfId="55695"/>
    <cellStyle name="Total 19" xfId="55696"/>
    <cellStyle name="Total 19 2" xfId="55697"/>
    <cellStyle name="Total 19 3" xfId="55698"/>
    <cellStyle name="Total 2" xfId="442"/>
    <cellStyle name="Total 2 10" xfId="55699"/>
    <cellStyle name="Total 2 10 2" xfId="55700"/>
    <cellStyle name="Total 2 11" xfId="55701"/>
    <cellStyle name="Total 2 11 2" xfId="55702"/>
    <cellStyle name="Total 2 12" xfId="55703"/>
    <cellStyle name="Total 2 12 2" xfId="55704"/>
    <cellStyle name="Total 2 13" xfId="55705"/>
    <cellStyle name="Total 2 13 2" xfId="55706"/>
    <cellStyle name="Total 2 14" xfId="55707"/>
    <cellStyle name="Total 2 14 2" xfId="55708"/>
    <cellStyle name="Total 2 15" xfId="55709"/>
    <cellStyle name="Total 2 15 2" xfId="55710"/>
    <cellStyle name="Total 2 16" xfId="55711"/>
    <cellStyle name="Total 2 16 2" xfId="55712"/>
    <cellStyle name="Total 2 17" xfId="55713"/>
    <cellStyle name="Total 2 17 2" xfId="55714"/>
    <cellStyle name="Total 2 18" xfId="55715"/>
    <cellStyle name="Total 2 18 2" xfId="55716"/>
    <cellStyle name="Total 2 19" xfId="55717"/>
    <cellStyle name="Total 2 19 2" xfId="55718"/>
    <cellStyle name="Total 2 2" xfId="1739"/>
    <cellStyle name="Total 2 2 2" xfId="55719"/>
    <cellStyle name="Total 2 2 3" xfId="55720"/>
    <cellStyle name="Total 2 20" xfId="55721"/>
    <cellStyle name="Total 2 20 2" xfId="55722"/>
    <cellStyle name="Total 2 21" xfId="55723"/>
    <cellStyle name="Total 2 21 2" xfId="55724"/>
    <cellStyle name="Total 2 22" xfId="55725"/>
    <cellStyle name="Total 2 22 2" xfId="55726"/>
    <cellStyle name="Total 2 23" xfId="55727"/>
    <cellStyle name="Total 2 23 2" xfId="55728"/>
    <cellStyle name="Total 2 24" xfId="55729"/>
    <cellStyle name="Total 2 24 2" xfId="55730"/>
    <cellStyle name="Total 2 25" xfId="55731"/>
    <cellStyle name="Total 2 25 2" xfId="55732"/>
    <cellStyle name="Total 2 26" xfId="55733"/>
    <cellStyle name="Total 2 26 2" xfId="55734"/>
    <cellStyle name="Total 2 27" xfId="55735"/>
    <cellStyle name="Total 2 27 2" xfId="55736"/>
    <cellStyle name="Total 2 28" xfId="55737"/>
    <cellStyle name="Total 2 28 2" xfId="55738"/>
    <cellStyle name="Total 2 29" xfId="55739"/>
    <cellStyle name="Total 2 3" xfId="1798"/>
    <cellStyle name="Total 2 3 2" xfId="55740"/>
    <cellStyle name="Total 2 3 3" xfId="55741"/>
    <cellStyle name="Total 2 30" xfId="55742"/>
    <cellStyle name="Total 2 31" xfId="55743"/>
    <cellStyle name="Total 2 32" xfId="55744"/>
    <cellStyle name="Total 2 33" xfId="55745"/>
    <cellStyle name="Total 2 4" xfId="55746"/>
    <cellStyle name="Total 2 4 2" xfId="55747"/>
    <cellStyle name="Total 2 5" xfId="55748"/>
    <cellStyle name="Total 2 5 2" xfId="55749"/>
    <cellStyle name="Total 2 6" xfId="55750"/>
    <cellStyle name="Total 2 6 2" xfId="55751"/>
    <cellStyle name="Total 2 7" xfId="55752"/>
    <cellStyle name="Total 2 7 2" xfId="55753"/>
    <cellStyle name="Total 2 8" xfId="55754"/>
    <cellStyle name="Total 2 8 2" xfId="55755"/>
    <cellStyle name="Total 2 9" xfId="55756"/>
    <cellStyle name="Total 2 9 2" xfId="55757"/>
    <cellStyle name="Total 20" xfId="55758"/>
    <cellStyle name="Total 20 2" xfId="55759"/>
    <cellStyle name="Total 20 3" xfId="55760"/>
    <cellStyle name="Total 21" xfId="55761"/>
    <cellStyle name="Total 21 2" xfId="55762"/>
    <cellStyle name="Total 21 3" xfId="55763"/>
    <cellStyle name="Total 22" xfId="55764"/>
    <cellStyle name="Total 22 2" xfId="55765"/>
    <cellStyle name="Total 22 3" xfId="55766"/>
    <cellStyle name="Total 23" xfId="55767"/>
    <cellStyle name="Total 23 2" xfId="55768"/>
    <cellStyle name="Total 23 3" xfId="55769"/>
    <cellStyle name="Total 24" xfId="55770"/>
    <cellStyle name="Total 24 2" xfId="55771"/>
    <cellStyle name="Total 24 3" xfId="55772"/>
    <cellStyle name="Total 25" xfId="55773"/>
    <cellStyle name="Total 25 2" xfId="55774"/>
    <cellStyle name="Total 25 3" xfId="55775"/>
    <cellStyle name="Total 26" xfId="55776"/>
    <cellStyle name="Total 26 2" xfId="55777"/>
    <cellStyle name="Total 26 3" xfId="55778"/>
    <cellStyle name="Total 27" xfId="55779"/>
    <cellStyle name="Total 27 2" xfId="55780"/>
    <cellStyle name="Total 27 3" xfId="55781"/>
    <cellStyle name="Total 28" xfId="55782"/>
    <cellStyle name="Total 28 2" xfId="55783"/>
    <cellStyle name="Total 28 3" xfId="55784"/>
    <cellStyle name="Total 29" xfId="55785"/>
    <cellStyle name="Total 29 2" xfId="55786"/>
    <cellStyle name="Total 29 3" xfId="55787"/>
    <cellStyle name="Total 3" xfId="1740"/>
    <cellStyle name="Total 3 2" xfId="55788"/>
    <cellStyle name="Total 3 3" xfId="55789"/>
    <cellStyle name="Total 3 4" xfId="56049"/>
    <cellStyle name="Total 30" xfId="55790"/>
    <cellStyle name="Total 30 2" xfId="55791"/>
    <cellStyle name="Total 31" xfId="55792"/>
    <cellStyle name="Total 32" xfId="55793"/>
    <cellStyle name="Total 33" xfId="55794"/>
    <cellStyle name="Total 4" xfId="55795"/>
    <cellStyle name="Total 4 2" xfId="55796"/>
    <cellStyle name="Total 4 3" xfId="55797"/>
    <cellStyle name="Total 5" xfId="55798"/>
    <cellStyle name="Total 5 2" xfId="55799"/>
    <cellStyle name="Total 5 3" xfId="55800"/>
    <cellStyle name="Total 6" xfId="55801"/>
    <cellStyle name="Total 6 2" xfId="55802"/>
    <cellStyle name="Total 6 3" xfId="55803"/>
    <cellStyle name="Total 7" xfId="55804"/>
    <cellStyle name="Total 7 2" xfId="55805"/>
    <cellStyle name="Total 7 3" xfId="55806"/>
    <cellStyle name="Total 8" xfId="55807"/>
    <cellStyle name="Total 8 2" xfId="55808"/>
    <cellStyle name="Total 8 3" xfId="55809"/>
    <cellStyle name="Total 9" xfId="55810"/>
    <cellStyle name="Total 9 2" xfId="55811"/>
    <cellStyle name="Total 9 3" xfId="55812"/>
    <cellStyle name="Totale" xfId="80"/>
    <cellStyle name="Trigger" xfId="1778"/>
    <cellStyle name="User" xfId="55813"/>
    <cellStyle name="User 2" xfId="55814"/>
    <cellStyle name="UserInput" xfId="55815"/>
    <cellStyle name="UserInput 2" xfId="55816"/>
    <cellStyle name="Valore non valido" xfId="81"/>
    <cellStyle name="Valore valido" xfId="82"/>
    <cellStyle name="Valuta (0)_Anagrafiche Mutui" xfId="1742"/>
    <cellStyle name="Valuta_BENCH2" xfId="86"/>
    <cellStyle name="VerticalText" xfId="55817"/>
    <cellStyle name="VerticalText 2" xfId="55818"/>
    <cellStyle name="Warning Text" xfId="83" builtinId="11" customBuiltin="1"/>
    <cellStyle name="Warning Text 10" xfId="55819"/>
    <cellStyle name="Warning Text 10 2" xfId="55820"/>
    <cellStyle name="Warning Text 10 3" xfId="55821"/>
    <cellStyle name="Warning Text 11" xfId="55822"/>
    <cellStyle name="Warning Text 11 2" xfId="55823"/>
    <cellStyle name="Warning Text 11 3" xfId="55824"/>
    <cellStyle name="Warning Text 12" xfId="55825"/>
    <cellStyle name="Warning Text 12 2" xfId="55826"/>
    <cellStyle name="Warning Text 12 3" xfId="55827"/>
    <cellStyle name="Warning Text 13" xfId="55828"/>
    <cellStyle name="Warning Text 13 2" xfId="55829"/>
    <cellStyle name="Warning Text 13 3" xfId="55830"/>
    <cellStyle name="Warning Text 14" xfId="55831"/>
    <cellStyle name="Warning Text 14 2" xfId="55832"/>
    <cellStyle name="Warning Text 14 3" xfId="55833"/>
    <cellStyle name="Warning Text 15" xfId="55834"/>
    <cellStyle name="Warning Text 15 2" xfId="55835"/>
    <cellStyle name="Warning Text 15 3" xfId="55836"/>
    <cellStyle name="Warning Text 16" xfId="55837"/>
    <cellStyle name="Warning Text 16 2" xfId="55838"/>
    <cellStyle name="Warning Text 16 3" xfId="55839"/>
    <cellStyle name="Warning Text 17" xfId="55840"/>
    <cellStyle name="Warning Text 17 2" xfId="55841"/>
    <cellStyle name="Warning Text 17 3" xfId="55842"/>
    <cellStyle name="Warning Text 18" xfId="55843"/>
    <cellStyle name="Warning Text 18 2" xfId="55844"/>
    <cellStyle name="Warning Text 18 3" xfId="55845"/>
    <cellStyle name="Warning Text 19" xfId="55846"/>
    <cellStyle name="Warning Text 19 2" xfId="55847"/>
    <cellStyle name="Warning Text 19 3" xfId="55848"/>
    <cellStyle name="Warning Text 2" xfId="443"/>
    <cellStyle name="Warning Text 2 10" xfId="55849"/>
    <cellStyle name="Warning Text 2 10 2" xfId="55850"/>
    <cellStyle name="Warning Text 2 11" xfId="55851"/>
    <cellStyle name="Warning Text 2 11 2" xfId="55852"/>
    <cellStyle name="Warning Text 2 12" xfId="55853"/>
    <cellStyle name="Warning Text 2 12 2" xfId="55854"/>
    <cellStyle name="Warning Text 2 13" xfId="55855"/>
    <cellStyle name="Warning Text 2 13 2" xfId="55856"/>
    <cellStyle name="Warning Text 2 14" xfId="55857"/>
    <cellStyle name="Warning Text 2 14 2" xfId="55858"/>
    <cellStyle name="Warning Text 2 15" xfId="55859"/>
    <cellStyle name="Warning Text 2 15 2" xfId="55860"/>
    <cellStyle name="Warning Text 2 16" xfId="55861"/>
    <cellStyle name="Warning Text 2 16 2" xfId="55862"/>
    <cellStyle name="Warning Text 2 17" xfId="55863"/>
    <cellStyle name="Warning Text 2 17 2" xfId="55864"/>
    <cellStyle name="Warning Text 2 18" xfId="55865"/>
    <cellStyle name="Warning Text 2 18 2" xfId="55866"/>
    <cellStyle name="Warning Text 2 19" xfId="55867"/>
    <cellStyle name="Warning Text 2 19 2" xfId="55868"/>
    <cellStyle name="Warning Text 2 2" xfId="1744"/>
    <cellStyle name="Warning Text 2 2 2" xfId="55869"/>
    <cellStyle name="Warning Text 2 2 3" xfId="55870"/>
    <cellStyle name="Warning Text 2 20" xfId="55871"/>
    <cellStyle name="Warning Text 2 20 2" xfId="55872"/>
    <cellStyle name="Warning Text 2 21" xfId="55873"/>
    <cellStyle name="Warning Text 2 21 2" xfId="55874"/>
    <cellStyle name="Warning Text 2 22" xfId="55875"/>
    <cellStyle name="Warning Text 2 22 2" xfId="55876"/>
    <cellStyle name="Warning Text 2 23" xfId="55877"/>
    <cellStyle name="Warning Text 2 23 2" xfId="55878"/>
    <cellStyle name="Warning Text 2 24" xfId="55879"/>
    <cellStyle name="Warning Text 2 24 2" xfId="55880"/>
    <cellStyle name="Warning Text 2 25" xfId="55881"/>
    <cellStyle name="Warning Text 2 25 2" xfId="55882"/>
    <cellStyle name="Warning Text 2 26" xfId="55883"/>
    <cellStyle name="Warning Text 2 26 2" xfId="55884"/>
    <cellStyle name="Warning Text 2 27" xfId="55885"/>
    <cellStyle name="Warning Text 2 27 2" xfId="55886"/>
    <cellStyle name="Warning Text 2 28" xfId="55887"/>
    <cellStyle name="Warning Text 2 28 2" xfId="55888"/>
    <cellStyle name="Warning Text 2 29" xfId="55889"/>
    <cellStyle name="Warning Text 2 3" xfId="55890"/>
    <cellStyle name="Warning Text 2 3 2" xfId="55891"/>
    <cellStyle name="Warning Text 2 30" xfId="55892"/>
    <cellStyle name="Warning Text 2 31" xfId="55893"/>
    <cellStyle name="Warning Text 2 32" xfId="55894"/>
    <cellStyle name="Warning Text 2 33" xfId="55895"/>
    <cellStyle name="Warning Text 2 4" xfId="55896"/>
    <cellStyle name="Warning Text 2 4 2" xfId="55897"/>
    <cellStyle name="Warning Text 2 5" xfId="55898"/>
    <cellStyle name="Warning Text 2 5 2" xfId="55899"/>
    <cellStyle name="Warning Text 2 6" xfId="55900"/>
    <cellStyle name="Warning Text 2 6 2" xfId="55901"/>
    <cellStyle name="Warning Text 2 7" xfId="55902"/>
    <cellStyle name="Warning Text 2 7 2" xfId="55903"/>
    <cellStyle name="Warning Text 2 8" xfId="55904"/>
    <cellStyle name="Warning Text 2 8 2" xfId="55905"/>
    <cellStyle name="Warning Text 2 9" xfId="55906"/>
    <cellStyle name="Warning Text 2 9 2" xfId="55907"/>
    <cellStyle name="Warning Text 20" xfId="55908"/>
    <cellStyle name="Warning Text 20 2" xfId="55909"/>
    <cellStyle name="Warning Text 20 3" xfId="55910"/>
    <cellStyle name="Warning Text 21" xfId="55911"/>
    <cellStyle name="Warning Text 21 2" xfId="55912"/>
    <cellStyle name="Warning Text 21 3" xfId="55913"/>
    <cellStyle name="Warning Text 22" xfId="55914"/>
    <cellStyle name="Warning Text 22 2" xfId="55915"/>
    <cellStyle name="Warning Text 22 3" xfId="55916"/>
    <cellStyle name="Warning Text 23" xfId="55917"/>
    <cellStyle name="Warning Text 23 2" xfId="55918"/>
    <cellStyle name="Warning Text 23 3" xfId="55919"/>
    <cellStyle name="Warning Text 24" xfId="55920"/>
    <cellStyle name="Warning Text 24 2" xfId="55921"/>
    <cellStyle name="Warning Text 24 3" xfId="55922"/>
    <cellStyle name="Warning Text 25" xfId="55923"/>
    <cellStyle name="Warning Text 25 2" xfId="55924"/>
    <cellStyle name="Warning Text 25 3" xfId="55925"/>
    <cellStyle name="Warning Text 26" xfId="55926"/>
    <cellStyle name="Warning Text 26 2" xfId="55927"/>
    <cellStyle name="Warning Text 26 3" xfId="55928"/>
    <cellStyle name="Warning Text 27" xfId="55929"/>
    <cellStyle name="Warning Text 27 2" xfId="55930"/>
    <cellStyle name="Warning Text 27 3" xfId="55931"/>
    <cellStyle name="Warning Text 28" xfId="55932"/>
    <cellStyle name="Warning Text 28 2" xfId="55933"/>
    <cellStyle name="Warning Text 28 3" xfId="55934"/>
    <cellStyle name="Warning Text 29" xfId="55935"/>
    <cellStyle name="Warning Text 29 2" xfId="55936"/>
    <cellStyle name="Warning Text 29 3" xfId="55937"/>
    <cellStyle name="Warning Text 3" xfId="1745"/>
    <cellStyle name="Warning Text 3 2" xfId="55938"/>
    <cellStyle name="Warning Text 3 3" xfId="55939"/>
    <cellStyle name="Warning Text 30" xfId="55940"/>
    <cellStyle name="Warning Text 30 2" xfId="55941"/>
    <cellStyle name="Warning Text 31" xfId="55942"/>
    <cellStyle name="Warning Text 32" xfId="55943"/>
    <cellStyle name="Warning Text 4" xfId="55944"/>
    <cellStyle name="Warning Text 4 2" xfId="55945"/>
    <cellStyle name="Warning Text 4 3" xfId="55946"/>
    <cellStyle name="Warning Text 5" xfId="55947"/>
    <cellStyle name="Warning Text 5 2" xfId="55948"/>
    <cellStyle name="Warning Text 5 3" xfId="55949"/>
    <cellStyle name="Warning Text 6" xfId="55950"/>
    <cellStyle name="Warning Text 6 2" xfId="55951"/>
    <cellStyle name="Warning Text 6 3" xfId="55952"/>
    <cellStyle name="Warning Text 7" xfId="55953"/>
    <cellStyle name="Warning Text 7 2" xfId="55954"/>
    <cellStyle name="Warning Text 7 3" xfId="55955"/>
    <cellStyle name="Warning Text 8" xfId="55956"/>
    <cellStyle name="Warning Text 8 2" xfId="55957"/>
    <cellStyle name="Warning Text 8 3" xfId="55958"/>
    <cellStyle name="Warning Text 9" xfId="55959"/>
    <cellStyle name="Warning Text 9 2" xfId="55960"/>
    <cellStyle name="Warning Text 9 3" xfId="55961"/>
  </cellStyles>
  <dxfs count="67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FRTR 2 1/4 10/25/22</v>
        <stp/>
        <stp>##V3_BDPV12</stp>
        <stp>FR0011337880 Corp</stp>
        <stp>security des</stp>
        <stp>[NEW BONDS ASW_VINCE2018NIKO2.XLSM]Isin!R22C12</stp>
        <tr r="L22" s="41"/>
      </tp>
      <tp t="s">
        <v>FRTR 2 3/4 10/25/27</v>
        <stp/>
        <stp>##V3_BDPV12</stp>
        <stp>FR0011317783 Corp</stp>
        <stp>security des</stp>
        <stp>[NEW BONDS ASW_VINCE2018NIKO2.XLSM]Isin!R35C12</stp>
        <tr r="L35" s="41"/>
      </tp>
      <tp t="s">
        <v>FRTR 3 1/2 04/25/26</v>
        <stp/>
        <stp>##V3_BDPV12</stp>
        <stp>FR0010916924 Corp</stp>
        <stp>security des</stp>
        <stp>[NEW BONDS ASW_VINCE2018NIKO2.XLSM]Isin!R31C12</stp>
        <tr r="L31" s="41"/>
      </tp>
      <tp t="s">
        <v>FRTR 1 1/2 05/25/31</v>
        <stp/>
        <stp>##V3_BDPV12</stp>
        <stp>FR0012993103 Corp</stp>
        <stp>security des</stp>
        <stp>[NEW BONDS ASW_VINCE2018NIKO2.XLSM]Isin!R38C12</stp>
        <tr r="L38" s="41"/>
      </tp>
    </main>
    <main first="pldatasource.rtgetrtdserver">
      <tp t="s">
        <v>#N/A The record could not be found</v>
        <stp/>
        <stp>_x0001_=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  <tr r="S246" s="1"/>
        <tr r="S247" s="1"/>
        <tr r="S248" s="1"/>
        <tr r="S249" s="1"/>
        <tr r="S250" s="1"/>
        <tr r="S251" s="1"/>
        <tr r="S252" s="1"/>
        <tr r="S253" s="1"/>
        <tr r="S254" s="1"/>
        <tr r="S255" s="1"/>
        <tr r="S256" s="1"/>
        <tr r="S257" s="1"/>
        <tr r="S258" s="1"/>
        <tr r="S259" s="1"/>
        <tr r="S260" s="1"/>
        <tr r="S261" s="1"/>
        <tr r="S262" s="1"/>
        <tr r="S263" s="1"/>
        <tr r="S264" s="1"/>
        <tr r="S265" s="1"/>
        <tr r="S266" s="1"/>
        <tr r="S267" s="1"/>
        <tr r="S268" s="1"/>
        <tr r="S269" s="1"/>
        <tr r="S270" s="1"/>
        <tr r="S271" s="1"/>
        <tr r="S272" s="1"/>
        <tr r="S273" s="1"/>
        <tr r="S274" s="1"/>
        <tr r="S275" s="1"/>
        <tr r="S276" s="1"/>
        <tr r="S277" s="1"/>
        <tr r="S278" s="1"/>
        <tr r="S279" s="1"/>
        <tr r="S280" s="1"/>
        <tr r="S281" s="1"/>
        <tr r="S282" s="1"/>
        <tr r="S283" s="1"/>
        <tr r="S284" s="1"/>
        <tr r="S285" s="1"/>
        <tr r="S286" s="1"/>
        <tr r="S287" s="1"/>
        <tr r="S288" s="1"/>
        <tr r="S289" s="1"/>
        <tr r="S290" s="1"/>
        <tr r="S291" s="1"/>
        <tr r="S292" s="1"/>
        <tr r="S293" s="1"/>
        <tr r="S294" s="1"/>
        <tr r="S295" s="1"/>
        <tr r="S296" s="1"/>
        <tr r="S297" s="1"/>
        <tr r="S298" s="1"/>
        <tr r="S299" s="1"/>
        <tr r="S300" s="1"/>
        <tr r="S301" s="1"/>
        <tr r="S302" s="1"/>
        <tr r="S303" s="1"/>
        <tr r="S304" s="1"/>
        <tr r="S305" s="1"/>
        <tr r="S306" s="1"/>
        <tr r="S307" s="1"/>
        <tr r="S308" s="1"/>
        <tr r="S309" s="1"/>
        <tr r="S310" s="1"/>
      </tp>
      <tp>
        <v>43262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106.179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5" s="1"/>
      </tp>
      <tp>
        <v>107.54600000000001</v>
        <stp/>
        <stp xml:space="preserve">	DE113549=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  <tp>
        <v>100.85300000000001</v>
        <stp/>
        <stp xml:space="preserve">	DE110469=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2" s="1"/>
      </tp>
      <tp>
        <v>101.92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100.947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9" s="1"/>
      </tp>
    </main>
    <main first="bloomberg.rtd">
      <tp t="s">
        <v>FRTR 1 11/25/25</v>
        <stp/>
        <stp>##V3_BDPV12</stp>
        <stp>FR0012938116 Corp</stp>
        <stp>security des</stp>
        <stp>[NEW BONDS ASW_VINCE2018NIKO2.XLSM]Isin!R30C12</stp>
        <tr r="L30" s="41"/>
      </tp>
      <tp t="s">
        <v>FRTR 3 3/4 04/25/21</v>
        <stp/>
        <stp>##V3_BDPV12</stp>
        <stp>FR0010192997 Corp</stp>
        <stp>security des</stp>
        <stp>[NEW BONDS ASW_VINCE2018NIKO2.XLSM]Isin!R18C12</stp>
        <tr r="L18" s="41"/>
      </tp>
      <tp t="s">
        <v>FRTR 3 1/4 10/25/21</v>
        <stp/>
        <stp>##V3_BDPV12</stp>
        <stp>FR0011059088 Corp</stp>
        <stp>security des</stp>
        <stp>[NEW BONDS ASW_VINCE2018NIKO2.XLSM]Isin!R19C12</stp>
        <tr r="L19" s="41"/>
      </tp>
    </main>
    <main first="pldatasource.rtgetrtdserver">
      <tp>
        <v>104.458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1" s="1"/>
      </tp>
      <tp>
        <v>141.84700000000001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8" s="1"/>
      </tp>
      <tp>
        <v>131.34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100.66200000000001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0" s="1"/>
      </tp>
      <tp>
        <v>105.876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101.154</v>
        <stp/>
        <stp xml:space="preserve">	DE114168=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7" s="1"/>
      </tp>
    </main>
    <main first="bloomberg.rtd">
      <tp t="s">
        <v>FRTR 1 05/25/19</v>
        <stp/>
        <stp>##V3_BDPV12</stp>
        <stp>FR0011708080 Corp</stp>
        <stp>security des</stp>
        <stp>[NEW BONDS ASW_VINCE2018NIKO2.XLSM]Isin!R11C12</stp>
        <tr r="L11" s="41"/>
      </tp>
      <tp t="s">
        <v>FRTR 0 1/2 11/25/19</v>
        <stp/>
        <stp>##V3_BDPV12</stp>
        <stp>FR0011993179 Corp</stp>
        <stp>security des</stp>
        <stp>[NEW BONDS ASW_VINCE2018NIKO2.XLSM]Isin!R14C12</stp>
        <tr r="L14" s="41"/>
      </tp>
      <tp t="s">
        <v>FRTR 4 1/2 04/25/41</v>
        <stp/>
        <stp>##V3_BDPV12</stp>
        <stp>FR0010773192 Corp</stp>
        <stp>security des</stp>
        <stp>[NEW BONDS ASW_VINCE2018NIKO2.XLSM]Isin!R43C12</stp>
        <tr r="L43" s="41"/>
      </tp>
      <tp t="s">
        <v>FRTR 2 1/2 05/25/30</v>
        <stp/>
        <stp>##V3_BDPV12</stp>
        <stp>FR0011883966 Corp</stp>
        <stp>security des</stp>
        <stp>[NEW BONDS ASW_VINCE2018NIKO2.XLSM]Isin!R37C12</stp>
        <tr r="L37" s="41"/>
      </tp>
      <tp t="e">
        <v>#N/A</v>
        <stp/>
        <stp>##V3_BDPV12</stp>
        <stp>IT0004922909 Corp</stp>
        <stp/>
        <stp>[NEW BONDS ASW_VINCE2018NIKO2.XLSM]CCT!R6C9</stp>
        <tr r="I6" s="44"/>
      </tp>
      <tp t="s">
        <v>FRTR 8 1/2 04/25/23</v>
        <stp/>
        <stp>##V3_BDPV12</stp>
        <stp>FR0000571085 Corp</stp>
        <stp>security des</stp>
        <stp>[NEW BONDS ASW_VINCE2018NIKO2.XLSM]Isin!R23C12</stp>
        <tr r="L23" s="41"/>
      </tp>
      <tp t="s">
        <v>FRTR 4 04/25/60</v>
        <stp/>
        <stp>##V3_BDPV12</stp>
        <stp>FR0010870956 Corp</stp>
        <stp>security des</stp>
        <stp>[NEW BONDS ASW_VINCE2018NIKO2.XLSM]Isin!R46C12</stp>
        <tr r="L46" s="41"/>
      </tp>
      <tp t="s">
        <v>FRTR 2 1/2 10/25/20</v>
        <stp/>
        <stp>##V3_BDPV12</stp>
        <stp>FR0010949651 Corp</stp>
        <stp>security des</stp>
        <stp>[NEW BONDS ASW_VINCE2018NIKO2.XLSM]Isin!R17C12</stp>
        <tr r="L17" s="41"/>
      </tp>
      <tp t="s">
        <v>FRTR 0 1/4 11/25/26</v>
        <stp/>
        <stp>##V3_BDPV12</stp>
        <stp>FR0013200813 Corp</stp>
        <stp>security des</stp>
        <stp>[NEW BONDS ASW_VINCE2018NIKO2.XLSM]Isin!R34C12</stp>
        <tr r="L34" s="41"/>
      </tp>
      <tp t="s">
        <v>FRTR 4 10/25/38</v>
        <stp/>
        <stp>##V3_BDPV12</stp>
        <stp>FR0010371401 Corp</stp>
        <stp>security des</stp>
        <stp>[NEW BONDS ASW_VINCE2018NIKO2.XLSM]Isin!R42C12</stp>
        <tr r="L42" s="41"/>
      </tp>
      <tp t="s">
        <v>FRTR 1 3/4 05/25/66</v>
        <stp/>
        <stp>##V3_BDPV12</stp>
        <stp>FR0013154028 Corp</stp>
        <stp>security des</stp>
        <stp>[NEW BONDS ASW_VINCE2018NIKO2.XLSM]Isin!R47C12</stp>
        <tr r="L47" s="41"/>
      </tp>
      <tp>
        <v>-50.149901401899214</v>
        <stp/>
        <stp>##V3_BDPV12</stp>
        <stp>AO2235429 Govt</stp>
        <stp>YAS_ASW_SPREAD</stp>
        <stp>[NEW BONDS ASW_VINCE2018NIKO2.XLSM]Bonds!R5C38</stp>
        <tr r="AL5" s="1"/>
      </tp>
    </main>
    <main first="pldatasource.rtgetrtdserver">
      <tp>
        <v>146.61500000000001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110.06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  <tp>
        <v>101.542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101.441</v>
        <stp/>
        <stp xml:space="preserve">	DE114173=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</main>
    <main first="bloomberg.rtd">
      <tp t="s">
        <v>FRTR 1 3/4 05/25/23</v>
        <stp/>
        <stp>##V3_BDPV12</stp>
        <stp>FR0011486067 Corp</stp>
        <stp>security des</stp>
        <stp>[NEW BONDS ASW_VINCE2018NIKO2.XLSM]Isin!R24C12</stp>
        <tr r="L24" s="41"/>
      </tp>
      <tp t="s">
        <v>FRTR 5 3/4 10/25/32</v>
        <stp/>
        <stp>##V3_BDPV12</stp>
        <stp>FR0000187635 Corp</stp>
        <stp>security des</stp>
        <stp>[NEW BONDS ASW_VINCE2018NIKO2.XLSM]Isin!R39C12</stp>
        <tr r="L39" s="41"/>
      </tp>
    </main>
    <main first="pldatasource.rtgetrtdserver">
      <tp>
        <v>135.04400000000001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  <tp>
        <v>158.80600000000001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1" s="1"/>
      </tp>
      <tp>
        <v>162.006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107.90300000000001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110.925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  <tp>
        <v>100.59</v>
        <stp/>
        <stp xml:space="preserve">	DE110242=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5" s="1"/>
      </tp>
      <tp>
        <v>101.94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</main>
    <main first="bloomberg.rtd">
      <tp t="s">
        <v>FRTR 8 1/4 04/25/22</v>
        <stp/>
        <stp>##V3_BDPV12</stp>
        <stp>FR0000571044 Corp</stp>
        <stp>security des</stp>
        <stp>[NEW BONDS ASW_VINCE2018NIKO2.XLSM]Isin!R20C12</stp>
        <tr r="L20" s="41"/>
      </tp>
      <tp t="s">
        <v>FRTR 3 3/4 10/25/19</v>
        <stp/>
        <stp>##V3_BDPV12</stp>
        <stp>FR0010776161 Corp</stp>
        <stp>security des</stp>
        <stp>[NEW BONDS ASW_VINCE2018NIKO2.XLSM]Isin!R12C12</stp>
        <tr r="L12" s="41"/>
      </tp>
      <tp t="s">
        <v>6/15/2022</v>
        <stp/>
        <stp>##V3_BDPV12</stp>
        <stp>IT0005104473 Corp</stp>
        <stp>Maturity</stp>
        <stp>[NEW BONDS ASW_VINCE2018NIKO2.XLSM]CCT!R9C4</stp>
        <tr r="D9" s="44"/>
      </tp>
    </main>
    <main first="pldatasource.rtgetrtdserver">
      <tp>
        <v>106.411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101.102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  <tp>
        <v>108.14400000000001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  <tp>
        <v>98.94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101.182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7" s="1"/>
      </tp>
    </main>
    <main first="bloomberg.rtd">
      <tp t="s">
        <v>FRTR 0 05/25/20</v>
        <stp/>
        <stp>##V3_BDPV12</stp>
        <stp>FR0012557957 Corp</stp>
        <stp>security des</stp>
        <stp>[NEW BONDS ASW_VINCE2018NIKO2.XLSM]Isin!R16C12</stp>
        <tr r="L16" s="41"/>
      </tp>
      <tp t="s">
        <v>FRTR 3 1/2 04/25/20</v>
        <stp/>
        <stp>##V3_BDPV12</stp>
        <stp>FR0010854182 Corp</stp>
        <stp>security des</stp>
        <stp>[NEW BONDS ASW_VINCE2018NIKO2.XLSM]Isin!R15C12</stp>
        <tr r="L15" s="41"/>
      </tp>
      <tp t="s">
        <v>FRTR 6 10/25/25</v>
        <stp/>
        <stp>##V3_BDPV12</stp>
        <stp>FR0000571150 Corp</stp>
        <stp>security des</stp>
        <stp>[NEW BONDS ASW_VINCE2018NIKO2.XLSM]Isin!R29C12</stp>
        <tr r="L29" s="41"/>
      </tp>
      <tp t="s">
        <v>FRTR 1 3/4 11/25/24</v>
        <stp/>
        <stp>##V3_BDPV12</stp>
        <stp>FR0011962398 Corp</stp>
        <stp>security des</stp>
        <stp>[NEW BONDS ASW_VINCE2018NIKO2.XLSM]Isin!R27C12</stp>
        <tr r="L27" s="41"/>
      </tp>
    </main>
    <main first="pldatasource.rtgetrtdserver">
      <tp>
        <v>107.459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8" s="1"/>
      </tp>
      <tp>
        <v>100.973</v>
        <stp/>
        <stp xml:space="preserve">	DE110470=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107.973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  <tp>
        <v>97.460000000000008</v>
        <stp/>
        <stp xml:space="preserve">	DE110240=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101.23100000000001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3" s="1"/>
      </tp>
    </main>
    <main first="bloomberg.rtd">
      <tp t="s">
        <v>FRTR 3 1/4 05/25/45</v>
        <stp/>
        <stp>##V3_BDPV12</stp>
        <stp>FR0011461037 Corp</stp>
        <stp>security des</stp>
        <stp>[NEW BONDS ASW_VINCE2018NIKO2.XLSM]Isin!R44C12</stp>
        <tr r="L44" s="41"/>
      </tp>
      <tp t="s">
        <v>FRTR 0 1/2 05/25/25</v>
        <stp/>
        <stp>##V3_BDPV12</stp>
        <stp>FR0012517027 Corp</stp>
        <stp>security des</stp>
        <stp>[NEW BONDS ASW_VINCE2018NIKO2.XLSM]Isin!R28C12</stp>
        <tr r="L28" s="41"/>
      </tp>
      <tp t="s">
        <v>FRTR 8 1/2 10/25/19</v>
        <stp/>
        <stp>##V3_BDPV12</stp>
        <stp>FR0000570921 Corp</stp>
        <stp>security des</stp>
        <stp>[NEW BONDS ASW_VINCE2018NIKO2.XLSM]Isin!R13C12</stp>
        <tr r="L13" s="41"/>
      </tp>
      <tp t="s">
        <v>FRTR 4 1/4 10/25/23</v>
        <stp/>
        <stp>##V3_BDPV12</stp>
        <stp>FR0010466938 Corp</stp>
        <stp>security des</stp>
        <stp>[NEW BONDS ASW_VINCE2018NIKO2.XLSM]Isin!R25C12</stp>
        <tr r="L25" s="41"/>
      </tp>
      <tp t="s">
        <v>12/15/2020</v>
        <stp/>
        <stp>##V3_BDPV12</stp>
        <stp>IT0005056541 Corp</stp>
        <stp>Maturity</stp>
        <stp>[NEW BONDS ASW_VINCE2018NIKO2.XLSM]CCT!R8C4</stp>
        <tr r="D8" s="44"/>
      </tp>
    </main>
    <main first="pldatasource.rtgetrtdserver">
      <tp>
        <v>152.381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102.52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6" s="1"/>
      </tp>
      <tp>
        <v>158.38400000000001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108.446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8" s="1"/>
      </tp>
      <tp>
        <v>100.502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8" s="1"/>
      </tp>
      <tp>
        <v>102.56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100.536</v>
        <stp/>
        <stp xml:space="preserve">	DE114167=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4" s="1"/>
      </tp>
      <tp>
        <v>100.68300000000001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</main>
    <main first="bloomberg.rtd">
      <tp t="s">
        <v>FRTR 4 04/25/55</v>
        <stp/>
        <stp>##V3_BDPV12</stp>
        <stp>FR0010171975 Corp</stp>
        <stp>security des</stp>
        <stp>[NEW BONDS ASW_VINCE2018NIKO2.XLSM]Isin!R45C12</stp>
        <tr r="L45" s="41"/>
      </tp>
      <tp t="s">
        <v>FRTR 4 3/4 04/25/35</v>
        <stp/>
        <stp>##V3_BDPV12</stp>
        <stp>FR0010070060 Corp</stp>
        <stp>security des</stp>
        <stp>[NEW BONDS ASW_VINCE2018NIKO2.XLSM]Isin!R40C12</stp>
        <tr r="L40" s="41"/>
      </tp>
      <tp t="s">
        <v>FRTR 0 1/2 05/25/26</v>
        <stp/>
        <stp>##V3_BDPV12</stp>
        <stp>FR0013131877 Corp</stp>
        <stp>security des</stp>
        <stp>[NEW BONDS ASW_VINCE2018NIKO2.XLSM]Isin!R32C12</stp>
        <tr r="L32" s="41"/>
      </tp>
      <tp t="s">
        <v>11/1/2018</v>
        <stp/>
        <stp>##V3_BDPV12</stp>
        <stp>IT0004922909 Corp</stp>
        <stp>Maturity</stp>
        <stp>[NEW BONDS ASW_VINCE2018NIKO2.XLSM]CCT!R6C4</stp>
        <tr r="D6" s="44"/>
      </tp>
      <tp>
        <v>-55.124830710123149</v>
        <stp/>
        <stp>##V3_BDPV12</stp>
        <stp>EJ6775781 Govt</stp>
        <stp>YAS_ASW_SPREAD</stp>
        <stp>[NEW BONDS ASW_VINCE2018NIKO2.XLSM]Bonds!R5C37</stp>
        <tr r="AK5" s="1"/>
      </tp>
    </main>
    <main first="pldatasource.rtgetrtdserver">
      <tp>
        <v>174.19300000000001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148.57500000000002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6" s="1"/>
      </tp>
      <tp>
        <v>108.55500000000001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6" s="1"/>
      </tp>
      <tp>
        <v>100.289</v>
        <stp/>
        <stp xml:space="preserve">	DE110466=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5" s="1"/>
      </tp>
      <tp>
        <v>105.84100000000001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101.042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</main>
    <main first="bloomberg.rtd">
      <tp t="s">
        <v>FRTR 1 1/4 05/25/36</v>
        <stp/>
        <stp>##V3_BDPV12</stp>
        <stp>FR0013154044 Corp</stp>
        <stp>security des</stp>
        <stp>[NEW BONDS ASW_VINCE2018NIKO2.XLSM]Isin!R41C12</stp>
        <tr r="L41" s="41"/>
      </tp>
      <tp t="s">
        <v>FRTR 2 1/4 05/25/24</v>
        <stp/>
        <stp>##V3_BDPV12</stp>
        <stp>FR0011619436 Corp</stp>
        <stp>security des</stp>
        <stp>[NEW BONDS ASW_VINCE2018NIKO2.XLSM]Isin!R26C12</stp>
        <tr r="L26" s="41"/>
      </tp>
      <tp t="s">
        <v>11/15/2019</v>
        <stp/>
        <stp>##V3_BDPV12</stp>
        <stp>IT0005009839 Corp</stp>
        <stp>Maturity</stp>
        <stp>[NEW BONDS ASW_VINCE2018NIKO2.XLSM]CCT!R7C4</stp>
        <tr r="D7" s="44"/>
      </tp>
    </main>
    <main first="pldatasource.rtgetrtdserver">
      <tp>
        <v>100.27200000000001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2" s="1"/>
      </tp>
      <tp>
        <v>108.748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  <tp>
        <v>100.131</v>
        <stp/>
        <stp xml:space="preserve">	DE110465=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3" s="1"/>
      </tp>
      <tp>
        <v>108.791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101.307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</main>
    <main first="bloomberg.rtd">
      <tp t="s">
        <v>FRTR 1 05/25/27</v>
        <stp/>
        <stp>##V3_BDPV12</stp>
        <stp>FR0013250560 Corp</stp>
        <stp>security des</stp>
        <stp>[NEW BONDS ASW_VINCE2018NIKO2.XLSM]Isin!R33C12</stp>
        <tr r="L33" s="41"/>
      </tp>
      <tp t="s">
        <v>FRTR 4 1/4 04/25/19</v>
        <stp/>
        <stp>##V3_BDPV12</stp>
        <stp>FR0000189151 Corp</stp>
        <stp>security des</stp>
        <stp>[NEW BONDS ASW_VINCE2018NIKO2.XLSM]Isin!R10C12</stp>
        <tr r="L10" s="41"/>
      </tp>
      <tp t="s">
        <v>FRTR 3 04/25/22</v>
        <stp/>
        <stp>##V3_BDPV12</stp>
        <stp>FR0011196856 Corp</stp>
        <stp>security des</stp>
        <stp>[NEW BONDS ASW_VINCE2018NIKO2.XLSM]Isin!R21C12</stp>
        <tr r="L21" s="41"/>
      </tp>
      <tp t="s">
        <v>FRTR 5 1/2 04/25/29</v>
        <stp/>
        <stp>##V3_BDPV12</stp>
        <stp>FR0000571218 Corp</stp>
        <stp>security des</stp>
        <stp>[NEW BONDS ASW_VINCE2018NIKO2.XLSM]Isin!R36C12</stp>
        <tr r="L36" s="41"/>
      </tp>
    </main>
    <main first="pldatasource.rtgetrtdserver">
      <tp>
        <v>154.55500000000001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  <tp>
        <v>163.494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9" s="1"/>
      </tp>
      <tp>
        <v>111.505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>
        <v>99.986000000000004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1" s="1"/>
      </tp>
      <tp>
        <v>132.721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100.02</v>
        <stp/>
        <stp xml:space="preserve">	DE110244=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101.42400000000001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5" s="1"/>
      </tp>
    </main>
    <main first="marketviewexcelplugin.mkvxp">
      <tp t="e">
        <v>#REF!</v>
        <stp/>
        <stp>0</stp>
        <stp>EUR.PRICING_MAIN.PXE.IT0005009839</stp>
        <stp>CurrentClosingPriceMid</stp>
        <tr r="X7" s="44"/>
      </tp>
      <tp t="e">
        <v>#REF!</v>
        <stp/>
        <stp>0</stp>
        <stp>EUR.PRICING_MAIN.PXE.IT0005218968</stp>
        <stp>CurrentClosingPriceMid</stp>
        <tr r="X12" s="44"/>
      </tp>
    </main>
    <main first="bloomberg.rtd">
      <tp t="s">
        <v>6/13/2018</v>
        <stp/>
        <stp>##V3_BDPV12</stp>
        <stp>IT0005218968 Corp</stp>
        <stp>SETTLE_DT</stp>
        <stp>[NEW BONDS ASW_VINCE2018NIKO2.XLSM]CCT!R1C27</stp>
        <tr r="AA1" s="44"/>
      </tp>
    </main>
    <main first="marketviewexcelplugin.mkvxp">
      <tp t="e">
        <v>#REF!</v>
        <stp/>
        <stp>0</stp>
        <stp>EUR.CM_DEPTH.VMO_REPO.IT0004922909_SN_Fixed</stp>
        <stp>TrdValueAvg</stp>
        <tr r="M6" s="44"/>
      </tp>
    </main>
    <main first="bloomberg.rtd">
      <tp>
        <v>80</v>
        <stp/>
        <stp>##V3_BDPV12</stp>
        <stp>IT0005056541 Corp</stp>
        <stp>FLT_SPREAD</stp>
        <stp>[NEW BONDS ASW_VINCE2018NIKO2.XLSM]CCT!R8C5</stp>
        <tr r="E8" s="44"/>
      </tp>
      <tp>
        <v>55</v>
        <stp/>
        <stp>##V3_BDPV12</stp>
        <stp>IT0005104473 Corp</stp>
        <stp>FLT_SPREAD</stp>
        <stp>[NEW BONDS ASW_VINCE2018NIKO2.XLSM]CCT!R9C5</stp>
        <tr r="E9" s="44"/>
      </tp>
      <tp>
        <v>-51.394094053813859</v>
        <stp/>
        <stp>##V3_BDPV12</stp>
        <stp>AS6659419 Govt</stp>
        <stp>YAS_ASW_SPREAD</stp>
        <stp>[NEW BONDS ASW_VINCE2018NIKO2.XLSM]Bonds!R5C30</stp>
        <tr r="AD5" s="1"/>
      </tp>
    </main>
    <main first="marketviewexcelplugin.mkvxp">
      <tp t="e">
        <v>#REF!</v>
        <stp/>
        <stp>0</stp>
        <stp>EUR.CM_DEPTH.VMO_REPO.IT0005331878_SN_Fixed</stp>
        <stp>TrdValueAvg</stp>
        <tr r="M15" s="44"/>
      </tp>
      <tp t="e">
        <v>#REF!</v>
        <stp/>
        <stp>0</stp>
        <stp>EUR.CM_DEPTH.VMO_REPO.IT0005218968_SN_Fixed</stp>
        <stp>TrdValueAvg</stp>
        <tr r="M12" s="44"/>
      </tp>
      <tp t="e">
        <v>#REF!</v>
        <stp/>
        <stp>0</stp>
        <stp>EUR.CM_DEPTH.VMO_REPO.IT0005185456_SN_Fixed</stp>
        <stp>TrdValueAvg</stp>
        <tr r="M11" s="44"/>
      </tp>
      <tp t="e">
        <v>#REF!</v>
        <stp/>
        <stp>0</stp>
        <stp>EUR.CM_DEPTH.VMO_REPO.IT0005056541_SN_Fixed</stp>
        <stp>TrdValueAvg</stp>
        <tr r="M8" s="44"/>
      </tp>
      <tp t="e">
        <v>#REF!</v>
        <stp/>
        <stp>0</stp>
        <stp>EUR.PRICING_MAIN.PXE.IT0004922909</stp>
        <stp>CurrentClosingPriceMid</stp>
        <tr r="X6" s="44"/>
      </tp>
      <tp t="e">
        <v>#REF!</v>
        <stp/>
        <stp>0</stp>
        <stp>EUR.PRICING_MAIN.PXE.IT0005252520</stp>
        <stp>CurrentClosingPriceMid</stp>
        <tr r="X13" s="44"/>
      </tp>
      <tp t="e">
        <v>#REF!</v>
        <stp/>
        <stp>0</stp>
        <stp>EUR.PRICING_MAIN.PXE.IT0005331878</stp>
        <stp>CurrentClosingPriceMid</stp>
        <tr r="X15" s="44"/>
      </tp>
      <tp t="e">
        <v>#REF!</v>
        <stp/>
        <stp>0</stp>
        <stp>EUR.PRICING_MAIN.PXE.IT0005311508</stp>
        <stp>CurrentClosingPriceMid</stp>
        <tr r="X14" s="44"/>
      </tp>
    </main>
    <main first="bloomberg.rtd">
      <tp>
        <v>120</v>
        <stp/>
        <stp>##V3_BDPV12</stp>
        <stp>IT0005009839 Corp</stp>
        <stp>FLT_SPREAD</stp>
        <stp>[NEW BONDS ASW_VINCE2018NIKO2.XLSM]CCT!R7C5</stp>
        <tr r="E7" s="44"/>
      </tp>
    </main>
    <main first="marketviewexcelplugin.mkvxp">
      <tp t="e">
        <v>#REF!</v>
        <stp/>
        <stp>0</stp>
        <stp>EUR.CM_DEPTH.VMO_REPO.IT0005104473_SN_Fixed</stp>
        <stp>TrdValueAvg</stp>
        <tr r="M9" s="44"/>
      </tp>
    </main>
    <main first="bloomberg.rtd">
      <tp>
        <v>180</v>
        <stp/>
        <stp>##V3_BDPV12</stp>
        <stp>IT0004922909 Corp</stp>
        <stp>FLT_SPREAD</stp>
        <stp>[NEW BONDS ASW_VINCE2018NIKO2.XLSM]CCT!R6C5</stp>
        <tr r="E6" s="44"/>
      </tp>
    </main>
    <main first="marketviewexcelplugin.mkvxp">
      <tp t="e">
        <v>#REF!</v>
        <stp/>
        <stp>0</stp>
        <stp>EUR.PRICING_MAIN.PXE.IT0005137614</stp>
        <stp>CurrentClosingPriceMid</stp>
        <tr r="X10" s="44"/>
      </tp>
      <tp t="e">
        <v>#REF!</v>
        <stp/>
        <stp>0</stp>
        <stp>EUR.CM_DEPTH.VMO_REPO.IT0005137614_SN_Fixed</stp>
        <stp>TrdValueAvg</stp>
        <tr r="M10" s="44"/>
      </tp>
      <tp t="e">
        <v>#REF!</v>
        <stp/>
        <stp>0</stp>
        <stp>EUR.CM_DEPTH.VMO_REPO.IT0005252520_SN_Fixed</stp>
        <stp>TrdValueAvg</stp>
        <tr r="M13" s="44"/>
      </tp>
      <tp t="e">
        <v>#REF!</v>
        <stp/>
        <stp>0</stp>
        <stp>EUR.PRICING_MAIN.PXE.IT0005056541</stp>
        <stp>CurrentClosingPriceMid</stp>
        <tr r="X8" s="44"/>
      </tp>
      <tp t="e">
        <v>#REF!</v>
        <stp/>
        <stp>0</stp>
        <stp>EUR.PRICING_MAIN.PXE.IT0005185456</stp>
        <stp>CurrentClosingPriceMid</stp>
        <tr r="X11" s="44"/>
      </tp>
      <tp t="e">
        <v>#REF!</v>
        <stp/>
        <stp>0</stp>
        <stp>EUR.PRICING_MAIN.PXE.IT0005104473</stp>
        <stp>CurrentClosingPriceMid</stp>
        <tr r="X9" s="44"/>
      </tp>
      <tp t="e">
        <v>#REF!</v>
        <stp/>
        <stp>0</stp>
        <stp>EUR.CM_DEPTH.VMO_REPO.IT0005311508_SN_Fixed</stp>
        <stp>TrdValueAvg</stp>
        <tr r="M14" s="44"/>
      </tp>
      <tp t="e">
        <v>#REF!</v>
        <stp/>
        <stp>0</stp>
        <stp>EUR.CM_DEPTH.VMO_REPO.IT0005009839_SN_Fixed</stp>
        <stp>TrdValueAvg</stp>
        <tr r="M7" s="44"/>
      </tp>
    </main>
    <main first="bloomberg.rtd">
      <tp t="s">
        <v>BTPS 5 1/2 11/01/22</v>
        <stp/>
        <stp>##V3_BDPV12</stp>
        <stp>IT0004848831 Corp</stp>
        <stp>security des</stp>
        <stp>[NEW BONDS ASW_VINCE2018NIKO2.XLSM]Isin!R33C3</stp>
        <tr r="C33" s="41"/>
      </tp>
      <tp t="s">
        <v>BTPS 4 1/2 03/01/19</v>
        <stp/>
        <stp>##V3_BDPV12</stp>
        <stp>IT0004423957 Corp</stp>
        <stp>security des</stp>
        <stp>[NEW BONDS ASW_VINCE2018NIKO2.XLSM]Isin!R12C3</stp>
        <tr r="C12" s="41"/>
      </tp>
      <tp t="s">
        <v>BTPS 1.45 09/15/22</v>
        <stp/>
        <stp>##V3_BDPV12</stp>
        <stp>IT0005135840 Corp</stp>
        <stp>security des</stp>
        <stp>[NEW BONDS ASW_VINCE2018NIKO2.XLSM]Isin!R32C3</stp>
        <tr r="C32" s="41"/>
      </tp>
      <tp t="s">
        <v>BTPS 9 11/01/23</v>
        <stp/>
        <stp>##V3_BDPV12</stp>
        <stp>IT0000366655 Corp</stp>
        <stp>security des</stp>
        <stp>[NEW BONDS ASW_VINCE2018NIKO2.XLSM]Isin!R39C3</stp>
        <tr r="C39" s="41"/>
      </tp>
      <tp t="s">
        <v>BTPS 0.65 10/15/23</v>
        <stp/>
        <stp>##V3_BDPV12</stp>
        <stp>IT0005215246 Corp</stp>
        <stp>security des</stp>
        <stp>[NEW BONDS ASW_VINCE2018NIKO2.XLSM]Isin!R38C3</stp>
        <tr r="C38" s="41"/>
      </tp>
    </main>
    <main first="bloomberg.rtd">
      <tp>
        <v>0.47400000000000003</v>
        <stp/>
        <stp>##V3_BDPV12</stp>
        <stp>IT0005218968 Corp</stp>
        <stp>CPN</stp>
        <stp>[NEW BONDS ASW_VINCE2018NIKO2.XLSM]CCT!R12C6</stp>
        <tr r="F12" s="44"/>
      </tp>
      <tp>
        <v>1.05</v>
        <stp/>
        <stp>##V3_BDPV12</stp>
        <stp>IT0005069395 Corp</stp>
        <stp>CPN</stp>
        <stp>[NEW BONDS ASW_VINCE2018NIKO2.XLSM]CCT!R28C6</stp>
        <tr r="F28" s="44"/>
      </tp>
      <tp t="s">
        <v>BKO 0 12/15/17</v>
        <stp/>
        <stp>##V3_BDPV12</stp>
        <stp>DE0001104628 Corp</stp>
        <stp>security des</stp>
        <stp>[NEW BONDS ASW_VINCE2018NIKO2.XLSM]Isin!R9C9</stp>
        <tr r="I9" s="41"/>
      </tp>
      <tp t="s">
        <v>BTPS 3 1/2 06/01/18</v>
        <stp/>
        <stp>##V3_BDPV12</stp>
        <stp>IT0004907843 Corp</stp>
        <stp>security des</stp>
        <stp>[NEW BONDS ASW_VINCE2018NIKO2.XLSM]Isin!R7C3</stp>
        <tr r="C7" s="41"/>
      </tp>
      <tp t="s">
        <v>BTPS 0.3 10/15/18</v>
        <stp/>
        <stp>##V3_BDPV12</stp>
        <stp>IT0005139099 Corp</stp>
        <stp>security des</stp>
        <stp>[NEW BONDS ASW_VINCE2018NIKO2.XLSM]Isin!R9C3</stp>
        <tr r="C9" s="41"/>
      </tp>
      <tp t="s">
        <v>BTPS 0 1/4 05/15/18</v>
        <stp/>
        <stp>##V3_BDPV12</stp>
        <stp>IT0005106049 Corp</stp>
        <stp>security des</stp>
        <stp>[NEW BONDS ASW_VINCE2018NIKO2.XLSM]Isin!R6C3</stp>
        <tr r="C6" s="41"/>
      </tp>
      <tp t="s">
        <v>ICTZ 0 03/28/18</v>
        <stp/>
        <stp>##V3_BDPV12</stp>
        <stp>IT0005175366 Corp</stp>
        <stp>security des</stp>
        <stp>[NEW BONDS ASW_VINCE2018NIKO2.XLSM]Isin!R5C3</stp>
        <tr r="C5" s="41"/>
      </tp>
    </main>
    <main first="pldatasource.rtgetrtdserver">
      <tp>
        <v>0.81200000000000006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marketviewexcelplugin.mkvxp">
      <tp t="e">
        <v>#REF!</v>
        <stp/>
        <stp>0</stp>
        <stp>EUR.PRICING_MAIN.PXE.IT0005185456</stp>
        <stp>MDuration</stp>
        <tr r="W11" s="44"/>
      </tp>
    </main>
    <main first="bloomberg.rtd">
      <tp t="s">
        <v>SPGB 4.8 01/31/24</v>
        <stp/>
        <stp>##V3_BDPV12</stp>
        <stp>ES00000121G2 Corp</stp>
        <stp>security des</stp>
        <stp>[NEW BONDS ASW_VINCE2018NIKO2.XLSM]Isin!R29C6</stp>
        <tr r="F29" s="41"/>
      </tp>
    </main>
    <main first="pldatasource.rtgetrtdserver">
      <tp>
        <v>134.82</v>
        <stp/>
        <stp xml:space="preserve">
IT36665=TT_x000F_SECOND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</main>
    <main first="bloomberg.rtd">
      <tp t="s">
        <v>BTPS 2.2 06/01/27</v>
        <stp/>
        <stp>##V3_BDPV12</stp>
        <stp>IT0005240830 Corp</stp>
        <stp>security des</stp>
        <stp>[NEW BONDS ASW_VINCE2018NIKO2.XLSM]Isin!R53C3</stp>
        <tr r="C53" s="41"/>
      </tp>
      <tp t="s">
        <v>BTPS 3 1/2 03/01/30</v>
        <stp/>
        <stp>##V3_BDPV12</stp>
        <stp>IT0005024234 Corp</stp>
        <stp>security des</stp>
        <stp>[NEW BONDS ASW_VINCE2018NIKO2.XLSM]Isin!R59C3</stp>
        <tr r="C59" s="41"/>
      </tp>
      <tp t="s">
        <v>SPGB 6 01/31/29</v>
        <stp/>
        <stp>##V3_BDPV12</stp>
        <stp>ES0000011868 Corp</stp>
        <stp>security des</stp>
        <stp>[NEW BONDS ASW_VINCE2018NIKO2.XLSM]Isin!R41C6</stp>
        <tr r="F41" s="41"/>
      </tp>
    </main>
    <main first="pldatasource.rtgetrtdserver">
      <tp>
        <v>43453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  <tp>
        <v>0.92300000000000004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</main>
    <main first="bloomberg.rtd">
      <tp t="s">
        <v>BTPS 1.35 04/15/22</v>
        <stp/>
        <stp>##V3_BDPV12</stp>
        <stp>IT0005086886 Corp</stp>
        <stp>security des</stp>
        <stp>[NEW BONDS ASW_VINCE2018NIKO2.XLSM]Isin!R30C3</stp>
        <tr r="C30" s="41"/>
      </tp>
      <tp t="s">
        <v>BTPS 2 12/01/25</v>
        <stp/>
        <stp>##V3_BDPV12</stp>
        <stp>IT0005127086 Corp</stp>
        <stp>security des</stp>
        <stp>[NEW BONDS ASW_VINCE2018NIKO2.XLSM]Isin!R48C3</stp>
        <tr r="C48" s="41"/>
      </tp>
      <tp t="s">
        <v>BTPS 2.15 12/15/21</v>
        <stp/>
        <stp>##V3_BDPV12</stp>
        <stp>IT0005028003 Corp</stp>
        <stp>security des</stp>
        <stp>[NEW BONDS ASW_VINCE2018NIKO2.XLSM]Isin!R28C3</stp>
        <tr r="C28" s="41"/>
      </tp>
      <tp t="s">
        <v>BTPS 1.6 06/01/26</v>
        <stp/>
        <stp>##V3_BDPV12</stp>
        <stp>IT0005170839 Corp</stp>
        <stp>security des</stp>
        <stp>[NEW BONDS ASW_VINCE2018NIKO2.XLSM]Isin!R50C3</stp>
        <tr r="C50" s="41"/>
      </tp>
      <tp t="s">
        <v>BTPS 4 09/01/20</v>
        <stp/>
        <stp>##V3_BDPV12</stp>
        <stp>IT0004594930 Corp</stp>
        <stp>security des</stp>
        <stp>[NEW BONDS ASW_VINCE2018NIKO2.XLSM]Isin!R20C3</stp>
        <tr r="C20" s="41"/>
      </tp>
      <tp>
        <v>5</v>
        <stp/>
        <stp>##V3_BDPV12</stp>
        <stp>IT0004513641 Corp</stp>
        <stp>CPN</stp>
        <stp>[NEW BONDS ASW_VINCE2018NIKO2.XLSM]CCT!R39C6</stp>
        <tr r="F39" s="44"/>
      </tp>
      <tp>
        <v>4.5</v>
        <stp/>
        <stp>##V3_BDPV12</stp>
        <stp>IT0004898034 Corp</stp>
        <stp>CPN</stp>
        <stp>[NEW BONDS ASW_VINCE2018NIKO2.XLSM]CCT!R34C6</stp>
        <tr r="F34" s="44"/>
      </tp>
    </main>
    <main first="pldatasource.rtgetrtdserver">
      <tp>
        <v>0.92300000000000004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 t="s">
        <v>BTPS 5 1/4 11/01/29</v>
        <stp/>
        <stp>##V3_BDPV12</stp>
        <stp>IT0001278511 Corp</stp>
        <stp>security des</stp>
        <stp>[NEW BONDS ASW_VINCE2018NIKO2.XLSM]Isin!R58C3</stp>
        <tr r="C58" s="41"/>
      </tp>
      <tp t="s">
        <v>BTPS 2.7 03/01/47</v>
        <stp/>
        <stp>##V3_BDPV12</stp>
        <stp>IT0005162828 Corp</stp>
        <stp>security des</stp>
        <stp>[NEW BONDS ASW_VINCE2018NIKO2.XLSM]Isin!R71C3</stp>
        <tr r="C71" s="41"/>
      </tp>
      <tp t="s">
        <v>SPGB 4.4 10/31/23</v>
        <stp/>
        <stp>##V3_BDPV12</stp>
        <stp>ES00000123X3 Corp</stp>
        <stp>security des</stp>
        <stp>[NEW BONDS ASW_VINCE2018NIKO2.XLSM]Isin!R28C6</stp>
        <tr r="F28" s="41"/>
      </tp>
    </main>
    <main first="pldatasource.rtgetrtdserver">
      <tp>
        <v>0.81200000000000006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 t="s">
        <v>SPGB 0 3/4 07/30/21</v>
        <stp/>
        <stp>##V3_BDPV12</stp>
        <stp>ES00000128B8 Corp</stp>
        <stp>security des</stp>
        <stp>[NEW BONDS ASW_VINCE2018NIKO2.XLSM]Isin!R23C6</stp>
        <tr r="F23" s="41"/>
      </tp>
      <tp t="s">
        <v>SPGB 4 04/30/20</v>
        <stp/>
        <stp>##V3_BDPV12</stp>
        <stp>ES00000122D7 Corp</stp>
        <stp>security des</stp>
        <stp>[NEW BONDS ASW_VINCE2018NIKO2.XLSM]Isin!R19C6</stp>
        <tr r="F19" s="41"/>
      </tp>
      <tp t="s">
        <v>BTPS 5 03/01/22</v>
        <stp/>
        <stp>##V3_BDPV12</stp>
        <stp>IT0004759673 Corp</stp>
        <stp>security des</stp>
        <stp>[NEW BONDS ASW_VINCE2018NIKO2.XLSM]Isin!R29C3</stp>
        <tr r="C29" s="41"/>
      </tp>
      <tp t="s">
        <v>BTPS 0.7 05/01/20</v>
        <stp/>
        <stp>##V3_BDPV12</stp>
        <stp>IT0005107708 Corp</stp>
        <stp>security des</stp>
        <stp>[NEW BONDS ASW_VINCE2018NIKO2.XLSM]Isin!R19C3</stp>
        <tr r="C19" s="41"/>
      </tp>
      <tp t="s">
        <v>SPGB 4.2 01/31/37</v>
        <stp/>
        <stp>##V3_BDPV12</stp>
        <stp>ES0000012932 Corp</stp>
        <stp>security des</stp>
        <stp>[NEW BONDS ASW_VINCE2018NIKO2.XLSM]Isin!R45C6</stp>
        <tr r="F45" s="41"/>
      </tp>
      <tp t="s">
        <v>BTPS 4 3/4 08/01/23</v>
        <stp/>
        <stp>##V3_BDPV12</stp>
        <stp>IT0004356843 Corp</stp>
        <stp>security des</stp>
        <stp>[NEW BONDS ASW_VINCE2018NIKO2.XLSM]Isin!R37C3</stp>
        <tr r="C37" s="41"/>
      </tp>
      <tp>
        <v>0.42899999999999999</v>
        <stp/>
        <stp>##V3_BDPV12</stp>
        <stp>IT0005185456 Corp</stp>
        <stp>CPN</stp>
        <stp>[NEW BONDS ASW_VINCE2018NIKO2.XLSM]CCT!R11C6</stp>
        <tr r="F11" s="44"/>
      </tp>
      <tp>
        <v>4.25</v>
        <stp/>
        <stp>##V3_BDPV12</stp>
        <stp>IT0004489610 Corp</stp>
        <stp>CPN</stp>
        <stp>[NEW BONDS ASW_VINCE2018NIKO2.XLSM]CCT!R27C6</stp>
        <tr r="F27" s="44"/>
      </tp>
      <tp t="s">
        <v>OBL 0 1/2 10/13/17</v>
        <stp/>
        <stp>##V3_BDPV12</stp>
        <stp>DE0001141646 Corp</stp>
        <stp>security des</stp>
        <stp>[NEW BONDS ASW_VINCE2018NIKO2.XLSM]Isin!R8C9</stp>
        <tr r="I8" s="41"/>
      </tp>
      <tp t="s">
        <v>SPGB 2.35 07/30/33</v>
        <stp/>
        <stp>##V3_BDPV12</stp>
        <stp>ES00000128Q6 Corp</stp>
        <stp>security des</stp>
        <stp>[NEW BONDS ASW_VINCE2018NIKO2.XLSM]Isin!R44C6</stp>
        <tr r="F44" s="41"/>
      </tp>
      <tp t="s">
        <v>SPGB 5.15 10/31/44</v>
        <stp/>
        <stp>##V3_BDPV12</stp>
        <stp>ES00000124H4 Corp</stp>
        <stp>security des</stp>
        <stp>[NEW BONDS ASW_VINCE2018NIKO2.XLSM]Isin!R48C6</stp>
        <tr r="F48" s="41"/>
      </tp>
      <tp t="s">
        <v>SPGB 0 1/4 01/31/19</v>
        <stp/>
        <stp>##V3_BDPV12</stp>
        <stp>ES00000128A0 Corp</stp>
        <stp>security des</stp>
        <stp>[NEW BONDS ASW_VINCE2018NIKO2.XLSM]Isin!R14C6</stp>
        <tr r="F14" s="41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 t="s">
        <v>BTPS 5 08/01/39</v>
        <stp/>
        <stp>##V3_BDPV12</stp>
        <stp>IT0004286966 Corp</stp>
        <stp>security des</stp>
        <stp>[NEW BONDS ASW_VINCE2018NIKO2.XLSM]Isin!R67C3</stp>
        <tr r="C67" s="41"/>
      </tp>
      <tp t="s">
        <v>BTPS 4 1/2 03/01/26</v>
        <stp/>
        <stp>##V3_BDPV12</stp>
        <stp>IT0004644735 Corp</stp>
        <stp>security des</stp>
        <stp>[NEW BONDS ASW_VINCE2018NIKO2.XLSM]Isin!R49C3</stp>
        <tr r="C49" s="41"/>
      </tp>
      <tp>
        <v>0.27900000000000003</v>
        <stp/>
        <stp>##V3_BDPV12</stp>
        <stp>IT0005331878 Corp</stp>
        <stp>CPN</stp>
        <stp>[NEW BONDS ASW_VINCE2018NIKO2.XLSM]CCT!R15C6</stp>
        <tr r="F15" s="44"/>
      </tp>
      <tp t="s">
        <v>SPGB 0.4 04/30/22</v>
        <stp/>
        <stp>##V3_BDPV12</stp>
        <stp>ES00000128O1 Corp</stp>
        <stp>security des</stp>
        <stp>[NEW BONDS ASW_VINCE2018NIKO2.XLSM]Isin!R25C6</stp>
        <tr r="F25" s="41"/>
      </tp>
    </main>
    <main first="marketviewexcelplugin.mkvxp">
      <tp t="e">
        <v>#REF!</v>
        <stp/>
        <stp>0</stp>
        <stp>EUR.PRICING_MAIN.PXE.IT0004922909</stp>
        <stp>MDuration</stp>
        <tr r="W6" s="44"/>
      </tp>
      <tp t="e">
        <v>#REF!</v>
        <stp/>
        <stp>0</stp>
        <stp>EUR.PRICING_MAIN.PXE.IT0005331878</stp>
        <stp>MDuration</stp>
        <tr r="W15" s="44"/>
      </tp>
    </main>
    <main first="bloomberg.rtd">
      <tp t="s">
        <v>BTPS 5 3/4 02/01/33</v>
        <stp/>
        <stp>##V3_BDPV12</stp>
        <stp>IT0003256820 Corp</stp>
        <stp>security des</stp>
        <stp>[NEW BONDS ASW_VINCE2018NIKO2.XLSM]Isin!R62C3</stp>
        <tr r="C62" s="41"/>
      </tp>
      <tp t="s">
        <v>BTPS 5 09/01/40</v>
        <stp/>
        <stp>##V3_BDPV12</stp>
        <stp>IT0004532559 Corp</stp>
        <stp>security des</stp>
        <stp>[NEW BONDS ASW_VINCE2018NIKO2.XLSM]Isin!R68C3</stp>
        <tr r="C68" s="41"/>
      </tp>
      <tp t="s">
        <v>BTPS 2 1/4 09/01/36</v>
        <stp/>
        <stp>##V3_BDPV12</stp>
        <stp>IT0005177909 Corp</stp>
        <stp>security des</stp>
        <stp>[NEW BONDS ASW_VINCE2018NIKO2.XLSM]Isin!R65C3</stp>
        <tr r="C65" s="41"/>
      </tp>
      <tp t="s">
        <v>BTPS 2.05 08/01/27</v>
        <stp/>
        <stp>##V3_BDPV12</stp>
        <stp>IT0005274805 Corp</stp>
        <stp>security des</stp>
        <stp>[NEW BONDS ASW_VINCE2018NIKO2.XLSM]Isin!R54C3</stp>
        <tr r="C54" s="41"/>
      </tp>
      <tp>
        <v>0.67900000000000005</v>
        <stp/>
        <stp>##V3_BDPV12</stp>
        <stp>IT0005311508 Corp</stp>
        <stp>CPN</stp>
        <stp>[NEW BONDS ASW_VINCE2018NIKO2.XLSM]CCT!R14C6</stp>
        <tr r="F14" s="44"/>
      </tp>
      <tp>
        <v>0.25</v>
        <stp/>
        <stp>##V3_BDPV12</stp>
        <stp>IT0005106049 Corp</stp>
        <stp>CPN</stp>
        <stp>[NEW BONDS ASW_VINCE2018NIKO2.XLSM]CCT!R24C6</stp>
        <tr r="F24" s="44"/>
      </tp>
      <tp t="s">
        <v>SPGB 4 3/4 09/30/17</v>
        <stp/>
        <stp>##V3_BDPV12</stp>
        <stp>ES00000123R5 Corp</stp>
        <stp>security des</stp>
        <stp>[NEW BONDS ASW_VINCE2018NIKO2.XLSM]Isin!R8C6</stp>
        <tr r="F8" s="41"/>
      </tp>
      <tp t="s">
        <v>SPGB 1.4 01/31/20</v>
        <stp/>
        <stp>##V3_BDPV12</stp>
        <stp>ES00000126C0 Corp</stp>
        <stp>security des</stp>
        <stp>[NEW BONDS ASW_VINCE2018NIKO2.XLSM]Isin!R18C6</stp>
        <tr r="F18" s="41"/>
      </tp>
      <tp t="s">
        <v>BTPS 0.95 03/01/23</v>
        <stp/>
        <stp>##V3_BDPV12</stp>
        <stp>IT0005325946 Corp</stp>
        <stp>security des</stp>
        <stp>[NEW BONDS ASW_VINCE2018NIKO2.XLSM]Isin!R34C3</stp>
        <tr r="C34" s="41"/>
      </tp>
      <tp>
        <v>2.5</v>
        <stp/>
        <stp>##V3_BDPV12</stp>
        <stp>IT0005045270 Corp</stp>
        <stp>CPN</stp>
        <stp>[NEW BONDS ASW_VINCE2018NIKO2.XLSM]CCT!R38C6</stp>
        <tr r="F38" s="44"/>
      </tp>
      <tp t="s">
        <v>BTPS 4 1/2 02/01/18</v>
        <stp/>
        <stp>##V3_BDPV12</stp>
        <stp>IT0004273493 Corp</stp>
        <stp>security des</stp>
        <stp>[NEW BONDS ASW_VINCE2018NIKO2.XLSM]Isin!R4C3</stp>
        <tr r="C4" s="41"/>
      </tp>
      <tp t="s">
        <v>SPGB 0 1/2 10/31/17</v>
        <stp/>
        <stp>##V3_BDPV12</stp>
        <stp>ES00000126V0 Corp</stp>
        <stp>security des</stp>
        <stp>[NEW BONDS ASW_VINCE2018NIKO2.XLSM]Isin!R9C6</stp>
        <tr r="F9" s="41"/>
      </tp>
      <tp t="s">
        <v>SPGB 1.3 10/31/26</v>
        <stp/>
        <stp>##V3_BDPV12</stp>
        <stp>ES00000128H5 Corp</stp>
        <stp>security des</stp>
        <stp>[NEW BONDS ASW_VINCE2018NIKO2.XLSM]Isin!R37C6</stp>
        <tr r="F37" s="41"/>
      </tp>
    </main>
    <main first="marketviewexcelplugin.mkvxp">
      <tp t="e">
        <v>#REF!</v>
        <stp/>
        <stp>0</stp>
        <stp>EUR.PRICING_MAIN.PXE.IT0005218968</stp>
        <stp>MDuration</stp>
        <tr r="W12" s="44"/>
      </tp>
      <tp t="e">
        <v>#REF!</v>
        <stp/>
        <stp>0</stp>
        <stp>EUR.PRICING_MAIN.PXE.IT0005009839</stp>
        <stp>MDuration</stp>
        <tr r="W7" s="44"/>
      </tp>
      <tp t="e">
        <v>#REF!</v>
        <stp/>
        <stp>0</stp>
        <stp>EUR.PRICING_MAIN.PXE.IT0005311508</stp>
        <stp>MDuration</stp>
        <tr r="W14" s="44"/>
      </tp>
    </main>
    <main first="bloomberg.rtd">
      <tp t="s">
        <v>BTPS 5 03/01/25</v>
        <stp/>
        <stp>##V3_BDPV12</stp>
        <stp>IT0004513641 Corp</stp>
        <stp>security des</stp>
        <stp>[NEW BONDS ASW_VINCE2018NIKO2.XLSM]Isin!R45C3</stp>
        <tr r="C45" s="41"/>
      </tp>
      <tp t="s">
        <v>BTPS 3 3/4 03/01/21</v>
        <stp/>
        <stp>##V3_BDPV12</stp>
        <stp>IT0004634132 Corp</stp>
        <stp>security des</stp>
        <stp>[NEW BONDS ASW_VINCE2018NIKO2.XLSM]Isin!R22C3</stp>
        <tr r="C22" s="41"/>
      </tp>
      <tp t="s">
        <v>BTPS 4 1/4 09/01/19</v>
        <stp/>
        <stp>##V3_BDPV12</stp>
        <stp>IT0004489610 Corp</stp>
        <stp>security des</stp>
        <stp>[NEW BONDS ASW_VINCE2018NIKO2.XLSM]Isin!R15C3</stp>
        <tr r="C15" s="41"/>
      </tp>
      <tp t="s">
        <v>BTPS 1.85 05/15/24</v>
        <stp/>
        <stp>##V3_BDPV12</stp>
        <stp>IT0005246340 Corp</stp>
        <stp>security des</stp>
        <stp>[NEW BONDS ASW_VINCE2018NIKO2.XLSM]Isin!R41C3</stp>
        <tr r="C41" s="41"/>
      </tp>
      <tp t="s">
        <v>BTPS 3 3/4 08/01/21</v>
        <stp/>
        <stp>##V3_BDPV12</stp>
        <stp>IT0004009673 Corp</stp>
        <stp>security des</stp>
        <stp>[NEW BONDS ASW_VINCE2018NIKO2.XLSM]Isin!R25C3</stp>
        <tr r="C25" s="41"/>
      </tp>
      <tp>
        <v>5.5</v>
        <stp/>
        <stp>##V3_BDPV12</stp>
        <stp>IT0004801541 Corp</stp>
        <stp>CPN</stp>
        <stp>[NEW BONDS ASW_VINCE2018NIKO2.XLSM]CCT!R32C6</stp>
        <tr r="F32" s="44"/>
      </tp>
      <tp t="s">
        <v>OBL 0 1/2 04/07/17</v>
        <stp/>
        <stp>##V3_BDPV12</stp>
        <stp>DE0001141638 Corp</stp>
        <stp>security des</stp>
        <stp>[NEW BONDS ASW_VINCE2018NIKO2.XLSM]Isin!R4C9</stp>
        <tr r="I4" s="41"/>
      </tp>
      <tp t="s">
        <v>SPGB 2.1 04/30/17</v>
        <stp/>
        <stp>##V3_BDPV12</stp>
        <stp>ES00000124I2 Corp</stp>
        <stp>security des</stp>
        <stp>[NEW BONDS ASW_VINCE2018NIKO2.XLSM]Isin!R6C6</stp>
        <tr r="F6" s="41"/>
      </tp>
      <tp t="s">
        <v>SPGB 1 1/2 04/30/27</v>
        <stp/>
        <stp>##V3_BDPV12</stp>
        <stp>ES00000128P8 Corp</stp>
        <stp>security des</stp>
        <stp>[NEW BONDS ASW_VINCE2018NIKO2.XLSM]Isin!R38C6</stp>
        <tr r="F38" s="41"/>
      </tp>
    </main>
    <main first="pldatasource.rtgetrtdserver">
      <tp>
        <v>5.1000000000000004E-2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</main>
    <main first="bloomberg.rtd">
      <tp t="s">
        <v>BTPS 0.35 11/01/21</v>
        <stp/>
        <stp>##V3_BDPV12</stp>
        <stp>IT0005216491 Corp</stp>
        <stp>security des</stp>
        <stp>[NEW BONDS ASW_VINCE2018NIKO2.XLSM]Isin!R27C3</stp>
        <tr r="C27" s="41"/>
      </tp>
      <tp t="s">
        <v>BTPS 5 08/01/34</v>
        <stp/>
        <stp>##V3_BDPV12</stp>
        <stp>IT0003535157 Corp</stp>
        <stp>security des</stp>
        <stp>[NEW BONDS ASW_VINCE2018NIKO2.XLSM]Isin!R64C3</stp>
        <tr r="C64" s="41"/>
      </tp>
      <tp>
        <v>4.5</v>
        <stp/>
        <stp>##V3_BDPV12</stp>
        <stp>IT0004361041 Corp</stp>
        <stp>CPN</stp>
        <stp>[NEW BONDS ASW_VINCE2018NIKO2.XLSM]CCT!R25C6</stp>
        <tr r="F25" s="44"/>
      </tp>
      <tp>
        <v>0.65</v>
        <stp/>
        <stp>##V3_BDPV12</stp>
        <stp>IT0005215246 Corp</stp>
        <stp>CPN</stp>
        <stp>[NEW BONDS ASW_VINCE2018NIKO2.XLSM]CCT!R35C6</stp>
        <tr r="F35" s="44"/>
      </tp>
      <tp t="s">
        <v>BKO 0 03/10/17</v>
        <stp/>
        <stp>##V3_BDPV12</stp>
        <stp>DE0001137495 Corp</stp>
        <stp>security des</stp>
        <stp>[NEW BONDS ASW_VINCE2018NIKO2.XLSM]Isin!R3C9</stp>
        <tr r="I3" s="41"/>
      </tp>
      <tp t="s">
        <v>BTPS 4 1/2 08/01/18</v>
        <stp/>
        <stp>##V3_BDPV12</stp>
        <stp>IT0004361041 Corp</stp>
        <stp>security des</stp>
        <stp>[NEW BONDS ASW_VINCE2018NIKO2.XLSM]Isin!R8C3</stp>
        <tr r="C8" s="41"/>
      </tp>
      <tp t="s">
        <v>SPGB 5 1/2 07/30/17</v>
        <stp/>
        <stp>##V3_BDPV12</stp>
        <stp>ES0000012783 Corp</stp>
        <stp>security des</stp>
        <stp>[NEW BONDS ASW_VINCE2018NIKO2.XLSM]Isin!R7C6</stp>
        <tr r="F7" s="41"/>
      </tp>
    </main>
    <main first="pldatasource.rtgetrtdserver">
      <tp>
        <v>-0.23761440700000003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bloomberg.rtd">
      <tp t="s">
        <v>SPGB 2 3/4 04/30/19</v>
        <stp/>
        <stp>##V3_BDPV12</stp>
        <stp>ES00000124V5 Corp</stp>
        <stp>security des</stp>
        <stp>[NEW BONDS ASW_VINCE2018NIKO2.XLSM]Isin!R15C6</stp>
        <tr r="F15" s="41"/>
      </tp>
    </main>
    <main first="marketviewexcelplugin.mkvxp">
      <tp t="e">
        <v>#REF!</v>
        <stp/>
        <stp>0</stp>
        <stp>EUR.PRICING_MAIN.PXE.IT0005137614</stp>
        <stp>MDuration</stp>
        <tr r="W10" s="44"/>
      </tp>
    </main>
    <main first="pldatasource.rtgetrtdserver">
      <tp>
        <v>-0.118877227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 t="s">
        <v>SPGB 5 1/2 04/30/21</v>
        <stp/>
        <stp>##V3_BDPV12</stp>
        <stp>ES00000123B9 Corp</stp>
        <stp>security des</stp>
        <stp>[NEW BONDS ASW_VINCE2018NIKO2.XLSM]Isin!R22C6</stp>
        <tr r="F22" s="41"/>
      </tp>
      <tp t="s">
        <v>SPGB 2.9 10/31/46</v>
        <stp/>
        <stp>##V3_BDPV12</stp>
        <stp>ES00000128C6 Corp</stp>
        <stp>security des</stp>
        <stp>[NEW BONDS ASW_VINCE2018NIKO2.XLSM]Isin!R49C6</stp>
        <tr r="F49" s="41"/>
      </tp>
      <tp t="s">
        <v>SPGB 4.65 07/30/25</v>
        <stp/>
        <stp>##V3_BDPV12</stp>
        <stp>ES00000122E5 Corp</stp>
        <stp>security des</stp>
        <stp>[NEW BONDS ASW_VINCE2018NIKO2.XLSM]Isin!R33C6</stp>
        <tr r="F33" s="41"/>
      </tp>
      <tp t="s">
        <v>BTPS 4 1/4 03/01/20</v>
        <stp/>
        <stp>##V3_BDPV12</stp>
        <stp>IT0004536949 Corp</stp>
        <stp>security des</stp>
        <stp>[NEW BONDS ASW_VINCE2018NIKO2.XLSM]Isin!R18C3</stp>
        <tr r="C18" s="41"/>
      </tp>
      <tp t="s">
        <v>BTPS 0.65 11/01/20</v>
        <stp/>
        <stp>##V3_BDPV12</stp>
        <stp>IT0005142143 Corp</stp>
        <stp>security des</stp>
        <stp>[NEW BONDS ASW_VINCE2018NIKO2.XLSM]Isin!R21C3</stp>
        <tr r="C21" s="41"/>
      </tp>
      <tp t="s">
        <v>BTPS 3 1/4 09/01/46</v>
        <stp/>
        <stp>##V3_BDPV12</stp>
        <stp>IT0005083057 Corp</stp>
        <stp>security des</stp>
        <stp>[NEW BONDS ASW_VINCE2018NIKO2.XLSM]Isin!R70C3</stp>
        <tr r="C70" s="41"/>
      </tp>
      <tp t="s">
        <v>BTPS 7 1/4 11/01/26</v>
        <stp/>
        <stp>##V3_BDPV12</stp>
        <stp>IT0001086567 Corp</stp>
        <stp>security des</stp>
        <stp>[NEW BONDS ASW_VINCE2018NIKO2.XLSM]Isin!R51C3</stp>
        <tr r="C51" s="41"/>
      </tp>
      <tp t="s">
        <v>BTPS 2.45 09/01/33</v>
        <stp/>
        <stp>##V3_BDPV12</stp>
        <stp>IT0005240350 Corp</stp>
        <stp>security des</stp>
        <stp>[NEW BONDS ASW_VINCE2018NIKO2.XLSM]Isin!R63C3</stp>
        <tr r="C63" s="41"/>
      </tp>
      <tp>
        <v>1.5</v>
        <stp/>
        <stp>##V3_BDPV12</stp>
        <stp>IT0005090318 Corp</stp>
        <stp>CPN</stp>
        <stp>[NEW BONDS ASW_VINCE2018NIKO2.XLSM]CCT!R40C6</stp>
        <tr r="F40" s="44"/>
      </tp>
      <tp>
        <v>3.75</v>
        <stp/>
        <stp>##V3_BDPV12</stp>
        <stp>IT0004634132 Corp</stp>
        <stp>CPN</stp>
        <stp>[NEW BONDS ASW_VINCE2018NIKO2.XLSM]CCT!R30C6</stp>
        <tr r="F30" s="44"/>
      </tp>
      <tp t="s">
        <v>SPGB 4 1/4 10/31/16</v>
        <stp/>
        <stp>##V3_BDPV12</stp>
        <stp>ES00000123J2 Corp</stp>
        <stp>security des</stp>
        <stp>[NEW BONDS ASW_VINCE2018NIKO2.XLSM]Isin!R4C6</stp>
        <tr r="F4" s="41"/>
      </tp>
    </main>
    <main first="pldatasource.rtgetrtdserver">
      <tp>
        <v>-0.118877227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bloomberg.rtd">
      <tp t="s">
        <v>SPGB 1.95 04/30/26</v>
        <stp/>
        <stp>##V3_BDPV12</stp>
        <stp>ES00000127Z9 Corp</stp>
        <stp>security des</stp>
        <stp>[NEW BONDS ASW_VINCE2018NIKO2.XLSM]Isin!R35C6</stp>
        <tr r="F35" s="41"/>
      </tp>
    </main>
    <main first="marketviewexcelplugin.mkvxp">
      <tp t="e">
        <v>#REF!</v>
        <stp/>
        <stp>0</stp>
        <stp>EUR.PRICING_MAIN.PXE.IT0005056541</stp>
        <stp>MDuration</stp>
        <tr r="W8" s="44"/>
      </tp>
    </main>
    <main first="pldatasource.rtgetrtdserver">
      <tp>
        <v>-0.23761440700000003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bloomberg.rtd">
      <tp t="s">
        <v>BTPS 1.65 03/01/32</v>
        <stp/>
        <stp>##V3_BDPV12</stp>
        <stp>IT0005094088 Corp</stp>
        <stp>security des</stp>
        <stp>[NEW BONDS ASW_VINCE2018NIKO2.XLSM]Isin!R61C3</stp>
        <tr r="C61" s="41"/>
      </tp>
      <tp t="s">
        <v>BTPS 0.45 06/01/21</v>
        <stp/>
        <stp>##V3_BDPV12</stp>
        <stp>IT0005175598 Corp</stp>
        <stp>security des</stp>
        <stp>[NEW BONDS ASW_VINCE2018NIKO2.XLSM]Isin!R24C3</stp>
        <tr r="C24" s="41"/>
      </tp>
      <tp t="s">
        <v>BTPS 2 1/2 05/01/19</v>
        <stp/>
        <stp>##V3_BDPV12</stp>
        <stp>IT0004992308 Corp</stp>
        <stp>security des</stp>
        <stp>[NEW BONDS ASW_VINCE2018NIKO2.XLSM]Isin!R13C3</stp>
        <tr r="C13" s="41"/>
      </tp>
      <tp t="s">
        <v>BTPS 1 1/2 08/01/19</v>
        <stp/>
        <stp>##V3_BDPV12</stp>
        <stp>IT0005030504 Corp</stp>
        <stp>security des</stp>
        <stp>[NEW BONDS ASW_VINCE2018NIKO2.XLSM]Isin!R14C3</stp>
        <tr r="C14" s="41"/>
      </tp>
      <tp t="s">
        <v>BTPS 4 3/4 09/01/44</v>
        <stp/>
        <stp>##V3_BDPV12</stp>
        <stp>IT0004923998 Corp</stp>
        <stp>security des</stp>
        <stp>[NEW BONDS ASW_VINCE2018NIKO2.XLSM]Isin!R69C3</stp>
        <tr r="C69" s="41"/>
      </tp>
      <tp>
        <v>3.75</v>
        <stp/>
        <stp>##V3_BDPV12</stp>
        <stp>IT0005001547 Corp</stp>
        <stp>CPN</stp>
        <stp>[NEW BONDS ASW_VINCE2018NIKO2.XLSM]CCT!R37C6</stp>
        <tr r="F37" s="44"/>
      </tp>
      <tp>
        <v>4</v>
        <stp/>
        <stp>##V3_BDPV12</stp>
        <stp>IT0004594930 Corp</stp>
        <stp>CPN</stp>
        <stp>[NEW BONDS ASW_VINCE2018NIKO2.XLSM]CCT!R29C6</stp>
        <tr r="F29" s="44"/>
      </tp>
      <tp t="s">
        <v>SPGB 3.8 01/31/17</v>
        <stp/>
        <stp>##V3_BDPV12</stp>
        <stp>ES00000120J8 Corp</stp>
        <stp>security des</stp>
        <stp>[NEW BONDS ASW_VINCE2018NIKO2.XLSM]Isin!R5C6</stp>
        <tr r="F5" s="41"/>
      </tp>
      <tp t="s">
        <v>BTPS 0 3/4 01/15/18</v>
        <stp/>
        <stp>##V3_BDPV12</stp>
        <stp>IT0005058463 Corp</stp>
        <stp>security des</stp>
        <stp>[NEW BONDS ASW_VINCE2018NIKO2.XLSM]Isin!R3C3</stp>
        <tr r="C3" s="41"/>
      </tp>
    </main>
    <main first="pldatasource.rtgetrtdserver">
      <tp>
        <v>5.1000000000000004E-2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bloomberg.rtd">
      <tp t="s">
        <v>SPGB 4 1/2 01/31/18</v>
        <stp/>
        <stp>##V3_BDPV12</stp>
        <stp>ES00000123Q7 Corp</stp>
        <stp>security des</stp>
        <stp>[NEW BONDS ASW_VINCE2018NIKO2.XLSM]Isin!R10C6</stp>
        <tr r="F10" s="41"/>
      </tp>
      <tp t="s">
        <v>SPGB 4.85 10/31/20</v>
        <stp/>
        <stp>##V3_BDPV12</stp>
        <stp>ES00000122T3 Corp</stp>
        <stp>security des</stp>
        <stp>[NEW BONDS ASW_VINCE2018NIKO2.XLSM]Isin!R21C6</stp>
        <tr r="F21" s="41"/>
      </tp>
      <tp t="s">
        <v>SPGB 4.1 07/30/18</v>
        <stp/>
        <stp>##V3_BDPV12</stp>
        <stp>ES00000121A5 Corp</stp>
        <stp>security des</stp>
        <stp>[NEW BONDS ASW_VINCE2018NIKO2.XLSM]Isin!R12C6</stp>
        <tr r="F12" s="41"/>
      </tp>
    </main>
    <main first="marketviewexcelplugin.mkvxp">
      <tp t="e">
        <v>#REF!</v>
        <stp/>
        <stp>0</stp>
        <stp>EUR.PRICING_MAIN.PXE.IT0005252520</stp>
        <stp>MDuration</stp>
        <tr r="W13" s="44"/>
      </tp>
    </main>
    <main first="bloomberg.rtd">
      <tp t="s">
        <v>SPGB 2.15 10/31/25</v>
        <stp/>
        <stp>##V3_BDPV12</stp>
        <stp>ES00000127G9 Corp</stp>
        <stp>security des</stp>
        <stp>[NEW BONDS ASW_VINCE2018NIKO2.XLSM]Isin!R34C6</stp>
        <tr r="F34" s="41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</main>
    <main first="bloomberg.rtd">
      <tp t="s">
        <v>BTPS 3 3/4 05/01/21</v>
        <stp/>
        <stp>##V3_BDPV12</stp>
        <stp>IT0004966401 Corp</stp>
        <stp>security des</stp>
        <stp>[NEW BONDS ASW_VINCE2018NIKO2.XLSM]Isin!R23C3</stp>
        <tr r="C23" s="41"/>
      </tp>
      <tp t="s">
        <v>BTPS 4 3/4 09/01/28</v>
        <stp/>
        <stp>##V3_BDPV12</stp>
        <stp>IT0004889033 Corp</stp>
        <stp>security des</stp>
        <stp>[NEW BONDS ASW_VINCE2018NIKO2.XLSM]Isin!R57C3</stp>
        <tr r="C57" s="41"/>
      </tp>
      <tp t="s">
        <v>BTPS 4 02/01/37</v>
        <stp/>
        <stp>##V3_BDPV12</stp>
        <stp>IT0003934657 Corp</stp>
        <stp>security des</stp>
        <stp>[NEW BONDS ASW_VINCE2018NIKO2.XLSM]Isin!R66C3</stp>
        <tr r="C66" s="41"/>
      </tp>
      <tp t="s">
        <v>BTPS 2 02/01/28</v>
        <stp/>
        <stp>##V3_BDPV12</stp>
        <stp>IT0005323032 Corp</stp>
        <stp>security des</stp>
        <stp>[NEW BONDS ASW_VINCE2018NIKO2.XLSM]Isin!R56C3</stp>
        <tr r="C56" s="41"/>
      </tp>
      <tp t="s">
        <v>BTPS 4 1/2 02/01/20</v>
        <stp/>
        <stp>##V3_BDPV12</stp>
        <stp>IT0003644769 Corp</stp>
        <stp>security des</stp>
        <stp>[NEW BONDS ASW_VINCE2018NIKO2.XLSM]Isin!R17C3</stp>
        <tr r="C17" s="41"/>
      </tp>
      <tp t="s">
        <v>BTPS 1.45 11/15/24</v>
        <stp/>
        <stp>##V3_BDPV12</stp>
        <stp>IT0005282527 Corp</stp>
        <stp>security des</stp>
        <stp>[NEW BONDS ASW_VINCE2018NIKO2.XLSM]Isin!R43C3</stp>
        <tr r="C43" s="41"/>
      </tp>
      <tp t="s">
        <v>BTPS 0.95 03/15/23</v>
        <stp/>
        <stp>##V3_BDPV12</stp>
        <stp>IT0005172322 Corp</stp>
        <stp>security des</stp>
        <stp>[NEW BONDS ASW_VINCE2018NIKO2.XLSM]Isin!R35C3</stp>
        <tr r="C35" s="41"/>
      </tp>
      <tp t="s">
        <v>BTPS 2 1/2 12/01/24</v>
        <stp/>
        <stp>##V3_BDPV12</stp>
        <stp>IT0005045270 Corp</stp>
        <stp>security des</stp>
        <stp>[NEW BONDS ASW_VINCE2018NIKO2.XLSM]Isin!R44C3</stp>
        <tr r="C44" s="41"/>
      </tp>
      <tp>
        <v>0.42699999999999999</v>
        <stp/>
        <stp>##V3_BDPV12</stp>
        <stp>IT0005137614 Corp</stp>
        <stp>CPN</stp>
        <stp>[NEW BONDS ASW_VINCE2018NIKO2.XLSM]CCT!R10C6</stp>
        <tr r="F10" s="44"/>
      </tp>
      <tp>
        <v>3.5</v>
        <stp/>
        <stp>##V3_BDPV12</stp>
        <stp>IT0004957574 Corp</stp>
        <stp>CPN</stp>
        <stp>[NEW BONDS ASW_VINCE2018NIKO2.XLSM]CCT!R26C6</stp>
        <tr r="F26" s="44"/>
      </tp>
      <tp>
        <v>5</v>
        <stp/>
        <stp>##V3_BDPV12</stp>
        <stp>IT0004759673 Corp</stp>
        <stp>CPN</stp>
        <stp>[NEW BONDS ASW_VINCE2018NIKO2.XLSM]CCT!R31C6</stp>
        <tr r="F31" s="44"/>
      </tp>
      <tp t="s">
        <v>BKO 0 06/16/17</v>
        <stp/>
        <stp>##V3_BDPV12</stp>
        <stp>DE0001104602 Corp</stp>
        <stp>security des</stp>
        <stp>[NEW BONDS ASW_VINCE2018NIKO2.XLSM]Isin!R5C9</stp>
        <tr r="I5" s="41"/>
      </tp>
    </main>
    <main first="pldatasource.rtgetrtdserver">
      <tp>
        <v>0.23100000000000001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</main>
    <main first="bloomberg.rtd">
      <tp t="s">
        <v>SPGB 1.6 04/30/25</v>
        <stp/>
        <stp>##V3_BDPV12</stp>
        <stp>ES00000126Z1 Corp</stp>
        <stp>security des</stp>
        <stp>[NEW BONDS ASW_VINCE2018NIKO2.XLSM]Isin!R32C6</stp>
        <tr r="F32" s="41"/>
      </tp>
      <tp t="s">
        <v>SPGB 5.4 01/31/23</v>
        <stp/>
        <stp>##V3_BDPV12</stp>
        <stp>ES00000123U9 Corp</stp>
        <stp>security des</stp>
        <stp>[NEW BONDS ASW_VINCE2018NIKO2.XLSM]Isin!R27C6</stp>
        <tr r="F27" s="41"/>
      </tp>
      <tp t="s">
        <v>SPGB 3.8 04/30/24</v>
        <stp/>
        <stp>##V3_BDPV12</stp>
        <stp>ES00000124W3 Corp</stp>
        <stp>security des</stp>
        <stp>[NEW BONDS ASW_VINCE2018NIKO2.XLSM]Isin!R30C6</stp>
        <tr r="F30" s="41"/>
      </tp>
    </main>
    <main first="pldatasource.rtgetrtdserver">
      <tp>
        <v>0.68700000000000006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 t="s">
        <v>SPGB 5.15 10/31/28</v>
        <stp/>
        <stp>##V3_BDPV12</stp>
        <stp>ES00000124C5 Corp</stp>
        <stp>security des</stp>
        <stp>[NEW BONDS ASW_VINCE2018NIKO2.XLSM]Isin!R40C6</stp>
        <tr r="F40" s="41"/>
      </tp>
      <tp t="s">
        <v>BTPS 4 1/2 05/01/23</v>
        <stp/>
        <stp>##V3_BDPV12</stp>
        <stp>IT0004898034 Corp</stp>
        <stp>security des</stp>
        <stp>[NEW BONDS ASW_VINCE2018NIKO2.XLSM]Isin!R36C3</stp>
        <tr r="C36" s="41"/>
      </tp>
      <tp t="s">
        <v>BTPS 6 1/2 11/01/27</v>
        <stp/>
        <stp>##V3_BDPV12</stp>
        <stp>IT0001174611 Corp</stp>
        <stp>security des</stp>
        <stp>[NEW BONDS ASW_VINCE2018NIKO2.XLSM]Isin!R55C3</stp>
        <tr r="C55" s="41"/>
      </tp>
      <tp t="s">
        <v>BTPS 4 3/4 09/01/21</v>
        <stp/>
        <stp>##V3_BDPV12</stp>
        <stp>IT0004695075 Corp</stp>
        <stp>security des</stp>
        <stp>[NEW BONDS ASW_VINCE2018NIKO2.XLSM]Isin!R26C3</stp>
        <tr r="C26" s="41"/>
      </tp>
      <tp t="s">
        <v>BTPS 6 05/01/31</v>
        <stp/>
        <stp>##V3_BDPV12</stp>
        <stp>IT0001444378 Corp</stp>
        <stp>security des</stp>
        <stp>[NEW BONDS ASW_VINCE2018NIKO2.XLSM]Isin!R60C3</stp>
        <tr r="C60" s="41"/>
      </tp>
      <tp t="s">
        <v>BTPS 3 3/4 09/01/24</v>
        <stp/>
        <stp>##V3_BDPV12</stp>
        <stp>IT0005001547 Corp</stp>
        <stp>security des</stp>
        <stp>[NEW BONDS ASW_VINCE2018NIKO2.XLSM]Isin!R42C3</stp>
        <tr r="C42" s="41"/>
      </tp>
      <tp>
        <v>0.82899999999999996</v>
        <stp/>
        <stp>##V3_BDPV12</stp>
        <stp>IT0005252520 Corp</stp>
        <stp>CPN</stp>
        <stp>[NEW BONDS ASW_VINCE2018NIKO2.XLSM]CCT!R13C6</stp>
        <tr r="F13" s="44"/>
      </tp>
      <tp>
        <v>5.5</v>
        <stp/>
        <stp>##V3_BDPV12</stp>
        <stp>IT0004848831 Corp</stp>
        <stp>CPN</stp>
        <stp>[NEW BONDS ASW_VINCE2018NIKO2.XLSM]CCT!R33C6</stp>
        <tr r="F33" s="44"/>
      </tp>
      <tp t="s">
        <v>SPGB 3.3 07/30/16</v>
        <stp/>
        <stp>##V3_BDPV12</stp>
        <stp>ES00000123W5 Corp</stp>
        <stp>security des</stp>
        <stp>[NEW BONDS ASW_VINCE2018NIKO2.XLSM]Isin!R3C6</stp>
        <tr r="F3" s="41"/>
      </tp>
    </main>
    <main first="pldatasource.rtgetrtdserver">
      <tp>
        <v>0.4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-0.35699999999999998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</main>
    <main first="bloomberg.rtd">
      <tp t="s">
        <v>SPGB 1.95 07/30/30</v>
        <stp/>
        <stp>##V3_BDPV12</stp>
        <stp>ES00000127A2 Corp</stp>
        <stp>security des</stp>
        <stp>[NEW BONDS ASW_VINCE2018NIKO2.XLSM]Isin!R42C6</stp>
        <tr r="F42" s="41"/>
      </tp>
    </main>
    <main first="pldatasource.rtgetrtdserver">
      <tp>
        <v>0.55000000000000004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9" s="44"/>
      </tp>
    </main>
    <main first="bloomberg.rtd">
      <tp t="s">
        <v>SPGB 5.9 07/30/26</v>
        <stp/>
        <stp>##V3_BDPV12</stp>
        <stp>ES00000123C7 Corp</stp>
        <stp>security des</stp>
        <stp>[NEW BONDS ASW_VINCE2018NIKO2.XLSM]Isin!R36C6</stp>
        <tr r="F36" s="41"/>
      </tp>
      <tp t="s">
        <v>BTPS 3 1/2 12/01/18</v>
        <stp/>
        <stp>##V3_BDPV12</stp>
        <stp>IT0004957574 Corp</stp>
        <stp>security des</stp>
        <stp>[NEW BONDS ASW_VINCE2018NIKO2.XLSM]Isin!R10C3</stp>
        <tr r="C10" s="41"/>
      </tp>
      <tp t="s">
        <v>BTPS 1 1/2 06/01/25</v>
        <stp/>
        <stp>##V3_BDPV12</stp>
        <stp>IT0005090318 Corp</stp>
        <stp>security des</stp>
        <stp>[NEW BONDS ASW_VINCE2018NIKO2.XLSM]Isin!R47C3</stp>
        <tr r="C47" s="41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</main>
    <main first="bloomberg.rtd">
      <tp t="s">
        <v>BTPS 1 1/4 12/01/26</v>
        <stp/>
        <stp>##V3_BDPV12</stp>
        <stp>IT0005210650 Corp</stp>
        <stp>security des</stp>
        <stp>[NEW BONDS ASW_VINCE2018NIKO2.XLSM]Isin!R52C3</stp>
        <tr r="C52" s="41"/>
      </tp>
      <tp>
        <v>2</v>
        <stp/>
        <stp>##V3_BDPV12</stp>
        <stp>IT0005127086 Corp</stp>
        <stp>CPN</stp>
        <stp>[NEW BONDS ASW_VINCE2018NIKO2.XLSM]CCT!R41C6</stp>
        <tr r="F41" s="44"/>
      </tp>
      <tp t="s">
        <v>BKO 0 09/15/17</v>
        <stp/>
        <stp>##V3_BDPV12</stp>
        <stp>DE0001104610 Corp</stp>
        <stp>security des</stp>
        <stp>[NEW BONDS ASW_VINCE2018NIKO2.XLSM]Isin!R7C9</stp>
        <tr r="I7" s="41"/>
      </tp>
      <tp t="s">
        <v>DBR 4 1/4 07/04/17</v>
        <stp/>
        <stp>##V3_BDPV12</stp>
        <stp>DE0001135333 Corp</stp>
        <stp>security des</stp>
        <stp>[NEW BONDS ASW_VINCE2018NIKO2.XLSM]Isin!R6C9</stp>
        <tr r="I6" s="41"/>
      </tp>
    </main>
    <main first="pldatasource.rtgetrtdserver">
      <tp>
        <v>0.55000000000000004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</main>
    <main first="bloomberg.rtd">
      <tp t="s">
        <v>SPGB 4.7 07/30/41</v>
        <stp/>
        <stp>##V3_BDPV12</stp>
        <stp>ES00000121S7 Corp</stp>
        <stp>security des</stp>
        <stp>[NEW BONDS ASW_VINCE2018NIKO2.XLSM]Isin!R47C6</stp>
        <tr r="F47" s="41"/>
      </tp>
    </main>
    <main first="pldatasource.rtgetrtdserver">
      <tp>
        <v>-0.35699999999999998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</main>
    <main first="bloomberg.rtd">
      <tp t="s">
        <v>SPGB 4.9 07/30/40</v>
        <stp/>
        <stp>##V3_BDPV12</stp>
        <stp>ES00000120N0 Corp</stp>
        <stp>security des</stp>
        <stp>[NEW BONDS ASW_VINCE2018NIKO2.XLSM]Isin!R46C6</stp>
        <tr r="F46" s="41"/>
      </tp>
      <tp t="s">
        <v>SPGB 4.3 10/31/19</v>
        <stp/>
        <stp>##V3_BDPV12</stp>
        <stp>ES00000121O6 Corp</stp>
        <stp>security des</stp>
        <stp>[NEW BONDS ASW_VINCE2018NIKO2.XLSM]Isin!R17C6</stp>
        <tr r="F17" s="41"/>
      </tp>
    </main>
    <main first="pldatasource.rtgetrtdserver">
      <tp>
        <v>0.4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</main>
    <main first="bloomberg.rtd">
      <tp t="s">
        <v>SPGB 0 1/4 04/30/18</v>
        <stp/>
        <stp>##V3_BDPV12</stp>
        <stp>ES00000127D6 Corp</stp>
        <stp>security des</stp>
        <stp>[NEW BONDS ASW_VINCE2018NIKO2.XLSM]Isin!R11C6</stp>
        <tr r="F11" s="41"/>
      </tp>
      <tp t="s">
        <v>BTPS 4 1/2 03/01/24</v>
        <stp/>
        <stp>##V3_BDPV12</stp>
        <stp>IT0004953417 Corp</stp>
        <stp>security des</stp>
        <stp>[NEW BONDS ASW_VINCE2018NIKO2.XLSM]Isin!R40C3</stp>
        <tr r="C40" s="41"/>
      </tp>
      <tp t="s">
        <v>BTPS 1.05 12/01/19</v>
        <stp/>
        <stp>##V3_BDPV12</stp>
        <stp>IT0005069395 Corp</stp>
        <stp>security des</stp>
        <stp>[NEW BONDS ASW_VINCE2018NIKO2.XLSM]Isin!R16C3</stp>
        <tr r="C16" s="41"/>
      </tp>
      <tp t="s">
        <v>BTPS 5 1/2 09/01/22</v>
        <stp/>
        <stp>##V3_BDPV12</stp>
        <stp>IT0004801541 Corp</stp>
        <stp>security des</stp>
        <stp>[NEW BONDS ASW_VINCE2018NIKO2.XLSM]Isin!R31C3</stp>
        <tr r="C31" s="41"/>
      </tp>
      <tp t="s">
        <v>BTPS 4 1/4 02/01/19</v>
        <stp/>
        <stp>##V3_BDPV12</stp>
        <stp>IT0003493258 Corp</stp>
        <stp>security des</stp>
        <stp>[NEW BONDS ASW_VINCE2018NIKO2.XLSM]Isin!R11C3</stp>
        <tr r="C11" s="41"/>
      </tp>
      <tp t="s">
        <v>SPGB 5 3/4 07/30/32</v>
        <stp/>
        <stp>##V3_BDPV12</stp>
        <stp>ES0000012411 Corp</stp>
        <stp>security des</stp>
        <stp>[NEW BONDS ASW_VINCE2018NIKO2.XLSM]Isin!R43C6</stp>
        <tr r="F43" s="41"/>
      </tp>
      <tp t="s">
        <v>BTPS 1.45 05/15/25</v>
        <stp/>
        <stp>##V3_BDPV12</stp>
        <stp>IT0005327306 Corp</stp>
        <stp>security des</stp>
        <stp>[NEW BONDS ASW_VINCE2018NIKO2.XLSM]Isin!R46C3</stp>
        <tr r="C46" s="41"/>
      </tp>
      <tp>
        <v>4.5</v>
        <stp/>
        <stp>##V3_BDPV12</stp>
        <stp>IT0004953417 Corp</stp>
        <stp>CPN</stp>
        <stp>[NEW BONDS ASW_VINCE2018NIKO2.XLSM]CCT!R36C6</stp>
        <tr r="F36" s="44"/>
      </tp>
    </main>
    <main first="pldatasource.rtgetrtdserver">
      <tp>
        <v>0.68700000000000006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</main>
    <main first="bloomberg.rtd">
      <tp t="s">
        <v>SPGB 1.15 07/30/20</v>
        <stp/>
        <stp>##V3_BDPV12</stp>
        <stp>ES00000127H7 Corp</stp>
        <stp>security des</stp>
        <stp>[NEW BONDS ASW_VINCE2018NIKO2.XLSM]Isin!R20C6</stp>
        <tr r="F20" s="41"/>
      </tp>
      <tp t="s">
        <v>SPGB 5.85 01/31/22</v>
        <stp/>
        <stp>##V3_BDPV12</stp>
        <stp>ES00000123K0 Corp</stp>
        <stp>security des</stp>
        <stp>[NEW BONDS ASW_VINCE2018NIKO2.XLSM]Isin!R24C6</stp>
        <tr r="F24" s="41"/>
      </tp>
      <tp t="s">
        <v>SPGB 4.6 07/30/19</v>
        <stp/>
        <stp>##V3_BDPV12</stp>
        <stp>ES00000121L2 Corp</stp>
        <stp>security des</stp>
        <stp>[NEW BONDS ASW_VINCE2018NIKO2.XLSM]Isin!R16C6</stp>
        <tr r="F16" s="41"/>
      </tp>
      <tp t="s">
        <v>SPGB 3 3/4 10/31/18</v>
        <stp/>
        <stp>##V3_BDPV12</stp>
        <stp>ES00000124B7 Corp</stp>
        <stp>security des</stp>
        <stp>[NEW BONDS ASW_VINCE2018NIKO2.XLSM]Isin!R13C6</stp>
        <tr r="F13" s="41"/>
      </tp>
    </main>
    <main first="pldatasource.rtgetrtdserver">
      <tp>
        <v>0.23100000000000001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 t="s">
        <v>SPGB 2 3/4 10/31/24</v>
        <stp/>
        <stp>##V3_BDPV12</stp>
        <stp>ES00000126B2 Corp</stp>
        <stp>security des</stp>
        <stp>[NEW BONDS ASW_VINCE2018NIKO2.XLSM]Isin!R31C6</stp>
        <tr r="F31" s="41"/>
      </tp>
    </main>
    <main first="pldatasource.rtgetrtdserver">
      <tp>
        <v>101.5</v>
        <stp/>
        <stp>_x000B_IT495757=TT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</main>
    <main first="bloomberg.rtd">
      <tp>
        <v>110</v>
        <stp/>
        <stp>##V3_BDPV12</stp>
        <stp>IT0005252520 Corp</stp>
        <stp>FLT_SPREAD</stp>
        <stp>[NEW BONDS ASW_VINCE2018NIKO2.XLSM]CCT!R13C5</stp>
        <tr r="E13" s="44"/>
      </tp>
    </main>
    <main first="pldatasource.rtgetrtdserver">
      <tp>
        <v>116.80500000000001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99.825000000000003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111.833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109.2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122.32000000000001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</main>
    <main first="bloomberg.rtd">
      <tp t="s">
        <v>OBL 0 1/2 04/12/19</v>
        <stp/>
        <stp>##V3_BDPV12</stp>
        <stp>DE0001141695 Corp</stp>
        <stp>security des</stp>
        <stp>[NEW BONDS ASW_VINCE2018NIKO2.XLSM]Isin!R18C9</stp>
        <tr r="I18" s="41"/>
      </tp>
      <tp t="s">
        <v>10/15/2018</v>
        <stp/>
        <stp>##V3_BDPV12</stp>
        <stp>IT0005252520 Corp</stp>
        <stp>NXT_CPN_DT</stp>
        <stp>[NEW BONDS ASW_VINCE2018NIKO2.XLSM]CCT!R13C25</stp>
        <tr r="Y13" s="44"/>
      </tp>
    </main>
    <main first="pldatasource.rtgetrtdserver">
      <tp>
        <v>-0.357000072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147.93100000000001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112.39700000000001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8" s="1"/>
      </tp>
      <tp>
        <v>108.47800000000001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</main>
    <main first="bloomberg.rtd">
      <tp t="s">
        <v>DBR 2 01/04/22</v>
        <stp/>
        <stp>##V3_BDPV12</stp>
        <stp>DE0001135465 Corp</stp>
        <stp>security des</stp>
        <stp>[NEW BONDS ASW_VINCE2018NIKO2.XLSM]Isin!R29C9</stp>
        <tr r="I29" s="41"/>
      </tp>
    </main>
    <main first="pldatasource.rtgetrtdserver">
      <tp>
        <v>113.93</v>
        <stp/>
        <stp>_x000B_IT480154=TT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109.98</v>
        <stp/>
        <stp>_x000B_IT393465=TT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</main>
    <main first="bloomberg.rtd">
      <tp>
        <v>55</v>
        <stp/>
        <stp>##V3_BDPV12</stp>
        <stp>IT0005331878 Corp</stp>
        <stp>FLT_SPREAD</stp>
        <stp>[NEW BONDS ASW_VINCE2018NIKO2.XLSM]CCT!R15C5</stp>
        <tr r="E15" s="44"/>
      </tp>
    </main>
    <main first="pldatasource.rtgetrtdserver">
      <tp>
        <v>-0.357000072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 t="s">
        <v>#N/A The record could not be found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</main>
    <main first="bloomberg.rtd">
      <tp t="s">
        <v>DBR 6 1/4 01/04/24</v>
        <stp/>
        <stp>##V3_BDPV12</stp>
        <stp>DE0001134922 Corp</stp>
        <stp>security des</stp>
        <stp>[NEW BONDS ASW_VINCE2018NIKO2.XLSM]Isin!R35C9</stp>
        <tr r="I35" s="41"/>
      </tp>
      <tp t="s">
        <v>DBR 2 1/4 09/04/21</v>
        <stp/>
        <stp>##V3_BDPV12</stp>
        <stp>DE0001135457 Corp</stp>
        <stp>security des</stp>
        <stp>[NEW BONDS ASW_VINCE2018NIKO2.XLSM]Isin!R28C9</stp>
        <tr r="I28" s="41"/>
      </tp>
      <tp t="s">
        <v>6/15/2018</v>
        <stp/>
        <stp>##V3_BDPV12</stp>
        <stp>IT0005137614 Corp</stp>
        <stp>NXT_CPN_DT</stp>
        <stp>[NEW BONDS ASW_VINCE2018NIKO2.XLSM]CCT!R10C25</stp>
        <tr r="Y10" s="44"/>
      </tp>
      <tp>
        <v>70</v>
        <stp/>
        <stp>##V3_BDPV12</stp>
        <stp>IT0005137614 Corp</stp>
        <stp>FLT_SPREAD</stp>
        <stp>[NEW BONDS ASW_VINCE2018NIKO2.XLSM]CCT!R10C5</stp>
        <tr r="E10" s="44"/>
      </tp>
    </main>
    <main first="pldatasource.rtgetrtdserver">
      <tp>
        <v>111.904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94.75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161.565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 t="s">
        <v>DBR 1 08/15/24</v>
        <stp/>
        <stp>##V3_BDPV12</stp>
        <stp>DE0001102366 Corp</stp>
        <stp>security des</stp>
        <stp>[NEW BONDS ASW_VINCE2018NIKO2.XLSM]Isin!R38C9</stp>
        <tr r="I38" s="41"/>
      </tp>
    </main>
    <main first="pldatasource.rtgetrtdserver">
      <tp>
        <v>97.78</v>
        <stp/>
        <stp>_x000B_IT524478=TT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99.850999999999999</v>
        <stp/>
        <stp>_x000B_IT522128=TT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</main>
    <main first="bloomberg.rtd">
      <tp>
        <v>95</v>
        <stp/>
        <stp>##V3_BDPV12</stp>
        <stp>IT0005311508 Corp</stp>
        <stp>FLT_SPREAD</stp>
        <stp>[NEW BONDS ASW_VINCE2018NIKO2.XLSM]CCT!R14C5</stp>
        <tr r="E14" s="44"/>
      </tp>
    </main>
    <main first="pldatasource.rtgetrtdserver">
      <tp>
        <v>-0.27625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  <tp>
        <v>104.82300000000001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  <tp>
        <v>109.279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98.77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</main>
    <main first="bloomberg.rtd">
      <tp t="s">
        <v>DBR 3 1/2 07/04/19</v>
        <stp/>
        <stp>##V3_BDPV12</stp>
        <stp>DE0001135382 Corp</stp>
        <stp>security des</stp>
        <stp>[NEW BONDS ASW_VINCE2018NIKO2.XLSM]Isin!R19C9</stp>
        <tr r="I19" s="41"/>
      </tp>
      <tp t="s">
        <v>DBR 4 1/4 07/04/39</v>
        <stp/>
        <stp>##V3_BDPV12</stp>
        <stp>DE0001135325 Corp</stp>
        <stp>security des</stp>
        <stp>[NEW BONDS ASW_VINCE2018NIKO2.XLSM]Isin!R49C9</stp>
        <tr r="I49" s="41"/>
      </tp>
      <tp t="s">
        <v>DBR 4 01/04/37</v>
        <stp/>
        <stp>##V3_BDPV12</stp>
        <stp>DE0001135275 Corp</stp>
        <stp>security des</stp>
        <stp>[NEW BONDS ASW_VINCE2018NIKO2.XLSM]Isin!R48C9</stp>
        <tr r="I48" s="41"/>
      </tp>
      <tp t="s">
        <v>DBR 0 1/2 02/15/25</v>
        <stp/>
        <stp>##V3_BDPV12</stp>
        <stp>DE0001102374 Corp</stp>
        <stp>security des</stp>
        <stp>[NEW BONDS ASW_VINCE2018NIKO2.XLSM]Isin!R39C9</stp>
        <tr r="I39" s="41"/>
      </tp>
      <tp t="s">
        <v>2/15/2018</v>
        <stp/>
        <stp>##V3_BDPV12</stp>
        <stp>IT0005218968 Corp</stp>
        <stp>PREV_CPN_DT</stp>
        <stp>[NEW BONDS ASW_VINCE2018NIKO2.XLSM]CCT!R12C26</stp>
        <tr r="Z12" s="44"/>
      </tp>
    </main>
    <main first="pldatasource.rtgetrtdserver">
      <tp>
        <v>114.28</v>
        <stp/>
        <stp>_x000B_IT484883=TT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85.42</v>
        <stp/>
        <stp>_x000B_IT521739=TT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8" s="1"/>
      </tp>
      <tp>
        <v>96.03</v>
        <stp/>
        <stp>_x000B_IT521649=TT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</main>
    <main first="bloomberg.rtd">
      <tp>
        <v>75</v>
        <stp/>
        <stp>##V3_BDPV12</stp>
        <stp>IT0005218968 Corp</stp>
        <stp>FLT_SPREAD</stp>
        <stp>[NEW BONDS ASW_VINCE2018NIKO2.XLSM]CCT!R12C5</stp>
        <tr r="E12" s="44"/>
      </tp>
    </main>
    <main first="pldatasource.rtgetrtdserver">
      <tp>
        <v>111.27</v>
        <stp/>
        <stp>_x000B_IT489803=TT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114.9</v>
        <stp/>
        <stp>_x000B_IT488903=TT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-0.35699999999999998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107.01900000000001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111.57000000000001</v>
        <stp/>
        <stp>_x000B_IT495341=TT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97.2</v>
        <stp/>
        <stp>_x000B_IT517559=TT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100.001</v>
        <stp/>
        <stp>_x000B_IT513909=TT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84.460000000000008</v>
        <stp/>
        <stp>_x000B_IT509408=TT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98.17</v>
        <stp/>
        <stp>_x000B_IT508688=TT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</main>
    <main first="bloomberg.rtd">
      <tp>
        <v>70</v>
        <stp/>
        <stp>##V3_BDPV12</stp>
        <stp>IT0005185456 Corp</stp>
        <stp>FLT_SPREAD</stp>
        <stp>[NEW BONDS ASW_VINCE2018NIKO2.XLSM]CCT!R11C5</stp>
        <tr r="E11" s="44"/>
      </tp>
    </main>
    <main first="pldatasource.rtgetrtdserver">
      <tp>
        <v>-0.35699999999999998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  <tp>
        <v>99.91</v>
        <stp/>
        <stp>_x000B_IT506939=TT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106.19</v>
        <stp/>
        <stp>_x000B_IT496640=TT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96.12</v>
        <stp/>
        <stp>_x000B_IT512708=TT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101.477</v>
        <stp/>
        <stp>_x000B_IT499230=TT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-0.25625000000000003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  <tp>
        <v>104.158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</main>
    <main first="bloomberg.rtd">
      <tp t="s">
        <v>DBR 3 07/04/20</v>
        <stp/>
        <stp>##V3_BDPV12</stp>
        <stp>DE0001135408 Corp</stp>
        <stp>security des</stp>
        <stp>[NEW BONDS ASW_VINCE2018NIKO2.XLSM]Isin!R23C9</stp>
        <tr r="I23" s="41"/>
      </tp>
      <tp t="s">
        <v>OBL 0 1/4 10/11/19</v>
        <stp/>
        <stp>##V3_BDPV12</stp>
        <stp>DE0001141703 Corp</stp>
        <stp>security des</stp>
        <stp>[NEW BONDS ASW_VINCE2018NIKO2.XLSM]Isin!R20C9</stp>
        <tr r="I20" s="41"/>
      </tp>
      <tp t="s">
        <v>DBR 2 08/15/23</v>
        <stp/>
        <stp>##V3_BDPV12</stp>
        <stp>DE0001102325 Corp</stp>
        <stp>security des</stp>
        <stp>[NEW BONDS ASW_VINCE2018NIKO2.XLSM]Isin!R34C9</stp>
        <tr r="I34" s="41"/>
      </tp>
      <tp t="s">
        <v>DBR 4 1/4 07/04/18</v>
        <stp/>
        <stp>##V3_BDPV12</stp>
        <stp>DE0001135358 Corp</stp>
        <stp>security des</stp>
        <stp>[NEW BONDS ASW_VINCE2018NIKO2.XLSM]Isin!R14C9</stp>
        <tr r="I14" s="41"/>
      </tp>
      <tp t="s">
        <v>OBL 0 1/2 02/23/18</v>
        <stp/>
        <stp>##V3_BDPV12</stp>
        <stp>DE0001141653 Corp</stp>
        <stp>security des</stp>
        <stp>[NEW BONDS ASW_VINCE2018NIKO2.XLSM]Isin!R11C9</stp>
        <tr r="I11" s="41"/>
      </tp>
      <tp t="s">
        <v>DBR 5 1/2 01/04/31</v>
        <stp/>
        <stp>##V3_BDPV12</stp>
        <stp>DE0001135176 Corp</stp>
        <stp>security des</stp>
        <stp>[NEW BONDS ASW_VINCE2018NIKO2.XLSM]Isin!R46C9</stp>
        <tr r="I46" s="41"/>
      </tp>
      <tp t="s">
        <v>1/15/2018</v>
        <stp/>
        <stp>##V3_BDPV12</stp>
        <stp>IT0005185456 Corp</stp>
        <stp>PREV_CPN_DT</stp>
        <stp>[NEW BONDS ASW_VINCE2018NIKO2.XLSM]CCT!R11C26</stp>
        <tr r="Z11" s="44"/>
      </tp>
    </main>
    <main first="pldatasource.rtgetrtdserver">
      <tp>
        <v>98.490000000000009</v>
        <stp/>
        <stp>_x000B_IT525094=TT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97.05</v>
        <stp/>
        <stp>_x000B_IT524634=TT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99.45</v>
        <stp/>
        <stp>_x000B_IT517727=TT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95.98</v>
        <stp/>
        <stp>_x000B_IT527744=TT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92.44</v>
        <stp/>
        <stp>_x000B_IT521524=TT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105.94</v>
        <stp/>
        <stp>_x000B_IT459493=TT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97.64</v>
        <stp/>
        <stp>_x000B_IT528504=TT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133.37</v>
        <stp/>
        <stp>_x000B_IT108656=TT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100.539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  <tp>
        <v>112.36500000000001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145.97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100.375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  <tp>
        <v>100.82300000000001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  <tp>
        <v>100.70700000000001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  <tp>
        <v>105.85000000000001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</main>
    <main first="bloomberg.rtd">
      <tp t="s">
        <v>DBR 2 1/2 07/04/44</v>
        <stp/>
        <stp>##V3_BDPV12</stp>
        <stp>DE0001135481 Corp</stp>
        <stp>security des</stp>
        <stp>[NEW BONDS ASW_VINCE2018NIKO2.XLSM]Isin!R52C9</stp>
        <tr r="I52" s="41"/>
      </tp>
    </main>
    <main first="pldatasource.rtgetrtdserver">
      <tp>
        <v>112.10000000000001</v>
        <stp/>
        <stp>_x000B_IT435684=TT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100.57000000000001</v>
        <stp/>
        <stp>_x000B_IT504527=TT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91.7</v>
        <stp/>
        <stp>_x000B_IT524035=TT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100.60000000000001</v>
        <stp/>
        <stp>_x000B_IT436104=TT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89.600000000000009</v>
        <stp/>
        <stp>_x000B_IT521065=TT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106.51</v>
        <stp/>
        <stp>_x000B_IT400967=TT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95</v>
        <stp/>
        <stp>_x000B_IT532594=TT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111.995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100.97</v>
        <stp/>
        <stp>_x000D_FR0013311016=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140.86600000000001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  <tp>
        <v>153.386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107.44500000000001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</main>
    <main first="bloomberg.rtd">
      <tp t="s">
        <v>DBR 1 1/2 09/04/22</v>
        <stp/>
        <stp>##V3_BDPV12</stp>
        <stp>DE0001135499 Corp</stp>
        <stp>security des</stp>
        <stp>[NEW BONDS ASW_VINCE2018NIKO2.XLSM]Isin!R31C9</stp>
        <tr r="I31" s="41"/>
      </tp>
      <tp t="s">
        <v>OBL 0 04/17/20</v>
        <stp/>
        <stp>##V3_BDPV12</stp>
        <stp>DE0001141711 Corp</stp>
        <stp>security des</stp>
        <stp>[NEW BONDS ASW_VINCE2018NIKO2.XLSM]Isin!R22C9</stp>
        <tr r="I22" s="41"/>
      </tp>
      <tp t="s">
        <v>DBR 1 3/4 02/15/24</v>
        <stp/>
        <stp>##V3_BDPV12</stp>
        <stp>DE0001102333 Corp</stp>
        <stp>security des</stp>
        <stp>[NEW BONDS ASW_VINCE2018NIKO2.XLSM]Isin!R36C9</stp>
        <tr r="I36" s="41"/>
      </tp>
      <tp t="s">
        <v>DBR 3 1/4 07/04/42</v>
        <stp/>
        <stp>##V3_BDPV12</stp>
        <stp>DE0001135432 Corp</stp>
        <stp>security des</stp>
        <stp>[NEW BONDS ASW_VINCE2018NIKO2.XLSM]Isin!R51C9</stp>
        <tr r="I51" s="41"/>
      </tp>
      <tp t="s">
        <v>DBR 4 3/4 07/04/34</v>
        <stp/>
        <stp>##V3_BDPV12</stp>
        <stp>DE0001135226 Corp</stp>
        <stp>security des</stp>
        <stp>[NEW BONDS ASW_VINCE2018NIKO2.XLSM]Isin!R47C9</stp>
        <tr r="I47" s="41"/>
      </tp>
      <tp t="s">
        <v>BKO 0 06/15/18</v>
        <stp/>
        <stp>##V3_BDPV12</stp>
        <stp>DE0001104644 Corp</stp>
        <stp>security des</stp>
        <stp>[NEW BONDS ASW_VINCE2018NIKO2.XLSM]Isin!R13C9</stp>
        <tr r="I13" s="41"/>
      </tp>
      <tp t="s">
        <v>DBR 3 3/4 01/04/19</v>
        <stp/>
        <stp>##V3_BDPV12</stp>
        <stp>DE0001135374 Corp</stp>
        <stp>security des</stp>
        <stp>[NEW BONDS ASW_VINCE2018NIKO2.XLSM]Isin!R16C9</stp>
        <tr r="I16" s="41"/>
      </tp>
      <tp t="s">
        <v>12/15/2017</v>
        <stp/>
        <stp>##V3_BDPV12</stp>
        <stp>IT0005137614 Corp</stp>
        <stp>PREV_CPN_DT</stp>
        <stp>[NEW BONDS ASW_VINCE2018NIKO2.XLSM]CCT!R10C26</stp>
        <tr r="Z10" s="44"/>
      </tp>
    </main>
    <main first="pldatasource.rtgetrtdserver">
      <tp>
        <v>107.58</v>
        <stp/>
        <stp>_x000B_IT500154=TT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</main>
    <main first="bloomberg.rtd">
      <tp t="s">
        <v>7/15/2018</v>
        <stp/>
        <stp>##V3_BDPV12</stp>
        <stp>IT0005185456 Corp</stp>
        <stp>NXT_CPN_DT</stp>
        <stp>[NEW BONDS ASW_VINCE2018NIKO2.XLSM]CCT!R11C25</stp>
        <tr r="Y11" s="44"/>
      </tp>
    </main>
    <main first="pldatasource.rtgetrtdserver">
      <tp>
        <v>122.21000000000001</v>
        <stp/>
        <stp>_x000B_IT428696=TT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99.597000000000008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</main>
    <main first="bloomberg.rtd">
      <tp t="s">
        <v>DBR 4 3/4 07/04/28</v>
        <stp/>
        <stp>##V3_BDPV12</stp>
        <stp>DE0001135085 Corp</stp>
        <stp>security des</stp>
        <stp>[NEW BONDS ASW_VINCE2018NIKO2.XLSM]Isin!R44C9</stp>
        <tr r="I44" s="41"/>
      </tp>
      <tp t="s">
        <v>DBR 1 1/2 05/15/24</v>
        <stp/>
        <stp>##V3_BDPV12</stp>
        <stp>DE0001102358 Corp</stp>
        <stp>security des</stp>
        <stp>[NEW BONDS ASW_VINCE2018NIKO2.XLSM]Isin!R37C9</stp>
        <tr r="I37" s="41"/>
      </tp>
      <tp t="s">
        <v>DBR 6 1/4 01/04/30</v>
        <stp/>
        <stp>##V3_BDPV12</stp>
        <stp>DE0001135143 Corp</stp>
        <stp>security des</stp>
        <stp>[NEW BONDS ASW_VINCE2018NIKO2.XLSM]Isin!R45C9</stp>
        <tr r="I45" s="41"/>
      </tp>
      <tp t="s">
        <v>DBR 1 3/4 07/04/22</v>
        <stp/>
        <stp>##V3_BDPV12</stp>
        <stp>DE0001135473 Corp</stp>
        <stp>security des</stp>
        <stp>[NEW BONDS ASW_VINCE2018NIKO2.XLSM]Isin!R30C9</stp>
        <tr r="I30" s="41"/>
      </tp>
      <tp t="s">
        <v>OBL 0 1/4 04/13/18</v>
        <stp/>
        <stp>##V3_BDPV12</stp>
        <stp>DE0001141661 Corp</stp>
        <stp>security des</stp>
        <stp>[NEW BONDS ASW_VINCE2018NIKO2.XLSM]Isin!R12C9</stp>
        <tr r="I12" s="41"/>
      </tp>
    </main>
    <main first="pldatasource.rtgetrtdserver">
      <tp>
        <v>99.222999999999999</v>
        <stp/>
        <stp>_x000B_IT525647=TT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112.72</v>
        <stp/>
        <stp>_x000B_IT464473=TT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98.59</v>
        <stp/>
        <stp>_x000B_IT514214=TT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97.95</v>
        <stp/>
        <stp>_x000B_IT513584=TT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106.11</v>
        <stp/>
        <stp>_x000B_IT463413=TT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96.11</v>
        <stp/>
        <stp>_x000B_IT533096=TT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98.575000000000003</v>
        <stp/>
        <stp>_x000B_IT528927=TT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103.913</v>
        <stp/>
        <stp>_x000B_IT448961=TT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96.990000000000009</v>
        <stp/>
        <stp>_x000B_IT508305=TT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106.982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103.895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102.434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158.10300000000001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100.693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123.24900000000001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</main>
    <main first="bloomberg.rtd">
      <tp t="s">
        <v>DBR 1 08/15/25</v>
        <stp/>
        <stp>##V3_BDPV12</stp>
        <stp>DE0001102382 Corp</stp>
        <stp>security des</stp>
        <stp>[NEW BONDS ASW_VINCE2018NIKO2.XLSM]Isin!R40C9</stp>
        <tr r="I40" s="41"/>
      </tp>
      <tp t="s">
        <v>DBR 3 1/4 07/04/21</v>
        <stp/>
        <stp>##V3_BDPV12</stp>
        <stp>DE0001135440 Corp</stp>
        <stp>security des</stp>
        <stp>[NEW BONDS ASW_VINCE2018NIKO2.XLSM]Isin!R27C9</stp>
        <tr r="I27" s="41"/>
      </tp>
      <tp t="s">
        <v>DBR 4 01/04/18</v>
        <stp/>
        <stp>##V3_BDPV12</stp>
        <stp>DE0001135341 Corp</stp>
        <stp>security des</stp>
        <stp>[NEW BONDS ASW_VINCE2018NIKO2.XLSM]Isin!R10C9</stp>
        <tr r="I10" s="41"/>
      </tp>
      <tp t="s">
        <v>OBL 1 10/12/18</v>
        <stp/>
        <stp>##V3_BDPV12</stp>
        <stp>DE0001141679 Corp</stp>
        <stp>security des</stp>
        <stp>[NEW BONDS ASW_VINCE2018NIKO2.XLSM]Isin!R15C9</stp>
        <tr r="I15" s="41"/>
      </tp>
      <tp t="s">
        <v>DBR 5 5/8 01/04/28</v>
        <stp/>
        <stp>##V3_BDPV12</stp>
        <stp>DE0001135069 Corp</stp>
        <stp>security des</stp>
        <stp>[NEW BONDS ASW_VINCE2018NIKO2.XLSM]Isin!R43C9</stp>
        <tr r="I43" s="41"/>
      </tp>
      <tp t="s">
        <v>DBR 4 3/4 07/04/40</v>
        <stp/>
        <stp>##V3_BDPV12</stp>
        <stp>DE0001135366 Corp</stp>
        <stp>security des</stp>
        <stp>[NEW BONDS ASW_VINCE2018NIKO2.XLSM]Isin!R50C9</stp>
        <tr r="I50" s="41"/>
      </tp>
      <tp t="s">
        <v>4/15/2018</v>
        <stp/>
        <stp>##V3_BDPV12</stp>
        <stp>IT0005311508 Corp</stp>
        <stp>PREV_CPN_DT</stp>
        <stp>[NEW BONDS ASW_VINCE2018NIKO2.XLSM]CCT!R14C26</stp>
        <tr r="Z14" s="44"/>
      </tp>
      <tp t="s">
        <v>3/15/2018</v>
        <stp/>
        <stp>##V3_BDPV12</stp>
        <stp>IT0005331878 Corp</stp>
        <stp>PREV_CPN_DT</stp>
        <stp>[NEW BONDS ASW_VINCE2018NIKO2.XLSM]CCT!R15C26</stp>
        <tr r="Z15" s="44"/>
      </tp>
    </main>
    <main first="pldatasource.rtgetrtdserver">
      <tp>
        <v>149.499</v>
        <stp/>
        <stp>_x000B_ES00001241=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2" s="1"/>
      </tp>
      <tp>
        <v>102.745</v>
        <stp/>
        <stp>_x000B_ES0000124V=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2" s="1"/>
      </tp>
      <tp>
        <v>117.901</v>
        <stp/>
        <stp>_x000B_ES0000124W=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8" s="1"/>
      </tp>
      <tp>
        <v>152.726</v>
        <stp/>
        <stp>_x000B_ES0000124H=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7" s="1"/>
      </tp>
      <tp>
        <v>101.574</v>
        <stp/>
        <stp>_x000B_ES0000124B=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0" s="1"/>
      </tp>
      <tp>
        <v>134.89500000000001</v>
        <stp/>
        <stp>_x000B_ES0000124C=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9" s="1"/>
      </tp>
      <tp>
        <v>104.91500000000001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0" s="1"/>
      </tp>
      <tp>
        <v>93.77</v>
        <stp/>
        <stp>_x000B_IT527480=TT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92.38</v>
        <stp/>
        <stp>_x000B_IT517083=TT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112.41800000000001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9" s="1"/>
      </tp>
      <tp>
        <v>102.723</v>
        <stp/>
        <stp>_x000B_ES0000126C=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5" s="1"/>
      </tp>
      <tp>
        <v>106.20700000000001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3" s="1"/>
      </tp>
      <tp>
        <v>102.791</v>
        <stp/>
        <stp>_x000B_ES0000127H=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7" s="1"/>
      </tp>
      <tp>
        <v>108.014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2" s="1"/>
      </tp>
      <tp>
        <v>102.88500000000001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1" s="1"/>
      </tp>
      <tp>
        <v>145.77700000000002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5" s="1"/>
      </tp>
      <tp>
        <v>142.654</v>
        <stp/>
        <stp>_x000B_ES0000121S=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6" s="1"/>
      </tp>
      <tp>
        <v>106.44200000000001</v>
        <stp/>
        <stp>_x000B_ES0000121O=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4" s="1"/>
      </tp>
      <tp>
        <v>105.633</v>
        <stp/>
        <stp>_x000B_ES0000121L=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3" s="1"/>
      </tp>
      <tp>
        <v>123.069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7" s="1"/>
      </tp>
      <tp>
        <v>100.55200000000001</v>
        <stp/>
        <stp>_x000B_ES0000121A=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9" s="1"/>
      </tp>
      <tp>
        <v>111.73100000000001</v>
        <stp/>
        <stp>_x000B_ES0000122T=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8" s="1"/>
      </tp>
      <tp>
        <v>107.874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6" s="1"/>
      </tp>
      <tp>
        <v>125.694</v>
        <stp/>
        <stp>_x000B_ES0000122E=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1" s="1"/>
      </tp>
      <tp>
        <v>120.41</v>
        <stp/>
        <stp>_x000B_ES0000123X=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6" s="1"/>
      </tp>
      <tp>
        <v>123.047</v>
        <stp/>
        <stp>_x000B_ES0000123U=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5" s="1"/>
      </tp>
      <tp>
        <v>120.691</v>
        <stp/>
        <stp>_x000B_ES0000123K=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2" s="1"/>
      </tp>
      <tp>
        <v>115.821</v>
        <stp/>
        <stp>_x000B_ES0000123B=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0" s="1"/>
      </tp>
      <tp>
        <v>136.77100000000002</v>
        <stp/>
        <stp>_x000B_ES0000123C=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4" s="1"/>
      </tp>
      <tp>
        <v>100.14700000000001</v>
        <stp/>
        <stp>_x000B_ES0000128X=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9" s="1"/>
      </tp>
      <tp>
        <v>101.65600000000001</v>
        <stp/>
        <stp>_x000B_ES0000128P=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6" s="1"/>
      </tp>
      <tp>
        <v>105.139</v>
        <stp/>
        <stp>_x000B_ES0000128Q=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3" s="1"/>
      </tp>
      <tp>
        <v>100.733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3" s="1"/>
      </tp>
      <tp>
        <v>100.76600000000001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5" s="1"/>
      </tp>
      <tp>
        <v>116.199</v>
        <stp/>
        <stp>_x000B_ES0000128E=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0" s="1"/>
      </tp>
      <tp>
        <v>102.252</v>
        <stp/>
        <stp>_x000B_ES0000128B=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1" s="1"/>
      </tp>
      <tp>
        <v>108.035</v>
        <stp/>
        <stp>_x000B_ES0000128C=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8" s="1"/>
      </tp>
      <tp>
        <v>100.384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  <tp>
        <v>132.756</v>
        <stp/>
        <stp>_x000B_ES00001293=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4" s="1"/>
      </tp>
      <tp>
        <v>100.64700000000001</v>
        <stp/>
        <stp>_x000B_ES000012A8=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7" s="1"/>
      </tp>
      <tp>
        <v>100.574</v>
        <stp/>
        <stp>_x000B_ES000012A9=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4" s="1"/>
      </tp>
      <tp>
        <v>102.51</v>
        <stp/>
        <stp>_x000B_ES000012B4=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9" s="1"/>
      </tp>
      <tp>
        <v>99.474000000000004</v>
        <stp/>
        <stp>_x000B_ES000012B3=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8" s="1"/>
      </tp>
      <tp>
        <v>158.893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141.309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100.91500000000001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  <tp>
        <v>105.226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118.19500000000001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</main>
    <main first="bloomberg.rtd">
      <tp t="s">
        <v>DBR 3 1/4 01/04/20</v>
        <stp/>
        <stp>##V3_BDPV12</stp>
        <stp>DE0001135390 Corp</stp>
        <stp>security des</stp>
        <stp>[NEW BONDS ASW_VINCE2018NIKO2.XLSM]Isin!R21C9</stp>
        <tr r="I21" s="41"/>
      </tp>
      <tp t="s">
        <v>DBR 0 1/2 02/15/26</v>
        <stp/>
        <stp>##V3_BDPV12</stp>
        <stp>DE0001102390 Corp</stp>
        <stp>security des</stp>
        <stp>[NEW BONDS ASW_VINCE2018NIKO2.XLSM]Isin!R41C9</stp>
        <tr r="I41" s="41"/>
      </tp>
      <tp t="s">
        <v>OBL 0 1/4 10/16/20</v>
        <stp/>
        <stp>##V3_BDPV12</stp>
        <stp>DE0001141729 Corp</stp>
        <stp>security des</stp>
        <stp>[NEW BONDS ASW_VINCE2018NIKO2.XLSM]Isin!R25C9</stp>
        <tr r="I25" s="41"/>
      </tp>
      <tp t="s">
        <v>DBR 2 1/2 01/04/21</v>
        <stp/>
        <stp>##V3_BDPV12</stp>
        <stp>DE0001135424 Corp</stp>
        <stp>security des</stp>
        <stp>[NEW BONDS ASW_VINCE2018NIKO2.XLSM]Isin!R26C9</stp>
        <tr r="I26" s="41"/>
      </tp>
      <tp t="s">
        <v>DBR 6 1/2 07/04/27</v>
        <stp/>
        <stp>##V3_BDPV12</stp>
        <stp>DE0001135044 Corp</stp>
        <stp>security des</stp>
        <stp>[NEW BONDS ASW_VINCE2018NIKO2.XLSM]Isin!R42C9</stp>
        <tr r="I42" s="41"/>
      </tp>
    </main>
    <main first="pldatasource.rtgetrtdserver">
      <tp>
        <v>129.12</v>
        <stp/>
        <stp>_x000B_IT144437=TT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</main>
    <main first="bloomberg.rtd">
      <tp t="s">
        <v>10/15/2018</v>
        <stp/>
        <stp>##V3_BDPV12</stp>
        <stp>IT0005311508 Corp</stp>
        <stp>NXT_CPN_DT</stp>
        <stp>[NEW BONDS ASW_VINCE2018NIKO2.XLSM]CCT!R14C25</stp>
        <tr r="Y14" s="44"/>
      </tp>
    </main>
    <main first="pldatasource.rtgetrtdserver">
      <tp>
        <v>120.46000000000001</v>
        <stp/>
        <stp>_x000B_IT127851=TT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98.67</v>
        <stp/>
        <stp>_x000B_IT527301=TT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95.05</v>
        <stp/>
        <stp>_x000B_IT517232=TT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87.65</v>
        <stp/>
        <stp>_x000B_IT516282=TT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103.63</v>
        <stp/>
        <stp>_x000B_IT502423=TT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93.350000000000009</v>
        <stp/>
        <stp>_x000B_IT532730=TT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</main>
    <main first="bloomberg.rtd">
      <tp t="s">
        <v>8/15/2018</v>
        <stp/>
        <stp>##V3_BDPV12</stp>
        <stp>IT0005218968 Corp</stp>
        <stp>NXT_CPN_DT</stp>
        <stp>[NEW BONDS ASW_VINCE2018NIKO2.XLSM]CCT!R12C25</stp>
        <tr r="Y12" s="44"/>
      </tp>
    </main>
    <main first="pldatasource.rtgetrtdserver">
      <tp>
        <v>96.844999999999999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132.749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99.668999999999997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  <tp>
        <v>110.211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100.979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</main>
    <main first="bloomberg.rtd">
      <tp t="s">
        <v>OBL 1 02/22/19</v>
        <stp/>
        <stp>##V3_BDPV12</stp>
        <stp>DE0001141687 Corp</stp>
        <stp>security des</stp>
        <stp>[NEW BONDS ASW_VINCE2018NIKO2.XLSM]Isin!R17C9</stp>
        <tr r="I17" s="41"/>
      </tp>
      <tp t="s">
        <v>DBR 1 1/2 02/15/23</v>
        <stp/>
        <stp>##V3_BDPV12</stp>
        <stp>DE0001102309 Corp</stp>
        <stp>security des</stp>
        <stp>[NEW BONDS ASW_VINCE2018NIKO2.XLSM]Isin!R32C9</stp>
        <tr r="I32" s="41"/>
      </tp>
    </main>
    <main first="pldatasource.rtgetrtdserver">
      <tp>
        <v>111.28</v>
        <stp/>
        <stp>_x000B_IT475967=TT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128.89000000000001</v>
        <stp/>
        <stp>_x000B_IT325682=TT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105.4</v>
        <stp/>
        <stp>_x000B_IT364476=TT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129.44</v>
        <stp/>
        <stp>_x000B_IT117461=TT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98.662000000000006</v>
        <stp/>
        <stp>_x000B_IT521792=TT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121.88</v>
        <stp/>
        <stp>_x000B_IT353515=TT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100.622</v>
        <stp/>
        <stp>_x000B_IT503050=TT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122.64</v>
        <stp/>
        <stp>_x000B_IT453255=TT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97.984000000000009</v>
        <stp/>
        <stp>_x000B_IT532933=TT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101.71000000000001</v>
        <stp/>
        <stp>_x000B_IT502800=TT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92.88</v>
        <stp/>
        <stp>_x000B_IT532303=TT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120.07000000000001</v>
        <stp/>
        <stp>_x000B_IT492399=TT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94.11</v>
        <stp/>
        <stp>_x000B_IT528252=TT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>
        <v>101.45700000000001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  <tp>
        <v>101.76900000000001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101.51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104.819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</main>
    <main first="bloomberg.rtd">
      <tp t="s">
        <v>DBR 1 1/2 05/15/23</v>
        <stp/>
        <stp>##V3_BDPV12</stp>
        <stp>DE0001102317 Corp</stp>
        <stp>security des</stp>
        <stp>[NEW BONDS ASW_VINCE2018NIKO2.XLSM]Isin!R33C9</stp>
        <tr r="I33" s="41"/>
      </tp>
      <tp t="s">
        <v>DBR 2 1/4 09/04/20</v>
        <stp/>
        <stp>##V3_BDPV12</stp>
        <stp>DE0001135416 Corp</stp>
        <stp>security des</stp>
        <stp>[NEW BONDS ASW_VINCE2018NIKO2.XLSM]Isin!R24C9</stp>
        <tr r="I24" s="41"/>
      </tp>
      <tp t="s">
        <v>DBR 2 1/2 08/15/46</v>
        <stp/>
        <stp>##V3_BDPV12</stp>
        <stp>DE0001102341 Corp</stp>
        <stp>security des</stp>
        <stp>[NEW BONDS ASW_VINCE2018NIKO2.XLSM]Isin!R53C9</stp>
        <tr r="I53" s="41"/>
      </tp>
      <tp t="s">
        <v>4/15/2018</v>
        <stp/>
        <stp>##V3_BDPV12</stp>
        <stp>IT0005252520 Corp</stp>
        <stp>PREV_CPN_DT</stp>
        <stp>[NEW BONDS ASW_VINCE2018NIKO2.XLSM]CCT!R13C26</stp>
        <tr r="Z13" s="44"/>
      </tp>
    </main>
    <main first="pldatasource.rtgetrtdserver">
      <tp>
        <v>95.19</v>
        <stp/>
        <stp>_x000B_IT524083=TT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</main>
    <main first="bloomberg.rtd">
      <tp t="s">
        <v>9/15/2018</v>
        <stp/>
        <stp>##V3_BDPV12</stp>
        <stp>IT0005331878 Corp</stp>
        <stp>NXT_CPN_DT</stp>
        <stp>[NEW BONDS ASW_VINCE2018NIKO2.XLSM]CCT!R15C25</stp>
        <tr r="Y15" s="44"/>
      </tp>
    </main>
    <main first="pldatasource.rtgetrtdserver">
      <tp>
        <v>87.210000000000008</v>
        <stp/>
        <stp>_x000B_IT517790=TT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115.45</v>
        <stp/>
        <stp>_x000B_IT451364=TT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99.15</v>
        <stp/>
        <stp>_x000B_IT510770=TT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105.32000000000001</v>
        <stp/>
        <stp>_x000B_IT453694=TT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94.100000000000009</v>
        <stp/>
        <stp>_x000B_IT532132=TT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102.7</v>
        <stp/>
        <stp>_x000B_IT442395=TT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143.834</v>
        <stp/>
        <stp>_x000B_ES00001186=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0" s="1"/>
      </tp>
      <tp>
        <v>109.76</v>
        <stp/>
        <stp>_x000B_IT469507=TT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93.55</v>
        <stp/>
        <stp>_x000B_IT509031=TT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102.28</v>
        <stp/>
        <stp>_x000B_IT349325=TT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105.696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101.654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135.01300000000001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162.54599999999999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97.796999999999997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106.03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</main>
    <main first="bloomberg.rtd">
      <tp>
        <v>-0.61899999999999999</v>
        <stp/>
        <stp>##V3_BDPV12</stp>
        <stp>AS6659419 Govt</stp>
        <stp>ASK_YIELD</stp>
        <stp>[NEW BONDS ASW_VINCE2018NIKO2.XLSM]Bonds!R6C30</stp>
        <tr r="AD6" s="1"/>
      </tp>
    </main>
    <main first="pldatasource.rtgetrtdserver">
      <tp>
        <v>2.1249999999999997E-3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1.25E-4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5.5000000000000005E-3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  <tp>
        <v>1E-3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  <tp>
        <v>4.5000000000000005E-3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3.2500000000000003E-3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1.15E-2</v>
        <stp/>
        <stp xml:space="preserve">
EUR3MFUTZ0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  <tp>
        <v>2.2500000000000003E-3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2.0000000000000001E-4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7.5000000000000006E-3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</main>
    <main first="bloomberg.rtd">
      <tp>
        <v>0.432</v>
        <stp/>
        <stp>##V3_BDPV12</stp>
        <stp>AO2235429 Govt</stp>
        <stp>ASK_YIELD</stp>
        <stp>[NEW BONDS ASW_VINCE2018NIKO2.XLSM]Bonds!R6C38</stp>
        <tr r="AL6" s="1"/>
      </tp>
      <tp t="s">
        <v>AS6659419</v>
        <stp/>
        <stp>##V3_BDPV12</stp>
        <stp>DUU8 Comdty</stp>
        <stp>FUT_CTD_CUSIP</stp>
        <stp>[NEW BONDS ASW_VINCE2018NIKO2.XLSM]Bonds!R5C30</stp>
        <tr r="AD5" s="1"/>
      </tp>
      <tp t="s">
        <v>AS6659419</v>
        <stp/>
        <stp>##V3_BDPV12</stp>
        <stp>DUU8 Comdty</stp>
        <stp>FUT_CTD_CUSIP</stp>
        <stp>[NEW BONDS ASW_VINCE2018NIKO2.XLSM]Bonds!R6C30</stp>
        <tr r="AD6" s="1"/>
        <tr r="AD6" s="1"/>
      </tp>
    </main>
    <main first="pldatasource.rtgetrtdserver">
      <tp>
        <v>99.622500000000002</v>
        <stp/>
        <stp xml:space="preserve">
EUR3MFUTZ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100.2675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100.015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99.727500000000006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100.2925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100.1075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  <tp>
        <v>99.922499999999999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-0.26700000000000002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100.24250000000001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99.827500000000001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100.31750000000001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100.1825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100.24250000000001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  <tp>
        <v>99.922499999999999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100.1825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100.31750000000001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99.827500000000001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100.1075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100.2925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99.727500000000006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100.015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100.2675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99.622500000000002</v>
        <stp/>
        <stp xml:space="preserve">
EUR3MFUTZ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</main>
    <main first="bloomberg.rtd">
      <tp t="s">
        <v>AO2235429</v>
        <stp/>
        <stp>##V3_BDPV12</stp>
        <stp>RXU8 Comdty</stp>
        <stp>FUT_CTD_CUSIP</stp>
        <stp>[NEW BONDS ASW_VINCE2018NIKO2.XLSM]Bonds!R6C38</stp>
        <tr r="AL6" s="1"/>
        <tr r="AL6" s="1"/>
      </tp>
      <tp t="s">
        <v>AO2235429</v>
        <stp/>
        <stp>##V3_BDPV12</stp>
        <stp>RXU8 Comdty</stp>
        <stp>FUT_CTD_CUSIP</stp>
        <stp>[NEW BONDS ASW_VINCE2018NIKO2.XLSM]Bonds!R5C38</stp>
        <tr r="AL5" s="1"/>
      </tp>
      <tp>
        <v>97.710999999999999</v>
        <stp/>
        <stp>##V3_BDPV12</stp>
        <stp>IT0005056541 Corp</stp>
        <stp>PX_BID</stp>
        <stp>[NEW BONDS ASW_VINCE2018NIKO2.XLSM]CCT!R8C7</stp>
        <tr r="G8" s="44"/>
      </tp>
      <tp>
        <v>95.435000000000002</v>
        <stp/>
        <stp>##V3_BDPV12</stp>
        <stp>IT0005104473 Corp</stp>
        <stp>PX_BID</stp>
        <stp>[NEW BONDS ASW_VINCE2018NIKO2.XLSM]CCT!R9C7</stp>
        <tr r="G9" s="44"/>
      </tp>
      <tp>
        <v>100.104</v>
        <stp/>
        <stp>##V3_BDPV12</stp>
        <stp>IT0005009839 Corp</stp>
        <stp>PX_ASK</stp>
        <stp>[NEW BONDS ASW_VINCE2018NIKO2.XLSM]CCT!R7C9</stp>
        <tr r="I7" s="44"/>
      </tp>
      <tp>
        <v>-0.156</v>
        <stp/>
        <stp>##V3_BDPV12</stp>
        <stp>EJ6775781 Govt</stp>
        <stp>ASK_YIELD</stp>
        <stp>[NEW BONDS ASW_VINCE2018NIKO2.XLSM]Bonds!R6C37</stp>
        <tr r="AK6" s="1"/>
      </tp>
      <tp>
        <v>99.885999999999996</v>
        <stp/>
        <stp>##V3_BDPV12</stp>
        <stp>IT0005009839 Corp</stp>
        <stp>PX_BID</stp>
        <stp>[NEW BONDS ASW_VINCE2018NIKO2.XLSM]CCT!R7C7</stp>
        <tr r="G7" s="44"/>
      </tp>
      <tp>
        <v>100.52200000000001</v>
        <stp/>
        <stp>##V3_BDPV12</stp>
        <stp>IT0004922909 Corp</stp>
        <stp>PX_BID</stp>
        <stp>[NEW BONDS ASW_VINCE2018NIKO2.XLSM]CCT!R6C7</stp>
        <tr r="G6" s="44"/>
      </tp>
      <tp>
        <v>95.888999999999996</v>
        <stp/>
        <stp>##V3_BDPV12</stp>
        <stp>IT0005104473 Corp</stp>
        <stp>PX_ASK</stp>
        <stp>[NEW BONDS ASW_VINCE2018NIKO2.XLSM]CCT!R9C9</stp>
        <tr r="I9" s="44"/>
      </tp>
      <tp>
        <v>98.075000000000003</v>
        <stp/>
        <stp>##V3_BDPV12</stp>
        <stp>IT0005056541 Corp</stp>
        <stp>PX_ASK</stp>
        <stp>[NEW BONDS ASW_VINCE2018NIKO2.XLSM]CCT!R8C9</stp>
        <tr r="I8" s="44"/>
      </tp>
      <tp t="s">
        <v>SPGB 1.45 10/31/27</v>
        <stp/>
        <stp>##V3_BDPV12</stp>
        <stp>ES0000012A89 Corp</stp>
        <stp>security des</stp>
        <stp>[NEW BONDS ASW_VINCE2018NIKO2.XLSM]Isin!R39C6</stp>
        <tr r="F39" s="41"/>
      </tp>
    </main>
    <main first="pldatasource.rtgetrtdserver">
      <tp>
        <v>100.339</v>
        <stp/>
        <stp xml:space="preserve">	DE110466=_x000F_SECOND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5" s="1"/>
      </tp>
      <tp>
        <v>105.871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148.715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6" s="1"/>
      </tp>
      <tp>
        <v>174.35300000000001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108.595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6" s="1"/>
      </tp>
      <tp>
        <v>101.08200000000001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100.532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8" s="1"/>
      </tp>
      <tp>
        <v>102.58500000000001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158.524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152.541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102.54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6" s="1"/>
      </tp>
      <tp>
        <v>108.46600000000001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8" s="1"/>
      </tp>
      <tp>
        <v>100.581</v>
        <stp/>
        <stp xml:space="preserve">	DE114167=_x000F_SECOND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4" s="1"/>
      </tp>
      <tp>
        <v>100.70400000000001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</main>
    <main first="bloomberg.rtd">
      <tp t="s">
        <v>9/10/2018</v>
        <stp/>
        <stp>##V3_BDPV12</stp>
        <stp>IKU8 Comdty</stp>
        <stp>FUT_DLV_DT_LAST</stp>
        <stp>[NEW BONDS ASW_VINCE2018NIKO2.XLSM]Bonds!R5C4</stp>
        <tr r="D5" s="1"/>
      </tp>
    </main>
    <main first="pldatasource.rtgetrtdserver">
      <tp>
        <v>100.03100000000001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1" s="1"/>
      </tp>
      <tp>
        <v>132.80100000000002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100.05</v>
        <stp/>
        <stp xml:space="preserve">	DE110244=_x000F_SECOND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154.655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163.63400000000001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9" s="1"/>
      </tp>
      <tp>
        <v>111.535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  <tp>
        <v>101.45400000000001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5" s="1"/>
      </tp>
    </main>
    <main first="bloomberg.rtd">
      <tp>
        <v>0.92900000000000005</v>
        <stp/>
        <stp>##V3_BDPV12</stp>
        <stp>IT0005009839 Corp</stp>
        <stp>CPN</stp>
        <stp>[NEW BONDS ASW_VINCE2018NIKO2.XLSM]CCT!R7C6</stp>
        <tr r="F7" s="44"/>
      </tp>
      <tp t="s">
        <v>FRTR 4 04/25/18</v>
        <stp/>
        <stp>##V3_BDPV12</stp>
        <stp>FR0010604983 Corp</stp>
        <stp>security des</stp>
        <stp>[NEW BONDS ASW_VINCE2018NIKO2.XLSM]Isin!R6C12</stp>
        <tr r="L6" s="41"/>
      </tp>
    </main>
    <main first="pldatasource.rtgetrtdserver">
      <tp>
        <v>100.181</v>
        <stp/>
        <stp xml:space="preserve">	DE110465=_x000F_SECOND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3" s="1"/>
      </tp>
      <tp>
        <v>108.831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100.297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2" s="1"/>
      </tp>
      <tp>
        <v>108.77800000000001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  <tp>
        <v>101.34400000000001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</main>
    <main first="bloomberg.rtd">
      <tp>
        <v>187.69051296091678</v>
        <stp/>
        <stp>##V3_BDPV12</stp>
        <stp>IT0005331878 Corp@CBBT Corp</stp>
        <stp>Z_SPRD_MID</stp>
        <stp>[NEW BONDS ASW_VINCE2018NIKO2.XLSM]CCT!R15C10</stp>
        <tr r="J15" s="44"/>
      </tp>
      <tp>
        <v>143.63497345444517</v>
        <stp/>
        <stp>##V3_BDPV12</stp>
        <stp>IT0004594930 Corp@CBBT Corp</stp>
        <stp>Z_SPRD_MID</stp>
        <stp>[NEW BONDS ASW_VINCE2018NIKO2.XLSM]CCT!R29C10</stp>
        <tr r="J29" s="44"/>
      </tp>
      <tp t="s">
        <v>5/15/2018</v>
        <stp/>
        <stp>##V3_BDPV12</stp>
        <stp>IT0005009839 Corp</stp>
        <stp>PREV_CPN_DT</stp>
        <stp>[NEW BONDS ASW_VINCE2018NIKO2.XLSM]CCT!R7C26</stp>
        <tr r="Z7" s="44"/>
      </tp>
      <tp t="s">
        <v>11/1/2018</v>
        <stp/>
        <stp>##V3_BDPV12</stp>
        <stp>IT0004922909 Corp</stp>
        <stp>NXT_CPN_DT</stp>
        <stp>[NEW BONDS ASW_VINCE2018NIKO2.XLSM]CCT!R6C25</stp>
        <tr r="Y6" s="44"/>
      </tp>
    </main>
    <main first="pldatasource.rtgetrtdserver">
      <tp>
        <v>110.965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  <tp>
        <v>100.62</v>
        <stp/>
        <stp xml:space="preserve">	DE110242=_x000F_SECOND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5" s="1"/>
      </tp>
      <tp>
        <v>158.96600000000001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1" s="1"/>
      </tp>
      <tp>
        <v>162.166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107.93300000000001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  <tp>
        <v>135.14400000000001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101.97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</main>
    <main first="bloomberg.rtd">
      <tp>
        <v>187.4591569451039</v>
        <stp/>
        <stp>##V3_BDPV12</stp>
        <stp>IT0004848831 Corp@CBBT Corp</stp>
        <stp>Z_SPRD_MID</stp>
        <stp>[NEW BONDS ASW_VINCE2018NIKO2.XLSM]CCT!R33C10</stp>
        <tr r="J33" s="44"/>
      </tp>
      <tp>
        <v>178.96127488203433</v>
        <stp/>
        <stp>##V3_BDPV12</stp>
        <stp>IT0005218968 Corp@CBBT Corp</stp>
        <stp>Z_SPRD_MID</stp>
        <stp>[NEW BONDS ASW_VINCE2018NIKO2.XLSM]CCT!R12C10</stp>
        <tr r="J12" s="44"/>
      </tp>
    </main>
    <main first="pldatasource.rtgetrtdserver">
      <tp>
        <v>110.12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  <tp>
        <v>101.742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146.69499999999999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101.48100000000001</v>
        <stp/>
        <stp xml:space="preserve">	DE114173=_x000F_SECOND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</main>
    <main first="bloomberg.rtd">
      <tp>
        <v>167.97302375975585</v>
        <stp/>
        <stp>##V3_BDPV12</stp>
        <stp>IT0005218968 Corp@CBBT Corp</stp>
        <stp>ASSET_SWAP_SPD_MID</stp>
        <stp>[NEW BONDS ASW_VINCE2018NIKO2.XLSM]CCT!R12C11</stp>
        <tr r="K12" s="44"/>
      </tp>
      <tp t="s">
        <v>EJ6775781</v>
        <stp/>
        <stp>##V3_BDPV12</stp>
        <stp>OEU8 Comdty</stp>
        <stp>FUT_CTD_CUSIP</stp>
        <stp>[NEW BONDS ASW_VINCE2018NIKO2.XLSM]Bonds!R6C37</stp>
        <tr r="AK6" s="1"/>
        <tr r="AK6" s="1"/>
      </tp>
      <tp t="s">
        <v>EJ6775781</v>
        <stp/>
        <stp>##V3_BDPV12</stp>
        <stp>OEU8 Comdty</stp>
        <stp>FUT_CTD_CUSIP</stp>
        <stp>[NEW BONDS ASW_VINCE2018NIKO2.XLSM]Bonds!R5C37</stp>
        <tr r="AK5" s="1"/>
      </tp>
      <tp t="s">
        <v>5/1/2018</v>
        <stp/>
        <stp>##V3_BDPV12</stp>
        <stp>IT0004922909 Corp</stp>
        <stp>PREV_CPN_DT</stp>
        <stp>[NEW BONDS ASW_VINCE2018NIKO2.XLSM]CCT!R6C26</stp>
        <tr r="Z6" s="44"/>
      </tp>
    </main>
    <main first="pldatasource.rtgetrtdserver">
      <tp>
        <v>101.003</v>
        <stp/>
        <stp xml:space="preserve">	DE110470=_x000F_SECOND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108.01300000000001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>
        <v>97.51</v>
        <stp/>
        <stp xml:space="preserve">	DE110240=_x000F_SECOND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107.479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8" s="1"/>
      </tp>
      <tp>
        <v>101.251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3" s="1"/>
      </tp>
    </main>
    <main first="bloomberg.rtd">
      <tp>
        <v>-0.14799999999999999</v>
        <stp/>
        <stp>##V3_BDPV12</stp>
        <stp>EJ6775781 Govt</stp>
        <stp>BID_YIELD</stp>
        <stp>[NEW BONDS ASW_VINCE2018NIKO2.XLSM]Bonds!R6C37</stp>
        <tr r="AK6" s="1"/>
      </tp>
      <tp>
        <v>174.3314602026235</v>
        <stp/>
        <stp>##V3_BDPV12</stp>
        <stp>IT0005331878 Corp@CBBT Corp</stp>
        <stp>ASSET_SWAP_SPD_MID</stp>
        <stp>[NEW BONDS ASW_VINCE2018NIKO2.XLSM]CCT!R15C11</stp>
        <tr r="K15" s="44"/>
      </tp>
    </main>
    <main first="pldatasource.rtgetrtdserver">
      <tp>
        <v>101.13200000000001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108.18300000000001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  <tp>
        <v>98.97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106.431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101.20700000000001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7" s="1"/>
      </tp>
    </main>
    <main first="bloomberg.rtd">
      <tp>
        <v>186.00635901813257</v>
        <stp/>
        <stp>##V3_BDPV12</stp>
        <stp>IT0004801541 Corp@CBBT Corp</stp>
        <stp>Z_SPRD_MID</stp>
        <stp>[NEW BONDS ASW_VINCE2018NIKO2.XLSM]CCT!R32C10</stp>
        <tr r="J32" s="44"/>
      </tp>
      <tp>
        <v>44.393808283645939</v>
        <stp/>
        <stp>##V3_BDPV12</stp>
        <stp>IT0004957574 Corp@CBBT Corp</stp>
        <stp>Z_SPRD_MID</stp>
        <stp>[NEW BONDS ASW_VINCE2018NIKO2.XLSM]CCT!R26C10</stp>
        <tr r="J26" s="44"/>
      </tp>
      <tp>
        <v>178.19437884161829</v>
        <stp/>
        <stp>##V3_BDPV12</stp>
        <stp>IT0005185456 Corp@CBBT Corp</stp>
        <stp>Z_SPRD_MID</stp>
        <stp>[NEW BONDS ASW_VINCE2018NIKO2.XLSM]CCT!R11C10</stp>
        <tr r="J11" s="44"/>
      </tp>
      <tp>
        <v>1.5310000000000001</v>
        <stp/>
        <stp>##V3_BDPV12</stp>
        <stp>IT0004922909 Corp</stp>
        <stp>CPN</stp>
        <stp>[NEW BONDS ASW_VINCE2018NIKO2.XLSM]CCT!R6C6</stp>
        <tr r="F6" s="44"/>
      </tp>
      <tp>
        <v>0.27700000000000002</v>
        <stp/>
        <stp>##V3_BDPV12</stp>
        <stp>IT0005104473 Corp</stp>
        <stp>CPN</stp>
        <stp>[NEW BONDS ASW_VINCE2018NIKO2.XLSM]CCT!R9C6</stp>
        <tr r="F9" s="44"/>
      </tp>
      <tp t="s">
        <v>FRTR 1 05/25/18</v>
        <stp/>
        <stp>##V3_BDPV12</stp>
        <stp>FR0011394345 Corp</stp>
        <stp>security des</stp>
        <stp>[NEW BONDS ASW_VINCE2018NIKO2.XLSM]Isin!R7C12</stp>
        <tr r="L7" s="41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44181</v>
        <stp/>
        <stp xml:space="preserve">
EUR3MFUTZ0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</main>
    <main first="bloomberg.rtd">
      <tp>
        <v>-0.60299999999999998</v>
        <stp/>
        <stp>##V3_BDPV12</stp>
        <stp>AS6659419 Govt</stp>
        <stp>BID_YIELD</stp>
        <stp>[NEW BONDS ASW_VINCE2018NIKO2.XLSM]Bonds!R6C30</stp>
        <tr r="AD6" s="1"/>
      </tp>
      <tp>
        <v>157.52227105013429</v>
        <stp/>
        <stp>##V3_BDPV12</stp>
        <stp>IT0005137614 Corp@CBBT Corp</stp>
        <stp>ASSET_SWAP_SPD_MID</stp>
        <stp>[NEW BONDS ASW_VINCE2018NIKO2.XLSM]CCT!R10C11</stp>
        <tr r="K10" s="44"/>
      </tp>
      <tp>
        <v>194.95570782910198</v>
        <stp/>
        <stp>##V3_BDPV12</stp>
        <stp>IT0004953417 Corp@CBBT Corp</stp>
        <stp>Z_SPRD_MID</stp>
        <stp>[NEW BONDS ASW_VINCE2018NIKO2.XLSM]CCT!R36C10</stp>
        <tr r="J36" s="44"/>
      </tp>
      <tp>
        <v>194.21913334609033</v>
        <stp/>
        <stp>##V3_BDPV12</stp>
        <stp>IT0005001547 Corp@CBBT Corp</stp>
        <stp>Z_SPRD_MID</stp>
        <stp>[NEW BONDS ASW_VINCE2018NIKO2.XLSM]CCT!R37C10</stp>
        <tr r="J37" s="44"/>
      </tp>
      <tp>
        <v>184.21653912817865</v>
        <stp/>
        <stp>##V3_BDPV12</stp>
        <stp>IT0005252520 Corp@CBBT Corp</stp>
        <stp>Z_SPRD_MID</stp>
        <stp>[NEW BONDS ASW_VINCE2018NIKO2.XLSM]CCT!R13C10</stp>
        <tr r="J13" s="44"/>
      </tp>
      <tp>
        <v>185.88507474929904</v>
        <stp/>
        <stp>##V3_BDPV12</stp>
        <stp>IT0005311508 Corp@CBBT Corp</stp>
        <stp>Z_SPRD_MID</stp>
        <stp>[NEW BONDS ASW_VINCE2018NIKO2.XLSM]CCT!R14C10</stp>
        <tr r="J14" s="44"/>
      </tp>
      <tp t="s">
        <v>6/15/2018</v>
        <stp/>
        <stp>##V3_BDPV12</stp>
        <stp>IT0005056541 Corp</stp>
        <stp>NXT_CPN_DT</stp>
        <stp>[NEW BONDS ASW_VINCE2018NIKO2.XLSM]CCT!R8C25</stp>
        <tr r="Y8" s="44"/>
      </tp>
      <tp t="s">
        <v>12/15/2017</v>
        <stp/>
        <stp>##V3_BDPV12</stp>
        <stp>IT0005056541 Corp</stp>
        <stp>PREV_CPN_DT</stp>
        <stp>[NEW BONDS ASW_VINCE2018NIKO2.XLSM]CCT!R8C26</stp>
        <tr r="Z8" s="44"/>
      </tp>
      <tp t="s">
        <v>FRTR 1 11/25/18</v>
        <stp/>
        <stp>##V3_BDPV12</stp>
        <stp>FR0011523257 Corp</stp>
        <stp>security des</stp>
        <stp>[NEW BONDS ASW_VINCE2018NIKO2.XLSM]Isin!R9C12</stp>
        <tr r="L9" s="41"/>
      </tp>
      <tp>
        <v>177.92333314775698</v>
        <stp/>
        <stp>##V3_BDPV12</stp>
        <stp>IT0005252520 Corp@CBBT Corp</stp>
        <stp>ASSET_SWAP_SPD_MID</stp>
        <stp>[NEW BONDS ASW_VINCE2018NIKO2.XLSM]CCT!R13C11</stp>
        <tr r="K13" s="44"/>
      </tp>
      <tp>
        <v>177.92380181586262</v>
        <stp/>
        <stp>##V3_BDPV12</stp>
        <stp>IT0005311508 Corp@CBBT Corp</stp>
        <stp>ASSET_SWAP_SPD_MID</stp>
        <stp>[NEW BONDS ASW_VINCE2018NIKO2.XLSM]CCT!R14C11</stp>
        <tr r="K14" s="44"/>
      </tp>
      <tp>
        <v>171.4033948792125</v>
        <stp/>
        <stp>##V3_BDPV12</stp>
        <stp>IT0005137614 Corp@CBBT Corp</stp>
        <stp>Z_SPRD_MID</stp>
        <stp>[NEW BONDS ASW_VINCE2018NIKO2.XLSM]CCT!R10C10</stp>
        <tr r="J10" s="44"/>
      </tp>
      <tp>
        <v>165.33397984007098</v>
        <stp/>
        <stp>##V3_BDPV12</stp>
        <stp>IT0005185456 Corp@CBBT Corp</stp>
        <stp>ASSET_SWAP_SPD_MID</stp>
        <stp>[NEW BONDS ASW_VINCE2018NIKO2.XLSM]CCT!R11C11</stp>
        <tr r="K11" s="44"/>
      </tp>
      <tp>
        <v>125.38390642127517</v>
        <stp/>
        <stp>##V3_BDPV12</stp>
        <stp>IT0004489610 Corp@CBBT Corp</stp>
        <stp>Z_SPRD_MID</stp>
        <stp>[NEW BONDS ASW_VINCE2018NIKO2.XLSM]CCT!R27C10</stp>
        <tr r="J27" s="44"/>
      </tp>
      <tp>
        <v>194.1542246659709</v>
        <stp/>
        <stp>##V3_BDPV12</stp>
        <stp>IT0004513641 Corp@CBBT Corp</stp>
        <stp>Z_SPRD_MID</stp>
        <stp>[NEW BONDS ASW_VINCE2018NIKO2.XLSM]CCT!R39C10</stp>
        <tr r="J39" s="44"/>
      </tp>
      <tp>
        <v>171.65728833966057</v>
        <stp/>
        <stp>##V3_BDPV12</stp>
        <stp>IT0004759673 Corp@CBBT Corp</stp>
        <stp>Z_SPRD_MID</stp>
        <stp>[NEW BONDS ASW_VINCE2018NIKO2.XLSM]CCT!R31C10</stp>
        <tr r="J31" s="44"/>
      </tp>
      <tp t="s">
        <v>6/15/2018</v>
        <stp/>
        <stp>##V3_BDPV12</stp>
        <stp>IT0005104473 Corp</stp>
        <stp>NXT_CPN_DT</stp>
        <stp>[NEW BONDS ASW_VINCE2018NIKO2.XLSM]CCT!R9C25</stp>
        <tr r="Y9" s="44"/>
      </tp>
      <tp>
        <v>0.52700000000000002</v>
        <stp/>
        <stp>##V3_BDPV12</stp>
        <stp>IT0005056541 Corp</stp>
        <stp>CPN</stp>
        <stp>[NEW BONDS ASW_VINCE2018NIKO2.XLSM]CCT!R8C6</stp>
        <tr r="F8" s="44"/>
      </tp>
      <tp>
        <v>188.17145506195845</v>
        <stp/>
        <stp>##V3_BDPV12</stp>
        <stp>IT0005127086 Corp@CBBT Corp</stp>
        <stp>Z_SPRD_MID</stp>
        <stp>[NEW BONDS ASW_VINCE2018NIKO2.XLSM]CCT!R41C10</stp>
        <tr r="J41" s="44"/>
      </tp>
      <tp>
        <v>152.20510804407024</v>
        <stp/>
        <stp>##V3_BDPV12</stp>
        <stp>IT0004634132 Corp@CBBT Corp</stp>
        <stp>Z_SPRD_MID</stp>
        <stp>[NEW BONDS ASW_VINCE2018NIKO2.XLSM]CCT!R30C10</stp>
        <tr r="J30" s="44"/>
      </tp>
      <tp t="s">
        <v>#N/A Field Not Applicable</v>
        <stp/>
        <stp>##V3_BDPV12</stp>
        <stp>IT0005106049 Corp@CBBT Corp</stp>
        <stp>Z_SPRD_MID</stp>
        <stp>[NEW BONDS ASW_VINCE2018NIKO2.XLSM]CCT!R24C10</stp>
        <tr r="J24" s="44"/>
      </tp>
      <tp t="s">
        <v>BTNS 1 07/25/17</v>
        <stp/>
        <stp>##V3_BDPV12</stp>
        <stp>FR0120746609 Corp</stp>
        <stp>security des</stp>
        <stp>[NEW BONDS ASW_VINCE2018NIKO2.XLSM]Isin!R3C12</stp>
        <tr r="L3" s="41"/>
      </tp>
      <tp>
        <v>185.98052685924273</v>
        <stp/>
        <stp>##V3_BDPV12</stp>
        <stp>IT0004898034 Corp@CBBT Corp</stp>
        <stp>Z_SPRD_MID</stp>
        <stp>[NEW BONDS ASW_VINCE2018NIKO2.XLSM]CCT!R34C10</stp>
        <tr r="J34" s="44"/>
      </tp>
      <tp>
        <v>6.056539178264563</v>
        <stp/>
        <stp>##V3_BDPV12</stp>
        <stp>IT0004361041 Corp@CBBT Corp</stp>
        <stp>Z_SPRD_MID</stp>
        <stp>[NEW BONDS ASW_VINCE2018NIKO2.XLSM]CCT!R25C10</stp>
        <tr r="J25" s="44"/>
      </tp>
      <tp t="s">
        <v>FRTR 0 02/25/18</v>
        <stp/>
        <stp>##V3_BDPV12</stp>
        <stp>FR0012634558 Corp</stp>
        <stp>security des</stp>
        <stp>[NEW BONDS ASW_VINCE2018NIKO2.XLSM]Isin!R5C12</stp>
        <tr r="L5" s="41"/>
      </tp>
      <tp t="s">
        <v>FRTR 4 1/4 10/25/18</v>
        <stp/>
        <stp>##V3_BDPV12</stp>
        <stp>FR0010670737 Corp</stp>
        <stp>security des</stp>
        <stp>[NEW BONDS ASW_VINCE2018NIKO2.XLSM]Isin!R8C12</stp>
        <tr r="L8" s="41"/>
      </tp>
      <tp>
        <v>186.91503719944214</v>
        <stp/>
        <stp>##V3_BDPV12</stp>
        <stp>IT0005045270 Corp@CBBT Corp</stp>
        <stp>Z_SPRD_MID</stp>
        <stp>[NEW BONDS ASW_VINCE2018NIKO2.XLSM]CCT!R38C10</stp>
        <tr r="J38" s="44"/>
      </tp>
      <tp>
        <v>180.02345437046822</v>
        <stp/>
        <stp>##V3_BDPV12</stp>
        <stp>IT0005215246 Corp@CBBT Corp</stp>
        <stp>Z_SPRD_MID</stp>
        <stp>[NEW BONDS ASW_VINCE2018NIKO2.XLSM]CCT!R35C10</stp>
        <tr r="J35" s="44"/>
      </tp>
      <tp t="s">
        <v>12/15/2017</v>
        <stp/>
        <stp>##V3_BDPV12</stp>
        <stp>IT0005104473 Corp</stp>
        <stp>PREV_CPN_DT</stp>
        <stp>[NEW BONDS ASW_VINCE2018NIKO2.XLSM]CCT!R9C26</stp>
        <tr r="Z9" s="44"/>
      </tp>
      <tp t="s">
        <v>11/15/2018</v>
        <stp/>
        <stp>##V3_BDPV12</stp>
        <stp>IT0005009839 Corp</stp>
        <stp>NXT_CPN_DT</stp>
        <stp>[NEW BONDS ASW_VINCE2018NIKO2.XLSM]CCT!R7C25</stp>
        <tr r="Y7" s="44"/>
      </tp>
      <tp t="s">
        <v>6/12/2018</v>
        <stp/>
        <stp>##V3_BDPV12</stp>
        <stp>IT0005218968 Corp</stp>
        <stp>T_PLUS_1_SETTLE_DT</stp>
        <stp>[NEW BONDS ASW_VINCE2018NIKO2.XLSM]CCT!R1C26</stp>
        <tr r="Z1" s="44"/>
      </tp>
    </main>
    <main first="pldatasource.rtgetrtdserver">
      <tp>
        <v>100.71300000000001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0" s="1"/>
      </tp>
      <tp>
        <v>105.90600000000001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142.00800000000001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8" s="1"/>
      </tp>
      <tp>
        <v>104.47800000000001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1" s="1"/>
      </tp>
      <tp>
        <v>131.5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101.20400000000001</v>
        <stp/>
        <stp xml:space="preserve">	DE114168=_x000F_SECOND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7" s="1"/>
      </tp>
    </main>
    <main first="bloomberg.rtd">
      <tp t="s">
        <v>FRTR 4 1/4 10/25/17</v>
        <stp/>
        <stp>##V3_BDPV12</stp>
        <stp>FR0010517417 Corp</stp>
        <stp>security des</stp>
        <stp>[NEW BONDS ASW_VINCE2018NIKO2.XLSM]Isin!R4C12</stp>
        <tr r="L4" s="41"/>
      </tp>
      <tp t="s">
        <v>SPGB 0.45 10/31/22</v>
        <stp/>
        <stp>##V3_BDPV12</stp>
        <stp>ES0000012A97 Corp</stp>
        <stp>security des</stp>
        <stp>[NEW BONDS ASW_VINCE2018NIKO2.XLSM]Isin!R26C6</stp>
        <tr r="F26" s="41"/>
      </tp>
    </main>
    <main first="pldatasource.rtgetrtdserver">
      <tp t="s">
        <v>#N/A The record could not be found</v>
        <stp/>
        <stp>_x0001_=_x000F_SECOND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  <tr r="T246" s="1"/>
        <tr r="T247" s="1"/>
        <tr r="T248" s="1"/>
        <tr r="T249" s="1"/>
        <tr r="T250" s="1"/>
        <tr r="T251" s="1"/>
        <tr r="T252" s="1"/>
        <tr r="T253" s="1"/>
        <tr r="T254" s="1"/>
        <tr r="T255" s="1"/>
        <tr r="T256" s="1"/>
        <tr r="T257" s="1"/>
        <tr r="T258" s="1"/>
        <tr r="T259" s="1"/>
        <tr r="T260" s="1"/>
        <tr r="T261" s="1"/>
        <tr r="T262" s="1"/>
        <tr r="T263" s="1"/>
        <tr r="T264" s="1"/>
        <tr r="T265" s="1"/>
        <tr r="T266" s="1"/>
        <tr r="T267" s="1"/>
        <tr r="T268" s="1"/>
        <tr r="T269" s="1"/>
        <tr r="T270" s="1"/>
        <tr r="T271" s="1"/>
        <tr r="T272" s="1"/>
        <tr r="T273" s="1"/>
        <tr r="T274" s="1"/>
        <tr r="T275" s="1"/>
        <tr r="T276" s="1"/>
        <tr r="T277" s="1"/>
        <tr r="T278" s="1"/>
        <tr r="T279" s="1"/>
        <tr r="T280" s="1"/>
        <tr r="T281" s="1"/>
        <tr r="T282" s="1"/>
        <tr r="T283" s="1"/>
        <tr r="T284" s="1"/>
        <tr r="T285" s="1"/>
        <tr r="T286" s="1"/>
        <tr r="T287" s="1"/>
        <tr r="T288" s="1"/>
        <tr r="T289" s="1"/>
        <tr r="T290" s="1"/>
        <tr r="T291" s="1"/>
        <tr r="T292" s="1"/>
        <tr r="T293" s="1"/>
        <tr r="T294" s="1"/>
        <tr r="T295" s="1"/>
        <tr r="T296" s="1"/>
        <tr r="T297" s="1"/>
        <tr r="T298" s="1"/>
        <tr r="T299" s="1"/>
        <tr r="T300" s="1"/>
        <tr r="T301" s="1"/>
        <tr r="T302" s="1"/>
        <tr r="T303" s="1"/>
        <tr r="T304" s="1"/>
        <tr r="T305" s="1"/>
        <tr r="T306" s="1"/>
        <tr r="T307" s="1"/>
        <tr r="T308" s="1"/>
        <tr r="T309" s="1"/>
        <tr r="T310" s="1"/>
      </tp>
    </main>
    <main first="bloomberg.rtd">
      <tp>
        <v>123.22652150689879</v>
        <stp/>
        <stp>##V3_BDPV12</stp>
        <stp>IT0005069395 Corp@CBBT Corp</stp>
        <stp>Z_SPRD_MID</stp>
        <stp>[NEW BONDS ASW_VINCE2018NIKO2.XLSM]CCT!R28C10</stp>
        <tr r="J28" s="44"/>
      </tp>
      <tp>
        <v>0.435</v>
        <stp/>
        <stp>##V3_BDPV12</stp>
        <stp>AO2235429 Govt</stp>
        <stp>BID_YIELD</stp>
        <stp>[NEW BONDS ASW_VINCE2018NIKO2.XLSM]Bonds!R6C38</stp>
        <tr r="AL6" s="1"/>
      </tp>
      <tp>
        <v>188.36057037461589</v>
        <stp/>
        <stp>##V3_BDPV12</stp>
        <stp>IT0005090318 Corp@CBBT Corp</stp>
        <stp>Z_SPRD_MID</stp>
        <stp>[NEW BONDS ASW_VINCE2018NIKO2.XLSM]CCT!R40C10</stp>
        <tr r="J40" s="44"/>
      </tp>
    </main>
    <main first="pldatasource.rtgetrtdserver">
      <tp>
        <v>100.873</v>
        <stp/>
        <stp xml:space="preserve">	DE110469=_x000F_SECOND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2" s="1"/>
      </tp>
      <tp>
        <v>101.96000000000001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106.21900000000001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5" s="1"/>
      </tp>
      <tp>
        <v>107.589</v>
        <stp/>
        <stp xml:space="preserve">	DE113549=_x000F_SECOND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  <tp>
        <v>101.00700000000001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9" s="1"/>
      </tp>
      <tp>
        <v>151.15</v>
        <stp/>
        <stp>_x0006_FOAT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99.869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96.894999999999996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>
        <v>132.96299999999999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110.279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101.07900000000001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141.559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159.268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101.035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105.396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  <tp>
        <v>118.245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</main>
    <main first="bloomberg.rtd">
      <tp t="s">
        <v>9/1/2019</v>
        <stp/>
        <stp>##V3_BDPV12</stp>
        <stp>IT0004489610 Corp</stp>
        <stp>Maturity</stp>
        <stp>[NEW BONDS ASW_VINCE2018NIKO2.XLSM]CCT!R27C4</stp>
        <tr r="D27" s="44"/>
      </tp>
      <tp>
        <v>94.82</v>
        <stp/>
        <stp>##V3_BDPV12</stp>
        <stp>IT0005185456 Corp</stp>
        <stp>PX_ASK</stp>
        <stp>[NEW BONDS ASW_VINCE2018NIKO2.XLSM]CCT!R11C9</stp>
        <tr r="I11" s="44"/>
      </tp>
      <tp>
        <v>105.96599999999999</v>
        <stp/>
        <stp>##V3_BDPV12</stp>
        <stp>IT0004634132 Corp</stp>
        <stp>PX_ASK</stp>
        <stp>[NEW BONDS ASW_VINCE2018NIKO2.XLSM]CCT!R30C9</stp>
        <tr r="I30" s="44"/>
      </tp>
    </main>
    <main first="pldatasource.rtgetrtdserver">
      <tp>
        <v>101.73400000000001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106.49600000000001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162.946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135.25300000000001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106.28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98.197000000000003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</main>
    <main first="bloomberg.rtd">
      <tp t="s">
        <v>12/1/2024</v>
        <stp/>
        <stp>##V3_BDPV12</stp>
        <stp>IT0005045270 Corp</stp>
        <stp>Maturity</stp>
        <stp>[NEW BONDS ASW_VINCE2018NIKO2.XLSM]CCT!R38C4</stp>
        <tr r="D38" s="44"/>
      </tp>
      <tp t="s">
        <v>9/1/2020</v>
        <stp/>
        <stp>##V3_BDPV12</stp>
        <stp>IT0004594930 Corp</stp>
        <stp>Maturity</stp>
        <stp>[NEW BONDS ASW_VINCE2018NIKO2.XLSM]CCT!R29C4</stp>
        <tr r="D29" s="44"/>
      </tp>
      <tp>
        <v>94.597999999999999</v>
        <stp/>
        <stp>##V3_BDPV12</stp>
        <stp>IT0005218968 Corp</stp>
        <stp>PX_ASK</stp>
        <stp>[NEW BONDS ASW_VINCE2018NIKO2.XLSM]CCT!R12C9</stp>
        <tr r="I12" s="44"/>
      </tp>
    </main>
    <main first="pldatasource.rtgetrtdserver">
      <tp>
        <v>151.13</v>
        <stp/>
        <stp>_x0006_FOAT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101.527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  <tp>
        <v>101.55500000000001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101.789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104.92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</main>
    <main first="bloomberg.rtd">
      <tp t="s">
        <v>5/1/2023</v>
        <stp/>
        <stp>##V3_BDPV12</stp>
        <stp>IT0004898034 Corp</stp>
        <stp>Maturity</stp>
        <stp>[NEW BONDS ASW_VINCE2018NIKO2.XLSM]CCT!R34C4</stp>
        <tr r="D34" s="44"/>
      </tp>
      <tp>
        <v>94.31</v>
        <stp/>
        <stp>##V3_BDPV12</stp>
        <stp>IT0005311508 Corp</stp>
        <stp>PX_ASK</stp>
        <stp>[NEW BONDS ASW_VINCE2018NIKO2.XLSM]CCT!R14C9</stp>
        <tr r="I14" s="44"/>
      </tp>
    </main>
    <main first="pldatasource.rtgetrtdserver">
      <tp>
        <v>111.95</v>
        <stp/>
        <stp>_x0006_FGBS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109.61</v>
        <stp/>
        <stp>_x0006_FBTS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124.77</v>
        <stp/>
        <stp>_x0006_FBTP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112.05500000000001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153.52600000000001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140.92600000000002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101.02</v>
        <stp/>
        <stp>_x000D_FR0013311016=_x000F_SECOND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107.545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</main>
    <main first="bloomberg.rtd">
      <tp t="s">
        <v>11/1/2022</v>
        <stp/>
        <stp>##V3_BDPV12</stp>
        <stp>IT0004848831 Corp</stp>
        <stp>Maturity</stp>
        <stp>[NEW BONDS ASW_VINCE2018NIKO2.XLSM]CCT!R33C4</stp>
        <tr r="D33" s="44"/>
      </tp>
      <tp>
        <v>95.686999999999998</v>
        <stp/>
        <stp>##V3_BDPV12</stp>
        <stp>IT0005137614 Corp</stp>
        <stp>PX_ASK</stp>
        <stp>[NEW BONDS ASW_VINCE2018NIKO2.XLSM]CCT!R10C9</stp>
        <tr r="I10" s="44"/>
      </tp>
    </main>
    <main first="pldatasource.rtgetrtdserver">
      <tp>
        <v>1.39299996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1.3689999800000001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1.349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0.80900000000000005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-0.35140962200000003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0.89700000000000002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-0.34961971800000002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0.97499999999999998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1.0426492199999999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-0.34373580200000003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1.1014699100000001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-0.33996144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1.1519999890000001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-0.33500000000000002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1.1960028490000001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-0.32902593400000002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1.233888479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-0.322373136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1.266150152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-0.31499999900000003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1.293144174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-0.30674013700000002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1.314999958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-0.29785937200000001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1.3323943030000001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-0.28899998800000004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1.3460546820000001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-0.27862631400000004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1.3565579830000001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-0.268738545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1.3646372870000001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1.37099997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1.3761403750000001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1.3803677599999999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1.383818003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1.3866401460000002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1.3889999910000002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1.3954371360000002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100.639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100.923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  <tp>
        <v>112.515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146.17000000000002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100.44500000000001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105.92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100.75700000000001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</main>
    <main first="bloomberg.rtd">
      <tp t="s">
        <v>3/1/2025</v>
        <stp/>
        <stp>##V3_BDPV12</stp>
        <stp>IT0004513641 Corp</stp>
        <stp>Maturity</stp>
        <stp>[NEW BONDS ASW_VINCE2018NIKO2.XLSM]CCT!R39C4</stp>
        <tr r="D39" s="44"/>
      </tp>
      <tp t="s">
        <v>2/15/2024</v>
        <stp/>
        <stp>##V3_BDPV12</stp>
        <stp>IT0005218968 Corp</stp>
        <stp>Maturity</stp>
        <stp>[NEW BONDS ASW_VINCE2018NIKO2.XLSM]CCT!R12C4</stp>
        <tr r="D12" s="44"/>
      </tp>
      <tp>
        <v>91.287999999999997</v>
        <stp/>
        <stp>##V3_BDPV12</stp>
        <stp>IT0005331878 Corp</stp>
        <stp>PX_ASK</stp>
        <stp>[NEW BONDS ASW_VINCE2018NIKO2.XLSM]CCT!R15C9</stp>
        <tr r="I15" s="44"/>
      </tp>
      <tp t="s">
        <v>#N/A N/A</v>
        <stp/>
        <stp>##V3_BDPV12</stp>
        <stp>IT0005106049 Corp</stp>
        <stp>PX_ASK</stp>
        <stp>[NEW BONDS ASW_VINCE2018NIKO2.XLSM]CCT!R24C9</stp>
        <tr r="I24" s="44"/>
      </tp>
      <tp>
        <v>100.059</v>
        <stp/>
        <stp>##V3_BDPV12</stp>
        <stp>IT0005069395 Corp</stp>
        <stp>PX_ASK</stp>
        <stp>[NEW BONDS ASW_VINCE2018NIKO2.XLSM]CCT!R28C9</stp>
        <tr r="I28" s="44"/>
      </tp>
      <tp>
        <v>93.364000000000004</v>
        <stp/>
        <stp>##V3_BDPV12</stp>
        <stp>IT0005090318 Corp</stp>
        <stp>PX_ASK</stp>
        <stp>[NEW BONDS ASW_VINCE2018NIKO2.XLSM]CCT!R40C9</stp>
        <tr r="I40" s="44"/>
      </tp>
      <tp>
        <v>111.24299999999999</v>
        <stp/>
        <stp>##V3_BDPV12</stp>
        <stp>IT0004759673 Corp</stp>
        <stp>PX_ASK</stp>
        <stp>[NEW BONDS ASW_VINCE2018NIKO2.XLSM]CCT!R31C9</stp>
        <tr r="I31" s="44"/>
      </tp>
    </main>
    <main first="pldatasource.rtgetrtdserver">
      <tp>
        <v>103.93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107.012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158.22300000000001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100.783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102.494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  <tp>
        <v>123.462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</main>
    <main first="bloomberg.rtd">
      <tp>
        <v>103.934</v>
        <stp/>
        <stp>##V3_BDPV12</stp>
        <stp>IT0004489610 Corp</stp>
        <stp>PX_ASK</stp>
        <stp>[NEW BONDS ASW_VINCE2018NIKO2.XLSM]CCT!R27C9</stp>
        <tr r="I27" s="44"/>
      </tp>
      <tp>
        <v>100.684</v>
        <stp/>
        <stp>##V3_BDPV12</stp>
        <stp>IT0004361041 Corp</stp>
        <stp>PX_ASK</stp>
        <stp>[NEW BONDS ASW_VINCE2018NIKO2.XLSM]CCT!R25C9</stp>
        <tr r="I25" s="44"/>
      </tp>
    </main>
    <main first="pldatasource.rtgetrtdserver">
      <tp>
        <v>124.76</v>
        <stp/>
        <stp>_x0006_FBTP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109.63</v>
        <stp/>
        <stp>_x0006_FBTS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111.955</v>
        <stp/>
        <stp>_x0006_FGBS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99.647000000000006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</main>
    <main first="bloomberg.rtd">
      <tp t="s">
        <v>3/1/2022</v>
        <stp/>
        <stp>##V3_BDPV12</stp>
        <stp>IT0004759673 Corp</stp>
        <stp>Maturity</stp>
        <stp>[NEW BONDS ASW_VINCE2018NIKO2.XLSM]CCT!R31C4</stp>
        <tr r="D31" s="44"/>
      </tp>
      <tp>
        <v>92.165000000000006</v>
        <stp/>
        <stp>##V3_BDPV12</stp>
        <stp>IT0005215246 Corp</stp>
        <stp>PX_ASK</stp>
        <stp>[NEW BONDS ASW_VINCE2018NIKO2.XLSM]CCT!R35C9</stp>
        <tr r="I35" s="44"/>
      </tp>
      <tp>
        <v>107.378</v>
        <stp/>
        <stp>##V3_BDPV12</stp>
        <stp>IT0005001547 Corp</stp>
        <stp>PX_ASK</stp>
        <stp>[NEW BONDS ASW_VINCE2018NIKO2.XLSM]CCT!R37C9</stp>
        <tr r="I37" s="44"/>
      </tp>
      <tp>
        <v>95.694999999999993</v>
        <stp/>
        <stp>##V3_BDPV12</stp>
        <stp>IT0005252520 Corp</stp>
        <stp>PX_ASK</stp>
        <stp>[NEW BONDS ASW_VINCE2018NIKO2.XLSM]CCT!R13C9</stp>
        <tr r="I13" s="44"/>
      </tp>
    </main>
    <main first="pldatasource.rtgetrtdserver">
      <tp>
        <v>107.819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 t="s">
        <v>12/15/2022</v>
        <stp/>
        <stp>##V3_BDPV12</stp>
        <stp>IT0005137614 Corp</stp>
        <stp>Maturity</stp>
        <stp>[NEW BONDS ASW_VINCE2018NIKO2.XLSM]CCT!R10C4</stp>
        <tr r="D10" s="44"/>
      </tp>
    </main>
    <main first="pldatasource.rtgetrtdserver">
      <tp>
        <v>104.90300000000001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98.92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  <tp>
        <v>109.459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</main>
    <main first="bloomberg.rtd">
      <tp t="s">
        <v>12/1/2025</v>
        <stp/>
        <stp>##V3_BDPV12</stp>
        <stp>IT0005127086 Corp</stp>
        <stp>Maturity</stp>
        <stp>[NEW BONDS ASW_VINCE2018NIKO2.XLSM]CCT!R41C4</stp>
        <tr r="D41" s="44"/>
      </tp>
      <tp t="s">
        <v>9/1/2024</v>
        <stp/>
        <stp>##V3_BDPV12</stp>
        <stp>IT0005001547 Corp</stp>
        <stp>Maturity</stp>
        <stp>[NEW BONDS ASW_VINCE2018NIKO2.XLSM]CCT!R37C4</stp>
        <tr r="D37" s="44"/>
      </tp>
    </main>
    <main first="pldatasource.rtgetrtdserver">
      <tp>
        <v>104.238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 t="s">
        <v>3/1/2024</v>
        <stp/>
        <stp>##V3_BDPV12</stp>
        <stp>IT0004953417 Corp</stp>
        <stp>Maturity</stp>
        <stp>[NEW BONDS ASW_VINCE2018NIKO2.XLSM]CCT!R36C4</stp>
        <tr r="D36" s="44"/>
      </tp>
      <tp t="s">
        <v>4/15/2025</v>
        <stp/>
        <stp>##V3_BDPV12</stp>
        <stp>IT0005311508 Corp</stp>
        <stp>Maturity</stp>
        <stp>[NEW BONDS ASW_VINCE2018NIKO2.XLSM]CCT!R14C4</stp>
        <tr r="D14" s="44"/>
      </tp>
      <tp>
        <v>111.212</v>
        <stp/>
        <stp>##V3_BDPV12</stp>
        <stp>IT0004953417 Corp</stp>
        <stp>PX_ASK</stp>
        <stp>[NEW BONDS ASW_VINCE2018NIKO2.XLSM]CCT!R36C9</stp>
        <tr r="I36" s="44"/>
      </tp>
      <tp>
        <v>113.88200000000001</v>
        <stp/>
        <stp>##V3_BDPV12</stp>
        <stp>IT0004801541 Corp</stp>
        <stp>PX_ASK</stp>
        <stp>[NEW BONDS ASW_VINCE2018NIKO2.XLSM]CCT!R32C9</stp>
        <tr r="I32" s="44"/>
      </tp>
      <tp t="s">
        <v>8/1/2018</v>
        <stp/>
        <stp>##V3_BDPV12</stp>
        <stp>IT0004361041 Corp</stp>
        <stp>Maturity</stp>
        <stp>[NEW BONDS ASW_VINCE2018NIKO2.XLSM]CCT!R25C4</stp>
        <tr r="D25" s="44"/>
      </tp>
      <tp t="s">
        <v>3/1/2021</v>
        <stp/>
        <stp>##V3_BDPV12</stp>
        <stp>IT0004634132 Corp</stp>
        <stp>Maturity</stp>
        <stp>[NEW BONDS ASW_VINCE2018NIKO2.XLSM]CCT!R30C4</stp>
        <tr r="D30" s="44"/>
      </tp>
      <tp t="s">
        <v>7/15/2023</v>
        <stp/>
        <stp>##V3_BDPV12</stp>
        <stp>IT0005185456 Corp</stp>
        <stp>Maturity</stp>
        <stp>[NEW BONDS ASW_VINCE2018NIKO2.XLSM]CCT!R11C4</stp>
        <tr r="D11" s="44"/>
      </tp>
      <tp t="s">
        <v>9/15/2025</v>
        <stp/>
        <stp>##V3_BDPV12</stp>
        <stp>IT0005331878 Corp</stp>
        <stp>Maturity</stp>
        <stp>[NEW BONDS ASW_VINCE2018NIKO2.XLSM]CCT!R15C4</stp>
        <tr r="D15" s="44"/>
      </tp>
      <tp>
        <v>105.884</v>
        <stp/>
        <stp>##V3_BDPV12</stp>
        <stp>IT0004594930 Corp</stp>
        <stp>PX_ASK</stp>
        <stp>[NEW BONDS ASW_VINCE2018NIKO2.XLSM]CCT!R29C9</stp>
        <tr r="I29" s="44"/>
      </tp>
      <tp>
        <v>110.82599999999999</v>
        <stp/>
        <stp>##V3_BDPV12</stp>
        <stp>IT0004898034 Corp</stp>
        <stp>PX_ASK</stp>
        <stp>[NEW BONDS ASW_VINCE2018NIKO2.XLSM]CCT!R34C9</stp>
        <tr r="I34" s="44"/>
      </tp>
      <tp>
        <v>100.36</v>
        <stp/>
        <stp>##V3_BDPV12</stp>
        <stp>IT0005045270 Corp</stp>
        <stp>PX_ASK</stp>
        <stp>[NEW BONDS ASW_VINCE2018NIKO2.XLSM]CCT!R38C9</stp>
        <tr r="I38" s="44"/>
      </tp>
    </main>
    <main first="pldatasource.rtgetrtdserver">
      <tp>
        <v>1.39299996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1.3689999800000001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1.349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-0.34373580200000003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1.0426492199999999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0.97499999999999998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-0.34961971800000002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0.89700000000000002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-0.35140962200000003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0.80900000000000005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-0.322373136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1.233888479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-0.32902593400000002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1.1960028490000001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-0.33500000000000002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1.1519999890000001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-0.33996144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1.1014699100000001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-0.30674013700000002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1.293144174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-0.31499999900000003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1.266150152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-0.268738545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1.3565579830000001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-0.27862631400000004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1.3460546820000001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-0.28899998800000004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1.3323943030000001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-0.29785937200000001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1.314999958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1.3803677599999999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1.3761403750000001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1.37099997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1.3646372870000001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1.3866401460000002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1.383818003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1.3889999910000002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1.3954371360000002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  <tp>
        <v>148.011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112.497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8" s="1"/>
      </tp>
      <tp>
        <v>108.53100000000001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</main>
    <main first="bloomberg.rtd">
      <tp t="s">
        <v>9/1/2022</v>
        <stp/>
        <stp>##V3_BDPV12</stp>
        <stp>IT0004801541 Corp</stp>
        <stp>Maturity</stp>
        <stp>[NEW BONDS ASW_VINCE2018NIKO2.XLSM]CCT!R32C4</stp>
        <tr r="D32" s="44"/>
      </tp>
      <tp>
        <v>101.61199999999999</v>
        <stp/>
        <stp>##V3_BDPV12</stp>
        <stp>IT0004957574 Corp</stp>
        <stp>PX_ASK</stp>
        <stp>[NEW BONDS ASW_VINCE2018NIKO2.XLSM]CCT!R26C9</stp>
        <tr r="I26" s="44"/>
      </tp>
      <tp>
        <v>115.297</v>
        <stp/>
        <stp>##V3_BDPV12</stp>
        <stp>IT0004513641 Corp</stp>
        <stp>PX_ASK</stp>
        <stp>[NEW BONDS ASW_VINCE2018NIKO2.XLSM]CCT!R39C9</stp>
        <tr r="I39" s="44"/>
      </tp>
      <tp>
        <v>114.107</v>
        <stp/>
        <stp>##V3_BDPV12</stp>
        <stp>IT0004848831 Corp</stp>
        <stp>PX_ASK</stp>
        <stp>[NEW BONDS ASW_VINCE2018NIKO2.XLSM]CCT!R33C9</stp>
        <tr r="I33" s="44"/>
      </tp>
      <tp>
        <v>96.010999999999996</v>
        <stp/>
        <stp>##V3_BDPV12</stp>
        <stp>IT0005127086 Corp</stp>
        <stp>PX_ASK</stp>
        <stp>[NEW BONDS ASW_VINCE2018NIKO2.XLSM]CCT!R41C9</stp>
        <tr r="I41" s="44"/>
      </tp>
    </main>
    <main first="pldatasource.rtgetrtdserver">
      <tp>
        <v>111.93300000000001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109.28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116.88500000000001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99.924999999999997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122.36500000000001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</main>
    <main first="bloomberg.rtd">
      <tp t="s">
        <v>5/15/2018</v>
        <stp/>
        <stp>##V3_BDPV12</stp>
        <stp>IT0005106049 Corp</stp>
        <stp>Maturity</stp>
        <stp>[NEW BONDS ASW_VINCE2018NIKO2.XLSM]CCT!R24C4</stp>
        <tr r="D24" s="44"/>
      </tp>
    </main>
    <main first="pldatasource.rtgetrtdserver">
      <tp>
        <v>112.024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161.70500000000001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  <tp>
        <v>95.92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</main>
    <main first="bloomberg.rtd">
      <tp t="s">
        <v>12/1/2019</v>
        <stp/>
        <stp>##V3_BDPV12</stp>
        <stp>IT0005069395 Corp</stp>
        <stp>Maturity</stp>
        <stp>[NEW BONDS ASW_VINCE2018NIKO2.XLSM]CCT!R28C4</stp>
        <tr r="D28" s="44"/>
      </tp>
      <tp t="s">
        <v>10/15/2024</v>
        <stp/>
        <stp>##V3_BDPV12</stp>
        <stp>IT0005252520 Corp</stp>
        <stp>Maturity</stp>
        <stp>[NEW BONDS ASW_VINCE2018NIKO2.XLSM]CCT!R13C4</stp>
        <tr r="D13" s="44"/>
      </tp>
      <tp t="s">
        <v>12/1/2018</v>
        <stp/>
        <stp>##V3_BDPV12</stp>
        <stp>IT0004957574 Corp</stp>
        <stp>Maturity</stp>
        <stp>[NEW BONDS ASW_VINCE2018NIKO2.XLSM]CCT!R26C4</stp>
        <tr r="D26" s="44"/>
      </tp>
    </main>
    <main first="pldatasource.rtgetrtdserver">
      <tp t="s">
        <v>#N/A The record could not be found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</main>
    <main first="bloomberg.rtd">
      <tp t="s">
        <v>6/1/2025</v>
        <stp/>
        <stp>##V3_BDPV12</stp>
        <stp>IT0005090318 Corp</stp>
        <stp>Maturity</stp>
        <stp>[NEW BONDS ASW_VINCE2018NIKO2.XLSM]CCT!R40C4</stp>
        <tr r="D40" s="44"/>
      </tp>
      <tp t="s">
        <v>10/15/2023</v>
        <stp/>
        <stp>##V3_BDPV12</stp>
        <stp>IT0005215246 Corp</stp>
        <stp>Maturity</stp>
        <stp>[NEW BONDS ASW_VINCE2018NIKO2.XLSM]CCT!R35C4</stp>
        <tr r="D35" s="44"/>
      </tp>
      <tp>
        <v>113.52200000000001</v>
        <stp/>
        <stp>##V3_BDPV12</stp>
        <stp>IT0004801541 Corp</stp>
        <stp>PX_BID</stp>
        <stp>[NEW BONDS ASW_VINCE2018NIKO2.XLSM]CCT!R32C7</stp>
        <tr r="G32" s="44"/>
      </tp>
      <tp>
        <v>111.08799999999999</v>
        <stp/>
        <stp>##V3_BDPV12</stp>
        <stp>IT0004953417 Corp</stp>
        <stp>PX_BID</stp>
        <stp>[NEW BONDS ASW_VINCE2018NIKO2.XLSM]CCT!R36C7</stp>
        <tr r="G36" s="44"/>
      </tp>
    </main>
    <main first="marketviewexcelplugin.mkvxp">
      <tp t="e">
        <v>#REF!</v>
        <stp/>
        <stp>0</stp>
        <stp>EUR.CM_DEPTH.VMO_REPO.IT0005104473_SN_Fixed</stp>
        <stp>VolumeMarket</stp>
        <tr r="N9" s="44"/>
      </tp>
    </main>
    <main first="bloomberg.rtd">
      <tp>
        <v>100.21299999999999</v>
        <stp/>
        <stp>##V3_BDPV12</stp>
        <stp>IT0005045270 Corp</stp>
        <stp>PX_BID</stp>
        <stp>[NEW BONDS ASW_VINCE2018NIKO2.XLSM]CCT!R38C7</stp>
        <tr r="G38" s="44"/>
      </tp>
      <tp>
        <v>110.45</v>
        <stp/>
        <stp>##V3_BDPV12</stp>
        <stp>IT0004898034 Corp</stp>
        <stp>PX_BID</stp>
        <stp>[NEW BONDS ASW_VINCE2018NIKO2.XLSM]CCT!R34C7</stp>
        <tr r="G34" s="44"/>
      </tp>
      <tp>
        <v>105.645</v>
        <stp/>
        <stp>##V3_BDPV12</stp>
        <stp>IT0004594930 Corp</stp>
        <stp>PX_BID</stp>
        <stp>[NEW BONDS ASW_VINCE2018NIKO2.XLSM]CCT!R29C7</stp>
        <tr r="G29" s="44"/>
      </tp>
      <tp>
        <v>27.502402938219983</v>
        <stp/>
        <stp>##V3_BDPV12</stp>
        <stp>IT0004922909 Corp@CBBT Corp</stp>
        <stp>Z_SPRD_MID</stp>
        <stp>[NEW BONDS ASW_VINCE2018NIKO2.XLSM]CCT!R6C10</stp>
        <tr r="J6" s="44"/>
      </tp>
      <tp>
        <v>165.92061333288424</v>
        <stp/>
        <stp>##V3_BDPV12</stp>
        <stp>IT0005104473 Corp@CBBT Corp</stp>
        <stp>Z_SPRD_MID</stp>
        <stp>[NEW BONDS ASW_VINCE2018NIKO2.XLSM]CCT!R9C10</stp>
        <tr r="J9" s="44"/>
      </tp>
      <tp>
        <v>120.32719536606662</v>
        <stp/>
        <stp>##V3_BDPV12</stp>
        <stp>IT0005009839 Corp@CBBT Corp</stp>
        <stp>ASSET_SWAP_SPD_MID</stp>
        <stp>[NEW BONDS ASW_VINCE2018NIKO2.XLSM]CCT!R7C11</stp>
        <tr r="K7" s="44"/>
      </tp>
    </main>
    <main first="marketviewexcelplugin.mkvxp">
      <tp t="e">
        <v>#REF!</v>
        <stp/>
        <stp>0</stp>
        <stp>EUR.CM_DEPTH.VMO_REPO.IT0005137614_SN_Fixed</stp>
        <stp>VolumeMarket</stp>
        <tr r="N10" s="44"/>
      </tp>
    </main>
    <main first="bloomberg.rtd">
      <tp>
        <v>164.12550407602262</v>
        <stp/>
        <stp>##V3_BDPV12</stp>
        <stp>IT0005056541 Corp@CBBT Corp</stp>
        <stp>Z_SPRD_MID</stp>
        <stp>[NEW BONDS ASW_VINCE2018NIKO2.XLSM]CCT!R8C10</stp>
        <tr r="J8" s="44"/>
      </tp>
    </main>
    <main first="marketviewexcelplugin.mkvxp">
      <tp t="e">
        <v>#REF!</v>
        <stp/>
        <stp>0</stp>
        <stp>EUR.CM_DEPTH.VMO_REPO.IT0005056541_SN_Fixed</stp>
        <stp>VolumeMarket</stp>
        <tr r="N8" s="44"/>
      </tp>
    </main>
    <main first="bloomberg.rtd">
      <tp>
        <v>95.89</v>
        <stp/>
        <stp>##V3_BDPV12</stp>
        <stp>IT0005127086 Corp</stp>
        <stp>PX_BID</stp>
        <stp>[NEW BONDS ASW_VINCE2018NIKO2.XLSM]CCT!R41C7</stp>
        <tr r="G41" s="44"/>
      </tp>
      <tp>
        <v>113.965</v>
        <stp/>
        <stp>##V3_BDPV12</stp>
        <stp>IT0004848831 Corp</stp>
        <stp>PX_BID</stp>
        <stp>[NEW BONDS ASW_VINCE2018NIKO2.XLSM]CCT!R33C7</stp>
        <tr r="G33" s="44"/>
      </tp>
      <tp>
        <v>114.956</v>
        <stp/>
        <stp>##V3_BDPV12</stp>
        <stp>IT0004513641 Corp</stp>
        <stp>PX_BID</stp>
        <stp>[NEW BONDS ASW_VINCE2018NIKO2.XLSM]CCT!R39C7</stp>
        <tr r="G39" s="44"/>
      </tp>
      <tp>
        <v>101.496</v>
        <stp/>
        <stp>##V3_BDPV12</stp>
        <stp>IT0004957574 Corp</stp>
        <stp>PX_BID</stp>
        <stp>[NEW BONDS ASW_VINCE2018NIKO2.XLSM]CCT!R26C7</stp>
        <tr r="G26" s="44"/>
      </tp>
    </main>
    <main first="marketviewexcelplugin.mkvxp">
      <tp t="e">
        <v>#REF!</v>
        <stp/>
        <stp>0</stp>
        <stp>EUR.CM_DEPTH.VMO_REPO.IT0005252520_SN_Fixed</stp>
        <stp>VolumeMarket</stp>
        <tr r="N13" s="44"/>
      </tp>
    </main>
    <main first="bloomberg.rtd">
      <tp>
        <v>150.09676798305028</v>
        <stp/>
        <stp>##V3_BDPV12</stp>
        <stp>IT0005104473 Corp@CBBT Corp</stp>
        <stp>ASSET_SWAP_SPD_MID</stp>
        <stp>[NEW BONDS ASW_VINCE2018NIKO2.XLSM]CCT!R9C11</stp>
        <tr r="K9" s="44"/>
      </tp>
    </main>
    <main first="pldatasource.rtgetrtdserver">
      <tp>
        <v>159.67000000000002</v>
        <stp/>
        <stp>_x0006_FGBL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>
        <v>94.153000000000006</v>
        <stp/>
        <stp>##V3_BDPV12</stp>
        <stp>IT0005218968 Corp</stp>
        <stp>PX_BID</stp>
        <stp>[NEW BONDS ASW_VINCE2018NIKO2.XLSM]CCT!R12C7</stp>
        <tr r="G12" s="44"/>
      </tp>
      <tp>
        <v>120.39702181650379</v>
        <stp/>
        <stp>##V3_BDPV12</stp>
        <stp>IT0005009839 Corp@CBBT Corp</stp>
        <stp>Z_SPRD_MID</stp>
        <stp>[NEW BONDS ASW_VINCE2018NIKO2.XLSM]CCT!R7C10</stp>
        <tr r="J7" s="44"/>
      </tp>
    </main>
    <main first="marketviewexcelplugin.mkvxp">
      <tp t="e">
        <v>#REF!</v>
        <stp/>
        <stp>0</stp>
        <stp>EUR.CM_DEPTH.VMO_REPO.IT0005331878_SN_Fixed</stp>
        <stp>VolumeMarket</stp>
        <tr r="N15" s="44"/>
      </tp>
    </main>
    <main first="pldatasource.rtgetrtdserver">
      <tp>
        <v>131.06</v>
        <stp/>
        <stp>_x0006_FGBM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6" s="44"/>
      </tp>
    </main>
    <main first="bloomberg.rtd">
      <tp>
        <v>94.048000000000002</v>
        <stp/>
        <stp>##V3_BDPV12</stp>
        <stp>IT0005311508 Corp</stp>
        <stp>PX_BID</stp>
        <stp>[NEW BONDS ASW_VINCE2018NIKO2.XLSM]CCT!R14C7</stp>
        <tr r="G14" s="44"/>
      </tp>
    </main>
    <main first="pldatasource.rtgetrtdserver">
      <tp>
        <v>133.82</v>
        <stp/>
        <stp xml:space="preserve">
IT36665=TT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</main>
    <main first="bloomberg.rtd">
      <tp>
        <v>148.55434143704156</v>
        <stp/>
        <stp>##V3_BDPV12</stp>
        <stp>IT0005056541 Corp@CBBT Corp</stp>
        <stp>ASSET_SWAP_SPD_MID</stp>
        <stp>[NEW BONDS ASW_VINCE2018NIKO2.XLSM]CCT!R8C11</stp>
        <tr r="K8" s="44"/>
      </tp>
    </main>
    <main first="pldatasource.rtgetrtdserver">
      <tp>
        <v>131.05000000000001</v>
        <stp/>
        <stp>_x0006_FGBM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  <tp>
        <v>159.66</v>
        <stp/>
        <stp>_x0006_FGBL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EUR.CM_DEPTH.VMO_REPO.IT0005311508_SN_Fixed</stp>
        <stp>VolumeMarket</stp>
        <tr r="N14" s="44"/>
      </tp>
      <tp t="e">
        <v>#REF!</v>
        <stp/>
        <stp>0</stp>
        <stp>EUR.CM_DEPTH.VMO_REPO.IT0005009839_SN_Fixed</stp>
        <stp>VolumeMarket</stp>
        <tr r="N7" s="44"/>
      </tp>
      <tp t="e">
        <v>#REF!</v>
        <stp/>
        <stp>0</stp>
        <stp>EUR.CM_DEPTH.VMO_REPO.IT0005218968_SN_Fixed</stp>
        <stp>VolumeMarket</stp>
        <tr r="N12" s="44"/>
      </tp>
    </main>
    <main first="bloomberg.rtd">
      <tp>
        <v>105.855</v>
        <stp/>
        <stp>##V3_BDPV12</stp>
        <stp>IT0004634132 Corp</stp>
        <stp>PX_BID</stp>
        <stp>[NEW BONDS ASW_VINCE2018NIKO2.XLSM]CCT!R30C7</stp>
        <tr r="G30" s="44"/>
      </tp>
      <tp>
        <v>94.59</v>
        <stp/>
        <stp>##V3_BDPV12</stp>
        <stp>IT0005185456 Corp</stp>
        <stp>PX_BID</stp>
        <stp>[NEW BONDS ASW_VINCE2018NIKO2.XLSM]CCT!R11C7</stp>
        <tr r="G11" s="44"/>
      </tp>
    </main>
    <main first="marketviewexcelplugin.mkvxp">
      <tp t="e">
        <v>#REF!</v>
        <stp/>
        <stp>0</stp>
        <stp>EUR.CM_DEPTH.VMO_REPO.IT0005185456_SN_Fixed</stp>
        <stp>VolumeMarket</stp>
        <tr r="N11" s="44"/>
      </tp>
    </main>
    <main first="bloomberg.rtd">
      <tp>
        <v>100.59099999999999</v>
        <stp/>
        <stp>##V3_BDPV12</stp>
        <stp>IT0004361041 Corp</stp>
        <stp>PX_BID</stp>
        <stp>[NEW BONDS ASW_VINCE2018NIKO2.XLSM]CCT!R25C7</stp>
        <tr r="G25" s="44"/>
      </tp>
      <tp>
        <v>103.813</v>
        <stp/>
        <stp>##V3_BDPV12</stp>
        <stp>IT0004489610 Corp</stp>
        <stp>PX_BID</stp>
        <stp>[NEW BONDS ASW_VINCE2018NIKO2.XLSM]CCT!R27C7</stp>
        <tr r="G27" s="44"/>
      </tp>
      <tp>
        <v>95.427000000000007</v>
        <stp/>
        <stp>##V3_BDPV12</stp>
        <stp>IT0005252520 Corp</stp>
        <stp>PX_BID</stp>
        <stp>[NEW BONDS ASW_VINCE2018NIKO2.XLSM]CCT!R13C7</stp>
        <tr r="G13" s="44"/>
      </tp>
      <tp>
        <v>107.235</v>
        <stp/>
        <stp>##V3_BDPV12</stp>
        <stp>IT0005001547 Corp</stp>
        <stp>PX_BID</stp>
        <stp>[NEW BONDS ASW_VINCE2018NIKO2.XLSM]CCT!R37C7</stp>
        <tr r="G37" s="44"/>
      </tp>
      <tp>
        <v>92.063000000000002</v>
        <stp/>
        <stp>##V3_BDPV12</stp>
        <stp>IT0005215246 Corp</stp>
        <stp>PX_BID</stp>
        <stp>[NEW BONDS ASW_VINCE2018NIKO2.XLSM]CCT!R35C7</stp>
        <tr r="G35" s="44"/>
      </tp>
      <tp>
        <v>62.929861408578681</v>
        <stp/>
        <stp>##V3_BDPV12</stp>
        <stp>IT0004922909 Corp@CBBT Corp</stp>
        <stp>ASSET_SWAP_SPD_MID</stp>
        <stp>[NEW BONDS ASW_VINCE2018NIKO2.XLSM]CCT!R6C11</stp>
        <tr r="K6" s="44"/>
      </tp>
      <tp>
        <v>95.451999999999998</v>
        <stp/>
        <stp>##V3_BDPV12</stp>
        <stp>IT0005137614 Corp</stp>
        <stp>PX_BID</stp>
        <stp>[NEW BONDS ASW_VINCE2018NIKO2.XLSM]CCT!R10C7</stp>
        <tr r="G10" s="44"/>
      </tp>
      <tp>
        <v>111.136</v>
        <stp/>
        <stp>##V3_BDPV12</stp>
        <stp>IT0004759673 Corp</stp>
        <stp>PX_BID</stp>
        <stp>[NEW BONDS ASW_VINCE2018NIKO2.XLSM]CCT!R31C7</stp>
        <tr r="G31" s="44"/>
      </tp>
      <tp>
        <v>93.238</v>
        <stp/>
        <stp>##V3_BDPV12</stp>
        <stp>IT0005090318 Corp</stp>
        <stp>PX_BID</stp>
        <stp>[NEW BONDS ASW_VINCE2018NIKO2.XLSM]CCT!R40C7</stp>
        <tr r="G40" s="44"/>
      </tp>
      <tp>
        <v>99.962000000000003</v>
        <stp/>
        <stp>##V3_BDPV12</stp>
        <stp>IT0005069395 Corp</stp>
        <stp>PX_BID</stp>
        <stp>[NEW BONDS ASW_VINCE2018NIKO2.XLSM]CCT!R28C7</stp>
        <tr r="G28" s="44"/>
      </tp>
      <tp t="s">
        <v>#N/A N/A</v>
        <stp/>
        <stp>##V3_BDPV12</stp>
        <stp>IT0005106049 Corp</stp>
        <stp>PX_BID</stp>
        <stp>[NEW BONDS ASW_VINCE2018NIKO2.XLSM]CCT!R24C7</stp>
        <tr r="G24" s="44"/>
      </tp>
      <tp>
        <v>90.843999999999994</v>
        <stp/>
        <stp>##V3_BDPV12</stp>
        <stp>IT0005331878 Corp</stp>
        <stp>PX_BID</stp>
        <stp>[NEW BONDS ASW_VINCE2018NIKO2.XLSM]CCT!R15C7</stp>
        <tr r="G15" s="44"/>
      </tp>
    </main>
    <main first="pldatasource.rtgetrtdserver">
      <tp>
        <v>101.565</v>
        <stp/>
        <stp>_x000B_IT495757=TT_x000F_SECOND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110.59</v>
        <stp/>
        <stp>_x000B_IT393465=TT_x000F_SECOND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114.45</v>
        <stp/>
        <stp>_x000B_IT480154=TT_x000F_SECOND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111.58</v>
        <stp/>
        <stp>_x000B_IT489803=TT_x000F_SECOND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115.65</v>
        <stp/>
        <stp>_x000B_IT488903=TT_x000F_SECOND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114.86</v>
        <stp/>
        <stp>_x000B_IT484883=TT_x000F_SECOND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96.47</v>
        <stp/>
        <stp>_x000B_IT521649=TT_x000F_SECOND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86.38</v>
        <stp/>
        <stp>_x000B_IT521739=TT_x000F_SECOND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"/>
      </tp>
      <tp>
        <v>98.37</v>
        <stp/>
        <stp>_x000B_IT524478=TT_x000F_SECOND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100</v>
        <stp/>
        <stp>_x000B_IT522128=TT_x000F_SECOND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101.60000000000001</v>
        <stp/>
        <stp>_x000B_IT499230=TT_x000F_SECOND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106.55</v>
        <stp/>
        <stp>_x000B_IT496640=TT_x000F_SECOND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100.25</v>
        <stp/>
        <stp>_x000B_IT506939=TT_x000F_SECOND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96.52</v>
        <stp/>
        <stp>_x000B_IT512708=TT_x000F_SECOND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85.69</v>
        <stp/>
        <stp>_x000B_IT509408=TT_x000F_SECOND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98.81</v>
        <stp/>
        <stp>_x000B_IT508688=TT_x000F_SECOND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97.38</v>
        <stp/>
        <stp>_x000B_IT517559=TT_x000F_SECOND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111.99000000000001</v>
        <stp/>
        <stp>_x000B_IT495341=TT_x000F_SECOND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100.2</v>
        <stp/>
        <stp>_x000B_IT513909=TT_x000F_SECOND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100.63</v>
        <stp/>
        <stp>_x000B_IT436104=TT_x000F_SECOND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113.10000000000001</v>
        <stp/>
        <stp>_x000B_IT435684=TT_x000F_SECOND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92.08</v>
        <stp/>
        <stp>_x000B_IT524035=TT_x000F_SECOND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100.97</v>
        <stp/>
        <stp>_x000B_IT504527=TT_x000F_SECOND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95.66</v>
        <stp/>
        <stp>_x000B_IT532594=TT_x000F_SECOND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89.93</v>
        <stp/>
        <stp>_x000B_IT521065=TT_x000F_SECOND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106.93</v>
        <stp/>
        <stp>_x000B_IT400967=TT_x000F_SECOND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106.12</v>
        <stp/>
        <stp>_x000B_IT459493=TT_x000F_SECOND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97.73</v>
        <stp/>
        <stp>_x000B_IT528504=TT_x000F_SECOND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134.14000000000001</v>
        <stp/>
        <stp>_x000B_IT108656=TT_x000F_SECOND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99.534000000000006</v>
        <stp/>
        <stp>_x000B_IT517727=TT_x000F_SECOND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96.5</v>
        <stp/>
        <stp>_x000B_IT527744=TT_x000F_SECOND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98.58</v>
        <stp/>
        <stp>_x000B_IT525094=TT_x000F_SECOND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98</v>
        <stp/>
        <stp>_x000B_IT524634=TT_x000F_SECOND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93.16</v>
        <stp/>
        <stp>_x000B_IT521524=TT_x000F_SECOND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0.21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-0.35537207100000001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-0.35579293200000001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0.35100000000000003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5.7000000000000002E-2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-0.35474226400000003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-0.35591863200000001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0.48299999900000001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0.48299999900000001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-0.35591863200000001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-0.35474226400000003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5.7000000000000002E-2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0.35100000000000003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-0.35579293200000001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-0.35537207100000001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0.21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-0.347052148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-0.35613177100000004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-0.35499999999999998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-0.35699999999999998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-0.25699999700000004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-0.355999181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-0.35499999999999998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-0.106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-0.106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-0.35499999999999998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-0.355999181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-0.25699999700000004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-0.35699999999999998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-0.35499999999999998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-0.35613177100000004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-0.347052148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0.71299999999999997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-0.35298645700000003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0.60399999999999998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-0.35396458200000003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-0.35396458200000003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0.60399999999999998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-0.35298645700000003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0.71299999999999997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97.600000000000009</v>
        <stp/>
        <stp>_x000B_IT508305=TT_x000F_SECOND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98.864000000000004</v>
        <stp/>
        <stp>_x000B_IT528927=TT_x000F_SECOND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104.30800000000001</v>
        <stp/>
        <stp>_x000B_IT448961=TT_x000F_SECOND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99.3</v>
        <stp/>
        <stp>_x000B_IT525647=TT_x000F_SECOND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98.73</v>
        <stp/>
        <stp>_x000B_IT514214=TT_x000F_SECOND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113.16</v>
        <stp/>
        <stp>_x000B_IT464473=TT_x000F_SECOND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96.43</v>
        <stp/>
        <stp>_x000B_IT533096=TT_x000F_SECOND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106.31</v>
        <stp/>
        <stp>_x000B_IT463413=TT_x000F_SECOND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98.54</v>
        <stp/>
        <stp>_x000B_IT513584=TT_x000F_SECOND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-0.35699999999999998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-0.35699999999999998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123.66</v>
        <stp/>
        <stp>_x000B_IT428696=TT_x000F_SECOND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107.98</v>
        <stp/>
        <stp>_x000B_IT500154=TT_x000F_SECOND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95.460000000000008</v>
        <stp/>
        <stp>_x000B_IT517232=TT_x000F_SECOND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99.33</v>
        <stp/>
        <stp>_x000B_IT527301=TT_x000F_SECOND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121.13</v>
        <stp/>
        <stp>_x000B_IT127851=TT_x000F_SECOND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89.06</v>
        <stp/>
        <stp>_x000B_IT516282=TT_x000F_SECOND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130.30000000000001</v>
        <stp/>
        <stp>_x000B_IT144437=TT_x000F_SECOND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104.23</v>
        <stp/>
        <stp>_x000B_IT502423=TT_x000F_SECOND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93.52</v>
        <stp/>
        <stp>_x000B_IT532730=TT_x000F_SECOND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99.807000000000002</v>
        <stp/>
        <stp>_x000B_ES000012B3=_x000F_SECOND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8" s="1"/>
      </tp>
      <tp>
        <v>103.44500000000001</v>
        <stp/>
        <stp>_x000B_ES000012B4=_x000F_SECOND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9" s="1"/>
      </tp>
      <tp>
        <v>100.741</v>
        <stp/>
        <stp>_x000B_ES000012A9=_x000F_SECOND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4" s="1"/>
      </tp>
      <tp>
        <v>100.81</v>
        <stp/>
        <stp>_x000B_ES000012A8=_x000F_SECOND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7" s="1"/>
      </tp>
      <tp>
        <v>108.301</v>
        <stp/>
        <stp>_x000B_ES0000128C=_x000F_SECOND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8" s="1"/>
      </tp>
      <tp>
        <v>102.43</v>
        <stp/>
        <stp>_x000B_ES0000128B=_x000F_SECOND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"/>
      </tp>
      <tp>
        <v>100.465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  <tp>
        <v>116.63500000000001</v>
        <stp/>
        <stp>_x000B_ES0000128E=_x000F_SECOND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0" s="1"/>
      </tp>
      <tp>
        <v>100.986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5" s="1"/>
      </tp>
      <tp>
        <v>100.872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3" s="1"/>
      </tp>
      <tp>
        <v>105.14100000000001</v>
        <stp/>
        <stp>_x000B_ES0000128Q=_x000F_SECOND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1"/>
      </tp>
      <tp>
        <v>101.755</v>
        <stp/>
        <stp>_x000B_ES0000128P=_x000F_SECOND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6" s="1"/>
      </tp>
      <tp>
        <v>100.267</v>
        <stp/>
        <stp>_x000B_ES0000128X=_x000F_SECOND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"/>
      </tp>
      <tp>
        <v>133.02600000000001</v>
        <stp/>
        <stp>_x000B_ES00001293=_x000F_SECOND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4" s="1"/>
      </tp>
      <tp>
        <v>102.794</v>
        <stp/>
        <stp>_x000B_ES0000126C=_x000F_SECOND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"/>
      </tp>
      <tp>
        <v>112.494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9" s="1"/>
      </tp>
      <tp>
        <v>93.15</v>
        <stp/>
        <stp>_x000B_IT517083=TT_x000F_SECOND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94.23</v>
        <stp/>
        <stp>_x000B_IT527480=TT_x000F_SECOND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104.995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0" s="1"/>
      </tp>
      <tp>
        <v>102.926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1" s="1"/>
      </tp>
      <tp>
        <v>108.07900000000001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2" s="1"/>
      </tp>
      <tp>
        <v>102.82000000000001</v>
        <stp/>
        <stp>_x000B_ES0000127H=_x000F_SECOND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"/>
      </tp>
      <tp>
        <v>106.28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3" s="1"/>
      </tp>
      <tp>
        <v>135.078</v>
        <stp/>
        <stp>_x000B_ES0000124C=_x000F_SECOND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9" s="1"/>
      </tp>
      <tp>
        <v>101.652</v>
        <stp/>
        <stp>_x000B_ES0000124B=_x000F_SECOND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"/>
      </tp>
      <tp>
        <v>153.108</v>
        <stp/>
        <stp>_x000B_ES0000124H=_x000F_SECOND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7" s="1"/>
      </tp>
      <tp>
        <v>117.991</v>
        <stp/>
        <stp>_x000B_ES0000124W=_x000F_SECOND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8" s="1"/>
      </tp>
      <tp>
        <v>102.821</v>
        <stp/>
        <stp>_x000B_ES0000124V=_x000F_SECOND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"/>
      </tp>
      <tp>
        <v>149.74700000000001</v>
        <stp/>
        <stp>_x000B_ES00001241=_x000F_SECOND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2" s="1"/>
      </tp>
      <tp>
        <v>125.767</v>
        <stp/>
        <stp>_x000B_ES0000122E=_x000F_SECOND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1" s="1"/>
      </tp>
      <tp>
        <v>107.925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"/>
      </tp>
      <tp>
        <v>111.804</v>
        <stp/>
        <stp>_x000B_ES0000122T=_x000F_SECOND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"/>
      </tp>
      <tp>
        <v>136.86600000000001</v>
        <stp/>
        <stp>_x000B_ES0000123C=_x000F_SECOND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4" s="1"/>
      </tp>
      <tp>
        <v>115.998</v>
        <stp/>
        <stp>_x000B_ES0000123B=_x000F_SECOND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"/>
      </tp>
      <tp>
        <v>120.771</v>
        <stp/>
        <stp>_x000B_ES0000123K=_x000F_SECOND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"/>
      </tp>
      <tp>
        <v>123.13200000000001</v>
        <stp/>
        <stp>_x000B_ES0000123U=_x000F_SECOND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5" s="1"/>
      </tp>
      <tp>
        <v>120.47500000000001</v>
        <stp/>
        <stp>_x000B_ES0000123X=_x000F_SECOND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6" s="1"/>
      </tp>
      <tp>
        <v>146.18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5" s="1"/>
      </tp>
      <tp>
        <v>100.60600000000001</v>
        <stp/>
        <stp>_x000B_ES0000121A=_x000F_SECOND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"/>
      </tp>
      <tp>
        <v>123.224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7" s="1"/>
      </tp>
      <tp>
        <v>106.509</v>
        <stp/>
        <stp>_x000B_ES0000121O=_x000F_SECOND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"/>
      </tp>
      <tp>
        <v>105.663</v>
        <stp/>
        <stp>_x000B_ES0000121L=_x000F_SECOND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"/>
      </tp>
      <tp>
        <v>143.06700000000001</v>
        <stp/>
        <stp>_x000B_ES0000121S=_x000F_SECOND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6" s="1"/>
      </tp>
      <tp>
        <v>93.95</v>
        <stp/>
        <stp>_x000B_IT509031=TT_x000F_SECOND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102.4</v>
        <stp/>
        <stp>_x000B_IT349325=TT_x000F_SECOND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110.11</v>
        <stp/>
        <stp>_x000B_IT469507=TT_x000F_SECOND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144.036</v>
        <stp/>
        <stp>_x000B_ES00001186=_x000F_SECOND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0" s="1"/>
      </tp>
      <tp>
        <v>88.54</v>
        <stp/>
        <stp>_x000B_IT517790=TT_x000F_SECOND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96.13</v>
        <stp/>
        <stp>_x000B_IT524083=TT_x000F_SECOND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105.5</v>
        <stp/>
        <stp>_x000B_IT453694=TT_x000F_SECOND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95.51</v>
        <stp/>
        <stp>_x000B_IT532132=TT_x000F_SECOND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102.849</v>
        <stp/>
        <stp>_x000B_IT442395=TT_x000F_SECOND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115.85000000000001</v>
        <stp/>
        <stp>_x000B_IT451364=TT_x000F_SECOND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99.28</v>
        <stp/>
        <stp>_x000B_IT510770=TT_x000F_SECOND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94.81</v>
        <stp/>
        <stp>_x000B_IT528252=TT_x000F_SECOND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129.97</v>
        <stp/>
        <stp>_x000B_IT117461=TT_x000F_SECOND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130.08000000000001</v>
        <stp/>
        <stp>_x000B_IT325682=TT_x000F_SECOND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111.79</v>
        <stp/>
        <stp>_x000B_IT475967=TT_x000F_SECOND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105.64</v>
        <stp/>
        <stp>_x000B_IT364476=TT_x000F_SECOND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100.86500000000001</v>
        <stp/>
        <stp>_x000B_IT503050=TT_x000F_SECOND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123.34</v>
        <stp/>
        <stp>_x000B_IT453255=TT_x000F_SECOND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123.13000000000001</v>
        <stp/>
        <stp>_x000B_IT353515=TT_x000F_SECOND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93.05</v>
        <stp/>
        <stp>_x000B_IT532303=TT_x000F_SECOND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121.86</v>
        <stp/>
        <stp>_x000B_IT492399=TT_x000F_SECOND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102.14</v>
        <stp/>
        <stp>_x000B_IT502800=TT_x000F_SECOND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98.05</v>
        <stp/>
        <stp>_x000B_IT532933=TT_x000F_SECOND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99.003</v>
        <stp/>
        <stp>_x000B_IT521792=TT_x000F_SECOND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1.361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1.402947422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1.3119298990000001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1.438310121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1.438310121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1.3119298990000001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1.402947422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1.361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1.109775706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1.1870000000000001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1.022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1.253892593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1.253892593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1.022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1.1870000000000001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1.109775706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1.4919960440000002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1.4679471110000002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1.4679471110000002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1.4919960440000002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1.5549999999999999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1.55755062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1.5513614230000001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1.5593943590000001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1.5593943590000001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1.5513614230000001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1.55755062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1.5549999999999999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1.5258386730000002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1.5373647570000002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1.5110000000000001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1.545644566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1.545644566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1.5110000000000001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1.5373647570000002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1.5258386730000002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1.5615229180000001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1.5607047600000001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1.5607047600000001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1.5615229180000001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1.56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1.5586981240000002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1.5609606490000001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1.5570611030000001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1.5570611030000001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1.5609606490000001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1.5586981240000002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1.56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1.5620553110000002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1.5619075450000002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1.5620000000000001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1.5615221590000001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1.5615221590000001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1.5620000000000001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1.5619075450000002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1.5620553110000002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1.5527645120000002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1.555142295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1.555142295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1.5527645120000002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1.55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1.55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1.5130000000000001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1.5130000000000001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1.484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1.484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9317846463222"/>
          <c:y val="2.5200631084549334E-2"/>
          <c:w val="0.76488581096037689"/>
          <c:h val="0.91266454525042773"/>
        </c:manualLayout>
      </c:layout>
      <c:scatterChart>
        <c:scatterStyle val="smoothMarker"/>
        <c:varyColors val="0"/>
        <c:ser>
          <c:idx val="0"/>
          <c:order val="0"/>
          <c:spPr>
            <a:ln>
              <a:noFill/>
            </a:ln>
          </c:spPr>
          <c:xVal>
            <c:numRef>
              <c:f>Bonds!$G$11:$G$88</c:f>
              <c:numCache>
                <c:formatCode>dd/mmm/yy</c:formatCode>
                <c:ptCount val="78"/>
                <c:pt idx="0">
                  <c:v>43313</c:v>
                </c:pt>
                <c:pt idx="1">
                  <c:v>43388</c:v>
                </c:pt>
                <c:pt idx="2">
                  <c:v>43435</c:v>
                </c:pt>
                <c:pt idx="3">
                  <c:v>43462</c:v>
                </c:pt>
                <c:pt idx="4">
                  <c:v>43497</c:v>
                </c:pt>
                <c:pt idx="5">
                  <c:v>43525</c:v>
                </c:pt>
                <c:pt idx="6">
                  <c:v>43570</c:v>
                </c:pt>
                <c:pt idx="7">
                  <c:v>43586</c:v>
                </c:pt>
                <c:pt idx="8">
                  <c:v>43615</c:v>
                </c:pt>
                <c:pt idx="9">
                  <c:v>43678</c:v>
                </c:pt>
                <c:pt idx="10">
                  <c:v>43709</c:v>
                </c:pt>
                <c:pt idx="11">
                  <c:v>43753</c:v>
                </c:pt>
                <c:pt idx="12">
                  <c:v>43768</c:v>
                </c:pt>
                <c:pt idx="13">
                  <c:v>43800</c:v>
                </c:pt>
                <c:pt idx="14">
                  <c:v>43862</c:v>
                </c:pt>
                <c:pt idx="15">
                  <c:v>43891</c:v>
                </c:pt>
                <c:pt idx="16">
                  <c:v>43920</c:v>
                </c:pt>
                <c:pt idx="17">
                  <c:v>43952</c:v>
                </c:pt>
                <c:pt idx="18">
                  <c:v>43997</c:v>
                </c:pt>
                <c:pt idx="19">
                  <c:v>44075</c:v>
                </c:pt>
                <c:pt idx="20">
                  <c:v>44119</c:v>
                </c:pt>
                <c:pt idx="21">
                  <c:v>44136</c:v>
                </c:pt>
                <c:pt idx="22">
                  <c:v>44256</c:v>
                </c:pt>
                <c:pt idx="23">
                  <c:v>44301</c:v>
                </c:pt>
                <c:pt idx="24">
                  <c:v>44317</c:v>
                </c:pt>
                <c:pt idx="25">
                  <c:v>44348</c:v>
                </c:pt>
                <c:pt idx="26">
                  <c:v>44409</c:v>
                </c:pt>
                <c:pt idx="27">
                  <c:v>44440</c:v>
                </c:pt>
                <c:pt idx="28">
                  <c:v>44501</c:v>
                </c:pt>
                <c:pt idx="29">
                  <c:v>44545</c:v>
                </c:pt>
                <c:pt idx="30">
                  <c:v>44621</c:v>
                </c:pt>
                <c:pt idx="31">
                  <c:v>44652</c:v>
                </c:pt>
                <c:pt idx="32">
                  <c:v>44666</c:v>
                </c:pt>
                <c:pt idx="33">
                  <c:v>44774</c:v>
                </c:pt>
                <c:pt idx="34">
                  <c:v>44805</c:v>
                </c:pt>
                <c:pt idx="35">
                  <c:v>44819</c:v>
                </c:pt>
                <c:pt idx="36">
                  <c:v>44866</c:v>
                </c:pt>
                <c:pt idx="37">
                  <c:v>44986</c:v>
                </c:pt>
                <c:pt idx="38">
                  <c:v>45000</c:v>
                </c:pt>
                <c:pt idx="39">
                  <c:v>45047</c:v>
                </c:pt>
                <c:pt idx="40">
                  <c:v>45139</c:v>
                </c:pt>
                <c:pt idx="41">
                  <c:v>45214</c:v>
                </c:pt>
                <c:pt idx="42">
                  <c:v>45231</c:v>
                </c:pt>
                <c:pt idx="43">
                  <c:v>45352</c:v>
                </c:pt>
                <c:pt idx="44">
                  <c:v>45427</c:v>
                </c:pt>
                <c:pt idx="45">
                  <c:v>45536</c:v>
                </c:pt>
                <c:pt idx="46">
                  <c:v>45611</c:v>
                </c:pt>
                <c:pt idx="47">
                  <c:v>45627</c:v>
                </c:pt>
                <c:pt idx="48">
                  <c:v>45717</c:v>
                </c:pt>
                <c:pt idx="49">
                  <c:v>45792</c:v>
                </c:pt>
                <c:pt idx="50">
                  <c:v>45809</c:v>
                </c:pt>
                <c:pt idx="51">
                  <c:v>45992</c:v>
                </c:pt>
                <c:pt idx="52">
                  <c:v>46082</c:v>
                </c:pt>
                <c:pt idx="53">
                  <c:v>46174</c:v>
                </c:pt>
                <c:pt idx="54">
                  <c:v>46327</c:v>
                </c:pt>
                <c:pt idx="55">
                  <c:v>46357</c:v>
                </c:pt>
                <c:pt idx="56">
                  <c:v>46539</c:v>
                </c:pt>
                <c:pt idx="57">
                  <c:v>46600</c:v>
                </c:pt>
                <c:pt idx="58">
                  <c:v>46692</c:v>
                </c:pt>
                <c:pt idx="59">
                  <c:v>46784</c:v>
                </c:pt>
                <c:pt idx="60">
                  <c:v>46997</c:v>
                </c:pt>
                <c:pt idx="61">
                  <c:v>47423</c:v>
                </c:pt>
                <c:pt idx="62">
                  <c:v>47543</c:v>
                </c:pt>
                <c:pt idx="63">
                  <c:v>47969</c:v>
                </c:pt>
                <c:pt idx="64">
                  <c:v>48274</c:v>
                </c:pt>
                <c:pt idx="65">
                  <c:v>48611</c:v>
                </c:pt>
                <c:pt idx="66">
                  <c:v>48823</c:v>
                </c:pt>
                <c:pt idx="67">
                  <c:v>49157</c:v>
                </c:pt>
                <c:pt idx="68">
                  <c:v>49919</c:v>
                </c:pt>
                <c:pt idx="69">
                  <c:v>50072</c:v>
                </c:pt>
                <c:pt idx="70">
                  <c:v>50649</c:v>
                </c:pt>
                <c:pt idx="71">
                  <c:v>50983</c:v>
                </c:pt>
                <c:pt idx="72">
                  <c:v>51380</c:v>
                </c:pt>
                <c:pt idx="73">
                  <c:v>52841</c:v>
                </c:pt>
                <c:pt idx="74">
                  <c:v>53571</c:v>
                </c:pt>
                <c:pt idx="75">
                  <c:v>53752</c:v>
                </c:pt>
                <c:pt idx="76">
                  <c:v>54118</c:v>
                </c:pt>
                <c:pt idx="77">
                  <c:v>61057</c:v>
                </c:pt>
              </c:numCache>
            </c:numRef>
          </c:xVal>
          <c:yVal>
            <c:numRef>
              <c:f>Bonds!$AD$11:$AD$88</c:f>
              <c:numCache>
                <c:formatCode>0.000%</c:formatCode>
                <c:ptCount val="78"/>
                <c:pt idx="0">
                  <c:v>-4.2481664775095851E-4</c:v>
                </c:pt>
                <c:pt idx="1">
                  <c:v>3.3598372564757825E-5</c:v>
                </c:pt>
                <c:pt idx="2">
                  <c:v>2.1384224784137332E-3</c:v>
                </c:pt>
                <c:pt idx="3">
                  <c:v>1.3743825008357793E-3</c:v>
                </c:pt>
                <c:pt idx="4">
                  <c:v>5.5530559041679986E-3</c:v>
                </c:pt>
                <c:pt idx="5">
                  <c:v>6.1764577658610861E-3</c:v>
                </c:pt>
                <c:pt idx="6">
                  <c:v>7.0973402696984916E-3</c:v>
                </c:pt>
                <c:pt idx="7">
                  <c:v>7.4755113714767597E-3</c:v>
                </c:pt>
                <c:pt idx="8">
                  <c:v>7.7366938889280928E-3</c:v>
                </c:pt>
                <c:pt idx="9">
                  <c:v>8.4212858376767202E-3</c:v>
                </c:pt>
                <c:pt idx="10">
                  <c:v>8.4781687144304882E-3</c:v>
                </c:pt>
                <c:pt idx="11">
                  <c:v>9.3166358493307257E-3</c:v>
                </c:pt>
                <c:pt idx="12">
                  <c:v>9.3770389229984354E-3</c:v>
                </c:pt>
                <c:pt idx="13">
                  <c:v>9.9546487762913298E-3</c:v>
                </c:pt>
                <c:pt idx="14">
                  <c:v>1.084054910299237E-2</c:v>
                </c:pt>
                <c:pt idx="15">
                  <c:v>1.0629562561850492E-2</c:v>
                </c:pt>
                <c:pt idx="16">
                  <c:v>1.1206654522837726E-2</c:v>
                </c:pt>
                <c:pt idx="17">
                  <c:v>1.1206401073332629E-2</c:v>
                </c:pt>
                <c:pt idx="18">
                  <c:v>1.0934553071807171E-2</c:v>
                </c:pt>
                <c:pt idx="19">
                  <c:v>1.2378257093969197E-2</c:v>
                </c:pt>
                <c:pt idx="20">
                  <c:v>1.2104551167275723E-2</c:v>
                </c:pt>
                <c:pt idx="21">
                  <c:v>1.2244462975132417E-2</c:v>
                </c:pt>
                <c:pt idx="22">
                  <c:v>1.4168129682409547E-2</c:v>
                </c:pt>
                <c:pt idx="23">
                  <c:v>1.3995505477490665E-2</c:v>
                </c:pt>
                <c:pt idx="24">
                  <c:v>1.487048367922103E-2</c:v>
                </c:pt>
                <c:pt idx="25">
                  <c:v>1.3901424432747786E-2</c:v>
                </c:pt>
                <c:pt idx="26">
                  <c:v>1.5502018609235925E-2</c:v>
                </c:pt>
                <c:pt idx="27">
                  <c:v>1.576626729941135E-2</c:v>
                </c:pt>
                <c:pt idx="28">
                  <c:v>1.4962484438420385E-2</c:v>
                </c:pt>
                <c:pt idx="29">
                  <c:v>1.5894970804929125E-2</c:v>
                </c:pt>
                <c:pt idx="30">
                  <c:v>1.7865483460456487E-2</c:v>
                </c:pt>
                <c:pt idx="31">
                  <c:v>1.7327487059524783E-2</c:v>
                </c:pt>
                <c:pt idx="32">
                  <c:v>1.7611147301302137E-2</c:v>
                </c:pt>
                <c:pt idx="33">
                  <c:v>1.8570302276381401E-2</c:v>
                </c:pt>
                <c:pt idx="34">
                  <c:v>1.9854453087223285E-2</c:v>
                </c:pt>
                <c:pt idx="35">
                  <c:v>1.8896727449697059E-2</c:v>
                </c:pt>
                <c:pt idx="36">
                  <c:v>2.0199162175020983E-2</c:v>
                </c:pt>
                <c:pt idx="37">
                  <c:v>2.0018802283715754E-2</c:v>
                </c:pt>
                <c:pt idx="38">
                  <c:v>2.0108621770120814E-2</c:v>
                </c:pt>
                <c:pt idx="39">
                  <c:v>2.0392174871791506E-2</c:v>
                </c:pt>
                <c:pt idx="40">
                  <c:v>2.156534242130876E-2</c:v>
                </c:pt>
                <c:pt idx="41">
                  <c:v>2.0916242742522868E-2</c:v>
                </c:pt>
                <c:pt idx="42">
                  <c:v>2.2013367708564574E-2</c:v>
                </c:pt>
                <c:pt idx="43">
                  <c:v>2.3024895867284553E-2</c:v>
                </c:pt>
                <c:pt idx="44">
                  <c:v>2.3125342615165603E-2</c:v>
                </c:pt>
                <c:pt idx="45">
                  <c:v>2.4085303699883827E-2</c:v>
                </c:pt>
                <c:pt idx="46">
                  <c:v>2.3997590590559375E-2</c:v>
                </c:pt>
                <c:pt idx="47">
                  <c:v>2.3838090093124275E-2</c:v>
                </c:pt>
                <c:pt idx="48">
                  <c:v>2.4709926357303555E-2</c:v>
                </c:pt>
                <c:pt idx="49">
                  <c:v>2.503787475677282E-2</c:v>
                </c:pt>
                <c:pt idx="50">
                  <c:v>2.4967651659201437E-2</c:v>
                </c:pt>
                <c:pt idx="51">
                  <c:v>2.5602715653343214E-2</c:v>
                </c:pt>
                <c:pt idx="52">
                  <c:v>2.6518842671981603E-2</c:v>
                </c:pt>
                <c:pt idx="53">
                  <c:v>2.6286827014404893E-2</c:v>
                </c:pt>
                <c:pt idx="54">
                  <c:v>2.7365760358874315E-2</c:v>
                </c:pt>
                <c:pt idx="55">
                  <c:v>2.6216755310978973E-2</c:v>
                </c:pt>
                <c:pt idx="56">
                  <c:v>2.7681473627284289E-2</c:v>
                </c:pt>
                <c:pt idx="57">
                  <c:v>2.8174255383261078E-2</c:v>
                </c:pt>
                <c:pt idx="58">
                  <c:v>2.8865227096802226E-2</c:v>
                </c:pt>
                <c:pt idx="59">
                  <c:v>2.8595897976507311E-2</c:v>
                </c:pt>
                <c:pt idx="60">
                  <c:v>3.024770824913349E-2</c:v>
                </c:pt>
                <c:pt idx="61">
                  <c:v>3.0942844932085579E-2</c:v>
                </c:pt>
                <c:pt idx="62">
                  <c:v>3.1210207777134284E-2</c:v>
                </c:pt>
                <c:pt idx="63">
                  <c:v>3.1965354776700657E-2</c:v>
                </c:pt>
                <c:pt idx="64">
                  <c:v>3.0058746617260514E-2</c:v>
                </c:pt>
                <c:pt idx="65">
                  <c:v>3.2346565858825817E-2</c:v>
                </c:pt>
                <c:pt idx="66">
                  <c:v>3.1477689625236407E-2</c:v>
                </c:pt>
                <c:pt idx="67">
                  <c:v>3.228195427335994E-2</c:v>
                </c:pt>
                <c:pt idx="68">
                  <c:v>3.1523849338020771E-2</c:v>
                </c:pt>
                <c:pt idx="69">
                  <c:v>3.2851185766616671E-2</c:v>
                </c:pt>
                <c:pt idx="70">
                  <c:v>3.3312703680500724E-2</c:v>
                </c:pt>
                <c:pt idx="71">
                  <c:v>3.4905363241938339E-2</c:v>
                </c:pt>
                <c:pt idx="72">
                  <c:v>3.5319961210849647E-2</c:v>
                </c:pt>
                <c:pt idx="73">
                  <c:v>3.5494928971298252E-2</c:v>
                </c:pt>
                <c:pt idx="74">
                  <c:v>3.4279891362933079E-2</c:v>
                </c:pt>
                <c:pt idx="75">
                  <c:v>3.3606927130627948E-2</c:v>
                </c:pt>
                <c:pt idx="76">
                  <c:v>3.5345817625840048E-2</c:v>
                </c:pt>
                <c:pt idx="77">
                  <c:v>3.4222820727411007E-2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Bonds!$G$11:$G$88</c:f>
              <c:numCache>
                <c:formatCode>dd/mmm/yy</c:formatCode>
                <c:ptCount val="78"/>
                <c:pt idx="0">
                  <c:v>43313</c:v>
                </c:pt>
                <c:pt idx="1">
                  <c:v>43388</c:v>
                </c:pt>
                <c:pt idx="2">
                  <c:v>43435</c:v>
                </c:pt>
                <c:pt idx="3">
                  <c:v>43462</c:v>
                </c:pt>
                <c:pt idx="4">
                  <c:v>43497</c:v>
                </c:pt>
                <c:pt idx="5">
                  <c:v>43525</c:v>
                </c:pt>
                <c:pt idx="6">
                  <c:v>43570</c:v>
                </c:pt>
                <c:pt idx="7">
                  <c:v>43586</c:v>
                </c:pt>
                <c:pt idx="8">
                  <c:v>43615</c:v>
                </c:pt>
                <c:pt idx="9">
                  <c:v>43678</c:v>
                </c:pt>
                <c:pt idx="10">
                  <c:v>43709</c:v>
                </c:pt>
                <c:pt idx="11">
                  <c:v>43753</c:v>
                </c:pt>
                <c:pt idx="12">
                  <c:v>43768</c:v>
                </c:pt>
                <c:pt idx="13">
                  <c:v>43800</c:v>
                </c:pt>
                <c:pt idx="14">
                  <c:v>43862</c:v>
                </c:pt>
                <c:pt idx="15">
                  <c:v>43891</c:v>
                </c:pt>
                <c:pt idx="16">
                  <c:v>43920</c:v>
                </c:pt>
                <c:pt idx="17">
                  <c:v>43952</c:v>
                </c:pt>
                <c:pt idx="18">
                  <c:v>43997</c:v>
                </c:pt>
                <c:pt idx="19">
                  <c:v>44075</c:v>
                </c:pt>
                <c:pt idx="20">
                  <c:v>44119</c:v>
                </c:pt>
                <c:pt idx="21">
                  <c:v>44136</c:v>
                </c:pt>
                <c:pt idx="22">
                  <c:v>44256</c:v>
                </c:pt>
                <c:pt idx="23">
                  <c:v>44301</c:v>
                </c:pt>
                <c:pt idx="24">
                  <c:v>44317</c:v>
                </c:pt>
                <c:pt idx="25">
                  <c:v>44348</c:v>
                </c:pt>
                <c:pt idx="26">
                  <c:v>44409</c:v>
                </c:pt>
                <c:pt idx="27">
                  <c:v>44440</c:v>
                </c:pt>
                <c:pt idx="28">
                  <c:v>44501</c:v>
                </c:pt>
                <c:pt idx="29">
                  <c:v>44545</c:v>
                </c:pt>
                <c:pt idx="30">
                  <c:v>44621</c:v>
                </c:pt>
                <c:pt idx="31">
                  <c:v>44652</c:v>
                </c:pt>
                <c:pt idx="32">
                  <c:v>44666</c:v>
                </c:pt>
                <c:pt idx="33">
                  <c:v>44774</c:v>
                </c:pt>
                <c:pt idx="34">
                  <c:v>44805</c:v>
                </c:pt>
                <c:pt idx="35">
                  <c:v>44819</c:v>
                </c:pt>
                <c:pt idx="36">
                  <c:v>44866</c:v>
                </c:pt>
                <c:pt idx="37">
                  <c:v>44986</c:v>
                </c:pt>
                <c:pt idx="38">
                  <c:v>45000</c:v>
                </c:pt>
                <c:pt idx="39">
                  <c:v>45047</c:v>
                </c:pt>
                <c:pt idx="40">
                  <c:v>45139</c:v>
                </c:pt>
                <c:pt idx="41">
                  <c:v>45214</c:v>
                </c:pt>
                <c:pt idx="42">
                  <c:v>45231</c:v>
                </c:pt>
                <c:pt idx="43">
                  <c:v>45352</c:v>
                </c:pt>
                <c:pt idx="44">
                  <c:v>45427</c:v>
                </c:pt>
                <c:pt idx="45">
                  <c:v>45536</c:v>
                </c:pt>
                <c:pt idx="46">
                  <c:v>45611</c:v>
                </c:pt>
                <c:pt idx="47">
                  <c:v>45627</c:v>
                </c:pt>
                <c:pt idx="48">
                  <c:v>45717</c:v>
                </c:pt>
                <c:pt idx="49">
                  <c:v>45792</c:v>
                </c:pt>
                <c:pt idx="50">
                  <c:v>45809</c:v>
                </c:pt>
                <c:pt idx="51">
                  <c:v>45992</c:v>
                </c:pt>
                <c:pt idx="52">
                  <c:v>46082</c:v>
                </c:pt>
                <c:pt idx="53">
                  <c:v>46174</c:v>
                </c:pt>
                <c:pt idx="54">
                  <c:v>46327</c:v>
                </c:pt>
                <c:pt idx="55">
                  <c:v>46357</c:v>
                </c:pt>
                <c:pt idx="56">
                  <c:v>46539</c:v>
                </c:pt>
                <c:pt idx="57">
                  <c:v>46600</c:v>
                </c:pt>
                <c:pt idx="58">
                  <c:v>46692</c:v>
                </c:pt>
                <c:pt idx="59">
                  <c:v>46784</c:v>
                </c:pt>
                <c:pt idx="60">
                  <c:v>46997</c:v>
                </c:pt>
                <c:pt idx="61">
                  <c:v>47423</c:v>
                </c:pt>
                <c:pt idx="62">
                  <c:v>47543</c:v>
                </c:pt>
                <c:pt idx="63">
                  <c:v>47969</c:v>
                </c:pt>
                <c:pt idx="64">
                  <c:v>48274</c:v>
                </c:pt>
                <c:pt idx="65">
                  <c:v>48611</c:v>
                </c:pt>
                <c:pt idx="66">
                  <c:v>48823</c:v>
                </c:pt>
                <c:pt idx="67">
                  <c:v>49157</c:v>
                </c:pt>
                <c:pt idx="68">
                  <c:v>49919</c:v>
                </c:pt>
                <c:pt idx="69">
                  <c:v>50072</c:v>
                </c:pt>
                <c:pt idx="70">
                  <c:v>50649</c:v>
                </c:pt>
                <c:pt idx="71">
                  <c:v>50983</c:v>
                </c:pt>
                <c:pt idx="72">
                  <c:v>51380</c:v>
                </c:pt>
                <c:pt idx="73">
                  <c:v>52841</c:v>
                </c:pt>
                <c:pt idx="74">
                  <c:v>53571</c:v>
                </c:pt>
                <c:pt idx="75">
                  <c:v>53752</c:v>
                </c:pt>
                <c:pt idx="76">
                  <c:v>54118</c:v>
                </c:pt>
                <c:pt idx="77">
                  <c:v>61057</c:v>
                </c:pt>
              </c:numCache>
            </c:numRef>
          </c:xVal>
          <c:yVal>
            <c:numRef>
              <c:f>Bonds!$BH$11:$BH$88</c:f>
              <c:numCache>
                <c:formatCode>0.000%</c:formatCode>
                <c:ptCount val="78"/>
                <c:pt idx="0">
                  <c:v>4.8306867357732486E-3</c:v>
                </c:pt>
                <c:pt idx="1">
                  <c:v>5.6057492121950325E-3</c:v>
                </c:pt>
                <c:pt idx="2">
                  <c:v>6.0851300984183787E-3</c:v>
                </c:pt>
                <c:pt idx="3">
                  <c:v>6.3583255827537322E-3</c:v>
                </c:pt>
                <c:pt idx="4">
                  <c:v>6.7100937510780057E-3</c:v>
                </c:pt>
                <c:pt idx="5">
                  <c:v>6.9895838830396073E-3</c:v>
                </c:pt>
                <c:pt idx="6">
                  <c:v>7.4351931057865528E-3</c:v>
                </c:pt>
                <c:pt idx="7">
                  <c:v>7.5925738915469942E-3</c:v>
                </c:pt>
                <c:pt idx="8">
                  <c:v>7.8764159514870258E-3</c:v>
                </c:pt>
                <c:pt idx="9">
                  <c:v>8.4867950970393125E-3</c:v>
                </c:pt>
                <c:pt idx="10">
                  <c:v>8.7840140154868962E-3</c:v>
                </c:pt>
                <c:pt idx="11">
                  <c:v>9.2023484868799521E-3</c:v>
                </c:pt>
                <c:pt idx="12">
                  <c:v>9.3440200426897491E-3</c:v>
                </c:pt>
                <c:pt idx="13">
                  <c:v>9.6446558002063476E-3</c:v>
                </c:pt>
                <c:pt idx="14">
                  <c:v>1.0220971748664986E-2</c:v>
                </c:pt>
                <c:pt idx="15">
                  <c:v>1.0487758221788379E-2</c:v>
                </c:pt>
                <c:pt idx="16">
                  <c:v>1.0752779436832061E-2</c:v>
                </c:pt>
                <c:pt idx="17">
                  <c:v>1.1043174138431588E-2</c:v>
                </c:pt>
                <c:pt idx="18">
                  <c:v>1.1447928837197363E-2</c:v>
                </c:pt>
                <c:pt idx="19">
                  <c:v>1.2139552094006412E-2</c:v>
                </c:pt>
                <c:pt idx="20">
                  <c:v>1.2524161726856775E-2</c:v>
                </c:pt>
                <c:pt idx="21">
                  <c:v>1.2671696313081515E-2</c:v>
                </c:pt>
                <c:pt idx="22">
                  <c:v>1.3696343212977968E-2</c:v>
                </c:pt>
                <c:pt idx="23">
                  <c:v>1.4073057172457215E-2</c:v>
                </c:pt>
                <c:pt idx="24">
                  <c:v>1.4206016447671832E-2</c:v>
                </c:pt>
                <c:pt idx="25">
                  <c:v>1.4462161568931098E-2</c:v>
                </c:pt>
                <c:pt idx="26">
                  <c:v>1.4960573247531528E-2</c:v>
                </c:pt>
                <c:pt idx="27">
                  <c:v>1.521102271193131E-2</c:v>
                </c:pt>
                <c:pt idx="28">
                  <c:v>1.5698280780919838E-2</c:v>
                </c:pt>
                <c:pt idx="29">
                  <c:v>1.6045188801482091E-2</c:v>
                </c:pt>
                <c:pt idx="30">
                  <c:v>1.6635455811793154E-2</c:v>
                </c:pt>
                <c:pt idx="31">
                  <c:v>1.6872989356335744E-2</c:v>
                </c:pt>
                <c:pt idx="32">
                  <c:v>1.6979651130662354E-2</c:v>
                </c:pt>
                <c:pt idx="33">
                  <c:v>1.7789752962415584E-2</c:v>
                </c:pt>
                <c:pt idx="34">
                  <c:v>1.8018146087140252E-2</c:v>
                </c:pt>
                <c:pt idx="35">
                  <c:v>1.8120690006324658E-2</c:v>
                </c:pt>
                <c:pt idx="36">
                  <c:v>1.8462217104567635E-2</c:v>
                </c:pt>
                <c:pt idx="37">
                  <c:v>1.9315262755323026E-2</c:v>
                </c:pt>
                <c:pt idx="38">
                  <c:v>1.9413023701083443E-2</c:v>
                </c:pt>
                <c:pt idx="39">
                  <c:v>1.9738547921702931E-2</c:v>
                </c:pt>
                <c:pt idx="40">
                  <c:v>2.036388869537431E-2</c:v>
                </c:pt>
                <c:pt idx="41">
                  <c:v>2.0862159019273463E-2</c:v>
                </c:pt>
                <c:pt idx="42">
                  <c:v>2.0973672021117551E-2</c:v>
                </c:pt>
                <c:pt idx="43">
                  <c:v>2.1752257246776541E-2</c:v>
                </c:pt>
                <c:pt idx="44">
                  <c:v>2.2221645315290584E-2</c:v>
                </c:pt>
                <c:pt idx="45">
                  <c:v>2.2886018032574285E-2</c:v>
                </c:pt>
                <c:pt idx="46">
                  <c:v>2.3331028891877992E-2</c:v>
                </c:pt>
                <c:pt idx="47">
                  <c:v>2.3424695273146501E-2</c:v>
                </c:pt>
                <c:pt idx="48">
                  <c:v>2.3943312337906253E-2</c:v>
                </c:pt>
                <c:pt idx="49">
                  <c:v>2.4364861413810335E-2</c:v>
                </c:pt>
                <c:pt idx="50">
                  <c:v>2.4459078767367082E-2</c:v>
                </c:pt>
                <c:pt idx="51">
                  <c:v>2.5442439319343091E-2</c:v>
                </c:pt>
                <c:pt idx="52">
                  <c:v>2.5905589839102294E-2</c:v>
                </c:pt>
                <c:pt idx="53">
                  <c:v>2.6365296022188733E-2</c:v>
                </c:pt>
                <c:pt idx="54">
                  <c:v>2.7099492738240638E-2</c:v>
                </c:pt>
                <c:pt idx="55">
                  <c:v>2.7239065646016858E-2</c:v>
                </c:pt>
                <c:pt idx="56">
                  <c:v>2.805546499899858E-2</c:v>
                </c:pt>
                <c:pt idx="57">
                  <c:v>2.8317577365783553E-2</c:v>
                </c:pt>
                <c:pt idx="58">
                  <c:v>2.8702123048921724E-2</c:v>
                </c:pt>
                <c:pt idx="59">
                  <c:v>2.9073859495362786E-2</c:v>
                </c:pt>
                <c:pt idx="60">
                  <c:v>2.9886250574292728E-2</c:v>
                </c:pt>
                <c:pt idx="61">
                  <c:v>3.1315751000118741E-2</c:v>
                </c:pt>
                <c:pt idx="62">
                  <c:v>3.1673157109274541E-2</c:v>
                </c:pt>
                <c:pt idx="63">
                  <c:v>3.2789118136084205E-2</c:v>
                </c:pt>
                <c:pt idx="64">
                  <c:v>3.3448219896497822E-2</c:v>
                </c:pt>
                <c:pt idx="65">
                  <c:v>3.4048782142724221E-2</c:v>
                </c:pt>
                <c:pt idx="66">
                  <c:v>3.436135574981769E-2</c:v>
                </c:pt>
                <c:pt idx="67">
                  <c:v>3.4757214202115527E-2</c:v>
                </c:pt>
                <c:pt idx="68">
                  <c:v>3.525605180873459E-2</c:v>
                </c:pt>
                <c:pt idx="69">
                  <c:v>3.5294534901652241E-2</c:v>
                </c:pt>
                <c:pt idx="70">
                  <c:v>3.5275991360707692E-2</c:v>
                </c:pt>
                <c:pt idx="71">
                  <c:v>3.5158304663357676E-2</c:v>
                </c:pt>
                <c:pt idx="72">
                  <c:v>3.4929638672237751E-2</c:v>
                </c:pt>
                <c:pt idx="73">
                  <c:v>3.3465028480449632E-2</c:v>
                </c:pt>
                <c:pt idx="74">
                  <c:v>3.2510329240317049E-2</c:v>
                </c:pt>
                <c:pt idx="75">
                  <c:v>3.2264266034451872E-2</c:v>
                </c:pt>
                <c:pt idx="76">
                  <c:v>3.1764257985805067E-2</c:v>
                </c:pt>
                <c:pt idx="77">
                  <c:v>3.4888509886039643E-2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922240"/>
        <c:axId val="820923776"/>
      </c:scatterChart>
      <c:valAx>
        <c:axId val="820922240"/>
        <c:scaling>
          <c:orientation val="minMax"/>
          <c:max val="60004"/>
          <c:min val="42000"/>
        </c:scaling>
        <c:delete val="0"/>
        <c:axPos val="b"/>
        <c:numFmt formatCode="dd/mmm/yy" sourceLinked="1"/>
        <c:majorTickMark val="out"/>
        <c:minorTickMark val="none"/>
        <c:tickLblPos val="nextTo"/>
        <c:crossAx val="820923776"/>
        <c:crosses val="autoZero"/>
        <c:crossBetween val="midCat"/>
      </c:valAx>
      <c:valAx>
        <c:axId val="82092377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820922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19050</xdr:colOff>
      <xdr:row>1</xdr:row>
      <xdr:rowOff>123825</xdr:rowOff>
    </xdr:from>
    <xdr:to>
      <xdr:col>74</xdr:col>
      <xdr:colOff>361950</xdr:colOff>
      <xdr:row>18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866775</xdr:colOff>
          <xdr:row>8</xdr:row>
          <xdr:rowOff>133350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19050</xdr:rowOff>
        </xdr:from>
        <xdr:to>
          <xdr:col>2</xdr:col>
          <xdr:colOff>866775</xdr:colOff>
          <xdr:row>14</xdr:row>
          <xdr:rowOff>133350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Isin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u096678\Desktop\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/>
  </sheetViews>
  <sheetFormatPr defaultColWidth="9.140625" defaultRowHeight="12" outlineLevelCol="1"/>
  <cols>
    <col min="1" max="1" width="9.140625" style="403"/>
    <col min="2" max="2" width="19.5703125" style="403" bestFit="1" customWidth="1"/>
    <col min="3" max="3" width="12.28515625" style="403" bestFit="1" customWidth="1"/>
    <col min="4" max="4" width="4.7109375" style="403" customWidth="1"/>
    <col min="5" max="6" width="9.42578125" style="403" bestFit="1" customWidth="1"/>
    <col min="7" max="7" width="9.42578125" style="403" hidden="1" customWidth="1" outlineLevel="1"/>
    <col min="8" max="8" width="10" style="403" hidden="1" customWidth="1" outlineLevel="1"/>
    <col min="9" max="9" width="9.42578125" style="403" bestFit="1" customWidth="1" collapsed="1"/>
    <col min="10" max="10" width="9.140625" style="403"/>
    <col min="11" max="11" width="9.42578125" style="403" bestFit="1" customWidth="1"/>
    <col min="12" max="12" width="10" style="403" bestFit="1" customWidth="1"/>
    <col min="13" max="17" width="9.42578125" style="403" hidden="1" customWidth="1" outlineLevel="1"/>
    <col min="18" max="18" width="10" style="403" hidden="1" customWidth="1" outlineLevel="1"/>
    <col min="19" max="19" width="9.42578125" style="403" hidden="1" customWidth="1" outlineLevel="1"/>
    <col min="20" max="20" width="4.7109375" style="403" customWidth="1" collapsed="1"/>
    <col min="21" max="21" width="12.140625" style="403" customWidth="1"/>
    <col min="22" max="22" width="12.7109375" style="403" bestFit="1" customWidth="1"/>
    <col min="23" max="23" width="4.7109375" style="403" hidden="1" customWidth="1" outlineLevel="1"/>
    <col min="24" max="24" width="10.42578125" style="403" hidden="1" customWidth="1" outlineLevel="1"/>
    <col min="25" max="25" width="9.42578125" style="403" hidden="1" customWidth="1" outlineLevel="1"/>
    <col min="26" max="26" width="10" style="403" hidden="1" customWidth="1" outlineLevel="1"/>
    <col min="27" max="27" width="11" style="403" hidden="1" customWidth="1" outlineLevel="1"/>
    <col min="28" max="28" width="11.42578125" style="403" hidden="1" customWidth="1" outlineLevel="1"/>
    <col min="29" max="29" width="4.7109375" style="403" hidden="1" customWidth="1" outlineLevel="1"/>
    <col min="30" max="30" width="9.140625" style="403" hidden="1" customWidth="1" outlineLevel="1"/>
    <col min="31" max="31" width="15.42578125" style="403" hidden="1" customWidth="1" outlineLevel="1"/>
    <col min="32" max="32" width="4.7109375" style="403" hidden="1" customWidth="1" outlineLevel="1"/>
    <col min="33" max="33" width="9.140625" style="403" hidden="1" customWidth="1" outlineLevel="1"/>
    <col min="34" max="34" width="9.42578125" style="403" hidden="1" customWidth="1" outlineLevel="1"/>
    <col min="35" max="35" width="4.7109375" style="403" hidden="1" customWidth="1" outlineLevel="1"/>
    <col min="36" max="36" width="14.140625" style="403" hidden="1" customWidth="1" outlineLevel="1"/>
    <col min="37" max="37" width="4.7109375" style="403" customWidth="1" collapsed="1"/>
    <col min="38" max="38" width="4.7109375" style="403" customWidth="1"/>
    <col min="39" max="39" width="14.5703125" style="403" bestFit="1" customWidth="1"/>
    <col min="40" max="40" width="12.28515625" style="403" bestFit="1" customWidth="1"/>
    <col min="41" max="41" width="4.7109375" style="403" customWidth="1"/>
    <col min="42" max="42" width="9.42578125" style="403" bestFit="1" customWidth="1"/>
    <col min="43" max="43" width="9.140625" style="403"/>
    <col min="44" max="44" width="9.42578125" style="403" hidden="1" customWidth="1" outlineLevel="1"/>
    <col min="45" max="45" width="0" style="403" hidden="1" customWidth="1" outlineLevel="1"/>
    <col min="46" max="46" width="9.42578125" style="403" bestFit="1" customWidth="1" collapsed="1"/>
    <col min="47" max="48" width="9.140625" style="403"/>
    <col min="49" max="49" width="9.42578125" style="403" bestFit="1" customWidth="1"/>
    <col min="50" max="54" width="9.42578125" style="403" hidden="1" customWidth="1" outlineLevel="1"/>
    <col min="55" max="55" width="0" style="403" hidden="1" customWidth="1" outlineLevel="1"/>
    <col min="56" max="56" width="9.42578125" style="403" hidden="1" customWidth="1" outlineLevel="1"/>
    <col min="57" max="57" width="4.7109375" style="403" customWidth="1" collapsed="1"/>
    <col min="58" max="58" width="11" style="403" customWidth="1"/>
    <col min="59" max="59" width="13.140625" style="403" customWidth="1"/>
    <col min="60" max="60" width="4.7109375" style="403" hidden="1" customWidth="1" outlineLevel="1"/>
    <col min="61" max="61" width="9.140625" style="403" hidden="1" customWidth="1" outlineLevel="1"/>
    <col min="62" max="63" width="9.42578125" style="403" hidden="1" customWidth="1" outlineLevel="1"/>
    <col min="64" max="64" width="4.7109375" style="403" hidden="1" customWidth="1" outlineLevel="1"/>
    <col min="65" max="66" width="9.140625" style="403" hidden="1" customWidth="1" outlineLevel="1"/>
    <col min="67" max="67" width="4.7109375" style="403" customWidth="1" collapsed="1"/>
    <col min="68" max="68" width="13.85546875" style="403" bestFit="1" customWidth="1"/>
    <col min="69" max="16384" width="9.140625" style="403"/>
  </cols>
  <sheetData>
    <row r="1" spans="1:130">
      <c r="A1" s="392"/>
      <c r="B1" s="393"/>
      <c r="C1" s="393"/>
      <c r="D1" s="393"/>
      <c r="E1" s="394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5"/>
      <c r="X1" s="393"/>
      <c r="Y1" s="393"/>
      <c r="Z1" s="393"/>
      <c r="AA1" s="393"/>
      <c r="AB1" s="393"/>
      <c r="AC1" s="393"/>
      <c r="AD1" s="393"/>
      <c r="AE1" s="393"/>
      <c r="AF1" s="395"/>
      <c r="AG1" s="395"/>
      <c r="AH1" s="395"/>
      <c r="AI1" s="396"/>
      <c r="AJ1" s="396"/>
      <c r="AK1" s="396"/>
      <c r="AL1" s="398"/>
      <c r="AM1" s="399"/>
      <c r="AN1" s="399"/>
      <c r="AO1" s="399"/>
      <c r="AP1" s="400"/>
      <c r="AQ1" s="399"/>
      <c r="AR1" s="401"/>
      <c r="AS1" s="401"/>
      <c r="AT1" s="399"/>
      <c r="AU1" s="399"/>
      <c r="AV1" s="399"/>
      <c r="AW1" s="399"/>
      <c r="AX1" s="399"/>
      <c r="AY1" s="399"/>
      <c r="AZ1" s="399"/>
      <c r="BA1" s="399"/>
      <c r="BB1" s="399"/>
      <c r="BC1" s="399"/>
      <c r="BD1" s="399"/>
      <c r="BE1" s="399"/>
      <c r="BF1" s="399"/>
      <c r="BG1" s="399"/>
      <c r="BH1" s="402"/>
      <c r="BI1" s="399"/>
      <c r="BJ1" s="399"/>
      <c r="BK1" s="399"/>
      <c r="BL1" s="399"/>
      <c r="BM1" s="399"/>
      <c r="BN1" s="399"/>
      <c r="BO1" s="397"/>
      <c r="BP1" s="620"/>
      <c r="BQ1" s="621"/>
      <c r="BR1" s="621"/>
      <c r="BS1" s="621"/>
      <c r="BT1" s="621"/>
      <c r="BU1" s="621"/>
      <c r="BV1" s="621"/>
      <c r="BW1" s="621"/>
      <c r="BX1" s="621"/>
      <c r="BY1" s="621"/>
      <c r="BZ1" s="621"/>
      <c r="CA1" s="621"/>
      <c r="CB1" s="621"/>
      <c r="CC1" s="621"/>
      <c r="CD1" s="621"/>
      <c r="CE1" s="621"/>
      <c r="CF1" s="621"/>
      <c r="CG1" s="621"/>
      <c r="CH1" s="621"/>
      <c r="CI1" s="621"/>
      <c r="CJ1" s="621"/>
      <c r="CK1" s="621"/>
      <c r="CL1" s="621"/>
      <c r="CM1" s="621"/>
      <c r="CN1" s="621"/>
      <c r="CO1" s="621"/>
      <c r="CP1" s="621"/>
      <c r="CQ1" s="621"/>
      <c r="CR1" s="621"/>
      <c r="CS1" s="621"/>
      <c r="CT1" s="621"/>
      <c r="CU1" s="621"/>
      <c r="CV1" s="621"/>
      <c r="CW1" s="621"/>
      <c r="CX1" s="621"/>
      <c r="CY1" s="621"/>
      <c r="CZ1" s="621"/>
      <c r="DA1" s="621"/>
      <c r="DB1" s="621"/>
      <c r="DC1" s="621"/>
      <c r="DD1" s="621"/>
      <c r="DE1" s="621"/>
      <c r="DF1" s="621"/>
      <c r="DG1" s="621"/>
      <c r="DH1" s="621"/>
      <c r="DI1" s="621"/>
      <c r="DJ1" s="621"/>
      <c r="DK1" s="621"/>
      <c r="DL1" s="621"/>
      <c r="DM1" s="621"/>
      <c r="DN1" s="621"/>
      <c r="DO1" s="621"/>
      <c r="DP1" s="621"/>
      <c r="DQ1" s="621"/>
      <c r="DR1" s="621"/>
      <c r="DS1" s="621"/>
      <c r="DT1" s="621"/>
      <c r="DU1" s="621"/>
      <c r="DV1" s="621"/>
      <c r="DW1" s="621"/>
      <c r="DX1" s="621"/>
      <c r="DY1" s="621"/>
      <c r="DZ1" s="621"/>
    </row>
    <row r="2" spans="1:130">
      <c r="A2" s="404"/>
      <c r="B2" s="405" t="s">
        <v>808</v>
      </c>
      <c r="C2" s="418" t="s">
        <v>972</v>
      </c>
      <c r="D2" s="399"/>
      <c r="E2" s="405" t="s">
        <v>797</v>
      </c>
      <c r="F2" s="399"/>
      <c r="G2" s="401"/>
      <c r="H2" s="401"/>
      <c r="I2" s="405" t="s">
        <v>798</v>
      </c>
      <c r="J2" s="405" t="s">
        <v>799</v>
      </c>
      <c r="K2" s="405" t="s">
        <v>800</v>
      </c>
      <c r="L2" s="405" t="s">
        <v>801</v>
      </c>
      <c r="M2" s="401"/>
      <c r="N2" s="401"/>
      <c r="O2" s="399"/>
      <c r="P2" s="401"/>
      <c r="Q2" s="401"/>
      <c r="R2" s="401"/>
      <c r="S2" s="406">
        <f t="array" ref="S2">SUM(1*E3:E19)</f>
        <v>15</v>
      </c>
      <c r="T2" s="399"/>
      <c r="U2" s="1008" t="s">
        <v>802</v>
      </c>
      <c r="V2" s="1009"/>
      <c r="W2" s="402"/>
      <c r="X2" s="407" t="s">
        <v>803</v>
      </c>
      <c r="Y2" s="408" t="s">
        <v>16</v>
      </c>
      <c r="Z2" s="409" t="s">
        <v>17</v>
      </c>
      <c r="AA2" s="399"/>
      <c r="AB2" s="399"/>
      <c r="AC2" s="399"/>
      <c r="AD2" s="399"/>
      <c r="AE2" s="399"/>
      <c r="AF2" s="402"/>
      <c r="AG2" s="410" t="s">
        <v>804</v>
      </c>
      <c r="AH2" s="411"/>
      <c r="AI2" s="402"/>
      <c r="AJ2" s="412" t="s">
        <v>805</v>
      </c>
      <c r="AK2" s="413"/>
      <c r="AL2" s="398"/>
      <c r="AM2" s="402"/>
      <c r="AN2" s="402"/>
      <c r="AO2" s="399"/>
      <c r="AP2" s="405" t="s">
        <v>797</v>
      </c>
      <c r="AQ2" s="399"/>
      <c r="AR2" s="401"/>
      <c r="AS2" s="401"/>
      <c r="AT2" s="405" t="s">
        <v>798</v>
      </c>
      <c r="AU2" s="405" t="s">
        <v>799</v>
      </c>
      <c r="AV2" s="405" t="s">
        <v>800</v>
      </c>
      <c r="AW2" s="405" t="s">
        <v>801</v>
      </c>
      <c r="AX2" s="401"/>
      <c r="AY2" s="401"/>
      <c r="AZ2" s="399"/>
      <c r="BA2" s="401"/>
      <c r="BB2" s="401"/>
      <c r="BC2" s="401"/>
      <c r="BD2" s="406">
        <f t="array" ref="BD2">SUM(1*AP3:AP64)</f>
        <v>62</v>
      </c>
      <c r="BE2" s="399"/>
      <c r="BF2" s="1008" t="s">
        <v>973</v>
      </c>
      <c r="BG2" s="1009"/>
      <c r="BH2" s="402"/>
      <c r="BI2" s="407" t="s">
        <v>803</v>
      </c>
      <c r="BJ2" s="414" t="s">
        <v>16</v>
      </c>
      <c r="BK2" s="415" t="s">
        <v>17</v>
      </c>
      <c r="BL2" s="399"/>
      <c r="BM2" s="416" t="s">
        <v>806</v>
      </c>
      <c r="BN2" s="417" t="s">
        <v>807</v>
      </c>
      <c r="BO2" s="397"/>
      <c r="BP2" s="620"/>
      <c r="BQ2" s="621"/>
      <c r="BR2" s="621"/>
      <c r="BS2" s="621"/>
      <c r="BT2" s="621"/>
      <c r="BU2" s="621"/>
      <c r="BV2" s="621"/>
      <c r="BW2" s="621"/>
      <c r="BX2" s="621"/>
      <c r="BY2" s="621"/>
      <c r="BZ2" s="621"/>
      <c r="CA2" s="621"/>
      <c r="CB2" s="621"/>
      <c r="CC2" s="621"/>
      <c r="CD2" s="621"/>
      <c r="CE2" s="621"/>
      <c r="CF2" s="621"/>
      <c r="CG2" s="621"/>
      <c r="CH2" s="621"/>
      <c r="CI2" s="621"/>
      <c r="CJ2" s="621"/>
      <c r="CK2" s="621"/>
      <c r="CL2" s="621"/>
      <c r="CM2" s="621"/>
      <c r="CN2" s="621"/>
      <c r="CO2" s="621"/>
      <c r="CP2" s="621"/>
      <c r="CQ2" s="621"/>
      <c r="CR2" s="621"/>
      <c r="CS2" s="621"/>
      <c r="CT2" s="621"/>
      <c r="CU2" s="621"/>
      <c r="CV2" s="621"/>
      <c r="CW2" s="621"/>
      <c r="CX2" s="621"/>
      <c r="CY2" s="621"/>
      <c r="CZ2" s="621"/>
      <c r="DA2" s="621"/>
      <c r="DB2" s="621"/>
      <c r="DC2" s="621"/>
      <c r="DD2" s="621"/>
      <c r="DE2" s="621"/>
      <c r="DF2" s="621"/>
      <c r="DG2" s="621"/>
      <c r="DH2" s="621"/>
      <c r="DI2" s="621"/>
      <c r="DJ2" s="621"/>
      <c r="DK2" s="621"/>
      <c r="DL2" s="621"/>
      <c r="DM2" s="621"/>
      <c r="DN2" s="621"/>
      <c r="DO2" s="621"/>
      <c r="DP2" s="621"/>
      <c r="DQ2" s="621"/>
      <c r="DR2" s="621"/>
      <c r="DS2" s="621"/>
      <c r="DT2" s="621"/>
      <c r="DU2" s="621"/>
      <c r="DV2" s="621"/>
      <c r="DW2" s="621"/>
      <c r="DX2" s="621"/>
      <c r="DY2" s="621"/>
      <c r="DZ2" s="621"/>
    </row>
    <row r="3" spans="1:130">
      <c r="A3" s="404"/>
      <c r="B3" s="402"/>
      <c r="C3" s="402"/>
      <c r="D3" s="399"/>
      <c r="E3" s="419" t="b">
        <v>1</v>
      </c>
      <c r="F3" s="420" t="str">
        <f t="shared" ref="F3:F19" si="0">X3</f>
        <v>ON</v>
      </c>
      <c r="G3" s="421">
        <v>0</v>
      </c>
      <c r="H3" s="421" t="s">
        <v>63</v>
      </c>
      <c r="I3" s="422">
        <f t="shared" ref="I3:I19" si="1">AVERAGE(Y3:Z3)</f>
        <v>-0.3799999</v>
      </c>
      <c r="J3" s="423"/>
      <c r="K3" s="424"/>
      <c r="L3" s="425">
        <f>IF(ISNUMBER(J3),J3,I3)+K3</f>
        <v>-0.3799999</v>
      </c>
      <c r="M3" s="426">
        <v>1</v>
      </c>
      <c r="N3" s="427">
        <f t="shared" ref="N3:N19" si="2">IF(E3,M3,"")</f>
        <v>1</v>
      </c>
      <c r="O3" s="406">
        <f>IF($S$2&gt;0,1,"")</f>
        <v>1</v>
      </c>
      <c r="P3" s="427">
        <f>IF(LEN(O3)&gt;0,SMALL($N$3:$N$19,O3),"")</f>
        <v>1</v>
      </c>
      <c r="Q3" s="426">
        <f>IF(LEN(O3)&gt;0,INDEX($G$3:$G$19,$P3),"")</f>
        <v>0</v>
      </c>
      <c r="R3" s="421" t="str">
        <f>IF(LEN(P3)&gt;0,INDEX($H$3:$H$19,$P3),"")</f>
        <v>on</v>
      </c>
      <c r="S3" s="425">
        <f>IF(LEN(P3)&gt;0,INDEX($L$3:$L$19,$P3),"")</f>
        <v>-0.3799999</v>
      </c>
      <c r="T3" s="399"/>
      <c r="U3" s="428" t="s">
        <v>809</v>
      </c>
      <c r="V3" s="428" t="s">
        <v>810</v>
      </c>
      <c r="W3" s="402"/>
      <c r="X3" s="429" t="s">
        <v>65</v>
      </c>
      <c r="Y3" s="430">
        <f>_xll.RtGet($AE$3,$AE$4&amp;$X3&amp;$AE$5,Y$2)</f>
        <v>-0.3799999</v>
      </c>
      <c r="Z3" s="431">
        <f>_xll.RtGet($AE$3,$AE$4&amp;$X3&amp;$AE$5,Z$2)</f>
        <v>-0.3799999</v>
      </c>
      <c r="AA3" s="399"/>
      <c r="AB3" s="399"/>
      <c r="AC3" s="399"/>
      <c r="AD3" s="416" t="s">
        <v>806</v>
      </c>
      <c r="AE3" s="417" t="s">
        <v>807</v>
      </c>
      <c r="AF3" s="402"/>
      <c r="AG3" s="432" t="s">
        <v>811</v>
      </c>
      <c r="AH3" s="432">
        <v>0</v>
      </c>
      <c r="AI3" s="402"/>
      <c r="AJ3" s="432" t="s">
        <v>73</v>
      </c>
      <c r="AK3" s="413"/>
      <c r="AL3" s="398"/>
      <c r="AM3" s="1006" t="s">
        <v>59</v>
      </c>
      <c r="AN3" s="1007"/>
      <c r="AO3" s="399"/>
      <c r="AP3" s="433" t="b">
        <v>1</v>
      </c>
      <c r="AQ3" s="420" t="str">
        <f>IF(BI3="SW","1W", IF(BI3="1Y","12M", BI3))</f>
        <v>ON</v>
      </c>
      <c r="AR3" s="421">
        <f>IF(LEN(AQ3)&gt;0,IF(RIGHT(AQ3,1)="N",0,LEFT(AQ3,LEN(AQ3)-1)*IF(RIGHT(AQ3,1)="Y",12,1)),"-")</f>
        <v>0</v>
      </c>
      <c r="AS3" s="421" t="s">
        <v>63</v>
      </c>
      <c r="AT3" s="422">
        <f>AVERAGE(BJ3:BK3)</f>
        <v>-0.35699999999999998</v>
      </c>
      <c r="AU3" s="423"/>
      <c r="AV3" s="424"/>
      <c r="AW3" s="425">
        <f>IF(ISNUMBER(AU3),AU3,AT3)+AV3</f>
        <v>-0.35699999999999998</v>
      </c>
      <c r="AX3" s="426">
        <v>1</v>
      </c>
      <c r="AY3" s="427">
        <f>IF(AP3,AX3,"")</f>
        <v>1</v>
      </c>
      <c r="AZ3" s="406">
        <f>IF($BD$2&gt;0,1,"")</f>
        <v>1</v>
      </c>
      <c r="BA3" s="427">
        <f>IF(LEN(AZ3)&gt;0,SMALL($AY$3:$AY$64,AZ3),"")</f>
        <v>1</v>
      </c>
      <c r="BB3" s="426">
        <f>IF(LEN(AZ3)&gt;0,INDEX($AR$3:$AR$64,$BA3),"")</f>
        <v>0</v>
      </c>
      <c r="BC3" s="421" t="str">
        <f>IF(LEN(BA3)&gt;0,INDEX($AS$3:$AS$64,$BA3),"")</f>
        <v>on</v>
      </c>
      <c r="BD3" s="425">
        <f>IF(LEN(BA3)&gt;0,INDEX($AW$3:$AW$64,$BA3),"")</f>
        <v>-0.35699999999999998</v>
      </c>
      <c r="BE3" s="399"/>
      <c r="BF3" s="619" t="s">
        <v>809</v>
      </c>
      <c r="BG3" s="619" t="s">
        <v>810</v>
      </c>
      <c r="BH3" s="402"/>
      <c r="BI3" s="429" t="s">
        <v>65</v>
      </c>
      <c r="BJ3" s="430">
        <f>_xll.RtGet($BN$2,$BN$3&amp;BI3&amp;$BN$4,BJ$2)</f>
        <v>-0.35699999999999998</v>
      </c>
      <c r="BK3" s="431">
        <f>_xll.RtGet($BN$2,$BN$3&amp;BI3&amp;$BN$4,BK$2)</f>
        <v>-0.35699999999999998</v>
      </c>
      <c r="BL3" s="399"/>
      <c r="BM3" s="434" t="s">
        <v>812</v>
      </c>
      <c r="BN3" s="435" t="s">
        <v>813</v>
      </c>
      <c r="BO3" s="397"/>
      <c r="BP3" s="620"/>
      <c r="BQ3" s="621"/>
      <c r="BR3" s="621"/>
      <c r="BS3" s="621"/>
      <c r="BT3" s="621"/>
      <c r="BU3" s="621"/>
      <c r="BV3" s="621"/>
      <c r="BW3" s="621"/>
      <c r="BX3" s="621"/>
      <c r="BY3" s="621"/>
      <c r="BZ3" s="621"/>
      <c r="CA3" s="621"/>
      <c r="CB3" s="621"/>
      <c r="CC3" s="621"/>
      <c r="CD3" s="621"/>
      <c r="CE3" s="621"/>
      <c r="CF3" s="621"/>
      <c r="CG3" s="621"/>
      <c r="CH3" s="621"/>
      <c r="CI3" s="621"/>
      <c r="CJ3" s="621"/>
      <c r="CK3" s="621"/>
      <c r="CL3" s="621"/>
      <c r="CM3" s="621"/>
      <c r="CN3" s="621"/>
      <c r="CO3" s="621"/>
      <c r="CP3" s="621"/>
      <c r="CQ3" s="621"/>
      <c r="CR3" s="621"/>
      <c r="CS3" s="621"/>
      <c r="CT3" s="621"/>
      <c r="CU3" s="621"/>
      <c r="CV3" s="621"/>
      <c r="CW3" s="621"/>
      <c r="CX3" s="621"/>
      <c r="CY3" s="621"/>
      <c r="CZ3" s="621"/>
      <c r="DA3" s="621"/>
      <c r="DB3" s="621"/>
      <c r="DC3" s="621"/>
      <c r="DD3" s="621"/>
      <c r="DE3" s="621"/>
      <c r="DF3" s="621"/>
      <c r="DG3" s="621"/>
      <c r="DH3" s="621"/>
      <c r="DI3" s="621"/>
      <c r="DJ3" s="621"/>
      <c r="DK3" s="621"/>
      <c r="DL3" s="621"/>
      <c r="DM3" s="621"/>
      <c r="DN3" s="621"/>
      <c r="DO3" s="621"/>
      <c r="DP3" s="621"/>
      <c r="DQ3" s="621"/>
      <c r="DR3" s="621"/>
      <c r="DS3" s="621"/>
      <c r="DT3" s="621"/>
      <c r="DU3" s="621"/>
      <c r="DV3" s="621"/>
      <c r="DW3" s="621"/>
      <c r="DX3" s="621"/>
      <c r="DY3" s="621"/>
      <c r="DZ3" s="621"/>
    </row>
    <row r="4" spans="1:130">
      <c r="A4" s="404"/>
      <c r="B4" s="405" t="s">
        <v>823</v>
      </c>
      <c r="C4" s="418" t="s">
        <v>60</v>
      </c>
      <c r="D4" s="399"/>
      <c r="E4" s="419" t="b">
        <v>1</v>
      </c>
      <c r="F4" s="436" t="str">
        <f t="shared" si="0"/>
        <v>TN</v>
      </c>
      <c r="G4" s="401">
        <v>0</v>
      </c>
      <c r="H4" s="401" t="s">
        <v>814</v>
      </c>
      <c r="I4" s="437">
        <f t="shared" si="1"/>
        <v>-0.38</v>
      </c>
      <c r="J4" s="438"/>
      <c r="K4" s="439"/>
      <c r="L4" s="440">
        <f t="shared" ref="L4:L19" si="3">IF(ISNUMBER(J4),J4,I4)+K4</f>
        <v>-0.38</v>
      </c>
      <c r="M4" s="441">
        <f t="shared" ref="M4:M19" si="4">M3+1</f>
        <v>2</v>
      </c>
      <c r="N4" s="442">
        <f t="shared" si="2"/>
        <v>2</v>
      </c>
      <c r="O4" s="441">
        <f t="shared" ref="O4:O19" si="5">IF(O3&lt;$S$2,O3+1,"")</f>
        <v>2</v>
      </c>
      <c r="P4" s="442">
        <f t="shared" ref="P4:P19" si="6">IF(LEN(O4)&gt;0,SMALL($N$3:$N$19,O4),"")</f>
        <v>2</v>
      </c>
      <c r="Q4" s="441">
        <f t="shared" ref="Q4:Q19" si="7">IF(LEN(O4)&gt;0,INDEX($G$3:$G$19,$P4),"")</f>
        <v>0</v>
      </c>
      <c r="R4" s="401" t="str">
        <f t="shared" ref="R4:R19" si="8">IF(LEN(P4)&gt;0,INDEX($H$3:$H$19,$P4),"")</f>
        <v>tn</v>
      </c>
      <c r="S4" s="440">
        <f t="shared" ref="S4:S19" si="9">IF(LEN(P4)&gt;0,INDEX($L$3:$L$19,$P4),"")</f>
        <v>-0.38</v>
      </c>
      <c r="T4" s="399"/>
      <c r="U4" s="443">
        <f t="array" ref="U4:V80">IF(doCalc="STD",_xll.xlCurveBootstrapper(Today+0*TYPE(A1),Currency,curveName,nDepos,Q3:INDEX(S3:S19,nDepos),0,$B$23:$C$23,nFut,R26:INDEX(S26:S36,nFut),nSwap,R39:INDEX(S39:S80,nSwap),C30,C31,C32,INDEX(AH3:AH12,MATCH(C33,AG3:AG12,0)),IF(LEN(exoDisc)&gt;0, B59:B80,B58:B80),IF(LEN(exoDisc)&gt;0, C59:C80,C58:C80)),"-")</f>
        <v>43262</v>
      </c>
      <c r="V4" s="444">
        <v>1</v>
      </c>
      <c r="W4" s="402"/>
      <c r="X4" s="448" t="s">
        <v>815</v>
      </c>
      <c r="Y4" s="449">
        <f>_xll.RtGet($AE$3,$AE$4&amp;$X4&amp;$AE$5,Y$2)</f>
        <v>-0.38</v>
      </c>
      <c r="Z4" s="450">
        <f>_xll.RtGet($AE$3,$AE$4&amp;$X4&amp;$AE$5,Z$2)</f>
        <v>-0.38</v>
      </c>
      <c r="AA4" s="399"/>
      <c r="AB4" s="399"/>
      <c r="AC4" s="399"/>
      <c r="AD4" s="434" t="s">
        <v>812</v>
      </c>
      <c r="AE4" s="435" t="s">
        <v>816</v>
      </c>
      <c r="AF4" s="402"/>
      <c r="AG4" s="451" t="s">
        <v>817</v>
      </c>
      <c r="AH4" s="451">
        <v>1</v>
      </c>
      <c r="AI4" s="402"/>
      <c r="AJ4" s="451" t="s">
        <v>818</v>
      </c>
      <c r="AK4" s="413"/>
      <c r="AL4" s="398"/>
      <c r="AM4" s="452" t="s">
        <v>819</v>
      </c>
      <c r="AN4" s="453" t="s">
        <v>820</v>
      </c>
      <c r="AO4" s="399"/>
      <c r="AP4" s="454" t="b">
        <v>1</v>
      </c>
      <c r="AQ4" s="436" t="str">
        <f>IF(BI4="SW","1W", IF(BI4="1Y","12M", BI4))</f>
        <v>TN</v>
      </c>
      <c r="AR4" s="401">
        <f t="shared" ref="AR4:AR64" si="10">IF(LEN(AQ4)&gt;0,IF(RIGHT(AQ4,1)="N",0,LEFT(AQ4,LEN(AQ4)-1)*IF(RIGHT(AQ4,1)="Y",12,1)),"-")</f>
        <v>0</v>
      </c>
      <c r="AS4" s="401" t="s">
        <v>814</v>
      </c>
      <c r="AT4" s="437">
        <f>AVERAGE(BJ4:BK4)</f>
        <v>-0.35699999999999998</v>
      </c>
      <c r="AU4" s="438"/>
      <c r="AV4" s="439"/>
      <c r="AW4" s="440">
        <f t="shared" ref="AW4:AW64" si="11">IF(ISNUMBER(AU4),AU4,AT4)+AV4</f>
        <v>-0.35699999999999998</v>
      </c>
      <c r="AX4" s="441">
        <f>AX3+1</f>
        <v>2</v>
      </c>
      <c r="AY4" s="442">
        <f t="shared" ref="AY4:AY64" si="12">IF(AP4,AX4,"")</f>
        <v>2</v>
      </c>
      <c r="AZ4" s="441">
        <f>IF(AZ3&lt;$BD$2,AZ3+1,"")</f>
        <v>2</v>
      </c>
      <c r="BA4" s="442">
        <f t="shared" ref="BA4:BA64" si="13">IF(LEN(AZ4)&gt;0,SMALL($AY$3:$AY$64,AZ4),"")</f>
        <v>2</v>
      </c>
      <c r="BB4" s="441">
        <f t="shared" ref="BB4:BB64" si="14">IF(LEN(AZ4)&gt;0,INDEX($AR$3:$AR$64,$BA4),"")</f>
        <v>0</v>
      </c>
      <c r="BC4" s="401" t="str">
        <f t="shared" ref="BC4:BC64" si="15">IF(LEN(BA4)&gt;0,INDEX($AS$3:$AS$64,$BA4),"")</f>
        <v>tn</v>
      </c>
      <c r="BD4" s="440">
        <f t="shared" ref="BD4:BD64" si="16">IF(LEN(BA4)&gt;0,INDEX($AW$3:$AW$64,$BA4),"")</f>
        <v>-0.35699999999999998</v>
      </c>
      <c r="BE4" s="399"/>
      <c r="BF4" s="455" t="str">
        <f t="array" ref="BF4:BG80">IF(doCalc="OIS",_xll.xlCurveBootstrapper(Today+0*TYPE(A1),Currency,curveName,AN11,BB3:INDEX(BB3:BD64,AN11,0),0,$AM$15:$AN$15,0,$AM$15:$AN$15,0,$AM$15:$AN$15,$AN$4,$AN$5,$AN$6,INDEX(AH3:AH12,MATCH(AN7,AG3:AG12,0)),$AM$10:$AM$11,$AN$10:$AN$11),"-")</f>
        <v>-</v>
      </c>
      <c r="BG4" s="444" t="str">
        <v>-</v>
      </c>
      <c r="BH4" s="402"/>
      <c r="BI4" s="448" t="s">
        <v>815</v>
      </c>
      <c r="BJ4" s="449">
        <f>_xll.RtGet($BN$2,$BN$3&amp;BI4&amp;$BN$4,BJ$2)</f>
        <v>-0.35699999999999998</v>
      </c>
      <c r="BK4" s="450">
        <f>_xll.RtGet($BN$2,$BN$3&amp;BI4&amp;$BN$4,BK$2)</f>
        <v>-0.35699999999999998</v>
      </c>
      <c r="BL4" s="399"/>
      <c r="BM4" s="458" t="s">
        <v>821</v>
      </c>
      <c r="BN4" s="459" t="s">
        <v>822</v>
      </c>
      <c r="BO4" s="397"/>
      <c r="BP4" s="620"/>
      <c r="BQ4" s="621"/>
      <c r="BR4" s="621"/>
      <c r="BS4" s="621"/>
      <c r="BT4" s="621"/>
      <c r="BU4" s="621"/>
      <c r="BV4" s="621"/>
      <c r="BW4" s="621"/>
      <c r="BX4" s="621"/>
      <c r="BY4" s="621"/>
      <c r="BZ4" s="621"/>
      <c r="CA4" s="621"/>
      <c r="CB4" s="621"/>
      <c r="CC4" s="621"/>
      <c r="CD4" s="621"/>
      <c r="CE4" s="621"/>
      <c r="CF4" s="621"/>
      <c r="CG4" s="621"/>
      <c r="CH4" s="621"/>
      <c r="CI4" s="621"/>
      <c r="CJ4" s="621"/>
      <c r="CK4" s="621"/>
      <c r="CL4" s="621"/>
      <c r="CM4" s="621"/>
      <c r="CN4" s="621"/>
      <c r="CO4" s="621"/>
      <c r="CP4" s="621"/>
      <c r="CQ4" s="621"/>
      <c r="CR4" s="621"/>
      <c r="CS4" s="621"/>
      <c r="CT4" s="621"/>
      <c r="CU4" s="621"/>
      <c r="CV4" s="621"/>
      <c r="CW4" s="621"/>
      <c r="CX4" s="621"/>
      <c r="CY4" s="621"/>
      <c r="CZ4" s="621"/>
      <c r="DA4" s="621"/>
      <c r="DB4" s="621"/>
      <c r="DC4" s="621"/>
      <c r="DD4" s="621"/>
      <c r="DE4" s="621"/>
      <c r="DF4" s="621"/>
      <c r="DG4" s="621"/>
      <c r="DH4" s="621"/>
      <c r="DI4" s="621"/>
      <c r="DJ4" s="621"/>
      <c r="DK4" s="621"/>
      <c r="DL4" s="621"/>
      <c r="DM4" s="621"/>
      <c r="DN4" s="621"/>
      <c r="DO4" s="621"/>
      <c r="DP4" s="621"/>
      <c r="DQ4" s="621"/>
      <c r="DR4" s="621"/>
      <c r="DS4" s="621"/>
      <c r="DT4" s="621"/>
      <c r="DU4" s="621"/>
      <c r="DV4" s="621"/>
      <c r="DW4" s="621"/>
      <c r="DX4" s="621"/>
      <c r="DY4" s="621"/>
      <c r="DZ4" s="621"/>
    </row>
    <row r="5" spans="1:130">
      <c r="A5" s="404"/>
      <c r="D5" s="399"/>
      <c r="E5" s="419" t="b">
        <v>1</v>
      </c>
      <c r="F5" s="436" t="str">
        <f t="shared" si="0"/>
        <v>SN</v>
      </c>
      <c r="G5" s="401">
        <v>0</v>
      </c>
      <c r="H5" s="401" t="s">
        <v>67</v>
      </c>
      <c r="I5" s="437">
        <f t="shared" si="1"/>
        <v>-0.38</v>
      </c>
      <c r="J5" s="438"/>
      <c r="K5" s="439"/>
      <c r="L5" s="440">
        <f t="shared" si="3"/>
        <v>-0.38</v>
      </c>
      <c r="M5" s="441">
        <f t="shared" si="4"/>
        <v>3</v>
      </c>
      <c r="N5" s="442">
        <f t="shared" si="2"/>
        <v>3</v>
      </c>
      <c r="O5" s="441">
        <f t="shared" si="5"/>
        <v>3</v>
      </c>
      <c r="P5" s="442">
        <f t="shared" si="6"/>
        <v>3</v>
      </c>
      <c r="Q5" s="441">
        <f t="shared" si="7"/>
        <v>0</v>
      </c>
      <c r="R5" s="401" t="str">
        <f t="shared" si="8"/>
        <v>sn</v>
      </c>
      <c r="S5" s="440">
        <f t="shared" si="9"/>
        <v>-0.38</v>
      </c>
      <c r="T5" s="399"/>
      <c r="U5" s="445">
        <v>43263</v>
      </c>
      <c r="V5" s="446">
        <v>1.0000105556641987</v>
      </c>
      <c r="W5" s="402"/>
      <c r="X5" s="448" t="s">
        <v>68</v>
      </c>
      <c r="Y5" s="449">
        <f>_xll.RtGet($AE$3,$AE$4&amp;$X5&amp;$AE$5,Y$2)</f>
        <v>-0.38</v>
      </c>
      <c r="Z5" s="450">
        <f>_xll.RtGet($AE$3,$AE$4&amp;$X5&amp;$AE$5,Z$2)</f>
        <v>-0.38</v>
      </c>
      <c r="AA5" s="399"/>
      <c r="AB5" s="399"/>
      <c r="AC5" s="399"/>
      <c r="AD5" s="458" t="s">
        <v>821</v>
      </c>
      <c r="AE5" s="459" t="s">
        <v>824</v>
      </c>
      <c r="AF5" s="402"/>
      <c r="AG5" s="451" t="s">
        <v>825</v>
      </c>
      <c r="AH5" s="451">
        <v>2</v>
      </c>
      <c r="AI5" s="402"/>
      <c r="AJ5" s="451" t="s">
        <v>820</v>
      </c>
      <c r="AK5" s="413"/>
      <c r="AL5" s="398"/>
      <c r="AM5" s="460" t="s">
        <v>826</v>
      </c>
      <c r="AN5" s="461" t="s">
        <v>827</v>
      </c>
      <c r="AO5" s="399"/>
      <c r="AP5" s="454" t="b">
        <v>1</v>
      </c>
      <c r="AQ5" s="462" t="str">
        <f>IF(BI5="SW","1W", IF(BI5="1Y","12M", BI5))</f>
        <v>SN</v>
      </c>
      <c r="AR5" s="441">
        <f t="shared" si="10"/>
        <v>0</v>
      </c>
      <c r="AS5" s="442" t="s">
        <v>67</v>
      </c>
      <c r="AT5" s="437">
        <f>AVERAGE(BJ5:BK5)</f>
        <v>-0.357000072</v>
      </c>
      <c r="AU5" s="438"/>
      <c r="AV5" s="439"/>
      <c r="AW5" s="440">
        <f t="shared" si="11"/>
        <v>-0.357000072</v>
      </c>
      <c r="AX5" s="441">
        <f t="shared" ref="AX5:AX64" si="17">AX4+1</f>
        <v>3</v>
      </c>
      <c r="AY5" s="442">
        <f t="shared" si="12"/>
        <v>3</v>
      </c>
      <c r="AZ5" s="441">
        <f t="shared" ref="AZ5:AZ64" si="18">IF(AZ4&lt;$BD$2,AZ4+1,"")</f>
        <v>3</v>
      </c>
      <c r="BA5" s="442">
        <f t="shared" si="13"/>
        <v>3</v>
      </c>
      <c r="BB5" s="441">
        <f t="shared" si="14"/>
        <v>0</v>
      </c>
      <c r="BC5" s="401" t="str">
        <f t="shared" si="15"/>
        <v>sn</v>
      </c>
      <c r="BD5" s="440">
        <f t="shared" si="16"/>
        <v>-0.357000072</v>
      </c>
      <c r="BE5" s="399"/>
      <c r="BF5" s="456" t="str">
        <v>-</v>
      </c>
      <c r="BG5" s="446" t="str">
        <v>-</v>
      </c>
      <c r="BH5" s="402"/>
      <c r="BI5" s="463" t="s">
        <v>68</v>
      </c>
      <c r="BJ5" s="464">
        <f>_xll.RtGet($BN$2,$BN$3&amp;BI5&amp;$BN$4,BJ$2)</f>
        <v>-0.357000072</v>
      </c>
      <c r="BK5" s="465">
        <f>_xll.RtGet($BN$2,$BN$3&amp;BI5&amp;$BN$4,BK$2)</f>
        <v>-0.357000072</v>
      </c>
      <c r="BL5" s="399"/>
      <c r="BM5" s="399"/>
      <c r="BN5" s="399"/>
      <c r="BO5" s="397"/>
      <c r="BP5" s="620"/>
      <c r="BQ5" s="621"/>
      <c r="BR5" s="621"/>
      <c r="BS5" s="621"/>
      <c r="BT5" s="621"/>
      <c r="BU5" s="621"/>
      <c r="BV5" s="621"/>
      <c r="BW5" s="621"/>
      <c r="BX5" s="621"/>
      <c r="BY5" s="621"/>
      <c r="BZ5" s="621"/>
      <c r="CA5" s="621"/>
      <c r="CB5" s="621"/>
      <c r="CC5" s="621"/>
      <c r="CD5" s="621"/>
      <c r="CE5" s="621"/>
      <c r="CF5" s="621"/>
      <c r="CG5" s="621"/>
      <c r="CH5" s="621"/>
      <c r="CI5" s="621"/>
      <c r="CJ5" s="621"/>
      <c r="CK5" s="621"/>
      <c r="CL5" s="621"/>
      <c r="CM5" s="621"/>
      <c r="CN5" s="621"/>
      <c r="CO5" s="621"/>
      <c r="CP5" s="621"/>
      <c r="CQ5" s="621"/>
      <c r="CR5" s="621"/>
      <c r="CS5" s="621"/>
      <c r="CT5" s="621"/>
      <c r="CU5" s="621"/>
      <c r="CV5" s="621"/>
      <c r="CW5" s="621"/>
      <c r="CX5" s="621"/>
      <c r="CY5" s="621"/>
      <c r="CZ5" s="621"/>
      <c r="DA5" s="621"/>
      <c r="DB5" s="621"/>
      <c r="DC5" s="621"/>
      <c r="DD5" s="621"/>
      <c r="DE5" s="621"/>
      <c r="DF5" s="621"/>
      <c r="DG5" s="621"/>
      <c r="DH5" s="621"/>
      <c r="DI5" s="621"/>
      <c r="DJ5" s="621"/>
      <c r="DK5" s="621"/>
      <c r="DL5" s="621"/>
      <c r="DM5" s="621"/>
      <c r="DN5" s="621"/>
      <c r="DO5" s="621"/>
      <c r="DP5" s="621"/>
      <c r="DQ5" s="621"/>
      <c r="DR5" s="621"/>
      <c r="DS5" s="621"/>
      <c r="DT5" s="621"/>
      <c r="DU5" s="621"/>
      <c r="DV5" s="621"/>
      <c r="DW5" s="621"/>
      <c r="DX5" s="621"/>
      <c r="DY5" s="621"/>
      <c r="DZ5" s="621"/>
    </row>
    <row r="6" spans="1:130">
      <c r="A6" s="404"/>
      <c r="B6" s="402"/>
      <c r="C6" s="402"/>
      <c r="D6" s="399"/>
      <c r="E6" s="466" t="b">
        <v>1</v>
      </c>
      <c r="F6" s="467" t="str">
        <f t="shared" si="0"/>
        <v>SW</v>
      </c>
      <c r="G6" s="421">
        <v>1</v>
      </c>
      <c r="H6" s="421" t="s">
        <v>69</v>
      </c>
      <c r="I6" s="422">
        <f t="shared" si="1"/>
        <v>-0.38</v>
      </c>
      <c r="J6" s="423"/>
      <c r="K6" s="424"/>
      <c r="L6" s="425">
        <f t="shared" si="3"/>
        <v>-0.38</v>
      </c>
      <c r="M6" s="441">
        <f t="shared" si="4"/>
        <v>4</v>
      </c>
      <c r="N6" s="442">
        <f t="shared" si="2"/>
        <v>4</v>
      </c>
      <c r="O6" s="441">
        <f t="shared" si="5"/>
        <v>4</v>
      </c>
      <c r="P6" s="442">
        <f t="shared" si="6"/>
        <v>4</v>
      </c>
      <c r="Q6" s="441">
        <f t="shared" si="7"/>
        <v>1</v>
      </c>
      <c r="R6" s="401" t="str">
        <f t="shared" si="8"/>
        <v>w</v>
      </c>
      <c r="S6" s="440">
        <f t="shared" si="9"/>
        <v>-0.38</v>
      </c>
      <c r="T6" s="399"/>
      <c r="U6" s="445">
        <v>43264</v>
      </c>
      <c r="V6" s="446">
        <v>1.0000211114425972</v>
      </c>
      <c r="W6" s="402"/>
      <c r="X6" s="448" t="s">
        <v>828</v>
      </c>
      <c r="Y6" s="449">
        <f>_xll.RtGet($AE$3,$AE$4&amp;$X6&amp;$AE$5,Y$2)</f>
        <v>-0.38</v>
      </c>
      <c r="Z6" s="450">
        <f>_xll.RtGet($AE$3,$AE$4&amp;$X6&amp;$AE$5,Z$2)</f>
        <v>-0.38</v>
      </c>
      <c r="AA6" s="399"/>
      <c r="AB6" s="399"/>
      <c r="AC6" s="399"/>
      <c r="AD6" s="399"/>
      <c r="AE6" s="399"/>
      <c r="AF6" s="402"/>
      <c r="AG6" s="451" t="s">
        <v>829</v>
      </c>
      <c r="AH6" s="451">
        <v>3</v>
      </c>
      <c r="AI6" s="402"/>
      <c r="AJ6" s="451" t="s">
        <v>830</v>
      </c>
      <c r="AK6" s="413"/>
      <c r="AL6" s="398"/>
      <c r="AM6" s="460" t="s">
        <v>831</v>
      </c>
      <c r="AN6" s="461" t="s">
        <v>76</v>
      </c>
      <c r="AO6" s="399"/>
      <c r="AP6" s="454" t="b">
        <v>1</v>
      </c>
      <c r="AQ6" s="462" t="str">
        <f>IF(BI8="SW","1W", IF(BI8="1Y","12M", BI8))</f>
        <v>1W</v>
      </c>
      <c r="AR6" s="441">
        <f t="shared" si="10"/>
        <v>1</v>
      </c>
      <c r="AS6" s="442" t="s">
        <v>69</v>
      </c>
      <c r="AT6" s="437">
        <f>AVERAGE(BJ8:BK8)</f>
        <v>-0.35699999999999998</v>
      </c>
      <c r="AU6" s="438"/>
      <c r="AV6" s="439"/>
      <c r="AW6" s="440">
        <f t="shared" si="11"/>
        <v>-0.35699999999999998</v>
      </c>
      <c r="AX6" s="441">
        <f t="shared" si="17"/>
        <v>4</v>
      </c>
      <c r="AY6" s="442">
        <f t="shared" si="12"/>
        <v>4</v>
      </c>
      <c r="AZ6" s="441">
        <f t="shared" si="18"/>
        <v>4</v>
      </c>
      <c r="BA6" s="442">
        <f t="shared" si="13"/>
        <v>4</v>
      </c>
      <c r="BB6" s="441">
        <f t="shared" si="14"/>
        <v>1</v>
      </c>
      <c r="BC6" s="401" t="str">
        <f t="shared" si="15"/>
        <v>w</v>
      </c>
      <c r="BD6" s="440">
        <f t="shared" si="16"/>
        <v>-0.35699999999999998</v>
      </c>
      <c r="BE6" s="399"/>
      <c r="BF6" s="456" t="str">
        <v>-</v>
      </c>
      <c r="BG6" s="446" t="str">
        <v>-</v>
      </c>
      <c r="BH6" s="402"/>
      <c r="BI6" s="399"/>
      <c r="BJ6" s="399"/>
      <c r="BK6" s="399"/>
      <c r="BL6" s="399"/>
      <c r="BM6" s="399"/>
      <c r="BN6" s="399"/>
      <c r="BO6" s="397"/>
      <c r="BP6" s="620"/>
      <c r="BQ6" s="621"/>
      <c r="BR6" s="621"/>
      <c r="BS6" s="621"/>
      <c r="BT6" s="621"/>
      <c r="BU6" s="621"/>
      <c r="BV6" s="621"/>
      <c r="BW6" s="621"/>
      <c r="BX6" s="621"/>
      <c r="BY6" s="621"/>
      <c r="BZ6" s="621"/>
      <c r="CA6" s="621"/>
      <c r="CB6" s="621"/>
      <c r="CC6" s="621"/>
      <c r="CD6" s="621"/>
      <c r="CE6" s="621"/>
      <c r="CF6" s="621"/>
      <c r="CG6" s="621"/>
      <c r="CH6" s="621"/>
      <c r="CI6" s="621"/>
      <c r="CJ6" s="621"/>
      <c r="CK6" s="621"/>
      <c r="CL6" s="621"/>
      <c r="CM6" s="621"/>
      <c r="CN6" s="621"/>
      <c r="CO6" s="621"/>
      <c r="CP6" s="621"/>
      <c r="CQ6" s="621"/>
      <c r="CR6" s="621"/>
      <c r="CS6" s="621"/>
      <c r="CT6" s="621"/>
      <c r="CU6" s="621"/>
      <c r="CV6" s="621"/>
      <c r="CW6" s="621"/>
      <c r="CX6" s="621"/>
      <c r="CY6" s="621"/>
      <c r="CZ6" s="621"/>
      <c r="DA6" s="621"/>
      <c r="DB6" s="621"/>
      <c r="DC6" s="621"/>
      <c r="DD6" s="621"/>
      <c r="DE6" s="621"/>
      <c r="DF6" s="621"/>
      <c r="DG6" s="621"/>
      <c r="DH6" s="621"/>
      <c r="DI6" s="621"/>
      <c r="DJ6" s="621"/>
      <c r="DK6" s="621"/>
      <c r="DL6" s="621"/>
      <c r="DM6" s="621"/>
      <c r="DN6" s="621"/>
      <c r="DO6" s="621"/>
      <c r="DP6" s="621"/>
      <c r="DQ6" s="621"/>
      <c r="DR6" s="621"/>
      <c r="DS6" s="621"/>
      <c r="DT6" s="621"/>
      <c r="DU6" s="621"/>
      <c r="DV6" s="621"/>
      <c r="DW6" s="621"/>
      <c r="DX6" s="621"/>
      <c r="DY6" s="621"/>
      <c r="DZ6" s="621"/>
    </row>
    <row r="7" spans="1:130">
      <c r="A7" s="404"/>
      <c r="B7" s="402"/>
      <c r="C7" s="402"/>
      <c r="D7" s="399"/>
      <c r="E7" s="419" t="b">
        <v>1</v>
      </c>
      <c r="F7" s="468" t="str">
        <f t="shared" si="0"/>
        <v>2W</v>
      </c>
      <c r="G7" s="401">
        <v>2</v>
      </c>
      <c r="H7" s="401" t="s">
        <v>69</v>
      </c>
      <c r="I7" s="437">
        <f t="shared" si="1"/>
        <v>-0.38</v>
      </c>
      <c r="J7" s="438"/>
      <c r="K7" s="439"/>
      <c r="L7" s="440">
        <f t="shared" si="3"/>
        <v>-0.38</v>
      </c>
      <c r="M7" s="441">
        <f t="shared" si="4"/>
        <v>5</v>
      </c>
      <c r="N7" s="442">
        <f t="shared" si="2"/>
        <v>5</v>
      </c>
      <c r="O7" s="441">
        <f t="shared" si="5"/>
        <v>5</v>
      </c>
      <c r="P7" s="442">
        <f t="shared" si="6"/>
        <v>5</v>
      </c>
      <c r="Q7" s="441">
        <f t="shared" si="7"/>
        <v>2</v>
      </c>
      <c r="R7" s="401" t="str">
        <f t="shared" si="8"/>
        <v>w</v>
      </c>
      <c r="S7" s="440">
        <f t="shared" si="9"/>
        <v>-0.38</v>
      </c>
      <c r="T7" s="399"/>
      <c r="U7" s="445">
        <v>43265</v>
      </c>
      <c r="V7" s="446">
        <v>1.000031667332419</v>
      </c>
      <c r="W7" s="402"/>
      <c r="X7" s="448" t="s">
        <v>832</v>
      </c>
      <c r="Y7" s="449">
        <f>_xll.RtGet($AE$3,$AE$4&amp;$X7&amp;$AE$5,Y$2)</f>
        <v>-0.38</v>
      </c>
      <c r="Z7" s="450">
        <f>_xll.RtGet($AE$3,$AE$4&amp;$X7&amp;$AE$5,Z$2)</f>
        <v>-0.38</v>
      </c>
      <c r="AA7" s="399"/>
      <c r="AB7" s="399"/>
      <c r="AC7" s="402"/>
      <c r="AD7" s="402"/>
      <c r="AE7" s="402"/>
      <c r="AF7" s="402"/>
      <c r="AG7" s="451" t="s">
        <v>833</v>
      </c>
      <c r="AH7" s="451">
        <v>4</v>
      </c>
      <c r="AI7" s="402"/>
      <c r="AJ7" s="469" t="s">
        <v>834</v>
      </c>
      <c r="AK7" s="413"/>
      <c r="AL7" s="398"/>
      <c r="AM7" s="470" t="s">
        <v>835</v>
      </c>
      <c r="AN7" s="471" t="s">
        <v>836</v>
      </c>
      <c r="AO7" s="399"/>
      <c r="AP7" s="454" t="b">
        <v>1</v>
      </c>
      <c r="AQ7" s="472" t="str">
        <f t="shared" ref="AQ7:AQ64" si="19">IF(BI9="SW","1W", IF(BI9="1Y","12M", BI9))</f>
        <v>2W</v>
      </c>
      <c r="AR7" s="441">
        <f t="shared" si="10"/>
        <v>2</v>
      </c>
      <c r="AS7" s="442" t="s">
        <v>69</v>
      </c>
      <c r="AT7" s="437">
        <f t="shared" ref="AT7:AT64" si="20">AVERAGE(BJ9:BK9)</f>
        <v>-0.35699999999999998</v>
      </c>
      <c r="AU7" s="438"/>
      <c r="AV7" s="439"/>
      <c r="AW7" s="440">
        <f t="shared" si="11"/>
        <v>-0.35699999999999998</v>
      </c>
      <c r="AX7" s="441">
        <f t="shared" si="17"/>
        <v>5</v>
      </c>
      <c r="AY7" s="442">
        <f t="shared" si="12"/>
        <v>5</v>
      </c>
      <c r="AZ7" s="441">
        <f t="shared" si="18"/>
        <v>5</v>
      </c>
      <c r="BA7" s="442">
        <f t="shared" si="13"/>
        <v>5</v>
      </c>
      <c r="BB7" s="441">
        <f t="shared" si="14"/>
        <v>2</v>
      </c>
      <c r="BC7" s="401" t="str">
        <f t="shared" si="15"/>
        <v>w</v>
      </c>
      <c r="BD7" s="440">
        <f t="shared" si="16"/>
        <v>-0.35699999999999998</v>
      </c>
      <c r="BE7" s="399"/>
      <c r="BF7" s="456" t="str">
        <v>-</v>
      </c>
      <c r="BG7" s="446" t="str">
        <v>-</v>
      </c>
      <c r="BH7" s="402"/>
      <c r="BI7" s="473" t="s">
        <v>837</v>
      </c>
      <c r="BJ7" s="414" t="s">
        <v>16</v>
      </c>
      <c r="BK7" s="415" t="s">
        <v>17</v>
      </c>
      <c r="BL7" s="402"/>
      <c r="BM7" s="416" t="s">
        <v>806</v>
      </c>
      <c r="BN7" s="417" t="s">
        <v>807</v>
      </c>
      <c r="BO7" s="397"/>
      <c r="BP7" s="620"/>
      <c r="BQ7" s="621"/>
      <c r="BR7" s="621"/>
      <c r="BS7" s="621"/>
      <c r="BT7" s="621"/>
      <c r="BU7" s="621"/>
      <c r="BV7" s="621"/>
      <c r="BW7" s="621"/>
      <c r="BX7" s="621"/>
      <c r="BY7" s="621"/>
      <c r="BZ7" s="621"/>
      <c r="CA7" s="621"/>
      <c r="CB7" s="621"/>
      <c r="CC7" s="621"/>
      <c r="CD7" s="621"/>
      <c r="CE7" s="621"/>
      <c r="CF7" s="621"/>
      <c r="CG7" s="621"/>
      <c r="CH7" s="621"/>
      <c r="CI7" s="621"/>
      <c r="CJ7" s="621"/>
      <c r="CK7" s="621"/>
      <c r="CL7" s="621"/>
      <c r="CM7" s="621"/>
      <c r="CN7" s="621"/>
      <c r="CO7" s="621"/>
      <c r="CP7" s="621"/>
      <c r="CQ7" s="621"/>
      <c r="CR7" s="621"/>
      <c r="CS7" s="621"/>
      <c r="CT7" s="621"/>
      <c r="CU7" s="621"/>
      <c r="CV7" s="621"/>
      <c r="CW7" s="621"/>
      <c r="CX7" s="621"/>
      <c r="CY7" s="621"/>
      <c r="CZ7" s="621"/>
      <c r="DA7" s="621"/>
      <c r="DB7" s="621"/>
      <c r="DC7" s="621"/>
      <c r="DD7" s="621"/>
      <c r="DE7" s="621"/>
      <c r="DF7" s="621"/>
      <c r="DG7" s="621"/>
      <c r="DH7" s="621"/>
      <c r="DI7" s="621"/>
      <c r="DJ7" s="621"/>
      <c r="DK7" s="621"/>
      <c r="DL7" s="621"/>
      <c r="DM7" s="621"/>
      <c r="DN7" s="621"/>
      <c r="DO7" s="621"/>
      <c r="DP7" s="621"/>
      <c r="DQ7" s="621"/>
      <c r="DR7" s="621"/>
      <c r="DS7" s="621"/>
      <c r="DT7" s="621"/>
      <c r="DU7" s="621"/>
      <c r="DV7" s="621"/>
      <c r="DW7" s="621"/>
      <c r="DX7" s="621"/>
      <c r="DY7" s="621"/>
      <c r="DZ7" s="621"/>
    </row>
    <row r="8" spans="1:130">
      <c r="A8" s="404"/>
      <c r="B8" s="402"/>
      <c r="C8" s="402"/>
      <c r="D8" s="399"/>
      <c r="E8" s="474" t="b">
        <v>1</v>
      </c>
      <c r="F8" s="475" t="str">
        <f t="shared" si="0"/>
        <v>3W</v>
      </c>
      <c r="G8" s="476">
        <v>3</v>
      </c>
      <c r="H8" s="476" t="s">
        <v>69</v>
      </c>
      <c r="I8" s="477">
        <f t="shared" si="1"/>
        <v>-0.38</v>
      </c>
      <c r="J8" s="478"/>
      <c r="K8" s="479"/>
      <c r="L8" s="480">
        <f t="shared" si="3"/>
        <v>-0.38</v>
      </c>
      <c r="M8" s="441">
        <f t="shared" si="4"/>
        <v>6</v>
      </c>
      <c r="N8" s="442">
        <f t="shared" si="2"/>
        <v>6</v>
      </c>
      <c r="O8" s="441">
        <f t="shared" si="5"/>
        <v>6</v>
      </c>
      <c r="P8" s="442">
        <f t="shared" si="6"/>
        <v>6</v>
      </c>
      <c r="Q8" s="441">
        <f t="shared" si="7"/>
        <v>3</v>
      </c>
      <c r="R8" s="401" t="str">
        <f t="shared" si="8"/>
        <v>w</v>
      </c>
      <c r="S8" s="440">
        <f t="shared" si="9"/>
        <v>-0.38</v>
      </c>
      <c r="T8" s="399"/>
      <c r="U8" s="445">
        <v>43271</v>
      </c>
      <c r="V8" s="446">
        <v>1.0000950073514736</v>
      </c>
      <c r="W8" s="402"/>
      <c r="X8" s="448" t="s">
        <v>838</v>
      </c>
      <c r="Y8" s="449">
        <f>_xll.RtGet($AE$3,$AE$4&amp;$X8&amp;$AE$5,Y$2)</f>
        <v>-0.38</v>
      </c>
      <c r="Z8" s="450">
        <f>_xll.RtGet($AE$3,$AE$4&amp;$X8&amp;$AE$5,Z$2)</f>
        <v>-0.38</v>
      </c>
      <c r="AA8" s="399"/>
      <c r="AB8" s="399"/>
      <c r="AC8" s="402"/>
      <c r="AD8" s="402"/>
      <c r="AE8" s="402"/>
      <c r="AF8" s="402"/>
      <c r="AG8" s="451" t="s">
        <v>836</v>
      </c>
      <c r="AH8" s="451">
        <v>5</v>
      </c>
      <c r="AI8" s="402"/>
      <c r="AJ8" s="402"/>
      <c r="AK8" s="413"/>
      <c r="AL8" s="398"/>
      <c r="AM8" s="402"/>
      <c r="AN8" s="402"/>
      <c r="AO8" s="399"/>
      <c r="AP8" s="454" t="b">
        <v>1</v>
      </c>
      <c r="AQ8" s="472" t="str">
        <f t="shared" si="19"/>
        <v>3W</v>
      </c>
      <c r="AR8" s="441">
        <f t="shared" si="10"/>
        <v>3</v>
      </c>
      <c r="AS8" s="442" t="s">
        <v>69</v>
      </c>
      <c r="AT8" s="437">
        <f t="shared" si="20"/>
        <v>-0.35499999999999998</v>
      </c>
      <c r="AU8" s="438"/>
      <c r="AV8" s="439"/>
      <c r="AW8" s="440">
        <f t="shared" si="11"/>
        <v>-0.35499999999999998</v>
      </c>
      <c r="AX8" s="441">
        <f t="shared" si="17"/>
        <v>6</v>
      </c>
      <c r="AY8" s="442">
        <f t="shared" si="12"/>
        <v>6</v>
      </c>
      <c r="AZ8" s="441">
        <f t="shared" si="18"/>
        <v>6</v>
      </c>
      <c r="BA8" s="442">
        <f t="shared" si="13"/>
        <v>6</v>
      </c>
      <c r="BB8" s="441">
        <f t="shared" si="14"/>
        <v>3</v>
      </c>
      <c r="BC8" s="401" t="str">
        <f t="shared" si="15"/>
        <v>w</v>
      </c>
      <c r="BD8" s="440">
        <f t="shared" si="16"/>
        <v>-0.35499999999999998</v>
      </c>
      <c r="BE8" s="399"/>
      <c r="BF8" s="456" t="str">
        <v>-</v>
      </c>
      <c r="BG8" s="446" t="str">
        <v>-</v>
      </c>
      <c r="BH8" s="402"/>
      <c r="BI8" s="481" t="s">
        <v>828</v>
      </c>
      <c r="BJ8" s="430">
        <f>_xll.RtGet($BN$7,$BN$8&amp;BI8&amp;$BN$9,$BJ$7)</f>
        <v>-0.35699999999999998</v>
      </c>
      <c r="BK8" s="431">
        <f>_xll.RtGet($BN$7,$BN$8&amp;BI8&amp;$BN$9,$BK$7)</f>
        <v>-0.35699999999999998</v>
      </c>
      <c r="BL8" s="402"/>
      <c r="BM8" s="434" t="s">
        <v>812</v>
      </c>
      <c r="BN8" s="435" t="s">
        <v>839</v>
      </c>
      <c r="BO8" s="397"/>
      <c r="BP8" s="620"/>
      <c r="BQ8" s="621"/>
      <c r="BR8" s="621"/>
      <c r="BS8" s="621"/>
      <c r="BT8" s="621"/>
      <c r="BU8" s="621"/>
      <c r="BV8" s="621"/>
      <c r="BW8" s="621"/>
      <c r="BX8" s="621"/>
      <c r="BY8" s="621"/>
      <c r="BZ8" s="621"/>
      <c r="CA8" s="621"/>
      <c r="CB8" s="621"/>
      <c r="CC8" s="621"/>
      <c r="CD8" s="621"/>
      <c r="CE8" s="621"/>
      <c r="CF8" s="621"/>
      <c r="CG8" s="621"/>
      <c r="CH8" s="621"/>
      <c r="CI8" s="621"/>
      <c r="CJ8" s="621"/>
      <c r="CK8" s="621"/>
      <c r="CL8" s="621"/>
      <c r="CM8" s="621"/>
      <c r="CN8" s="621"/>
      <c r="CO8" s="621"/>
      <c r="CP8" s="621"/>
      <c r="CQ8" s="621"/>
      <c r="CR8" s="621"/>
      <c r="CS8" s="621"/>
      <c r="CT8" s="621"/>
      <c r="CU8" s="621"/>
      <c r="CV8" s="621"/>
      <c r="CW8" s="621"/>
      <c r="CX8" s="621"/>
      <c r="CY8" s="621"/>
      <c r="CZ8" s="621"/>
      <c r="DA8" s="621"/>
      <c r="DB8" s="621"/>
      <c r="DC8" s="621"/>
      <c r="DD8" s="621"/>
      <c r="DE8" s="621"/>
      <c r="DF8" s="621"/>
      <c r="DG8" s="621"/>
      <c r="DH8" s="621"/>
      <c r="DI8" s="621"/>
      <c r="DJ8" s="621"/>
      <c r="DK8" s="621"/>
      <c r="DL8" s="621"/>
      <c r="DM8" s="621"/>
      <c r="DN8" s="621"/>
      <c r="DO8" s="621"/>
      <c r="DP8" s="621"/>
      <c r="DQ8" s="621"/>
      <c r="DR8" s="621"/>
      <c r="DS8" s="621"/>
      <c r="DT8" s="621"/>
      <c r="DU8" s="621"/>
      <c r="DV8" s="621"/>
      <c r="DW8" s="621"/>
      <c r="DX8" s="621"/>
      <c r="DY8" s="621"/>
      <c r="DZ8" s="621"/>
    </row>
    <row r="9" spans="1:130">
      <c r="A9" s="404"/>
      <c r="B9" s="402"/>
      <c r="C9" s="402"/>
      <c r="D9" s="399"/>
      <c r="E9" s="419" t="b">
        <v>1</v>
      </c>
      <c r="F9" s="482" t="str">
        <f t="shared" si="0"/>
        <v>1M</v>
      </c>
      <c r="G9" s="401">
        <v>1</v>
      </c>
      <c r="H9" s="401" t="s">
        <v>70</v>
      </c>
      <c r="I9" s="437">
        <f t="shared" si="1"/>
        <v>-0.37</v>
      </c>
      <c r="J9" s="438"/>
      <c r="K9" s="439"/>
      <c r="L9" s="440">
        <f t="shared" si="3"/>
        <v>-0.37</v>
      </c>
      <c r="M9" s="441">
        <f t="shared" si="4"/>
        <v>7</v>
      </c>
      <c r="N9" s="442">
        <f t="shared" si="2"/>
        <v>7</v>
      </c>
      <c r="O9" s="441">
        <f t="shared" si="5"/>
        <v>7</v>
      </c>
      <c r="P9" s="442">
        <f t="shared" si="6"/>
        <v>7</v>
      </c>
      <c r="Q9" s="441">
        <f t="shared" si="7"/>
        <v>1</v>
      </c>
      <c r="R9" s="401" t="str">
        <f t="shared" si="8"/>
        <v>m</v>
      </c>
      <c r="S9" s="440">
        <f t="shared" si="9"/>
        <v>-0.37</v>
      </c>
      <c r="T9" s="399"/>
      <c r="U9" s="445">
        <v>43278</v>
      </c>
      <c r="V9" s="446">
        <v>1.0001689141821375</v>
      </c>
      <c r="W9" s="402"/>
      <c r="X9" s="448" t="s">
        <v>71</v>
      </c>
      <c r="Y9" s="449">
        <f>_xll.RtGet($AE$3,$AE$4&amp;$X9&amp;$AE$5,Y$2)</f>
        <v>-0.37</v>
      </c>
      <c r="Z9" s="450">
        <f>_xll.RtGet($AE$3,$AE$4&amp;$X9&amp;$AE$5,Z$2)</f>
        <v>-0.37</v>
      </c>
      <c r="AA9" s="399"/>
      <c r="AB9" s="399"/>
      <c r="AC9" s="402"/>
      <c r="AD9" s="402"/>
      <c r="AE9" s="402"/>
      <c r="AF9" s="402"/>
      <c r="AG9" s="451" t="s">
        <v>840</v>
      </c>
      <c r="AH9" s="451">
        <v>6</v>
      </c>
      <c r="AI9" s="402"/>
      <c r="AJ9" s="412" t="s">
        <v>841</v>
      </c>
      <c r="AK9" s="413"/>
      <c r="AL9" s="398"/>
      <c r="AM9" s="483" t="s">
        <v>842</v>
      </c>
      <c r="AN9" s="484" t="s">
        <v>843</v>
      </c>
      <c r="AO9" s="399"/>
      <c r="AP9" s="454" t="b">
        <v>1</v>
      </c>
      <c r="AQ9" s="485" t="str">
        <f t="shared" si="19"/>
        <v>1M</v>
      </c>
      <c r="AR9" s="441">
        <f t="shared" si="10"/>
        <v>1</v>
      </c>
      <c r="AS9" s="442" t="s">
        <v>70</v>
      </c>
      <c r="AT9" s="437">
        <f t="shared" si="20"/>
        <v>-0.35499999999999998</v>
      </c>
      <c r="AU9" s="438"/>
      <c r="AV9" s="439"/>
      <c r="AW9" s="440">
        <f t="shared" si="11"/>
        <v>-0.35499999999999998</v>
      </c>
      <c r="AX9" s="441">
        <f t="shared" si="17"/>
        <v>7</v>
      </c>
      <c r="AY9" s="442">
        <f t="shared" si="12"/>
        <v>7</v>
      </c>
      <c r="AZ9" s="441">
        <f t="shared" si="18"/>
        <v>7</v>
      </c>
      <c r="BA9" s="442">
        <f t="shared" si="13"/>
        <v>7</v>
      </c>
      <c r="BB9" s="441">
        <f t="shared" si="14"/>
        <v>1</v>
      </c>
      <c r="BC9" s="401" t="str">
        <f t="shared" si="15"/>
        <v>m</v>
      </c>
      <c r="BD9" s="440">
        <f t="shared" si="16"/>
        <v>-0.35499999999999998</v>
      </c>
      <c r="BE9" s="399"/>
      <c r="BF9" s="456" t="str">
        <v>-</v>
      </c>
      <c r="BG9" s="446" t="str">
        <v>-</v>
      </c>
      <c r="BH9" s="402"/>
      <c r="BI9" s="486" t="s">
        <v>832</v>
      </c>
      <c r="BJ9" s="449">
        <f>_xll.RtGet($BN$7,$BN$8&amp;BI9&amp;$BN$9,$BJ$7)</f>
        <v>-0.35699999999999998</v>
      </c>
      <c r="BK9" s="450">
        <f>_xll.RtGet($BN$7,$BN$8&amp;BI9&amp;$BN$9,$BK$7)</f>
        <v>-0.35699999999999998</v>
      </c>
      <c r="BL9" s="402"/>
      <c r="BM9" s="487" t="s">
        <v>821</v>
      </c>
      <c r="BN9" s="488" t="s">
        <v>822</v>
      </c>
      <c r="BO9" s="397"/>
      <c r="BP9" s="620"/>
      <c r="BQ9" s="621"/>
      <c r="BR9" s="621"/>
      <c r="BS9" s="621"/>
      <c r="BT9" s="621"/>
      <c r="BU9" s="621"/>
      <c r="BV9" s="621"/>
      <c r="BW9" s="621"/>
      <c r="BX9" s="621"/>
      <c r="BY9" s="621"/>
      <c r="BZ9" s="621"/>
      <c r="CA9" s="621"/>
      <c r="CB9" s="621"/>
      <c r="CC9" s="621"/>
      <c r="CD9" s="621"/>
      <c r="CE9" s="621"/>
      <c r="CF9" s="621"/>
      <c r="CG9" s="621"/>
      <c r="CH9" s="621"/>
      <c r="CI9" s="621"/>
      <c r="CJ9" s="621"/>
      <c r="CK9" s="621"/>
      <c r="CL9" s="621"/>
      <c r="CM9" s="621"/>
      <c r="CN9" s="621"/>
      <c r="CO9" s="621"/>
      <c r="CP9" s="621"/>
      <c r="CQ9" s="621"/>
      <c r="CR9" s="621"/>
      <c r="CS9" s="621"/>
      <c r="CT9" s="621"/>
      <c r="CU9" s="621"/>
      <c r="CV9" s="621"/>
      <c r="CW9" s="621"/>
      <c r="CX9" s="621"/>
      <c r="CY9" s="621"/>
      <c r="CZ9" s="621"/>
      <c r="DA9" s="621"/>
      <c r="DB9" s="621"/>
      <c r="DC9" s="621"/>
      <c r="DD9" s="621"/>
      <c r="DE9" s="621"/>
      <c r="DF9" s="621"/>
      <c r="DG9" s="621"/>
      <c r="DH9" s="621"/>
      <c r="DI9" s="621"/>
      <c r="DJ9" s="621"/>
      <c r="DK9" s="621"/>
      <c r="DL9" s="621"/>
      <c r="DM9" s="621"/>
      <c r="DN9" s="621"/>
      <c r="DO9" s="621"/>
      <c r="DP9" s="621"/>
      <c r="DQ9" s="621"/>
      <c r="DR9" s="621"/>
      <c r="DS9" s="621"/>
      <c r="DT9" s="621"/>
      <c r="DU9" s="621"/>
      <c r="DV9" s="621"/>
      <c r="DW9" s="621"/>
      <c r="DX9" s="621"/>
      <c r="DY9" s="621"/>
      <c r="DZ9" s="621"/>
    </row>
    <row r="10" spans="1:130">
      <c r="A10" s="404"/>
      <c r="B10" s="402"/>
      <c r="C10" s="402"/>
      <c r="D10" s="399"/>
      <c r="E10" s="419" t="b">
        <v>1</v>
      </c>
      <c r="F10" s="482" t="str">
        <f t="shared" si="0"/>
        <v>2M</v>
      </c>
      <c r="G10" s="401">
        <v>2</v>
      </c>
      <c r="H10" s="401" t="s">
        <v>70</v>
      </c>
      <c r="I10" s="437">
        <f t="shared" si="1"/>
        <v>-0.34</v>
      </c>
      <c r="J10" s="438"/>
      <c r="K10" s="439"/>
      <c r="L10" s="440">
        <f t="shared" si="3"/>
        <v>-0.34</v>
      </c>
      <c r="M10" s="441">
        <f t="shared" si="4"/>
        <v>8</v>
      </c>
      <c r="N10" s="442">
        <f t="shared" si="2"/>
        <v>8</v>
      </c>
      <c r="O10" s="441">
        <f t="shared" si="5"/>
        <v>8</v>
      </c>
      <c r="P10" s="442">
        <f t="shared" si="6"/>
        <v>8</v>
      </c>
      <c r="Q10" s="441">
        <f t="shared" si="7"/>
        <v>2</v>
      </c>
      <c r="R10" s="401" t="str">
        <f t="shared" si="8"/>
        <v>m</v>
      </c>
      <c r="S10" s="440">
        <f t="shared" si="9"/>
        <v>-0.34</v>
      </c>
      <c r="T10" s="399"/>
      <c r="U10" s="445">
        <v>43285</v>
      </c>
      <c r="V10" s="446">
        <v>1.0002428319370098</v>
      </c>
      <c r="W10" s="402"/>
      <c r="X10" s="448" t="s">
        <v>72</v>
      </c>
      <c r="Y10" s="449">
        <f>_xll.RtGet($AE$3,$AE$4&amp;$X10&amp;$AE$5,Y$2)</f>
        <v>-0.34</v>
      </c>
      <c r="Z10" s="450">
        <f>_xll.RtGet($AE$3,$AE$4&amp;$X10&amp;$AE$5,Z$2)</f>
        <v>-0.34</v>
      </c>
      <c r="AA10" s="399"/>
      <c r="AB10" s="399"/>
      <c r="AC10" s="402"/>
      <c r="AD10" s="402"/>
      <c r="AE10" s="402"/>
      <c r="AF10" s="402"/>
      <c r="AG10" s="451" t="s">
        <v>844</v>
      </c>
      <c r="AH10" s="451">
        <v>7</v>
      </c>
      <c r="AI10" s="402"/>
      <c r="AJ10" s="432" t="s">
        <v>827</v>
      </c>
      <c r="AK10" s="413"/>
      <c r="AL10" s="398"/>
      <c r="AM10" s="489" t="s">
        <v>845</v>
      </c>
      <c r="AN10" s="490">
        <v>0</v>
      </c>
      <c r="AO10" s="399"/>
      <c r="AP10" s="454" t="b">
        <v>1</v>
      </c>
      <c r="AQ10" s="485" t="str">
        <f t="shared" si="19"/>
        <v>2M</v>
      </c>
      <c r="AR10" s="441">
        <f t="shared" si="10"/>
        <v>2</v>
      </c>
      <c r="AS10" s="442" t="s">
        <v>70</v>
      </c>
      <c r="AT10" s="437">
        <f t="shared" si="20"/>
        <v>-0.35613177100000004</v>
      </c>
      <c r="AU10" s="438"/>
      <c r="AV10" s="439"/>
      <c r="AW10" s="440">
        <f t="shared" si="11"/>
        <v>-0.35613177100000004</v>
      </c>
      <c r="AX10" s="441">
        <f t="shared" si="17"/>
        <v>8</v>
      </c>
      <c r="AY10" s="442">
        <f t="shared" si="12"/>
        <v>8</v>
      </c>
      <c r="AZ10" s="441">
        <f t="shared" si="18"/>
        <v>8</v>
      </c>
      <c r="BA10" s="442">
        <f t="shared" si="13"/>
        <v>8</v>
      </c>
      <c r="BB10" s="441">
        <f t="shared" si="14"/>
        <v>2</v>
      </c>
      <c r="BC10" s="401" t="str">
        <f t="shared" si="15"/>
        <v>m</v>
      </c>
      <c r="BD10" s="440">
        <f t="shared" si="16"/>
        <v>-0.35613177100000004</v>
      </c>
      <c r="BE10" s="399"/>
      <c r="BF10" s="456" t="str">
        <v>-</v>
      </c>
      <c r="BG10" s="446" t="str">
        <v>-</v>
      </c>
      <c r="BH10" s="402"/>
      <c r="BI10" s="486" t="s">
        <v>838</v>
      </c>
      <c r="BJ10" s="449">
        <f>_xll.RtGet($BN$7,$BN$8&amp;BI10&amp;$BN$9,$BJ$7)</f>
        <v>-0.35499999999999998</v>
      </c>
      <c r="BK10" s="450">
        <f>_xll.RtGet($BN$7,$BN$8&amp;BI10&amp;$BN$9,$BK$7)</f>
        <v>-0.35499999999999998</v>
      </c>
      <c r="BL10" s="402"/>
      <c r="BM10" s="402"/>
      <c r="BN10" s="402"/>
      <c r="BO10" s="397"/>
      <c r="BP10" s="620"/>
      <c r="BQ10" s="621"/>
      <c r="BR10" s="621"/>
      <c r="BS10" s="621"/>
      <c r="BT10" s="621"/>
      <c r="BU10" s="621"/>
      <c r="BV10" s="621"/>
      <c r="BW10" s="621"/>
      <c r="BX10" s="621"/>
      <c r="BY10" s="621"/>
      <c r="BZ10" s="621"/>
      <c r="CA10" s="621"/>
      <c r="CB10" s="621"/>
      <c r="CC10" s="621"/>
      <c r="CD10" s="621"/>
      <c r="CE10" s="621"/>
      <c r="CF10" s="621"/>
      <c r="CG10" s="621"/>
      <c r="CH10" s="621"/>
      <c r="CI10" s="621"/>
      <c r="CJ10" s="621"/>
      <c r="CK10" s="621"/>
      <c r="CL10" s="621"/>
      <c r="CM10" s="621"/>
      <c r="CN10" s="621"/>
      <c r="CO10" s="621"/>
      <c r="CP10" s="621"/>
      <c r="CQ10" s="621"/>
      <c r="CR10" s="621"/>
      <c r="CS10" s="621"/>
      <c r="CT10" s="621"/>
      <c r="CU10" s="621"/>
      <c r="CV10" s="621"/>
      <c r="CW10" s="621"/>
      <c r="CX10" s="621"/>
      <c r="CY10" s="621"/>
      <c r="CZ10" s="621"/>
      <c r="DA10" s="621"/>
      <c r="DB10" s="621"/>
      <c r="DC10" s="621"/>
      <c r="DD10" s="621"/>
      <c r="DE10" s="621"/>
      <c r="DF10" s="621"/>
      <c r="DG10" s="621"/>
      <c r="DH10" s="621"/>
      <c r="DI10" s="621"/>
      <c r="DJ10" s="621"/>
      <c r="DK10" s="621"/>
      <c r="DL10" s="621"/>
      <c r="DM10" s="621"/>
      <c r="DN10" s="621"/>
      <c r="DO10" s="621"/>
      <c r="DP10" s="621"/>
      <c r="DQ10" s="621"/>
      <c r="DR10" s="621"/>
      <c r="DS10" s="621"/>
      <c r="DT10" s="621"/>
      <c r="DU10" s="621"/>
      <c r="DV10" s="621"/>
      <c r="DW10" s="621"/>
      <c r="DX10" s="621"/>
      <c r="DY10" s="621"/>
      <c r="DZ10" s="621"/>
    </row>
    <row r="11" spans="1:130">
      <c r="A11" s="404"/>
      <c r="B11" s="402"/>
      <c r="C11" s="402"/>
      <c r="D11" s="399"/>
      <c r="E11" s="419" t="b">
        <v>1</v>
      </c>
      <c r="F11" s="482" t="str">
        <f t="shared" si="0"/>
        <v>3M</v>
      </c>
      <c r="G11" s="401">
        <v>3</v>
      </c>
      <c r="H11" s="401" t="s">
        <v>70</v>
      </c>
      <c r="I11" s="437">
        <f t="shared" si="1"/>
        <v>-0.33</v>
      </c>
      <c r="J11" s="438"/>
      <c r="K11" s="439"/>
      <c r="L11" s="440">
        <f t="shared" si="3"/>
        <v>-0.33</v>
      </c>
      <c r="M11" s="441">
        <f t="shared" si="4"/>
        <v>9</v>
      </c>
      <c r="N11" s="442">
        <f t="shared" si="2"/>
        <v>9</v>
      </c>
      <c r="O11" s="441">
        <f t="shared" si="5"/>
        <v>9</v>
      </c>
      <c r="P11" s="442">
        <f t="shared" si="6"/>
        <v>9</v>
      </c>
      <c r="Q11" s="441">
        <f t="shared" si="7"/>
        <v>3</v>
      </c>
      <c r="R11" s="401" t="str">
        <f t="shared" si="8"/>
        <v>m</v>
      </c>
      <c r="S11" s="440">
        <f t="shared" si="9"/>
        <v>-0.33</v>
      </c>
      <c r="T11" s="399"/>
      <c r="U11" s="445">
        <v>43294</v>
      </c>
      <c r="V11" s="446">
        <v>1.0003295463860662</v>
      </c>
      <c r="W11" s="402"/>
      <c r="X11" s="448" t="s">
        <v>74</v>
      </c>
      <c r="Y11" s="449">
        <f>_xll.RtGet($AE$3,$AE$4&amp;$X11&amp;$AE$5,Y$2)</f>
        <v>-0.33</v>
      </c>
      <c r="Z11" s="450">
        <f>_xll.RtGet($AE$3,$AE$4&amp;$X11&amp;$AE$5,Z$2)</f>
        <v>-0.33</v>
      </c>
      <c r="AA11" s="399"/>
      <c r="AB11" s="399"/>
      <c r="AC11" s="402"/>
      <c r="AD11" s="402"/>
      <c r="AE11" s="402"/>
      <c r="AF11" s="402"/>
      <c r="AG11" s="451" t="s">
        <v>846</v>
      </c>
      <c r="AH11" s="451">
        <v>8</v>
      </c>
      <c r="AI11" s="402"/>
      <c r="AJ11" s="451" t="s">
        <v>83</v>
      </c>
      <c r="AK11" s="413"/>
      <c r="AL11" s="398"/>
      <c r="AM11" s="491" t="s">
        <v>847</v>
      </c>
      <c r="AN11" s="492">
        <f>BD2</f>
        <v>62</v>
      </c>
      <c r="AO11" s="399"/>
      <c r="AP11" s="454" t="b">
        <v>1</v>
      </c>
      <c r="AQ11" s="485" t="str">
        <f t="shared" si="19"/>
        <v>3M</v>
      </c>
      <c r="AR11" s="441">
        <f t="shared" si="10"/>
        <v>3</v>
      </c>
      <c r="AS11" s="442" t="s">
        <v>70</v>
      </c>
      <c r="AT11" s="437">
        <f t="shared" si="20"/>
        <v>-0.355999181</v>
      </c>
      <c r="AU11" s="438"/>
      <c r="AV11" s="439"/>
      <c r="AW11" s="440">
        <f t="shared" si="11"/>
        <v>-0.355999181</v>
      </c>
      <c r="AX11" s="441">
        <f t="shared" si="17"/>
        <v>9</v>
      </c>
      <c r="AY11" s="442">
        <f t="shared" si="12"/>
        <v>9</v>
      </c>
      <c r="AZ11" s="441">
        <f t="shared" si="18"/>
        <v>9</v>
      </c>
      <c r="BA11" s="442">
        <f t="shared" si="13"/>
        <v>9</v>
      </c>
      <c r="BB11" s="441">
        <f t="shared" si="14"/>
        <v>3</v>
      </c>
      <c r="BC11" s="401" t="str">
        <f t="shared" si="15"/>
        <v>m</v>
      </c>
      <c r="BD11" s="440">
        <f t="shared" si="16"/>
        <v>-0.355999181</v>
      </c>
      <c r="BE11" s="399"/>
      <c r="BF11" s="456" t="str">
        <v>-</v>
      </c>
      <c r="BG11" s="446" t="str">
        <v>-</v>
      </c>
      <c r="BH11" s="402"/>
      <c r="BI11" s="486" t="s">
        <v>71</v>
      </c>
      <c r="BJ11" s="449">
        <f>_xll.RtGet($BN$7,$BN$8&amp;BI11&amp;$BN$9,$BJ$7)</f>
        <v>-0.35499999999999998</v>
      </c>
      <c r="BK11" s="450">
        <f>_xll.RtGet($BN$7,$BN$8&amp;BI11&amp;$BN$9,$BK$7)</f>
        <v>-0.35499999999999998</v>
      </c>
      <c r="BL11" s="402"/>
      <c r="BM11" s="402"/>
      <c r="BN11" s="402"/>
      <c r="BO11" s="397"/>
      <c r="BP11" s="620"/>
      <c r="BQ11" s="621"/>
      <c r="BR11" s="621"/>
      <c r="BS11" s="621"/>
      <c r="BT11" s="621"/>
      <c r="BU11" s="621"/>
      <c r="BV11" s="621"/>
      <c r="BW11" s="621"/>
      <c r="BX11" s="621"/>
      <c r="BY11" s="621"/>
      <c r="BZ11" s="621"/>
      <c r="CA11" s="621"/>
      <c r="CB11" s="621"/>
      <c r="CC11" s="621"/>
      <c r="CD11" s="621"/>
      <c r="CE11" s="621"/>
      <c r="CF11" s="621"/>
      <c r="CG11" s="621"/>
      <c r="CH11" s="621"/>
      <c r="CI11" s="621"/>
      <c r="CJ11" s="621"/>
      <c r="CK11" s="621"/>
      <c r="CL11" s="621"/>
      <c r="CM11" s="621"/>
      <c r="CN11" s="621"/>
      <c r="CO11" s="621"/>
      <c r="CP11" s="621"/>
      <c r="CQ11" s="621"/>
      <c r="CR11" s="621"/>
      <c r="CS11" s="621"/>
      <c r="CT11" s="621"/>
      <c r="CU11" s="621"/>
      <c r="CV11" s="621"/>
      <c r="CW11" s="621"/>
      <c r="CX11" s="621"/>
      <c r="CY11" s="621"/>
      <c r="CZ11" s="621"/>
      <c r="DA11" s="621"/>
      <c r="DB11" s="621"/>
      <c r="DC11" s="621"/>
      <c r="DD11" s="621"/>
      <c r="DE11" s="621"/>
      <c r="DF11" s="621"/>
      <c r="DG11" s="621"/>
      <c r="DH11" s="621"/>
      <c r="DI11" s="621"/>
      <c r="DJ11" s="621"/>
      <c r="DK11" s="621"/>
      <c r="DL11" s="621"/>
      <c r="DM11" s="621"/>
      <c r="DN11" s="621"/>
      <c r="DO11" s="621"/>
      <c r="DP11" s="621"/>
      <c r="DQ11" s="621"/>
      <c r="DR11" s="621"/>
      <c r="DS11" s="621"/>
      <c r="DT11" s="621"/>
      <c r="DU11" s="621"/>
      <c r="DV11" s="621"/>
      <c r="DW11" s="621"/>
      <c r="DX11" s="621"/>
      <c r="DY11" s="621"/>
      <c r="DZ11" s="621"/>
    </row>
    <row r="12" spans="1:130">
      <c r="A12" s="404"/>
      <c r="B12" s="402"/>
      <c r="C12" s="402"/>
      <c r="D12" s="399"/>
      <c r="E12" s="419" t="b">
        <v>1</v>
      </c>
      <c r="F12" s="482" t="str">
        <f t="shared" si="0"/>
        <v>4M</v>
      </c>
      <c r="G12" s="401">
        <v>4</v>
      </c>
      <c r="H12" s="401" t="s">
        <v>70</v>
      </c>
      <c r="I12" s="437">
        <f t="shared" si="1"/>
        <v>-0.31</v>
      </c>
      <c r="J12" s="438"/>
      <c r="K12" s="439"/>
      <c r="L12" s="440">
        <f t="shared" si="3"/>
        <v>-0.31</v>
      </c>
      <c r="M12" s="441">
        <f t="shared" si="4"/>
        <v>10</v>
      </c>
      <c r="N12" s="442">
        <f t="shared" si="2"/>
        <v>10</v>
      </c>
      <c r="O12" s="441">
        <f t="shared" si="5"/>
        <v>10</v>
      </c>
      <c r="P12" s="442">
        <f t="shared" si="6"/>
        <v>10</v>
      </c>
      <c r="Q12" s="441">
        <f t="shared" si="7"/>
        <v>4</v>
      </c>
      <c r="R12" s="401" t="str">
        <f t="shared" si="8"/>
        <v>m</v>
      </c>
      <c r="S12" s="440">
        <f t="shared" si="9"/>
        <v>-0.31</v>
      </c>
      <c r="T12" s="399"/>
      <c r="U12" s="445">
        <v>43325</v>
      </c>
      <c r="V12" s="446">
        <v>1.000597566818592</v>
      </c>
      <c r="W12" s="402"/>
      <c r="X12" s="448" t="s">
        <v>848</v>
      </c>
      <c r="Y12" s="449">
        <f>_xll.RtGet($AE$3,$AE$4&amp;$X12&amp;$AE$5,Y$2)</f>
        <v>-0.31</v>
      </c>
      <c r="Z12" s="450">
        <f>_xll.RtGet($AE$3,$AE$4&amp;$X12&amp;$AE$5,Z$2)</f>
        <v>-0.31</v>
      </c>
      <c r="AA12" s="399"/>
      <c r="AB12" s="399"/>
      <c r="AC12" s="402"/>
      <c r="AD12" s="402"/>
      <c r="AE12" s="402"/>
      <c r="AF12" s="402"/>
      <c r="AG12" s="469" t="s">
        <v>849</v>
      </c>
      <c r="AH12" s="469">
        <v>9</v>
      </c>
      <c r="AI12" s="402"/>
      <c r="AJ12" s="469" t="s">
        <v>24</v>
      </c>
      <c r="AK12" s="413"/>
      <c r="AL12" s="398"/>
      <c r="AM12" s="402"/>
      <c r="AN12" s="402"/>
      <c r="AO12" s="399"/>
      <c r="AP12" s="454" t="b">
        <v>1</v>
      </c>
      <c r="AQ12" s="485" t="str">
        <f t="shared" si="19"/>
        <v>4M</v>
      </c>
      <c r="AR12" s="441">
        <f t="shared" si="10"/>
        <v>4</v>
      </c>
      <c r="AS12" s="442" t="s">
        <v>70</v>
      </c>
      <c r="AT12" s="437">
        <f t="shared" si="20"/>
        <v>-0.35591863200000001</v>
      </c>
      <c r="AU12" s="438"/>
      <c r="AV12" s="439"/>
      <c r="AW12" s="440">
        <f t="shared" si="11"/>
        <v>-0.35591863200000001</v>
      </c>
      <c r="AX12" s="441">
        <f t="shared" si="17"/>
        <v>10</v>
      </c>
      <c r="AY12" s="442">
        <f t="shared" si="12"/>
        <v>10</v>
      </c>
      <c r="AZ12" s="441">
        <f t="shared" si="18"/>
        <v>10</v>
      </c>
      <c r="BA12" s="442">
        <f t="shared" si="13"/>
        <v>10</v>
      </c>
      <c r="BB12" s="441">
        <f t="shared" si="14"/>
        <v>4</v>
      </c>
      <c r="BC12" s="401" t="str">
        <f t="shared" si="15"/>
        <v>m</v>
      </c>
      <c r="BD12" s="440">
        <f t="shared" si="16"/>
        <v>-0.35591863200000001</v>
      </c>
      <c r="BE12" s="399"/>
      <c r="BF12" s="456" t="str">
        <v>-</v>
      </c>
      <c r="BG12" s="446" t="str">
        <v>-</v>
      </c>
      <c r="BH12" s="402"/>
      <c r="BI12" s="486" t="s">
        <v>72</v>
      </c>
      <c r="BJ12" s="449">
        <f>_xll.RtGet($BN$7,$BN$8&amp;BI12&amp;$BN$9,$BJ$7)</f>
        <v>-0.35613177100000004</v>
      </c>
      <c r="BK12" s="450">
        <f>_xll.RtGet($BN$7,$BN$8&amp;BI12&amp;$BN$9,$BK$7)</f>
        <v>-0.35613177100000004</v>
      </c>
      <c r="BL12" s="402"/>
      <c r="BM12" s="402"/>
      <c r="BN12" s="402"/>
      <c r="BO12" s="397"/>
      <c r="BP12" s="620"/>
      <c r="BQ12" s="621"/>
      <c r="BR12" s="621"/>
      <c r="BS12" s="621"/>
      <c r="BT12" s="621"/>
      <c r="BU12" s="621"/>
      <c r="BV12" s="621"/>
      <c r="BW12" s="621"/>
      <c r="BX12" s="621"/>
      <c r="BY12" s="621"/>
      <c r="BZ12" s="621"/>
      <c r="CA12" s="621"/>
      <c r="CB12" s="621"/>
      <c r="CC12" s="621"/>
      <c r="CD12" s="621"/>
      <c r="CE12" s="621"/>
      <c r="CF12" s="621"/>
      <c r="CG12" s="621"/>
      <c r="CH12" s="621"/>
      <c r="CI12" s="621"/>
      <c r="CJ12" s="621"/>
      <c r="CK12" s="621"/>
      <c r="CL12" s="621"/>
      <c r="CM12" s="621"/>
      <c r="CN12" s="621"/>
      <c r="CO12" s="621"/>
      <c r="CP12" s="621"/>
      <c r="CQ12" s="621"/>
      <c r="CR12" s="621"/>
      <c r="CS12" s="621"/>
      <c r="CT12" s="621"/>
      <c r="CU12" s="621"/>
      <c r="CV12" s="621"/>
      <c r="CW12" s="621"/>
      <c r="CX12" s="621"/>
      <c r="CY12" s="621"/>
      <c r="CZ12" s="621"/>
      <c r="DA12" s="621"/>
      <c r="DB12" s="621"/>
      <c r="DC12" s="621"/>
      <c r="DD12" s="621"/>
      <c r="DE12" s="621"/>
      <c r="DF12" s="621"/>
      <c r="DG12" s="621"/>
      <c r="DH12" s="621"/>
      <c r="DI12" s="621"/>
      <c r="DJ12" s="621"/>
      <c r="DK12" s="621"/>
      <c r="DL12" s="621"/>
      <c r="DM12" s="621"/>
      <c r="DN12" s="621"/>
      <c r="DO12" s="621"/>
      <c r="DP12" s="621"/>
      <c r="DQ12" s="621"/>
      <c r="DR12" s="621"/>
      <c r="DS12" s="621"/>
      <c r="DT12" s="621"/>
      <c r="DU12" s="621"/>
      <c r="DV12" s="621"/>
      <c r="DW12" s="621"/>
      <c r="DX12" s="621"/>
      <c r="DY12" s="621"/>
      <c r="DZ12" s="621"/>
    </row>
    <row r="13" spans="1:130">
      <c r="A13" s="404"/>
      <c r="B13" s="648"/>
      <c r="C13" s="402"/>
      <c r="D13" s="399"/>
      <c r="E13" s="419" t="b">
        <v>1</v>
      </c>
      <c r="F13" s="482" t="str">
        <f t="shared" si="0"/>
        <v>5M</v>
      </c>
      <c r="G13" s="401">
        <v>5</v>
      </c>
      <c r="H13" s="401" t="s">
        <v>70</v>
      </c>
      <c r="I13" s="437">
        <f t="shared" si="1"/>
        <v>-0.28999999999999998</v>
      </c>
      <c r="J13" s="438"/>
      <c r="K13" s="439"/>
      <c r="L13" s="440">
        <f t="shared" si="3"/>
        <v>-0.28999999999999998</v>
      </c>
      <c r="M13" s="441">
        <f t="shared" si="4"/>
        <v>11</v>
      </c>
      <c r="N13" s="442">
        <f t="shared" si="2"/>
        <v>11</v>
      </c>
      <c r="O13" s="441">
        <f t="shared" si="5"/>
        <v>11</v>
      </c>
      <c r="P13" s="442">
        <f t="shared" si="6"/>
        <v>11</v>
      </c>
      <c r="Q13" s="441">
        <f t="shared" si="7"/>
        <v>5</v>
      </c>
      <c r="R13" s="401" t="str">
        <f t="shared" si="8"/>
        <v>m</v>
      </c>
      <c r="S13" s="440">
        <f t="shared" si="9"/>
        <v>-0.28999999999999998</v>
      </c>
      <c r="T13" s="399"/>
      <c r="U13" s="445">
        <v>43356</v>
      </c>
      <c r="V13" s="446">
        <v>1.0008651744063466</v>
      </c>
      <c r="W13" s="402"/>
      <c r="X13" s="448" t="s">
        <v>850</v>
      </c>
      <c r="Y13" s="449">
        <f>_xll.RtGet($AE$3,$AE$4&amp;$X13&amp;$AE$5,Y$2)</f>
        <v>-0.28999999999999998</v>
      </c>
      <c r="Z13" s="450">
        <f>_xll.RtGet($AE$3,$AE$4&amp;$X13&amp;$AE$5,Z$2)</f>
        <v>-0.28999999999999998</v>
      </c>
      <c r="AA13" s="399"/>
      <c r="AB13" s="399"/>
      <c r="AC13" s="402"/>
      <c r="AD13" s="402"/>
      <c r="AE13" s="402"/>
      <c r="AF13" s="402"/>
      <c r="AG13" s="402"/>
      <c r="AH13" s="402"/>
      <c r="AI13" s="402"/>
      <c r="AJ13" s="402"/>
      <c r="AK13" s="413"/>
      <c r="AL13" s="398"/>
      <c r="AM13" s="495" t="s">
        <v>851</v>
      </c>
      <c r="AN13" s="495">
        <f>VLOOKUP(AN7,AG3:AH12,2)</f>
        <v>5</v>
      </c>
      <c r="AO13" s="399"/>
      <c r="AP13" s="454" t="b">
        <v>1</v>
      </c>
      <c r="AQ13" s="485" t="str">
        <f t="shared" si="19"/>
        <v>5M</v>
      </c>
      <c r="AR13" s="441">
        <f t="shared" si="10"/>
        <v>5</v>
      </c>
      <c r="AS13" s="442" t="s">
        <v>70</v>
      </c>
      <c r="AT13" s="437">
        <f t="shared" si="20"/>
        <v>-0.35579293200000001</v>
      </c>
      <c r="AU13" s="438"/>
      <c r="AV13" s="439"/>
      <c r="AW13" s="440">
        <f t="shared" si="11"/>
        <v>-0.35579293200000001</v>
      </c>
      <c r="AX13" s="441">
        <f t="shared" si="17"/>
        <v>11</v>
      </c>
      <c r="AY13" s="442">
        <f t="shared" si="12"/>
        <v>11</v>
      </c>
      <c r="AZ13" s="441">
        <f t="shared" si="18"/>
        <v>11</v>
      </c>
      <c r="BA13" s="442">
        <f t="shared" si="13"/>
        <v>11</v>
      </c>
      <c r="BB13" s="441">
        <f t="shared" si="14"/>
        <v>5</v>
      </c>
      <c r="BC13" s="401" t="str">
        <f t="shared" si="15"/>
        <v>m</v>
      </c>
      <c r="BD13" s="440">
        <f t="shared" si="16"/>
        <v>-0.35579293200000001</v>
      </c>
      <c r="BE13" s="399"/>
      <c r="BF13" s="456" t="str">
        <v>-</v>
      </c>
      <c r="BG13" s="446" t="str">
        <v>-</v>
      </c>
      <c r="BH13" s="402"/>
      <c r="BI13" s="486" t="s">
        <v>74</v>
      </c>
      <c r="BJ13" s="449">
        <f>_xll.RtGet($BN$7,$BN$8&amp;BI13&amp;$BN$9,$BJ$7)</f>
        <v>-0.355999181</v>
      </c>
      <c r="BK13" s="450">
        <f>_xll.RtGet($BN$7,$BN$8&amp;BI13&amp;$BN$9,$BK$7)</f>
        <v>-0.355999181</v>
      </c>
      <c r="BL13" s="402"/>
      <c r="BM13" s="402"/>
      <c r="BN13" s="402"/>
      <c r="BO13" s="397"/>
      <c r="BP13" s="620"/>
      <c r="BQ13" s="621"/>
      <c r="BR13" s="621"/>
      <c r="BS13" s="621"/>
      <c r="BT13" s="621"/>
      <c r="BU13" s="621"/>
      <c r="BV13" s="621"/>
      <c r="BW13" s="621"/>
      <c r="BX13" s="621"/>
      <c r="BY13" s="621"/>
      <c r="BZ13" s="621"/>
      <c r="CA13" s="621"/>
      <c r="CB13" s="621"/>
      <c r="CC13" s="621"/>
      <c r="CD13" s="621"/>
      <c r="CE13" s="621"/>
      <c r="CF13" s="621"/>
      <c r="CG13" s="621"/>
      <c r="CH13" s="621"/>
      <c r="CI13" s="621"/>
      <c r="CJ13" s="621"/>
      <c r="CK13" s="621"/>
      <c r="CL13" s="621"/>
      <c r="CM13" s="621"/>
      <c r="CN13" s="621"/>
      <c r="CO13" s="621"/>
      <c r="CP13" s="621"/>
      <c r="CQ13" s="621"/>
      <c r="CR13" s="621"/>
      <c r="CS13" s="621"/>
      <c r="CT13" s="621"/>
      <c r="CU13" s="621"/>
      <c r="CV13" s="621"/>
      <c r="CW13" s="621"/>
      <c r="CX13" s="621"/>
      <c r="CY13" s="621"/>
      <c r="CZ13" s="621"/>
      <c r="DA13" s="621"/>
      <c r="DB13" s="621"/>
      <c r="DC13" s="621"/>
      <c r="DD13" s="621"/>
      <c r="DE13" s="621"/>
      <c r="DF13" s="621"/>
      <c r="DG13" s="621"/>
      <c r="DH13" s="621"/>
      <c r="DI13" s="621"/>
      <c r="DJ13" s="621"/>
      <c r="DK13" s="621"/>
      <c r="DL13" s="621"/>
      <c r="DM13" s="621"/>
      <c r="DN13" s="621"/>
      <c r="DO13" s="621"/>
      <c r="DP13" s="621"/>
      <c r="DQ13" s="621"/>
      <c r="DR13" s="621"/>
      <c r="DS13" s="621"/>
      <c r="DT13" s="621"/>
      <c r="DU13" s="621"/>
      <c r="DV13" s="621"/>
      <c r="DW13" s="621"/>
      <c r="DX13" s="621"/>
      <c r="DY13" s="621"/>
      <c r="DZ13" s="621"/>
    </row>
    <row r="14" spans="1:130">
      <c r="A14" s="404"/>
      <c r="B14" s="402"/>
      <c r="C14" s="402"/>
      <c r="D14" s="402"/>
      <c r="E14" s="419" t="b">
        <v>1</v>
      </c>
      <c r="F14" s="482" t="str">
        <f t="shared" si="0"/>
        <v>6M</v>
      </c>
      <c r="G14" s="401">
        <v>6</v>
      </c>
      <c r="H14" s="401" t="s">
        <v>70</v>
      </c>
      <c r="I14" s="437">
        <f t="shared" si="1"/>
        <v>-0.27</v>
      </c>
      <c r="J14" s="438"/>
      <c r="K14" s="439"/>
      <c r="L14" s="440">
        <f t="shared" si="3"/>
        <v>-0.27</v>
      </c>
      <c r="M14" s="441">
        <f t="shared" si="4"/>
        <v>12</v>
      </c>
      <c r="N14" s="442">
        <f t="shared" si="2"/>
        <v>12</v>
      </c>
      <c r="O14" s="441">
        <f t="shared" si="5"/>
        <v>12</v>
      </c>
      <c r="P14" s="442">
        <f t="shared" si="6"/>
        <v>12</v>
      </c>
      <c r="Q14" s="441">
        <f t="shared" si="7"/>
        <v>6</v>
      </c>
      <c r="R14" s="401" t="str">
        <f t="shared" si="8"/>
        <v>m</v>
      </c>
      <c r="S14" s="440">
        <f t="shared" si="9"/>
        <v>-0.27</v>
      </c>
      <c r="T14" s="399"/>
      <c r="U14" s="445">
        <v>43388</v>
      </c>
      <c r="V14" s="446">
        <v>1.0010900531549105</v>
      </c>
      <c r="W14" s="402"/>
      <c r="X14" s="448" t="s">
        <v>75</v>
      </c>
      <c r="Y14" s="449">
        <f>_xll.RtGet($AE$3,$AE$4&amp;$X14&amp;$AE$5,Y$2)</f>
        <v>-0.27</v>
      </c>
      <c r="Z14" s="450">
        <f>_xll.RtGet($AE$3,$AE$4&amp;$X14&amp;$AE$5,Z$2)</f>
        <v>-0.27</v>
      </c>
      <c r="AA14" s="399"/>
      <c r="AB14" s="399"/>
      <c r="AC14" s="402"/>
      <c r="AD14" s="402"/>
      <c r="AE14" s="402"/>
      <c r="AF14" s="402"/>
      <c r="AG14" s="410" t="s">
        <v>852</v>
      </c>
      <c r="AH14" s="411"/>
      <c r="AI14" s="402"/>
      <c r="AJ14" s="412" t="s">
        <v>853</v>
      </c>
      <c r="AK14" s="413"/>
      <c r="AL14" s="398"/>
      <c r="AM14" s="402"/>
      <c r="AN14" s="402"/>
      <c r="AO14" s="402"/>
      <c r="AP14" s="454" t="b">
        <v>1</v>
      </c>
      <c r="AQ14" s="485" t="str">
        <f t="shared" si="19"/>
        <v>6M</v>
      </c>
      <c r="AR14" s="441">
        <f t="shared" si="10"/>
        <v>6</v>
      </c>
      <c r="AS14" s="442" t="s">
        <v>70</v>
      </c>
      <c r="AT14" s="437">
        <f t="shared" si="20"/>
        <v>-0.35537207100000001</v>
      </c>
      <c r="AU14" s="438"/>
      <c r="AV14" s="439"/>
      <c r="AW14" s="440">
        <f t="shared" si="11"/>
        <v>-0.35537207100000001</v>
      </c>
      <c r="AX14" s="441">
        <f t="shared" si="17"/>
        <v>12</v>
      </c>
      <c r="AY14" s="442">
        <f t="shared" si="12"/>
        <v>12</v>
      </c>
      <c r="AZ14" s="441">
        <f t="shared" si="18"/>
        <v>12</v>
      </c>
      <c r="BA14" s="442">
        <f t="shared" si="13"/>
        <v>12</v>
      </c>
      <c r="BB14" s="441">
        <f t="shared" si="14"/>
        <v>6</v>
      </c>
      <c r="BC14" s="401" t="str">
        <f t="shared" si="15"/>
        <v>m</v>
      </c>
      <c r="BD14" s="440">
        <f t="shared" si="16"/>
        <v>-0.35537207100000001</v>
      </c>
      <c r="BE14" s="399"/>
      <c r="BF14" s="456" t="str">
        <v>-</v>
      </c>
      <c r="BG14" s="446" t="str">
        <v>-</v>
      </c>
      <c r="BH14" s="402"/>
      <c r="BI14" s="486" t="s">
        <v>848</v>
      </c>
      <c r="BJ14" s="449">
        <f>_xll.RtGet($BN$7,$BN$8&amp;BI14&amp;$BN$9,$BJ$7)</f>
        <v>-0.35591863200000001</v>
      </c>
      <c r="BK14" s="450">
        <f>_xll.RtGet($BN$7,$BN$8&amp;BI14&amp;$BN$9,$BK$7)</f>
        <v>-0.35591863200000001</v>
      </c>
      <c r="BL14" s="402"/>
      <c r="BM14" s="402"/>
      <c r="BN14" s="402"/>
      <c r="BO14" s="397"/>
      <c r="BP14" s="620"/>
      <c r="BQ14" s="621"/>
      <c r="BR14" s="621"/>
      <c r="BS14" s="621"/>
      <c r="BT14" s="621"/>
      <c r="BU14" s="621"/>
      <c r="BV14" s="621"/>
      <c r="BW14" s="621"/>
      <c r="BX14" s="621"/>
      <c r="BY14" s="621"/>
      <c r="BZ14" s="621"/>
      <c r="CA14" s="621"/>
      <c r="CB14" s="621"/>
      <c r="CC14" s="621"/>
      <c r="CD14" s="621"/>
      <c r="CE14" s="621"/>
      <c r="CF14" s="621"/>
      <c r="CG14" s="621"/>
      <c r="CH14" s="621"/>
      <c r="CI14" s="621"/>
      <c r="CJ14" s="621"/>
      <c r="CK14" s="621"/>
      <c r="CL14" s="621"/>
      <c r="CM14" s="621"/>
      <c r="CN14" s="621"/>
      <c r="CO14" s="621"/>
      <c r="CP14" s="621"/>
      <c r="CQ14" s="621"/>
      <c r="CR14" s="621"/>
      <c r="CS14" s="621"/>
      <c r="CT14" s="621"/>
      <c r="CU14" s="621"/>
      <c r="CV14" s="621"/>
      <c r="CW14" s="621"/>
      <c r="CX14" s="621"/>
      <c r="CY14" s="621"/>
      <c r="CZ14" s="621"/>
      <c r="DA14" s="621"/>
      <c r="DB14" s="621"/>
      <c r="DC14" s="621"/>
      <c r="DD14" s="621"/>
      <c r="DE14" s="621"/>
      <c r="DF14" s="621"/>
      <c r="DG14" s="621"/>
      <c r="DH14" s="621"/>
      <c r="DI14" s="621"/>
      <c r="DJ14" s="621"/>
      <c r="DK14" s="621"/>
      <c r="DL14" s="621"/>
      <c r="DM14" s="621"/>
      <c r="DN14" s="621"/>
      <c r="DO14" s="621"/>
      <c r="DP14" s="621"/>
      <c r="DQ14" s="621"/>
      <c r="DR14" s="621"/>
      <c r="DS14" s="621"/>
      <c r="DT14" s="621"/>
      <c r="DU14" s="621"/>
      <c r="DV14" s="621"/>
      <c r="DW14" s="621"/>
      <c r="DX14" s="621"/>
      <c r="DY14" s="621"/>
      <c r="DZ14" s="621"/>
    </row>
    <row r="15" spans="1:130">
      <c r="A15" s="404"/>
      <c r="B15" s="402"/>
      <c r="C15" s="402"/>
      <c r="D15" s="402"/>
      <c r="E15" s="419" t="b">
        <v>1</v>
      </c>
      <c r="F15" s="482" t="str">
        <f t="shared" si="0"/>
        <v>7M</v>
      </c>
      <c r="G15" s="401">
        <v>7</v>
      </c>
      <c r="H15" s="401" t="s">
        <v>70</v>
      </c>
      <c r="I15" s="437">
        <f t="shared" si="1"/>
        <v>-0.25</v>
      </c>
      <c r="J15" s="438"/>
      <c r="K15" s="439"/>
      <c r="L15" s="440">
        <f t="shared" si="3"/>
        <v>-0.25</v>
      </c>
      <c r="M15" s="441">
        <f t="shared" si="4"/>
        <v>13</v>
      </c>
      <c r="N15" s="442">
        <f t="shared" si="2"/>
        <v>13</v>
      </c>
      <c r="O15" s="441">
        <f t="shared" si="5"/>
        <v>13</v>
      </c>
      <c r="P15" s="442">
        <f t="shared" si="6"/>
        <v>13</v>
      </c>
      <c r="Q15" s="441">
        <f t="shared" si="7"/>
        <v>7</v>
      </c>
      <c r="R15" s="401" t="str">
        <f t="shared" si="8"/>
        <v>m</v>
      </c>
      <c r="S15" s="440">
        <f t="shared" si="9"/>
        <v>-0.25</v>
      </c>
      <c r="T15" s="399"/>
      <c r="U15" s="445">
        <v>43417</v>
      </c>
      <c r="V15" s="446">
        <v>1.0012551584253564</v>
      </c>
      <c r="W15" s="402"/>
      <c r="X15" s="448" t="s">
        <v>854</v>
      </c>
      <c r="Y15" s="449">
        <f>_xll.RtGet($AE$3,$AE$4&amp;$X15&amp;$AE$5,Y$2)</f>
        <v>-0.25</v>
      </c>
      <c r="Z15" s="450">
        <f>_xll.RtGet($AE$3,$AE$4&amp;$X15&amp;$AE$5,Z$2)</f>
        <v>-0.25</v>
      </c>
      <c r="AA15" s="399"/>
      <c r="AB15" s="399"/>
      <c r="AC15" s="402"/>
      <c r="AD15" s="402"/>
      <c r="AE15" s="402"/>
      <c r="AF15" s="402"/>
      <c r="AG15" s="432" t="s">
        <v>855</v>
      </c>
      <c r="AH15" s="432">
        <v>0</v>
      </c>
      <c r="AI15" s="402"/>
      <c r="AJ15" s="432" t="s">
        <v>76</v>
      </c>
      <c r="AK15" s="413"/>
      <c r="AL15" s="398"/>
      <c r="AM15" s="402"/>
      <c r="AN15" s="402"/>
      <c r="AO15" s="402"/>
      <c r="AP15" s="454" t="b">
        <v>1</v>
      </c>
      <c r="AQ15" s="485" t="str">
        <f t="shared" si="19"/>
        <v>7M</v>
      </c>
      <c r="AR15" s="441">
        <f t="shared" si="10"/>
        <v>7</v>
      </c>
      <c r="AS15" s="442" t="s">
        <v>70</v>
      </c>
      <c r="AT15" s="437">
        <f t="shared" si="20"/>
        <v>-0.35474226400000003</v>
      </c>
      <c r="AU15" s="438"/>
      <c r="AV15" s="439"/>
      <c r="AW15" s="440">
        <f t="shared" si="11"/>
        <v>-0.35474226400000003</v>
      </c>
      <c r="AX15" s="441">
        <f t="shared" si="17"/>
        <v>13</v>
      </c>
      <c r="AY15" s="442">
        <f t="shared" si="12"/>
        <v>13</v>
      </c>
      <c r="AZ15" s="441">
        <f t="shared" si="18"/>
        <v>13</v>
      </c>
      <c r="BA15" s="442">
        <f t="shared" si="13"/>
        <v>13</v>
      </c>
      <c r="BB15" s="441">
        <f t="shared" si="14"/>
        <v>7</v>
      </c>
      <c r="BC15" s="401" t="str">
        <f t="shared" si="15"/>
        <v>m</v>
      </c>
      <c r="BD15" s="440">
        <f t="shared" si="16"/>
        <v>-0.35474226400000003</v>
      </c>
      <c r="BE15" s="399"/>
      <c r="BF15" s="456" t="str">
        <v>-</v>
      </c>
      <c r="BG15" s="446" t="str">
        <v>-</v>
      </c>
      <c r="BH15" s="402"/>
      <c r="BI15" s="486" t="s">
        <v>850</v>
      </c>
      <c r="BJ15" s="449">
        <f>_xll.RtGet($BN$7,$BN$8&amp;BI15&amp;$BN$9,$BJ$7)</f>
        <v>-0.35579293200000001</v>
      </c>
      <c r="BK15" s="450">
        <f>_xll.RtGet($BN$7,$BN$8&amp;BI15&amp;$BN$9,$BK$7)</f>
        <v>-0.35579293200000001</v>
      </c>
      <c r="BL15" s="402"/>
      <c r="BM15" s="402"/>
      <c r="BN15" s="402"/>
      <c r="BO15" s="397"/>
      <c r="BP15" s="620"/>
      <c r="BQ15" s="621"/>
      <c r="BR15" s="621"/>
      <c r="BS15" s="621"/>
      <c r="BT15" s="621"/>
      <c r="BU15" s="621"/>
      <c r="BV15" s="621"/>
      <c r="BW15" s="621"/>
      <c r="BX15" s="621"/>
      <c r="BY15" s="621"/>
      <c r="BZ15" s="621"/>
      <c r="CA15" s="621"/>
      <c r="CB15" s="621"/>
      <c r="CC15" s="621"/>
      <c r="CD15" s="621"/>
      <c r="CE15" s="621"/>
      <c r="CF15" s="621"/>
      <c r="CG15" s="621"/>
      <c r="CH15" s="621"/>
      <c r="CI15" s="621"/>
      <c r="CJ15" s="621"/>
      <c r="CK15" s="621"/>
      <c r="CL15" s="621"/>
      <c r="CM15" s="621"/>
      <c r="CN15" s="621"/>
      <c r="CO15" s="621"/>
      <c r="CP15" s="621"/>
      <c r="CQ15" s="621"/>
      <c r="CR15" s="621"/>
      <c r="CS15" s="621"/>
      <c r="CT15" s="621"/>
      <c r="CU15" s="621"/>
      <c r="CV15" s="621"/>
      <c r="CW15" s="621"/>
      <c r="CX15" s="621"/>
      <c r="CY15" s="621"/>
      <c r="CZ15" s="621"/>
      <c r="DA15" s="621"/>
      <c r="DB15" s="621"/>
      <c r="DC15" s="621"/>
      <c r="DD15" s="621"/>
      <c r="DE15" s="621"/>
      <c r="DF15" s="621"/>
      <c r="DG15" s="621"/>
      <c r="DH15" s="621"/>
      <c r="DI15" s="621"/>
      <c r="DJ15" s="621"/>
      <c r="DK15" s="621"/>
      <c r="DL15" s="621"/>
      <c r="DM15" s="621"/>
      <c r="DN15" s="621"/>
      <c r="DO15" s="621"/>
      <c r="DP15" s="621"/>
      <c r="DQ15" s="621"/>
      <c r="DR15" s="621"/>
      <c r="DS15" s="621"/>
      <c r="DT15" s="621"/>
      <c r="DU15" s="621"/>
      <c r="DV15" s="621"/>
      <c r="DW15" s="621"/>
      <c r="DX15" s="621"/>
      <c r="DY15" s="621"/>
      <c r="DZ15" s="621"/>
    </row>
    <row r="16" spans="1:130">
      <c r="A16" s="404"/>
      <c r="B16" s="402"/>
      <c r="C16" s="402"/>
      <c r="D16" s="402"/>
      <c r="E16" s="419" t="b">
        <v>1</v>
      </c>
      <c r="F16" s="482" t="str">
        <f t="shared" si="0"/>
        <v>8M</v>
      </c>
      <c r="G16" s="401">
        <v>8</v>
      </c>
      <c r="H16" s="401" t="s">
        <v>70</v>
      </c>
      <c r="I16" s="437">
        <f t="shared" si="1"/>
        <v>-0.23</v>
      </c>
      <c r="J16" s="438"/>
      <c r="K16" s="439"/>
      <c r="L16" s="440">
        <f t="shared" si="3"/>
        <v>-0.23</v>
      </c>
      <c r="M16" s="441">
        <f t="shared" si="4"/>
        <v>14</v>
      </c>
      <c r="N16" s="442">
        <f t="shared" si="2"/>
        <v>14</v>
      </c>
      <c r="O16" s="441">
        <f t="shared" si="5"/>
        <v>14</v>
      </c>
      <c r="P16" s="442">
        <f t="shared" si="6"/>
        <v>14</v>
      </c>
      <c r="Q16" s="441">
        <f t="shared" si="7"/>
        <v>8</v>
      </c>
      <c r="R16" s="401" t="str">
        <f t="shared" si="8"/>
        <v>m</v>
      </c>
      <c r="S16" s="440">
        <f t="shared" si="9"/>
        <v>-0.23</v>
      </c>
      <c r="T16" s="399"/>
      <c r="U16" s="445">
        <v>43447</v>
      </c>
      <c r="V16" s="446">
        <v>1.0013955268031345</v>
      </c>
      <c r="W16" s="402"/>
      <c r="X16" s="448" t="s">
        <v>856</v>
      </c>
      <c r="Y16" s="449">
        <f>_xll.RtGet($AE$3,$AE$4&amp;$X16&amp;$AE$5,Y$2)</f>
        <v>-0.23</v>
      </c>
      <c r="Z16" s="450">
        <f>_xll.RtGet($AE$3,$AE$4&amp;$X16&amp;$AE$5,Z$2)</f>
        <v>-0.23</v>
      </c>
      <c r="AA16" s="399"/>
      <c r="AB16" s="399"/>
      <c r="AC16" s="402"/>
      <c r="AD16" s="402"/>
      <c r="AE16" s="402"/>
      <c r="AF16" s="402"/>
      <c r="AG16" s="451" t="s">
        <v>857</v>
      </c>
      <c r="AH16" s="451">
        <v>1</v>
      </c>
      <c r="AI16" s="402"/>
      <c r="AJ16" s="451" t="s">
        <v>858</v>
      </c>
      <c r="AK16" s="500"/>
      <c r="AL16" s="398"/>
      <c r="AM16" s="402"/>
      <c r="AN16" s="402"/>
      <c r="AO16" s="402"/>
      <c r="AP16" s="454" t="b">
        <v>1</v>
      </c>
      <c r="AQ16" s="485" t="str">
        <f t="shared" si="19"/>
        <v>8M</v>
      </c>
      <c r="AR16" s="441">
        <f t="shared" si="10"/>
        <v>8</v>
      </c>
      <c r="AS16" s="442" t="s">
        <v>70</v>
      </c>
      <c r="AT16" s="437">
        <f t="shared" si="20"/>
        <v>-0.35396458200000003</v>
      </c>
      <c r="AU16" s="438"/>
      <c r="AV16" s="439"/>
      <c r="AW16" s="440">
        <f t="shared" si="11"/>
        <v>-0.35396458200000003</v>
      </c>
      <c r="AX16" s="441">
        <f t="shared" si="17"/>
        <v>14</v>
      </c>
      <c r="AY16" s="442">
        <f t="shared" si="12"/>
        <v>14</v>
      </c>
      <c r="AZ16" s="441">
        <f t="shared" si="18"/>
        <v>14</v>
      </c>
      <c r="BA16" s="442">
        <f t="shared" si="13"/>
        <v>14</v>
      </c>
      <c r="BB16" s="441">
        <f t="shared" si="14"/>
        <v>8</v>
      </c>
      <c r="BC16" s="401" t="str">
        <f t="shared" si="15"/>
        <v>m</v>
      </c>
      <c r="BD16" s="440">
        <f t="shared" si="16"/>
        <v>-0.35396458200000003</v>
      </c>
      <c r="BE16" s="399"/>
      <c r="BF16" s="456" t="str">
        <v>-</v>
      </c>
      <c r="BG16" s="446" t="str">
        <v>-</v>
      </c>
      <c r="BH16" s="402"/>
      <c r="BI16" s="486" t="s">
        <v>75</v>
      </c>
      <c r="BJ16" s="449">
        <f>_xll.RtGet($BN$7,$BN$8&amp;BI16&amp;$BN$9,$BJ$7)</f>
        <v>-0.35537207100000001</v>
      </c>
      <c r="BK16" s="450">
        <f>_xll.RtGet($BN$7,$BN$8&amp;BI16&amp;$BN$9,$BK$7)</f>
        <v>-0.35537207100000001</v>
      </c>
      <c r="BL16" s="402"/>
      <c r="BM16" s="402"/>
      <c r="BN16" s="402"/>
      <c r="BO16" s="397"/>
      <c r="BP16" s="620"/>
      <c r="BQ16" s="621"/>
      <c r="BR16" s="621"/>
      <c r="BS16" s="621"/>
      <c r="BT16" s="621"/>
      <c r="BU16" s="621"/>
      <c r="BV16" s="621"/>
      <c r="BW16" s="621"/>
      <c r="BX16" s="621"/>
      <c r="BY16" s="621"/>
      <c r="BZ16" s="621"/>
      <c r="CA16" s="621"/>
      <c r="CB16" s="621"/>
      <c r="CC16" s="621"/>
      <c r="CD16" s="621"/>
      <c r="CE16" s="621"/>
      <c r="CF16" s="621"/>
      <c r="CG16" s="621"/>
      <c r="CH16" s="621"/>
      <c r="CI16" s="621"/>
      <c r="CJ16" s="621"/>
      <c r="CK16" s="621"/>
      <c r="CL16" s="621"/>
      <c r="CM16" s="621"/>
      <c r="CN16" s="621"/>
      <c r="CO16" s="621"/>
      <c r="CP16" s="621"/>
      <c r="CQ16" s="621"/>
      <c r="CR16" s="621"/>
      <c r="CS16" s="621"/>
      <c r="CT16" s="621"/>
      <c r="CU16" s="621"/>
      <c r="CV16" s="621"/>
      <c r="CW16" s="621"/>
      <c r="CX16" s="621"/>
      <c r="CY16" s="621"/>
      <c r="CZ16" s="621"/>
      <c r="DA16" s="621"/>
      <c r="DB16" s="621"/>
      <c r="DC16" s="621"/>
      <c r="DD16" s="621"/>
      <c r="DE16" s="621"/>
      <c r="DF16" s="621"/>
      <c r="DG16" s="621"/>
      <c r="DH16" s="621"/>
      <c r="DI16" s="621"/>
      <c r="DJ16" s="621"/>
      <c r="DK16" s="621"/>
      <c r="DL16" s="621"/>
      <c r="DM16" s="621"/>
      <c r="DN16" s="621"/>
      <c r="DO16" s="621"/>
      <c r="DP16" s="621"/>
      <c r="DQ16" s="621"/>
      <c r="DR16" s="621"/>
      <c r="DS16" s="621"/>
      <c r="DT16" s="621"/>
      <c r="DU16" s="621"/>
      <c r="DV16" s="621"/>
      <c r="DW16" s="621"/>
      <c r="DX16" s="621"/>
      <c r="DY16" s="621"/>
      <c r="DZ16" s="621"/>
    </row>
    <row r="17" spans="1:130">
      <c r="A17" s="404"/>
      <c r="B17" s="402"/>
      <c r="C17" s="402"/>
      <c r="D17" s="402"/>
      <c r="E17" s="419" t="b">
        <v>1</v>
      </c>
      <c r="F17" s="482" t="str">
        <f t="shared" si="0"/>
        <v>9M</v>
      </c>
      <c r="G17" s="401">
        <v>9</v>
      </c>
      <c r="H17" s="401" t="s">
        <v>70</v>
      </c>
      <c r="I17" s="437">
        <f t="shared" si="1"/>
        <v>-0.22</v>
      </c>
      <c r="J17" s="438"/>
      <c r="K17" s="439"/>
      <c r="L17" s="440">
        <f t="shared" si="3"/>
        <v>-0.22</v>
      </c>
      <c r="M17" s="441">
        <f t="shared" si="4"/>
        <v>15</v>
      </c>
      <c r="N17" s="442">
        <f t="shared" si="2"/>
        <v>15</v>
      </c>
      <c r="O17" s="441">
        <f t="shared" si="5"/>
        <v>15</v>
      </c>
      <c r="P17" s="442">
        <f t="shared" si="6"/>
        <v>15</v>
      </c>
      <c r="Q17" s="441">
        <f t="shared" si="7"/>
        <v>9</v>
      </c>
      <c r="R17" s="401" t="str">
        <f t="shared" si="8"/>
        <v>m</v>
      </c>
      <c r="S17" s="440">
        <f t="shared" si="9"/>
        <v>-0.22</v>
      </c>
      <c r="T17" s="399"/>
      <c r="U17" s="445">
        <v>43453</v>
      </c>
      <c r="V17" s="446">
        <v>1.0014209101085081</v>
      </c>
      <c r="W17" s="402"/>
      <c r="X17" s="448" t="s">
        <v>77</v>
      </c>
      <c r="Y17" s="449">
        <f>_xll.RtGet($AE$3,$AE$4&amp;$X17&amp;$AE$5,Y$2)</f>
        <v>-0.22</v>
      </c>
      <c r="Z17" s="450">
        <f>_xll.RtGet($AE$3,$AE$4&amp;$X17&amp;$AE$5,Z$2)</f>
        <v>-0.22</v>
      </c>
      <c r="AA17" s="399"/>
      <c r="AB17" s="399"/>
      <c r="AC17" s="402"/>
      <c r="AD17" s="402"/>
      <c r="AE17" s="402"/>
      <c r="AF17" s="402"/>
      <c r="AG17" s="451" t="s">
        <v>859</v>
      </c>
      <c r="AH17" s="451">
        <v>2</v>
      </c>
      <c r="AI17" s="402"/>
      <c r="AJ17" s="469" t="s">
        <v>860</v>
      </c>
      <c r="AK17" s="500"/>
      <c r="AL17" s="398"/>
      <c r="AM17" s="402"/>
      <c r="AN17" s="402"/>
      <c r="AO17" s="402"/>
      <c r="AP17" s="454" t="b">
        <v>1</v>
      </c>
      <c r="AQ17" s="485" t="str">
        <f t="shared" si="19"/>
        <v>9M</v>
      </c>
      <c r="AR17" s="441">
        <f t="shared" si="10"/>
        <v>9</v>
      </c>
      <c r="AS17" s="442" t="s">
        <v>70</v>
      </c>
      <c r="AT17" s="437">
        <f t="shared" si="20"/>
        <v>-0.35298645700000003</v>
      </c>
      <c r="AU17" s="438"/>
      <c r="AV17" s="439"/>
      <c r="AW17" s="440">
        <f t="shared" si="11"/>
        <v>-0.35298645700000003</v>
      </c>
      <c r="AX17" s="441">
        <f t="shared" si="17"/>
        <v>15</v>
      </c>
      <c r="AY17" s="442">
        <f t="shared" si="12"/>
        <v>15</v>
      </c>
      <c r="AZ17" s="441">
        <f t="shared" si="18"/>
        <v>15</v>
      </c>
      <c r="BA17" s="442">
        <f t="shared" si="13"/>
        <v>15</v>
      </c>
      <c r="BB17" s="441">
        <f t="shared" si="14"/>
        <v>9</v>
      </c>
      <c r="BC17" s="401" t="str">
        <f t="shared" si="15"/>
        <v>m</v>
      </c>
      <c r="BD17" s="440">
        <f t="shared" si="16"/>
        <v>-0.35298645700000003</v>
      </c>
      <c r="BE17" s="399"/>
      <c r="BF17" s="456" t="str">
        <v>-</v>
      </c>
      <c r="BG17" s="446" t="str">
        <v>-</v>
      </c>
      <c r="BH17" s="402"/>
      <c r="BI17" s="486" t="s">
        <v>854</v>
      </c>
      <c r="BJ17" s="449">
        <f>_xll.RtGet($BN$7,$BN$8&amp;BI17&amp;$BN$9,$BJ$7)</f>
        <v>-0.35474226400000003</v>
      </c>
      <c r="BK17" s="450">
        <f>_xll.RtGet($BN$7,$BN$8&amp;BI17&amp;$BN$9,$BK$7)</f>
        <v>-0.35474226400000003</v>
      </c>
      <c r="BL17" s="402"/>
      <c r="BM17" s="402"/>
      <c r="BN17" s="402"/>
      <c r="BO17" s="397"/>
      <c r="BP17" s="620"/>
      <c r="BQ17" s="621"/>
      <c r="BR17" s="621"/>
      <c r="BS17" s="621"/>
      <c r="BT17" s="621"/>
      <c r="BU17" s="621"/>
      <c r="BV17" s="621"/>
      <c r="BW17" s="621"/>
      <c r="BX17" s="621"/>
      <c r="BY17" s="621"/>
      <c r="BZ17" s="621"/>
      <c r="CA17" s="621"/>
      <c r="CB17" s="621"/>
      <c r="CC17" s="621"/>
      <c r="CD17" s="621"/>
      <c r="CE17" s="621"/>
      <c r="CF17" s="621"/>
      <c r="CG17" s="621"/>
      <c r="CH17" s="621"/>
      <c r="CI17" s="621"/>
      <c r="CJ17" s="621"/>
      <c r="CK17" s="621"/>
      <c r="CL17" s="621"/>
      <c r="CM17" s="621"/>
      <c r="CN17" s="621"/>
      <c r="CO17" s="621"/>
      <c r="CP17" s="621"/>
      <c r="CQ17" s="621"/>
      <c r="CR17" s="621"/>
      <c r="CS17" s="621"/>
      <c r="CT17" s="621"/>
      <c r="CU17" s="621"/>
      <c r="CV17" s="621"/>
      <c r="CW17" s="621"/>
      <c r="CX17" s="621"/>
      <c r="CY17" s="621"/>
      <c r="CZ17" s="621"/>
      <c r="DA17" s="621"/>
      <c r="DB17" s="621"/>
      <c r="DC17" s="621"/>
      <c r="DD17" s="621"/>
      <c r="DE17" s="621"/>
      <c r="DF17" s="621"/>
      <c r="DG17" s="621"/>
      <c r="DH17" s="621"/>
      <c r="DI17" s="621"/>
      <c r="DJ17" s="621"/>
      <c r="DK17" s="621"/>
      <c r="DL17" s="621"/>
      <c r="DM17" s="621"/>
      <c r="DN17" s="621"/>
      <c r="DO17" s="621"/>
      <c r="DP17" s="621"/>
      <c r="DQ17" s="621"/>
      <c r="DR17" s="621"/>
      <c r="DS17" s="621"/>
      <c r="DT17" s="621"/>
      <c r="DU17" s="621"/>
      <c r="DV17" s="621"/>
      <c r="DW17" s="621"/>
      <c r="DX17" s="621"/>
      <c r="DY17" s="621"/>
      <c r="DZ17" s="621"/>
    </row>
    <row r="18" spans="1:130">
      <c r="A18" s="404"/>
      <c r="B18" s="402"/>
      <c r="C18" s="402"/>
      <c r="D18" s="402"/>
      <c r="E18" s="454" t="b">
        <v>0</v>
      </c>
      <c r="F18" s="482" t="str">
        <f t="shared" si="0"/>
        <v>10M</v>
      </c>
      <c r="G18" s="401">
        <v>10</v>
      </c>
      <c r="H18" s="401" t="s">
        <v>70</v>
      </c>
      <c r="I18" s="437">
        <f t="shared" si="1"/>
        <v>-0.21</v>
      </c>
      <c r="J18" s="438"/>
      <c r="K18" s="439"/>
      <c r="L18" s="440">
        <f t="shared" si="3"/>
        <v>-0.21</v>
      </c>
      <c r="M18" s="441">
        <f t="shared" si="4"/>
        <v>16</v>
      </c>
      <c r="N18" s="442" t="str">
        <f t="shared" si="2"/>
        <v/>
      </c>
      <c r="O18" s="441" t="str">
        <f t="shared" si="5"/>
        <v/>
      </c>
      <c r="P18" s="442" t="str">
        <f t="shared" si="6"/>
        <v/>
      </c>
      <c r="Q18" s="441" t="str">
        <f t="shared" si="7"/>
        <v/>
      </c>
      <c r="R18" s="401" t="str">
        <f t="shared" si="8"/>
        <v/>
      </c>
      <c r="S18" s="440" t="str">
        <f t="shared" si="9"/>
        <v/>
      </c>
      <c r="T18" s="399"/>
      <c r="U18" s="445">
        <v>43543</v>
      </c>
      <c r="V18" s="446">
        <v>1.0020916852303092</v>
      </c>
      <c r="W18" s="402"/>
      <c r="X18" s="448" t="s">
        <v>861</v>
      </c>
      <c r="Y18" s="449">
        <f>_xll.RtGet($AE$3,$AE$4&amp;$X18&amp;$AE$5,Y$2)</f>
        <v>-0.21</v>
      </c>
      <c r="Z18" s="450">
        <f>_xll.RtGet($AE$3,$AE$4&amp;$X18&amp;$AE$5,Z$2)</f>
        <v>-0.21</v>
      </c>
      <c r="AA18" s="399"/>
      <c r="AB18" s="399"/>
      <c r="AC18" s="402"/>
      <c r="AD18" s="402"/>
      <c r="AE18" s="402"/>
      <c r="AF18" s="402"/>
      <c r="AG18" s="469" t="s">
        <v>862</v>
      </c>
      <c r="AH18" s="469">
        <v>3</v>
      </c>
      <c r="AI18" s="402"/>
      <c r="AJ18" s="402"/>
      <c r="AK18" s="500"/>
      <c r="AL18" s="398"/>
      <c r="AM18" s="402"/>
      <c r="AN18" s="402"/>
      <c r="AO18" s="402"/>
      <c r="AP18" s="454" t="b">
        <v>1</v>
      </c>
      <c r="AQ18" s="485" t="str">
        <f t="shared" si="19"/>
        <v>10M</v>
      </c>
      <c r="AR18" s="441">
        <f t="shared" si="10"/>
        <v>10</v>
      </c>
      <c r="AS18" s="442" t="s">
        <v>70</v>
      </c>
      <c r="AT18" s="437">
        <f t="shared" si="20"/>
        <v>-0.35140962200000003</v>
      </c>
      <c r="AU18" s="438"/>
      <c r="AV18" s="439"/>
      <c r="AW18" s="440">
        <f t="shared" si="11"/>
        <v>-0.35140962200000003</v>
      </c>
      <c r="AX18" s="441">
        <f t="shared" si="17"/>
        <v>16</v>
      </c>
      <c r="AY18" s="442">
        <f t="shared" si="12"/>
        <v>16</v>
      </c>
      <c r="AZ18" s="441">
        <f t="shared" si="18"/>
        <v>16</v>
      </c>
      <c r="BA18" s="442">
        <f t="shared" si="13"/>
        <v>16</v>
      </c>
      <c r="BB18" s="441">
        <f t="shared" si="14"/>
        <v>10</v>
      </c>
      <c r="BC18" s="401" t="str">
        <f t="shared" si="15"/>
        <v>m</v>
      </c>
      <c r="BD18" s="440">
        <f t="shared" si="16"/>
        <v>-0.35140962200000003</v>
      </c>
      <c r="BE18" s="399"/>
      <c r="BF18" s="456" t="str">
        <v>-</v>
      </c>
      <c r="BG18" s="446" t="str">
        <v>-</v>
      </c>
      <c r="BH18" s="402"/>
      <c r="BI18" s="486" t="s">
        <v>856</v>
      </c>
      <c r="BJ18" s="449">
        <f>_xll.RtGet($BN$7,$BN$8&amp;BI18&amp;$BN$9,$BJ$7)</f>
        <v>-0.35396458200000003</v>
      </c>
      <c r="BK18" s="450">
        <f>_xll.RtGet($BN$7,$BN$8&amp;BI18&amp;$BN$9,$BK$7)</f>
        <v>-0.35396458200000003</v>
      </c>
      <c r="BL18" s="402"/>
      <c r="BM18" s="402"/>
      <c r="BN18" s="402"/>
      <c r="BO18" s="397"/>
      <c r="BP18" s="620"/>
      <c r="BQ18" s="621"/>
      <c r="BR18" s="621"/>
      <c r="BS18" s="621"/>
      <c r="BT18" s="621"/>
      <c r="BU18" s="621"/>
      <c r="BV18" s="621"/>
      <c r="BW18" s="621"/>
      <c r="BX18" s="621"/>
      <c r="BY18" s="621"/>
      <c r="BZ18" s="621"/>
      <c r="CA18" s="621"/>
      <c r="CB18" s="621"/>
      <c r="CC18" s="621"/>
      <c r="CD18" s="621"/>
      <c r="CE18" s="621"/>
      <c r="CF18" s="621"/>
      <c r="CG18" s="621"/>
      <c r="CH18" s="621"/>
      <c r="CI18" s="621"/>
      <c r="CJ18" s="621"/>
      <c r="CK18" s="621"/>
      <c r="CL18" s="621"/>
      <c r="CM18" s="621"/>
      <c r="CN18" s="621"/>
      <c r="CO18" s="621"/>
      <c r="CP18" s="621"/>
      <c r="CQ18" s="621"/>
      <c r="CR18" s="621"/>
      <c r="CS18" s="621"/>
      <c r="CT18" s="621"/>
      <c r="CU18" s="621"/>
      <c r="CV18" s="621"/>
      <c r="CW18" s="621"/>
      <c r="CX18" s="621"/>
      <c r="CY18" s="621"/>
      <c r="CZ18" s="621"/>
      <c r="DA18" s="621"/>
      <c r="DB18" s="621"/>
      <c r="DC18" s="621"/>
      <c r="DD18" s="621"/>
      <c r="DE18" s="621"/>
      <c r="DF18" s="621"/>
      <c r="DG18" s="621"/>
      <c r="DH18" s="621"/>
      <c r="DI18" s="621"/>
      <c r="DJ18" s="621"/>
      <c r="DK18" s="621"/>
      <c r="DL18" s="621"/>
      <c r="DM18" s="621"/>
      <c r="DN18" s="621"/>
      <c r="DO18" s="621"/>
      <c r="DP18" s="621"/>
      <c r="DQ18" s="621"/>
      <c r="DR18" s="621"/>
      <c r="DS18" s="621"/>
      <c r="DT18" s="621"/>
      <c r="DU18" s="621"/>
      <c r="DV18" s="621"/>
      <c r="DW18" s="621"/>
      <c r="DX18" s="621"/>
      <c r="DY18" s="621"/>
      <c r="DZ18" s="621"/>
    </row>
    <row r="19" spans="1:130">
      <c r="A19" s="404"/>
      <c r="B19" s="402"/>
      <c r="C19" s="402"/>
      <c r="D19" s="402"/>
      <c r="E19" s="501" t="b">
        <v>0</v>
      </c>
      <c r="F19" s="502" t="str">
        <f t="shared" si="0"/>
        <v>11M</v>
      </c>
      <c r="G19" s="476">
        <v>11</v>
      </c>
      <c r="H19" s="476" t="s">
        <v>70</v>
      </c>
      <c r="I19" s="477">
        <f t="shared" si="1"/>
        <v>-0.2</v>
      </c>
      <c r="J19" s="478"/>
      <c r="K19" s="479"/>
      <c r="L19" s="480">
        <f t="shared" si="3"/>
        <v>-0.2</v>
      </c>
      <c r="M19" s="503">
        <f t="shared" si="4"/>
        <v>17</v>
      </c>
      <c r="N19" s="504" t="str">
        <f t="shared" si="2"/>
        <v/>
      </c>
      <c r="O19" s="503" t="str">
        <f t="shared" si="5"/>
        <v/>
      </c>
      <c r="P19" s="504" t="str">
        <f t="shared" si="6"/>
        <v/>
      </c>
      <c r="Q19" s="503" t="str">
        <f t="shared" si="7"/>
        <v/>
      </c>
      <c r="R19" s="476" t="str">
        <f t="shared" si="8"/>
        <v/>
      </c>
      <c r="S19" s="480" t="str">
        <f t="shared" si="9"/>
        <v/>
      </c>
      <c r="T19" s="399"/>
      <c r="U19" s="445">
        <v>43636</v>
      </c>
      <c r="V19" s="446">
        <v>1.0027226038901136</v>
      </c>
      <c r="W19" s="402"/>
      <c r="X19" s="497" t="s">
        <v>863</v>
      </c>
      <c r="Y19" s="505">
        <f>_xll.RtGet($AE$3,$AE$4&amp;$X19&amp;$AE$5,Y$2)</f>
        <v>-0.2</v>
      </c>
      <c r="Z19" s="506">
        <f>_xll.RtGet($AE$3,$AE$4&amp;$X19&amp;$AE$5,Z$2)</f>
        <v>-0.2</v>
      </c>
      <c r="AA19" s="399"/>
      <c r="AB19" s="399"/>
      <c r="AC19" s="399"/>
      <c r="AD19" s="399"/>
      <c r="AE19" s="399"/>
      <c r="AF19" s="402"/>
      <c r="AG19" s="402"/>
      <c r="AH19" s="402"/>
      <c r="AI19" s="402"/>
      <c r="AJ19" s="412" t="s">
        <v>864</v>
      </c>
      <c r="AK19" s="402"/>
      <c r="AL19" s="398"/>
      <c r="AM19" s="402"/>
      <c r="AN19" s="402"/>
      <c r="AO19" s="402"/>
      <c r="AP19" s="454" t="b">
        <v>1</v>
      </c>
      <c r="AQ19" s="485" t="str">
        <f t="shared" si="19"/>
        <v>11M</v>
      </c>
      <c r="AR19" s="441">
        <f t="shared" si="10"/>
        <v>11</v>
      </c>
      <c r="AS19" s="442" t="s">
        <v>70</v>
      </c>
      <c r="AT19" s="437">
        <f t="shared" si="20"/>
        <v>-0.34961971800000002</v>
      </c>
      <c r="AU19" s="438"/>
      <c r="AV19" s="439"/>
      <c r="AW19" s="440">
        <f t="shared" si="11"/>
        <v>-0.34961971800000002</v>
      </c>
      <c r="AX19" s="441">
        <f t="shared" si="17"/>
        <v>17</v>
      </c>
      <c r="AY19" s="442">
        <f t="shared" si="12"/>
        <v>17</v>
      </c>
      <c r="AZ19" s="441">
        <f t="shared" si="18"/>
        <v>17</v>
      </c>
      <c r="BA19" s="442">
        <f t="shared" si="13"/>
        <v>17</v>
      </c>
      <c r="BB19" s="441">
        <f t="shared" si="14"/>
        <v>11</v>
      </c>
      <c r="BC19" s="401" t="str">
        <f t="shared" si="15"/>
        <v>m</v>
      </c>
      <c r="BD19" s="440">
        <f t="shared" si="16"/>
        <v>-0.34961971800000002</v>
      </c>
      <c r="BE19" s="399"/>
      <c r="BF19" s="456" t="str">
        <v>-</v>
      </c>
      <c r="BG19" s="446" t="str">
        <v>-</v>
      </c>
      <c r="BH19" s="402"/>
      <c r="BI19" s="486" t="s">
        <v>77</v>
      </c>
      <c r="BJ19" s="449">
        <f>_xll.RtGet($BN$7,$BN$8&amp;BI19&amp;$BN$9,$BJ$7)</f>
        <v>-0.35298645700000003</v>
      </c>
      <c r="BK19" s="450">
        <f>_xll.RtGet($BN$7,$BN$8&amp;BI19&amp;$BN$9,$BK$7)</f>
        <v>-0.35298645700000003</v>
      </c>
      <c r="BL19" s="399"/>
      <c r="BM19" s="402"/>
      <c r="BN19" s="402"/>
      <c r="BO19" s="397"/>
      <c r="BP19" s="620"/>
      <c r="BQ19" s="621"/>
      <c r="BR19" s="621"/>
      <c r="BS19" s="621"/>
      <c r="BT19" s="621"/>
      <c r="BU19" s="621"/>
      <c r="BV19" s="621"/>
      <c r="BW19" s="621"/>
      <c r="BX19" s="621"/>
      <c r="BY19" s="621"/>
      <c r="BZ19" s="621"/>
      <c r="CA19" s="621"/>
      <c r="CB19" s="621"/>
      <c r="CC19" s="621"/>
      <c r="CD19" s="621"/>
      <c r="CE19" s="621"/>
      <c r="CF19" s="621"/>
      <c r="CG19" s="621"/>
      <c r="CH19" s="621"/>
      <c r="CI19" s="621"/>
      <c r="CJ19" s="621"/>
      <c r="CK19" s="621"/>
      <c r="CL19" s="621"/>
      <c r="CM19" s="621"/>
      <c r="CN19" s="621"/>
      <c r="CO19" s="621"/>
      <c r="CP19" s="621"/>
      <c r="CQ19" s="621"/>
      <c r="CR19" s="621"/>
      <c r="CS19" s="621"/>
      <c r="CT19" s="621"/>
      <c r="CU19" s="621"/>
      <c r="CV19" s="621"/>
      <c r="CW19" s="621"/>
      <c r="CX19" s="621"/>
      <c r="CY19" s="621"/>
      <c r="CZ19" s="621"/>
      <c r="DA19" s="621"/>
      <c r="DB19" s="621"/>
      <c r="DC19" s="621"/>
      <c r="DD19" s="621"/>
      <c r="DE19" s="621"/>
      <c r="DF19" s="621"/>
      <c r="DG19" s="621"/>
      <c r="DH19" s="621"/>
      <c r="DI19" s="621"/>
      <c r="DJ19" s="621"/>
      <c r="DK19" s="621"/>
      <c r="DL19" s="621"/>
      <c r="DM19" s="621"/>
      <c r="DN19" s="621"/>
      <c r="DO19" s="621"/>
      <c r="DP19" s="621"/>
      <c r="DQ19" s="621"/>
      <c r="DR19" s="621"/>
      <c r="DS19" s="621"/>
      <c r="DT19" s="621"/>
      <c r="DU19" s="621"/>
      <c r="DV19" s="621"/>
      <c r="DW19" s="621"/>
      <c r="DX19" s="621"/>
      <c r="DY19" s="621"/>
      <c r="DZ19" s="621"/>
    </row>
    <row r="20" spans="1:130">
      <c r="A20" s="404"/>
      <c r="B20" s="402"/>
      <c r="C20" s="402"/>
      <c r="D20" s="402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9"/>
      <c r="R20" s="399"/>
      <c r="S20" s="399"/>
      <c r="T20" s="399"/>
      <c r="U20" s="445">
        <v>43727</v>
      </c>
      <c r="V20" s="446">
        <v>1.0031893067354316</v>
      </c>
      <c r="W20" s="402"/>
      <c r="X20" s="399"/>
      <c r="Y20" s="399"/>
      <c r="Z20" s="399"/>
      <c r="AA20" s="399"/>
      <c r="AB20" s="399"/>
      <c r="AC20" s="399"/>
      <c r="AD20" s="399"/>
      <c r="AE20" s="399"/>
      <c r="AF20" s="402"/>
      <c r="AG20" s="410" t="s">
        <v>865</v>
      </c>
      <c r="AH20" s="411"/>
      <c r="AI20" s="402"/>
      <c r="AJ20" s="432" t="s">
        <v>866</v>
      </c>
      <c r="AK20" s="402"/>
      <c r="AL20" s="398"/>
      <c r="AM20" s="402"/>
      <c r="AN20" s="402"/>
      <c r="AO20" s="402"/>
      <c r="AP20" s="454" t="b">
        <v>1</v>
      </c>
      <c r="AQ20" s="507" t="str">
        <f t="shared" si="19"/>
        <v>12M</v>
      </c>
      <c r="AR20" s="441">
        <f t="shared" si="10"/>
        <v>12</v>
      </c>
      <c r="AS20" s="442" t="s">
        <v>70</v>
      </c>
      <c r="AT20" s="437">
        <f t="shared" si="20"/>
        <v>-0.347052148</v>
      </c>
      <c r="AU20" s="438"/>
      <c r="AV20" s="439"/>
      <c r="AW20" s="440">
        <f t="shared" si="11"/>
        <v>-0.347052148</v>
      </c>
      <c r="AX20" s="441">
        <f t="shared" si="17"/>
        <v>18</v>
      </c>
      <c r="AY20" s="442">
        <f t="shared" si="12"/>
        <v>18</v>
      </c>
      <c r="AZ20" s="441">
        <f t="shared" si="18"/>
        <v>18</v>
      </c>
      <c r="BA20" s="442">
        <f t="shared" si="13"/>
        <v>18</v>
      </c>
      <c r="BB20" s="441">
        <f t="shared" si="14"/>
        <v>12</v>
      </c>
      <c r="BC20" s="401" t="str">
        <f t="shared" si="15"/>
        <v>m</v>
      </c>
      <c r="BD20" s="440">
        <f t="shared" si="16"/>
        <v>-0.347052148</v>
      </c>
      <c r="BE20" s="399"/>
      <c r="BF20" s="456" t="str">
        <v>-</v>
      </c>
      <c r="BG20" s="446" t="str">
        <v>-</v>
      </c>
      <c r="BH20" s="402"/>
      <c r="BI20" s="486" t="s">
        <v>861</v>
      </c>
      <c r="BJ20" s="449">
        <f>_xll.RtGet($BN$7,$BN$8&amp;BI20&amp;$BN$9,$BJ$7)</f>
        <v>-0.35140962200000003</v>
      </c>
      <c r="BK20" s="450">
        <f>_xll.RtGet($BN$7,$BN$8&amp;BI20&amp;$BN$9,$BK$7)</f>
        <v>-0.35140962200000003</v>
      </c>
      <c r="BL20" s="399"/>
      <c r="BM20" s="402"/>
      <c r="BN20" s="402"/>
      <c r="BO20" s="397"/>
      <c r="BP20" s="620"/>
      <c r="BQ20" s="621"/>
      <c r="BR20" s="621"/>
      <c r="BS20" s="621"/>
      <c r="BT20" s="621"/>
      <c r="BU20" s="621"/>
      <c r="BV20" s="621"/>
      <c r="BW20" s="621"/>
      <c r="BX20" s="621"/>
      <c r="BY20" s="621"/>
      <c r="BZ20" s="621"/>
      <c r="CA20" s="621"/>
      <c r="CB20" s="621"/>
      <c r="CC20" s="621"/>
      <c r="CD20" s="621"/>
      <c r="CE20" s="621"/>
      <c r="CF20" s="621"/>
      <c r="CG20" s="621"/>
      <c r="CH20" s="621"/>
      <c r="CI20" s="621"/>
      <c r="CJ20" s="621"/>
      <c r="CK20" s="621"/>
      <c r="CL20" s="621"/>
      <c r="CM20" s="621"/>
      <c r="CN20" s="621"/>
      <c r="CO20" s="621"/>
      <c r="CP20" s="621"/>
      <c r="CQ20" s="621"/>
      <c r="CR20" s="621"/>
      <c r="CS20" s="621"/>
      <c r="CT20" s="621"/>
      <c r="CU20" s="621"/>
      <c r="CV20" s="621"/>
      <c r="CW20" s="621"/>
      <c r="CX20" s="621"/>
      <c r="CY20" s="621"/>
      <c r="CZ20" s="621"/>
      <c r="DA20" s="621"/>
      <c r="DB20" s="621"/>
      <c r="DC20" s="621"/>
      <c r="DD20" s="621"/>
      <c r="DE20" s="621"/>
      <c r="DF20" s="621"/>
      <c r="DG20" s="621"/>
      <c r="DH20" s="621"/>
      <c r="DI20" s="621"/>
      <c r="DJ20" s="621"/>
      <c r="DK20" s="621"/>
      <c r="DL20" s="621"/>
      <c r="DM20" s="621"/>
      <c r="DN20" s="621"/>
      <c r="DO20" s="621"/>
      <c r="DP20" s="621"/>
      <c r="DQ20" s="621"/>
      <c r="DR20" s="621"/>
      <c r="DS20" s="621"/>
      <c r="DT20" s="621"/>
      <c r="DU20" s="621"/>
      <c r="DV20" s="621"/>
      <c r="DW20" s="621"/>
      <c r="DX20" s="621"/>
      <c r="DY20" s="621"/>
      <c r="DZ20" s="621"/>
    </row>
    <row r="21" spans="1:130">
      <c r="A21" s="404"/>
      <c r="B21" s="402"/>
      <c r="C21" s="402"/>
      <c r="D21" s="402"/>
      <c r="E21" s="405" t="s">
        <v>797</v>
      </c>
      <c r="F21" s="399"/>
      <c r="G21" s="399"/>
      <c r="H21" s="399"/>
      <c r="I21" s="405" t="s">
        <v>798</v>
      </c>
      <c r="J21" s="405" t="s">
        <v>799</v>
      </c>
      <c r="K21" s="405" t="s">
        <v>800</v>
      </c>
      <c r="L21" s="405" t="s">
        <v>801</v>
      </c>
      <c r="M21" s="402"/>
      <c r="N21" s="402"/>
      <c r="O21" s="402"/>
      <c r="P21" s="402"/>
      <c r="Q21" s="402"/>
      <c r="R21" s="402"/>
      <c r="S21" s="402"/>
      <c r="T21" s="399"/>
      <c r="U21" s="445">
        <v>43817</v>
      </c>
      <c r="V21" s="446">
        <v>1.00346297995538</v>
      </c>
      <c r="W21" s="402"/>
      <c r="X21" s="508" t="s">
        <v>867</v>
      </c>
      <c r="Y21" s="509" t="s">
        <v>16</v>
      </c>
      <c r="Z21" s="510" t="s">
        <v>17</v>
      </c>
      <c r="AA21" s="399"/>
      <c r="AB21" s="399"/>
      <c r="AC21" s="399"/>
      <c r="AD21" s="416" t="s">
        <v>806</v>
      </c>
      <c r="AE21" s="417" t="s">
        <v>807</v>
      </c>
      <c r="AF21" s="402"/>
      <c r="AG21" s="432" t="s">
        <v>868</v>
      </c>
      <c r="AH21" s="432">
        <v>0</v>
      </c>
      <c r="AI21" s="402"/>
      <c r="AJ21" s="451" t="s">
        <v>869</v>
      </c>
      <c r="AK21" s="402"/>
      <c r="AL21" s="398"/>
      <c r="AM21" s="511"/>
      <c r="AN21" s="402"/>
      <c r="AO21" s="402"/>
      <c r="AP21" s="454" t="b">
        <v>1</v>
      </c>
      <c r="AQ21" s="485" t="str">
        <f t="shared" si="19"/>
        <v>13M</v>
      </c>
      <c r="AR21" s="441">
        <f t="shared" si="10"/>
        <v>13</v>
      </c>
      <c r="AS21" s="442" t="s">
        <v>870</v>
      </c>
      <c r="AT21" s="437">
        <f t="shared" si="20"/>
        <v>-0.34373580200000003</v>
      </c>
      <c r="AU21" s="438"/>
      <c r="AV21" s="439"/>
      <c r="AW21" s="440">
        <f t="shared" si="11"/>
        <v>-0.34373580200000003</v>
      </c>
      <c r="AX21" s="441">
        <f t="shared" si="17"/>
        <v>19</v>
      </c>
      <c r="AY21" s="442">
        <f t="shared" si="12"/>
        <v>19</v>
      </c>
      <c r="AZ21" s="441">
        <f t="shared" si="18"/>
        <v>19</v>
      </c>
      <c r="BA21" s="442">
        <f t="shared" si="13"/>
        <v>19</v>
      </c>
      <c r="BB21" s="441">
        <f t="shared" si="14"/>
        <v>13</v>
      </c>
      <c r="BC21" s="401" t="str">
        <f t="shared" si="15"/>
        <v>e</v>
      </c>
      <c r="BD21" s="440">
        <f t="shared" si="16"/>
        <v>-0.34373580200000003</v>
      </c>
      <c r="BE21" s="399"/>
      <c r="BF21" s="456" t="str">
        <v>-</v>
      </c>
      <c r="BG21" s="446" t="str">
        <v>-</v>
      </c>
      <c r="BH21" s="402"/>
      <c r="BI21" s="486" t="s">
        <v>863</v>
      </c>
      <c r="BJ21" s="449">
        <f>_xll.RtGet($BN$7,$BN$8&amp;BI21&amp;$BN$9,$BJ$7)</f>
        <v>-0.34961971800000002</v>
      </c>
      <c r="BK21" s="450">
        <f>_xll.RtGet($BN$7,$BN$8&amp;BI21&amp;$BN$9,$BK$7)</f>
        <v>-0.34961971800000002</v>
      </c>
      <c r="BL21" s="399"/>
      <c r="BM21" s="402"/>
      <c r="BN21" s="402"/>
      <c r="BO21" s="397"/>
      <c r="BP21" s="620"/>
      <c r="BQ21" s="621"/>
      <c r="BR21" s="621"/>
      <c r="BS21" s="621"/>
      <c r="BT21" s="621"/>
      <c r="BU21" s="621"/>
      <c r="BV21" s="621"/>
      <c r="BW21" s="621"/>
      <c r="BX21" s="621"/>
      <c r="BY21" s="621"/>
      <c r="BZ21" s="621"/>
      <c r="CA21" s="621"/>
      <c r="CB21" s="621"/>
      <c r="CC21" s="621"/>
      <c r="CD21" s="621"/>
      <c r="CE21" s="621"/>
      <c r="CF21" s="621"/>
      <c r="CG21" s="621"/>
      <c r="CH21" s="621"/>
      <c r="CI21" s="621"/>
      <c r="CJ21" s="621"/>
      <c r="CK21" s="621"/>
      <c r="CL21" s="621"/>
      <c r="CM21" s="621"/>
      <c r="CN21" s="621"/>
      <c r="CO21" s="621"/>
      <c r="CP21" s="621"/>
      <c r="CQ21" s="621"/>
      <c r="CR21" s="621"/>
      <c r="CS21" s="621"/>
      <c r="CT21" s="621"/>
      <c r="CU21" s="621"/>
      <c r="CV21" s="621"/>
      <c r="CW21" s="621"/>
      <c r="CX21" s="621"/>
      <c r="CY21" s="621"/>
      <c r="CZ21" s="621"/>
      <c r="DA21" s="621"/>
      <c r="DB21" s="621"/>
      <c r="DC21" s="621"/>
      <c r="DD21" s="621"/>
      <c r="DE21" s="621"/>
      <c r="DF21" s="621"/>
      <c r="DG21" s="621"/>
      <c r="DH21" s="621"/>
      <c r="DI21" s="621"/>
      <c r="DJ21" s="621"/>
      <c r="DK21" s="621"/>
      <c r="DL21" s="621"/>
      <c r="DM21" s="621"/>
      <c r="DN21" s="621"/>
      <c r="DO21" s="621"/>
      <c r="DP21" s="621"/>
      <c r="DQ21" s="621"/>
      <c r="DR21" s="621"/>
      <c r="DS21" s="621"/>
      <c r="DT21" s="621"/>
      <c r="DU21" s="621"/>
      <c r="DV21" s="621"/>
      <c r="DW21" s="621"/>
      <c r="DX21" s="621"/>
      <c r="DY21" s="621"/>
      <c r="DZ21" s="621"/>
    </row>
    <row r="22" spans="1:130">
      <c r="A22" s="404"/>
      <c r="B22" s="402"/>
      <c r="C22" s="402"/>
      <c r="D22" s="402"/>
      <c r="E22" s="466" t="b">
        <v>1</v>
      </c>
      <c r="F22" s="512" t="str">
        <f>X22</f>
        <v>STUB</v>
      </c>
      <c r="G22" s="402"/>
      <c r="H22" s="402"/>
      <c r="I22" s="422">
        <f>AVERAGE(Y22:Z22)</f>
        <v>-0.26624999999999999</v>
      </c>
      <c r="J22" s="513"/>
      <c r="K22" s="424"/>
      <c r="L22" s="513">
        <f>IF(ISNUMBER(J22),J22,I22)+K22</f>
        <v>-0.26624999999999999</v>
      </c>
      <c r="M22" s="402"/>
      <c r="N22" s="402"/>
      <c r="O22" s="402"/>
      <c r="P22" s="402"/>
      <c r="Q22" s="402"/>
      <c r="R22" s="402"/>
      <c r="S22" s="402"/>
      <c r="T22" s="399"/>
      <c r="U22" s="445">
        <v>43908</v>
      </c>
      <c r="V22" s="446">
        <v>1.0035092737894478</v>
      </c>
      <c r="W22" s="402"/>
      <c r="X22" s="514" t="s">
        <v>867</v>
      </c>
      <c r="Y22" s="515">
        <f>_xll.RtGet($AE$21,$AE$22&amp;$X22&amp;$AE$23,Y$21)</f>
        <v>-0.27625</v>
      </c>
      <c r="Z22" s="431">
        <f>_xll.RtGet($AE$21,$AE$22&amp;$X22&amp;$AE$23,Z$21)</f>
        <v>-0.25625000000000003</v>
      </c>
      <c r="AA22" s="399"/>
      <c r="AB22" s="399"/>
      <c r="AC22" s="399"/>
      <c r="AD22" s="434" t="s">
        <v>812</v>
      </c>
      <c r="AE22" s="435" t="s">
        <v>816</v>
      </c>
      <c r="AF22" s="402"/>
      <c r="AG22" s="451" t="s">
        <v>871</v>
      </c>
      <c r="AH22" s="451">
        <v>1</v>
      </c>
      <c r="AI22" s="402"/>
      <c r="AJ22" s="469" t="s">
        <v>97</v>
      </c>
      <c r="AK22" s="402"/>
      <c r="AL22" s="398"/>
      <c r="AM22" s="516"/>
      <c r="AN22" s="402"/>
      <c r="AO22" s="402"/>
      <c r="AP22" s="454" t="b">
        <v>1</v>
      </c>
      <c r="AQ22" s="485" t="str">
        <f t="shared" si="19"/>
        <v>14M</v>
      </c>
      <c r="AR22" s="441">
        <f t="shared" si="10"/>
        <v>14</v>
      </c>
      <c r="AS22" s="442" t="s">
        <v>870</v>
      </c>
      <c r="AT22" s="437">
        <f t="shared" si="20"/>
        <v>-0.33996144</v>
      </c>
      <c r="AU22" s="438"/>
      <c r="AV22" s="439"/>
      <c r="AW22" s="440">
        <f t="shared" si="11"/>
        <v>-0.33996144</v>
      </c>
      <c r="AX22" s="441">
        <f t="shared" si="17"/>
        <v>20</v>
      </c>
      <c r="AY22" s="442">
        <f t="shared" si="12"/>
        <v>20</v>
      </c>
      <c r="AZ22" s="441">
        <f t="shared" si="18"/>
        <v>20</v>
      </c>
      <c r="BA22" s="442">
        <f t="shared" si="13"/>
        <v>20</v>
      </c>
      <c r="BB22" s="441">
        <f t="shared" si="14"/>
        <v>14</v>
      </c>
      <c r="BC22" s="401" t="str">
        <f t="shared" si="15"/>
        <v>e</v>
      </c>
      <c r="BD22" s="440">
        <f t="shared" si="16"/>
        <v>-0.33996144</v>
      </c>
      <c r="BE22" s="399"/>
      <c r="BF22" s="456" t="str">
        <v>-</v>
      </c>
      <c r="BG22" s="446" t="str">
        <v>-</v>
      </c>
      <c r="BH22" s="402"/>
      <c r="BI22" s="486" t="s">
        <v>872</v>
      </c>
      <c r="BJ22" s="449">
        <f>_xll.RtGet($BN$7,$BN$8&amp;BI22&amp;$BN$9,$BJ$7)</f>
        <v>-0.347052148</v>
      </c>
      <c r="BK22" s="450">
        <f>_xll.RtGet($BN$7,$BN$8&amp;BI22&amp;$BN$9,$BK$7)</f>
        <v>-0.347052148</v>
      </c>
      <c r="BL22" s="399"/>
      <c r="BM22" s="402"/>
      <c r="BN22" s="402"/>
      <c r="BO22" s="397"/>
      <c r="BP22" s="620"/>
      <c r="BQ22" s="621"/>
      <c r="BR22" s="621"/>
      <c r="BS22" s="621"/>
      <c r="BT22" s="621"/>
      <c r="BU22" s="621"/>
      <c r="BV22" s="621"/>
      <c r="BW22" s="621"/>
      <c r="BX22" s="621"/>
      <c r="BY22" s="621"/>
      <c r="BZ22" s="621"/>
      <c r="CA22" s="621"/>
      <c r="CB22" s="621"/>
      <c r="CC22" s="621"/>
      <c r="CD22" s="621"/>
      <c r="CE22" s="621"/>
      <c r="CF22" s="621"/>
      <c r="CG22" s="621"/>
      <c r="CH22" s="621"/>
      <c r="CI22" s="621"/>
      <c r="CJ22" s="621"/>
      <c r="CK22" s="621"/>
      <c r="CL22" s="621"/>
      <c r="CM22" s="621"/>
      <c r="CN22" s="621"/>
      <c r="CO22" s="621"/>
      <c r="CP22" s="621"/>
      <c r="CQ22" s="621"/>
      <c r="CR22" s="621"/>
      <c r="CS22" s="621"/>
      <c r="CT22" s="621"/>
      <c r="CU22" s="621"/>
      <c r="CV22" s="621"/>
      <c r="CW22" s="621"/>
      <c r="CX22" s="621"/>
      <c r="CY22" s="621"/>
      <c r="CZ22" s="621"/>
      <c r="DA22" s="621"/>
      <c r="DB22" s="621"/>
      <c r="DC22" s="621"/>
      <c r="DD22" s="621"/>
      <c r="DE22" s="621"/>
      <c r="DF22" s="621"/>
      <c r="DG22" s="621"/>
      <c r="DH22" s="621"/>
      <c r="DI22" s="621"/>
      <c r="DJ22" s="621"/>
      <c r="DK22" s="621"/>
      <c r="DL22" s="621"/>
      <c r="DM22" s="621"/>
      <c r="DN22" s="621"/>
      <c r="DO22" s="621"/>
      <c r="DP22" s="621"/>
      <c r="DQ22" s="621"/>
      <c r="DR22" s="621"/>
      <c r="DS22" s="621"/>
      <c r="DT22" s="621"/>
      <c r="DU22" s="621"/>
      <c r="DV22" s="621"/>
      <c r="DW22" s="621"/>
      <c r="DX22" s="621"/>
      <c r="DY22" s="621"/>
      <c r="DZ22" s="621"/>
    </row>
    <row r="23" spans="1:130">
      <c r="A23" s="404"/>
      <c r="B23" s="402"/>
      <c r="C23" s="402"/>
      <c r="D23" s="402"/>
      <c r="E23" s="517" t="b">
        <v>1</v>
      </c>
      <c r="F23" s="518" t="s">
        <v>873</v>
      </c>
      <c r="G23" s="402"/>
      <c r="H23" s="402"/>
      <c r="I23" s="477">
        <f>Y26</f>
        <v>-0.26700000000000002</v>
      </c>
      <c r="J23" s="519"/>
      <c r="K23" s="479"/>
      <c r="L23" s="519">
        <f>IF(ISNUMBER(J23),J23,I23)+K23</f>
        <v>-0.26700000000000002</v>
      </c>
      <c r="M23" s="402"/>
      <c r="N23" s="402"/>
      <c r="O23" s="402"/>
      <c r="P23" s="402"/>
      <c r="Q23" s="402"/>
      <c r="R23" s="402"/>
      <c r="S23" s="402"/>
      <c r="T23" s="399"/>
      <c r="U23" s="445">
        <v>44000</v>
      </c>
      <c r="V23" s="446">
        <v>1.0033220984779652</v>
      </c>
      <c r="W23" s="402"/>
      <c r="X23" s="520" t="s">
        <v>874</v>
      </c>
      <c r="Y23" s="1010">
        <f>_xll.RtGet($AE$21,$AE$22&amp;$X22&amp;$AE$23,$X$23)</f>
        <v>43453</v>
      </c>
      <c r="Z23" s="1011"/>
      <c r="AA23" s="399"/>
      <c r="AB23" s="399"/>
      <c r="AC23" s="399"/>
      <c r="AD23" s="487" t="s">
        <v>821</v>
      </c>
      <c r="AE23" s="488" t="s">
        <v>824</v>
      </c>
      <c r="AF23" s="402"/>
      <c r="AG23" s="469" t="s">
        <v>875</v>
      </c>
      <c r="AH23" s="469">
        <v>2</v>
      </c>
      <c r="AI23" s="402"/>
      <c r="AJ23" s="402"/>
      <c r="AK23" s="402"/>
      <c r="AL23" s="398"/>
      <c r="AM23" s="402"/>
      <c r="AN23" s="402"/>
      <c r="AO23" s="402"/>
      <c r="AP23" s="454" t="b">
        <v>1</v>
      </c>
      <c r="AQ23" s="485" t="str">
        <f t="shared" si="19"/>
        <v>15M</v>
      </c>
      <c r="AR23" s="441">
        <f t="shared" si="10"/>
        <v>15</v>
      </c>
      <c r="AS23" s="442" t="s">
        <v>870</v>
      </c>
      <c r="AT23" s="437">
        <f t="shared" si="20"/>
        <v>-0.33500000000000002</v>
      </c>
      <c r="AU23" s="438"/>
      <c r="AV23" s="439"/>
      <c r="AW23" s="440">
        <f t="shared" si="11"/>
        <v>-0.33500000000000002</v>
      </c>
      <c r="AX23" s="441">
        <f t="shared" si="17"/>
        <v>21</v>
      </c>
      <c r="AY23" s="442">
        <f t="shared" si="12"/>
        <v>21</v>
      </c>
      <c r="AZ23" s="441">
        <f t="shared" si="18"/>
        <v>21</v>
      </c>
      <c r="BA23" s="442">
        <f t="shared" si="13"/>
        <v>21</v>
      </c>
      <c r="BB23" s="441">
        <f t="shared" si="14"/>
        <v>15</v>
      </c>
      <c r="BC23" s="401" t="str">
        <f t="shared" si="15"/>
        <v>e</v>
      </c>
      <c r="BD23" s="440">
        <f t="shared" si="16"/>
        <v>-0.33500000000000002</v>
      </c>
      <c r="BE23" s="399"/>
      <c r="BF23" s="456" t="str">
        <v>-</v>
      </c>
      <c r="BG23" s="446" t="str">
        <v>-</v>
      </c>
      <c r="BH23" s="402"/>
      <c r="BI23" s="486" t="s">
        <v>876</v>
      </c>
      <c r="BJ23" s="449">
        <f>_xll.RtGet($BN$7,$BN$8&amp;BI23&amp;$BN$9,$BJ$7)</f>
        <v>-0.34373580200000003</v>
      </c>
      <c r="BK23" s="450">
        <f>_xll.RtGet($BN$7,$BN$8&amp;BI23&amp;$BN$9,$BK$7)</f>
        <v>-0.34373580200000003</v>
      </c>
      <c r="BL23" s="399"/>
      <c r="BM23" s="402"/>
      <c r="BN23" s="402"/>
      <c r="BO23" s="397"/>
      <c r="BP23" s="620"/>
      <c r="BQ23" s="621"/>
      <c r="BR23" s="621"/>
      <c r="BS23" s="621"/>
      <c r="BT23" s="621"/>
      <c r="BU23" s="621"/>
      <c r="BV23" s="621"/>
      <c r="BW23" s="621"/>
      <c r="BX23" s="621"/>
      <c r="BY23" s="621"/>
      <c r="BZ23" s="621"/>
      <c r="CA23" s="621"/>
      <c r="CB23" s="621"/>
      <c r="CC23" s="621"/>
      <c r="CD23" s="621"/>
      <c r="CE23" s="621"/>
      <c r="CF23" s="621"/>
      <c r="CG23" s="621"/>
      <c r="CH23" s="621"/>
      <c r="CI23" s="621"/>
      <c r="CJ23" s="621"/>
      <c r="CK23" s="621"/>
      <c r="CL23" s="621"/>
      <c r="CM23" s="621"/>
      <c r="CN23" s="621"/>
      <c r="CO23" s="621"/>
      <c r="CP23" s="621"/>
      <c r="CQ23" s="621"/>
      <c r="CR23" s="621"/>
      <c r="CS23" s="621"/>
      <c r="CT23" s="621"/>
      <c r="CU23" s="621"/>
      <c r="CV23" s="621"/>
      <c r="CW23" s="621"/>
      <c r="CX23" s="621"/>
      <c r="CY23" s="621"/>
      <c r="CZ23" s="621"/>
      <c r="DA23" s="621"/>
      <c r="DB23" s="621"/>
      <c r="DC23" s="621"/>
      <c r="DD23" s="621"/>
      <c r="DE23" s="621"/>
      <c r="DF23" s="621"/>
      <c r="DG23" s="621"/>
      <c r="DH23" s="621"/>
      <c r="DI23" s="621"/>
      <c r="DJ23" s="621"/>
      <c r="DK23" s="621"/>
      <c r="DL23" s="621"/>
      <c r="DM23" s="621"/>
      <c r="DN23" s="621"/>
      <c r="DO23" s="621"/>
      <c r="DP23" s="621"/>
      <c r="DQ23" s="621"/>
      <c r="DR23" s="621"/>
      <c r="DS23" s="621"/>
      <c r="DT23" s="621"/>
      <c r="DU23" s="621"/>
      <c r="DV23" s="621"/>
      <c r="DW23" s="621"/>
      <c r="DX23" s="621"/>
      <c r="DY23" s="621"/>
      <c r="DZ23" s="621"/>
    </row>
    <row r="24" spans="1:130">
      <c r="A24" s="404"/>
      <c r="B24" s="402"/>
      <c r="C24" s="402"/>
      <c r="D24" s="402"/>
      <c r="E24" s="402"/>
      <c r="F24" s="402"/>
      <c r="G24" s="402"/>
      <c r="H24" s="402"/>
      <c r="I24" s="40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399"/>
      <c r="U24" s="445">
        <v>44361</v>
      </c>
      <c r="V24" s="446">
        <v>0.99850265453131237</v>
      </c>
      <c r="W24" s="402"/>
      <c r="X24" s="401"/>
      <c r="Y24" s="401"/>
      <c r="Z24" s="401"/>
      <c r="AA24" s="399"/>
      <c r="AB24" s="399"/>
      <c r="AC24" s="402"/>
      <c r="AD24" s="402"/>
      <c r="AE24" s="402"/>
      <c r="AF24" s="402"/>
      <c r="AG24" s="402"/>
      <c r="AH24" s="402"/>
      <c r="AI24" s="402"/>
      <c r="AJ24" s="412" t="s">
        <v>877</v>
      </c>
      <c r="AK24" s="402"/>
      <c r="AL24" s="398"/>
      <c r="AM24" s="402"/>
      <c r="AN24" s="402"/>
      <c r="AO24" s="402"/>
      <c r="AP24" s="454" t="b">
        <v>1</v>
      </c>
      <c r="AQ24" s="485" t="str">
        <f t="shared" si="19"/>
        <v>16M</v>
      </c>
      <c r="AR24" s="441">
        <f t="shared" si="10"/>
        <v>16</v>
      </c>
      <c r="AS24" s="442" t="s">
        <v>870</v>
      </c>
      <c r="AT24" s="437">
        <f t="shared" si="20"/>
        <v>-0.32902593400000002</v>
      </c>
      <c r="AU24" s="438"/>
      <c r="AV24" s="439"/>
      <c r="AW24" s="440">
        <f t="shared" si="11"/>
        <v>-0.32902593400000002</v>
      </c>
      <c r="AX24" s="441">
        <f t="shared" si="17"/>
        <v>22</v>
      </c>
      <c r="AY24" s="442">
        <f t="shared" si="12"/>
        <v>22</v>
      </c>
      <c r="AZ24" s="441">
        <f t="shared" si="18"/>
        <v>22</v>
      </c>
      <c r="BA24" s="442">
        <f t="shared" si="13"/>
        <v>22</v>
      </c>
      <c r="BB24" s="441">
        <f t="shared" si="14"/>
        <v>16</v>
      </c>
      <c r="BC24" s="401" t="str">
        <f t="shared" si="15"/>
        <v>e</v>
      </c>
      <c r="BD24" s="440">
        <f t="shared" si="16"/>
        <v>-0.32902593400000002</v>
      </c>
      <c r="BE24" s="399"/>
      <c r="BF24" s="456" t="str">
        <v>-</v>
      </c>
      <c r="BG24" s="446" t="str">
        <v>-</v>
      </c>
      <c r="BH24" s="402"/>
      <c r="BI24" s="486" t="s">
        <v>878</v>
      </c>
      <c r="BJ24" s="449">
        <f>_xll.RtGet($BN$7,$BN$8&amp;BI24&amp;$BN$9,$BJ$7)</f>
        <v>-0.33996144</v>
      </c>
      <c r="BK24" s="450">
        <f>_xll.RtGet($BN$7,$BN$8&amp;BI24&amp;$BN$9,$BK$7)</f>
        <v>-0.33996144</v>
      </c>
      <c r="BL24" s="402"/>
      <c r="BM24" s="402"/>
      <c r="BN24" s="402"/>
      <c r="BO24" s="397"/>
      <c r="BP24" s="620"/>
      <c r="BQ24" s="621"/>
      <c r="BR24" s="621"/>
      <c r="BS24" s="621"/>
      <c r="BT24" s="621"/>
      <c r="BU24" s="621"/>
      <c r="BV24" s="621"/>
      <c r="BW24" s="621"/>
      <c r="BX24" s="621"/>
      <c r="BY24" s="621"/>
      <c r="BZ24" s="621"/>
      <c r="CA24" s="621"/>
      <c r="CB24" s="621"/>
      <c r="CC24" s="621"/>
      <c r="CD24" s="621"/>
      <c r="CE24" s="621"/>
      <c r="CF24" s="621"/>
      <c r="CG24" s="621"/>
      <c r="CH24" s="621"/>
      <c r="CI24" s="621"/>
      <c r="CJ24" s="621"/>
      <c r="CK24" s="621"/>
      <c r="CL24" s="621"/>
      <c r="CM24" s="621"/>
      <c r="CN24" s="621"/>
      <c r="CO24" s="621"/>
      <c r="CP24" s="621"/>
      <c r="CQ24" s="621"/>
      <c r="CR24" s="621"/>
      <c r="CS24" s="621"/>
      <c r="CT24" s="621"/>
      <c r="CU24" s="621"/>
      <c r="CV24" s="621"/>
      <c r="CW24" s="621"/>
      <c r="CX24" s="621"/>
      <c r="CY24" s="621"/>
      <c r="CZ24" s="621"/>
      <c r="DA24" s="621"/>
      <c r="DB24" s="621"/>
      <c r="DC24" s="621"/>
      <c r="DD24" s="621"/>
      <c r="DE24" s="621"/>
      <c r="DF24" s="621"/>
      <c r="DG24" s="621"/>
      <c r="DH24" s="621"/>
      <c r="DI24" s="621"/>
      <c r="DJ24" s="621"/>
      <c r="DK24" s="621"/>
      <c r="DL24" s="621"/>
      <c r="DM24" s="621"/>
      <c r="DN24" s="621"/>
      <c r="DO24" s="621"/>
      <c r="DP24" s="621"/>
      <c r="DQ24" s="621"/>
      <c r="DR24" s="621"/>
      <c r="DS24" s="621"/>
      <c r="DT24" s="621"/>
      <c r="DU24" s="621"/>
      <c r="DV24" s="621"/>
      <c r="DW24" s="621"/>
      <c r="DX24" s="621"/>
      <c r="DY24" s="621"/>
      <c r="DZ24" s="621"/>
    </row>
    <row r="25" spans="1:130">
      <c r="A25" s="404"/>
      <c r="B25" s="1006" t="s">
        <v>59</v>
      </c>
      <c r="C25" s="1007"/>
      <c r="D25" s="399"/>
      <c r="E25" s="521" t="s">
        <v>797</v>
      </c>
      <c r="F25" s="522"/>
      <c r="G25" s="406" t="s">
        <v>879</v>
      </c>
      <c r="H25" s="399"/>
      <c r="I25" s="521" t="s">
        <v>798</v>
      </c>
      <c r="J25" s="521" t="s">
        <v>799</v>
      </c>
      <c r="K25" s="521" t="s">
        <v>800</v>
      </c>
      <c r="L25" s="521" t="s">
        <v>801</v>
      </c>
      <c r="M25" s="399"/>
      <c r="N25" s="401"/>
      <c r="O25" s="399"/>
      <c r="P25" s="401"/>
      <c r="Q25" s="399"/>
      <c r="R25" s="399"/>
      <c r="S25" s="523">
        <f t="array" ref="S25">SUM(1*E26:E37)</f>
        <v>6</v>
      </c>
      <c r="T25" s="399"/>
      <c r="U25" s="445">
        <v>44725</v>
      </c>
      <c r="V25" s="446">
        <v>0.9908070895049037</v>
      </c>
      <c r="W25" s="402"/>
      <c r="X25" s="473" t="s">
        <v>873</v>
      </c>
      <c r="Y25" s="414" t="s">
        <v>880</v>
      </c>
      <c r="Z25" s="415" t="s">
        <v>881</v>
      </c>
      <c r="AA25" s="399"/>
      <c r="AB25" s="399"/>
      <c r="AC25" s="399"/>
      <c r="AD25" s="416" t="s">
        <v>806</v>
      </c>
      <c r="AE25" s="417" t="s">
        <v>882</v>
      </c>
      <c r="AF25" s="402"/>
      <c r="AG25" s="410" t="s">
        <v>883</v>
      </c>
      <c r="AH25" s="411"/>
      <c r="AI25" s="402"/>
      <c r="AJ25" s="451" t="s">
        <v>63</v>
      </c>
      <c r="AK25" s="402"/>
      <c r="AL25" s="398"/>
      <c r="AM25" s="399"/>
      <c r="AN25" s="399"/>
      <c r="AO25" s="399"/>
      <c r="AP25" s="454" t="b">
        <v>1</v>
      </c>
      <c r="AQ25" s="485" t="str">
        <f t="shared" si="19"/>
        <v>17M</v>
      </c>
      <c r="AR25" s="441">
        <f t="shared" si="10"/>
        <v>17</v>
      </c>
      <c r="AS25" s="442" t="s">
        <v>870</v>
      </c>
      <c r="AT25" s="437">
        <f t="shared" si="20"/>
        <v>-0.322373136</v>
      </c>
      <c r="AU25" s="438"/>
      <c r="AV25" s="439"/>
      <c r="AW25" s="440">
        <f t="shared" si="11"/>
        <v>-0.322373136</v>
      </c>
      <c r="AX25" s="441">
        <f t="shared" si="17"/>
        <v>23</v>
      </c>
      <c r="AY25" s="442">
        <f t="shared" si="12"/>
        <v>23</v>
      </c>
      <c r="AZ25" s="441">
        <f t="shared" si="18"/>
        <v>23</v>
      </c>
      <c r="BA25" s="442">
        <f t="shared" si="13"/>
        <v>23</v>
      </c>
      <c r="BB25" s="441">
        <f t="shared" si="14"/>
        <v>17</v>
      </c>
      <c r="BC25" s="401" t="str">
        <f t="shared" si="15"/>
        <v>e</v>
      </c>
      <c r="BD25" s="440">
        <f t="shared" si="16"/>
        <v>-0.322373136</v>
      </c>
      <c r="BE25" s="399"/>
      <c r="BF25" s="456" t="str">
        <v>-</v>
      </c>
      <c r="BG25" s="446" t="str">
        <v>-</v>
      </c>
      <c r="BH25" s="402"/>
      <c r="BI25" s="486" t="s">
        <v>884</v>
      </c>
      <c r="BJ25" s="449">
        <f>_xll.RtGet($BN$7,$BN$8&amp;BI25&amp;$BN$9,$BJ$7)</f>
        <v>-0.33500000000000002</v>
      </c>
      <c r="BK25" s="450">
        <f>_xll.RtGet($BN$7,$BN$8&amp;BI25&amp;$BN$9,$BK$7)</f>
        <v>-0.33500000000000002</v>
      </c>
      <c r="BL25" s="399"/>
      <c r="BM25" s="402"/>
      <c r="BN25" s="402"/>
      <c r="BO25" s="397"/>
      <c r="BP25" s="620"/>
      <c r="BQ25" s="621"/>
      <c r="BR25" s="621"/>
      <c r="BS25" s="621"/>
      <c r="BT25" s="621"/>
      <c r="BU25" s="621"/>
      <c r="BV25" s="621"/>
      <c r="BW25" s="621"/>
      <c r="BX25" s="621"/>
      <c r="BY25" s="621"/>
      <c r="BZ25" s="621"/>
      <c r="CA25" s="621"/>
      <c r="CB25" s="621"/>
      <c r="CC25" s="621"/>
      <c r="CD25" s="621"/>
      <c r="CE25" s="621"/>
      <c r="CF25" s="621"/>
      <c r="CG25" s="621"/>
      <c r="CH25" s="621"/>
      <c r="CI25" s="621"/>
      <c r="CJ25" s="621"/>
      <c r="CK25" s="621"/>
      <c r="CL25" s="621"/>
      <c r="CM25" s="621"/>
      <c r="CN25" s="621"/>
      <c r="CO25" s="621"/>
      <c r="CP25" s="621"/>
      <c r="CQ25" s="621"/>
      <c r="CR25" s="621"/>
      <c r="CS25" s="621"/>
      <c r="CT25" s="621"/>
      <c r="CU25" s="621"/>
      <c r="CV25" s="621"/>
      <c r="CW25" s="621"/>
      <c r="CX25" s="621"/>
      <c r="CY25" s="621"/>
      <c r="CZ25" s="621"/>
      <c r="DA25" s="621"/>
      <c r="DB25" s="621"/>
      <c r="DC25" s="621"/>
      <c r="DD25" s="621"/>
      <c r="DE25" s="621"/>
      <c r="DF25" s="621"/>
      <c r="DG25" s="621"/>
      <c r="DH25" s="621"/>
      <c r="DI25" s="621"/>
      <c r="DJ25" s="621"/>
      <c r="DK25" s="621"/>
      <c r="DL25" s="621"/>
      <c r="DM25" s="621"/>
      <c r="DN25" s="621"/>
      <c r="DO25" s="621"/>
      <c r="DP25" s="621"/>
      <c r="DQ25" s="621"/>
      <c r="DR25" s="621"/>
      <c r="DS25" s="621"/>
      <c r="DT25" s="621"/>
      <c r="DU25" s="621"/>
      <c r="DV25" s="621"/>
      <c r="DW25" s="621"/>
      <c r="DX25" s="621"/>
      <c r="DY25" s="621"/>
      <c r="DZ25" s="621"/>
    </row>
    <row r="26" spans="1:130">
      <c r="A26" s="404"/>
      <c r="B26" s="452" t="s">
        <v>885</v>
      </c>
      <c r="C26" s="524">
        <v>43262</v>
      </c>
      <c r="D26" s="525"/>
      <c r="E26" s="466" t="b">
        <f>IF(H26&lt;MxStubMat,FALSE,TRUE)</f>
        <v>0</v>
      </c>
      <c r="F26" s="526" t="str">
        <f t="shared" ref="F26:F36" si="21">iText(H26,"mmm yy")</f>
        <v>Jun 18</v>
      </c>
      <c r="G26" s="527" t="str">
        <f>_xll.xlFutCode(H26)</f>
        <v>M8</v>
      </c>
      <c r="H26" s="528">
        <f>_xll.xlDateNextFutLIFFE(C26)</f>
        <v>43271</v>
      </c>
      <c r="I26" s="422">
        <f t="shared" ref="I26:I36" si="22">AVERAGE(Y30:Z30)</f>
        <v>100.31750000000001</v>
      </c>
      <c r="J26" s="513"/>
      <c r="K26" s="529">
        <f>AA30</f>
        <v>1.25E-4</v>
      </c>
      <c r="L26" s="513">
        <f t="shared" ref="L26:L36" si="23">IF(ISNUMBER(J26),J26,I26)+K26</f>
        <v>100.31762500000001</v>
      </c>
      <c r="M26" s="426">
        <v>1</v>
      </c>
      <c r="N26" s="427" t="str">
        <f t="shared" ref="N26:N36" si="24">IF(E26,M26,"")</f>
        <v/>
      </c>
      <c r="O26" s="406">
        <f>IF($S$25&gt;0,1,"")</f>
        <v>1</v>
      </c>
      <c r="P26" s="427">
        <f t="shared" ref="P26:P36" si="25">IF(LEN(O26)&gt;0,SMALL($N$26:$N$36,O26),"")</f>
        <v>3</v>
      </c>
      <c r="Q26" s="393"/>
      <c r="R26" s="494">
        <f>IF(LEN(P26)&gt;0,INDEX($H$26:$H$37,$P26),"")</f>
        <v>43453</v>
      </c>
      <c r="S26" s="425">
        <f t="shared" ref="S26:S35" si="26">IF(LEN(P26)&gt;0,INDEX($L$26:$L$37,$P26),"")</f>
        <v>100.26774999999999</v>
      </c>
      <c r="T26" s="399"/>
      <c r="U26" s="445">
        <v>45090</v>
      </c>
      <c r="V26" s="446">
        <v>0.980134385063819</v>
      </c>
      <c r="W26" s="402"/>
      <c r="X26" s="493" t="s">
        <v>75</v>
      </c>
      <c r="Y26" s="505">
        <f>_xll.RtGet($AE$25,$AE$26&amp;$X26&amp;$AE$27,"BID")</f>
        <v>-0.26700000000000002</v>
      </c>
      <c r="Z26" s="530">
        <f>_xll.RtGet($AE$25,$AE$26&amp;$X26&amp;$AE$27,Z25)</f>
        <v>43262</v>
      </c>
      <c r="AA26" s="399"/>
      <c r="AB26" s="399"/>
      <c r="AC26" s="399"/>
      <c r="AD26" s="434" t="s">
        <v>812</v>
      </c>
      <c r="AE26" s="435" t="s">
        <v>886</v>
      </c>
      <c r="AF26" s="531"/>
      <c r="AG26" s="432" t="s">
        <v>887</v>
      </c>
      <c r="AH26" s="432">
        <v>0</v>
      </c>
      <c r="AI26" s="402"/>
      <c r="AJ26" s="469" t="s">
        <v>888</v>
      </c>
      <c r="AK26" s="402"/>
      <c r="AL26" s="398"/>
      <c r="AM26" s="399"/>
      <c r="AN26" s="399"/>
      <c r="AO26" s="399"/>
      <c r="AP26" s="454" t="b">
        <v>1</v>
      </c>
      <c r="AQ26" s="485" t="str">
        <f t="shared" si="19"/>
        <v>18M</v>
      </c>
      <c r="AR26" s="441">
        <f t="shared" si="10"/>
        <v>18</v>
      </c>
      <c r="AS26" s="442" t="s">
        <v>870</v>
      </c>
      <c r="AT26" s="437">
        <f t="shared" si="20"/>
        <v>-0.31499999900000003</v>
      </c>
      <c r="AU26" s="438"/>
      <c r="AV26" s="439"/>
      <c r="AW26" s="440">
        <f t="shared" si="11"/>
        <v>-0.31499999900000003</v>
      </c>
      <c r="AX26" s="441">
        <f t="shared" si="17"/>
        <v>24</v>
      </c>
      <c r="AY26" s="442">
        <f t="shared" si="12"/>
        <v>24</v>
      </c>
      <c r="AZ26" s="441">
        <f t="shared" si="18"/>
        <v>24</v>
      </c>
      <c r="BA26" s="442">
        <f t="shared" si="13"/>
        <v>24</v>
      </c>
      <c r="BB26" s="441">
        <f t="shared" si="14"/>
        <v>18</v>
      </c>
      <c r="BC26" s="401" t="str">
        <f t="shared" si="15"/>
        <v>e</v>
      </c>
      <c r="BD26" s="440">
        <f t="shared" si="16"/>
        <v>-0.31499999900000003</v>
      </c>
      <c r="BE26" s="399"/>
      <c r="BF26" s="456" t="str">
        <v>-</v>
      </c>
      <c r="BG26" s="446" t="str">
        <v>-</v>
      </c>
      <c r="BH26" s="402"/>
      <c r="BI26" s="486" t="s">
        <v>889</v>
      </c>
      <c r="BJ26" s="449">
        <f>_xll.RtGet($BN$7,$BN$8&amp;BI26&amp;$BN$9,$BJ$7)</f>
        <v>-0.32902593400000002</v>
      </c>
      <c r="BK26" s="450">
        <f>_xll.RtGet($BN$7,$BN$8&amp;BI26&amp;$BN$9,$BK$7)</f>
        <v>-0.32902593400000002</v>
      </c>
      <c r="BL26" s="399"/>
      <c r="BM26" s="402"/>
      <c r="BN26" s="402"/>
      <c r="BO26" s="397"/>
      <c r="BP26" s="620"/>
      <c r="BQ26" s="621"/>
      <c r="BR26" s="621"/>
      <c r="BS26" s="621"/>
      <c r="BT26" s="621"/>
      <c r="BU26" s="621"/>
      <c r="BV26" s="621"/>
      <c r="BW26" s="621"/>
      <c r="BX26" s="621"/>
      <c r="BY26" s="621"/>
      <c r="BZ26" s="621"/>
      <c r="CA26" s="621"/>
      <c r="CB26" s="621"/>
      <c r="CC26" s="621"/>
      <c r="CD26" s="621"/>
      <c r="CE26" s="621"/>
      <c r="CF26" s="621"/>
      <c r="CG26" s="621"/>
      <c r="CH26" s="621"/>
      <c r="CI26" s="621"/>
      <c r="CJ26" s="621"/>
      <c r="CK26" s="621"/>
      <c r="CL26" s="621"/>
      <c r="CM26" s="621"/>
      <c r="CN26" s="621"/>
      <c r="CO26" s="621"/>
      <c r="CP26" s="621"/>
      <c r="CQ26" s="621"/>
      <c r="CR26" s="621"/>
      <c r="CS26" s="621"/>
      <c r="CT26" s="621"/>
      <c r="CU26" s="621"/>
      <c r="CV26" s="621"/>
      <c r="CW26" s="621"/>
      <c r="CX26" s="621"/>
      <c r="CY26" s="621"/>
      <c r="CZ26" s="621"/>
      <c r="DA26" s="621"/>
      <c r="DB26" s="621"/>
      <c r="DC26" s="621"/>
      <c r="DD26" s="621"/>
      <c r="DE26" s="621"/>
      <c r="DF26" s="621"/>
      <c r="DG26" s="621"/>
      <c r="DH26" s="621"/>
      <c r="DI26" s="621"/>
      <c r="DJ26" s="621"/>
      <c r="DK26" s="621"/>
      <c r="DL26" s="621"/>
      <c r="DM26" s="621"/>
      <c r="DN26" s="621"/>
      <c r="DO26" s="621"/>
      <c r="DP26" s="621"/>
      <c r="DQ26" s="621"/>
      <c r="DR26" s="621"/>
      <c r="DS26" s="621"/>
      <c r="DT26" s="621"/>
      <c r="DU26" s="621"/>
      <c r="DV26" s="621"/>
      <c r="DW26" s="621"/>
      <c r="DX26" s="621"/>
      <c r="DY26" s="621"/>
      <c r="DZ26" s="621"/>
    </row>
    <row r="27" spans="1:130">
      <c r="A27" s="404"/>
      <c r="B27" s="460" t="s">
        <v>890</v>
      </c>
      <c r="C27" s="532">
        <f>_xll.xlDateSettle("Target",C26,2)</f>
        <v>43264</v>
      </c>
      <c r="D27" s="525"/>
      <c r="E27" s="419" t="b">
        <f>IF(H27&lt;MxStubMat,FALSE,TRUE)</f>
        <v>0</v>
      </c>
      <c r="F27" s="533" t="str">
        <f t="shared" si="21"/>
        <v>Sep 18</v>
      </c>
      <c r="G27" s="534" t="str">
        <f>_xll.xlFutCode(H27)</f>
        <v>U8</v>
      </c>
      <c r="H27" s="535">
        <f>_xll.xlDateNextFutLIFFE(H26)</f>
        <v>43362</v>
      </c>
      <c r="I27" s="437">
        <f t="shared" si="22"/>
        <v>100.2925</v>
      </c>
      <c r="J27" s="536"/>
      <c r="K27" s="537">
        <f t="shared" ref="K27:K36" si="27">AA31</f>
        <v>2.0000000000000001E-4</v>
      </c>
      <c r="L27" s="536">
        <f t="shared" si="23"/>
        <v>100.29270000000001</v>
      </c>
      <c r="M27" s="441">
        <f t="shared" ref="M27:M36" si="28">M26+1</f>
        <v>2</v>
      </c>
      <c r="N27" s="442" t="str">
        <f t="shared" si="24"/>
        <v/>
      </c>
      <c r="O27" s="441">
        <f t="shared" ref="O27:O36" si="29">IF(O26&lt;$S$25,O26+1,"")</f>
        <v>2</v>
      </c>
      <c r="P27" s="442">
        <f t="shared" si="25"/>
        <v>4</v>
      </c>
      <c r="Q27" s="399"/>
      <c r="R27" s="496">
        <f t="shared" ref="R27:R36" si="30">IF(LEN(P27)&gt;0,INDEX($H$26:$H$37,$P27),"")</f>
        <v>43544</v>
      </c>
      <c r="S27" s="440">
        <f t="shared" si="26"/>
        <v>100.24350000000001</v>
      </c>
      <c r="T27" s="399"/>
      <c r="U27" s="445">
        <v>45456</v>
      </c>
      <c r="V27" s="446">
        <v>0.9673507070523204</v>
      </c>
      <c r="W27" s="402"/>
      <c r="X27" s="399"/>
      <c r="Y27" s="399"/>
      <c r="Z27" s="399"/>
      <c r="AA27" s="399"/>
      <c r="AB27" s="399"/>
      <c r="AC27" s="399"/>
      <c r="AD27" s="487" t="s">
        <v>821</v>
      </c>
      <c r="AE27" s="488" t="s">
        <v>824</v>
      </c>
      <c r="AF27" s="531"/>
      <c r="AG27" s="469" t="s">
        <v>891</v>
      </c>
      <c r="AH27" s="469">
        <v>1</v>
      </c>
      <c r="AI27" s="402"/>
      <c r="AJ27" s="402"/>
      <c r="AK27" s="402"/>
      <c r="AL27" s="398"/>
      <c r="AM27" s="399"/>
      <c r="AN27" s="399"/>
      <c r="AO27" s="399"/>
      <c r="AP27" s="454" t="b">
        <v>1</v>
      </c>
      <c r="AQ27" s="485" t="str">
        <f t="shared" si="19"/>
        <v>19M</v>
      </c>
      <c r="AR27" s="441">
        <f t="shared" si="10"/>
        <v>19</v>
      </c>
      <c r="AS27" s="442" t="s">
        <v>870</v>
      </c>
      <c r="AT27" s="437">
        <f t="shared" si="20"/>
        <v>-0.30674013700000002</v>
      </c>
      <c r="AU27" s="438"/>
      <c r="AV27" s="439"/>
      <c r="AW27" s="440">
        <f t="shared" si="11"/>
        <v>-0.30674013700000002</v>
      </c>
      <c r="AX27" s="441">
        <f t="shared" si="17"/>
        <v>25</v>
      </c>
      <c r="AY27" s="442">
        <f t="shared" si="12"/>
        <v>25</v>
      </c>
      <c r="AZ27" s="441">
        <f t="shared" si="18"/>
        <v>25</v>
      </c>
      <c r="BA27" s="442">
        <f t="shared" si="13"/>
        <v>25</v>
      </c>
      <c r="BB27" s="441">
        <f t="shared" si="14"/>
        <v>19</v>
      </c>
      <c r="BC27" s="401" t="str">
        <f t="shared" si="15"/>
        <v>e</v>
      </c>
      <c r="BD27" s="440">
        <f t="shared" si="16"/>
        <v>-0.30674013700000002</v>
      </c>
      <c r="BE27" s="399"/>
      <c r="BF27" s="456" t="str">
        <v>-</v>
      </c>
      <c r="BG27" s="446" t="str">
        <v>-</v>
      </c>
      <c r="BH27" s="402"/>
      <c r="BI27" s="486" t="s">
        <v>892</v>
      </c>
      <c r="BJ27" s="449">
        <f>_xll.RtGet($BN$7,$BN$8&amp;BI27&amp;$BN$9,$BJ$7)</f>
        <v>-0.322373136</v>
      </c>
      <c r="BK27" s="450">
        <f>_xll.RtGet($BN$7,$BN$8&amp;BI27&amp;$BN$9,$BK$7)</f>
        <v>-0.322373136</v>
      </c>
      <c r="BL27" s="399"/>
      <c r="BM27" s="402"/>
      <c r="BN27" s="402"/>
      <c r="BO27" s="397"/>
      <c r="BP27" s="620"/>
      <c r="BQ27" s="621"/>
      <c r="BR27" s="621"/>
      <c r="BS27" s="621"/>
      <c r="BT27" s="621"/>
      <c r="BU27" s="621"/>
      <c r="BV27" s="621"/>
      <c r="BW27" s="621"/>
      <c r="BX27" s="621"/>
      <c r="BY27" s="621"/>
      <c r="BZ27" s="621"/>
      <c r="CA27" s="621"/>
      <c r="CB27" s="621"/>
      <c r="CC27" s="621"/>
      <c r="CD27" s="621"/>
      <c r="CE27" s="621"/>
      <c r="CF27" s="621"/>
      <c r="CG27" s="621"/>
      <c r="CH27" s="621"/>
      <c r="CI27" s="621"/>
      <c r="CJ27" s="621"/>
      <c r="CK27" s="621"/>
      <c r="CL27" s="621"/>
      <c r="CM27" s="621"/>
      <c r="CN27" s="621"/>
      <c r="CO27" s="621"/>
      <c r="CP27" s="621"/>
      <c r="CQ27" s="621"/>
      <c r="CR27" s="621"/>
      <c r="CS27" s="621"/>
      <c r="CT27" s="621"/>
      <c r="CU27" s="621"/>
      <c r="CV27" s="621"/>
      <c r="CW27" s="621"/>
      <c r="CX27" s="621"/>
      <c r="CY27" s="621"/>
      <c r="CZ27" s="621"/>
      <c r="DA27" s="621"/>
      <c r="DB27" s="621"/>
      <c r="DC27" s="621"/>
      <c r="DD27" s="621"/>
      <c r="DE27" s="621"/>
      <c r="DF27" s="621"/>
      <c r="DG27" s="621"/>
      <c r="DH27" s="621"/>
      <c r="DI27" s="621"/>
      <c r="DJ27" s="621"/>
      <c r="DK27" s="621"/>
      <c r="DL27" s="621"/>
      <c r="DM27" s="621"/>
      <c r="DN27" s="621"/>
      <c r="DO27" s="621"/>
      <c r="DP27" s="621"/>
      <c r="DQ27" s="621"/>
      <c r="DR27" s="621"/>
      <c r="DS27" s="621"/>
      <c r="DT27" s="621"/>
      <c r="DU27" s="621"/>
      <c r="DV27" s="621"/>
      <c r="DW27" s="621"/>
      <c r="DX27" s="621"/>
      <c r="DY27" s="621"/>
      <c r="DZ27" s="621"/>
    </row>
    <row r="28" spans="1:130">
      <c r="A28" s="404"/>
      <c r="B28" s="460" t="s">
        <v>893</v>
      </c>
      <c r="C28" s="538" t="s">
        <v>60</v>
      </c>
      <c r="D28" s="525"/>
      <c r="E28" s="419" t="b">
        <f>IF(H28&lt;MxStubMat,FALSE,TRUE)</f>
        <v>1</v>
      </c>
      <c r="F28" s="533" t="str">
        <f t="shared" si="21"/>
        <v>Dec 18</v>
      </c>
      <c r="G28" s="534" t="str">
        <f>_xll.xlFutCode(H28)</f>
        <v>Z8</v>
      </c>
      <c r="H28" s="535">
        <f>_xll.xlDateNextFutLIFFE(H27)</f>
        <v>43453</v>
      </c>
      <c r="I28" s="437">
        <f t="shared" si="22"/>
        <v>100.2675</v>
      </c>
      <c r="J28" s="536"/>
      <c r="K28" s="537">
        <f t="shared" si="27"/>
        <v>2.5000000000000001E-4</v>
      </c>
      <c r="L28" s="536">
        <f t="shared" si="23"/>
        <v>100.26774999999999</v>
      </c>
      <c r="M28" s="441">
        <f t="shared" si="28"/>
        <v>3</v>
      </c>
      <c r="N28" s="442">
        <f t="shared" si="24"/>
        <v>3</v>
      </c>
      <c r="O28" s="441">
        <f t="shared" si="29"/>
        <v>3</v>
      </c>
      <c r="P28" s="442">
        <f t="shared" si="25"/>
        <v>5</v>
      </c>
      <c r="Q28" s="399"/>
      <c r="R28" s="496">
        <f t="shared" si="30"/>
        <v>43635</v>
      </c>
      <c r="S28" s="440">
        <f t="shared" si="26"/>
        <v>100.18462500000001</v>
      </c>
      <c r="T28" s="399"/>
      <c r="U28" s="445">
        <v>45821</v>
      </c>
      <c r="V28" s="446">
        <v>0.95266419933548163</v>
      </c>
      <c r="W28" s="402"/>
      <c r="X28" s="399"/>
      <c r="Y28" s="399"/>
      <c r="Z28" s="399"/>
      <c r="AA28" s="399"/>
      <c r="AB28" s="399"/>
      <c r="AC28" s="399"/>
      <c r="AD28" s="399"/>
      <c r="AE28" s="399"/>
      <c r="AF28" s="531"/>
      <c r="AG28" s="402"/>
      <c r="AH28" s="402"/>
      <c r="AI28" s="402"/>
      <c r="AJ28" s="412" t="s">
        <v>894</v>
      </c>
      <c r="AK28" s="402"/>
      <c r="AL28" s="398"/>
      <c r="AM28" s="399"/>
      <c r="AN28" s="399"/>
      <c r="AO28" s="399"/>
      <c r="AP28" s="454" t="b">
        <v>1</v>
      </c>
      <c r="AQ28" s="485" t="str">
        <f t="shared" si="19"/>
        <v>20M</v>
      </c>
      <c r="AR28" s="441">
        <f t="shared" si="10"/>
        <v>20</v>
      </c>
      <c r="AS28" s="442" t="s">
        <v>870</v>
      </c>
      <c r="AT28" s="437">
        <f t="shared" si="20"/>
        <v>-0.29785937200000001</v>
      </c>
      <c r="AU28" s="438"/>
      <c r="AV28" s="439"/>
      <c r="AW28" s="440">
        <f t="shared" si="11"/>
        <v>-0.29785937200000001</v>
      </c>
      <c r="AX28" s="441">
        <f t="shared" si="17"/>
        <v>26</v>
      </c>
      <c r="AY28" s="442">
        <f t="shared" si="12"/>
        <v>26</v>
      </c>
      <c r="AZ28" s="441">
        <f t="shared" si="18"/>
        <v>26</v>
      </c>
      <c r="BA28" s="442">
        <f t="shared" si="13"/>
        <v>26</v>
      </c>
      <c r="BB28" s="441">
        <f t="shared" si="14"/>
        <v>20</v>
      </c>
      <c r="BC28" s="401" t="str">
        <f t="shared" si="15"/>
        <v>e</v>
      </c>
      <c r="BD28" s="440">
        <f t="shared" si="16"/>
        <v>-0.29785937200000001</v>
      </c>
      <c r="BE28" s="399"/>
      <c r="BF28" s="456" t="str">
        <v>-</v>
      </c>
      <c r="BG28" s="446" t="str">
        <v>-</v>
      </c>
      <c r="BH28" s="402"/>
      <c r="BI28" s="486" t="s">
        <v>895</v>
      </c>
      <c r="BJ28" s="449">
        <f>_xll.RtGet($BN$7,$BN$8&amp;BI28&amp;$BN$9,$BJ$7)</f>
        <v>-0.31499999900000003</v>
      </c>
      <c r="BK28" s="450">
        <f>_xll.RtGet($BN$7,$BN$8&amp;BI28&amp;$BN$9,$BK$7)</f>
        <v>-0.31499999900000003</v>
      </c>
      <c r="BL28" s="399"/>
      <c r="BM28" s="402"/>
      <c r="BN28" s="402"/>
      <c r="BO28" s="397"/>
      <c r="BP28" s="620"/>
      <c r="BQ28" s="621"/>
      <c r="BR28" s="621"/>
      <c r="BS28" s="621"/>
      <c r="BT28" s="621"/>
      <c r="BU28" s="621"/>
      <c r="BV28" s="621"/>
      <c r="BW28" s="621"/>
      <c r="BX28" s="621"/>
      <c r="BY28" s="621"/>
      <c r="BZ28" s="621"/>
      <c r="CA28" s="621"/>
      <c r="CB28" s="621"/>
      <c r="CC28" s="621"/>
      <c r="CD28" s="621"/>
      <c r="CE28" s="621"/>
      <c r="CF28" s="621"/>
      <c r="CG28" s="621"/>
      <c r="CH28" s="621"/>
      <c r="CI28" s="621"/>
      <c r="CJ28" s="621"/>
      <c r="CK28" s="621"/>
      <c r="CL28" s="621"/>
      <c r="CM28" s="621"/>
      <c r="CN28" s="621"/>
      <c r="CO28" s="621"/>
      <c r="CP28" s="621"/>
      <c r="CQ28" s="621"/>
      <c r="CR28" s="621"/>
      <c r="CS28" s="621"/>
      <c r="CT28" s="621"/>
      <c r="CU28" s="621"/>
      <c r="CV28" s="621"/>
      <c r="CW28" s="621"/>
      <c r="CX28" s="621"/>
      <c r="CY28" s="621"/>
      <c r="CZ28" s="621"/>
      <c r="DA28" s="621"/>
      <c r="DB28" s="621"/>
      <c r="DC28" s="621"/>
      <c r="DD28" s="621"/>
      <c r="DE28" s="621"/>
      <c r="DF28" s="621"/>
      <c r="DG28" s="621"/>
      <c r="DH28" s="621"/>
      <c r="DI28" s="621"/>
      <c r="DJ28" s="621"/>
      <c r="DK28" s="621"/>
      <c r="DL28" s="621"/>
      <c r="DM28" s="621"/>
      <c r="DN28" s="621"/>
      <c r="DO28" s="621"/>
      <c r="DP28" s="621"/>
      <c r="DQ28" s="621"/>
      <c r="DR28" s="621"/>
      <c r="DS28" s="621"/>
      <c r="DT28" s="621"/>
      <c r="DU28" s="621"/>
      <c r="DV28" s="621"/>
      <c r="DW28" s="621"/>
      <c r="DX28" s="621"/>
      <c r="DY28" s="621"/>
      <c r="DZ28" s="621"/>
    </row>
    <row r="29" spans="1:130">
      <c r="A29" s="404"/>
      <c r="B29" s="539" t="s">
        <v>896</v>
      </c>
      <c r="C29" s="540"/>
      <c r="D29" s="525"/>
      <c r="E29" s="419" t="b">
        <f>IF(H29&lt;MxStubMat,FALSE,TRUE)</f>
        <v>1</v>
      </c>
      <c r="F29" s="533" t="str">
        <f t="shared" si="21"/>
        <v>Mar 19</v>
      </c>
      <c r="G29" s="534" t="str">
        <f>_xll.xlFutCode(H29)</f>
        <v>H9</v>
      </c>
      <c r="H29" s="535">
        <f>_xll.xlDateNextFutLIFFE(H28)</f>
        <v>43544</v>
      </c>
      <c r="I29" s="437">
        <f t="shared" si="22"/>
        <v>100.24250000000001</v>
      </c>
      <c r="J29" s="536"/>
      <c r="K29" s="537">
        <f t="shared" si="27"/>
        <v>1E-3</v>
      </c>
      <c r="L29" s="536">
        <f t="shared" si="23"/>
        <v>100.24350000000001</v>
      </c>
      <c r="M29" s="441">
        <f t="shared" si="28"/>
        <v>4</v>
      </c>
      <c r="N29" s="442">
        <f t="shared" si="24"/>
        <v>4</v>
      </c>
      <c r="O29" s="441">
        <f t="shared" si="29"/>
        <v>4</v>
      </c>
      <c r="P29" s="442">
        <f t="shared" si="25"/>
        <v>6</v>
      </c>
      <c r="Q29" s="399"/>
      <c r="R29" s="496">
        <f t="shared" si="30"/>
        <v>43726</v>
      </c>
      <c r="S29" s="440">
        <f t="shared" si="26"/>
        <v>100.10975000000001</v>
      </c>
      <c r="T29" s="399"/>
      <c r="U29" s="445">
        <v>46188</v>
      </c>
      <c r="V29" s="446">
        <v>0.93639900451735336</v>
      </c>
      <c r="W29" s="402"/>
      <c r="X29" s="407" t="s">
        <v>897</v>
      </c>
      <c r="Y29" s="541" t="s">
        <v>16</v>
      </c>
      <c r="Z29" s="542" t="s">
        <v>17</v>
      </c>
      <c r="AA29" s="542" t="s">
        <v>898</v>
      </c>
      <c r="AB29" s="409" t="s">
        <v>899</v>
      </c>
      <c r="AC29" s="399"/>
      <c r="AD29" s="416" t="s">
        <v>806</v>
      </c>
      <c r="AE29" s="417" t="s">
        <v>807</v>
      </c>
      <c r="AF29" s="531"/>
      <c r="AG29" s="402"/>
      <c r="AH29" s="396"/>
      <c r="AI29" s="402"/>
      <c r="AJ29" s="451" t="s">
        <v>62</v>
      </c>
      <c r="AK29" s="402"/>
      <c r="AL29" s="398"/>
      <c r="AM29" s="399"/>
      <c r="AN29" s="399"/>
      <c r="AO29" s="399"/>
      <c r="AP29" s="454" t="b">
        <v>1</v>
      </c>
      <c r="AQ29" s="485" t="str">
        <f t="shared" si="19"/>
        <v>21M</v>
      </c>
      <c r="AR29" s="441">
        <f t="shared" si="10"/>
        <v>21</v>
      </c>
      <c r="AS29" s="442" t="s">
        <v>870</v>
      </c>
      <c r="AT29" s="437">
        <f t="shared" si="20"/>
        <v>-0.28899998800000004</v>
      </c>
      <c r="AU29" s="438"/>
      <c r="AV29" s="439"/>
      <c r="AW29" s="440">
        <f t="shared" si="11"/>
        <v>-0.28899998800000004</v>
      </c>
      <c r="AX29" s="441">
        <f t="shared" si="17"/>
        <v>27</v>
      </c>
      <c r="AY29" s="442">
        <f t="shared" si="12"/>
        <v>27</v>
      </c>
      <c r="AZ29" s="441">
        <f t="shared" si="18"/>
        <v>27</v>
      </c>
      <c r="BA29" s="442">
        <f t="shared" si="13"/>
        <v>27</v>
      </c>
      <c r="BB29" s="441">
        <f t="shared" si="14"/>
        <v>21</v>
      </c>
      <c r="BC29" s="401" t="str">
        <f t="shared" si="15"/>
        <v>e</v>
      </c>
      <c r="BD29" s="440">
        <f t="shared" si="16"/>
        <v>-0.28899998800000004</v>
      </c>
      <c r="BE29" s="399"/>
      <c r="BF29" s="456" t="str">
        <v>-</v>
      </c>
      <c r="BG29" s="446" t="str">
        <v>-</v>
      </c>
      <c r="BH29" s="402"/>
      <c r="BI29" s="486" t="s">
        <v>900</v>
      </c>
      <c r="BJ29" s="449">
        <f>_xll.RtGet($BN$7,$BN$8&amp;BI29&amp;$BN$9,$BJ$7)</f>
        <v>-0.30674013700000002</v>
      </c>
      <c r="BK29" s="450">
        <f>_xll.RtGet($BN$7,$BN$8&amp;BI29&amp;$BN$9,$BK$7)</f>
        <v>-0.30674013700000002</v>
      </c>
      <c r="BL29" s="399"/>
      <c r="BM29" s="402"/>
      <c r="BN29" s="402"/>
      <c r="BO29" s="397"/>
      <c r="BP29" s="620"/>
      <c r="BQ29" s="621"/>
      <c r="BR29" s="621"/>
      <c r="BS29" s="621"/>
      <c r="BT29" s="621"/>
      <c r="BU29" s="621"/>
      <c r="BV29" s="621"/>
      <c r="BW29" s="621"/>
      <c r="BX29" s="621"/>
      <c r="BY29" s="621"/>
      <c r="BZ29" s="621"/>
      <c r="CA29" s="621"/>
      <c r="CB29" s="621"/>
      <c r="CC29" s="621"/>
      <c r="CD29" s="621"/>
      <c r="CE29" s="621"/>
      <c r="CF29" s="621"/>
      <c r="CG29" s="621"/>
      <c r="CH29" s="621"/>
      <c r="CI29" s="621"/>
      <c r="CJ29" s="621"/>
      <c r="CK29" s="621"/>
      <c r="CL29" s="621"/>
      <c r="CM29" s="621"/>
      <c r="CN29" s="621"/>
      <c r="CO29" s="621"/>
      <c r="CP29" s="621"/>
      <c r="CQ29" s="621"/>
      <c r="CR29" s="621"/>
      <c r="CS29" s="621"/>
      <c r="CT29" s="621"/>
      <c r="CU29" s="621"/>
      <c r="CV29" s="621"/>
      <c r="CW29" s="621"/>
      <c r="CX29" s="621"/>
      <c r="CY29" s="621"/>
      <c r="CZ29" s="621"/>
      <c r="DA29" s="621"/>
      <c r="DB29" s="621"/>
      <c r="DC29" s="621"/>
      <c r="DD29" s="621"/>
      <c r="DE29" s="621"/>
      <c r="DF29" s="621"/>
      <c r="DG29" s="621"/>
      <c r="DH29" s="621"/>
      <c r="DI29" s="621"/>
      <c r="DJ29" s="621"/>
      <c r="DK29" s="621"/>
      <c r="DL29" s="621"/>
      <c r="DM29" s="621"/>
      <c r="DN29" s="621"/>
      <c r="DO29" s="621"/>
      <c r="DP29" s="621"/>
      <c r="DQ29" s="621"/>
      <c r="DR29" s="621"/>
      <c r="DS29" s="621"/>
      <c r="DT29" s="621"/>
      <c r="DU29" s="621"/>
      <c r="DV29" s="621"/>
      <c r="DW29" s="621"/>
      <c r="DX29" s="621"/>
      <c r="DY29" s="621"/>
      <c r="DZ29" s="621"/>
    </row>
    <row r="30" spans="1:130">
      <c r="A30" s="404"/>
      <c r="B30" s="543" t="s">
        <v>901</v>
      </c>
      <c r="C30" s="453" t="s">
        <v>73</v>
      </c>
      <c r="D30" s="525"/>
      <c r="E30" s="419" t="b">
        <f>IF(H30&lt;MxStubMat,FALSE,TRUE)</f>
        <v>1</v>
      </c>
      <c r="F30" s="533" t="str">
        <f t="shared" si="21"/>
        <v>Jun 19</v>
      </c>
      <c r="G30" s="534" t="str">
        <f>_xll.xlFutCode(H30)</f>
        <v>M9</v>
      </c>
      <c r="H30" s="535">
        <f>_xll.xlDateNextFutLIFFE(H29)</f>
        <v>43635</v>
      </c>
      <c r="I30" s="437">
        <f t="shared" si="22"/>
        <v>100.1825</v>
      </c>
      <c r="J30" s="536"/>
      <c r="K30" s="537">
        <f t="shared" si="27"/>
        <v>2.1249999999999997E-3</v>
      </c>
      <c r="L30" s="536">
        <f t="shared" si="23"/>
        <v>100.18462500000001</v>
      </c>
      <c r="M30" s="441">
        <f t="shared" si="28"/>
        <v>5</v>
      </c>
      <c r="N30" s="442">
        <f t="shared" si="24"/>
        <v>5</v>
      </c>
      <c r="O30" s="441">
        <f t="shared" si="29"/>
        <v>5</v>
      </c>
      <c r="P30" s="442">
        <f t="shared" si="25"/>
        <v>7</v>
      </c>
      <c r="Q30" s="399"/>
      <c r="R30" s="496">
        <f t="shared" si="30"/>
        <v>43817</v>
      </c>
      <c r="S30" s="440">
        <f t="shared" si="26"/>
        <v>100.01824999999999</v>
      </c>
      <c r="T30" s="399"/>
      <c r="U30" s="445">
        <v>46552</v>
      </c>
      <c r="V30" s="446">
        <v>0.91923880039870054</v>
      </c>
      <c r="W30" s="402"/>
      <c r="X30" s="514" t="str">
        <f>_xll.xlFutCode(H26)</f>
        <v>M8</v>
      </c>
      <c r="Y30" s="430">
        <f>_xll.RtGet($AE$29,$AE$30&amp;$X30&amp;$AE$31,Y$29)</f>
        <v>100.31750000000001</v>
      </c>
      <c r="Z30" s="515">
        <f>_xll.RtGet($AE$29,$AE$30&amp;$X30&amp;$AE$31,Z$29)</f>
        <v>100.31750000000001</v>
      </c>
      <c r="AA30" s="544">
        <f>_xll.RtGet($AE$29,$AE$30&amp;$X30&amp;$AE$31,AA$29)</f>
        <v>1.25E-4</v>
      </c>
      <c r="AB30" s="545">
        <f>_xll.RtGet($AE$29,$AE$30&amp;$X30&amp;$AE$31,AB$29)</f>
        <v>43271</v>
      </c>
      <c r="AC30" s="399"/>
      <c r="AD30" s="434" t="s">
        <v>812</v>
      </c>
      <c r="AE30" s="435" t="s">
        <v>902</v>
      </c>
      <c r="AF30" s="531"/>
      <c r="AG30" s="402"/>
      <c r="AH30" s="396"/>
      <c r="AI30" s="402"/>
      <c r="AJ30" s="469" t="s">
        <v>903</v>
      </c>
      <c r="AK30" s="402"/>
      <c r="AL30" s="398"/>
      <c r="AM30" s="399"/>
      <c r="AN30" s="399"/>
      <c r="AO30" s="399"/>
      <c r="AP30" s="454" t="b">
        <v>1</v>
      </c>
      <c r="AQ30" s="485" t="str">
        <f t="shared" si="19"/>
        <v>22M</v>
      </c>
      <c r="AR30" s="441">
        <f t="shared" si="10"/>
        <v>22</v>
      </c>
      <c r="AS30" s="442" t="s">
        <v>870</v>
      </c>
      <c r="AT30" s="437">
        <f t="shared" si="20"/>
        <v>-0.27862631400000004</v>
      </c>
      <c r="AU30" s="438"/>
      <c r="AV30" s="439"/>
      <c r="AW30" s="440">
        <f t="shared" si="11"/>
        <v>-0.27862631400000004</v>
      </c>
      <c r="AX30" s="441">
        <f t="shared" si="17"/>
        <v>28</v>
      </c>
      <c r="AY30" s="442">
        <f t="shared" si="12"/>
        <v>28</v>
      </c>
      <c r="AZ30" s="441">
        <f t="shared" si="18"/>
        <v>28</v>
      </c>
      <c r="BA30" s="442">
        <f t="shared" si="13"/>
        <v>28</v>
      </c>
      <c r="BB30" s="441">
        <f t="shared" si="14"/>
        <v>22</v>
      </c>
      <c r="BC30" s="401" t="str">
        <f t="shared" si="15"/>
        <v>e</v>
      </c>
      <c r="BD30" s="440">
        <f t="shared" si="16"/>
        <v>-0.27862631400000004</v>
      </c>
      <c r="BE30" s="399"/>
      <c r="BF30" s="456" t="str">
        <v>-</v>
      </c>
      <c r="BG30" s="446" t="str">
        <v>-</v>
      </c>
      <c r="BH30" s="402"/>
      <c r="BI30" s="486" t="s">
        <v>904</v>
      </c>
      <c r="BJ30" s="449">
        <f>_xll.RtGet($BN$7,$BN$8&amp;BI30&amp;$BN$9,$BJ$7)</f>
        <v>-0.29785937200000001</v>
      </c>
      <c r="BK30" s="450">
        <f>_xll.RtGet($BN$7,$BN$8&amp;BI30&amp;$BN$9,$BK$7)</f>
        <v>-0.29785937200000001</v>
      </c>
      <c r="BL30" s="399"/>
      <c r="BM30" s="402"/>
      <c r="BN30" s="402"/>
      <c r="BO30" s="397"/>
      <c r="BP30" s="620"/>
      <c r="BQ30" s="621"/>
      <c r="BR30" s="621"/>
      <c r="BS30" s="621"/>
      <c r="BT30" s="621"/>
      <c r="BU30" s="621"/>
      <c r="BV30" s="621"/>
      <c r="BW30" s="621"/>
      <c r="BX30" s="621"/>
      <c r="BY30" s="621"/>
      <c r="BZ30" s="621"/>
      <c r="CA30" s="621"/>
      <c r="CB30" s="621"/>
      <c r="CC30" s="621"/>
      <c r="CD30" s="621"/>
      <c r="CE30" s="621"/>
      <c r="CF30" s="621"/>
      <c r="CG30" s="621"/>
      <c r="CH30" s="621"/>
      <c r="CI30" s="621"/>
      <c r="CJ30" s="621"/>
      <c r="CK30" s="621"/>
      <c r="CL30" s="621"/>
      <c r="CM30" s="621"/>
      <c r="CN30" s="621"/>
      <c r="CO30" s="621"/>
      <c r="CP30" s="621"/>
      <c r="CQ30" s="621"/>
      <c r="CR30" s="621"/>
      <c r="CS30" s="621"/>
      <c r="CT30" s="621"/>
      <c r="CU30" s="621"/>
      <c r="CV30" s="621"/>
      <c r="CW30" s="621"/>
      <c r="CX30" s="621"/>
      <c r="CY30" s="621"/>
      <c r="CZ30" s="621"/>
      <c r="DA30" s="621"/>
      <c r="DB30" s="621"/>
      <c r="DC30" s="621"/>
      <c r="DD30" s="621"/>
      <c r="DE30" s="621"/>
      <c r="DF30" s="621"/>
      <c r="DG30" s="621"/>
      <c r="DH30" s="621"/>
      <c r="DI30" s="621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</row>
    <row r="31" spans="1:130">
      <c r="A31" s="404"/>
      <c r="B31" s="546" t="s">
        <v>905</v>
      </c>
      <c r="C31" s="461" t="s">
        <v>827</v>
      </c>
      <c r="D31" s="525"/>
      <c r="E31" s="419" t="b">
        <v>1</v>
      </c>
      <c r="F31" s="533" t="str">
        <f t="shared" si="21"/>
        <v>Sep 19</v>
      </c>
      <c r="G31" s="534" t="str">
        <f>_xll.xlFutCode(H31)</f>
        <v>U9</v>
      </c>
      <c r="H31" s="535">
        <f>_xll.xlDateNextFutLIFFE(H30)</f>
        <v>43726</v>
      </c>
      <c r="I31" s="437">
        <f t="shared" si="22"/>
        <v>100.1075</v>
      </c>
      <c r="J31" s="536"/>
      <c r="K31" s="537">
        <f t="shared" si="27"/>
        <v>2.2500000000000003E-3</v>
      </c>
      <c r="L31" s="536">
        <f t="shared" si="23"/>
        <v>100.10975000000001</v>
      </c>
      <c r="M31" s="441">
        <f t="shared" si="28"/>
        <v>6</v>
      </c>
      <c r="N31" s="442">
        <f t="shared" si="24"/>
        <v>6</v>
      </c>
      <c r="O31" s="441">
        <f t="shared" si="29"/>
        <v>6</v>
      </c>
      <c r="P31" s="442">
        <f t="shared" si="25"/>
        <v>8</v>
      </c>
      <c r="Q31" s="399"/>
      <c r="R31" s="496">
        <f t="shared" si="30"/>
        <v>43908</v>
      </c>
      <c r="S31" s="440">
        <f t="shared" si="26"/>
        <v>99.926999999999992</v>
      </c>
      <c r="T31" s="402"/>
      <c r="U31" s="445">
        <v>46917</v>
      </c>
      <c r="V31" s="446">
        <v>0.90138596231674994</v>
      </c>
      <c r="W31" s="402"/>
      <c r="X31" s="547" t="str">
        <f>_xll.xlFutCode(H27)</f>
        <v>U8</v>
      </c>
      <c r="Y31" s="449">
        <f>_xll.RtGet($AE$29,$AE$30&amp;$X31&amp;$AE$31,Y$29)</f>
        <v>100.2925</v>
      </c>
      <c r="Z31" s="548">
        <f>_xll.RtGet($AE$29,$AE$30&amp;$X31&amp;$AE$31,Z$29)</f>
        <v>100.2925</v>
      </c>
      <c r="AA31" s="549">
        <f>_xll.RtGet($AE$29,$AE$30&amp;$X31&amp;$AE$31,AA$29)</f>
        <v>2.0000000000000001E-4</v>
      </c>
      <c r="AB31" s="550">
        <f>_xll.RtGet($AE$29,$AE$30&amp;$X31&amp;$AE$31,AB$29)</f>
        <v>43362</v>
      </c>
      <c r="AC31" s="399"/>
      <c r="AD31" s="487" t="s">
        <v>821</v>
      </c>
      <c r="AE31" s="488"/>
      <c r="AF31" s="531"/>
      <c r="AG31" s="402"/>
      <c r="AH31" s="396"/>
      <c r="AI31" s="402"/>
      <c r="AJ31" s="402"/>
      <c r="AK31" s="402"/>
      <c r="AL31" s="398"/>
      <c r="AM31" s="399"/>
      <c r="AN31" s="399"/>
      <c r="AO31" s="399"/>
      <c r="AP31" s="454" t="b">
        <v>1</v>
      </c>
      <c r="AQ31" s="485" t="str">
        <f t="shared" si="19"/>
        <v>23M</v>
      </c>
      <c r="AR31" s="441">
        <f t="shared" si="10"/>
        <v>23</v>
      </c>
      <c r="AS31" s="442" t="s">
        <v>870</v>
      </c>
      <c r="AT31" s="437">
        <f t="shared" si="20"/>
        <v>-0.268738545</v>
      </c>
      <c r="AU31" s="438"/>
      <c r="AV31" s="439"/>
      <c r="AW31" s="440">
        <f t="shared" si="11"/>
        <v>-0.268738545</v>
      </c>
      <c r="AX31" s="441">
        <f t="shared" si="17"/>
        <v>29</v>
      </c>
      <c r="AY31" s="442">
        <f t="shared" si="12"/>
        <v>29</v>
      </c>
      <c r="AZ31" s="441">
        <f t="shared" si="18"/>
        <v>29</v>
      </c>
      <c r="BA31" s="442">
        <f t="shared" si="13"/>
        <v>29</v>
      </c>
      <c r="BB31" s="441">
        <f t="shared" si="14"/>
        <v>23</v>
      </c>
      <c r="BC31" s="401" t="str">
        <f t="shared" si="15"/>
        <v>e</v>
      </c>
      <c r="BD31" s="440">
        <f t="shared" si="16"/>
        <v>-0.268738545</v>
      </c>
      <c r="BE31" s="402"/>
      <c r="BF31" s="456" t="str">
        <v>-</v>
      </c>
      <c r="BG31" s="446" t="str">
        <v>-</v>
      </c>
      <c r="BH31" s="402"/>
      <c r="BI31" s="486" t="s">
        <v>906</v>
      </c>
      <c r="BJ31" s="449">
        <f>_xll.RtGet($BN$7,$BN$8&amp;BI31&amp;$BN$9,$BJ$7)</f>
        <v>-0.28899998800000004</v>
      </c>
      <c r="BK31" s="450">
        <f>_xll.RtGet($BN$7,$BN$8&amp;BI31&amp;$BN$9,$BK$7)</f>
        <v>-0.28899998800000004</v>
      </c>
      <c r="BL31" s="399"/>
      <c r="BM31" s="402"/>
      <c r="BN31" s="402"/>
      <c r="BO31" s="397"/>
      <c r="BP31" s="620"/>
      <c r="BQ31" s="621"/>
      <c r="BR31" s="621"/>
      <c r="BS31" s="621"/>
      <c r="BT31" s="621"/>
      <c r="BU31" s="621"/>
      <c r="BV31" s="621"/>
      <c r="BW31" s="621"/>
      <c r="BX31" s="621"/>
      <c r="BY31" s="621"/>
      <c r="BZ31" s="621"/>
      <c r="CA31" s="621"/>
      <c r="CB31" s="621"/>
      <c r="CC31" s="621"/>
      <c r="CD31" s="621"/>
      <c r="CE31" s="621"/>
      <c r="CF31" s="621"/>
      <c r="CG31" s="621"/>
      <c r="CH31" s="621"/>
      <c r="CI31" s="621"/>
      <c r="CJ31" s="621"/>
      <c r="CK31" s="621"/>
      <c r="CL31" s="621"/>
      <c r="CM31" s="621"/>
      <c r="CN31" s="621"/>
      <c r="CO31" s="621"/>
      <c r="CP31" s="621"/>
      <c r="CQ31" s="621"/>
      <c r="CR31" s="621"/>
      <c r="CS31" s="621"/>
      <c r="CT31" s="621"/>
      <c r="CU31" s="621"/>
      <c r="CV31" s="621"/>
      <c r="CW31" s="621"/>
      <c r="CX31" s="621"/>
      <c r="CY31" s="621"/>
      <c r="CZ31" s="621"/>
      <c r="DA31" s="621"/>
      <c r="DB31" s="621"/>
      <c r="DC31" s="621"/>
      <c r="DD31" s="621"/>
      <c r="DE31" s="621"/>
      <c r="DF31" s="621"/>
      <c r="DG31" s="621"/>
      <c r="DH31" s="621"/>
      <c r="DI31" s="621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</row>
    <row r="32" spans="1:130">
      <c r="A32" s="404"/>
      <c r="B32" s="546" t="s">
        <v>907</v>
      </c>
      <c r="C32" s="461" t="s">
        <v>76</v>
      </c>
      <c r="D32" s="525"/>
      <c r="E32" s="419" t="b">
        <v>1</v>
      </c>
      <c r="F32" s="533" t="str">
        <f t="shared" si="21"/>
        <v>Dec 19</v>
      </c>
      <c r="G32" s="534" t="str">
        <f>_xll.xlFutCode(H32)</f>
        <v>Z9</v>
      </c>
      <c r="H32" s="535">
        <f>_xll.xlDateNextFutLIFFE(H31)</f>
        <v>43817</v>
      </c>
      <c r="I32" s="437">
        <f t="shared" si="22"/>
        <v>100.015</v>
      </c>
      <c r="J32" s="536"/>
      <c r="K32" s="537">
        <f t="shared" si="27"/>
        <v>3.2500000000000003E-3</v>
      </c>
      <c r="L32" s="536">
        <f t="shared" si="23"/>
        <v>100.01824999999999</v>
      </c>
      <c r="M32" s="441">
        <f t="shared" si="28"/>
        <v>7</v>
      </c>
      <c r="N32" s="442">
        <f t="shared" si="24"/>
        <v>7</v>
      </c>
      <c r="O32" s="441" t="str">
        <f t="shared" si="29"/>
        <v/>
      </c>
      <c r="P32" s="442" t="str">
        <f t="shared" si="25"/>
        <v/>
      </c>
      <c r="Q32" s="399"/>
      <c r="R32" s="496" t="str">
        <f t="shared" si="30"/>
        <v/>
      </c>
      <c r="S32" s="440" t="str">
        <f t="shared" si="26"/>
        <v/>
      </c>
      <c r="T32" s="402"/>
      <c r="U32" s="445">
        <v>47282</v>
      </c>
      <c r="V32" s="446">
        <v>0.88311268165526347</v>
      </c>
      <c r="W32" s="402"/>
      <c r="X32" s="547" t="str">
        <f>_xll.xlFutCode(H28)</f>
        <v>Z8</v>
      </c>
      <c r="Y32" s="449">
        <f>_xll.RtGet($AE$29,$AE$30&amp;$X32&amp;$AE$31,Y$29)</f>
        <v>100.2675</v>
      </c>
      <c r="Z32" s="548">
        <f>_xll.RtGet($AE$29,$AE$30&amp;$X32&amp;$AE$31,Z$29)</f>
        <v>100.2675</v>
      </c>
      <c r="AA32" s="549">
        <f>_xll.RtGet($AE$29,$AE$30&amp;$X32&amp;$AE$31,AA$29)</f>
        <v>2.5000000000000001E-4</v>
      </c>
      <c r="AB32" s="550">
        <f>_xll.RtGet($AE$29,$AE$30&amp;$X32&amp;$AE$31,AB$29)</f>
        <v>43453</v>
      </c>
      <c r="AC32" s="399"/>
      <c r="AD32" s="402"/>
      <c r="AE32" s="402"/>
      <c r="AF32" s="531"/>
      <c r="AG32" s="402"/>
      <c r="AH32" s="402"/>
      <c r="AI32" s="402"/>
      <c r="AJ32" s="551" t="s">
        <v>908</v>
      </c>
      <c r="AK32" s="402"/>
      <c r="AL32" s="398"/>
      <c r="AM32" s="399"/>
      <c r="AN32" s="399"/>
      <c r="AO32" s="399"/>
      <c r="AP32" s="454" t="b">
        <v>1</v>
      </c>
      <c r="AQ32" s="507" t="str">
        <f t="shared" si="19"/>
        <v>2Y</v>
      </c>
      <c r="AR32" s="441">
        <f t="shared" si="10"/>
        <v>24</v>
      </c>
      <c r="AS32" s="442" t="s">
        <v>870</v>
      </c>
      <c r="AT32" s="437">
        <f t="shared" si="20"/>
        <v>-0.25699999700000004</v>
      </c>
      <c r="AU32" s="438"/>
      <c r="AV32" s="439"/>
      <c r="AW32" s="440">
        <f t="shared" si="11"/>
        <v>-0.25699999700000004</v>
      </c>
      <c r="AX32" s="441">
        <f t="shared" si="17"/>
        <v>30</v>
      </c>
      <c r="AY32" s="442">
        <f t="shared" si="12"/>
        <v>30</v>
      </c>
      <c r="AZ32" s="441">
        <f t="shared" si="18"/>
        <v>30</v>
      </c>
      <c r="BA32" s="442">
        <f t="shared" si="13"/>
        <v>30</v>
      </c>
      <c r="BB32" s="441">
        <f t="shared" si="14"/>
        <v>24</v>
      </c>
      <c r="BC32" s="401" t="str">
        <f t="shared" si="15"/>
        <v>e</v>
      </c>
      <c r="BD32" s="440">
        <f t="shared" si="16"/>
        <v>-0.25699999700000004</v>
      </c>
      <c r="BE32" s="402"/>
      <c r="BF32" s="456" t="str">
        <v>-</v>
      </c>
      <c r="BG32" s="446" t="str">
        <v>-</v>
      </c>
      <c r="BH32" s="402"/>
      <c r="BI32" s="486" t="s">
        <v>909</v>
      </c>
      <c r="BJ32" s="449">
        <f>_xll.RtGet($BN$7,$BN$8&amp;BI32&amp;$BN$9,$BJ$7)</f>
        <v>-0.27862631400000004</v>
      </c>
      <c r="BK32" s="450">
        <f>_xll.RtGet($BN$7,$BN$8&amp;BI32&amp;$BN$9,$BK$7)</f>
        <v>-0.27862631400000004</v>
      </c>
      <c r="BL32" s="399"/>
      <c r="BM32" s="402"/>
      <c r="BN32" s="402"/>
      <c r="BO32" s="397"/>
      <c r="BP32" s="620"/>
      <c r="BQ32" s="621"/>
      <c r="BR32" s="621"/>
      <c r="BS32" s="621"/>
      <c r="BT32" s="621"/>
      <c r="BU32" s="621"/>
      <c r="BV32" s="621"/>
      <c r="BW32" s="621"/>
      <c r="BX32" s="621"/>
      <c r="BY32" s="621"/>
      <c r="BZ32" s="621"/>
      <c r="CA32" s="621"/>
      <c r="CB32" s="621"/>
      <c r="CC32" s="621"/>
      <c r="CD32" s="621"/>
      <c r="CE32" s="621"/>
      <c r="CF32" s="621"/>
      <c r="CG32" s="621"/>
      <c r="CH32" s="621"/>
      <c r="CI32" s="621"/>
      <c r="CJ32" s="621"/>
      <c r="CK32" s="621"/>
      <c r="CL32" s="621"/>
      <c r="CM32" s="621"/>
      <c r="CN32" s="621"/>
      <c r="CO32" s="621"/>
      <c r="CP32" s="621"/>
      <c r="CQ32" s="621"/>
      <c r="CR32" s="621"/>
      <c r="CS32" s="621"/>
      <c r="CT32" s="621"/>
      <c r="CU32" s="621"/>
      <c r="CV32" s="621"/>
      <c r="CW32" s="621"/>
      <c r="CX32" s="621"/>
      <c r="CY32" s="621"/>
      <c r="CZ32" s="621"/>
      <c r="DA32" s="621"/>
      <c r="DB32" s="621"/>
      <c r="DC32" s="621"/>
      <c r="DD32" s="621"/>
      <c r="DE32" s="621"/>
      <c r="DF32" s="621"/>
      <c r="DG32" s="621"/>
      <c r="DH32" s="621"/>
      <c r="DI32" s="621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</row>
    <row r="33" spans="1:130">
      <c r="A33" s="404"/>
      <c r="B33" s="552" t="s">
        <v>851</v>
      </c>
      <c r="C33" s="471" t="s">
        <v>836</v>
      </c>
      <c r="D33" s="525"/>
      <c r="E33" s="419" t="b">
        <f>IF(E27,FALSE,TRUE)</f>
        <v>1</v>
      </c>
      <c r="F33" s="533" t="str">
        <f t="shared" si="21"/>
        <v>Mar 20</v>
      </c>
      <c r="G33" s="534" t="str">
        <f>_xll.xlFutCode(H33)</f>
        <v>H0</v>
      </c>
      <c r="H33" s="535">
        <f>_xll.xlDateNextFutLIFFE(H32)</f>
        <v>43908</v>
      </c>
      <c r="I33" s="437">
        <f t="shared" si="22"/>
        <v>99.922499999999999</v>
      </c>
      <c r="J33" s="536"/>
      <c r="K33" s="537">
        <f t="shared" si="27"/>
        <v>4.5000000000000005E-3</v>
      </c>
      <c r="L33" s="536">
        <f t="shared" si="23"/>
        <v>99.926999999999992</v>
      </c>
      <c r="M33" s="441">
        <f t="shared" si="28"/>
        <v>8</v>
      </c>
      <c r="N33" s="442">
        <f t="shared" si="24"/>
        <v>8</v>
      </c>
      <c r="O33" s="441" t="str">
        <f t="shared" si="29"/>
        <v/>
      </c>
      <c r="P33" s="442" t="str">
        <f t="shared" si="25"/>
        <v/>
      </c>
      <c r="Q33" s="399"/>
      <c r="R33" s="496" t="str">
        <f t="shared" si="30"/>
        <v/>
      </c>
      <c r="S33" s="440" t="str">
        <f t="shared" si="26"/>
        <v/>
      </c>
      <c r="T33" s="402"/>
      <c r="U33" s="445">
        <v>47647</v>
      </c>
      <c r="V33" s="446">
        <v>0.86471235219115838</v>
      </c>
      <c r="W33" s="402"/>
      <c r="X33" s="547" t="str">
        <f>_xll.xlFutCode(H29)</f>
        <v>H9</v>
      </c>
      <c r="Y33" s="449">
        <f>_xll.RtGet($AE$29,$AE$30&amp;$X33&amp;$AE$31,Y$29)</f>
        <v>100.24250000000001</v>
      </c>
      <c r="Z33" s="548">
        <f>_xll.RtGet($AE$29,$AE$30&amp;$X33&amp;$AE$31,Z$29)</f>
        <v>100.24250000000001</v>
      </c>
      <c r="AA33" s="549">
        <f>_xll.RtGet($AE$29,$AE$30&amp;$X33&amp;$AE$31,AA$29)</f>
        <v>1E-3</v>
      </c>
      <c r="AB33" s="550">
        <f>_xll.RtGet($AE$29,$AE$30&amp;$X33&amp;$AE$31,AB$29)</f>
        <v>43544</v>
      </c>
      <c r="AC33" s="399"/>
      <c r="AD33" s="402"/>
      <c r="AE33" s="402"/>
      <c r="AF33" s="531"/>
      <c r="AG33" s="402"/>
      <c r="AH33" s="402"/>
      <c r="AI33" s="402"/>
      <c r="AJ33" s="553" t="b">
        <v>1</v>
      </c>
      <c r="AK33" s="402"/>
      <c r="AL33" s="398"/>
      <c r="AM33" s="399"/>
      <c r="AN33" s="399"/>
      <c r="AO33" s="399"/>
      <c r="AP33" s="454" t="b">
        <v>1</v>
      </c>
      <c r="AQ33" s="507" t="str">
        <f t="shared" si="19"/>
        <v>3Y</v>
      </c>
      <c r="AR33" s="441">
        <f t="shared" si="10"/>
        <v>36</v>
      </c>
      <c r="AS33" s="442" t="s">
        <v>870</v>
      </c>
      <c r="AT33" s="437">
        <f t="shared" si="20"/>
        <v>-0.106</v>
      </c>
      <c r="AU33" s="438"/>
      <c r="AV33" s="439"/>
      <c r="AW33" s="440">
        <f t="shared" si="11"/>
        <v>-0.106</v>
      </c>
      <c r="AX33" s="441">
        <f t="shared" si="17"/>
        <v>31</v>
      </c>
      <c r="AY33" s="442">
        <f t="shared" si="12"/>
        <v>31</v>
      </c>
      <c r="AZ33" s="441">
        <f t="shared" si="18"/>
        <v>31</v>
      </c>
      <c r="BA33" s="442">
        <f t="shared" si="13"/>
        <v>31</v>
      </c>
      <c r="BB33" s="441">
        <f t="shared" si="14"/>
        <v>36</v>
      </c>
      <c r="BC33" s="401" t="str">
        <f t="shared" si="15"/>
        <v>e</v>
      </c>
      <c r="BD33" s="440">
        <f t="shared" si="16"/>
        <v>-0.106</v>
      </c>
      <c r="BE33" s="402"/>
      <c r="BF33" s="456" t="str">
        <v>-</v>
      </c>
      <c r="BG33" s="446" t="str">
        <v>-</v>
      </c>
      <c r="BH33" s="402"/>
      <c r="BI33" s="486" t="s">
        <v>910</v>
      </c>
      <c r="BJ33" s="449">
        <f>_xll.RtGet($BN$7,$BN$8&amp;BI33&amp;$BN$9,$BJ$7)</f>
        <v>-0.268738545</v>
      </c>
      <c r="BK33" s="450">
        <f>_xll.RtGet($BN$7,$BN$8&amp;BI33&amp;$BN$9,$BK$7)</f>
        <v>-0.268738545</v>
      </c>
      <c r="BL33" s="399"/>
      <c r="BM33" s="402"/>
      <c r="BN33" s="402"/>
      <c r="BO33" s="397"/>
      <c r="BP33" s="620"/>
      <c r="BQ33" s="621"/>
      <c r="BR33" s="621"/>
      <c r="BS33" s="621"/>
      <c r="BT33" s="621"/>
      <c r="BU33" s="621"/>
      <c r="BV33" s="621"/>
      <c r="BW33" s="621"/>
      <c r="BX33" s="621"/>
      <c r="BY33" s="621"/>
      <c r="BZ33" s="621"/>
      <c r="CA33" s="621"/>
      <c r="CB33" s="621"/>
      <c r="CC33" s="621"/>
      <c r="CD33" s="621"/>
      <c r="CE33" s="621"/>
      <c r="CF33" s="621"/>
      <c r="CG33" s="621"/>
      <c r="CH33" s="621"/>
      <c r="CI33" s="621"/>
      <c r="CJ33" s="621"/>
      <c r="CK33" s="621"/>
      <c r="CL33" s="621"/>
      <c r="CM33" s="621"/>
      <c r="CN33" s="621"/>
      <c r="CO33" s="621"/>
      <c r="CP33" s="621"/>
      <c r="CQ33" s="621"/>
      <c r="CR33" s="621"/>
      <c r="CS33" s="621"/>
      <c r="CT33" s="621"/>
      <c r="CU33" s="621"/>
      <c r="CV33" s="621"/>
      <c r="CW33" s="621"/>
      <c r="CX33" s="621"/>
      <c r="CY33" s="621"/>
      <c r="CZ33" s="621"/>
      <c r="DA33" s="621"/>
      <c r="DB33" s="621"/>
      <c r="DC33" s="621"/>
      <c r="DD33" s="621"/>
      <c r="DE33" s="621"/>
      <c r="DF33" s="621"/>
      <c r="DG33" s="621"/>
      <c r="DH33" s="621"/>
      <c r="DI33" s="621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</row>
    <row r="34" spans="1:130">
      <c r="A34" s="404"/>
      <c r="B34" s="554" t="s">
        <v>912</v>
      </c>
      <c r="C34" s="555" t="s">
        <v>887</v>
      </c>
      <c r="D34" s="525"/>
      <c r="E34" s="419" t="b">
        <f>IF(E28,FALSE,TRUE)</f>
        <v>0</v>
      </c>
      <c r="F34" s="533" t="str">
        <f t="shared" si="21"/>
        <v>Jun 20</v>
      </c>
      <c r="G34" s="534" t="str">
        <f>_xll.xlFutCode(H34)</f>
        <v>M0</v>
      </c>
      <c r="H34" s="535">
        <f>_xll.xlDateNextFutLIFFE(H33)</f>
        <v>43999</v>
      </c>
      <c r="I34" s="437">
        <f t="shared" si="22"/>
        <v>99.827500000000001</v>
      </c>
      <c r="J34" s="536"/>
      <c r="K34" s="537">
        <f t="shared" si="27"/>
        <v>5.5000000000000005E-3</v>
      </c>
      <c r="L34" s="536">
        <f t="shared" si="23"/>
        <v>99.832999999999998</v>
      </c>
      <c r="M34" s="441">
        <f t="shared" si="28"/>
        <v>9</v>
      </c>
      <c r="N34" s="442" t="str">
        <f t="shared" si="24"/>
        <v/>
      </c>
      <c r="O34" s="441" t="str">
        <f t="shared" si="29"/>
        <v/>
      </c>
      <c r="P34" s="442" t="str">
        <f t="shared" si="25"/>
        <v/>
      </c>
      <c r="Q34" s="399"/>
      <c r="R34" s="496" t="str">
        <f t="shared" si="30"/>
        <v/>
      </c>
      <c r="S34" s="440" t="str">
        <f t="shared" si="26"/>
        <v/>
      </c>
      <c r="T34" s="402"/>
      <c r="U34" s="445">
        <v>48012</v>
      </c>
      <c r="V34" s="446">
        <v>0.84647240199211393</v>
      </c>
      <c r="W34" s="402"/>
      <c r="X34" s="547" t="str">
        <f>_xll.xlFutCode(H30)</f>
        <v>M9</v>
      </c>
      <c r="Y34" s="449">
        <f>_xll.RtGet($AE$29,$AE$30&amp;$X34&amp;$AE$31,Y$29)</f>
        <v>100.1825</v>
      </c>
      <c r="Z34" s="548">
        <f>_xll.RtGet($AE$29,$AE$30&amp;$X34&amp;$AE$31,Z$29)</f>
        <v>100.1825</v>
      </c>
      <c r="AA34" s="549">
        <f>_xll.RtGet($AE$29,$AE$30&amp;$X34&amp;$AE$31,AA$29)</f>
        <v>2.1249999999999997E-3</v>
      </c>
      <c r="AB34" s="550">
        <f>_xll.RtGet($AE$29,$AE$30&amp;$X34&amp;$AE$31,AB$29)</f>
        <v>43635</v>
      </c>
      <c r="AC34" s="399"/>
      <c r="AD34" s="402"/>
      <c r="AE34" s="402"/>
      <c r="AF34" s="531"/>
      <c r="AG34" s="402"/>
      <c r="AH34" s="402"/>
      <c r="AI34" s="402"/>
      <c r="AJ34" s="556" t="b">
        <v>0</v>
      </c>
      <c r="AK34" s="402"/>
      <c r="AL34" s="398"/>
      <c r="AM34" s="399"/>
      <c r="AN34" s="399"/>
      <c r="AO34" s="399"/>
      <c r="AP34" s="454" t="b">
        <v>1</v>
      </c>
      <c r="AQ34" s="507" t="str">
        <f t="shared" si="19"/>
        <v>4Y</v>
      </c>
      <c r="AR34" s="441">
        <f t="shared" si="10"/>
        <v>48</v>
      </c>
      <c r="AS34" s="442" t="s">
        <v>870</v>
      </c>
      <c r="AT34" s="437">
        <f t="shared" si="20"/>
        <v>5.7000000000000002E-2</v>
      </c>
      <c r="AU34" s="438"/>
      <c r="AV34" s="439"/>
      <c r="AW34" s="440">
        <f t="shared" si="11"/>
        <v>5.7000000000000002E-2</v>
      </c>
      <c r="AX34" s="441">
        <f t="shared" si="17"/>
        <v>32</v>
      </c>
      <c r="AY34" s="442">
        <f t="shared" si="12"/>
        <v>32</v>
      </c>
      <c r="AZ34" s="441">
        <f t="shared" si="18"/>
        <v>32</v>
      </c>
      <c r="BA34" s="442">
        <f t="shared" si="13"/>
        <v>32</v>
      </c>
      <c r="BB34" s="441">
        <f t="shared" si="14"/>
        <v>48</v>
      </c>
      <c r="BC34" s="401" t="str">
        <f t="shared" si="15"/>
        <v>e</v>
      </c>
      <c r="BD34" s="440">
        <f t="shared" si="16"/>
        <v>5.7000000000000002E-2</v>
      </c>
      <c r="BE34" s="402"/>
      <c r="BF34" s="456" t="str">
        <v>-</v>
      </c>
      <c r="BG34" s="446" t="str">
        <v>-</v>
      </c>
      <c r="BH34" s="402"/>
      <c r="BI34" s="557" t="s">
        <v>913</v>
      </c>
      <c r="BJ34" s="449">
        <f>_xll.RtGet($BN$7,$BN$8&amp;BI34&amp;$BN$9,$BJ$7)</f>
        <v>-0.25699999700000004</v>
      </c>
      <c r="BK34" s="450">
        <f>_xll.RtGet($BN$7,$BN$8&amp;BI34&amp;$BN$9,$BK$7)</f>
        <v>-0.25699999700000004</v>
      </c>
      <c r="BL34" s="402"/>
      <c r="BM34" s="402"/>
      <c r="BN34" s="402"/>
      <c r="BO34" s="397"/>
      <c r="BP34" s="620"/>
      <c r="BQ34" s="621"/>
      <c r="BR34" s="621"/>
      <c r="BS34" s="621"/>
      <c r="BT34" s="621"/>
      <c r="BU34" s="621"/>
      <c r="BV34" s="621"/>
      <c r="BW34" s="621"/>
      <c r="BX34" s="621"/>
      <c r="BY34" s="621"/>
      <c r="BZ34" s="621"/>
      <c r="CA34" s="621"/>
      <c r="CB34" s="621"/>
      <c r="CC34" s="621"/>
      <c r="CD34" s="621"/>
      <c r="CE34" s="621"/>
      <c r="CF34" s="621"/>
      <c r="CG34" s="621"/>
      <c r="CH34" s="621"/>
      <c r="CI34" s="621"/>
      <c r="CJ34" s="621"/>
      <c r="CK34" s="621"/>
      <c r="CL34" s="621"/>
      <c r="CM34" s="621"/>
      <c r="CN34" s="621"/>
      <c r="CO34" s="621"/>
      <c r="CP34" s="621"/>
      <c r="CQ34" s="621"/>
      <c r="CR34" s="621"/>
      <c r="CS34" s="621"/>
      <c r="CT34" s="621"/>
      <c r="CU34" s="621"/>
      <c r="CV34" s="621"/>
      <c r="CW34" s="621"/>
      <c r="CX34" s="621"/>
      <c r="CY34" s="621"/>
      <c r="CZ34" s="621"/>
      <c r="DA34" s="621"/>
      <c r="DB34" s="621"/>
      <c r="DC34" s="621"/>
      <c r="DD34" s="621"/>
      <c r="DE34" s="621"/>
      <c r="DF34" s="621"/>
      <c r="DG34" s="621"/>
      <c r="DH34" s="621"/>
      <c r="DI34" s="621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</row>
    <row r="35" spans="1:130">
      <c r="A35" s="404"/>
      <c r="B35" s="554" t="s">
        <v>915</v>
      </c>
      <c r="C35" s="555" t="s">
        <v>78</v>
      </c>
      <c r="D35" s="525"/>
      <c r="E35" s="419" t="b">
        <f>IF(E29,FALSE,TRUE)</f>
        <v>0</v>
      </c>
      <c r="F35" s="533" t="str">
        <f t="shared" si="21"/>
        <v>Sep 20</v>
      </c>
      <c r="G35" s="534" t="str">
        <f>_xll.xlFutCode(H35)</f>
        <v>U0</v>
      </c>
      <c r="H35" s="535">
        <f>_xll.xlDateNextFutLIFFE(H34)</f>
        <v>44090</v>
      </c>
      <c r="I35" s="437">
        <f t="shared" si="22"/>
        <v>99.727500000000006</v>
      </c>
      <c r="J35" s="536"/>
      <c r="K35" s="537">
        <f t="shared" si="27"/>
        <v>7.5000000000000006E-3</v>
      </c>
      <c r="L35" s="536">
        <f t="shared" si="23"/>
        <v>99.734999999999999</v>
      </c>
      <c r="M35" s="441">
        <f t="shared" si="28"/>
        <v>10</v>
      </c>
      <c r="N35" s="442" t="str">
        <f t="shared" si="24"/>
        <v/>
      </c>
      <c r="O35" s="441" t="str">
        <f t="shared" si="29"/>
        <v/>
      </c>
      <c r="P35" s="442" t="str">
        <f t="shared" si="25"/>
        <v/>
      </c>
      <c r="Q35" s="399"/>
      <c r="R35" s="496" t="str">
        <f t="shared" si="30"/>
        <v/>
      </c>
      <c r="S35" s="440" t="str">
        <f t="shared" si="26"/>
        <v/>
      </c>
      <c r="T35" s="399"/>
      <c r="U35" s="445">
        <v>48379</v>
      </c>
      <c r="V35" s="446">
        <v>0.82846550643865802</v>
      </c>
      <c r="W35" s="402"/>
      <c r="X35" s="547" t="str">
        <f>_xll.xlFutCode(H31)</f>
        <v>U9</v>
      </c>
      <c r="Y35" s="449">
        <f>_xll.RtGet($AE$29,$AE$30&amp;$X35&amp;$AE$31,Y$29)</f>
        <v>100.1075</v>
      </c>
      <c r="Z35" s="548">
        <f>_xll.RtGet($AE$29,$AE$30&amp;$X35&amp;$AE$31,Z$29)</f>
        <v>100.1075</v>
      </c>
      <c r="AA35" s="549">
        <f>_xll.RtGet($AE$29,$AE$30&amp;$X35&amp;$AE$31,AA$29)</f>
        <v>2.2500000000000003E-3</v>
      </c>
      <c r="AB35" s="550">
        <f>_xll.RtGet($AE$29,$AE$30&amp;$X35&amp;$AE$31,AB$29)</f>
        <v>43726</v>
      </c>
      <c r="AC35" s="399"/>
      <c r="AD35" s="402"/>
      <c r="AE35" s="402"/>
      <c r="AF35" s="531"/>
      <c r="AG35" s="396"/>
      <c r="AH35" s="396"/>
      <c r="AI35" s="396"/>
      <c r="AJ35" s="396"/>
      <c r="AK35" s="396"/>
      <c r="AL35" s="398"/>
      <c r="AM35" s="399"/>
      <c r="AN35" s="399"/>
      <c r="AO35" s="399"/>
      <c r="AP35" s="454" t="b">
        <v>1</v>
      </c>
      <c r="AQ35" s="558" t="str">
        <f t="shared" si="19"/>
        <v>5Y</v>
      </c>
      <c r="AR35" s="401">
        <f t="shared" si="10"/>
        <v>60</v>
      </c>
      <c r="AS35" s="442" t="s">
        <v>870</v>
      </c>
      <c r="AT35" s="437">
        <f t="shared" si="20"/>
        <v>0.21</v>
      </c>
      <c r="AU35" s="438"/>
      <c r="AV35" s="439"/>
      <c r="AW35" s="440">
        <f t="shared" si="11"/>
        <v>0.21</v>
      </c>
      <c r="AX35" s="441">
        <f t="shared" si="17"/>
        <v>33</v>
      </c>
      <c r="AY35" s="442">
        <f t="shared" si="12"/>
        <v>33</v>
      </c>
      <c r="AZ35" s="441">
        <f t="shared" si="18"/>
        <v>33</v>
      </c>
      <c r="BA35" s="442">
        <f t="shared" si="13"/>
        <v>33</v>
      </c>
      <c r="BB35" s="441">
        <f t="shared" si="14"/>
        <v>60</v>
      </c>
      <c r="BC35" s="401" t="str">
        <f t="shared" si="15"/>
        <v>e</v>
      </c>
      <c r="BD35" s="440">
        <f t="shared" si="16"/>
        <v>0.21</v>
      </c>
      <c r="BE35" s="399"/>
      <c r="BF35" s="456" t="str">
        <v>-</v>
      </c>
      <c r="BG35" s="446" t="str">
        <v>-</v>
      </c>
      <c r="BH35" s="402"/>
      <c r="BI35" s="557" t="s">
        <v>911</v>
      </c>
      <c r="BJ35" s="449">
        <f>_xll.RtGet($BN$7,$BN$8&amp;BI35&amp;$BN$9,$BJ$7)</f>
        <v>-0.106</v>
      </c>
      <c r="BK35" s="450">
        <f>_xll.RtGet($BN$7,$BN$8&amp;BI35&amp;$BN$9,$BK$7)</f>
        <v>-0.106</v>
      </c>
      <c r="BL35" s="399"/>
      <c r="BM35" s="402"/>
      <c r="BN35" s="402"/>
      <c r="BO35" s="397"/>
      <c r="BP35" s="620"/>
      <c r="BQ35" s="621"/>
      <c r="BR35" s="621"/>
      <c r="BS35" s="621"/>
      <c r="BT35" s="621"/>
      <c r="BU35" s="621"/>
      <c r="BV35" s="621"/>
      <c r="BW35" s="621"/>
      <c r="BX35" s="621"/>
      <c r="BY35" s="621"/>
      <c r="BZ35" s="621"/>
      <c r="CA35" s="621"/>
      <c r="CB35" s="621"/>
      <c r="CC35" s="621"/>
      <c r="CD35" s="621"/>
      <c r="CE35" s="621"/>
      <c r="CF35" s="621"/>
      <c r="CG35" s="621"/>
      <c r="CH35" s="621"/>
      <c r="CI35" s="621"/>
      <c r="CJ35" s="621"/>
      <c r="CK35" s="621"/>
      <c r="CL35" s="621"/>
      <c r="CM35" s="621"/>
      <c r="CN35" s="621"/>
      <c r="CO35" s="621"/>
      <c r="CP35" s="621"/>
      <c r="CQ35" s="621"/>
      <c r="CR35" s="621"/>
      <c r="CS35" s="621"/>
      <c r="CT35" s="621"/>
      <c r="CU35" s="621"/>
      <c r="CV35" s="621"/>
      <c r="CW35" s="621"/>
      <c r="CX35" s="621"/>
      <c r="CY35" s="621"/>
      <c r="CZ35" s="621"/>
      <c r="DA35" s="621"/>
      <c r="DB35" s="621"/>
      <c r="DC35" s="621"/>
      <c r="DD35" s="621"/>
      <c r="DE35" s="621"/>
      <c r="DF35" s="621"/>
      <c r="DG35" s="621"/>
      <c r="DH35" s="621"/>
      <c r="DI35" s="621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</row>
    <row r="36" spans="1:130">
      <c r="A36" s="404"/>
      <c r="B36" s="402"/>
      <c r="C36" s="402"/>
      <c r="D36" s="525"/>
      <c r="E36" s="474" t="b">
        <f>IF(E30,FALSE,TRUE)</f>
        <v>0</v>
      </c>
      <c r="F36" s="559" t="str">
        <f t="shared" si="21"/>
        <v>Dec 20</v>
      </c>
      <c r="G36" s="560" t="str">
        <f>_xll.xlFutCode(H36)</f>
        <v>Z0</v>
      </c>
      <c r="H36" s="561">
        <f>_xll.xlDateNextFutLIFFE(H35)</f>
        <v>44181</v>
      </c>
      <c r="I36" s="477">
        <f t="shared" si="22"/>
        <v>99.622500000000002</v>
      </c>
      <c r="J36" s="519"/>
      <c r="K36" s="562">
        <f t="shared" si="27"/>
        <v>1.15E-2</v>
      </c>
      <c r="L36" s="519">
        <f t="shared" si="23"/>
        <v>99.634</v>
      </c>
      <c r="M36" s="503">
        <f t="shared" si="28"/>
        <v>11</v>
      </c>
      <c r="N36" s="504" t="str">
        <f t="shared" si="24"/>
        <v/>
      </c>
      <c r="O36" s="503" t="str">
        <f t="shared" si="29"/>
        <v/>
      </c>
      <c r="P36" s="504" t="str">
        <f t="shared" si="25"/>
        <v/>
      </c>
      <c r="Q36" s="498"/>
      <c r="R36" s="499" t="str">
        <f t="shared" si="30"/>
        <v/>
      </c>
      <c r="S36" s="480" t="str">
        <f>IF(LEN(P36)&gt;0,INDEX($L$26:$L$37,$P36),"")</f>
        <v/>
      </c>
      <c r="T36" s="399"/>
      <c r="U36" s="445">
        <v>48743</v>
      </c>
      <c r="V36" s="446">
        <v>0.81104064136766951</v>
      </c>
      <c r="W36" s="402"/>
      <c r="X36" s="547" t="str">
        <f>_xll.xlFutCode(H32)</f>
        <v>Z9</v>
      </c>
      <c r="Y36" s="449">
        <f>_xll.RtGet($AE$29,$AE$30&amp;$X36&amp;$AE$31,Y$29)</f>
        <v>100.015</v>
      </c>
      <c r="Z36" s="548">
        <f>_xll.RtGet($AE$29,$AE$30&amp;$X36&amp;$AE$31,Z$29)</f>
        <v>100.015</v>
      </c>
      <c r="AA36" s="549">
        <f>_xll.RtGet($AE$29,$AE$30&amp;$X36&amp;$AE$31,AA$29)</f>
        <v>3.2500000000000003E-3</v>
      </c>
      <c r="AB36" s="550">
        <f>_xll.RtGet($AE$29,$AE$30&amp;$X36&amp;$AE$31,AB$29)</f>
        <v>43817</v>
      </c>
      <c r="AC36" s="399"/>
      <c r="AD36" s="402"/>
      <c r="AE36" s="402"/>
      <c r="AF36" s="531"/>
      <c r="AG36" s="396"/>
      <c r="AH36" s="396"/>
      <c r="AI36" s="396"/>
      <c r="AJ36" s="396"/>
      <c r="AK36" s="402"/>
      <c r="AL36" s="398"/>
      <c r="AM36" s="402"/>
      <c r="AN36" s="402"/>
      <c r="AO36" s="399"/>
      <c r="AP36" s="454" t="b">
        <v>1</v>
      </c>
      <c r="AQ36" s="558" t="str">
        <f t="shared" si="19"/>
        <v>6Y</v>
      </c>
      <c r="AR36" s="401">
        <f t="shared" si="10"/>
        <v>72</v>
      </c>
      <c r="AS36" s="442" t="s">
        <v>870</v>
      </c>
      <c r="AT36" s="437">
        <f t="shared" si="20"/>
        <v>0.35100000000000003</v>
      </c>
      <c r="AU36" s="438"/>
      <c r="AV36" s="439"/>
      <c r="AW36" s="440">
        <f t="shared" si="11"/>
        <v>0.35100000000000003</v>
      </c>
      <c r="AX36" s="441">
        <f t="shared" si="17"/>
        <v>34</v>
      </c>
      <c r="AY36" s="442">
        <f t="shared" si="12"/>
        <v>34</v>
      </c>
      <c r="AZ36" s="441">
        <f t="shared" si="18"/>
        <v>34</v>
      </c>
      <c r="BA36" s="442">
        <f t="shared" si="13"/>
        <v>34</v>
      </c>
      <c r="BB36" s="441">
        <f t="shared" si="14"/>
        <v>72</v>
      </c>
      <c r="BC36" s="401" t="str">
        <f t="shared" si="15"/>
        <v>e</v>
      </c>
      <c r="BD36" s="440">
        <f t="shared" si="16"/>
        <v>0.35100000000000003</v>
      </c>
      <c r="BE36" s="399"/>
      <c r="BF36" s="456" t="str">
        <v>-</v>
      </c>
      <c r="BG36" s="446" t="str">
        <v>-</v>
      </c>
      <c r="BH36" s="402"/>
      <c r="BI36" s="557" t="s">
        <v>914</v>
      </c>
      <c r="BJ36" s="449">
        <f>_xll.RtGet($BN$7,$BN$8&amp;BI36&amp;$BN$9,$BJ$7)</f>
        <v>5.7000000000000002E-2</v>
      </c>
      <c r="BK36" s="450">
        <f>_xll.RtGet($BN$7,$BN$8&amp;BI36&amp;$BN$9,$BK$7)</f>
        <v>5.7000000000000002E-2</v>
      </c>
      <c r="BL36" s="399"/>
      <c r="BM36" s="402"/>
      <c r="BN36" s="402"/>
      <c r="BO36" s="397"/>
      <c r="BP36" s="620"/>
      <c r="BQ36" s="621"/>
      <c r="BR36" s="621"/>
      <c r="BS36" s="621"/>
      <c r="BT36" s="621"/>
      <c r="BU36" s="621"/>
      <c r="BV36" s="621"/>
      <c r="BW36" s="621"/>
      <c r="BX36" s="621"/>
      <c r="BY36" s="621"/>
      <c r="BZ36" s="621"/>
      <c r="CA36" s="621"/>
      <c r="CB36" s="621"/>
      <c r="CC36" s="621"/>
      <c r="CD36" s="621"/>
      <c r="CE36" s="621"/>
      <c r="CF36" s="621"/>
      <c r="CG36" s="621"/>
      <c r="CH36" s="621"/>
      <c r="CI36" s="621"/>
      <c r="CJ36" s="621"/>
      <c r="CK36" s="621"/>
      <c r="CL36" s="621"/>
      <c r="CM36" s="621"/>
      <c r="CN36" s="621"/>
      <c r="CO36" s="621"/>
      <c r="CP36" s="621"/>
      <c r="CQ36" s="621"/>
      <c r="CR36" s="621"/>
      <c r="CS36" s="621"/>
      <c r="CT36" s="621"/>
      <c r="CU36" s="621"/>
      <c r="CV36" s="621"/>
      <c r="CW36" s="621"/>
      <c r="CX36" s="621"/>
      <c r="CY36" s="621"/>
      <c r="CZ36" s="621"/>
      <c r="DA36" s="621"/>
      <c r="DB36" s="621"/>
      <c r="DC36" s="621"/>
      <c r="DD36" s="621"/>
      <c r="DE36" s="621"/>
      <c r="DF36" s="621"/>
      <c r="DG36" s="621"/>
      <c r="DH36" s="621"/>
      <c r="DI36" s="621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</row>
    <row r="37" spans="1:130">
      <c r="A37" s="404"/>
      <c r="B37" s="402"/>
      <c r="C37" s="402"/>
      <c r="D37" s="399"/>
      <c r="E37" s="402"/>
      <c r="F37" s="402"/>
      <c r="G37" s="402"/>
      <c r="H37" s="402"/>
      <c r="I37" s="402"/>
      <c r="J37" s="402"/>
      <c r="K37" s="402"/>
      <c r="L37" s="402"/>
      <c r="M37" s="399"/>
      <c r="N37" s="399"/>
      <c r="O37" s="399"/>
      <c r="P37" s="399"/>
      <c r="Q37" s="399"/>
      <c r="R37" s="399"/>
      <c r="S37" s="399"/>
      <c r="T37" s="399"/>
      <c r="U37" s="445">
        <v>49108</v>
      </c>
      <c r="V37" s="446">
        <v>0.79407514120752098</v>
      </c>
      <c r="W37" s="402"/>
      <c r="X37" s="547" t="str">
        <f>_xll.xlFutCode(H33)</f>
        <v>H0</v>
      </c>
      <c r="Y37" s="449">
        <f>_xll.RtGet($AE$29,$AE$30&amp;$X37&amp;$AE$31,Y$29)</f>
        <v>99.922499999999999</v>
      </c>
      <c r="Z37" s="548">
        <f>_xll.RtGet($AE$29,$AE$30&amp;$X37&amp;$AE$31,Z$29)</f>
        <v>99.922499999999999</v>
      </c>
      <c r="AA37" s="549">
        <f>_xll.RtGet($AE$29,$AE$30&amp;$X37&amp;$AE$31,AA$29)</f>
        <v>4.5000000000000005E-3</v>
      </c>
      <c r="AB37" s="550">
        <f>_xll.RtGet($AE$29,$AE$30&amp;$X37&amp;$AE$31,AB$29)</f>
        <v>43908</v>
      </c>
      <c r="AC37" s="399"/>
      <c r="AD37" s="402"/>
      <c r="AE37" s="402"/>
      <c r="AF37" s="402"/>
      <c r="AG37" s="396"/>
      <c r="AH37" s="396"/>
      <c r="AI37" s="396"/>
      <c r="AJ37" s="396"/>
      <c r="AK37" s="402"/>
      <c r="AL37" s="398"/>
      <c r="AM37" s="402"/>
      <c r="AN37" s="402"/>
      <c r="AO37" s="399"/>
      <c r="AP37" s="454" t="b">
        <v>1</v>
      </c>
      <c r="AQ37" s="558" t="str">
        <f t="shared" si="19"/>
        <v>7Y</v>
      </c>
      <c r="AR37" s="401">
        <f t="shared" si="10"/>
        <v>84</v>
      </c>
      <c r="AS37" s="442" t="s">
        <v>870</v>
      </c>
      <c r="AT37" s="437">
        <f t="shared" si="20"/>
        <v>0.48299999900000001</v>
      </c>
      <c r="AU37" s="438"/>
      <c r="AV37" s="439"/>
      <c r="AW37" s="440">
        <f t="shared" si="11"/>
        <v>0.48299999900000001</v>
      </c>
      <c r="AX37" s="441">
        <f t="shared" si="17"/>
        <v>35</v>
      </c>
      <c r="AY37" s="442">
        <f t="shared" si="12"/>
        <v>35</v>
      </c>
      <c r="AZ37" s="441">
        <f t="shared" si="18"/>
        <v>35</v>
      </c>
      <c r="BA37" s="442">
        <f t="shared" si="13"/>
        <v>35</v>
      </c>
      <c r="BB37" s="441">
        <f t="shared" si="14"/>
        <v>84</v>
      </c>
      <c r="BC37" s="401" t="str">
        <f t="shared" si="15"/>
        <v>e</v>
      </c>
      <c r="BD37" s="440">
        <f t="shared" si="16"/>
        <v>0.48299999900000001</v>
      </c>
      <c r="BE37" s="399"/>
      <c r="BF37" s="456" t="str">
        <v>-</v>
      </c>
      <c r="BG37" s="446" t="str">
        <v>-</v>
      </c>
      <c r="BH37" s="402"/>
      <c r="BI37" s="557" t="s">
        <v>916</v>
      </c>
      <c r="BJ37" s="449">
        <f>_xll.RtGet($BN$7,$BN$8&amp;BI37&amp;$BN$9,$BJ$7)</f>
        <v>0.21</v>
      </c>
      <c r="BK37" s="450">
        <f>_xll.RtGet($BN$7,$BN$8&amp;BI37&amp;$BN$9,$BK$7)</f>
        <v>0.21</v>
      </c>
      <c r="BL37" s="399"/>
      <c r="BM37" s="402"/>
      <c r="BN37" s="402"/>
      <c r="BO37" s="397"/>
      <c r="BP37" s="620"/>
      <c r="BQ37" s="621"/>
      <c r="BR37" s="621"/>
      <c r="BS37" s="621"/>
      <c r="BT37" s="621"/>
      <c r="BU37" s="621"/>
      <c r="BV37" s="621"/>
      <c r="BW37" s="621"/>
      <c r="BX37" s="621"/>
      <c r="BY37" s="621"/>
      <c r="BZ37" s="621"/>
      <c r="CA37" s="621"/>
      <c r="CB37" s="621"/>
      <c r="CC37" s="621"/>
      <c r="CD37" s="621"/>
      <c r="CE37" s="621"/>
      <c r="CF37" s="621"/>
      <c r="CG37" s="621"/>
      <c r="CH37" s="621"/>
      <c r="CI37" s="621"/>
      <c r="CJ37" s="621"/>
      <c r="CK37" s="621"/>
      <c r="CL37" s="621"/>
      <c r="CM37" s="621"/>
      <c r="CN37" s="621"/>
      <c r="CO37" s="621"/>
      <c r="CP37" s="621"/>
      <c r="CQ37" s="621"/>
      <c r="CR37" s="621"/>
      <c r="CS37" s="621"/>
      <c r="CT37" s="621"/>
      <c r="CU37" s="621"/>
      <c r="CV37" s="621"/>
      <c r="CW37" s="621"/>
      <c r="CX37" s="621"/>
      <c r="CY37" s="621"/>
      <c r="CZ37" s="621"/>
      <c r="DA37" s="621"/>
      <c r="DB37" s="621"/>
      <c r="DC37" s="621"/>
      <c r="DD37" s="621"/>
      <c r="DE37" s="621"/>
      <c r="DF37" s="621"/>
      <c r="DG37" s="621"/>
      <c r="DH37" s="621"/>
      <c r="DI37" s="621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</row>
    <row r="38" spans="1:130">
      <c r="A38" s="404"/>
      <c r="B38" s="1006" t="s">
        <v>919</v>
      </c>
      <c r="C38" s="1007"/>
      <c r="D38" s="399"/>
      <c r="E38" s="521" t="s">
        <v>797</v>
      </c>
      <c r="F38" s="399"/>
      <c r="G38" s="399"/>
      <c r="H38" s="399"/>
      <c r="I38" s="405" t="s">
        <v>798</v>
      </c>
      <c r="J38" s="405" t="s">
        <v>799</v>
      </c>
      <c r="K38" s="405" t="s">
        <v>800</v>
      </c>
      <c r="L38" s="405" t="s">
        <v>801</v>
      </c>
      <c r="M38" s="402"/>
      <c r="N38" s="401"/>
      <c r="O38" s="399"/>
      <c r="P38" s="401"/>
      <c r="Q38" s="402"/>
      <c r="R38" s="402"/>
      <c r="S38" s="406">
        <f t="array" ref="S38">SUM(1*E39:E80)</f>
        <v>40</v>
      </c>
      <c r="T38" s="399"/>
      <c r="U38" s="445">
        <v>49473</v>
      </c>
      <c r="V38" s="446">
        <v>0.77769797258129891</v>
      </c>
      <c r="W38" s="402"/>
      <c r="X38" s="547" t="str">
        <f>_xll.xlFutCode(H34)</f>
        <v>M0</v>
      </c>
      <c r="Y38" s="449">
        <f>_xll.RtGet($AE$29,$AE$30&amp;$X38&amp;$AE$31,Y$29)</f>
        <v>99.827500000000001</v>
      </c>
      <c r="Z38" s="548">
        <f>_xll.RtGet($AE$29,$AE$30&amp;$X38&amp;$AE$31,Z$29)</f>
        <v>99.827500000000001</v>
      </c>
      <c r="AA38" s="549">
        <f>_xll.RtGet($AE$29,$AE$30&amp;$X38&amp;$AE$31,AA$29)</f>
        <v>5.5000000000000005E-3</v>
      </c>
      <c r="AB38" s="550">
        <f>_xll.RtGet($AE$29,$AE$30&amp;$X38&amp;$AE$31,AB$29)</f>
        <v>43999</v>
      </c>
      <c r="AC38" s="399"/>
      <c r="AD38" s="402"/>
      <c r="AE38" s="402"/>
      <c r="AF38" s="402"/>
      <c r="AG38" s="396"/>
      <c r="AH38" s="396"/>
      <c r="AI38" s="396"/>
      <c r="AJ38" s="396"/>
      <c r="AK38" s="402"/>
      <c r="AL38" s="398"/>
      <c r="AM38" s="402"/>
      <c r="AN38" s="402"/>
      <c r="AO38" s="399"/>
      <c r="AP38" s="454" t="b">
        <v>1</v>
      </c>
      <c r="AQ38" s="558" t="str">
        <f t="shared" si="19"/>
        <v>8Y</v>
      </c>
      <c r="AR38" s="401">
        <f t="shared" si="10"/>
        <v>96</v>
      </c>
      <c r="AS38" s="442" t="s">
        <v>870</v>
      </c>
      <c r="AT38" s="437">
        <f t="shared" si="20"/>
        <v>0.60399999999999998</v>
      </c>
      <c r="AU38" s="438"/>
      <c r="AV38" s="439"/>
      <c r="AW38" s="440">
        <f t="shared" si="11"/>
        <v>0.60399999999999998</v>
      </c>
      <c r="AX38" s="441">
        <f t="shared" si="17"/>
        <v>36</v>
      </c>
      <c r="AY38" s="442">
        <f t="shared" si="12"/>
        <v>36</v>
      </c>
      <c r="AZ38" s="441">
        <f t="shared" si="18"/>
        <v>36</v>
      </c>
      <c r="BA38" s="442">
        <f t="shared" si="13"/>
        <v>36</v>
      </c>
      <c r="BB38" s="441">
        <f t="shared" si="14"/>
        <v>96</v>
      </c>
      <c r="BC38" s="401" t="str">
        <f t="shared" si="15"/>
        <v>e</v>
      </c>
      <c r="BD38" s="440">
        <f t="shared" si="16"/>
        <v>0.60399999999999998</v>
      </c>
      <c r="BE38" s="399"/>
      <c r="BF38" s="456" t="str">
        <v>-</v>
      </c>
      <c r="BG38" s="446" t="str">
        <v>-</v>
      </c>
      <c r="BH38" s="402"/>
      <c r="BI38" s="557" t="s">
        <v>917</v>
      </c>
      <c r="BJ38" s="449">
        <f>_xll.RtGet($BN$7,$BN$8&amp;BI38&amp;$BN$9,$BJ$7)</f>
        <v>0.35100000000000003</v>
      </c>
      <c r="BK38" s="450">
        <f>_xll.RtGet($BN$7,$BN$8&amp;BI38&amp;$BN$9,$BK$7)</f>
        <v>0.35100000000000003</v>
      </c>
      <c r="BL38" s="399"/>
      <c r="BM38" s="402"/>
      <c r="BN38" s="402"/>
      <c r="BO38" s="397"/>
      <c r="BP38" s="620"/>
      <c r="BQ38" s="621"/>
      <c r="BR38" s="621"/>
      <c r="BS38" s="621"/>
      <c r="BT38" s="621"/>
      <c r="BU38" s="621"/>
      <c r="BV38" s="621"/>
      <c r="BW38" s="621"/>
      <c r="BX38" s="621"/>
      <c r="BY38" s="621"/>
      <c r="BZ38" s="621"/>
      <c r="CA38" s="621"/>
      <c r="CB38" s="621"/>
      <c r="CC38" s="621"/>
      <c r="CD38" s="621"/>
      <c r="CE38" s="621"/>
      <c r="CF38" s="621"/>
      <c r="CG38" s="621"/>
      <c r="CH38" s="621"/>
      <c r="CI38" s="621"/>
      <c r="CJ38" s="621"/>
      <c r="CK38" s="621"/>
      <c r="CL38" s="621"/>
      <c r="CM38" s="621"/>
      <c r="CN38" s="621"/>
      <c r="CO38" s="621"/>
      <c r="CP38" s="621"/>
      <c r="CQ38" s="621"/>
      <c r="CR38" s="621"/>
      <c r="CS38" s="621"/>
      <c r="CT38" s="621"/>
      <c r="CU38" s="621"/>
      <c r="CV38" s="621"/>
      <c r="CW38" s="621"/>
      <c r="CX38" s="621"/>
      <c r="CY38" s="621"/>
      <c r="CZ38" s="621"/>
      <c r="DA38" s="621"/>
      <c r="DB38" s="621"/>
      <c r="DC38" s="621"/>
      <c r="DD38" s="621"/>
      <c r="DE38" s="621"/>
      <c r="DF38" s="621"/>
      <c r="DG38" s="621"/>
      <c r="DH38" s="621"/>
      <c r="DI38" s="621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</row>
    <row r="39" spans="1:130">
      <c r="A39" s="404"/>
      <c r="B39" s="543" t="s">
        <v>921</v>
      </c>
      <c r="C39" s="563">
        <v>2314</v>
      </c>
      <c r="D39" s="399"/>
      <c r="E39" s="466" t="b">
        <v>0</v>
      </c>
      <c r="F39" s="564">
        <f t="shared" ref="F39:F77" si="31">IF(LEN(X43)&gt;0,X43,"")</f>
        <v>1</v>
      </c>
      <c r="G39" s="399"/>
      <c r="H39" s="399"/>
      <c r="I39" s="422">
        <f t="shared" ref="I39:I77" si="32">AVERAGE(Y43:Z43)</f>
        <v>-0.23761440700000003</v>
      </c>
      <c r="J39" s="513"/>
      <c r="K39" s="424"/>
      <c r="L39" s="513">
        <f t="shared" ref="L39:L80" si="33">IF(ISNUMBER(J39),J39,I39)+K39</f>
        <v>-0.23761440700000003</v>
      </c>
      <c r="M39" s="426">
        <v>1</v>
      </c>
      <c r="N39" s="427" t="str">
        <f t="shared" ref="N39:N80" si="34">IF(E39,M39,"")</f>
        <v/>
      </c>
      <c r="O39" s="406">
        <f>IF($S$38&gt;0,1,"")</f>
        <v>1</v>
      </c>
      <c r="P39" s="427">
        <f t="shared" ref="P39:P80" si="35">IF(LEN(O39)&gt;0,SMALL($N$39:$N$80,O39),"")</f>
        <v>3</v>
      </c>
      <c r="Q39" s="402"/>
      <c r="R39" s="565">
        <f t="shared" ref="R39:R80" si="36">IF(LEN(P39)&gt;0,INDEX($F$39:$F$80,$P39),"")</f>
        <v>3</v>
      </c>
      <c r="S39" s="425">
        <f t="shared" ref="S39:S80" si="37">IF(LEN(P39)&gt;0,INDEX($L$39:$L$80,$P39),"")</f>
        <v>5.1000000000000004E-2</v>
      </c>
      <c r="T39" s="399"/>
      <c r="U39" s="445">
        <v>49839</v>
      </c>
      <c r="V39" s="446">
        <v>0.7619318389338805</v>
      </c>
      <c r="W39" s="402"/>
      <c r="X39" s="547" t="str">
        <f>_xll.xlFutCode(H35)</f>
        <v>U0</v>
      </c>
      <c r="Y39" s="449">
        <f>_xll.RtGet($AE$29,$AE$30&amp;$X39&amp;$AE$31,Y$29)</f>
        <v>99.727500000000006</v>
      </c>
      <c r="Z39" s="548">
        <f>_xll.RtGet($AE$29,$AE$30&amp;$X39&amp;$AE$31,Z$29)</f>
        <v>99.727500000000006</v>
      </c>
      <c r="AA39" s="549">
        <f>_xll.RtGet($AE$29,$AE$30&amp;$X39&amp;$AE$31,AA$29)</f>
        <v>7.5000000000000006E-3</v>
      </c>
      <c r="AB39" s="550">
        <f>_xll.RtGet($AE$29,$AE$30&amp;$X39&amp;$AE$31,AB$29)</f>
        <v>44090</v>
      </c>
      <c r="AC39" s="399"/>
      <c r="AD39" s="402"/>
      <c r="AE39" s="402"/>
      <c r="AF39" s="402"/>
      <c r="AG39" s="396"/>
      <c r="AH39" s="396"/>
      <c r="AI39" s="396"/>
      <c r="AJ39" s="396"/>
      <c r="AK39" s="402"/>
      <c r="AL39" s="398"/>
      <c r="AM39" s="402"/>
      <c r="AN39" s="402"/>
      <c r="AO39" s="399"/>
      <c r="AP39" s="454" t="b">
        <v>1</v>
      </c>
      <c r="AQ39" s="558" t="str">
        <f t="shared" si="19"/>
        <v>9Y</v>
      </c>
      <c r="AR39" s="401">
        <f t="shared" si="10"/>
        <v>108</v>
      </c>
      <c r="AS39" s="442" t="s">
        <v>870</v>
      </c>
      <c r="AT39" s="437">
        <f t="shared" si="20"/>
        <v>0.71299999999999997</v>
      </c>
      <c r="AU39" s="438"/>
      <c r="AV39" s="439"/>
      <c r="AW39" s="440">
        <f t="shared" si="11"/>
        <v>0.71299999999999997</v>
      </c>
      <c r="AX39" s="441">
        <f t="shared" si="17"/>
        <v>37</v>
      </c>
      <c r="AY39" s="442">
        <f t="shared" si="12"/>
        <v>37</v>
      </c>
      <c r="AZ39" s="441">
        <f t="shared" si="18"/>
        <v>37</v>
      </c>
      <c r="BA39" s="442">
        <f t="shared" si="13"/>
        <v>37</v>
      </c>
      <c r="BB39" s="441">
        <f t="shared" si="14"/>
        <v>108</v>
      </c>
      <c r="BC39" s="401" t="str">
        <f t="shared" si="15"/>
        <v>e</v>
      </c>
      <c r="BD39" s="440">
        <f t="shared" si="16"/>
        <v>0.71299999999999997</v>
      </c>
      <c r="BE39" s="399"/>
      <c r="BF39" s="456" t="str">
        <v>-</v>
      </c>
      <c r="BG39" s="446" t="str">
        <v>-</v>
      </c>
      <c r="BH39" s="402"/>
      <c r="BI39" s="557" t="s">
        <v>918</v>
      </c>
      <c r="BJ39" s="449">
        <f>_xll.RtGet($BN$7,$BN$8&amp;BI39&amp;$BN$9,$BJ$7)</f>
        <v>0.48299999900000001</v>
      </c>
      <c r="BK39" s="450">
        <f>_xll.RtGet($BN$7,$BN$8&amp;BI39&amp;$BN$9,$BK$7)</f>
        <v>0.48299999900000001</v>
      </c>
      <c r="BL39" s="399"/>
      <c r="BM39" s="402"/>
      <c r="BN39" s="402"/>
      <c r="BO39" s="397"/>
      <c r="BP39" s="620"/>
      <c r="BQ39" s="621"/>
      <c r="BR39" s="621"/>
      <c r="BS39" s="621"/>
      <c r="BT39" s="621"/>
      <c r="BU39" s="621"/>
      <c r="BV39" s="621"/>
      <c r="BW39" s="621"/>
      <c r="BX39" s="621"/>
      <c r="BY39" s="621"/>
      <c r="BZ39" s="621"/>
      <c r="CA39" s="621"/>
      <c r="CB39" s="621"/>
      <c r="CC39" s="621"/>
      <c r="CD39" s="621"/>
      <c r="CE39" s="621"/>
      <c r="CF39" s="621"/>
      <c r="CG39" s="621"/>
      <c r="CH39" s="621"/>
      <c r="CI39" s="621"/>
      <c r="CJ39" s="621"/>
      <c r="CK39" s="621"/>
      <c r="CL39" s="621"/>
      <c r="CM39" s="621"/>
      <c r="CN39" s="621"/>
      <c r="CO39" s="621"/>
      <c r="CP39" s="621"/>
      <c r="CQ39" s="621"/>
      <c r="CR39" s="621"/>
      <c r="CS39" s="621"/>
      <c r="CT39" s="621"/>
      <c r="CU39" s="621"/>
      <c r="CV39" s="621"/>
      <c r="CW39" s="621"/>
      <c r="CX39" s="621"/>
      <c r="CY39" s="621"/>
      <c r="CZ39" s="621"/>
      <c r="DA39" s="621"/>
      <c r="DB39" s="621"/>
      <c r="DC39" s="621"/>
      <c r="DD39" s="621"/>
      <c r="DE39" s="621"/>
      <c r="DF39" s="621"/>
      <c r="DG39" s="621"/>
      <c r="DH39" s="621"/>
      <c r="DI39" s="621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</row>
    <row r="40" spans="1:130">
      <c r="A40" s="404"/>
      <c r="B40" s="546" t="s">
        <v>923</v>
      </c>
      <c r="C40" s="566">
        <f>R26</f>
        <v>43453</v>
      </c>
      <c r="D40" s="399"/>
      <c r="E40" s="419" t="b">
        <v>0</v>
      </c>
      <c r="F40" s="567">
        <f t="shared" si="31"/>
        <v>2</v>
      </c>
      <c r="G40" s="399"/>
      <c r="H40" s="399"/>
      <c r="I40" s="437">
        <f t="shared" si="32"/>
        <v>-0.118877227</v>
      </c>
      <c r="J40" s="536"/>
      <c r="K40" s="439"/>
      <c r="L40" s="536">
        <f t="shared" si="33"/>
        <v>-0.118877227</v>
      </c>
      <c r="M40" s="441">
        <f t="shared" ref="M40:M80" si="38">M39+1</f>
        <v>2</v>
      </c>
      <c r="N40" s="442" t="str">
        <f t="shared" si="34"/>
        <v/>
      </c>
      <c r="O40" s="441">
        <f t="shared" ref="O40:O80" si="39">IF(O39&lt;$S$38,O39+1,"")</f>
        <v>2</v>
      </c>
      <c r="P40" s="442">
        <f t="shared" si="35"/>
        <v>4</v>
      </c>
      <c r="Q40" s="402"/>
      <c r="R40" s="568">
        <f t="shared" si="36"/>
        <v>4</v>
      </c>
      <c r="S40" s="440">
        <f t="shared" si="37"/>
        <v>0.23100000000000001</v>
      </c>
      <c r="T40" s="399"/>
      <c r="U40" s="445">
        <v>50206</v>
      </c>
      <c r="V40" s="446">
        <v>0.74682651872399275</v>
      </c>
      <c r="W40" s="402"/>
      <c r="X40" s="520" t="str">
        <f>_xll.xlFutCode(H36)</f>
        <v>Z0</v>
      </c>
      <c r="Y40" s="505">
        <f>_xll.RtGet($AE$29,$AE$30&amp;$X40&amp;$AE$31,Y$29)</f>
        <v>99.622500000000002</v>
      </c>
      <c r="Z40" s="569">
        <f>_xll.RtGet($AE$29,$AE$30&amp;$X40&amp;$AE$31,Z$29)</f>
        <v>99.622500000000002</v>
      </c>
      <c r="AA40" s="570">
        <f>_xll.RtGet($AE$29,$AE$30&amp;$X40&amp;$AE$31,AA$29)</f>
        <v>1.15E-2</v>
      </c>
      <c r="AB40" s="571">
        <f>_xll.RtGet($AE$29,$AE$30&amp;$X40&amp;$AE$31,AB$29)</f>
        <v>44181</v>
      </c>
      <c r="AC40" s="399"/>
      <c r="AD40" s="402"/>
      <c r="AE40" s="402"/>
      <c r="AF40" s="402"/>
      <c r="AG40" s="396"/>
      <c r="AH40" s="396"/>
      <c r="AI40" s="396"/>
      <c r="AJ40" s="396"/>
      <c r="AK40" s="402"/>
      <c r="AL40" s="398"/>
      <c r="AM40" s="402"/>
      <c r="AN40" s="402"/>
      <c r="AO40" s="399"/>
      <c r="AP40" s="454" t="b">
        <v>1</v>
      </c>
      <c r="AQ40" s="558" t="str">
        <f t="shared" si="19"/>
        <v>10Y</v>
      </c>
      <c r="AR40" s="401">
        <f t="shared" si="10"/>
        <v>120</v>
      </c>
      <c r="AS40" s="442" t="s">
        <v>870</v>
      </c>
      <c r="AT40" s="437">
        <f t="shared" si="20"/>
        <v>0.80900000000000005</v>
      </c>
      <c r="AU40" s="438"/>
      <c r="AV40" s="439"/>
      <c r="AW40" s="440">
        <f t="shared" si="11"/>
        <v>0.80900000000000005</v>
      </c>
      <c r="AX40" s="441">
        <f t="shared" si="17"/>
        <v>38</v>
      </c>
      <c r="AY40" s="442">
        <f t="shared" si="12"/>
        <v>38</v>
      </c>
      <c r="AZ40" s="441">
        <f t="shared" si="18"/>
        <v>38</v>
      </c>
      <c r="BA40" s="442">
        <f t="shared" si="13"/>
        <v>38</v>
      </c>
      <c r="BB40" s="441">
        <f t="shared" si="14"/>
        <v>120</v>
      </c>
      <c r="BC40" s="401" t="str">
        <f t="shared" si="15"/>
        <v>e</v>
      </c>
      <c r="BD40" s="440">
        <f t="shared" si="16"/>
        <v>0.80900000000000005</v>
      </c>
      <c r="BE40" s="399"/>
      <c r="BF40" s="456" t="str">
        <v>-</v>
      </c>
      <c r="BG40" s="446" t="str">
        <v>-</v>
      </c>
      <c r="BH40" s="402"/>
      <c r="BI40" s="557" t="s">
        <v>920</v>
      </c>
      <c r="BJ40" s="449">
        <f>_xll.RtGet($BN$7,$BN$8&amp;BI40&amp;$BN$9,$BJ$7)</f>
        <v>0.60399999999999998</v>
      </c>
      <c r="BK40" s="450">
        <f>_xll.RtGet($BN$7,$BN$8&amp;BI40&amp;$BN$9,$BK$7)</f>
        <v>0.60399999999999998</v>
      </c>
      <c r="BL40" s="399"/>
      <c r="BM40" s="402"/>
      <c r="BN40" s="402"/>
      <c r="BO40" s="397"/>
      <c r="BP40" s="620"/>
      <c r="BQ40" s="621"/>
      <c r="BR40" s="621"/>
      <c r="BS40" s="621"/>
      <c r="BT40" s="621"/>
      <c r="BU40" s="621"/>
      <c r="BV40" s="621"/>
      <c r="BW40" s="621"/>
      <c r="BX40" s="621"/>
      <c r="BY40" s="621"/>
      <c r="BZ40" s="621"/>
      <c r="CA40" s="621"/>
      <c r="CB40" s="621"/>
      <c r="CC40" s="621"/>
      <c r="CD40" s="621"/>
      <c r="CE40" s="621"/>
      <c r="CF40" s="621"/>
      <c r="CG40" s="621"/>
      <c r="CH40" s="621"/>
      <c r="CI40" s="621"/>
      <c r="CJ40" s="621"/>
      <c r="CK40" s="621"/>
      <c r="CL40" s="621"/>
      <c r="CM40" s="621"/>
      <c r="CN40" s="621"/>
      <c r="CO40" s="621"/>
      <c r="CP40" s="621"/>
      <c r="CQ40" s="621"/>
      <c r="CR40" s="621"/>
      <c r="CS40" s="621"/>
      <c r="CT40" s="621"/>
      <c r="CU40" s="621"/>
      <c r="CV40" s="621"/>
      <c r="CW40" s="621"/>
      <c r="CX40" s="621"/>
      <c r="CY40" s="621"/>
      <c r="CZ40" s="621"/>
      <c r="DA40" s="621"/>
      <c r="DB40" s="621"/>
      <c r="DC40" s="621"/>
      <c r="DD40" s="621"/>
      <c r="DE40" s="621"/>
      <c r="DF40" s="621"/>
      <c r="DG40" s="621"/>
      <c r="DH40" s="621"/>
      <c r="DI40" s="621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</row>
    <row r="41" spans="1:130">
      <c r="A41" s="404"/>
      <c r="B41" s="552" t="s">
        <v>925</v>
      </c>
      <c r="C41" s="471" t="b">
        <v>1</v>
      </c>
      <c r="D41" s="399"/>
      <c r="E41" s="419" t="b">
        <v>1</v>
      </c>
      <c r="F41" s="567">
        <f t="shared" si="31"/>
        <v>3</v>
      </c>
      <c r="G41" s="399"/>
      <c r="H41" s="399"/>
      <c r="I41" s="437">
        <f t="shared" si="32"/>
        <v>5.1000000000000004E-2</v>
      </c>
      <c r="J41" s="536"/>
      <c r="K41" s="439"/>
      <c r="L41" s="536">
        <f t="shared" si="33"/>
        <v>5.1000000000000004E-2</v>
      </c>
      <c r="M41" s="441">
        <f t="shared" si="38"/>
        <v>3</v>
      </c>
      <c r="N41" s="442">
        <f t="shared" si="34"/>
        <v>3</v>
      </c>
      <c r="O41" s="441">
        <f t="shared" si="39"/>
        <v>3</v>
      </c>
      <c r="P41" s="442">
        <f t="shared" si="35"/>
        <v>5</v>
      </c>
      <c r="Q41" s="399"/>
      <c r="R41" s="568">
        <f t="shared" si="36"/>
        <v>5</v>
      </c>
      <c r="S41" s="440">
        <f t="shared" si="37"/>
        <v>0.4</v>
      </c>
      <c r="T41" s="399"/>
      <c r="U41" s="445">
        <v>50570</v>
      </c>
      <c r="V41" s="446">
        <v>0.73256303621745911</v>
      </c>
      <c r="W41" s="402"/>
      <c r="X41" s="399"/>
      <c r="Y41" s="399"/>
      <c r="Z41" s="399"/>
      <c r="AA41" s="399"/>
      <c r="AB41" s="399"/>
      <c r="AC41" s="399"/>
      <c r="AD41" s="402"/>
      <c r="AE41" s="402"/>
      <c r="AF41" s="402"/>
      <c r="AG41" s="396"/>
      <c r="AH41" s="396"/>
      <c r="AI41" s="396"/>
      <c r="AJ41" s="396"/>
      <c r="AK41" s="402"/>
      <c r="AL41" s="398"/>
      <c r="AM41" s="402"/>
      <c r="AN41" s="402"/>
      <c r="AO41" s="399"/>
      <c r="AP41" s="454" t="b">
        <v>1</v>
      </c>
      <c r="AQ41" s="558" t="str">
        <f t="shared" si="19"/>
        <v>11Y</v>
      </c>
      <c r="AR41" s="401">
        <f t="shared" si="10"/>
        <v>132</v>
      </c>
      <c r="AS41" s="442" t="s">
        <v>870</v>
      </c>
      <c r="AT41" s="437">
        <f t="shared" si="20"/>
        <v>0.89700000000000002</v>
      </c>
      <c r="AU41" s="438"/>
      <c r="AV41" s="439"/>
      <c r="AW41" s="440">
        <f t="shared" si="11"/>
        <v>0.89700000000000002</v>
      </c>
      <c r="AX41" s="441">
        <f t="shared" si="17"/>
        <v>39</v>
      </c>
      <c r="AY41" s="442">
        <f t="shared" si="12"/>
        <v>39</v>
      </c>
      <c r="AZ41" s="441">
        <f t="shared" si="18"/>
        <v>39</v>
      </c>
      <c r="BA41" s="442">
        <f t="shared" si="13"/>
        <v>39</v>
      </c>
      <c r="BB41" s="441">
        <f t="shared" si="14"/>
        <v>132</v>
      </c>
      <c r="BC41" s="401" t="str">
        <f t="shared" si="15"/>
        <v>e</v>
      </c>
      <c r="BD41" s="440">
        <f t="shared" si="16"/>
        <v>0.89700000000000002</v>
      </c>
      <c r="BE41" s="399"/>
      <c r="BF41" s="456" t="str">
        <v>-</v>
      </c>
      <c r="BG41" s="446" t="str">
        <v>-</v>
      </c>
      <c r="BH41" s="402"/>
      <c r="BI41" s="557" t="s">
        <v>922</v>
      </c>
      <c r="BJ41" s="449">
        <f>_xll.RtGet($BN$7,$BN$8&amp;BI41&amp;$BN$9,$BJ$7)</f>
        <v>0.71299999999999997</v>
      </c>
      <c r="BK41" s="450">
        <f>_xll.RtGet($BN$7,$BN$8&amp;BI41&amp;$BN$9,$BK$7)</f>
        <v>0.71299999999999997</v>
      </c>
      <c r="BL41" s="399"/>
      <c r="BM41" s="402"/>
      <c r="BN41" s="402"/>
      <c r="BO41" s="397"/>
      <c r="BP41" s="620"/>
      <c r="BQ41" s="621"/>
      <c r="BR41" s="621"/>
      <c r="BS41" s="621"/>
      <c r="BT41" s="621"/>
      <c r="BU41" s="621"/>
      <c r="BV41" s="621"/>
      <c r="BW41" s="621"/>
      <c r="BX41" s="621"/>
      <c r="BY41" s="621"/>
      <c r="BZ41" s="621"/>
      <c r="CA41" s="621"/>
      <c r="CB41" s="621"/>
      <c r="CC41" s="621"/>
      <c r="CD41" s="621"/>
      <c r="CE41" s="621"/>
      <c r="CF41" s="621"/>
      <c r="CG41" s="621"/>
      <c r="CH41" s="621"/>
      <c r="CI41" s="621"/>
      <c r="CJ41" s="621"/>
      <c r="CK41" s="621"/>
      <c r="CL41" s="621"/>
      <c r="CM41" s="621"/>
      <c r="CN41" s="621"/>
      <c r="CO41" s="621"/>
      <c r="CP41" s="621"/>
      <c r="CQ41" s="621"/>
      <c r="CR41" s="621"/>
      <c r="CS41" s="621"/>
      <c r="CT41" s="621"/>
      <c r="CU41" s="621"/>
      <c r="CV41" s="621"/>
      <c r="CW41" s="621"/>
      <c r="CX41" s="621"/>
      <c r="CY41" s="621"/>
      <c r="CZ41" s="621"/>
      <c r="DA41" s="621"/>
      <c r="DB41" s="621"/>
      <c r="DC41" s="621"/>
      <c r="DD41" s="621"/>
      <c r="DE41" s="621"/>
      <c r="DF41" s="621"/>
      <c r="DG41" s="621"/>
      <c r="DH41" s="621"/>
      <c r="DI41" s="621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</row>
    <row r="42" spans="1:130">
      <c r="A42" s="404"/>
      <c r="B42" s="572" t="s">
        <v>927</v>
      </c>
      <c r="C42" s="573" t="s">
        <v>97</v>
      </c>
      <c r="D42" s="402"/>
      <c r="E42" s="419" t="b">
        <v>1</v>
      </c>
      <c r="F42" s="567">
        <f t="shared" si="31"/>
        <v>4</v>
      </c>
      <c r="G42" s="399"/>
      <c r="H42" s="399"/>
      <c r="I42" s="437">
        <f t="shared" si="32"/>
        <v>0.23100000000000001</v>
      </c>
      <c r="J42" s="536"/>
      <c r="K42" s="439"/>
      <c r="L42" s="536">
        <f t="shared" si="33"/>
        <v>0.23100000000000001</v>
      </c>
      <c r="M42" s="441">
        <f t="shared" si="38"/>
        <v>4</v>
      </c>
      <c r="N42" s="442">
        <f t="shared" si="34"/>
        <v>4</v>
      </c>
      <c r="O42" s="441">
        <f t="shared" si="39"/>
        <v>4</v>
      </c>
      <c r="P42" s="442">
        <f t="shared" si="35"/>
        <v>6</v>
      </c>
      <c r="Q42" s="399"/>
      <c r="R42" s="568">
        <f t="shared" si="36"/>
        <v>6</v>
      </c>
      <c r="S42" s="440">
        <f t="shared" si="37"/>
        <v>0.55000000000000004</v>
      </c>
      <c r="T42" s="399"/>
      <c r="U42" s="445">
        <v>50934</v>
      </c>
      <c r="V42" s="446">
        <v>0.7189960862442728</v>
      </c>
      <c r="W42" s="402"/>
      <c r="X42" s="407" t="s">
        <v>928</v>
      </c>
      <c r="Y42" s="541" t="s">
        <v>16</v>
      </c>
      <c r="Z42" s="409" t="s">
        <v>17</v>
      </c>
      <c r="AA42" s="399"/>
      <c r="AB42" s="399"/>
      <c r="AC42" s="399"/>
      <c r="AD42" s="416" t="s">
        <v>806</v>
      </c>
      <c r="AE42" s="417" t="s">
        <v>807</v>
      </c>
      <c r="AF42" s="402"/>
      <c r="AG42" s="396"/>
      <c r="AH42" s="396"/>
      <c r="AI42" s="396"/>
      <c r="AJ42" s="396"/>
      <c r="AK42" s="402"/>
      <c r="AL42" s="398"/>
      <c r="AM42" s="402"/>
      <c r="AN42" s="402"/>
      <c r="AO42" s="402"/>
      <c r="AP42" s="454" t="b">
        <v>1</v>
      </c>
      <c r="AQ42" s="558" t="str">
        <f t="shared" si="19"/>
        <v>12Y</v>
      </c>
      <c r="AR42" s="401">
        <f t="shared" si="10"/>
        <v>144</v>
      </c>
      <c r="AS42" s="442" t="s">
        <v>870</v>
      </c>
      <c r="AT42" s="437">
        <f t="shared" si="20"/>
        <v>0.97499999999999998</v>
      </c>
      <c r="AU42" s="438"/>
      <c r="AV42" s="439"/>
      <c r="AW42" s="440">
        <f t="shared" si="11"/>
        <v>0.97499999999999998</v>
      </c>
      <c r="AX42" s="441">
        <f t="shared" si="17"/>
        <v>40</v>
      </c>
      <c r="AY42" s="442">
        <f t="shared" si="12"/>
        <v>40</v>
      </c>
      <c r="AZ42" s="441">
        <f t="shared" si="18"/>
        <v>40</v>
      </c>
      <c r="BA42" s="442">
        <f t="shared" si="13"/>
        <v>40</v>
      </c>
      <c r="BB42" s="441">
        <f t="shared" si="14"/>
        <v>144</v>
      </c>
      <c r="BC42" s="401" t="str">
        <f t="shared" si="15"/>
        <v>e</v>
      </c>
      <c r="BD42" s="440">
        <f t="shared" si="16"/>
        <v>0.97499999999999998</v>
      </c>
      <c r="BE42" s="399"/>
      <c r="BF42" s="456" t="str">
        <v>-</v>
      </c>
      <c r="BG42" s="446" t="str">
        <v>-</v>
      </c>
      <c r="BH42" s="402"/>
      <c r="BI42" s="557" t="s">
        <v>924</v>
      </c>
      <c r="BJ42" s="449">
        <f>_xll.RtGet($BN$7,$BN$8&amp;BI42&amp;$BN$9,$BJ$7)</f>
        <v>0.80900000000000005</v>
      </c>
      <c r="BK42" s="450">
        <f>_xll.RtGet($BN$7,$BN$8&amp;BI42&amp;$BN$9,$BK$7)</f>
        <v>0.80900000000000005</v>
      </c>
      <c r="BL42" s="399"/>
      <c r="BM42" s="402"/>
      <c r="BN42" s="402"/>
      <c r="BO42" s="397"/>
      <c r="BP42" s="620"/>
      <c r="BQ42" s="621"/>
      <c r="BR42" s="621"/>
      <c r="BS42" s="621"/>
      <c r="BT42" s="621"/>
      <c r="BU42" s="621"/>
      <c r="BV42" s="621"/>
      <c r="BW42" s="621"/>
      <c r="BX42" s="621"/>
      <c r="BY42" s="621"/>
      <c r="BZ42" s="621"/>
      <c r="CA42" s="621"/>
      <c r="CB42" s="621"/>
      <c r="CC42" s="621"/>
      <c r="CD42" s="621"/>
      <c r="CE42" s="621"/>
      <c r="CF42" s="621"/>
      <c r="CG42" s="621"/>
      <c r="CH42" s="621"/>
      <c r="CI42" s="621"/>
      <c r="CJ42" s="621"/>
      <c r="CK42" s="621"/>
      <c r="CL42" s="621"/>
      <c r="CM42" s="621"/>
      <c r="CN42" s="621"/>
      <c r="CO42" s="621"/>
      <c r="CP42" s="621"/>
      <c r="CQ42" s="621"/>
      <c r="CR42" s="621"/>
      <c r="CS42" s="621"/>
      <c r="CT42" s="621"/>
      <c r="CU42" s="621"/>
      <c r="CV42" s="621"/>
      <c r="CW42" s="621"/>
      <c r="CX42" s="621"/>
      <c r="CY42" s="621"/>
      <c r="CZ42" s="621"/>
      <c r="DA42" s="621"/>
      <c r="DB42" s="621"/>
      <c r="DC42" s="621"/>
      <c r="DD42" s="621"/>
      <c r="DE42" s="621"/>
      <c r="DF42" s="621"/>
      <c r="DG42" s="621"/>
      <c r="DH42" s="621"/>
      <c r="DI42" s="621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</row>
    <row r="43" spans="1:130">
      <c r="A43" s="404"/>
      <c r="B43" s="574" t="s">
        <v>930</v>
      </c>
      <c r="C43" s="575" t="s">
        <v>63</v>
      </c>
      <c r="D43" s="399"/>
      <c r="E43" s="419" t="b">
        <v>1</v>
      </c>
      <c r="F43" s="567">
        <f t="shared" si="31"/>
        <v>5</v>
      </c>
      <c r="G43" s="399"/>
      <c r="H43" s="399"/>
      <c r="I43" s="437">
        <f t="shared" si="32"/>
        <v>0.4</v>
      </c>
      <c r="J43" s="536"/>
      <c r="K43" s="439"/>
      <c r="L43" s="536">
        <f t="shared" si="33"/>
        <v>0.4</v>
      </c>
      <c r="M43" s="441">
        <f t="shared" si="38"/>
        <v>5</v>
      </c>
      <c r="N43" s="442">
        <f t="shared" si="34"/>
        <v>5</v>
      </c>
      <c r="O43" s="441">
        <f t="shared" si="39"/>
        <v>5</v>
      </c>
      <c r="P43" s="442">
        <f t="shared" si="35"/>
        <v>7</v>
      </c>
      <c r="Q43" s="399"/>
      <c r="R43" s="568">
        <f t="shared" si="36"/>
        <v>7</v>
      </c>
      <c r="S43" s="440">
        <f t="shared" si="37"/>
        <v>0.68700000000000006</v>
      </c>
      <c r="T43" s="399"/>
      <c r="U43" s="445">
        <v>51300</v>
      </c>
      <c r="V43" s="446">
        <v>0.70601903863181326</v>
      </c>
      <c r="W43" s="402"/>
      <c r="X43" s="576">
        <v>1</v>
      </c>
      <c r="Y43" s="430">
        <f>_xll.RtGet($AE$42,$AE$43&amp;$X43&amp;$AE$44,Y$42)</f>
        <v>-0.23761440700000003</v>
      </c>
      <c r="Z43" s="431">
        <f>_xll.RtGet($AE$42,$AE$43&amp;$X43&amp;$AE$44,Z$42)</f>
        <v>-0.23761440700000003</v>
      </c>
      <c r="AA43" s="399"/>
      <c r="AB43" s="399"/>
      <c r="AC43" s="399"/>
      <c r="AD43" s="434" t="s">
        <v>812</v>
      </c>
      <c r="AE43" s="435" t="s">
        <v>931</v>
      </c>
      <c r="AF43" s="402"/>
      <c r="AG43" s="396"/>
      <c r="AH43" s="396"/>
      <c r="AI43" s="396"/>
      <c r="AJ43" s="396"/>
      <c r="AK43" s="402"/>
      <c r="AL43" s="398"/>
      <c r="AM43" s="402"/>
      <c r="AN43" s="402"/>
      <c r="AO43" s="399"/>
      <c r="AP43" s="454" t="b">
        <v>1</v>
      </c>
      <c r="AQ43" s="558" t="str">
        <f t="shared" si="19"/>
        <v>13Y</v>
      </c>
      <c r="AR43" s="401">
        <f t="shared" si="10"/>
        <v>156</v>
      </c>
      <c r="AS43" s="442" t="s">
        <v>870</v>
      </c>
      <c r="AT43" s="437">
        <f t="shared" si="20"/>
        <v>1.0426492199999999</v>
      </c>
      <c r="AU43" s="438"/>
      <c r="AV43" s="439"/>
      <c r="AW43" s="440">
        <f t="shared" si="11"/>
        <v>1.0426492199999999</v>
      </c>
      <c r="AX43" s="441">
        <f t="shared" si="17"/>
        <v>41</v>
      </c>
      <c r="AY43" s="442">
        <f t="shared" si="12"/>
        <v>41</v>
      </c>
      <c r="AZ43" s="441">
        <f t="shared" si="18"/>
        <v>41</v>
      </c>
      <c r="BA43" s="442">
        <f t="shared" si="13"/>
        <v>41</v>
      </c>
      <c r="BB43" s="441">
        <f t="shared" si="14"/>
        <v>156</v>
      </c>
      <c r="BC43" s="401" t="str">
        <f t="shared" si="15"/>
        <v>e</v>
      </c>
      <c r="BD43" s="440">
        <f t="shared" si="16"/>
        <v>1.0426492199999999</v>
      </c>
      <c r="BE43" s="399"/>
      <c r="BF43" s="456" t="str">
        <v>-</v>
      </c>
      <c r="BG43" s="446" t="str">
        <v>-</v>
      </c>
      <c r="BH43" s="402"/>
      <c r="BI43" s="557" t="s">
        <v>926</v>
      </c>
      <c r="BJ43" s="449">
        <f>_xll.RtGet($BN$7,$BN$8&amp;BI43&amp;$BN$9,$BJ$7)</f>
        <v>0.89700000000000002</v>
      </c>
      <c r="BK43" s="450">
        <f>_xll.RtGet($BN$7,$BN$8&amp;BI43&amp;$BN$9,$BK$7)</f>
        <v>0.89700000000000002</v>
      </c>
      <c r="BL43" s="399"/>
      <c r="BM43" s="402"/>
      <c r="BN43" s="402"/>
      <c r="BO43" s="397"/>
      <c r="BP43" s="620"/>
      <c r="BQ43" s="621"/>
      <c r="BR43" s="621"/>
      <c r="BS43" s="621"/>
      <c r="BT43" s="621"/>
      <c r="BU43" s="621"/>
      <c r="BV43" s="621"/>
      <c r="BW43" s="621"/>
      <c r="BX43" s="621"/>
      <c r="BY43" s="621"/>
      <c r="BZ43" s="621"/>
      <c r="CA43" s="621"/>
      <c r="CB43" s="621"/>
      <c r="CC43" s="621"/>
      <c r="CD43" s="621"/>
      <c r="CE43" s="621"/>
      <c r="CF43" s="621"/>
      <c r="CG43" s="621"/>
      <c r="CH43" s="621"/>
      <c r="CI43" s="621"/>
      <c r="CJ43" s="621"/>
      <c r="CK43" s="621"/>
      <c r="CL43" s="621"/>
      <c r="CM43" s="621"/>
      <c r="CN43" s="621"/>
      <c r="CO43" s="621"/>
      <c r="CP43" s="621"/>
      <c r="CQ43" s="621"/>
      <c r="CR43" s="621"/>
      <c r="CS43" s="621"/>
      <c r="CT43" s="621"/>
      <c r="CU43" s="621"/>
      <c r="CV43" s="621"/>
      <c r="CW43" s="621"/>
      <c r="CX43" s="621"/>
      <c r="CY43" s="621"/>
      <c r="CZ43" s="621"/>
      <c r="DA43" s="621"/>
      <c r="DB43" s="621"/>
      <c r="DC43" s="621"/>
      <c r="DD43" s="621"/>
      <c r="DE43" s="621"/>
      <c r="DF43" s="621"/>
      <c r="DG43" s="621"/>
      <c r="DH43" s="621"/>
      <c r="DI43" s="621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</row>
    <row r="44" spans="1:130">
      <c r="A44" s="404"/>
      <c r="B44" s="577" t="s">
        <v>933</v>
      </c>
      <c r="C44" s="471" t="s">
        <v>62</v>
      </c>
      <c r="D44" s="399"/>
      <c r="E44" s="419" t="b">
        <v>1</v>
      </c>
      <c r="F44" s="567">
        <f t="shared" si="31"/>
        <v>6</v>
      </c>
      <c r="G44" s="399"/>
      <c r="H44" s="399"/>
      <c r="I44" s="437">
        <f t="shared" si="32"/>
        <v>0.55000000000000004</v>
      </c>
      <c r="J44" s="536"/>
      <c r="K44" s="439"/>
      <c r="L44" s="536">
        <f t="shared" si="33"/>
        <v>0.55000000000000004</v>
      </c>
      <c r="M44" s="441">
        <f t="shared" si="38"/>
        <v>6</v>
      </c>
      <c r="N44" s="442">
        <f t="shared" si="34"/>
        <v>6</v>
      </c>
      <c r="O44" s="441">
        <f t="shared" si="39"/>
        <v>6</v>
      </c>
      <c r="P44" s="442">
        <f t="shared" si="35"/>
        <v>8</v>
      </c>
      <c r="Q44" s="399"/>
      <c r="R44" s="568">
        <f t="shared" si="36"/>
        <v>8</v>
      </c>
      <c r="S44" s="440">
        <f t="shared" si="37"/>
        <v>0.81200000000000006</v>
      </c>
      <c r="T44" s="399"/>
      <c r="U44" s="445">
        <v>51665</v>
      </c>
      <c r="V44" s="446">
        <v>0.69371320445461426</v>
      </c>
      <c r="W44" s="578"/>
      <c r="X44" s="558">
        <v>2</v>
      </c>
      <c r="Y44" s="449">
        <f>_xll.RtGet($AE$42,$AE$43&amp;$X44&amp;$AE$44,Y$42)</f>
        <v>-0.118877227</v>
      </c>
      <c r="Z44" s="450">
        <f>_xll.RtGet($AE$42,$AE$43&amp;$X44&amp;$AE$44,Z$42)</f>
        <v>-0.118877227</v>
      </c>
      <c r="AA44" s="399"/>
      <c r="AB44" s="399"/>
      <c r="AC44" s="399"/>
      <c r="AD44" s="487" t="s">
        <v>821</v>
      </c>
      <c r="AE44" s="488" t="s">
        <v>934</v>
      </c>
      <c r="AF44" s="402"/>
      <c r="AG44" s="396"/>
      <c r="AH44" s="396"/>
      <c r="AI44" s="396"/>
      <c r="AJ44" s="396"/>
      <c r="AK44" s="402"/>
      <c r="AL44" s="398"/>
      <c r="AM44" s="402"/>
      <c r="AN44" s="402"/>
      <c r="AO44" s="399"/>
      <c r="AP44" s="454" t="b">
        <v>1</v>
      </c>
      <c r="AQ44" s="558" t="str">
        <f t="shared" si="19"/>
        <v>14Y</v>
      </c>
      <c r="AR44" s="401">
        <f t="shared" si="10"/>
        <v>168</v>
      </c>
      <c r="AS44" s="442" t="s">
        <v>870</v>
      </c>
      <c r="AT44" s="437">
        <f t="shared" si="20"/>
        <v>1.1014699100000001</v>
      </c>
      <c r="AU44" s="438"/>
      <c r="AV44" s="439"/>
      <c r="AW44" s="440">
        <f t="shared" si="11"/>
        <v>1.1014699100000001</v>
      </c>
      <c r="AX44" s="441">
        <f t="shared" si="17"/>
        <v>42</v>
      </c>
      <c r="AY44" s="442">
        <f t="shared" si="12"/>
        <v>42</v>
      </c>
      <c r="AZ44" s="441">
        <f t="shared" si="18"/>
        <v>42</v>
      </c>
      <c r="BA44" s="442">
        <f t="shared" si="13"/>
        <v>42</v>
      </c>
      <c r="BB44" s="441">
        <f t="shared" si="14"/>
        <v>168</v>
      </c>
      <c r="BC44" s="401" t="str">
        <f t="shared" si="15"/>
        <v>e</v>
      </c>
      <c r="BD44" s="440">
        <f t="shared" si="16"/>
        <v>1.1014699100000001</v>
      </c>
      <c r="BE44" s="399"/>
      <c r="BF44" s="456" t="str">
        <v>-</v>
      </c>
      <c r="BG44" s="446" t="str">
        <v>-</v>
      </c>
      <c r="BH44" s="578"/>
      <c r="BI44" s="557" t="s">
        <v>929</v>
      </c>
      <c r="BJ44" s="449">
        <f>_xll.RtGet($BN$7,$BN$8&amp;BI44&amp;$BN$9,$BJ$7)</f>
        <v>0.97499999999999998</v>
      </c>
      <c r="BK44" s="450">
        <f>_xll.RtGet($BN$7,$BN$8&amp;BI44&amp;$BN$9,$BK$7)</f>
        <v>0.97499999999999998</v>
      </c>
      <c r="BL44" s="399"/>
      <c r="BM44" s="402"/>
      <c r="BN44" s="402"/>
      <c r="BO44" s="397"/>
      <c r="BP44" s="620"/>
      <c r="BQ44" s="621"/>
      <c r="BR44" s="621"/>
      <c r="BS44" s="621"/>
      <c r="BT44" s="621"/>
      <c r="BU44" s="621"/>
      <c r="BV44" s="621"/>
      <c r="BW44" s="621"/>
      <c r="BX44" s="621"/>
      <c r="BY44" s="621"/>
      <c r="BZ44" s="621"/>
      <c r="CA44" s="621"/>
      <c r="CB44" s="621"/>
      <c r="CC44" s="621"/>
      <c r="CD44" s="621"/>
      <c r="CE44" s="621"/>
      <c r="CF44" s="621"/>
      <c r="CG44" s="621"/>
      <c r="CH44" s="621"/>
      <c r="CI44" s="621"/>
      <c r="CJ44" s="621"/>
      <c r="CK44" s="621"/>
      <c r="CL44" s="621"/>
      <c r="CM44" s="621"/>
      <c r="CN44" s="621"/>
      <c r="CO44" s="621"/>
      <c r="CP44" s="621"/>
      <c r="CQ44" s="621"/>
      <c r="CR44" s="621"/>
      <c r="CS44" s="621"/>
      <c r="CT44" s="621"/>
      <c r="CU44" s="621"/>
      <c r="CV44" s="621"/>
      <c r="CW44" s="621"/>
      <c r="CX44" s="621"/>
      <c r="CY44" s="621"/>
      <c r="CZ44" s="621"/>
      <c r="DA44" s="621"/>
      <c r="DB44" s="621"/>
      <c r="DC44" s="621"/>
      <c r="DD44" s="621"/>
      <c r="DE44" s="621"/>
      <c r="DF44" s="621"/>
      <c r="DG44" s="621"/>
      <c r="DH44" s="621"/>
      <c r="DI44" s="621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</row>
    <row r="45" spans="1:130">
      <c r="A45" s="404"/>
      <c r="B45" s="579" t="s">
        <v>936</v>
      </c>
      <c r="C45" s="580">
        <v>3</v>
      </c>
      <c r="D45" s="399"/>
      <c r="E45" s="419" t="b">
        <v>1</v>
      </c>
      <c r="F45" s="567">
        <f t="shared" si="31"/>
        <v>7</v>
      </c>
      <c r="G45" s="399"/>
      <c r="H45" s="399"/>
      <c r="I45" s="437">
        <f t="shared" si="32"/>
        <v>0.68700000000000006</v>
      </c>
      <c r="J45" s="536"/>
      <c r="K45" s="439"/>
      <c r="L45" s="536">
        <f t="shared" si="33"/>
        <v>0.68700000000000006</v>
      </c>
      <c r="M45" s="441">
        <f t="shared" si="38"/>
        <v>7</v>
      </c>
      <c r="N45" s="442">
        <f t="shared" si="34"/>
        <v>7</v>
      </c>
      <c r="O45" s="441">
        <f t="shared" si="39"/>
        <v>7</v>
      </c>
      <c r="P45" s="442">
        <f t="shared" si="35"/>
        <v>9</v>
      </c>
      <c r="Q45" s="399"/>
      <c r="R45" s="568">
        <f t="shared" si="36"/>
        <v>9</v>
      </c>
      <c r="S45" s="440">
        <f t="shared" si="37"/>
        <v>0.92300000000000004</v>
      </c>
      <c r="T45" s="399"/>
      <c r="U45" s="445">
        <v>52030</v>
      </c>
      <c r="V45" s="446">
        <v>0.68199992682309407</v>
      </c>
      <c r="W45" s="578"/>
      <c r="X45" s="558">
        <v>3</v>
      </c>
      <c r="Y45" s="449">
        <f>_xll.RtGet($AE$42,$AE$43&amp;$X45&amp;$AE$44,Y$42)</f>
        <v>5.1000000000000004E-2</v>
      </c>
      <c r="Z45" s="450">
        <f>_xll.RtGet($AE$42,$AE$43&amp;$X45&amp;$AE$44,Z$42)</f>
        <v>5.1000000000000004E-2</v>
      </c>
      <c r="AA45" s="399"/>
      <c r="AB45" s="399"/>
      <c r="AC45" s="399"/>
      <c r="AD45" s="399"/>
      <c r="AE45" s="399"/>
      <c r="AF45" s="402"/>
      <c r="AG45" s="396"/>
      <c r="AH45" s="396"/>
      <c r="AI45" s="396"/>
      <c r="AJ45" s="396"/>
      <c r="AK45" s="402"/>
      <c r="AL45" s="398"/>
      <c r="AM45" s="402"/>
      <c r="AN45" s="402"/>
      <c r="AO45" s="399"/>
      <c r="AP45" s="454" t="b">
        <v>1</v>
      </c>
      <c r="AQ45" s="558" t="str">
        <f t="shared" si="19"/>
        <v>15Y</v>
      </c>
      <c r="AR45" s="401">
        <f t="shared" si="10"/>
        <v>180</v>
      </c>
      <c r="AS45" s="442" t="s">
        <v>870</v>
      </c>
      <c r="AT45" s="437">
        <f t="shared" si="20"/>
        <v>1.1519999890000001</v>
      </c>
      <c r="AU45" s="438"/>
      <c r="AV45" s="439"/>
      <c r="AW45" s="440">
        <f t="shared" si="11"/>
        <v>1.1519999890000001</v>
      </c>
      <c r="AX45" s="441">
        <f t="shared" si="17"/>
        <v>43</v>
      </c>
      <c r="AY45" s="442">
        <f t="shared" si="12"/>
        <v>43</v>
      </c>
      <c r="AZ45" s="441">
        <f t="shared" si="18"/>
        <v>43</v>
      </c>
      <c r="BA45" s="442">
        <f t="shared" si="13"/>
        <v>43</v>
      </c>
      <c r="BB45" s="441">
        <f t="shared" si="14"/>
        <v>180</v>
      </c>
      <c r="BC45" s="401" t="str">
        <f t="shared" si="15"/>
        <v>e</v>
      </c>
      <c r="BD45" s="440">
        <f t="shared" si="16"/>
        <v>1.1519999890000001</v>
      </c>
      <c r="BE45" s="399"/>
      <c r="BF45" s="456" t="str">
        <v>-</v>
      </c>
      <c r="BG45" s="446" t="str">
        <v>-</v>
      </c>
      <c r="BH45" s="578"/>
      <c r="BI45" s="557" t="s">
        <v>932</v>
      </c>
      <c r="BJ45" s="449">
        <f>_xll.RtGet($BN$7,$BN$8&amp;BI45&amp;$BN$9,$BJ$7)</f>
        <v>1.0426492199999999</v>
      </c>
      <c r="BK45" s="450">
        <f>_xll.RtGet($BN$7,$BN$8&amp;BI45&amp;$BN$9,$BK$7)</f>
        <v>1.0426492199999999</v>
      </c>
      <c r="BL45" s="399"/>
      <c r="BM45" s="402"/>
      <c r="BN45" s="402"/>
      <c r="BO45" s="397"/>
      <c r="BP45" s="620"/>
      <c r="BQ45" s="621"/>
      <c r="BR45" s="621"/>
      <c r="BS45" s="621"/>
      <c r="BT45" s="621"/>
      <c r="BU45" s="621"/>
      <c r="BV45" s="621"/>
      <c r="BW45" s="621"/>
      <c r="BX45" s="621"/>
      <c r="BY45" s="621"/>
      <c r="BZ45" s="621"/>
      <c r="CA45" s="621"/>
      <c r="CB45" s="621"/>
      <c r="CC45" s="621"/>
      <c r="CD45" s="621"/>
      <c r="CE45" s="621"/>
      <c r="CF45" s="621"/>
      <c r="CG45" s="621"/>
      <c r="CH45" s="621"/>
      <c r="CI45" s="621"/>
      <c r="CJ45" s="621"/>
      <c r="CK45" s="621"/>
      <c r="CL45" s="621"/>
      <c r="CM45" s="621"/>
      <c r="CN45" s="621"/>
      <c r="CO45" s="621"/>
      <c r="CP45" s="621"/>
      <c r="CQ45" s="621"/>
      <c r="CR45" s="621"/>
      <c r="CS45" s="621"/>
      <c r="CT45" s="621"/>
      <c r="CU45" s="621"/>
      <c r="CV45" s="621"/>
      <c r="CW45" s="621"/>
      <c r="CX45" s="621"/>
      <c r="CY45" s="621"/>
      <c r="CZ45" s="621"/>
      <c r="DA45" s="621"/>
      <c r="DB45" s="621"/>
      <c r="DC45" s="621"/>
      <c r="DD45" s="621"/>
      <c r="DE45" s="621"/>
      <c r="DF45" s="621"/>
      <c r="DG45" s="621"/>
      <c r="DH45" s="621"/>
      <c r="DI45" s="621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</row>
    <row r="46" spans="1:130">
      <c r="A46" s="404"/>
      <c r="B46" s="581" t="s">
        <v>938</v>
      </c>
      <c r="C46" s="461" t="s">
        <v>862</v>
      </c>
      <c r="D46" s="399"/>
      <c r="E46" s="419" t="b">
        <v>1</v>
      </c>
      <c r="F46" s="567">
        <f t="shared" si="31"/>
        <v>8</v>
      </c>
      <c r="G46" s="399"/>
      <c r="H46" s="399"/>
      <c r="I46" s="437">
        <f t="shared" si="32"/>
        <v>0.81200000000000006</v>
      </c>
      <c r="J46" s="536"/>
      <c r="K46" s="439"/>
      <c r="L46" s="536">
        <f t="shared" si="33"/>
        <v>0.81200000000000006</v>
      </c>
      <c r="M46" s="441">
        <f t="shared" si="38"/>
        <v>8</v>
      </c>
      <c r="N46" s="442">
        <f t="shared" si="34"/>
        <v>8</v>
      </c>
      <c r="O46" s="441">
        <f t="shared" si="39"/>
        <v>8</v>
      </c>
      <c r="P46" s="442">
        <f t="shared" si="35"/>
        <v>10</v>
      </c>
      <c r="Q46" s="399"/>
      <c r="R46" s="568">
        <f t="shared" si="36"/>
        <v>10</v>
      </c>
      <c r="S46" s="440">
        <f t="shared" si="37"/>
        <v>1.022</v>
      </c>
      <c r="T46" s="399"/>
      <c r="U46" s="445">
        <v>52397</v>
      </c>
      <c r="V46" s="446">
        <v>0.67076564872922717</v>
      </c>
      <c r="W46" s="578"/>
      <c r="X46" s="558">
        <v>4</v>
      </c>
      <c r="Y46" s="449">
        <f>_xll.RtGet($AE$42,$AE$43&amp;$X46&amp;$AE$44,Y$42)</f>
        <v>0.23100000000000001</v>
      </c>
      <c r="Z46" s="450">
        <f>_xll.RtGet($AE$42,$AE$43&amp;$X46&amp;$AE$44,Z$42)</f>
        <v>0.23100000000000001</v>
      </c>
      <c r="AA46" s="399"/>
      <c r="AB46" s="399"/>
      <c r="AC46" s="399"/>
      <c r="AD46" s="399"/>
      <c r="AE46" s="399"/>
      <c r="AF46" s="402"/>
      <c r="AG46" s="396"/>
      <c r="AH46" s="396"/>
      <c r="AI46" s="396"/>
      <c r="AJ46" s="396"/>
      <c r="AK46" s="402"/>
      <c r="AL46" s="398"/>
      <c r="AM46" s="402"/>
      <c r="AN46" s="402"/>
      <c r="AO46" s="399"/>
      <c r="AP46" s="454" t="b">
        <v>1</v>
      </c>
      <c r="AQ46" s="558" t="str">
        <f t="shared" si="19"/>
        <v>16Y</v>
      </c>
      <c r="AR46" s="401">
        <f t="shared" si="10"/>
        <v>192</v>
      </c>
      <c r="AS46" s="442" t="s">
        <v>870</v>
      </c>
      <c r="AT46" s="437">
        <f t="shared" si="20"/>
        <v>1.1960028490000001</v>
      </c>
      <c r="AU46" s="438"/>
      <c r="AV46" s="439"/>
      <c r="AW46" s="440">
        <f t="shared" si="11"/>
        <v>1.1960028490000001</v>
      </c>
      <c r="AX46" s="441">
        <f t="shared" si="17"/>
        <v>44</v>
      </c>
      <c r="AY46" s="442">
        <f t="shared" si="12"/>
        <v>44</v>
      </c>
      <c r="AZ46" s="441">
        <f t="shared" si="18"/>
        <v>44</v>
      </c>
      <c r="BA46" s="442">
        <f t="shared" si="13"/>
        <v>44</v>
      </c>
      <c r="BB46" s="441">
        <f t="shared" si="14"/>
        <v>192</v>
      </c>
      <c r="BC46" s="401" t="str">
        <f t="shared" si="15"/>
        <v>e</v>
      </c>
      <c r="BD46" s="440">
        <f t="shared" si="16"/>
        <v>1.1960028490000001</v>
      </c>
      <c r="BE46" s="399"/>
      <c r="BF46" s="456" t="str">
        <v>-</v>
      </c>
      <c r="BG46" s="446" t="str">
        <v>-</v>
      </c>
      <c r="BH46" s="578"/>
      <c r="BI46" s="557" t="s">
        <v>935</v>
      </c>
      <c r="BJ46" s="449">
        <f>_xll.RtGet($BN$7,$BN$8&amp;BI46&amp;$BN$9,$BJ$7)</f>
        <v>1.1014699100000001</v>
      </c>
      <c r="BK46" s="450">
        <f>_xll.RtGet($BN$7,$BN$8&amp;BI46&amp;$BN$9,$BK$7)</f>
        <v>1.1014699100000001</v>
      </c>
      <c r="BL46" s="399"/>
      <c r="BM46" s="402"/>
      <c r="BN46" s="402"/>
      <c r="BO46" s="397"/>
      <c r="BP46" s="620"/>
      <c r="BQ46" s="621"/>
      <c r="BR46" s="621"/>
      <c r="BS46" s="621"/>
      <c r="BT46" s="621"/>
      <c r="BU46" s="621"/>
      <c r="BV46" s="621"/>
      <c r="BW46" s="621"/>
      <c r="BX46" s="621"/>
      <c r="BY46" s="621"/>
      <c r="BZ46" s="621"/>
      <c r="CA46" s="621"/>
      <c r="CB46" s="621"/>
      <c r="CC46" s="621"/>
      <c r="CD46" s="621"/>
      <c r="CE46" s="621"/>
      <c r="CF46" s="621"/>
      <c r="CG46" s="621"/>
      <c r="CH46" s="621"/>
      <c r="CI46" s="621"/>
      <c r="CJ46" s="621"/>
      <c r="CK46" s="621"/>
      <c r="CL46" s="621"/>
      <c r="CM46" s="621"/>
      <c r="CN46" s="621"/>
      <c r="CO46" s="621"/>
      <c r="CP46" s="621"/>
      <c r="CQ46" s="621"/>
      <c r="CR46" s="621"/>
      <c r="CS46" s="621"/>
      <c r="CT46" s="621"/>
      <c r="CU46" s="621"/>
      <c r="CV46" s="621"/>
      <c r="CW46" s="621"/>
      <c r="CX46" s="621"/>
      <c r="CY46" s="621"/>
      <c r="CZ46" s="621"/>
      <c r="DA46" s="621"/>
      <c r="DB46" s="621"/>
      <c r="DC46" s="621"/>
      <c r="DD46" s="621"/>
      <c r="DE46" s="621"/>
      <c r="DF46" s="621"/>
      <c r="DG46" s="621"/>
      <c r="DH46" s="621"/>
      <c r="DI46" s="621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</row>
    <row r="47" spans="1:130">
      <c r="A47" s="404"/>
      <c r="B47" s="582" t="s">
        <v>940</v>
      </c>
      <c r="C47" s="573" t="s">
        <v>868</v>
      </c>
      <c r="D47" s="399"/>
      <c r="E47" s="419" t="b">
        <v>1</v>
      </c>
      <c r="F47" s="567">
        <f t="shared" si="31"/>
        <v>9</v>
      </c>
      <c r="G47" s="399"/>
      <c r="H47" s="399"/>
      <c r="I47" s="437">
        <f t="shared" si="32"/>
        <v>0.92300000000000004</v>
      </c>
      <c r="J47" s="536"/>
      <c r="K47" s="439"/>
      <c r="L47" s="536">
        <f t="shared" si="33"/>
        <v>0.92300000000000004</v>
      </c>
      <c r="M47" s="441">
        <f t="shared" si="38"/>
        <v>9</v>
      </c>
      <c r="N47" s="442">
        <f t="shared" si="34"/>
        <v>9</v>
      </c>
      <c r="O47" s="441">
        <f t="shared" si="39"/>
        <v>9</v>
      </c>
      <c r="P47" s="442">
        <f t="shared" si="35"/>
        <v>11</v>
      </c>
      <c r="Q47" s="399"/>
      <c r="R47" s="568">
        <f t="shared" si="36"/>
        <v>11</v>
      </c>
      <c r="S47" s="440">
        <f t="shared" si="37"/>
        <v>1.109775706</v>
      </c>
      <c r="T47" s="399"/>
      <c r="U47" s="445">
        <v>52761</v>
      </c>
      <c r="V47" s="446">
        <v>0.66000278869400109</v>
      </c>
      <c r="W47" s="578"/>
      <c r="X47" s="558">
        <v>5</v>
      </c>
      <c r="Y47" s="449">
        <f>_xll.RtGet($AE$42,$AE$43&amp;$X47&amp;$AE$44,Y$42)</f>
        <v>0.4</v>
      </c>
      <c r="Z47" s="450">
        <f>_xll.RtGet($AE$42,$AE$43&amp;$X47&amp;$AE$44,Z$42)</f>
        <v>0.4</v>
      </c>
      <c r="AA47" s="399"/>
      <c r="AB47" s="399"/>
      <c r="AC47" s="399"/>
      <c r="AD47" s="399"/>
      <c r="AE47" s="399"/>
      <c r="AF47" s="402"/>
      <c r="AG47" s="396"/>
      <c r="AH47" s="396"/>
      <c r="AI47" s="396"/>
      <c r="AJ47" s="396"/>
      <c r="AK47" s="402"/>
      <c r="AL47" s="398"/>
      <c r="AM47" s="402"/>
      <c r="AN47" s="402"/>
      <c r="AO47" s="399"/>
      <c r="AP47" s="454" t="b">
        <v>1</v>
      </c>
      <c r="AQ47" s="558" t="str">
        <f t="shared" si="19"/>
        <v>17Y</v>
      </c>
      <c r="AR47" s="401">
        <f t="shared" si="10"/>
        <v>204</v>
      </c>
      <c r="AS47" s="442" t="s">
        <v>870</v>
      </c>
      <c r="AT47" s="437">
        <f t="shared" si="20"/>
        <v>1.233888479</v>
      </c>
      <c r="AU47" s="438"/>
      <c r="AV47" s="439"/>
      <c r="AW47" s="440">
        <f t="shared" si="11"/>
        <v>1.233888479</v>
      </c>
      <c r="AX47" s="441">
        <f t="shared" si="17"/>
        <v>45</v>
      </c>
      <c r="AY47" s="442">
        <f t="shared" si="12"/>
        <v>45</v>
      </c>
      <c r="AZ47" s="441">
        <f t="shared" si="18"/>
        <v>45</v>
      </c>
      <c r="BA47" s="442">
        <f t="shared" si="13"/>
        <v>45</v>
      </c>
      <c r="BB47" s="441">
        <f t="shared" si="14"/>
        <v>204</v>
      </c>
      <c r="BC47" s="401" t="str">
        <f t="shared" si="15"/>
        <v>e</v>
      </c>
      <c r="BD47" s="440">
        <f t="shared" si="16"/>
        <v>1.233888479</v>
      </c>
      <c r="BE47" s="399"/>
      <c r="BF47" s="456" t="str">
        <v>-</v>
      </c>
      <c r="BG47" s="446" t="str">
        <v>-</v>
      </c>
      <c r="BH47" s="578"/>
      <c r="BI47" s="557" t="s">
        <v>937</v>
      </c>
      <c r="BJ47" s="449">
        <f>_xll.RtGet($BN$7,$BN$8&amp;BI47&amp;$BN$9,$BJ$7)</f>
        <v>1.1519999890000001</v>
      </c>
      <c r="BK47" s="450">
        <f>_xll.RtGet($BN$7,$BN$8&amp;BI47&amp;$BN$9,$BK$7)</f>
        <v>1.1519999890000001</v>
      </c>
      <c r="BL47" s="399"/>
      <c r="BM47" s="402"/>
      <c r="BN47" s="402"/>
      <c r="BO47" s="397"/>
      <c r="BP47" s="620"/>
      <c r="BQ47" s="621"/>
      <c r="BR47" s="621"/>
      <c r="BS47" s="621"/>
      <c r="BT47" s="621"/>
      <c r="BU47" s="621"/>
      <c r="BV47" s="621"/>
      <c r="BW47" s="621"/>
      <c r="BX47" s="621"/>
      <c r="BY47" s="621"/>
      <c r="BZ47" s="621"/>
      <c r="CA47" s="621"/>
      <c r="CB47" s="621"/>
      <c r="CC47" s="621"/>
      <c r="CD47" s="621"/>
      <c r="CE47" s="621"/>
      <c r="CF47" s="621"/>
      <c r="CG47" s="621"/>
      <c r="CH47" s="621"/>
      <c r="CI47" s="621"/>
      <c r="CJ47" s="621"/>
      <c r="CK47" s="621"/>
      <c r="CL47" s="621"/>
      <c r="CM47" s="621"/>
      <c r="CN47" s="621"/>
      <c r="CO47" s="621"/>
      <c r="CP47" s="621"/>
      <c r="CQ47" s="621"/>
      <c r="CR47" s="621"/>
      <c r="CS47" s="621"/>
      <c r="CT47" s="621"/>
      <c r="CU47" s="621"/>
      <c r="CV47" s="621"/>
      <c r="CW47" s="621"/>
      <c r="CX47" s="621"/>
      <c r="CY47" s="621"/>
      <c r="CZ47" s="621"/>
      <c r="DA47" s="621"/>
      <c r="DB47" s="621"/>
      <c r="DC47" s="621"/>
      <c r="DD47" s="621"/>
      <c r="DE47" s="621"/>
      <c r="DF47" s="621"/>
      <c r="DG47" s="621"/>
      <c r="DH47" s="621"/>
      <c r="DI47" s="621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</row>
    <row r="48" spans="1:130">
      <c r="A48" s="404"/>
      <c r="B48" s="583" t="s">
        <v>942</v>
      </c>
      <c r="C48" s="575">
        <v>1</v>
      </c>
      <c r="D48" s="399"/>
      <c r="E48" s="419" t="b">
        <v>1</v>
      </c>
      <c r="F48" s="567">
        <f t="shared" si="31"/>
        <v>10</v>
      </c>
      <c r="G48" s="399"/>
      <c r="H48" s="399"/>
      <c r="I48" s="437">
        <f t="shared" si="32"/>
        <v>1.022</v>
      </c>
      <c r="J48" s="536"/>
      <c r="K48" s="439"/>
      <c r="L48" s="536">
        <f t="shared" si="33"/>
        <v>1.022</v>
      </c>
      <c r="M48" s="441">
        <f t="shared" si="38"/>
        <v>10</v>
      </c>
      <c r="N48" s="442">
        <f t="shared" si="34"/>
        <v>10</v>
      </c>
      <c r="O48" s="441">
        <f t="shared" si="39"/>
        <v>10</v>
      </c>
      <c r="P48" s="442">
        <f t="shared" si="35"/>
        <v>12</v>
      </c>
      <c r="Q48" s="399"/>
      <c r="R48" s="568">
        <f t="shared" si="36"/>
        <v>12</v>
      </c>
      <c r="S48" s="440">
        <f t="shared" si="37"/>
        <v>1.1870000000000001</v>
      </c>
      <c r="T48" s="399"/>
      <c r="U48" s="445">
        <v>53126</v>
      </c>
      <c r="V48" s="446">
        <v>0.64947243985740666</v>
      </c>
      <c r="W48" s="402"/>
      <c r="X48" s="558">
        <v>6</v>
      </c>
      <c r="Y48" s="449">
        <f>_xll.RtGet($AE$42,$AE$43&amp;$X48&amp;$AE$44,Y$42)</f>
        <v>0.55000000000000004</v>
      </c>
      <c r="Z48" s="450">
        <f>_xll.RtGet($AE$42,$AE$43&amp;$X48&amp;$AE$44,Z$42)</f>
        <v>0.55000000000000004</v>
      </c>
      <c r="AA48" s="399"/>
      <c r="AB48" s="399"/>
      <c r="AC48" s="399"/>
      <c r="AD48" s="399"/>
      <c r="AE48" s="399"/>
      <c r="AF48" s="402"/>
      <c r="AG48" s="396"/>
      <c r="AH48" s="396"/>
      <c r="AI48" s="396"/>
      <c r="AJ48" s="396"/>
      <c r="AK48" s="402"/>
      <c r="AL48" s="398"/>
      <c r="AM48" s="402"/>
      <c r="AN48" s="402"/>
      <c r="AO48" s="399"/>
      <c r="AP48" s="454" t="b">
        <v>1</v>
      </c>
      <c r="AQ48" s="558" t="str">
        <f t="shared" si="19"/>
        <v>18Y</v>
      </c>
      <c r="AR48" s="401">
        <f t="shared" si="10"/>
        <v>216</v>
      </c>
      <c r="AS48" s="442" t="s">
        <v>870</v>
      </c>
      <c r="AT48" s="437">
        <f t="shared" si="20"/>
        <v>1.266150152</v>
      </c>
      <c r="AU48" s="438"/>
      <c r="AV48" s="439"/>
      <c r="AW48" s="440">
        <f t="shared" si="11"/>
        <v>1.266150152</v>
      </c>
      <c r="AX48" s="441">
        <f t="shared" si="17"/>
        <v>46</v>
      </c>
      <c r="AY48" s="442">
        <f t="shared" si="12"/>
        <v>46</v>
      </c>
      <c r="AZ48" s="441">
        <f t="shared" si="18"/>
        <v>46</v>
      </c>
      <c r="BA48" s="442">
        <f t="shared" si="13"/>
        <v>46</v>
      </c>
      <c r="BB48" s="441">
        <f t="shared" si="14"/>
        <v>216</v>
      </c>
      <c r="BC48" s="401" t="str">
        <f t="shared" si="15"/>
        <v>e</v>
      </c>
      <c r="BD48" s="440">
        <f t="shared" si="16"/>
        <v>1.266150152</v>
      </c>
      <c r="BE48" s="399"/>
      <c r="BF48" s="456" t="str">
        <v>-</v>
      </c>
      <c r="BG48" s="446" t="str">
        <v>-</v>
      </c>
      <c r="BH48" s="402"/>
      <c r="BI48" s="557" t="s">
        <v>939</v>
      </c>
      <c r="BJ48" s="449">
        <f>_xll.RtGet($BN$7,$BN$8&amp;BI48&amp;$BN$9,$BJ$7)</f>
        <v>1.1960028490000001</v>
      </c>
      <c r="BK48" s="450">
        <f>_xll.RtGet($BN$7,$BN$8&amp;BI48&amp;$BN$9,$BK$7)</f>
        <v>1.1960028490000001</v>
      </c>
      <c r="BL48" s="399"/>
      <c r="BM48" s="402"/>
      <c r="BN48" s="402"/>
      <c r="BO48" s="397"/>
      <c r="BP48" s="620"/>
      <c r="BQ48" s="621"/>
      <c r="BR48" s="621"/>
      <c r="BS48" s="621"/>
      <c r="BT48" s="621"/>
      <c r="BU48" s="621"/>
      <c r="BV48" s="621"/>
      <c r="BW48" s="621"/>
      <c r="BX48" s="621"/>
      <c r="BY48" s="621"/>
      <c r="BZ48" s="621"/>
      <c r="CA48" s="621"/>
      <c r="CB48" s="621"/>
      <c r="CC48" s="621"/>
      <c r="CD48" s="621"/>
      <c r="CE48" s="621"/>
      <c r="CF48" s="621"/>
      <c r="CG48" s="621"/>
      <c r="CH48" s="621"/>
      <c r="CI48" s="621"/>
      <c r="CJ48" s="621"/>
      <c r="CK48" s="621"/>
      <c r="CL48" s="621"/>
      <c r="CM48" s="621"/>
      <c r="CN48" s="621"/>
      <c r="CO48" s="621"/>
      <c r="CP48" s="621"/>
      <c r="CQ48" s="621"/>
      <c r="CR48" s="621"/>
      <c r="CS48" s="621"/>
      <c r="CT48" s="621"/>
      <c r="CU48" s="621"/>
      <c r="CV48" s="621"/>
      <c r="CW48" s="621"/>
      <c r="CX48" s="621"/>
      <c r="CY48" s="621"/>
      <c r="CZ48" s="621"/>
      <c r="DA48" s="621"/>
      <c r="DB48" s="621"/>
      <c r="DC48" s="621"/>
      <c r="DD48" s="621"/>
      <c r="DE48" s="621"/>
      <c r="DF48" s="621"/>
      <c r="DG48" s="621"/>
      <c r="DH48" s="621"/>
      <c r="DI48" s="621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</row>
    <row r="49" spans="1:130">
      <c r="A49" s="404"/>
      <c r="B49" s="583" t="s">
        <v>944</v>
      </c>
      <c r="C49" s="575" t="s">
        <v>846</v>
      </c>
      <c r="D49" s="399"/>
      <c r="E49" s="419" t="b">
        <v>1</v>
      </c>
      <c r="F49" s="567">
        <f t="shared" si="31"/>
        <v>11</v>
      </c>
      <c r="G49" s="399"/>
      <c r="H49" s="399"/>
      <c r="I49" s="437">
        <f t="shared" si="32"/>
        <v>1.109775706</v>
      </c>
      <c r="J49" s="536"/>
      <c r="K49" s="439"/>
      <c r="L49" s="536">
        <f t="shared" si="33"/>
        <v>1.109775706</v>
      </c>
      <c r="M49" s="441">
        <f t="shared" si="38"/>
        <v>11</v>
      </c>
      <c r="N49" s="442">
        <f t="shared" si="34"/>
        <v>11</v>
      </c>
      <c r="O49" s="441">
        <f t="shared" si="39"/>
        <v>11</v>
      </c>
      <c r="P49" s="442">
        <f t="shared" si="35"/>
        <v>13</v>
      </c>
      <c r="Q49" s="399"/>
      <c r="R49" s="568">
        <f t="shared" si="36"/>
        <v>13</v>
      </c>
      <c r="S49" s="440">
        <f t="shared" si="37"/>
        <v>1.253892593</v>
      </c>
      <c r="T49" s="399"/>
      <c r="U49" s="445">
        <v>53491</v>
      </c>
      <c r="V49" s="446">
        <v>0.63920179865463622</v>
      </c>
      <c r="W49" s="402"/>
      <c r="X49" s="558">
        <v>7</v>
      </c>
      <c r="Y49" s="449">
        <f>_xll.RtGet($AE$42,$AE$43&amp;$X49&amp;$AE$44,Y$42)</f>
        <v>0.68700000000000006</v>
      </c>
      <c r="Z49" s="450">
        <f>_xll.RtGet($AE$42,$AE$43&amp;$X49&amp;$AE$44,Z$42)</f>
        <v>0.68700000000000006</v>
      </c>
      <c r="AA49" s="399"/>
      <c r="AB49" s="399"/>
      <c r="AC49" s="399"/>
      <c r="AD49" s="399"/>
      <c r="AE49" s="399"/>
      <c r="AF49" s="402"/>
      <c r="AG49" s="396"/>
      <c r="AH49" s="396"/>
      <c r="AI49" s="396"/>
      <c r="AJ49" s="396"/>
      <c r="AK49" s="402"/>
      <c r="AL49" s="398"/>
      <c r="AM49" s="402"/>
      <c r="AN49" s="402"/>
      <c r="AO49" s="399"/>
      <c r="AP49" s="454" t="b">
        <v>1</v>
      </c>
      <c r="AQ49" s="558" t="str">
        <f t="shared" si="19"/>
        <v>19Y</v>
      </c>
      <c r="AR49" s="401">
        <f t="shared" si="10"/>
        <v>228</v>
      </c>
      <c r="AS49" s="442" t="s">
        <v>870</v>
      </c>
      <c r="AT49" s="437">
        <f t="shared" si="20"/>
        <v>1.293144174</v>
      </c>
      <c r="AU49" s="438"/>
      <c r="AV49" s="439"/>
      <c r="AW49" s="440">
        <f t="shared" si="11"/>
        <v>1.293144174</v>
      </c>
      <c r="AX49" s="441">
        <f t="shared" si="17"/>
        <v>47</v>
      </c>
      <c r="AY49" s="442">
        <f t="shared" si="12"/>
        <v>47</v>
      </c>
      <c r="AZ49" s="441">
        <f t="shared" si="18"/>
        <v>47</v>
      </c>
      <c r="BA49" s="442">
        <f t="shared" si="13"/>
        <v>47</v>
      </c>
      <c r="BB49" s="441">
        <f t="shared" si="14"/>
        <v>228</v>
      </c>
      <c r="BC49" s="401" t="str">
        <f t="shared" si="15"/>
        <v>e</v>
      </c>
      <c r="BD49" s="440">
        <f t="shared" si="16"/>
        <v>1.293144174</v>
      </c>
      <c r="BE49" s="399"/>
      <c r="BF49" s="456" t="str">
        <v>-</v>
      </c>
      <c r="BG49" s="446" t="str">
        <v>-</v>
      </c>
      <c r="BH49" s="402"/>
      <c r="BI49" s="557" t="s">
        <v>941</v>
      </c>
      <c r="BJ49" s="449">
        <f>_xll.RtGet($BN$7,$BN$8&amp;BI49&amp;$BN$9,$BJ$7)</f>
        <v>1.233888479</v>
      </c>
      <c r="BK49" s="450">
        <f>_xll.RtGet($BN$7,$BN$8&amp;BI49&amp;$BN$9,$BK$7)</f>
        <v>1.233888479</v>
      </c>
      <c r="BL49" s="399"/>
      <c r="BM49" s="402"/>
      <c r="BN49" s="402"/>
      <c r="BO49" s="397"/>
      <c r="BP49" s="620"/>
      <c r="BQ49" s="621"/>
      <c r="BR49" s="621"/>
      <c r="BS49" s="621"/>
      <c r="BT49" s="621"/>
      <c r="BU49" s="621"/>
      <c r="BV49" s="621"/>
      <c r="BW49" s="621"/>
      <c r="BX49" s="621"/>
      <c r="BY49" s="621"/>
      <c r="BZ49" s="621"/>
      <c r="CA49" s="621"/>
      <c r="CB49" s="621"/>
      <c r="CC49" s="621"/>
      <c r="CD49" s="621"/>
      <c r="CE49" s="621"/>
      <c r="CF49" s="621"/>
      <c r="CG49" s="621"/>
      <c r="CH49" s="621"/>
      <c r="CI49" s="621"/>
      <c r="CJ49" s="621"/>
      <c r="CK49" s="621"/>
      <c r="CL49" s="621"/>
      <c r="CM49" s="621"/>
      <c r="CN49" s="621"/>
      <c r="CO49" s="621"/>
      <c r="CP49" s="621"/>
      <c r="CQ49" s="621"/>
      <c r="CR49" s="621"/>
      <c r="CS49" s="621"/>
      <c r="CT49" s="621"/>
      <c r="CU49" s="621"/>
      <c r="CV49" s="621"/>
      <c r="CW49" s="621"/>
      <c r="CX49" s="621"/>
      <c r="CY49" s="621"/>
      <c r="CZ49" s="621"/>
      <c r="DA49" s="621"/>
      <c r="DB49" s="621"/>
      <c r="DC49" s="621"/>
      <c r="DD49" s="621"/>
      <c r="DE49" s="621"/>
      <c r="DF49" s="621"/>
      <c r="DG49" s="621"/>
      <c r="DH49" s="621"/>
      <c r="DI49" s="621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</row>
    <row r="50" spans="1:130">
      <c r="A50" s="404"/>
      <c r="B50" s="583" t="s">
        <v>946</v>
      </c>
      <c r="C50" s="584">
        <v>2</v>
      </c>
      <c r="D50" s="399"/>
      <c r="E50" s="419" t="b">
        <v>1</v>
      </c>
      <c r="F50" s="567">
        <f t="shared" si="31"/>
        <v>12</v>
      </c>
      <c r="G50" s="399"/>
      <c r="H50" s="399"/>
      <c r="I50" s="437">
        <f t="shared" si="32"/>
        <v>1.1870000000000001</v>
      </c>
      <c r="J50" s="536"/>
      <c r="K50" s="439"/>
      <c r="L50" s="536">
        <f t="shared" si="33"/>
        <v>1.1870000000000001</v>
      </c>
      <c r="M50" s="441">
        <f t="shared" si="38"/>
        <v>12</v>
      </c>
      <c r="N50" s="442">
        <f t="shared" si="34"/>
        <v>12</v>
      </c>
      <c r="O50" s="441">
        <f t="shared" si="39"/>
        <v>12</v>
      </c>
      <c r="P50" s="442">
        <f t="shared" si="35"/>
        <v>14</v>
      </c>
      <c r="Q50" s="399"/>
      <c r="R50" s="568">
        <f t="shared" si="36"/>
        <v>14</v>
      </c>
      <c r="S50" s="440">
        <f t="shared" si="37"/>
        <v>1.3119298990000001</v>
      </c>
      <c r="T50" s="399"/>
      <c r="U50" s="445">
        <v>53856</v>
      </c>
      <c r="V50" s="446">
        <v>0.62918773010899587</v>
      </c>
      <c r="W50" s="402"/>
      <c r="X50" s="558">
        <v>8</v>
      </c>
      <c r="Y50" s="449">
        <f>_xll.RtGet($AE$42,$AE$43&amp;$X50&amp;$AE$44,Y$42)</f>
        <v>0.81200000000000006</v>
      </c>
      <c r="Z50" s="450">
        <f>_xll.RtGet($AE$42,$AE$43&amp;$X50&amp;$AE$44,Z$42)</f>
        <v>0.81200000000000006</v>
      </c>
      <c r="AA50" s="399"/>
      <c r="AB50" s="399"/>
      <c r="AC50" s="399"/>
      <c r="AD50" s="399"/>
      <c r="AE50" s="399"/>
      <c r="AF50" s="402"/>
      <c r="AG50" s="396"/>
      <c r="AH50" s="396"/>
      <c r="AI50" s="396"/>
      <c r="AJ50" s="396"/>
      <c r="AK50" s="402"/>
      <c r="AL50" s="398"/>
      <c r="AM50" s="402"/>
      <c r="AN50" s="402"/>
      <c r="AO50" s="399"/>
      <c r="AP50" s="454" t="b">
        <v>1</v>
      </c>
      <c r="AQ50" s="558" t="str">
        <f t="shared" si="19"/>
        <v>20Y</v>
      </c>
      <c r="AR50" s="401">
        <f t="shared" si="10"/>
        <v>240</v>
      </c>
      <c r="AS50" s="442" t="s">
        <v>870</v>
      </c>
      <c r="AT50" s="437">
        <f t="shared" si="20"/>
        <v>1.314999958</v>
      </c>
      <c r="AU50" s="438"/>
      <c r="AV50" s="439"/>
      <c r="AW50" s="440">
        <f t="shared" si="11"/>
        <v>1.314999958</v>
      </c>
      <c r="AX50" s="441">
        <f t="shared" si="17"/>
        <v>48</v>
      </c>
      <c r="AY50" s="442">
        <f t="shared" si="12"/>
        <v>48</v>
      </c>
      <c r="AZ50" s="441">
        <f t="shared" si="18"/>
        <v>48</v>
      </c>
      <c r="BA50" s="442">
        <f t="shared" si="13"/>
        <v>48</v>
      </c>
      <c r="BB50" s="441">
        <f t="shared" si="14"/>
        <v>240</v>
      </c>
      <c r="BC50" s="401" t="str">
        <f t="shared" si="15"/>
        <v>e</v>
      </c>
      <c r="BD50" s="440">
        <f t="shared" si="16"/>
        <v>1.314999958</v>
      </c>
      <c r="BE50" s="399"/>
      <c r="BF50" s="456" t="str">
        <v>-</v>
      </c>
      <c r="BG50" s="446" t="str">
        <v>-</v>
      </c>
      <c r="BH50" s="402"/>
      <c r="BI50" s="557" t="s">
        <v>943</v>
      </c>
      <c r="BJ50" s="449">
        <f>_xll.RtGet($BN$7,$BN$8&amp;BI50&amp;$BN$9,$BJ$7)</f>
        <v>1.266150152</v>
      </c>
      <c r="BK50" s="450">
        <f>_xll.RtGet($BN$7,$BN$8&amp;BI50&amp;$BN$9,$BK$7)</f>
        <v>1.266150152</v>
      </c>
      <c r="BL50" s="399"/>
      <c r="BM50" s="402"/>
      <c r="BN50" s="402"/>
      <c r="BO50" s="397"/>
      <c r="BP50" s="620"/>
      <c r="BQ50" s="621"/>
      <c r="BR50" s="621"/>
      <c r="BS50" s="621"/>
      <c r="BT50" s="621"/>
      <c r="BU50" s="621"/>
      <c r="BV50" s="621"/>
      <c r="BW50" s="621"/>
      <c r="BX50" s="621"/>
      <c r="BY50" s="621"/>
      <c r="BZ50" s="621"/>
      <c r="CA50" s="621"/>
      <c r="CB50" s="621"/>
      <c r="CC50" s="621"/>
      <c r="CD50" s="621"/>
      <c r="CE50" s="621"/>
      <c r="CF50" s="621"/>
      <c r="CG50" s="621"/>
      <c r="CH50" s="621"/>
      <c r="CI50" s="621"/>
      <c r="CJ50" s="621"/>
      <c r="CK50" s="621"/>
      <c r="CL50" s="621"/>
      <c r="CM50" s="621"/>
      <c r="CN50" s="621"/>
      <c r="CO50" s="621"/>
      <c r="CP50" s="621"/>
      <c r="CQ50" s="621"/>
      <c r="CR50" s="621"/>
      <c r="CS50" s="621"/>
      <c r="CT50" s="621"/>
      <c r="CU50" s="621"/>
      <c r="CV50" s="621"/>
      <c r="CW50" s="621"/>
      <c r="CX50" s="621"/>
      <c r="CY50" s="621"/>
      <c r="CZ50" s="621"/>
      <c r="DA50" s="621"/>
      <c r="DB50" s="621"/>
      <c r="DC50" s="621"/>
      <c r="DD50" s="621"/>
      <c r="DE50" s="621"/>
      <c r="DF50" s="621"/>
      <c r="DG50" s="621"/>
      <c r="DH50" s="621"/>
      <c r="DI50" s="621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</row>
    <row r="51" spans="1:130">
      <c r="A51" s="404"/>
      <c r="B51" s="585" t="s">
        <v>948</v>
      </c>
      <c r="C51" s="471" t="s">
        <v>833</v>
      </c>
      <c r="D51" s="399"/>
      <c r="E51" s="419" t="b">
        <v>1</v>
      </c>
      <c r="F51" s="567">
        <f t="shared" si="31"/>
        <v>13</v>
      </c>
      <c r="G51" s="399"/>
      <c r="H51" s="399"/>
      <c r="I51" s="437">
        <f t="shared" si="32"/>
        <v>1.253892593</v>
      </c>
      <c r="J51" s="536"/>
      <c r="K51" s="439"/>
      <c r="L51" s="536">
        <f t="shared" si="33"/>
        <v>1.253892593</v>
      </c>
      <c r="M51" s="441">
        <f t="shared" si="38"/>
        <v>13</v>
      </c>
      <c r="N51" s="442">
        <f t="shared" si="34"/>
        <v>13</v>
      </c>
      <c r="O51" s="441">
        <f t="shared" si="39"/>
        <v>13</v>
      </c>
      <c r="P51" s="442">
        <f t="shared" si="35"/>
        <v>15</v>
      </c>
      <c r="Q51" s="399"/>
      <c r="R51" s="568">
        <f t="shared" si="36"/>
        <v>15</v>
      </c>
      <c r="S51" s="440">
        <f t="shared" si="37"/>
        <v>1.361</v>
      </c>
      <c r="T51" s="399"/>
      <c r="U51" s="445">
        <v>54224</v>
      </c>
      <c r="V51" s="446">
        <v>0.61934648944105108</v>
      </c>
      <c r="W51" s="402"/>
      <c r="X51" s="558">
        <v>9</v>
      </c>
      <c r="Y51" s="449">
        <f>_xll.RtGet($AE$42,$AE$43&amp;$X51&amp;$AE$44,Y$42)</f>
        <v>0.92300000000000004</v>
      </c>
      <c r="Z51" s="450">
        <f>_xll.RtGet($AE$42,$AE$43&amp;$X51&amp;$AE$44,Z$42)</f>
        <v>0.92300000000000004</v>
      </c>
      <c r="AA51" s="399"/>
      <c r="AB51" s="399"/>
      <c r="AC51" s="399"/>
      <c r="AD51" s="399"/>
      <c r="AE51" s="399"/>
      <c r="AF51" s="402"/>
      <c r="AG51" s="396"/>
      <c r="AH51" s="396"/>
      <c r="AI51" s="396"/>
      <c r="AJ51" s="396"/>
      <c r="AK51" s="402"/>
      <c r="AL51" s="398"/>
      <c r="AM51" s="402"/>
      <c r="AN51" s="402"/>
      <c r="AO51" s="399"/>
      <c r="AP51" s="454" t="b">
        <v>1</v>
      </c>
      <c r="AQ51" s="558" t="str">
        <f t="shared" si="19"/>
        <v>21Y</v>
      </c>
      <c r="AR51" s="401">
        <f t="shared" si="10"/>
        <v>252</v>
      </c>
      <c r="AS51" s="442" t="s">
        <v>870</v>
      </c>
      <c r="AT51" s="437">
        <f t="shared" si="20"/>
        <v>1.3323943030000001</v>
      </c>
      <c r="AU51" s="438"/>
      <c r="AV51" s="439"/>
      <c r="AW51" s="440">
        <f t="shared" si="11"/>
        <v>1.3323943030000001</v>
      </c>
      <c r="AX51" s="441">
        <f t="shared" si="17"/>
        <v>49</v>
      </c>
      <c r="AY51" s="442">
        <f t="shared" si="12"/>
        <v>49</v>
      </c>
      <c r="AZ51" s="441">
        <f t="shared" si="18"/>
        <v>49</v>
      </c>
      <c r="BA51" s="442">
        <f t="shared" si="13"/>
        <v>49</v>
      </c>
      <c r="BB51" s="441">
        <f t="shared" si="14"/>
        <v>252</v>
      </c>
      <c r="BC51" s="401" t="str">
        <f t="shared" si="15"/>
        <v>e</v>
      </c>
      <c r="BD51" s="440">
        <f t="shared" si="16"/>
        <v>1.3323943030000001</v>
      </c>
      <c r="BE51" s="399"/>
      <c r="BF51" s="456" t="str">
        <v>-</v>
      </c>
      <c r="BG51" s="446" t="str">
        <v>-</v>
      </c>
      <c r="BH51" s="402"/>
      <c r="BI51" s="557" t="s">
        <v>945</v>
      </c>
      <c r="BJ51" s="449">
        <f>_xll.RtGet($BN$7,$BN$8&amp;BI51&amp;$BN$9,$BJ$7)</f>
        <v>1.293144174</v>
      </c>
      <c r="BK51" s="450">
        <f>_xll.RtGet($BN$7,$BN$8&amp;BI51&amp;$BN$9,$BK$7)</f>
        <v>1.293144174</v>
      </c>
      <c r="BL51" s="399"/>
      <c r="BM51" s="402"/>
      <c r="BN51" s="402"/>
      <c r="BO51" s="397"/>
      <c r="BP51" s="620"/>
      <c r="BQ51" s="621"/>
      <c r="BR51" s="621"/>
      <c r="BS51" s="621"/>
      <c r="BT51" s="621"/>
      <c r="BU51" s="621"/>
      <c r="BV51" s="621"/>
      <c r="BW51" s="621"/>
      <c r="BX51" s="621"/>
      <c r="BY51" s="621"/>
      <c r="BZ51" s="621"/>
      <c r="CA51" s="621"/>
      <c r="CB51" s="621"/>
      <c r="CC51" s="621"/>
      <c r="CD51" s="621"/>
      <c r="CE51" s="621"/>
      <c r="CF51" s="621"/>
      <c r="CG51" s="621"/>
      <c r="CH51" s="621"/>
      <c r="CI51" s="621"/>
      <c r="CJ51" s="621"/>
      <c r="CK51" s="621"/>
      <c r="CL51" s="621"/>
      <c r="CM51" s="621"/>
      <c r="CN51" s="621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  <c r="DH51" s="621"/>
      <c r="DI51" s="621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</row>
    <row r="52" spans="1:130">
      <c r="A52" s="586"/>
      <c r="B52" s="587" t="s">
        <v>950</v>
      </c>
      <c r="C52" s="588" t="b">
        <f>IF(Z26=C26,TRUE,FALSE)</f>
        <v>1</v>
      </c>
      <c r="D52" s="399"/>
      <c r="E52" s="419" t="b">
        <v>1</v>
      </c>
      <c r="F52" s="567">
        <f t="shared" si="31"/>
        <v>14</v>
      </c>
      <c r="G52" s="399"/>
      <c r="H52" s="399"/>
      <c r="I52" s="437">
        <f t="shared" si="32"/>
        <v>1.3119298990000001</v>
      </c>
      <c r="J52" s="536"/>
      <c r="K52" s="439"/>
      <c r="L52" s="536">
        <f t="shared" si="33"/>
        <v>1.3119298990000001</v>
      </c>
      <c r="M52" s="441">
        <f t="shared" si="38"/>
        <v>14</v>
      </c>
      <c r="N52" s="442">
        <f t="shared" si="34"/>
        <v>14</v>
      </c>
      <c r="O52" s="441">
        <f t="shared" si="39"/>
        <v>14</v>
      </c>
      <c r="P52" s="442">
        <f t="shared" si="35"/>
        <v>16</v>
      </c>
      <c r="Q52" s="399"/>
      <c r="R52" s="568">
        <f t="shared" si="36"/>
        <v>16</v>
      </c>
      <c r="S52" s="440">
        <f t="shared" si="37"/>
        <v>1.402947422</v>
      </c>
      <c r="T52" s="399"/>
      <c r="U52" s="445">
        <v>54588</v>
      </c>
      <c r="V52" s="446">
        <v>0.60983353291773157</v>
      </c>
      <c r="W52" s="402"/>
      <c r="X52" s="558">
        <v>10</v>
      </c>
      <c r="Y52" s="449">
        <f>_xll.RtGet($AE$42,$AE$43&amp;$X52&amp;$AE$44,Y$42)</f>
        <v>1.022</v>
      </c>
      <c r="Z52" s="450">
        <f>_xll.RtGet($AE$42,$AE$43&amp;$X52&amp;$AE$44,Z$42)</f>
        <v>1.022</v>
      </c>
      <c r="AA52" s="399"/>
      <c r="AB52" s="399"/>
      <c r="AC52" s="399"/>
      <c r="AD52" s="399"/>
      <c r="AE52" s="399"/>
      <c r="AF52" s="402"/>
      <c r="AG52" s="396"/>
      <c r="AH52" s="396"/>
      <c r="AI52" s="396"/>
      <c r="AJ52" s="396"/>
      <c r="AK52" s="402"/>
      <c r="AL52" s="398"/>
      <c r="AM52" s="402"/>
      <c r="AN52" s="402"/>
      <c r="AO52" s="399"/>
      <c r="AP52" s="454" t="b">
        <v>1</v>
      </c>
      <c r="AQ52" s="558" t="str">
        <f t="shared" si="19"/>
        <v>22Y</v>
      </c>
      <c r="AR52" s="401">
        <f t="shared" si="10"/>
        <v>264</v>
      </c>
      <c r="AS52" s="442" t="s">
        <v>870</v>
      </c>
      <c r="AT52" s="437">
        <f t="shared" si="20"/>
        <v>1.3460546820000001</v>
      </c>
      <c r="AU52" s="438"/>
      <c r="AV52" s="439"/>
      <c r="AW52" s="440">
        <f t="shared" si="11"/>
        <v>1.3460546820000001</v>
      </c>
      <c r="AX52" s="441">
        <f t="shared" si="17"/>
        <v>50</v>
      </c>
      <c r="AY52" s="442">
        <f t="shared" si="12"/>
        <v>50</v>
      </c>
      <c r="AZ52" s="441">
        <f t="shared" si="18"/>
        <v>50</v>
      </c>
      <c r="BA52" s="442">
        <f t="shared" si="13"/>
        <v>50</v>
      </c>
      <c r="BB52" s="441">
        <f t="shared" si="14"/>
        <v>264</v>
      </c>
      <c r="BC52" s="401" t="str">
        <f t="shared" si="15"/>
        <v>e</v>
      </c>
      <c r="BD52" s="440">
        <f t="shared" si="16"/>
        <v>1.3460546820000001</v>
      </c>
      <c r="BE52" s="399"/>
      <c r="BF52" s="456" t="str">
        <v>-</v>
      </c>
      <c r="BG52" s="446" t="str">
        <v>-</v>
      </c>
      <c r="BH52" s="402"/>
      <c r="BI52" s="557" t="s">
        <v>947</v>
      </c>
      <c r="BJ52" s="449">
        <f>_xll.RtGet($BN$7,$BN$8&amp;BI52&amp;$BN$9,$BJ$7)</f>
        <v>1.314999958</v>
      </c>
      <c r="BK52" s="450">
        <f>_xll.RtGet($BN$7,$BN$8&amp;BI52&amp;$BN$9,$BK$7)</f>
        <v>1.314999958</v>
      </c>
      <c r="BL52" s="399"/>
      <c r="BM52" s="402"/>
      <c r="BN52" s="402"/>
      <c r="BO52" s="397"/>
      <c r="BP52" s="620"/>
      <c r="BQ52" s="621"/>
      <c r="BR52" s="621"/>
      <c r="BS52" s="621"/>
      <c r="BT52" s="621"/>
      <c r="BU52" s="621"/>
      <c r="BV52" s="621"/>
      <c r="BW52" s="621"/>
      <c r="BX52" s="621"/>
      <c r="BY52" s="621"/>
      <c r="BZ52" s="621"/>
      <c r="CA52" s="621"/>
      <c r="CB52" s="621"/>
      <c r="CC52" s="621"/>
      <c r="CD52" s="621"/>
      <c r="CE52" s="621"/>
      <c r="CF52" s="621"/>
      <c r="CG52" s="621"/>
      <c r="CH52" s="621"/>
      <c r="CI52" s="621"/>
      <c r="CJ52" s="621"/>
      <c r="CK52" s="621"/>
      <c r="CL52" s="621"/>
      <c r="CM52" s="621"/>
      <c r="CN52" s="621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  <c r="DH52" s="621"/>
      <c r="DI52" s="621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</row>
    <row r="53" spans="1:130">
      <c r="A53" s="589"/>
      <c r="B53" s="402"/>
      <c r="C53" s="402"/>
      <c r="D53" s="399"/>
      <c r="E53" s="419" t="b">
        <v>1</v>
      </c>
      <c r="F53" s="567">
        <f t="shared" si="31"/>
        <v>15</v>
      </c>
      <c r="G53" s="399"/>
      <c r="H53" s="399"/>
      <c r="I53" s="437">
        <f t="shared" si="32"/>
        <v>1.361</v>
      </c>
      <c r="J53" s="536"/>
      <c r="K53" s="439"/>
      <c r="L53" s="536">
        <f t="shared" si="33"/>
        <v>1.361</v>
      </c>
      <c r="M53" s="441">
        <f t="shared" si="38"/>
        <v>15</v>
      </c>
      <c r="N53" s="442">
        <f t="shared" si="34"/>
        <v>15</v>
      </c>
      <c r="O53" s="441">
        <f t="shared" si="39"/>
        <v>15</v>
      </c>
      <c r="P53" s="442">
        <f t="shared" si="35"/>
        <v>17</v>
      </c>
      <c r="Q53" s="399"/>
      <c r="R53" s="568">
        <f t="shared" si="36"/>
        <v>17</v>
      </c>
      <c r="S53" s="440">
        <f t="shared" si="37"/>
        <v>1.438310121</v>
      </c>
      <c r="T53" s="399"/>
      <c r="U53" s="445">
        <v>54952</v>
      </c>
      <c r="V53" s="446">
        <v>0.60051697921497904</v>
      </c>
      <c r="W53" s="402"/>
      <c r="X53" s="558">
        <v>11</v>
      </c>
      <c r="Y53" s="449">
        <f>_xll.RtGet($AE$42,$AE$43&amp;$X53&amp;$AE$44,Y$42)</f>
        <v>1.109775706</v>
      </c>
      <c r="Z53" s="450">
        <f>_xll.RtGet($AE$42,$AE$43&amp;$X53&amp;$AE$44,Z$42)</f>
        <v>1.109775706</v>
      </c>
      <c r="AA53" s="399"/>
      <c r="AB53" s="399"/>
      <c r="AC53" s="399"/>
      <c r="AD53" s="399"/>
      <c r="AE53" s="399"/>
      <c r="AF53" s="402"/>
      <c r="AG53" s="402"/>
      <c r="AH53" s="402"/>
      <c r="AI53" s="402"/>
      <c r="AJ53" s="402"/>
      <c r="AK53" s="402"/>
      <c r="AL53" s="398"/>
      <c r="AM53" s="402"/>
      <c r="AN53" s="402"/>
      <c r="AO53" s="399"/>
      <c r="AP53" s="454" t="b">
        <v>1</v>
      </c>
      <c r="AQ53" s="558" t="str">
        <f t="shared" si="19"/>
        <v>23Y</v>
      </c>
      <c r="AR53" s="401">
        <f t="shared" si="10"/>
        <v>276</v>
      </c>
      <c r="AS53" s="442" t="s">
        <v>870</v>
      </c>
      <c r="AT53" s="437">
        <f t="shared" si="20"/>
        <v>1.3565579830000001</v>
      </c>
      <c r="AU53" s="438"/>
      <c r="AV53" s="439"/>
      <c r="AW53" s="440">
        <f t="shared" si="11"/>
        <v>1.3565579830000001</v>
      </c>
      <c r="AX53" s="441">
        <f t="shared" si="17"/>
        <v>51</v>
      </c>
      <c r="AY53" s="442">
        <f t="shared" si="12"/>
        <v>51</v>
      </c>
      <c r="AZ53" s="441">
        <f t="shared" si="18"/>
        <v>51</v>
      </c>
      <c r="BA53" s="442">
        <f t="shared" si="13"/>
        <v>51</v>
      </c>
      <c r="BB53" s="441">
        <f t="shared" si="14"/>
        <v>276</v>
      </c>
      <c r="BC53" s="401" t="str">
        <f t="shared" si="15"/>
        <v>e</v>
      </c>
      <c r="BD53" s="440">
        <f t="shared" si="16"/>
        <v>1.3565579830000001</v>
      </c>
      <c r="BE53" s="399"/>
      <c r="BF53" s="456" t="str">
        <v>-</v>
      </c>
      <c r="BG53" s="446" t="str">
        <v>-</v>
      </c>
      <c r="BH53" s="402"/>
      <c r="BI53" s="557" t="s">
        <v>949</v>
      </c>
      <c r="BJ53" s="449">
        <f>_xll.RtGet($BN$7,$BN$8&amp;BI53&amp;$BN$9,$BJ$7)</f>
        <v>1.3323943030000001</v>
      </c>
      <c r="BK53" s="450">
        <f>_xll.RtGet($BN$7,$BN$8&amp;BI53&amp;$BN$9,$BK$7)</f>
        <v>1.3323943030000001</v>
      </c>
      <c r="BL53" s="399"/>
      <c r="BM53" s="402"/>
      <c r="BN53" s="402"/>
      <c r="BO53" s="397"/>
      <c r="BP53" s="620"/>
      <c r="BQ53" s="621"/>
      <c r="BR53" s="621"/>
      <c r="BS53" s="621"/>
      <c r="BT53" s="621"/>
      <c r="BU53" s="621"/>
      <c r="BV53" s="621"/>
      <c r="BW53" s="621"/>
      <c r="BX53" s="621"/>
      <c r="BY53" s="621"/>
      <c r="BZ53" s="621"/>
      <c r="CA53" s="621"/>
      <c r="CB53" s="621"/>
      <c r="CC53" s="621"/>
      <c r="CD53" s="621"/>
      <c r="CE53" s="621"/>
      <c r="CF53" s="621"/>
      <c r="CG53" s="621"/>
      <c r="CH53" s="621"/>
      <c r="CI53" s="621"/>
      <c r="CJ53" s="621"/>
      <c r="CK53" s="621"/>
      <c r="CL53" s="621"/>
      <c r="CM53" s="621"/>
      <c r="CN53" s="621"/>
      <c r="CO53" s="621"/>
      <c r="CP53" s="621"/>
      <c r="CQ53" s="621"/>
      <c r="CR53" s="621"/>
      <c r="CS53" s="621"/>
      <c r="CT53" s="621"/>
      <c r="CU53" s="621"/>
      <c r="CV53" s="621"/>
      <c r="CW53" s="621"/>
      <c r="CX53" s="621"/>
      <c r="CY53" s="621"/>
      <c r="CZ53" s="621"/>
      <c r="DA53" s="621"/>
      <c r="DB53" s="621"/>
      <c r="DC53" s="621"/>
      <c r="DD53" s="621"/>
      <c r="DE53" s="621"/>
      <c r="DF53" s="621"/>
      <c r="DG53" s="621"/>
      <c r="DH53" s="621"/>
      <c r="DI53" s="621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</row>
    <row r="54" spans="1:130">
      <c r="A54" s="589"/>
      <c r="B54" s="495" t="s">
        <v>953</v>
      </c>
      <c r="C54" s="495">
        <v>10000</v>
      </c>
      <c r="D54" s="399"/>
      <c r="E54" s="419" t="b">
        <v>1</v>
      </c>
      <c r="F54" s="567">
        <f t="shared" si="31"/>
        <v>16</v>
      </c>
      <c r="G54" s="399"/>
      <c r="H54" s="399"/>
      <c r="I54" s="437">
        <f t="shared" si="32"/>
        <v>1.402947422</v>
      </c>
      <c r="J54" s="536"/>
      <c r="K54" s="439"/>
      <c r="L54" s="536">
        <f t="shared" si="33"/>
        <v>1.402947422</v>
      </c>
      <c r="M54" s="441">
        <f t="shared" si="38"/>
        <v>16</v>
      </c>
      <c r="N54" s="442">
        <f t="shared" si="34"/>
        <v>16</v>
      </c>
      <c r="O54" s="441">
        <f t="shared" si="39"/>
        <v>16</v>
      </c>
      <c r="P54" s="442">
        <f t="shared" si="35"/>
        <v>18</v>
      </c>
      <c r="Q54" s="399"/>
      <c r="R54" s="568">
        <f t="shared" si="36"/>
        <v>18</v>
      </c>
      <c r="S54" s="440">
        <f t="shared" si="37"/>
        <v>1.4679471110000002</v>
      </c>
      <c r="T54" s="399"/>
      <c r="U54" s="445">
        <v>55317</v>
      </c>
      <c r="V54" s="446">
        <v>0.59138101133497212</v>
      </c>
      <c r="W54" s="402"/>
      <c r="X54" s="558">
        <v>12</v>
      </c>
      <c r="Y54" s="449">
        <f>_xll.RtGet($AE$42,$AE$43&amp;$X54&amp;$AE$44,Y$42)</f>
        <v>1.1870000000000001</v>
      </c>
      <c r="Z54" s="450">
        <f>_xll.RtGet($AE$42,$AE$43&amp;$X54&amp;$AE$44,Z$42)</f>
        <v>1.1870000000000001</v>
      </c>
      <c r="AA54" s="399"/>
      <c r="AB54" s="399"/>
      <c r="AC54" s="399"/>
      <c r="AD54" s="399"/>
      <c r="AE54" s="399"/>
      <c r="AF54" s="402"/>
      <c r="AG54" s="402"/>
      <c r="AH54" s="402"/>
      <c r="AI54" s="402"/>
      <c r="AJ54" s="402"/>
      <c r="AK54" s="402"/>
      <c r="AL54" s="398"/>
      <c r="AM54" s="402"/>
      <c r="AN54" s="402"/>
      <c r="AO54" s="399"/>
      <c r="AP54" s="454" t="b">
        <v>1</v>
      </c>
      <c r="AQ54" s="558" t="str">
        <f t="shared" si="19"/>
        <v>24Y</v>
      </c>
      <c r="AR54" s="401">
        <f t="shared" si="10"/>
        <v>288</v>
      </c>
      <c r="AS54" s="442" t="s">
        <v>870</v>
      </c>
      <c r="AT54" s="437">
        <f t="shared" si="20"/>
        <v>1.3646372870000001</v>
      </c>
      <c r="AU54" s="438"/>
      <c r="AV54" s="439"/>
      <c r="AW54" s="440">
        <f t="shared" si="11"/>
        <v>1.3646372870000001</v>
      </c>
      <c r="AX54" s="441">
        <f t="shared" si="17"/>
        <v>52</v>
      </c>
      <c r="AY54" s="442">
        <f t="shared" si="12"/>
        <v>52</v>
      </c>
      <c r="AZ54" s="441">
        <f t="shared" si="18"/>
        <v>52</v>
      </c>
      <c r="BA54" s="442">
        <f t="shared" si="13"/>
        <v>52</v>
      </c>
      <c r="BB54" s="441">
        <f t="shared" si="14"/>
        <v>288</v>
      </c>
      <c r="BC54" s="401" t="str">
        <f t="shared" si="15"/>
        <v>e</v>
      </c>
      <c r="BD54" s="440">
        <f t="shared" si="16"/>
        <v>1.3646372870000001</v>
      </c>
      <c r="BE54" s="399"/>
      <c r="BF54" s="456" t="str">
        <v>-</v>
      </c>
      <c r="BG54" s="446" t="str">
        <v>-</v>
      </c>
      <c r="BH54" s="402"/>
      <c r="BI54" s="557" t="s">
        <v>951</v>
      </c>
      <c r="BJ54" s="449">
        <f>_xll.RtGet($BN$7,$BN$8&amp;BI54&amp;$BN$9,$BJ$7)</f>
        <v>1.3460546820000001</v>
      </c>
      <c r="BK54" s="450">
        <f>_xll.RtGet($BN$7,$BN$8&amp;BI54&amp;$BN$9,$BK$7)</f>
        <v>1.3460546820000001</v>
      </c>
      <c r="BL54" s="399"/>
      <c r="BM54" s="402"/>
      <c r="BN54" s="402"/>
      <c r="BO54" s="397"/>
      <c r="BP54" s="620"/>
      <c r="BQ54" s="621"/>
      <c r="BR54" s="621"/>
      <c r="BS54" s="621"/>
      <c r="BT54" s="621"/>
      <c r="BU54" s="621"/>
      <c r="BV54" s="621"/>
      <c r="BW54" s="621"/>
      <c r="BX54" s="621"/>
      <c r="BY54" s="621"/>
      <c r="BZ54" s="621"/>
      <c r="CA54" s="621"/>
      <c r="CB54" s="621"/>
      <c r="CC54" s="621"/>
      <c r="CD54" s="621"/>
      <c r="CE54" s="621"/>
      <c r="CF54" s="621"/>
      <c r="CG54" s="621"/>
      <c r="CH54" s="621"/>
      <c r="CI54" s="621"/>
      <c r="CJ54" s="621"/>
      <c r="CK54" s="621"/>
      <c r="CL54" s="621"/>
      <c r="CM54" s="621"/>
      <c r="CN54" s="621"/>
      <c r="CO54" s="621"/>
      <c r="CP54" s="621"/>
      <c r="CQ54" s="621"/>
      <c r="CR54" s="621"/>
      <c r="CS54" s="621"/>
      <c r="CT54" s="621"/>
      <c r="CU54" s="621"/>
      <c r="CV54" s="621"/>
      <c r="CW54" s="621"/>
      <c r="CX54" s="621"/>
      <c r="CY54" s="621"/>
      <c r="CZ54" s="621"/>
      <c r="DA54" s="621"/>
      <c r="DB54" s="621"/>
      <c r="DC54" s="621"/>
      <c r="DD54" s="621"/>
      <c r="DE54" s="621"/>
      <c r="DF54" s="621"/>
      <c r="DG54" s="621"/>
      <c r="DH54" s="621"/>
      <c r="DI54" s="621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</row>
    <row r="55" spans="1:130">
      <c r="A55" s="589"/>
      <c r="B55" s="495" t="s">
        <v>851</v>
      </c>
      <c r="C55" s="495">
        <f>VLOOKUP(C33,AG3:AH12,2)</f>
        <v>5</v>
      </c>
      <c r="D55" s="399"/>
      <c r="E55" s="419" t="b">
        <v>1</v>
      </c>
      <c r="F55" s="567">
        <f t="shared" si="31"/>
        <v>17</v>
      </c>
      <c r="G55" s="399"/>
      <c r="H55" s="399"/>
      <c r="I55" s="437">
        <f t="shared" si="32"/>
        <v>1.438310121</v>
      </c>
      <c r="J55" s="536"/>
      <c r="K55" s="439"/>
      <c r="L55" s="536">
        <f t="shared" si="33"/>
        <v>1.438310121</v>
      </c>
      <c r="M55" s="441">
        <f t="shared" si="38"/>
        <v>17</v>
      </c>
      <c r="N55" s="442">
        <f t="shared" si="34"/>
        <v>17</v>
      </c>
      <c r="O55" s="441">
        <f t="shared" si="39"/>
        <v>17</v>
      </c>
      <c r="P55" s="442">
        <f t="shared" si="35"/>
        <v>19</v>
      </c>
      <c r="Q55" s="399"/>
      <c r="R55" s="568">
        <f t="shared" si="36"/>
        <v>19</v>
      </c>
      <c r="S55" s="440">
        <f t="shared" si="37"/>
        <v>1.4919960440000002</v>
      </c>
      <c r="T55" s="399"/>
      <c r="U55" s="445">
        <v>55683</v>
      </c>
      <c r="V55" s="446">
        <v>0.58243635795483362</v>
      </c>
      <c r="W55" s="402"/>
      <c r="X55" s="558">
        <v>13</v>
      </c>
      <c r="Y55" s="449">
        <f>_xll.RtGet($AE$42,$AE$43&amp;$X55&amp;$AE$44,Y$42)</f>
        <v>1.253892593</v>
      </c>
      <c r="Z55" s="450">
        <f>_xll.RtGet($AE$42,$AE$43&amp;$X55&amp;$AE$44,Z$42)</f>
        <v>1.253892593</v>
      </c>
      <c r="AA55" s="399"/>
      <c r="AB55" s="399"/>
      <c r="AC55" s="399"/>
      <c r="AD55" s="399"/>
      <c r="AE55" s="399"/>
      <c r="AF55" s="402"/>
      <c r="AG55" s="402"/>
      <c r="AH55" s="402"/>
      <c r="AI55" s="402"/>
      <c r="AJ55" s="402"/>
      <c r="AK55" s="402"/>
      <c r="AL55" s="398"/>
      <c r="AM55" s="402"/>
      <c r="AN55" s="402"/>
      <c r="AO55" s="399"/>
      <c r="AP55" s="454" t="b">
        <v>1</v>
      </c>
      <c r="AQ55" s="558" t="str">
        <f t="shared" si="19"/>
        <v>25Y</v>
      </c>
      <c r="AR55" s="401">
        <f t="shared" si="10"/>
        <v>300</v>
      </c>
      <c r="AS55" s="442" t="s">
        <v>870</v>
      </c>
      <c r="AT55" s="437">
        <f t="shared" si="20"/>
        <v>1.37099997</v>
      </c>
      <c r="AU55" s="438"/>
      <c r="AV55" s="439"/>
      <c r="AW55" s="440">
        <f t="shared" si="11"/>
        <v>1.37099997</v>
      </c>
      <c r="AX55" s="441">
        <f t="shared" si="17"/>
        <v>53</v>
      </c>
      <c r="AY55" s="442">
        <f t="shared" si="12"/>
        <v>53</v>
      </c>
      <c r="AZ55" s="441">
        <f t="shared" si="18"/>
        <v>53</v>
      </c>
      <c r="BA55" s="442">
        <f t="shared" si="13"/>
        <v>53</v>
      </c>
      <c r="BB55" s="441">
        <f t="shared" si="14"/>
        <v>300</v>
      </c>
      <c r="BC55" s="401" t="str">
        <f t="shared" si="15"/>
        <v>e</v>
      </c>
      <c r="BD55" s="440">
        <f t="shared" si="16"/>
        <v>1.37099997</v>
      </c>
      <c r="BE55" s="399"/>
      <c r="BF55" s="456" t="str">
        <v>-</v>
      </c>
      <c r="BG55" s="446" t="str">
        <v>-</v>
      </c>
      <c r="BH55" s="402"/>
      <c r="BI55" s="557" t="s">
        <v>952</v>
      </c>
      <c r="BJ55" s="449">
        <f>_xll.RtGet($BN$7,$BN$8&amp;BI55&amp;$BN$9,$BJ$7)</f>
        <v>1.3565579830000001</v>
      </c>
      <c r="BK55" s="450">
        <f>_xll.RtGet($BN$7,$BN$8&amp;BI55&amp;$BN$9,$BK$7)</f>
        <v>1.3565579830000001</v>
      </c>
      <c r="BL55" s="399"/>
      <c r="BM55" s="402"/>
      <c r="BN55" s="402"/>
      <c r="BO55" s="397"/>
      <c r="BP55" s="620"/>
      <c r="BQ55" s="621"/>
      <c r="BR55" s="621"/>
      <c r="BS55" s="621"/>
      <c r="BT55" s="621"/>
      <c r="BU55" s="621"/>
      <c r="BV55" s="621"/>
      <c r="BW55" s="621"/>
      <c r="BX55" s="621"/>
      <c r="BY55" s="621"/>
      <c r="BZ55" s="621"/>
      <c r="CA55" s="621"/>
      <c r="CB55" s="621"/>
      <c r="CC55" s="621"/>
      <c r="CD55" s="621"/>
      <c r="CE55" s="621"/>
      <c r="CF55" s="621"/>
      <c r="CG55" s="621"/>
      <c r="CH55" s="621"/>
      <c r="CI55" s="621"/>
      <c r="CJ55" s="621"/>
      <c r="CK55" s="621"/>
      <c r="CL55" s="621"/>
      <c r="CM55" s="621"/>
      <c r="CN55" s="621"/>
      <c r="CO55" s="621"/>
      <c r="CP55" s="621"/>
      <c r="CQ55" s="621"/>
      <c r="CR55" s="621"/>
      <c r="CS55" s="621"/>
      <c r="CT55" s="621"/>
      <c r="CU55" s="621"/>
      <c r="CV55" s="621"/>
      <c r="CW55" s="621"/>
      <c r="CX55" s="621"/>
      <c r="CY55" s="621"/>
      <c r="CZ55" s="621"/>
      <c r="DA55" s="621"/>
      <c r="DB55" s="621"/>
      <c r="DC55" s="621"/>
      <c r="DD55" s="621"/>
      <c r="DE55" s="621"/>
      <c r="DF55" s="621"/>
      <c r="DG55" s="621"/>
      <c r="DH55" s="621"/>
      <c r="DI55" s="621"/>
      <c r="DJ55" s="621"/>
      <c r="DK55" s="621"/>
      <c r="DL55" s="621"/>
      <c r="DM55" s="621"/>
      <c r="DN55" s="621"/>
      <c r="DO55" s="621"/>
      <c r="DP55" s="621"/>
      <c r="DQ55" s="621"/>
      <c r="DR55" s="621"/>
      <c r="DS55" s="621"/>
      <c r="DT55" s="621"/>
      <c r="DU55" s="621"/>
      <c r="DV55" s="621"/>
      <c r="DW55" s="621"/>
      <c r="DX55" s="621"/>
      <c r="DY55" s="621"/>
      <c r="DZ55" s="621"/>
    </row>
    <row r="56" spans="1:130">
      <c r="A56" s="589"/>
      <c r="B56" s="402"/>
      <c r="C56" s="402"/>
      <c r="D56" s="402"/>
      <c r="E56" s="419" t="b">
        <v>1</v>
      </c>
      <c r="F56" s="567">
        <f t="shared" si="31"/>
        <v>18</v>
      </c>
      <c r="G56" s="399"/>
      <c r="H56" s="399"/>
      <c r="I56" s="437">
        <f t="shared" si="32"/>
        <v>1.4679471110000002</v>
      </c>
      <c r="J56" s="536"/>
      <c r="K56" s="439"/>
      <c r="L56" s="536">
        <f t="shared" si="33"/>
        <v>1.4679471110000002</v>
      </c>
      <c r="M56" s="441">
        <f t="shared" si="38"/>
        <v>18</v>
      </c>
      <c r="N56" s="442">
        <f t="shared" si="34"/>
        <v>18</v>
      </c>
      <c r="O56" s="441">
        <f t="shared" si="39"/>
        <v>18</v>
      </c>
      <c r="P56" s="442">
        <f t="shared" si="35"/>
        <v>20</v>
      </c>
      <c r="Q56" s="399"/>
      <c r="R56" s="568">
        <f t="shared" si="36"/>
        <v>20</v>
      </c>
      <c r="S56" s="440">
        <f t="shared" si="37"/>
        <v>1.5110000000000001</v>
      </c>
      <c r="T56" s="399"/>
      <c r="U56" s="445">
        <v>56048</v>
      </c>
      <c r="V56" s="446">
        <v>0.57374296775989753</v>
      </c>
      <c r="W56" s="402"/>
      <c r="X56" s="558">
        <v>14</v>
      </c>
      <c r="Y56" s="449">
        <f>_xll.RtGet($AE$42,$AE$43&amp;$X56&amp;$AE$44,Y$42)</f>
        <v>1.3119298990000001</v>
      </c>
      <c r="Z56" s="450">
        <f>_xll.RtGet($AE$42,$AE$43&amp;$X56&amp;$AE$44,Z$42)</f>
        <v>1.3119298990000001</v>
      </c>
      <c r="AA56" s="399"/>
      <c r="AB56" s="399"/>
      <c r="AC56" s="399"/>
      <c r="AD56" s="399"/>
      <c r="AE56" s="399"/>
      <c r="AF56" s="402"/>
      <c r="AG56" s="402"/>
      <c r="AH56" s="402"/>
      <c r="AI56" s="402"/>
      <c r="AJ56" s="402"/>
      <c r="AK56" s="402"/>
      <c r="AL56" s="398"/>
      <c r="AM56" s="402"/>
      <c r="AN56" s="402"/>
      <c r="AO56" s="402"/>
      <c r="AP56" s="454" t="b">
        <v>1</v>
      </c>
      <c r="AQ56" s="558" t="str">
        <f t="shared" si="19"/>
        <v>26Y</v>
      </c>
      <c r="AR56" s="401">
        <f t="shared" si="10"/>
        <v>312</v>
      </c>
      <c r="AS56" s="442" t="s">
        <v>870</v>
      </c>
      <c r="AT56" s="437">
        <f t="shared" si="20"/>
        <v>1.3761403750000001</v>
      </c>
      <c r="AU56" s="438"/>
      <c r="AV56" s="439"/>
      <c r="AW56" s="440">
        <f t="shared" si="11"/>
        <v>1.3761403750000001</v>
      </c>
      <c r="AX56" s="441">
        <f t="shared" si="17"/>
        <v>54</v>
      </c>
      <c r="AY56" s="442">
        <f t="shared" si="12"/>
        <v>54</v>
      </c>
      <c r="AZ56" s="441">
        <f t="shared" si="18"/>
        <v>54</v>
      </c>
      <c r="BA56" s="442">
        <f t="shared" si="13"/>
        <v>54</v>
      </c>
      <c r="BB56" s="441">
        <f t="shared" si="14"/>
        <v>312</v>
      </c>
      <c r="BC56" s="401" t="str">
        <f t="shared" si="15"/>
        <v>e</v>
      </c>
      <c r="BD56" s="440">
        <f t="shared" si="16"/>
        <v>1.3761403750000001</v>
      </c>
      <c r="BE56" s="399"/>
      <c r="BF56" s="456" t="str">
        <v>-</v>
      </c>
      <c r="BG56" s="446" t="str">
        <v>-</v>
      </c>
      <c r="BH56" s="402"/>
      <c r="BI56" s="557" t="s">
        <v>954</v>
      </c>
      <c r="BJ56" s="449">
        <f>_xll.RtGet($BN$7,$BN$8&amp;BI56&amp;$BN$9,$BJ$7)</f>
        <v>1.3646372870000001</v>
      </c>
      <c r="BK56" s="450">
        <f>_xll.RtGet($BN$7,$BN$8&amp;BI56&amp;$BN$9,$BK$7)</f>
        <v>1.3646372870000001</v>
      </c>
      <c r="BL56" s="399"/>
      <c r="BM56" s="402"/>
      <c r="BN56" s="402"/>
      <c r="BO56" s="397"/>
      <c r="BP56" s="620"/>
      <c r="BQ56" s="621"/>
      <c r="BR56" s="621"/>
      <c r="BS56" s="621"/>
      <c r="BT56" s="621"/>
      <c r="BU56" s="621"/>
      <c r="BV56" s="621"/>
      <c r="BW56" s="621"/>
      <c r="BX56" s="621"/>
      <c r="BY56" s="621"/>
      <c r="BZ56" s="621"/>
      <c r="CA56" s="621"/>
      <c r="CB56" s="621"/>
      <c r="CC56" s="621"/>
      <c r="CD56" s="621"/>
      <c r="CE56" s="621"/>
      <c r="CF56" s="621"/>
      <c r="CG56" s="621"/>
      <c r="CH56" s="621"/>
      <c r="CI56" s="621"/>
      <c r="CJ56" s="621"/>
      <c r="CK56" s="621"/>
      <c r="CL56" s="621"/>
      <c r="CM56" s="621"/>
      <c r="CN56" s="621"/>
      <c r="CO56" s="621"/>
      <c r="CP56" s="621"/>
      <c r="CQ56" s="621"/>
      <c r="CR56" s="621"/>
      <c r="CS56" s="621"/>
      <c r="CT56" s="621"/>
      <c r="CU56" s="621"/>
      <c r="CV56" s="621"/>
      <c r="CW56" s="621"/>
      <c r="CX56" s="621"/>
      <c r="CY56" s="621"/>
      <c r="CZ56" s="621"/>
      <c r="DA56" s="621"/>
      <c r="DB56" s="621"/>
      <c r="DC56" s="621"/>
      <c r="DD56" s="621"/>
      <c r="DE56" s="621"/>
      <c r="DF56" s="621"/>
      <c r="DG56" s="621"/>
      <c r="DH56" s="621"/>
      <c r="DI56" s="621"/>
      <c r="DJ56" s="621"/>
      <c r="DK56" s="621"/>
      <c r="DL56" s="621"/>
      <c r="DM56" s="621"/>
      <c r="DN56" s="621"/>
      <c r="DO56" s="621"/>
      <c r="DP56" s="621"/>
      <c r="DQ56" s="621"/>
      <c r="DR56" s="621"/>
      <c r="DS56" s="621"/>
      <c r="DT56" s="621"/>
      <c r="DU56" s="621"/>
      <c r="DV56" s="621"/>
      <c r="DW56" s="621"/>
      <c r="DX56" s="621"/>
      <c r="DY56" s="621"/>
      <c r="DZ56" s="621"/>
    </row>
    <row r="57" spans="1:130">
      <c r="A57" s="589"/>
      <c r="B57" s="495" t="s">
        <v>842</v>
      </c>
      <c r="C57" s="495" t="s">
        <v>843</v>
      </c>
      <c r="D57" s="402"/>
      <c r="E57" s="419" t="b">
        <v>1</v>
      </c>
      <c r="F57" s="567">
        <f t="shared" si="31"/>
        <v>19</v>
      </c>
      <c r="G57" s="399"/>
      <c r="H57" s="399"/>
      <c r="I57" s="437">
        <f t="shared" si="32"/>
        <v>1.4919960440000002</v>
      </c>
      <c r="J57" s="536"/>
      <c r="K57" s="439"/>
      <c r="L57" s="536">
        <f t="shared" si="33"/>
        <v>1.4919960440000002</v>
      </c>
      <c r="M57" s="441">
        <f t="shared" si="38"/>
        <v>19</v>
      </c>
      <c r="N57" s="442">
        <f t="shared" si="34"/>
        <v>19</v>
      </c>
      <c r="O57" s="441">
        <f t="shared" si="39"/>
        <v>19</v>
      </c>
      <c r="P57" s="442">
        <f t="shared" si="35"/>
        <v>21</v>
      </c>
      <c r="Q57" s="399"/>
      <c r="R57" s="568">
        <f t="shared" si="36"/>
        <v>21</v>
      </c>
      <c r="S57" s="440">
        <f t="shared" si="37"/>
        <v>1.5258386730000002</v>
      </c>
      <c r="T57" s="399"/>
      <c r="U57" s="445">
        <v>56415</v>
      </c>
      <c r="V57" s="446">
        <v>0.56523940242273452</v>
      </c>
      <c r="W57" s="402"/>
      <c r="X57" s="558">
        <v>15</v>
      </c>
      <c r="Y57" s="449">
        <f>_xll.RtGet($AE$42,$AE$43&amp;$X57&amp;$AE$44,Y$42)</f>
        <v>1.361</v>
      </c>
      <c r="Z57" s="450">
        <f>_xll.RtGet($AE$42,$AE$43&amp;$X57&amp;$AE$44,Z$42)</f>
        <v>1.361</v>
      </c>
      <c r="AA57" s="399"/>
      <c r="AB57" s="399"/>
      <c r="AC57" s="399"/>
      <c r="AD57" s="399"/>
      <c r="AE57" s="399"/>
      <c r="AF57" s="402"/>
      <c r="AG57" s="402"/>
      <c r="AH57" s="402"/>
      <c r="AI57" s="402"/>
      <c r="AJ57" s="402"/>
      <c r="AK57" s="402"/>
      <c r="AL57" s="398"/>
      <c r="AM57" s="402"/>
      <c r="AN57" s="402"/>
      <c r="AO57" s="402"/>
      <c r="AP57" s="454" t="b">
        <v>1</v>
      </c>
      <c r="AQ57" s="558" t="str">
        <f t="shared" si="19"/>
        <v>27Y</v>
      </c>
      <c r="AR57" s="401">
        <f t="shared" si="10"/>
        <v>324</v>
      </c>
      <c r="AS57" s="442" t="s">
        <v>870</v>
      </c>
      <c r="AT57" s="437">
        <f t="shared" si="20"/>
        <v>1.3803677599999999</v>
      </c>
      <c r="AU57" s="438"/>
      <c r="AV57" s="439"/>
      <c r="AW57" s="440">
        <f t="shared" si="11"/>
        <v>1.3803677599999999</v>
      </c>
      <c r="AX57" s="441">
        <f t="shared" si="17"/>
        <v>55</v>
      </c>
      <c r="AY57" s="442">
        <f t="shared" si="12"/>
        <v>55</v>
      </c>
      <c r="AZ57" s="441">
        <f t="shared" si="18"/>
        <v>55</v>
      </c>
      <c r="BA57" s="442">
        <f t="shared" si="13"/>
        <v>55</v>
      </c>
      <c r="BB57" s="441">
        <f t="shared" si="14"/>
        <v>324</v>
      </c>
      <c r="BC57" s="401" t="str">
        <f t="shared" si="15"/>
        <v>e</v>
      </c>
      <c r="BD57" s="440">
        <f t="shared" si="16"/>
        <v>1.3803677599999999</v>
      </c>
      <c r="BE57" s="399"/>
      <c r="BF57" s="456" t="str">
        <v>-</v>
      </c>
      <c r="BG57" s="446" t="str">
        <v>-</v>
      </c>
      <c r="BH57" s="402"/>
      <c r="BI57" s="557" t="s">
        <v>955</v>
      </c>
      <c r="BJ57" s="449">
        <f>_xll.RtGet($BN$7,$BN$8&amp;BI57&amp;$BN$9,$BJ$7)</f>
        <v>1.37099997</v>
      </c>
      <c r="BK57" s="450">
        <f>_xll.RtGet($BN$7,$BN$8&amp;BI57&amp;$BN$9,$BK$7)</f>
        <v>1.37099997</v>
      </c>
      <c r="BL57" s="399"/>
      <c r="BM57" s="402"/>
      <c r="BN57" s="402"/>
      <c r="BO57" s="397"/>
      <c r="BP57" s="620"/>
      <c r="BQ57" s="621"/>
      <c r="BR57" s="621"/>
      <c r="BS57" s="621"/>
      <c r="BT57" s="621"/>
      <c r="BU57" s="621"/>
      <c r="BV57" s="621"/>
      <c r="BW57" s="621"/>
      <c r="BX57" s="621"/>
      <c r="BY57" s="621"/>
      <c r="BZ57" s="621"/>
      <c r="CA57" s="621"/>
      <c r="CB57" s="621"/>
      <c r="CC57" s="621"/>
      <c r="CD57" s="621"/>
      <c r="CE57" s="621"/>
      <c r="CF57" s="621"/>
      <c r="CG57" s="621"/>
      <c r="CH57" s="621"/>
      <c r="CI57" s="621"/>
      <c r="CJ57" s="621"/>
      <c r="CK57" s="621"/>
      <c r="CL57" s="621"/>
      <c r="CM57" s="621"/>
      <c r="CN57" s="621"/>
      <c r="CO57" s="621"/>
      <c r="CP57" s="621"/>
      <c r="CQ57" s="621"/>
      <c r="CR57" s="621"/>
      <c r="CS57" s="621"/>
      <c r="CT57" s="621"/>
      <c r="CU57" s="621"/>
      <c r="CV57" s="621"/>
      <c r="CW57" s="621"/>
      <c r="CX57" s="621"/>
      <c r="CY57" s="621"/>
      <c r="CZ57" s="621"/>
      <c r="DA57" s="621"/>
      <c r="DB57" s="621"/>
      <c r="DC57" s="621"/>
      <c r="DD57" s="621"/>
      <c r="DE57" s="621"/>
      <c r="DF57" s="621"/>
      <c r="DG57" s="621"/>
      <c r="DH57" s="621"/>
      <c r="DI57" s="621"/>
      <c r="DJ57" s="621"/>
      <c r="DK57" s="621"/>
      <c r="DL57" s="621"/>
      <c r="DM57" s="621"/>
      <c r="DN57" s="621"/>
      <c r="DO57" s="621"/>
      <c r="DP57" s="621"/>
      <c r="DQ57" s="621"/>
      <c r="DR57" s="621"/>
      <c r="DS57" s="621"/>
      <c r="DT57" s="621"/>
      <c r="DU57" s="621"/>
      <c r="DV57" s="621"/>
      <c r="DW57" s="621"/>
      <c r="DX57" s="621"/>
      <c r="DY57" s="621"/>
      <c r="DZ57" s="621"/>
    </row>
    <row r="58" spans="1:130">
      <c r="A58" s="589"/>
      <c r="B58" s="590" t="str">
        <f>"DiscCurveName"&amp;IF(ISBLANK(C29),"","#"&amp;C29)</f>
        <v>DiscCurveName</v>
      </c>
      <c r="C58" s="591">
        <f>exoDisc</f>
        <v>0</v>
      </c>
      <c r="D58" s="402"/>
      <c r="E58" s="419" t="b">
        <v>1</v>
      </c>
      <c r="F58" s="567">
        <f t="shared" si="31"/>
        <v>20</v>
      </c>
      <c r="G58" s="399"/>
      <c r="H58" s="399"/>
      <c r="I58" s="437">
        <f t="shared" si="32"/>
        <v>1.5110000000000001</v>
      </c>
      <c r="J58" s="536"/>
      <c r="K58" s="439"/>
      <c r="L58" s="536">
        <f t="shared" si="33"/>
        <v>1.5110000000000001</v>
      </c>
      <c r="M58" s="441">
        <f t="shared" si="38"/>
        <v>20</v>
      </c>
      <c r="N58" s="442">
        <f t="shared" si="34"/>
        <v>20</v>
      </c>
      <c r="O58" s="441">
        <f t="shared" si="39"/>
        <v>20</v>
      </c>
      <c r="P58" s="442">
        <f t="shared" si="35"/>
        <v>22</v>
      </c>
      <c r="Q58" s="399"/>
      <c r="R58" s="568">
        <f t="shared" si="36"/>
        <v>22</v>
      </c>
      <c r="S58" s="440">
        <f t="shared" si="37"/>
        <v>1.5373647570000002</v>
      </c>
      <c r="T58" s="399"/>
      <c r="U58" s="445">
        <v>56779</v>
      </c>
      <c r="V58" s="446">
        <v>0.55704658498564175</v>
      </c>
      <c r="W58" s="402"/>
      <c r="X58" s="558">
        <v>16</v>
      </c>
      <c r="Y58" s="449">
        <f>_xll.RtGet($AE$42,$AE$43&amp;$X58&amp;$AE$44,Y$42)</f>
        <v>1.402947422</v>
      </c>
      <c r="Z58" s="450">
        <f>_xll.RtGet($AE$42,$AE$43&amp;$X58&amp;$AE$44,Z$42)</f>
        <v>1.402947422</v>
      </c>
      <c r="AA58" s="399"/>
      <c r="AB58" s="399"/>
      <c r="AC58" s="399"/>
      <c r="AD58" s="399"/>
      <c r="AE58" s="399"/>
      <c r="AF58" s="402"/>
      <c r="AG58" s="402"/>
      <c r="AH58" s="402"/>
      <c r="AI58" s="402"/>
      <c r="AJ58" s="402"/>
      <c r="AK58" s="402"/>
      <c r="AL58" s="398"/>
      <c r="AM58" s="402"/>
      <c r="AN58" s="402"/>
      <c r="AO58" s="402"/>
      <c r="AP58" s="454" t="b">
        <v>1</v>
      </c>
      <c r="AQ58" s="558" t="str">
        <f t="shared" si="19"/>
        <v>28Y</v>
      </c>
      <c r="AR58" s="401">
        <f t="shared" si="10"/>
        <v>336</v>
      </c>
      <c r="AS58" s="442" t="s">
        <v>870</v>
      </c>
      <c r="AT58" s="437">
        <f t="shared" si="20"/>
        <v>1.383818003</v>
      </c>
      <c r="AU58" s="438"/>
      <c r="AV58" s="439"/>
      <c r="AW58" s="440">
        <f t="shared" si="11"/>
        <v>1.383818003</v>
      </c>
      <c r="AX58" s="441">
        <f t="shared" si="17"/>
        <v>56</v>
      </c>
      <c r="AY58" s="442">
        <f t="shared" si="12"/>
        <v>56</v>
      </c>
      <c r="AZ58" s="441">
        <f t="shared" si="18"/>
        <v>56</v>
      </c>
      <c r="BA58" s="442">
        <f t="shared" si="13"/>
        <v>56</v>
      </c>
      <c r="BB58" s="441">
        <f t="shared" si="14"/>
        <v>336</v>
      </c>
      <c r="BC58" s="401" t="str">
        <f t="shared" si="15"/>
        <v>e</v>
      </c>
      <c r="BD58" s="440">
        <f t="shared" si="16"/>
        <v>1.383818003</v>
      </c>
      <c r="BE58" s="399"/>
      <c r="BF58" s="456" t="str">
        <v>-</v>
      </c>
      <c r="BG58" s="446" t="str">
        <v>-</v>
      </c>
      <c r="BH58" s="402"/>
      <c r="BI58" s="557" t="s">
        <v>956</v>
      </c>
      <c r="BJ58" s="449">
        <f>_xll.RtGet($BN$7,$BN$8&amp;BI58&amp;$BN$9,$BJ$7)</f>
        <v>1.3761403750000001</v>
      </c>
      <c r="BK58" s="450">
        <f>_xll.RtGet($BN$7,$BN$8&amp;BI58&amp;$BN$9,$BK$7)</f>
        <v>1.3761403750000001</v>
      </c>
      <c r="BL58" s="399"/>
      <c r="BM58" s="402"/>
      <c r="BN58" s="402"/>
      <c r="BO58" s="397"/>
      <c r="BP58" s="620"/>
      <c r="BQ58" s="621"/>
      <c r="BR58" s="621"/>
      <c r="BS58" s="621"/>
      <c r="BT58" s="621"/>
      <c r="BU58" s="621"/>
      <c r="BV58" s="621"/>
      <c r="BW58" s="621"/>
      <c r="BX58" s="621"/>
      <c r="BY58" s="621"/>
      <c r="BZ58" s="621"/>
      <c r="CA58" s="621"/>
      <c r="CB58" s="621"/>
      <c r="CC58" s="621"/>
      <c r="CD58" s="621"/>
      <c r="CE58" s="621"/>
      <c r="CF58" s="621"/>
      <c r="CG58" s="621"/>
      <c r="CH58" s="621"/>
      <c r="CI58" s="621"/>
      <c r="CJ58" s="621"/>
      <c r="CK58" s="621"/>
      <c r="CL58" s="621"/>
      <c r="CM58" s="621"/>
      <c r="CN58" s="621"/>
      <c r="CO58" s="621"/>
      <c r="CP58" s="621"/>
      <c r="CQ58" s="621"/>
      <c r="CR58" s="621"/>
      <c r="CS58" s="621"/>
      <c r="CT58" s="621"/>
      <c r="CU58" s="621"/>
      <c r="CV58" s="621"/>
      <c r="CW58" s="621"/>
      <c r="CX58" s="621"/>
      <c r="CY58" s="621"/>
      <c r="CZ58" s="621"/>
      <c r="DA58" s="621"/>
      <c r="DB58" s="621"/>
      <c r="DC58" s="621"/>
      <c r="DD58" s="621"/>
      <c r="DE58" s="621"/>
      <c r="DF58" s="621"/>
      <c r="DG58" s="621"/>
      <c r="DH58" s="621"/>
      <c r="DI58" s="621"/>
      <c r="DJ58" s="621"/>
      <c r="DK58" s="621"/>
      <c r="DL58" s="621"/>
      <c r="DM58" s="621"/>
      <c r="DN58" s="621"/>
      <c r="DO58" s="621"/>
      <c r="DP58" s="621"/>
      <c r="DQ58" s="621"/>
      <c r="DR58" s="621"/>
      <c r="DS58" s="621"/>
      <c r="DT58" s="621"/>
      <c r="DU58" s="621"/>
      <c r="DV58" s="621"/>
      <c r="DW58" s="621"/>
      <c r="DX58" s="621"/>
      <c r="DY58" s="621"/>
      <c r="DZ58" s="621"/>
    </row>
    <row r="59" spans="1:130">
      <c r="A59" s="589"/>
      <c r="B59" s="592" t="str">
        <f>"FutEndDate"&amp;IF(ISBLANK(C44),"","#"&amp;C44)</f>
        <v>FutEndDate#standard</v>
      </c>
      <c r="C59" s="593">
        <v>0</v>
      </c>
      <c r="D59" s="402"/>
      <c r="E59" s="419" t="b">
        <v>1</v>
      </c>
      <c r="F59" s="567">
        <f t="shared" si="31"/>
        <v>21</v>
      </c>
      <c r="G59" s="399"/>
      <c r="H59" s="399"/>
      <c r="I59" s="437">
        <f t="shared" si="32"/>
        <v>1.5258386730000002</v>
      </c>
      <c r="J59" s="536"/>
      <c r="K59" s="439"/>
      <c r="L59" s="536">
        <f t="shared" si="33"/>
        <v>1.5258386730000002</v>
      </c>
      <c r="M59" s="441">
        <f t="shared" si="38"/>
        <v>21</v>
      </c>
      <c r="N59" s="442">
        <f t="shared" si="34"/>
        <v>21</v>
      </c>
      <c r="O59" s="441">
        <f t="shared" si="39"/>
        <v>21</v>
      </c>
      <c r="P59" s="442">
        <f t="shared" si="35"/>
        <v>23</v>
      </c>
      <c r="Q59" s="399"/>
      <c r="R59" s="568">
        <f t="shared" si="36"/>
        <v>23</v>
      </c>
      <c r="S59" s="440">
        <f t="shared" si="37"/>
        <v>1.545644566</v>
      </c>
      <c r="T59" s="399"/>
      <c r="U59" s="445">
        <v>57144</v>
      </c>
      <c r="V59" s="446">
        <v>0.5490772794036467</v>
      </c>
      <c r="W59" s="402"/>
      <c r="X59" s="558">
        <v>17</v>
      </c>
      <c r="Y59" s="449">
        <f>_xll.RtGet($AE$42,$AE$43&amp;$X59&amp;$AE$44,Y$42)</f>
        <v>1.438310121</v>
      </c>
      <c r="Z59" s="450">
        <f>_xll.RtGet($AE$42,$AE$43&amp;$X59&amp;$AE$44,Z$42)</f>
        <v>1.438310121</v>
      </c>
      <c r="AA59" s="399"/>
      <c r="AB59" s="399"/>
      <c r="AC59" s="399"/>
      <c r="AD59" s="399"/>
      <c r="AE59" s="399"/>
      <c r="AF59" s="402"/>
      <c r="AG59" s="402"/>
      <c r="AH59" s="402"/>
      <c r="AI59" s="402"/>
      <c r="AJ59" s="402"/>
      <c r="AK59" s="402"/>
      <c r="AL59" s="398"/>
      <c r="AM59" s="402"/>
      <c r="AN59" s="402"/>
      <c r="AO59" s="402"/>
      <c r="AP59" s="454" t="b">
        <v>1</v>
      </c>
      <c r="AQ59" s="558" t="str">
        <f t="shared" si="19"/>
        <v>29Y</v>
      </c>
      <c r="AR59" s="401">
        <f t="shared" si="10"/>
        <v>348</v>
      </c>
      <c r="AS59" s="442" t="s">
        <v>870</v>
      </c>
      <c r="AT59" s="437">
        <f t="shared" si="20"/>
        <v>1.3866401460000002</v>
      </c>
      <c r="AU59" s="438"/>
      <c r="AV59" s="439"/>
      <c r="AW59" s="440">
        <f t="shared" si="11"/>
        <v>1.3866401460000002</v>
      </c>
      <c r="AX59" s="441">
        <f t="shared" si="17"/>
        <v>57</v>
      </c>
      <c r="AY59" s="442">
        <f t="shared" si="12"/>
        <v>57</v>
      </c>
      <c r="AZ59" s="441">
        <f t="shared" si="18"/>
        <v>57</v>
      </c>
      <c r="BA59" s="442">
        <f t="shared" si="13"/>
        <v>57</v>
      </c>
      <c r="BB59" s="441">
        <f t="shared" si="14"/>
        <v>348</v>
      </c>
      <c r="BC59" s="401" t="str">
        <f t="shared" si="15"/>
        <v>e</v>
      </c>
      <c r="BD59" s="440">
        <f t="shared" si="16"/>
        <v>1.3866401460000002</v>
      </c>
      <c r="BE59" s="399"/>
      <c r="BF59" s="456" t="str">
        <v>-</v>
      </c>
      <c r="BG59" s="446" t="str">
        <v>-</v>
      </c>
      <c r="BH59" s="402"/>
      <c r="BI59" s="557" t="s">
        <v>957</v>
      </c>
      <c r="BJ59" s="449">
        <f>_xll.RtGet($BN$7,$BN$8&amp;BI59&amp;$BN$9,$BJ$7)</f>
        <v>1.3803677599999999</v>
      </c>
      <c r="BK59" s="450">
        <f>_xll.RtGet($BN$7,$BN$8&amp;BI59&amp;$BN$9,$BK$7)</f>
        <v>1.3803677599999999</v>
      </c>
      <c r="BL59" s="399"/>
      <c r="BM59" s="402"/>
      <c r="BN59" s="402"/>
      <c r="BO59" s="397"/>
      <c r="BP59" s="620"/>
      <c r="BQ59" s="621"/>
      <c r="BR59" s="621"/>
      <c r="BS59" s="621"/>
      <c r="BT59" s="621"/>
      <c r="BU59" s="621"/>
      <c r="BV59" s="621"/>
      <c r="BW59" s="621"/>
      <c r="BX59" s="621"/>
      <c r="BY59" s="621"/>
      <c r="BZ59" s="621"/>
      <c r="CA59" s="621"/>
      <c r="CB59" s="621"/>
      <c r="CC59" s="621"/>
      <c r="CD59" s="621"/>
      <c r="CE59" s="621"/>
      <c r="CF59" s="621"/>
      <c r="CG59" s="621"/>
      <c r="CH59" s="621"/>
      <c r="CI59" s="621"/>
      <c r="CJ59" s="621"/>
      <c r="CK59" s="621"/>
      <c r="CL59" s="621"/>
      <c r="CM59" s="621"/>
      <c r="CN59" s="621"/>
      <c r="CO59" s="621"/>
      <c r="CP59" s="621"/>
      <c r="CQ59" s="621"/>
      <c r="CR59" s="621"/>
      <c r="CS59" s="621"/>
      <c r="CT59" s="621"/>
      <c r="CU59" s="621"/>
      <c r="CV59" s="621"/>
      <c r="CW59" s="621"/>
      <c r="CX59" s="621"/>
      <c r="CY59" s="621"/>
      <c r="CZ59" s="621"/>
      <c r="DA59" s="621"/>
      <c r="DB59" s="621"/>
      <c r="DC59" s="621"/>
      <c r="DD59" s="621"/>
      <c r="DE59" s="621"/>
      <c r="DF59" s="621"/>
      <c r="DG59" s="621"/>
      <c r="DH59" s="621"/>
      <c r="DI59" s="621"/>
      <c r="DJ59" s="621"/>
      <c r="DK59" s="621"/>
      <c r="DL59" s="621"/>
      <c r="DM59" s="621"/>
      <c r="DN59" s="621"/>
      <c r="DO59" s="621"/>
      <c r="DP59" s="621"/>
      <c r="DQ59" s="621"/>
      <c r="DR59" s="621"/>
      <c r="DS59" s="621"/>
      <c r="DT59" s="621"/>
      <c r="DU59" s="621"/>
      <c r="DV59" s="621"/>
      <c r="DW59" s="621"/>
      <c r="DX59" s="621"/>
      <c r="DY59" s="621"/>
      <c r="DZ59" s="621"/>
    </row>
    <row r="60" spans="1:130">
      <c r="A60" s="589"/>
      <c r="B60" s="592" t="str">
        <f>"MatBlockCons"&amp;IF(ISBLANK(C43),"","#"&amp;C43)</f>
        <v>MatBlockCons#on</v>
      </c>
      <c r="C60" s="593">
        <v>0</v>
      </c>
      <c r="D60" s="402"/>
      <c r="E60" s="419" t="b">
        <v>1</v>
      </c>
      <c r="F60" s="567">
        <f t="shared" si="31"/>
        <v>22</v>
      </c>
      <c r="G60" s="399"/>
      <c r="H60" s="399"/>
      <c r="I60" s="437">
        <f t="shared" si="32"/>
        <v>1.5373647570000002</v>
      </c>
      <c r="J60" s="536"/>
      <c r="K60" s="439"/>
      <c r="L60" s="536">
        <f t="shared" si="33"/>
        <v>1.5373647570000002</v>
      </c>
      <c r="M60" s="441">
        <f t="shared" si="38"/>
        <v>22</v>
      </c>
      <c r="N60" s="442">
        <f t="shared" si="34"/>
        <v>22</v>
      </c>
      <c r="O60" s="441">
        <f t="shared" si="39"/>
        <v>22</v>
      </c>
      <c r="P60" s="442">
        <f t="shared" si="35"/>
        <v>24</v>
      </c>
      <c r="Q60" s="399"/>
      <c r="R60" s="568">
        <f t="shared" si="36"/>
        <v>24</v>
      </c>
      <c r="S60" s="440">
        <f t="shared" si="37"/>
        <v>1.5513614230000001</v>
      </c>
      <c r="T60" s="399"/>
      <c r="U60" s="445">
        <v>57509</v>
      </c>
      <c r="V60" s="446">
        <v>0.54136073000085272</v>
      </c>
      <c r="W60" s="402"/>
      <c r="X60" s="558">
        <v>18</v>
      </c>
      <c r="Y60" s="449">
        <f>_xll.RtGet($AE$42,$AE$43&amp;$X60&amp;$AE$44,Y$42)</f>
        <v>1.4679471110000002</v>
      </c>
      <c r="Z60" s="450">
        <f>_xll.RtGet($AE$42,$AE$43&amp;$X60&amp;$AE$44,Z$42)</f>
        <v>1.4679471110000002</v>
      </c>
      <c r="AA60" s="399"/>
      <c r="AB60" s="399"/>
      <c r="AC60" s="399"/>
      <c r="AD60" s="399"/>
      <c r="AE60" s="399"/>
      <c r="AF60" s="402"/>
      <c r="AG60" s="402"/>
      <c r="AH60" s="402"/>
      <c r="AI60" s="402"/>
      <c r="AJ60" s="402"/>
      <c r="AK60" s="402"/>
      <c r="AL60" s="398"/>
      <c r="AM60" s="402"/>
      <c r="AN60" s="402"/>
      <c r="AO60" s="402"/>
      <c r="AP60" s="454" t="b">
        <v>1</v>
      </c>
      <c r="AQ60" s="558" t="str">
        <f t="shared" si="19"/>
        <v>30Y</v>
      </c>
      <c r="AR60" s="401">
        <f t="shared" si="10"/>
        <v>360</v>
      </c>
      <c r="AS60" s="442" t="s">
        <v>870</v>
      </c>
      <c r="AT60" s="437">
        <f t="shared" si="20"/>
        <v>1.3889999910000002</v>
      </c>
      <c r="AU60" s="438"/>
      <c r="AV60" s="439"/>
      <c r="AW60" s="440">
        <f t="shared" si="11"/>
        <v>1.3889999910000002</v>
      </c>
      <c r="AX60" s="441">
        <f t="shared" si="17"/>
        <v>58</v>
      </c>
      <c r="AY60" s="442">
        <f t="shared" si="12"/>
        <v>58</v>
      </c>
      <c r="AZ60" s="441">
        <f t="shared" si="18"/>
        <v>58</v>
      </c>
      <c r="BA60" s="442">
        <f t="shared" si="13"/>
        <v>58</v>
      </c>
      <c r="BB60" s="441">
        <f t="shared" si="14"/>
        <v>360</v>
      </c>
      <c r="BC60" s="401" t="str">
        <f t="shared" si="15"/>
        <v>e</v>
      </c>
      <c r="BD60" s="440">
        <f t="shared" si="16"/>
        <v>1.3889999910000002</v>
      </c>
      <c r="BE60" s="399"/>
      <c r="BF60" s="456" t="str">
        <v>-</v>
      </c>
      <c r="BG60" s="446" t="str">
        <v>-</v>
      </c>
      <c r="BH60" s="402"/>
      <c r="BI60" s="557" t="s">
        <v>958</v>
      </c>
      <c r="BJ60" s="449">
        <f>_xll.RtGet($BN$7,$BN$8&amp;BI60&amp;$BN$9,$BJ$7)</f>
        <v>1.383818003</v>
      </c>
      <c r="BK60" s="450">
        <f>_xll.RtGet($BN$7,$BN$8&amp;BI60&amp;$BN$9,$BK$7)</f>
        <v>1.383818003</v>
      </c>
      <c r="BL60" s="399"/>
      <c r="BM60" s="402"/>
      <c r="BN60" s="402"/>
      <c r="BO60" s="397"/>
      <c r="BP60" s="620"/>
      <c r="BQ60" s="621"/>
      <c r="BR60" s="621"/>
      <c r="BS60" s="621"/>
      <c r="BT60" s="621"/>
      <c r="BU60" s="621"/>
      <c r="BV60" s="621"/>
      <c r="BW60" s="621"/>
      <c r="BX60" s="621"/>
      <c r="BY60" s="621"/>
      <c r="BZ60" s="621"/>
      <c r="CA60" s="621"/>
      <c r="CB60" s="621"/>
      <c r="CC60" s="621"/>
      <c r="CD60" s="621"/>
      <c r="CE60" s="621"/>
      <c r="CF60" s="621"/>
      <c r="CG60" s="621"/>
      <c r="CH60" s="621"/>
      <c r="CI60" s="621"/>
      <c r="CJ60" s="621"/>
      <c r="CK60" s="621"/>
      <c r="CL60" s="621"/>
      <c r="CM60" s="621"/>
      <c r="CN60" s="621"/>
      <c r="CO60" s="621"/>
      <c r="CP60" s="621"/>
      <c r="CQ60" s="621"/>
      <c r="CR60" s="621"/>
      <c r="CS60" s="621"/>
      <c r="CT60" s="621"/>
      <c r="CU60" s="621"/>
      <c r="CV60" s="621"/>
      <c r="CW60" s="621"/>
      <c r="CX60" s="621"/>
      <c r="CY60" s="621"/>
      <c r="CZ60" s="621"/>
      <c r="DA60" s="621"/>
      <c r="DB60" s="621"/>
      <c r="DC60" s="621"/>
      <c r="DD60" s="621"/>
      <c r="DE60" s="621"/>
      <c r="DF60" s="621"/>
      <c r="DG60" s="621"/>
      <c r="DH60" s="621"/>
      <c r="DI60" s="621"/>
      <c r="DJ60" s="621"/>
      <c r="DK60" s="621"/>
      <c r="DL60" s="621"/>
      <c r="DM60" s="621"/>
      <c r="DN60" s="621"/>
      <c r="DO60" s="621"/>
      <c r="DP60" s="621"/>
      <c r="DQ60" s="621"/>
      <c r="DR60" s="621"/>
      <c r="DS60" s="621"/>
      <c r="DT60" s="621"/>
      <c r="DU60" s="621"/>
      <c r="DV60" s="621"/>
      <c r="DW60" s="621"/>
      <c r="DX60" s="621"/>
      <c r="DY60" s="621"/>
      <c r="DZ60" s="621"/>
    </row>
    <row r="61" spans="1:130">
      <c r="A61" s="589"/>
      <c r="B61" s="592" t="str">
        <f>"FutBlockCons"&amp;IF(ISBLANK(C42),"","#"&amp;C42)</f>
        <v>FutBlockCons#stub</v>
      </c>
      <c r="C61" s="593">
        <v>0</v>
      </c>
      <c r="D61" s="402"/>
      <c r="E61" s="419" t="b">
        <v>1</v>
      </c>
      <c r="F61" s="567">
        <f t="shared" si="31"/>
        <v>23</v>
      </c>
      <c r="G61" s="399"/>
      <c r="H61" s="399"/>
      <c r="I61" s="437">
        <f t="shared" si="32"/>
        <v>1.545644566</v>
      </c>
      <c r="J61" s="536"/>
      <c r="K61" s="439"/>
      <c r="L61" s="536">
        <f t="shared" si="33"/>
        <v>1.545644566</v>
      </c>
      <c r="M61" s="441">
        <f t="shared" si="38"/>
        <v>23</v>
      </c>
      <c r="N61" s="442">
        <f t="shared" si="34"/>
        <v>23</v>
      </c>
      <c r="O61" s="441">
        <f t="shared" si="39"/>
        <v>23</v>
      </c>
      <c r="P61" s="442">
        <f t="shared" si="35"/>
        <v>25</v>
      </c>
      <c r="Q61" s="399"/>
      <c r="R61" s="568">
        <f t="shared" si="36"/>
        <v>25</v>
      </c>
      <c r="S61" s="440">
        <f t="shared" si="37"/>
        <v>1.5549999999999999</v>
      </c>
      <c r="T61" s="399"/>
      <c r="U61" s="445">
        <v>57874</v>
      </c>
      <c r="V61" s="446">
        <v>0.53390186833061115</v>
      </c>
      <c r="W61" s="402"/>
      <c r="X61" s="558">
        <v>19</v>
      </c>
      <c r="Y61" s="449">
        <f>_xll.RtGet($AE$42,$AE$43&amp;$X61&amp;$AE$44,Y$42)</f>
        <v>1.4919960440000002</v>
      </c>
      <c r="Z61" s="450">
        <f>_xll.RtGet($AE$42,$AE$43&amp;$X61&amp;$AE$44,Z$42)</f>
        <v>1.4919960440000002</v>
      </c>
      <c r="AA61" s="399"/>
      <c r="AB61" s="399"/>
      <c r="AC61" s="399"/>
      <c r="AD61" s="399"/>
      <c r="AE61" s="399"/>
      <c r="AF61" s="402"/>
      <c r="AG61" s="402"/>
      <c r="AH61" s="402"/>
      <c r="AI61" s="402"/>
      <c r="AJ61" s="402"/>
      <c r="AK61" s="402"/>
      <c r="AL61" s="398"/>
      <c r="AM61" s="402"/>
      <c r="AN61" s="402"/>
      <c r="AO61" s="402"/>
      <c r="AP61" s="454" t="b">
        <v>1</v>
      </c>
      <c r="AQ61" s="558" t="str">
        <f t="shared" si="19"/>
        <v>35Y</v>
      </c>
      <c r="AR61" s="401">
        <f t="shared" si="10"/>
        <v>420</v>
      </c>
      <c r="AS61" s="442" t="s">
        <v>870</v>
      </c>
      <c r="AT61" s="437">
        <f t="shared" si="20"/>
        <v>1.3954371360000002</v>
      </c>
      <c r="AU61" s="438"/>
      <c r="AV61" s="439"/>
      <c r="AW61" s="440">
        <f t="shared" si="11"/>
        <v>1.3954371360000002</v>
      </c>
      <c r="AX61" s="441">
        <f t="shared" si="17"/>
        <v>59</v>
      </c>
      <c r="AY61" s="442">
        <f t="shared" si="12"/>
        <v>59</v>
      </c>
      <c r="AZ61" s="441">
        <f t="shared" si="18"/>
        <v>59</v>
      </c>
      <c r="BA61" s="442">
        <f t="shared" si="13"/>
        <v>59</v>
      </c>
      <c r="BB61" s="441">
        <f t="shared" si="14"/>
        <v>420</v>
      </c>
      <c r="BC61" s="401" t="str">
        <f t="shared" si="15"/>
        <v>e</v>
      </c>
      <c r="BD61" s="440">
        <f t="shared" si="16"/>
        <v>1.3954371360000002</v>
      </c>
      <c r="BE61" s="399"/>
      <c r="BF61" s="456" t="str">
        <v>-</v>
      </c>
      <c r="BG61" s="446" t="str">
        <v>-</v>
      </c>
      <c r="BH61" s="402"/>
      <c r="BI61" s="557" t="s">
        <v>959</v>
      </c>
      <c r="BJ61" s="449">
        <f>_xll.RtGet($BN$7,$BN$8&amp;BI61&amp;$BN$9,$BJ$7)</f>
        <v>1.3866401460000002</v>
      </c>
      <c r="BK61" s="450">
        <f>_xll.RtGet($BN$7,$BN$8&amp;BI61&amp;$BN$9,$BK$7)</f>
        <v>1.3866401460000002</v>
      </c>
      <c r="BL61" s="399"/>
      <c r="BM61" s="402"/>
      <c r="BN61" s="402"/>
      <c r="BO61" s="397"/>
      <c r="BP61" s="620"/>
      <c r="BQ61" s="621"/>
      <c r="BR61" s="621"/>
      <c r="BS61" s="621"/>
      <c r="BT61" s="621"/>
      <c r="BU61" s="621"/>
      <c r="BV61" s="621"/>
      <c r="BW61" s="621"/>
      <c r="BX61" s="621"/>
      <c r="BY61" s="621"/>
      <c r="BZ61" s="621"/>
      <c r="CA61" s="621"/>
      <c r="CB61" s="621"/>
      <c r="CC61" s="621"/>
      <c r="CD61" s="621"/>
      <c r="CE61" s="621"/>
      <c r="CF61" s="621"/>
      <c r="CG61" s="621"/>
      <c r="CH61" s="621"/>
      <c r="CI61" s="621"/>
      <c r="CJ61" s="621"/>
      <c r="CK61" s="621"/>
      <c r="CL61" s="621"/>
      <c r="CM61" s="621"/>
      <c r="CN61" s="621"/>
      <c r="CO61" s="621"/>
      <c r="CP61" s="621"/>
      <c r="CQ61" s="621"/>
      <c r="CR61" s="621"/>
      <c r="CS61" s="621"/>
      <c r="CT61" s="621"/>
      <c r="CU61" s="621"/>
      <c r="CV61" s="621"/>
      <c r="CW61" s="621"/>
      <c r="CX61" s="621"/>
      <c r="CY61" s="621"/>
      <c r="CZ61" s="621"/>
      <c r="DA61" s="621"/>
      <c r="DB61" s="621"/>
      <c r="DC61" s="621"/>
      <c r="DD61" s="621"/>
      <c r="DE61" s="621"/>
      <c r="DF61" s="621"/>
      <c r="DG61" s="621"/>
      <c r="DH61" s="621"/>
      <c r="DI61" s="621"/>
      <c r="DJ61" s="621"/>
      <c r="DK61" s="621"/>
      <c r="DL61" s="621"/>
      <c r="DM61" s="621"/>
      <c r="DN61" s="621"/>
      <c r="DO61" s="621"/>
      <c r="DP61" s="621"/>
      <c r="DQ61" s="621"/>
      <c r="DR61" s="621"/>
      <c r="DS61" s="621"/>
      <c r="DT61" s="621"/>
      <c r="DU61" s="621"/>
      <c r="DV61" s="621"/>
      <c r="DW61" s="621"/>
      <c r="DX61" s="621"/>
      <c r="DY61" s="621"/>
      <c r="DZ61" s="621"/>
    </row>
    <row r="62" spans="1:130">
      <c r="A62" s="589"/>
      <c r="B62" s="592" t="s">
        <v>962</v>
      </c>
      <c r="C62" s="593">
        <f>IF(E22,1,0)</f>
        <v>1</v>
      </c>
      <c r="D62" s="402"/>
      <c r="E62" s="419" t="b">
        <v>1</v>
      </c>
      <c r="F62" s="567">
        <f t="shared" si="31"/>
        <v>24</v>
      </c>
      <c r="G62" s="399"/>
      <c r="H62" s="399"/>
      <c r="I62" s="437">
        <f t="shared" si="32"/>
        <v>1.5513614230000001</v>
      </c>
      <c r="J62" s="536"/>
      <c r="K62" s="439"/>
      <c r="L62" s="536">
        <f t="shared" si="33"/>
        <v>1.5513614230000001</v>
      </c>
      <c r="M62" s="441">
        <f t="shared" si="38"/>
        <v>24</v>
      </c>
      <c r="N62" s="442">
        <f t="shared" si="34"/>
        <v>24</v>
      </c>
      <c r="O62" s="441">
        <f t="shared" si="39"/>
        <v>24</v>
      </c>
      <c r="P62" s="442">
        <f t="shared" si="35"/>
        <v>26</v>
      </c>
      <c r="Q62" s="399"/>
      <c r="R62" s="568">
        <f t="shared" si="36"/>
        <v>26</v>
      </c>
      <c r="S62" s="440">
        <f t="shared" si="37"/>
        <v>1.55755062</v>
      </c>
      <c r="T62" s="399"/>
      <c r="U62" s="445">
        <v>61527</v>
      </c>
      <c r="V62" s="446">
        <v>0.46976136115524714</v>
      </c>
      <c r="W62" s="402"/>
      <c r="X62" s="558">
        <v>20</v>
      </c>
      <c r="Y62" s="449">
        <f>_xll.RtGet($AE$42,$AE$43&amp;$X62&amp;$AE$44,Y$42)</f>
        <v>1.5110000000000001</v>
      </c>
      <c r="Z62" s="450">
        <f>_xll.RtGet($AE$42,$AE$43&amp;$X62&amp;$AE$44,Z$42)</f>
        <v>1.5110000000000001</v>
      </c>
      <c r="AA62" s="399"/>
      <c r="AB62" s="399"/>
      <c r="AC62" s="399"/>
      <c r="AD62" s="399"/>
      <c r="AE62" s="399"/>
      <c r="AF62" s="402"/>
      <c r="AG62" s="402"/>
      <c r="AH62" s="402"/>
      <c r="AI62" s="402"/>
      <c r="AJ62" s="402"/>
      <c r="AK62" s="402"/>
      <c r="AL62" s="398"/>
      <c r="AM62" s="402"/>
      <c r="AN62" s="402"/>
      <c r="AO62" s="402"/>
      <c r="AP62" s="454" t="b">
        <v>1</v>
      </c>
      <c r="AQ62" s="558" t="str">
        <f t="shared" si="19"/>
        <v>40Y</v>
      </c>
      <c r="AR62" s="401">
        <f t="shared" si="10"/>
        <v>480</v>
      </c>
      <c r="AS62" s="442" t="s">
        <v>870</v>
      </c>
      <c r="AT62" s="437">
        <f t="shared" si="20"/>
        <v>1.39299996</v>
      </c>
      <c r="AU62" s="438"/>
      <c r="AV62" s="439"/>
      <c r="AW62" s="440">
        <f t="shared" si="11"/>
        <v>1.39299996</v>
      </c>
      <c r="AX62" s="441">
        <f t="shared" si="17"/>
        <v>60</v>
      </c>
      <c r="AY62" s="442">
        <f t="shared" si="12"/>
        <v>60</v>
      </c>
      <c r="AZ62" s="441">
        <f t="shared" si="18"/>
        <v>60</v>
      </c>
      <c r="BA62" s="442">
        <f t="shared" si="13"/>
        <v>60</v>
      </c>
      <c r="BB62" s="441">
        <f t="shared" si="14"/>
        <v>480</v>
      </c>
      <c r="BC62" s="401" t="str">
        <f t="shared" si="15"/>
        <v>e</v>
      </c>
      <c r="BD62" s="440">
        <f t="shared" si="16"/>
        <v>1.39299996</v>
      </c>
      <c r="BE62" s="399"/>
      <c r="BF62" s="456" t="str">
        <v>-</v>
      </c>
      <c r="BG62" s="446" t="str">
        <v>-</v>
      </c>
      <c r="BH62" s="402"/>
      <c r="BI62" s="557" t="s">
        <v>960</v>
      </c>
      <c r="BJ62" s="449">
        <f>_xll.RtGet($BN$7,$BN$8&amp;BI62&amp;$BN$9,$BJ$7)</f>
        <v>1.3889999910000002</v>
      </c>
      <c r="BK62" s="450">
        <f>_xll.RtGet($BN$7,$BN$8&amp;BI62&amp;$BN$9,$BK$7)</f>
        <v>1.3889999910000002</v>
      </c>
      <c r="BL62" s="399"/>
      <c r="BM62" s="402"/>
      <c r="BN62" s="402"/>
      <c r="BO62" s="397"/>
      <c r="BP62" s="620"/>
      <c r="BQ62" s="621"/>
      <c r="BR62" s="621"/>
      <c r="BS62" s="621"/>
      <c r="BT62" s="621"/>
      <c r="BU62" s="621"/>
      <c r="BV62" s="621"/>
      <c r="BW62" s="621"/>
      <c r="BX62" s="621"/>
      <c r="BY62" s="621"/>
      <c r="BZ62" s="621"/>
      <c r="CA62" s="621"/>
      <c r="CB62" s="621"/>
      <c r="CC62" s="621"/>
      <c r="CD62" s="621"/>
      <c r="CE62" s="621"/>
      <c r="CF62" s="621"/>
      <c r="CG62" s="621"/>
      <c r="CH62" s="621"/>
      <c r="CI62" s="621"/>
      <c r="CJ62" s="621"/>
      <c r="CK62" s="621"/>
      <c r="CL62" s="621"/>
      <c r="CM62" s="621"/>
      <c r="CN62" s="621"/>
      <c r="CO62" s="621"/>
      <c r="CP62" s="621"/>
      <c r="CQ62" s="621"/>
      <c r="CR62" s="621"/>
      <c r="CS62" s="621"/>
      <c r="CT62" s="621"/>
      <c r="CU62" s="621"/>
      <c r="CV62" s="621"/>
      <c r="CW62" s="621"/>
      <c r="CX62" s="621"/>
      <c r="CY62" s="621"/>
      <c r="CZ62" s="621"/>
      <c r="DA62" s="621"/>
      <c r="DB62" s="621"/>
      <c r="DC62" s="621"/>
      <c r="DD62" s="621"/>
      <c r="DE62" s="621"/>
      <c r="DF62" s="621"/>
      <c r="DG62" s="621"/>
      <c r="DH62" s="621"/>
      <c r="DI62" s="621"/>
      <c r="DJ62" s="621"/>
      <c r="DK62" s="621"/>
      <c r="DL62" s="621"/>
      <c r="DM62" s="621"/>
      <c r="DN62" s="621"/>
      <c r="DO62" s="621"/>
      <c r="DP62" s="621"/>
      <c r="DQ62" s="621"/>
      <c r="DR62" s="621"/>
      <c r="DS62" s="621"/>
      <c r="DT62" s="621"/>
      <c r="DU62" s="621"/>
      <c r="DV62" s="621"/>
      <c r="DW62" s="621"/>
      <c r="DX62" s="621"/>
      <c r="DY62" s="621"/>
      <c r="DZ62" s="621"/>
    </row>
    <row r="63" spans="1:130">
      <c r="A63" s="589"/>
      <c r="B63" s="592" t="str">
        <f>IF(E22,"FutBlockStubRate","")</f>
        <v>FutBlockStubRate</v>
      </c>
      <c r="C63" s="594">
        <f>IF(E22,stubRate,0)</f>
        <v>-0.26624999999999999</v>
      </c>
      <c r="D63" s="402"/>
      <c r="E63" s="419" t="b">
        <v>1</v>
      </c>
      <c r="F63" s="567">
        <f t="shared" si="31"/>
        <v>25</v>
      </c>
      <c r="G63" s="399"/>
      <c r="H63" s="399"/>
      <c r="I63" s="437">
        <f t="shared" si="32"/>
        <v>1.5549999999999999</v>
      </c>
      <c r="J63" s="536"/>
      <c r="K63" s="439"/>
      <c r="L63" s="536">
        <f t="shared" si="33"/>
        <v>1.5549999999999999</v>
      </c>
      <c r="M63" s="441">
        <f t="shared" si="38"/>
        <v>25</v>
      </c>
      <c r="N63" s="442">
        <f t="shared" si="34"/>
        <v>25</v>
      </c>
      <c r="O63" s="441">
        <f t="shared" si="39"/>
        <v>25</v>
      </c>
      <c r="P63" s="442">
        <f t="shared" si="35"/>
        <v>27</v>
      </c>
      <c r="Q63" s="399"/>
      <c r="R63" s="568">
        <f t="shared" si="36"/>
        <v>27</v>
      </c>
      <c r="S63" s="440">
        <f t="shared" si="37"/>
        <v>1.5593943590000001</v>
      </c>
      <c r="T63" s="399"/>
      <c r="U63" s="445">
        <v>65179</v>
      </c>
      <c r="V63" s="446">
        <v>0.41482781553859721</v>
      </c>
      <c r="W63" s="402"/>
      <c r="X63" s="558">
        <v>21</v>
      </c>
      <c r="Y63" s="449">
        <f>_xll.RtGet($AE$42,$AE$43&amp;$X63&amp;$AE$44,Y$42)</f>
        <v>1.5258386730000002</v>
      </c>
      <c r="Z63" s="450">
        <f>_xll.RtGet($AE$42,$AE$43&amp;$X63&amp;$AE$44,Z$42)</f>
        <v>1.5258386730000002</v>
      </c>
      <c r="AA63" s="399"/>
      <c r="AB63" s="399"/>
      <c r="AC63" s="399"/>
      <c r="AD63" s="399"/>
      <c r="AE63" s="399"/>
      <c r="AF63" s="402"/>
      <c r="AG63" s="402"/>
      <c r="AH63" s="402"/>
      <c r="AI63" s="402"/>
      <c r="AJ63" s="402"/>
      <c r="AK63" s="402"/>
      <c r="AL63" s="398"/>
      <c r="AM63" s="402"/>
      <c r="AN63" s="402"/>
      <c r="AO63" s="402"/>
      <c r="AP63" s="454" t="b">
        <v>1</v>
      </c>
      <c r="AQ63" s="558" t="str">
        <f t="shared" si="19"/>
        <v>50Y</v>
      </c>
      <c r="AR63" s="401">
        <f t="shared" si="10"/>
        <v>600</v>
      </c>
      <c r="AS63" s="442" t="s">
        <v>870</v>
      </c>
      <c r="AT63" s="437">
        <f t="shared" si="20"/>
        <v>1.3689999800000001</v>
      </c>
      <c r="AU63" s="438"/>
      <c r="AV63" s="439"/>
      <c r="AW63" s="440">
        <f t="shared" si="11"/>
        <v>1.3689999800000001</v>
      </c>
      <c r="AX63" s="441">
        <f t="shared" si="17"/>
        <v>61</v>
      </c>
      <c r="AY63" s="442">
        <f t="shared" si="12"/>
        <v>61</v>
      </c>
      <c r="AZ63" s="441">
        <f t="shared" si="18"/>
        <v>61</v>
      </c>
      <c r="BA63" s="442">
        <f t="shared" si="13"/>
        <v>61</v>
      </c>
      <c r="BB63" s="441">
        <f t="shared" si="14"/>
        <v>600</v>
      </c>
      <c r="BC63" s="401" t="str">
        <f t="shared" si="15"/>
        <v>e</v>
      </c>
      <c r="BD63" s="440">
        <f t="shared" si="16"/>
        <v>1.3689999800000001</v>
      </c>
      <c r="BE63" s="399"/>
      <c r="BF63" s="456" t="str">
        <v>-</v>
      </c>
      <c r="BG63" s="446" t="str">
        <v>-</v>
      </c>
      <c r="BH63" s="402"/>
      <c r="BI63" s="557" t="s">
        <v>964</v>
      </c>
      <c r="BJ63" s="449">
        <f>_xll.RtGet($BN$7,$BN$8&amp;BI63&amp;$BN$9,$BJ$7)</f>
        <v>1.3954371360000002</v>
      </c>
      <c r="BK63" s="450">
        <f>_xll.RtGet($BN$7,$BN$8&amp;BI63&amp;$BN$9,$BK$7)</f>
        <v>1.3954371360000002</v>
      </c>
      <c r="BL63" s="399"/>
      <c r="BM63" s="402"/>
      <c r="BN63" s="402"/>
      <c r="BO63" s="397"/>
      <c r="BP63" s="620"/>
      <c r="BQ63" s="621"/>
      <c r="BR63" s="621"/>
      <c r="BS63" s="621"/>
      <c r="BT63" s="621"/>
      <c r="BU63" s="621"/>
      <c r="BV63" s="621"/>
      <c r="BW63" s="621"/>
      <c r="BX63" s="621"/>
      <c r="BY63" s="621"/>
      <c r="BZ63" s="621"/>
      <c r="CA63" s="621"/>
      <c r="CB63" s="621"/>
      <c r="CC63" s="621"/>
      <c r="CD63" s="621"/>
      <c r="CE63" s="621"/>
      <c r="CF63" s="621"/>
      <c r="CG63" s="621"/>
      <c r="CH63" s="621"/>
      <c r="CI63" s="621"/>
      <c r="CJ63" s="621"/>
      <c r="CK63" s="621"/>
      <c r="CL63" s="621"/>
      <c r="CM63" s="621"/>
      <c r="CN63" s="621"/>
      <c r="CO63" s="621"/>
      <c r="CP63" s="621"/>
      <c r="CQ63" s="621"/>
      <c r="CR63" s="621"/>
      <c r="CS63" s="621"/>
      <c r="CT63" s="621"/>
      <c r="CU63" s="621"/>
      <c r="CV63" s="621"/>
      <c r="CW63" s="621"/>
      <c r="CX63" s="621"/>
      <c r="CY63" s="621"/>
      <c r="CZ63" s="621"/>
      <c r="DA63" s="621"/>
      <c r="DB63" s="621"/>
      <c r="DC63" s="621"/>
      <c r="DD63" s="621"/>
      <c r="DE63" s="621"/>
      <c r="DF63" s="621"/>
      <c r="DG63" s="621"/>
      <c r="DH63" s="621"/>
      <c r="DI63" s="621"/>
      <c r="DJ63" s="621"/>
      <c r="DK63" s="621"/>
      <c r="DL63" s="621"/>
      <c r="DM63" s="621"/>
      <c r="DN63" s="621"/>
      <c r="DO63" s="621"/>
      <c r="DP63" s="621"/>
      <c r="DQ63" s="621"/>
      <c r="DR63" s="621"/>
      <c r="DS63" s="621"/>
      <c r="DT63" s="621"/>
      <c r="DU63" s="621"/>
      <c r="DV63" s="621"/>
      <c r="DW63" s="621"/>
      <c r="DX63" s="621"/>
      <c r="DY63" s="621"/>
      <c r="DZ63" s="621"/>
    </row>
    <row r="64" spans="1:130">
      <c r="A64" s="589"/>
      <c r="B64" s="592" t="str">
        <f>"BlockOrder"&amp;IF(ISBLANK(C39),"","#"&amp;C39)</f>
        <v>BlockOrder#2314</v>
      </c>
      <c r="C64" s="593">
        <f>C39</f>
        <v>2314</v>
      </c>
      <c r="D64" s="402"/>
      <c r="E64" s="419" t="b">
        <v>1</v>
      </c>
      <c r="F64" s="567">
        <f t="shared" si="31"/>
        <v>26</v>
      </c>
      <c r="G64" s="399"/>
      <c r="H64" s="399"/>
      <c r="I64" s="437">
        <f t="shared" si="32"/>
        <v>1.55755062</v>
      </c>
      <c r="J64" s="536"/>
      <c r="K64" s="439"/>
      <c r="L64" s="536">
        <f t="shared" si="33"/>
        <v>1.55755062</v>
      </c>
      <c r="M64" s="441">
        <f t="shared" si="38"/>
        <v>26</v>
      </c>
      <c r="N64" s="442">
        <f t="shared" si="34"/>
        <v>26</v>
      </c>
      <c r="O64" s="441">
        <f t="shared" si="39"/>
        <v>26</v>
      </c>
      <c r="P64" s="442">
        <f t="shared" si="35"/>
        <v>28</v>
      </c>
      <c r="Q64" s="399"/>
      <c r="R64" s="568">
        <f t="shared" si="36"/>
        <v>28</v>
      </c>
      <c r="S64" s="440">
        <f t="shared" si="37"/>
        <v>1.5607047600000001</v>
      </c>
      <c r="T64" s="399"/>
      <c r="U64" s="445" t="e">
        <v>#N/A</v>
      </c>
      <c r="V64" s="446" t="e">
        <v>#N/A</v>
      </c>
      <c r="W64" s="402"/>
      <c r="X64" s="558">
        <v>22</v>
      </c>
      <c r="Y64" s="449">
        <f>_xll.RtGet($AE$42,$AE$43&amp;$X64&amp;$AE$44,Y$42)</f>
        <v>1.5373647570000002</v>
      </c>
      <c r="Z64" s="450">
        <f>_xll.RtGet($AE$42,$AE$43&amp;$X64&amp;$AE$44,Z$42)</f>
        <v>1.5373647570000002</v>
      </c>
      <c r="AA64" s="399"/>
      <c r="AB64" s="399"/>
      <c r="AC64" s="399"/>
      <c r="AD64" s="399"/>
      <c r="AE64" s="399"/>
      <c r="AF64" s="402"/>
      <c r="AG64" s="402"/>
      <c r="AH64" s="402"/>
      <c r="AI64" s="402"/>
      <c r="AJ64" s="402"/>
      <c r="AK64" s="402"/>
      <c r="AL64" s="398"/>
      <c r="AM64" s="402"/>
      <c r="AN64" s="402"/>
      <c r="AO64" s="402"/>
      <c r="AP64" s="501" t="b">
        <v>1</v>
      </c>
      <c r="AQ64" s="595" t="str">
        <f t="shared" si="19"/>
        <v>60Y</v>
      </c>
      <c r="AR64" s="476">
        <f t="shared" si="10"/>
        <v>720</v>
      </c>
      <c r="AS64" s="476" t="s">
        <v>870</v>
      </c>
      <c r="AT64" s="477">
        <f t="shared" si="20"/>
        <v>1.349</v>
      </c>
      <c r="AU64" s="478"/>
      <c r="AV64" s="479"/>
      <c r="AW64" s="480">
        <f t="shared" si="11"/>
        <v>1.349</v>
      </c>
      <c r="AX64" s="503">
        <f t="shared" si="17"/>
        <v>62</v>
      </c>
      <c r="AY64" s="504">
        <f t="shared" si="12"/>
        <v>62</v>
      </c>
      <c r="AZ64" s="503">
        <f t="shared" si="18"/>
        <v>62</v>
      </c>
      <c r="BA64" s="504">
        <f t="shared" si="13"/>
        <v>62</v>
      </c>
      <c r="BB64" s="503">
        <f t="shared" si="14"/>
        <v>720</v>
      </c>
      <c r="BC64" s="476" t="str">
        <f t="shared" si="15"/>
        <v>e</v>
      </c>
      <c r="BD64" s="480">
        <f t="shared" si="16"/>
        <v>1.349</v>
      </c>
      <c r="BE64" s="399"/>
      <c r="BF64" s="456" t="str">
        <v>-</v>
      </c>
      <c r="BG64" s="446" t="str">
        <v>-</v>
      </c>
      <c r="BH64" s="402"/>
      <c r="BI64" s="557" t="s">
        <v>961</v>
      </c>
      <c r="BJ64" s="449">
        <f>_xll.RtGet($BN$7,$BN$8&amp;BI64&amp;$BN$9,$BJ$7)</f>
        <v>1.39299996</v>
      </c>
      <c r="BK64" s="450">
        <f>_xll.RtGet($BN$7,$BN$8&amp;BI64&amp;$BN$9,$BK$7)</f>
        <v>1.39299996</v>
      </c>
      <c r="BL64" s="399"/>
      <c r="BM64" s="402"/>
      <c r="BN64" s="402"/>
      <c r="BO64" s="397"/>
      <c r="BP64" s="620"/>
      <c r="BQ64" s="621"/>
      <c r="BR64" s="621"/>
      <c r="BS64" s="621"/>
      <c r="BT64" s="621"/>
      <c r="BU64" s="621"/>
      <c r="BV64" s="621"/>
      <c r="BW64" s="621"/>
      <c r="BX64" s="621"/>
      <c r="BY64" s="621"/>
      <c r="BZ64" s="621"/>
      <c r="CA64" s="621"/>
      <c r="CB64" s="621"/>
      <c r="CC64" s="621"/>
      <c r="CD64" s="621"/>
      <c r="CE64" s="621"/>
      <c r="CF64" s="621"/>
      <c r="CG64" s="621"/>
      <c r="CH64" s="621"/>
      <c r="CI64" s="621"/>
      <c r="CJ64" s="621"/>
      <c r="CK64" s="621"/>
      <c r="CL64" s="621"/>
      <c r="CM64" s="621"/>
      <c r="CN64" s="621"/>
      <c r="CO64" s="621"/>
      <c r="CP64" s="621"/>
      <c r="CQ64" s="621"/>
      <c r="CR64" s="621"/>
      <c r="CS64" s="621"/>
      <c r="CT64" s="621"/>
      <c r="CU64" s="621"/>
      <c r="CV64" s="621"/>
      <c r="CW64" s="621"/>
      <c r="CX64" s="621"/>
      <c r="CY64" s="621"/>
      <c r="CZ64" s="621"/>
      <c r="DA64" s="621"/>
      <c r="DB64" s="621"/>
      <c r="DC64" s="621"/>
      <c r="DD64" s="621"/>
      <c r="DE64" s="621"/>
      <c r="DF64" s="621"/>
      <c r="DG64" s="621"/>
      <c r="DH64" s="621"/>
      <c r="DI64" s="621"/>
      <c r="DJ64" s="621"/>
      <c r="DK64" s="621"/>
      <c r="DL64" s="621"/>
      <c r="DM64" s="621"/>
      <c r="DN64" s="621"/>
      <c r="DO64" s="621"/>
      <c r="DP64" s="621"/>
      <c r="DQ64" s="621"/>
      <c r="DR64" s="621"/>
      <c r="DS64" s="621"/>
      <c r="DT64" s="621"/>
      <c r="DU64" s="621"/>
      <c r="DV64" s="621"/>
      <c r="DW64" s="621"/>
      <c r="DX64" s="621"/>
      <c r="DY64" s="621"/>
      <c r="DZ64" s="621"/>
    </row>
    <row r="65" spans="1:130">
      <c r="A65" s="589"/>
      <c r="B65" s="451" t="s">
        <v>965</v>
      </c>
      <c r="C65" s="596">
        <f>IF(E22,1,0)</f>
        <v>1</v>
      </c>
      <c r="D65" s="402"/>
      <c r="E65" s="419" t="b">
        <v>1</v>
      </c>
      <c r="F65" s="567">
        <f t="shared" si="31"/>
        <v>27</v>
      </c>
      <c r="G65" s="399"/>
      <c r="H65" s="399"/>
      <c r="I65" s="437">
        <f t="shared" si="32"/>
        <v>1.5593943590000001</v>
      </c>
      <c r="J65" s="536"/>
      <c r="K65" s="439"/>
      <c r="L65" s="536">
        <f t="shared" si="33"/>
        <v>1.5593943590000001</v>
      </c>
      <c r="M65" s="441">
        <f t="shared" si="38"/>
        <v>27</v>
      </c>
      <c r="N65" s="442">
        <f t="shared" si="34"/>
        <v>27</v>
      </c>
      <c r="O65" s="441">
        <f t="shared" si="39"/>
        <v>27</v>
      </c>
      <c r="P65" s="442">
        <f t="shared" si="35"/>
        <v>29</v>
      </c>
      <c r="Q65" s="399"/>
      <c r="R65" s="568">
        <f t="shared" si="36"/>
        <v>29</v>
      </c>
      <c r="S65" s="440">
        <f t="shared" si="37"/>
        <v>1.5615229180000001</v>
      </c>
      <c r="T65" s="399"/>
      <c r="U65" s="445" t="e">
        <v>#N/A</v>
      </c>
      <c r="V65" s="446" t="e">
        <v>#N/A</v>
      </c>
      <c r="W65" s="402"/>
      <c r="X65" s="558">
        <v>23</v>
      </c>
      <c r="Y65" s="449">
        <f>_xll.RtGet($AE$42,$AE$43&amp;$X65&amp;$AE$44,Y$42)</f>
        <v>1.545644566</v>
      </c>
      <c r="Z65" s="450">
        <f>_xll.RtGet($AE$42,$AE$43&amp;$X65&amp;$AE$44,Z$42)</f>
        <v>1.545644566</v>
      </c>
      <c r="AA65" s="399"/>
      <c r="AB65" s="399"/>
      <c r="AC65" s="399"/>
      <c r="AD65" s="399"/>
      <c r="AE65" s="399"/>
      <c r="AF65" s="402"/>
      <c r="AG65" s="402"/>
      <c r="AH65" s="402"/>
      <c r="AI65" s="402"/>
      <c r="AJ65" s="402"/>
      <c r="AK65" s="402"/>
      <c r="AL65" s="398"/>
      <c r="AM65" s="402"/>
      <c r="AN65" s="402"/>
      <c r="AO65" s="402"/>
      <c r="AP65" s="399"/>
      <c r="AQ65" s="399"/>
      <c r="AR65" s="401"/>
      <c r="AS65" s="401"/>
      <c r="AT65" s="399"/>
      <c r="AU65" s="399"/>
      <c r="AV65" s="399"/>
      <c r="AW65" s="399"/>
      <c r="AX65" s="399"/>
      <c r="AY65" s="399"/>
      <c r="AZ65" s="399"/>
      <c r="BA65" s="399"/>
      <c r="BB65" s="399"/>
      <c r="BC65" s="399"/>
      <c r="BD65" s="399"/>
      <c r="BE65" s="399"/>
      <c r="BF65" s="456" t="str">
        <v>-</v>
      </c>
      <c r="BG65" s="446" t="str">
        <v>-</v>
      </c>
      <c r="BH65" s="402"/>
      <c r="BI65" s="557" t="s">
        <v>963</v>
      </c>
      <c r="BJ65" s="449">
        <f>_xll.RtGet($BN$7,$BN$8&amp;BI65&amp;$BN$9,$BJ$7)</f>
        <v>1.3689999800000001</v>
      </c>
      <c r="BK65" s="450">
        <f>_xll.RtGet($BN$7,$BN$8&amp;BI65&amp;$BN$9,$BK$7)</f>
        <v>1.3689999800000001</v>
      </c>
      <c r="BL65" s="399"/>
      <c r="BM65" s="402"/>
      <c r="BN65" s="402"/>
      <c r="BO65" s="397"/>
      <c r="BP65" s="620"/>
      <c r="BQ65" s="621"/>
      <c r="BR65" s="621"/>
      <c r="BS65" s="621"/>
      <c r="BT65" s="621"/>
      <c r="BU65" s="621"/>
      <c r="BV65" s="621"/>
      <c r="BW65" s="621"/>
      <c r="BX65" s="621"/>
      <c r="BY65" s="621"/>
      <c r="BZ65" s="621"/>
      <c r="CA65" s="621"/>
      <c r="CB65" s="621"/>
      <c r="CC65" s="621"/>
      <c r="CD65" s="621"/>
      <c r="CE65" s="621"/>
      <c r="CF65" s="621"/>
      <c r="CG65" s="621"/>
      <c r="CH65" s="621"/>
      <c r="CI65" s="621"/>
      <c r="CJ65" s="621"/>
      <c r="CK65" s="621"/>
      <c r="CL65" s="621"/>
      <c r="CM65" s="621"/>
      <c r="CN65" s="621"/>
      <c r="CO65" s="621"/>
      <c r="CP65" s="621"/>
      <c r="CQ65" s="621"/>
      <c r="CR65" s="621"/>
      <c r="CS65" s="621"/>
      <c r="CT65" s="621"/>
      <c r="CU65" s="621"/>
      <c r="CV65" s="621"/>
      <c r="CW65" s="621"/>
      <c r="CX65" s="621"/>
      <c r="CY65" s="621"/>
      <c r="CZ65" s="621"/>
      <c r="DA65" s="621"/>
      <c r="DB65" s="621"/>
      <c r="DC65" s="621"/>
      <c r="DD65" s="621"/>
      <c r="DE65" s="621"/>
      <c r="DF65" s="621"/>
      <c r="DG65" s="621"/>
      <c r="DH65" s="621"/>
      <c r="DI65" s="621"/>
      <c r="DJ65" s="621"/>
      <c r="DK65" s="621"/>
      <c r="DL65" s="621"/>
      <c r="DM65" s="621"/>
      <c r="DN65" s="621"/>
      <c r="DO65" s="621"/>
      <c r="DP65" s="621"/>
      <c r="DQ65" s="621"/>
      <c r="DR65" s="621"/>
      <c r="DS65" s="621"/>
      <c r="DT65" s="621"/>
      <c r="DU65" s="621"/>
      <c r="DV65" s="621"/>
      <c r="DW65" s="621"/>
      <c r="DX65" s="621"/>
      <c r="DY65" s="621"/>
      <c r="DZ65" s="621"/>
    </row>
    <row r="66" spans="1:130">
      <c r="A66" s="589"/>
      <c r="B66" s="592" t="str">
        <f>IF(ISBLANK(C45),"","FraFutTenor")</f>
        <v>FraFutTenor</v>
      </c>
      <c r="C66" s="593">
        <f>C45</f>
        <v>3</v>
      </c>
      <c r="D66" s="402"/>
      <c r="E66" s="419" t="b">
        <v>1</v>
      </c>
      <c r="F66" s="567">
        <f t="shared" si="31"/>
        <v>28</v>
      </c>
      <c r="G66" s="399"/>
      <c r="H66" s="399"/>
      <c r="I66" s="437">
        <f t="shared" si="32"/>
        <v>1.5607047600000001</v>
      </c>
      <c r="J66" s="536"/>
      <c r="K66" s="439"/>
      <c r="L66" s="536">
        <f t="shared" si="33"/>
        <v>1.5607047600000001</v>
      </c>
      <c r="M66" s="441">
        <f t="shared" si="38"/>
        <v>28</v>
      </c>
      <c r="N66" s="442">
        <f t="shared" si="34"/>
        <v>28</v>
      </c>
      <c r="O66" s="441">
        <f t="shared" si="39"/>
        <v>28</v>
      </c>
      <c r="P66" s="442">
        <f t="shared" si="35"/>
        <v>30</v>
      </c>
      <c r="Q66" s="399"/>
      <c r="R66" s="568">
        <f t="shared" si="36"/>
        <v>30</v>
      </c>
      <c r="S66" s="440">
        <f t="shared" si="37"/>
        <v>1.5620000000000001</v>
      </c>
      <c r="T66" s="399"/>
      <c r="U66" s="445" t="e">
        <v>#N/A</v>
      </c>
      <c r="V66" s="446" t="e">
        <v>#N/A</v>
      </c>
      <c r="W66" s="402"/>
      <c r="X66" s="558">
        <v>24</v>
      </c>
      <c r="Y66" s="449">
        <f>_xll.RtGet($AE$42,$AE$43&amp;$X66&amp;$AE$44,Y$42)</f>
        <v>1.5513614230000001</v>
      </c>
      <c r="Z66" s="450">
        <f>_xll.RtGet($AE$42,$AE$43&amp;$X66&amp;$AE$44,Z$42)</f>
        <v>1.5513614230000001</v>
      </c>
      <c r="AA66" s="399"/>
      <c r="AB66" s="399"/>
      <c r="AC66" s="399"/>
      <c r="AD66" s="399"/>
      <c r="AE66" s="399"/>
      <c r="AF66" s="402"/>
      <c r="AG66" s="402"/>
      <c r="AH66" s="402"/>
      <c r="AI66" s="402"/>
      <c r="AJ66" s="402"/>
      <c r="AK66" s="402"/>
      <c r="AL66" s="398"/>
      <c r="AM66" s="402"/>
      <c r="AN66" s="402"/>
      <c r="AO66" s="402"/>
      <c r="AP66" s="399"/>
      <c r="AQ66" s="399"/>
      <c r="AR66" s="401"/>
      <c r="AS66" s="401"/>
      <c r="AT66" s="399"/>
      <c r="AU66" s="399"/>
      <c r="AV66" s="399"/>
      <c r="AW66" s="399"/>
      <c r="AX66" s="399"/>
      <c r="AY66" s="399"/>
      <c r="AZ66" s="399"/>
      <c r="BA66" s="399"/>
      <c r="BB66" s="399"/>
      <c r="BC66" s="399"/>
      <c r="BD66" s="399"/>
      <c r="BE66" s="399"/>
      <c r="BF66" s="456" t="str">
        <v>-</v>
      </c>
      <c r="BG66" s="446" t="str">
        <v>-</v>
      </c>
      <c r="BH66" s="402"/>
      <c r="BI66" s="597" t="s">
        <v>966</v>
      </c>
      <c r="BJ66" s="505">
        <f>_xll.RtGet($BN$7,$BN$8&amp;BI66&amp;$BN$9,$BJ$7)</f>
        <v>1.349</v>
      </c>
      <c r="BK66" s="506">
        <f>_xll.RtGet($BN$7,$BN$8&amp;BI66&amp;$BN$9,$BK$7)</f>
        <v>1.349</v>
      </c>
      <c r="BL66" s="399"/>
      <c r="BM66" s="402"/>
      <c r="BN66" s="402"/>
      <c r="BO66" s="397"/>
      <c r="BP66" s="620"/>
      <c r="BQ66" s="621"/>
      <c r="BR66" s="621"/>
      <c r="BS66" s="621"/>
      <c r="BT66" s="621"/>
      <c r="BU66" s="621"/>
      <c r="BV66" s="621"/>
      <c r="BW66" s="621"/>
      <c r="BX66" s="621"/>
      <c r="BY66" s="621"/>
      <c r="BZ66" s="621"/>
      <c r="CA66" s="621"/>
      <c r="CB66" s="621"/>
      <c r="CC66" s="621"/>
      <c r="CD66" s="621"/>
      <c r="CE66" s="621"/>
      <c r="CF66" s="621"/>
      <c r="CG66" s="621"/>
      <c r="CH66" s="621"/>
      <c r="CI66" s="621"/>
      <c r="CJ66" s="621"/>
      <c r="CK66" s="621"/>
      <c r="CL66" s="621"/>
      <c r="CM66" s="621"/>
      <c r="CN66" s="621"/>
      <c r="CO66" s="621"/>
      <c r="CP66" s="621"/>
      <c r="CQ66" s="621"/>
      <c r="CR66" s="621"/>
      <c r="CS66" s="621"/>
      <c r="CT66" s="621"/>
      <c r="CU66" s="621"/>
      <c r="CV66" s="621"/>
      <c r="CW66" s="621"/>
      <c r="CX66" s="621"/>
      <c r="CY66" s="621"/>
      <c r="CZ66" s="621"/>
      <c r="DA66" s="621"/>
      <c r="DB66" s="621"/>
      <c r="DC66" s="621"/>
      <c r="DD66" s="621"/>
      <c r="DE66" s="621"/>
      <c r="DF66" s="621"/>
      <c r="DG66" s="621"/>
      <c r="DH66" s="621"/>
      <c r="DI66" s="621"/>
      <c r="DJ66" s="621"/>
      <c r="DK66" s="621"/>
      <c r="DL66" s="621"/>
      <c r="DM66" s="621"/>
      <c r="DN66" s="621"/>
      <c r="DO66" s="621"/>
      <c r="DP66" s="621"/>
      <c r="DQ66" s="621"/>
      <c r="DR66" s="621"/>
      <c r="DS66" s="621"/>
      <c r="DT66" s="621"/>
      <c r="DU66" s="621"/>
      <c r="DV66" s="621"/>
      <c r="DW66" s="621"/>
      <c r="DX66" s="621"/>
      <c r="DY66" s="621"/>
      <c r="DZ66" s="621"/>
    </row>
    <row r="67" spans="1:130">
      <c r="A67" s="589"/>
      <c r="B67" s="592" t="str">
        <f>IF(ISBLANK(C46),"","FraFutAdjType")</f>
        <v>FraFutAdjType</v>
      </c>
      <c r="C67" s="593">
        <f>VLOOKUP(C46,AG15:AH18,2)</f>
        <v>3</v>
      </c>
      <c r="D67" s="402"/>
      <c r="E67" s="419" t="b">
        <v>1</v>
      </c>
      <c r="F67" s="567">
        <f t="shared" si="31"/>
        <v>29</v>
      </c>
      <c r="G67" s="399"/>
      <c r="H67" s="399"/>
      <c r="I67" s="437">
        <f t="shared" si="32"/>
        <v>1.5615229180000001</v>
      </c>
      <c r="J67" s="536"/>
      <c r="K67" s="439"/>
      <c r="L67" s="536">
        <f t="shared" si="33"/>
        <v>1.5615229180000001</v>
      </c>
      <c r="M67" s="441">
        <f t="shared" si="38"/>
        <v>29</v>
      </c>
      <c r="N67" s="442">
        <f t="shared" si="34"/>
        <v>29</v>
      </c>
      <c r="O67" s="441">
        <f t="shared" si="39"/>
        <v>29</v>
      </c>
      <c r="P67" s="442">
        <f t="shared" si="35"/>
        <v>31</v>
      </c>
      <c r="Q67" s="399"/>
      <c r="R67" s="568">
        <f t="shared" si="36"/>
        <v>31</v>
      </c>
      <c r="S67" s="440">
        <f t="shared" si="37"/>
        <v>1.5620553110000002</v>
      </c>
      <c r="T67" s="399"/>
      <c r="U67" s="445" t="e">
        <v>#N/A</v>
      </c>
      <c r="V67" s="446" t="e">
        <v>#N/A</v>
      </c>
      <c r="W67" s="402"/>
      <c r="X67" s="558">
        <v>25</v>
      </c>
      <c r="Y67" s="449">
        <f>_xll.RtGet($AE$42,$AE$43&amp;$X67&amp;$AE$44,Y$42)</f>
        <v>1.5549999999999999</v>
      </c>
      <c r="Z67" s="450">
        <f>_xll.RtGet($AE$42,$AE$43&amp;$X67&amp;$AE$44,Z$42)</f>
        <v>1.5549999999999999</v>
      </c>
      <c r="AA67" s="399"/>
      <c r="AB67" s="399"/>
      <c r="AC67" s="399"/>
      <c r="AD67" s="399"/>
      <c r="AE67" s="399"/>
      <c r="AF67" s="402"/>
      <c r="AG67" s="402"/>
      <c r="AH67" s="402"/>
      <c r="AI67" s="402"/>
      <c r="AJ67" s="402"/>
      <c r="AK67" s="402"/>
      <c r="AL67" s="398"/>
      <c r="AM67" s="402"/>
      <c r="AN67" s="402"/>
      <c r="AO67" s="402"/>
      <c r="AP67" s="399"/>
      <c r="AQ67" s="399"/>
      <c r="AR67" s="401"/>
      <c r="AS67" s="401"/>
      <c r="AT67" s="399"/>
      <c r="AU67" s="399"/>
      <c r="AV67" s="399"/>
      <c r="AW67" s="399"/>
      <c r="AX67" s="399"/>
      <c r="AY67" s="399"/>
      <c r="AZ67" s="399"/>
      <c r="BA67" s="399"/>
      <c r="BB67" s="399"/>
      <c r="BC67" s="399"/>
      <c r="BD67" s="399"/>
      <c r="BE67" s="399"/>
      <c r="BF67" s="456" t="str">
        <v>-</v>
      </c>
      <c r="BG67" s="446" t="str">
        <v>-</v>
      </c>
      <c r="BH67" s="402"/>
      <c r="BI67" s="399"/>
      <c r="BJ67" s="399"/>
      <c r="BK67" s="399"/>
      <c r="BL67" s="399"/>
      <c r="BM67" s="402"/>
      <c r="BN67" s="402"/>
      <c r="BO67" s="397"/>
      <c r="BP67" s="620"/>
      <c r="BQ67" s="621"/>
      <c r="BR67" s="621"/>
      <c r="BS67" s="621"/>
      <c r="BT67" s="621"/>
      <c r="BU67" s="621"/>
      <c r="BV67" s="621"/>
      <c r="BW67" s="621"/>
      <c r="BX67" s="621"/>
      <c r="BY67" s="621"/>
      <c r="BZ67" s="621"/>
      <c r="CA67" s="621"/>
      <c r="CB67" s="621"/>
      <c r="CC67" s="621"/>
      <c r="CD67" s="621"/>
      <c r="CE67" s="621"/>
      <c r="CF67" s="621"/>
      <c r="CG67" s="621"/>
      <c r="CH67" s="621"/>
      <c r="CI67" s="621"/>
      <c r="CJ67" s="621"/>
      <c r="CK67" s="621"/>
      <c r="CL67" s="621"/>
      <c r="CM67" s="621"/>
      <c r="CN67" s="621"/>
      <c r="CO67" s="621"/>
      <c r="CP67" s="621"/>
      <c r="CQ67" s="621"/>
      <c r="CR67" s="621"/>
      <c r="CS67" s="621"/>
      <c r="CT67" s="621"/>
      <c r="CU67" s="621"/>
      <c r="CV67" s="621"/>
      <c r="CW67" s="621"/>
      <c r="CX67" s="621"/>
      <c r="CY67" s="621"/>
      <c r="CZ67" s="621"/>
      <c r="DA67" s="621"/>
      <c r="DB67" s="621"/>
      <c r="DC67" s="621"/>
      <c r="DD67" s="621"/>
      <c r="DE67" s="621"/>
      <c r="DF67" s="621"/>
      <c r="DG67" s="621"/>
      <c r="DH67" s="621"/>
      <c r="DI67" s="621"/>
      <c r="DJ67" s="621"/>
      <c r="DK67" s="621"/>
      <c r="DL67" s="621"/>
      <c r="DM67" s="621"/>
      <c r="DN67" s="621"/>
      <c r="DO67" s="621"/>
      <c r="DP67" s="621"/>
      <c r="DQ67" s="621"/>
      <c r="DR67" s="621"/>
      <c r="DS67" s="621"/>
      <c r="DT67" s="621"/>
      <c r="DU67" s="621"/>
      <c r="DV67" s="621"/>
      <c r="DW67" s="621"/>
      <c r="DX67" s="621"/>
      <c r="DY67" s="621"/>
      <c r="DZ67" s="621"/>
    </row>
    <row r="68" spans="1:130">
      <c r="A68" s="589"/>
      <c r="B68" s="592" t="str">
        <f>IF(ISBLANK(C50),"","SwapFltFreq")</f>
        <v>SwapFltFreq</v>
      </c>
      <c r="C68" s="593">
        <v>2</v>
      </c>
      <c r="D68" s="402"/>
      <c r="E68" s="419" t="b">
        <v>1</v>
      </c>
      <c r="F68" s="567">
        <f t="shared" si="31"/>
        <v>30</v>
      </c>
      <c r="G68" s="399"/>
      <c r="H68" s="399"/>
      <c r="I68" s="437">
        <f t="shared" si="32"/>
        <v>1.5620000000000001</v>
      </c>
      <c r="J68" s="536"/>
      <c r="K68" s="439"/>
      <c r="L68" s="536">
        <f t="shared" si="33"/>
        <v>1.5620000000000001</v>
      </c>
      <c r="M68" s="441">
        <f t="shared" si="38"/>
        <v>30</v>
      </c>
      <c r="N68" s="442">
        <f t="shared" si="34"/>
        <v>30</v>
      </c>
      <c r="O68" s="441">
        <f t="shared" si="39"/>
        <v>30</v>
      </c>
      <c r="P68" s="442">
        <f t="shared" si="35"/>
        <v>32</v>
      </c>
      <c r="Q68" s="399"/>
      <c r="R68" s="568">
        <f t="shared" si="36"/>
        <v>32</v>
      </c>
      <c r="S68" s="440">
        <f t="shared" si="37"/>
        <v>1.5619075450000002</v>
      </c>
      <c r="T68" s="399"/>
      <c r="U68" s="445" t="e">
        <v>#N/A</v>
      </c>
      <c r="V68" s="446" t="e">
        <v>#N/A</v>
      </c>
      <c r="W68" s="402"/>
      <c r="X68" s="558">
        <v>26</v>
      </c>
      <c r="Y68" s="449">
        <f>_xll.RtGet($AE$42,$AE$43&amp;$X68&amp;$AE$44,Y$42)</f>
        <v>1.55755062</v>
      </c>
      <c r="Z68" s="450">
        <f>_xll.RtGet($AE$42,$AE$43&amp;$X68&amp;$AE$44,Z$42)</f>
        <v>1.55755062</v>
      </c>
      <c r="AA68" s="399"/>
      <c r="AB68" s="399"/>
      <c r="AC68" s="399"/>
      <c r="AD68" s="399"/>
      <c r="AE68" s="399"/>
      <c r="AF68" s="402"/>
      <c r="AG68" s="402"/>
      <c r="AH68" s="402"/>
      <c r="AI68" s="402"/>
      <c r="AJ68" s="402"/>
      <c r="AK68" s="402"/>
      <c r="AL68" s="398"/>
      <c r="AM68" s="402"/>
      <c r="AN68" s="402"/>
      <c r="AO68" s="402"/>
      <c r="AP68" s="399"/>
      <c r="AQ68" s="399"/>
      <c r="AR68" s="401"/>
      <c r="AS68" s="401"/>
      <c r="AT68" s="399"/>
      <c r="AU68" s="399"/>
      <c r="AV68" s="399"/>
      <c r="AW68" s="399"/>
      <c r="AX68" s="399"/>
      <c r="AY68" s="399"/>
      <c r="AZ68" s="399"/>
      <c r="BA68" s="399"/>
      <c r="BB68" s="399"/>
      <c r="BC68" s="399"/>
      <c r="BD68" s="399"/>
      <c r="BE68" s="399"/>
      <c r="BF68" s="456" t="str">
        <v>-</v>
      </c>
      <c r="BG68" s="446" t="str">
        <v>-</v>
      </c>
      <c r="BH68" s="402"/>
      <c r="BI68" s="399"/>
      <c r="BJ68" s="399"/>
      <c r="BK68" s="399"/>
      <c r="BL68" s="399"/>
      <c r="BM68" s="402"/>
      <c r="BN68" s="402"/>
      <c r="BO68" s="397"/>
      <c r="BP68" s="620"/>
      <c r="BQ68" s="621"/>
      <c r="BR68" s="621"/>
      <c r="BS68" s="621"/>
      <c r="BT68" s="621"/>
      <c r="BU68" s="621"/>
      <c r="BV68" s="621"/>
      <c r="BW68" s="621"/>
      <c r="BX68" s="621"/>
      <c r="BY68" s="621"/>
      <c r="BZ68" s="621"/>
      <c r="CA68" s="621"/>
      <c r="CB68" s="621"/>
      <c r="CC68" s="621"/>
      <c r="CD68" s="621"/>
      <c r="CE68" s="621"/>
      <c r="CF68" s="621"/>
      <c r="CG68" s="621"/>
      <c r="CH68" s="621"/>
      <c r="CI68" s="621"/>
      <c r="CJ68" s="621"/>
      <c r="CK68" s="621"/>
      <c r="CL68" s="621"/>
      <c r="CM68" s="621"/>
      <c r="CN68" s="621"/>
      <c r="CO68" s="621"/>
      <c r="CP68" s="621"/>
      <c r="CQ68" s="621"/>
      <c r="CR68" s="621"/>
      <c r="CS68" s="621"/>
      <c r="CT68" s="621"/>
      <c r="CU68" s="621"/>
      <c r="CV68" s="621"/>
      <c r="CW68" s="621"/>
      <c r="CX68" s="621"/>
      <c r="CY68" s="621"/>
      <c r="CZ68" s="621"/>
      <c r="DA68" s="621"/>
      <c r="DB68" s="621"/>
      <c r="DC68" s="621"/>
      <c r="DD68" s="621"/>
      <c r="DE68" s="621"/>
      <c r="DF68" s="621"/>
      <c r="DG68" s="621"/>
      <c r="DH68" s="621"/>
      <c r="DI68" s="621"/>
      <c r="DJ68" s="621"/>
      <c r="DK68" s="621"/>
      <c r="DL68" s="621"/>
      <c r="DM68" s="621"/>
      <c r="DN68" s="621"/>
      <c r="DO68" s="621"/>
      <c r="DP68" s="621"/>
      <c r="DQ68" s="621"/>
      <c r="DR68" s="621"/>
      <c r="DS68" s="621"/>
      <c r="DT68" s="621"/>
      <c r="DU68" s="621"/>
      <c r="DV68" s="621"/>
      <c r="DW68" s="621"/>
      <c r="DX68" s="621"/>
      <c r="DY68" s="621"/>
      <c r="DZ68" s="621"/>
    </row>
    <row r="69" spans="1:130">
      <c r="A69" s="589"/>
      <c r="B69" s="592" t="str">
        <f>IF(ISBLANK(#REF!),"","SwapFixFreq")</f>
        <v>SwapFixFreq</v>
      </c>
      <c r="C69" s="593">
        <v>1</v>
      </c>
      <c r="D69" s="402"/>
      <c r="E69" s="419" t="b">
        <v>1</v>
      </c>
      <c r="F69" s="567">
        <f t="shared" si="31"/>
        <v>31</v>
      </c>
      <c r="G69" s="399"/>
      <c r="H69" s="399"/>
      <c r="I69" s="437">
        <f t="shared" si="32"/>
        <v>1.5620553110000002</v>
      </c>
      <c r="J69" s="536"/>
      <c r="K69" s="439"/>
      <c r="L69" s="536">
        <f t="shared" si="33"/>
        <v>1.5620553110000002</v>
      </c>
      <c r="M69" s="441">
        <f t="shared" si="38"/>
        <v>31</v>
      </c>
      <c r="N69" s="442">
        <f t="shared" si="34"/>
        <v>31</v>
      </c>
      <c r="O69" s="441">
        <f t="shared" si="39"/>
        <v>31</v>
      </c>
      <c r="P69" s="442">
        <f t="shared" si="35"/>
        <v>33</v>
      </c>
      <c r="Q69" s="399"/>
      <c r="R69" s="568">
        <f t="shared" si="36"/>
        <v>33</v>
      </c>
      <c r="S69" s="440">
        <f t="shared" si="37"/>
        <v>1.5615221590000001</v>
      </c>
      <c r="T69" s="399"/>
      <c r="U69" s="445" t="e">
        <v>#N/A</v>
      </c>
      <c r="V69" s="446" t="e">
        <v>#N/A</v>
      </c>
      <c r="W69" s="402"/>
      <c r="X69" s="558">
        <v>27</v>
      </c>
      <c r="Y69" s="449">
        <f>_xll.RtGet($AE$42,$AE$43&amp;$X69&amp;$AE$44,Y$42)</f>
        <v>1.5593943590000001</v>
      </c>
      <c r="Z69" s="450">
        <f>_xll.RtGet($AE$42,$AE$43&amp;$X69&amp;$AE$44,Z$42)</f>
        <v>1.5593943590000001</v>
      </c>
      <c r="AA69" s="399"/>
      <c r="AB69" s="399"/>
      <c r="AC69" s="399"/>
      <c r="AD69" s="399"/>
      <c r="AE69" s="399"/>
      <c r="AF69" s="402"/>
      <c r="AG69" s="402"/>
      <c r="AH69" s="402"/>
      <c r="AI69" s="402"/>
      <c r="AJ69" s="402"/>
      <c r="AK69" s="402"/>
      <c r="AL69" s="398"/>
      <c r="AM69" s="402"/>
      <c r="AN69" s="402"/>
      <c r="AO69" s="402"/>
      <c r="AP69" s="399"/>
      <c r="AQ69" s="399"/>
      <c r="AR69" s="401"/>
      <c r="AS69" s="401"/>
      <c r="AT69" s="399"/>
      <c r="AU69" s="399"/>
      <c r="AV69" s="399"/>
      <c r="AW69" s="399"/>
      <c r="AX69" s="399"/>
      <c r="AY69" s="399"/>
      <c r="AZ69" s="399"/>
      <c r="BA69" s="399"/>
      <c r="BB69" s="399"/>
      <c r="BC69" s="399"/>
      <c r="BD69" s="399"/>
      <c r="BE69" s="399"/>
      <c r="BF69" s="456" t="str">
        <v>-</v>
      </c>
      <c r="BG69" s="446" t="str">
        <v>-</v>
      </c>
      <c r="BH69" s="402"/>
      <c r="BI69" s="399"/>
      <c r="BJ69" s="399"/>
      <c r="BK69" s="399"/>
      <c r="BL69" s="399"/>
      <c r="BM69" s="402"/>
      <c r="BN69" s="402"/>
      <c r="BO69" s="397"/>
      <c r="BP69" s="620"/>
      <c r="BQ69" s="621"/>
      <c r="BR69" s="621"/>
      <c r="BS69" s="621"/>
      <c r="BT69" s="621"/>
      <c r="BU69" s="621"/>
      <c r="BV69" s="621"/>
      <c r="BW69" s="621"/>
      <c r="BX69" s="621"/>
      <c r="BY69" s="621"/>
      <c r="BZ69" s="621"/>
      <c r="CA69" s="621"/>
      <c r="CB69" s="621"/>
      <c r="CC69" s="621"/>
      <c r="CD69" s="621"/>
      <c r="CE69" s="621"/>
      <c r="CF69" s="621"/>
      <c r="CG69" s="621"/>
      <c r="CH69" s="621"/>
      <c r="CI69" s="621"/>
      <c r="CJ69" s="621"/>
      <c r="CK69" s="621"/>
      <c r="CL69" s="621"/>
      <c r="CM69" s="621"/>
      <c r="CN69" s="621"/>
      <c r="CO69" s="621"/>
      <c r="CP69" s="621"/>
      <c r="CQ69" s="621"/>
      <c r="CR69" s="621"/>
      <c r="CS69" s="621"/>
      <c r="CT69" s="621"/>
      <c r="CU69" s="621"/>
      <c r="CV69" s="621"/>
      <c r="CW69" s="621"/>
      <c r="CX69" s="621"/>
      <c r="CY69" s="621"/>
      <c r="CZ69" s="621"/>
      <c r="DA69" s="621"/>
      <c r="DB69" s="621"/>
      <c r="DC69" s="621"/>
      <c r="DD69" s="621"/>
      <c r="DE69" s="621"/>
      <c r="DF69" s="621"/>
      <c r="DG69" s="621"/>
      <c r="DH69" s="621"/>
      <c r="DI69" s="621"/>
      <c r="DJ69" s="621"/>
      <c r="DK69" s="621"/>
      <c r="DL69" s="621"/>
      <c r="DM69" s="621"/>
      <c r="DN69" s="621"/>
      <c r="DO69" s="621"/>
      <c r="DP69" s="621"/>
      <c r="DQ69" s="621"/>
      <c r="DR69" s="621"/>
      <c r="DS69" s="621"/>
      <c r="DT69" s="621"/>
      <c r="DU69" s="621"/>
      <c r="DV69" s="621"/>
      <c r="DW69" s="621"/>
      <c r="DX69" s="621"/>
      <c r="DY69" s="621"/>
      <c r="DZ69" s="621"/>
    </row>
    <row r="70" spans="1:130">
      <c r="A70" s="589"/>
      <c r="B70" s="592" t="str">
        <f>IF(ISBLANK(C51),"","SwapFltYrf")</f>
        <v>SwapFltYrf</v>
      </c>
      <c r="C70" s="593">
        <v>4</v>
      </c>
      <c r="D70" s="402"/>
      <c r="E70" s="419" t="b">
        <v>1</v>
      </c>
      <c r="F70" s="567">
        <f t="shared" si="31"/>
        <v>32</v>
      </c>
      <c r="G70" s="399"/>
      <c r="H70" s="399"/>
      <c r="I70" s="437">
        <f t="shared" si="32"/>
        <v>1.5619075450000002</v>
      </c>
      <c r="J70" s="536"/>
      <c r="K70" s="439"/>
      <c r="L70" s="536">
        <f t="shared" si="33"/>
        <v>1.5619075450000002</v>
      </c>
      <c r="M70" s="441">
        <f t="shared" si="38"/>
        <v>32</v>
      </c>
      <c r="N70" s="442">
        <f t="shared" si="34"/>
        <v>32</v>
      </c>
      <c r="O70" s="441">
        <f t="shared" si="39"/>
        <v>32</v>
      </c>
      <c r="P70" s="442">
        <f t="shared" si="35"/>
        <v>34</v>
      </c>
      <c r="Q70" s="399"/>
      <c r="R70" s="568">
        <f t="shared" si="36"/>
        <v>34</v>
      </c>
      <c r="S70" s="440">
        <f t="shared" si="37"/>
        <v>1.5609606490000001</v>
      </c>
      <c r="T70" s="399"/>
      <c r="U70" s="445" t="e">
        <v>#N/A</v>
      </c>
      <c r="V70" s="446" t="e">
        <v>#N/A</v>
      </c>
      <c r="W70" s="402"/>
      <c r="X70" s="558">
        <v>28</v>
      </c>
      <c r="Y70" s="449">
        <f>_xll.RtGet($AE$42,$AE$43&amp;$X70&amp;$AE$44,Y$42)</f>
        <v>1.5607047600000001</v>
      </c>
      <c r="Z70" s="450">
        <f>_xll.RtGet($AE$42,$AE$43&amp;$X70&amp;$AE$44,Z$42)</f>
        <v>1.5607047600000001</v>
      </c>
      <c r="AA70" s="399"/>
      <c r="AB70" s="399"/>
      <c r="AC70" s="399"/>
      <c r="AD70" s="399"/>
      <c r="AE70" s="399"/>
      <c r="AF70" s="402"/>
      <c r="AG70" s="402"/>
      <c r="AH70" s="402"/>
      <c r="AI70" s="402"/>
      <c r="AJ70" s="402"/>
      <c r="AK70" s="402"/>
      <c r="AL70" s="398"/>
      <c r="AM70" s="402"/>
      <c r="AN70" s="402"/>
      <c r="AO70" s="402"/>
      <c r="AP70" s="399"/>
      <c r="AQ70" s="399"/>
      <c r="AR70" s="401"/>
      <c r="AS70" s="401"/>
      <c r="AT70" s="399"/>
      <c r="AU70" s="399"/>
      <c r="AV70" s="399"/>
      <c r="AW70" s="399"/>
      <c r="AX70" s="399"/>
      <c r="AY70" s="399"/>
      <c r="AZ70" s="399"/>
      <c r="BA70" s="399"/>
      <c r="BB70" s="399"/>
      <c r="BC70" s="399"/>
      <c r="BD70" s="399"/>
      <c r="BE70" s="399"/>
      <c r="BF70" s="456" t="str">
        <v>-</v>
      </c>
      <c r="BG70" s="446" t="str">
        <v>-</v>
      </c>
      <c r="BH70" s="402"/>
      <c r="BI70" s="399"/>
      <c r="BJ70" s="399"/>
      <c r="BK70" s="399"/>
      <c r="BL70" s="399"/>
      <c r="BM70" s="402"/>
      <c r="BN70" s="402"/>
      <c r="BO70" s="397"/>
      <c r="BP70" s="620"/>
      <c r="BQ70" s="621"/>
      <c r="BR70" s="621"/>
      <c r="BS70" s="621"/>
      <c r="BT70" s="621"/>
      <c r="BU70" s="621"/>
      <c r="BV70" s="621"/>
      <c r="BW70" s="621"/>
      <c r="BX70" s="621"/>
      <c r="BY70" s="621"/>
      <c r="BZ70" s="621"/>
      <c r="CA70" s="621"/>
      <c r="CB70" s="621"/>
      <c r="CC70" s="621"/>
      <c r="CD70" s="621"/>
      <c r="CE70" s="621"/>
      <c r="CF70" s="621"/>
      <c r="CG70" s="621"/>
      <c r="CH70" s="621"/>
      <c r="CI70" s="621"/>
      <c r="CJ70" s="621"/>
      <c r="CK70" s="621"/>
      <c r="CL70" s="621"/>
      <c r="CM70" s="621"/>
      <c r="CN70" s="621"/>
      <c r="CO70" s="621"/>
      <c r="CP70" s="621"/>
      <c r="CQ70" s="621"/>
      <c r="CR70" s="621"/>
      <c r="CS70" s="621"/>
      <c r="CT70" s="621"/>
      <c r="CU70" s="621"/>
      <c r="CV70" s="621"/>
      <c r="CW70" s="621"/>
      <c r="CX70" s="621"/>
      <c r="CY70" s="621"/>
      <c r="CZ70" s="621"/>
      <c r="DA70" s="621"/>
      <c r="DB70" s="621"/>
      <c r="DC70" s="621"/>
      <c r="DD70" s="621"/>
      <c r="DE70" s="621"/>
      <c r="DF70" s="621"/>
      <c r="DG70" s="621"/>
      <c r="DH70" s="621"/>
      <c r="DI70" s="621"/>
      <c r="DJ70" s="621"/>
      <c r="DK70" s="621"/>
      <c r="DL70" s="621"/>
      <c r="DM70" s="621"/>
      <c r="DN70" s="621"/>
      <c r="DO70" s="621"/>
      <c r="DP70" s="621"/>
      <c r="DQ70" s="621"/>
      <c r="DR70" s="621"/>
      <c r="DS70" s="621"/>
      <c r="DT70" s="621"/>
      <c r="DU70" s="621"/>
      <c r="DV70" s="621"/>
      <c r="DW70" s="621"/>
      <c r="DX70" s="621"/>
      <c r="DY70" s="621"/>
      <c r="DZ70" s="621"/>
    </row>
    <row r="71" spans="1:130">
      <c r="A71" s="589"/>
      <c r="B71" s="592" t="str">
        <f>IF(ISBLANK(C49),"","SwapFixYrf")</f>
        <v>SwapFixYrf</v>
      </c>
      <c r="C71" s="593">
        <v>8</v>
      </c>
      <c r="D71" s="402"/>
      <c r="E71" s="419" t="b">
        <v>1</v>
      </c>
      <c r="F71" s="567">
        <f t="shared" si="31"/>
        <v>33</v>
      </c>
      <c r="G71" s="399"/>
      <c r="H71" s="399"/>
      <c r="I71" s="437">
        <f t="shared" si="32"/>
        <v>1.5615221590000001</v>
      </c>
      <c r="J71" s="536"/>
      <c r="K71" s="439"/>
      <c r="L71" s="536">
        <f t="shared" si="33"/>
        <v>1.5615221590000001</v>
      </c>
      <c r="M71" s="441">
        <f t="shared" si="38"/>
        <v>33</v>
      </c>
      <c r="N71" s="442">
        <f t="shared" si="34"/>
        <v>33</v>
      </c>
      <c r="O71" s="441">
        <f t="shared" si="39"/>
        <v>33</v>
      </c>
      <c r="P71" s="442">
        <f t="shared" si="35"/>
        <v>35</v>
      </c>
      <c r="Q71" s="399"/>
      <c r="R71" s="568">
        <f t="shared" si="36"/>
        <v>35</v>
      </c>
      <c r="S71" s="440">
        <f t="shared" si="37"/>
        <v>1.56</v>
      </c>
      <c r="T71" s="399"/>
      <c r="U71" s="445" t="e">
        <v>#N/A</v>
      </c>
      <c r="V71" s="446" t="e">
        <v>#N/A</v>
      </c>
      <c r="W71" s="402"/>
      <c r="X71" s="558">
        <v>29</v>
      </c>
      <c r="Y71" s="449">
        <f>_xll.RtGet($AE$42,$AE$43&amp;$X71&amp;$AE$44,Y$42)</f>
        <v>1.5615229180000001</v>
      </c>
      <c r="Z71" s="450">
        <f>_xll.RtGet($AE$42,$AE$43&amp;$X71&amp;$AE$44,Z$42)</f>
        <v>1.5615229180000001</v>
      </c>
      <c r="AA71" s="399"/>
      <c r="AB71" s="399"/>
      <c r="AC71" s="399"/>
      <c r="AD71" s="399"/>
      <c r="AE71" s="399"/>
      <c r="AF71" s="402"/>
      <c r="AG71" s="402"/>
      <c r="AH71" s="402"/>
      <c r="AI71" s="402"/>
      <c r="AJ71" s="402"/>
      <c r="AK71" s="402"/>
      <c r="AL71" s="398"/>
      <c r="AM71" s="402"/>
      <c r="AN71" s="402"/>
      <c r="AO71" s="402"/>
      <c r="AP71" s="399"/>
      <c r="AQ71" s="399"/>
      <c r="AR71" s="401"/>
      <c r="AS71" s="401"/>
      <c r="AT71" s="399"/>
      <c r="AU71" s="399"/>
      <c r="AV71" s="399"/>
      <c r="AW71" s="399"/>
      <c r="AX71" s="399"/>
      <c r="AY71" s="399"/>
      <c r="AZ71" s="399"/>
      <c r="BA71" s="399"/>
      <c r="BB71" s="399"/>
      <c r="BC71" s="399"/>
      <c r="BD71" s="399"/>
      <c r="BE71" s="399"/>
      <c r="BF71" s="456" t="str">
        <v>-</v>
      </c>
      <c r="BG71" s="446" t="str">
        <v>-</v>
      </c>
      <c r="BH71" s="402"/>
      <c r="BI71" s="399"/>
      <c r="BJ71" s="399"/>
      <c r="BK71" s="399"/>
      <c r="BL71" s="399"/>
      <c r="BM71" s="402"/>
      <c r="BN71" s="402"/>
      <c r="BO71" s="397"/>
      <c r="BP71" s="620"/>
      <c r="BQ71" s="621"/>
      <c r="BR71" s="621"/>
      <c r="BS71" s="621"/>
      <c r="BT71" s="621"/>
      <c r="BU71" s="621"/>
      <c r="BV71" s="621"/>
      <c r="BW71" s="621"/>
      <c r="BX71" s="621"/>
      <c r="BY71" s="621"/>
      <c r="BZ71" s="621"/>
      <c r="CA71" s="621"/>
      <c r="CB71" s="621"/>
      <c r="CC71" s="621"/>
      <c r="CD71" s="621"/>
      <c r="CE71" s="621"/>
      <c r="CF71" s="621"/>
      <c r="CG71" s="621"/>
      <c r="CH71" s="621"/>
      <c r="CI71" s="621"/>
      <c r="CJ71" s="621"/>
      <c r="CK71" s="621"/>
      <c r="CL71" s="621"/>
      <c r="CM71" s="621"/>
      <c r="CN71" s="621"/>
      <c r="CO71" s="621"/>
      <c r="CP71" s="621"/>
      <c r="CQ71" s="621"/>
      <c r="CR71" s="621"/>
      <c r="CS71" s="621"/>
      <c r="CT71" s="621"/>
      <c r="CU71" s="621"/>
      <c r="CV71" s="621"/>
      <c r="CW71" s="621"/>
      <c r="CX71" s="621"/>
      <c r="CY71" s="621"/>
      <c r="CZ71" s="621"/>
      <c r="DA71" s="621"/>
      <c r="DB71" s="621"/>
      <c r="DC71" s="621"/>
      <c r="DD71" s="621"/>
      <c r="DE71" s="621"/>
      <c r="DF71" s="621"/>
      <c r="DG71" s="621"/>
      <c r="DH71" s="621"/>
      <c r="DI71" s="621"/>
      <c r="DJ71" s="621"/>
      <c r="DK71" s="621"/>
      <c r="DL71" s="621"/>
      <c r="DM71" s="621"/>
      <c r="DN71" s="621"/>
      <c r="DO71" s="621"/>
      <c r="DP71" s="621"/>
      <c r="DQ71" s="621"/>
      <c r="DR71" s="621"/>
      <c r="DS71" s="621"/>
      <c r="DT71" s="621"/>
      <c r="DU71" s="621"/>
      <c r="DV71" s="621"/>
      <c r="DW71" s="621"/>
      <c r="DX71" s="621"/>
      <c r="DY71" s="621"/>
      <c r="DZ71" s="621"/>
    </row>
    <row r="72" spans="1:130">
      <c r="A72" s="589"/>
      <c r="B72" s="592" t="str">
        <f>IF(ISBLANK(C47),"","SwapMatType")</f>
        <v>SwapMatType</v>
      </c>
      <c r="C72" s="593">
        <v>0</v>
      </c>
      <c r="D72" s="402"/>
      <c r="E72" s="419" t="b">
        <v>1</v>
      </c>
      <c r="F72" s="567">
        <f t="shared" si="31"/>
        <v>34</v>
      </c>
      <c r="G72" s="399"/>
      <c r="H72" s="399"/>
      <c r="I72" s="437">
        <f t="shared" si="32"/>
        <v>1.5609606490000001</v>
      </c>
      <c r="J72" s="536"/>
      <c r="K72" s="439"/>
      <c r="L72" s="536">
        <f t="shared" si="33"/>
        <v>1.5609606490000001</v>
      </c>
      <c r="M72" s="441">
        <f t="shared" si="38"/>
        <v>34</v>
      </c>
      <c r="N72" s="442">
        <f t="shared" si="34"/>
        <v>34</v>
      </c>
      <c r="O72" s="441">
        <f t="shared" si="39"/>
        <v>34</v>
      </c>
      <c r="P72" s="442">
        <f t="shared" si="35"/>
        <v>36</v>
      </c>
      <c r="Q72" s="399"/>
      <c r="R72" s="568">
        <f t="shared" si="36"/>
        <v>36</v>
      </c>
      <c r="S72" s="440">
        <f t="shared" si="37"/>
        <v>1.5586981240000002</v>
      </c>
      <c r="T72" s="399"/>
      <c r="U72" s="445" t="e">
        <v>#N/A</v>
      </c>
      <c r="V72" s="446" t="e">
        <v>#N/A</v>
      </c>
      <c r="W72" s="402"/>
      <c r="X72" s="558">
        <v>30</v>
      </c>
      <c r="Y72" s="449">
        <f>_xll.RtGet($AE$42,$AE$43&amp;$X72&amp;$AE$44,Y$42)</f>
        <v>1.5620000000000001</v>
      </c>
      <c r="Z72" s="450">
        <f>_xll.RtGet($AE$42,$AE$43&amp;$X72&amp;$AE$44,Z$42)</f>
        <v>1.5620000000000001</v>
      </c>
      <c r="AA72" s="399"/>
      <c r="AB72" s="399"/>
      <c r="AC72" s="399"/>
      <c r="AD72" s="399"/>
      <c r="AE72" s="399"/>
      <c r="AF72" s="402"/>
      <c r="AG72" s="402"/>
      <c r="AH72" s="402"/>
      <c r="AI72" s="402"/>
      <c r="AJ72" s="402"/>
      <c r="AK72" s="402"/>
      <c r="AL72" s="398"/>
      <c r="AM72" s="402"/>
      <c r="AN72" s="402"/>
      <c r="AO72" s="402"/>
      <c r="AP72" s="399"/>
      <c r="AQ72" s="399"/>
      <c r="AR72" s="401"/>
      <c r="AS72" s="401"/>
      <c r="AT72" s="399"/>
      <c r="AU72" s="399"/>
      <c r="AV72" s="399"/>
      <c r="AW72" s="399"/>
      <c r="AX72" s="399"/>
      <c r="AY72" s="399"/>
      <c r="AZ72" s="399"/>
      <c r="BA72" s="399"/>
      <c r="BB72" s="399"/>
      <c r="BC72" s="399"/>
      <c r="BD72" s="399"/>
      <c r="BE72" s="399"/>
      <c r="BF72" s="456" t="str">
        <v>-</v>
      </c>
      <c r="BG72" s="446" t="str">
        <v>-</v>
      </c>
      <c r="BH72" s="402"/>
      <c r="BI72" s="399"/>
      <c r="BJ72" s="399"/>
      <c r="BK72" s="399"/>
      <c r="BL72" s="399"/>
      <c r="BM72" s="402"/>
      <c r="BN72" s="402"/>
      <c r="BO72" s="397"/>
      <c r="BP72" s="620"/>
      <c r="BQ72" s="621"/>
      <c r="BR72" s="621"/>
      <c r="BS72" s="621"/>
      <c r="BT72" s="621"/>
      <c r="BU72" s="621"/>
      <c r="BV72" s="621"/>
      <c r="BW72" s="621"/>
      <c r="BX72" s="621"/>
      <c r="BY72" s="621"/>
      <c r="BZ72" s="621"/>
      <c r="CA72" s="621"/>
      <c r="CB72" s="621"/>
      <c r="CC72" s="621"/>
      <c r="CD72" s="621"/>
      <c r="CE72" s="621"/>
      <c r="CF72" s="621"/>
      <c r="CG72" s="621"/>
      <c r="CH72" s="621"/>
      <c r="CI72" s="621"/>
      <c r="CJ72" s="621"/>
      <c r="CK72" s="621"/>
      <c r="CL72" s="621"/>
      <c r="CM72" s="621"/>
      <c r="CN72" s="621"/>
      <c r="CO72" s="621"/>
      <c r="CP72" s="621"/>
      <c r="CQ72" s="621"/>
      <c r="CR72" s="621"/>
      <c r="CS72" s="621"/>
      <c r="CT72" s="621"/>
      <c r="CU72" s="621"/>
      <c r="CV72" s="621"/>
      <c r="CW72" s="621"/>
      <c r="CX72" s="621"/>
      <c r="CY72" s="621"/>
      <c r="CZ72" s="621"/>
      <c r="DA72" s="621"/>
      <c r="DB72" s="621"/>
      <c r="DC72" s="621"/>
      <c r="DD72" s="621"/>
      <c r="DE72" s="621"/>
      <c r="DF72" s="621"/>
      <c r="DG72" s="621"/>
      <c r="DH72" s="621"/>
      <c r="DI72" s="621"/>
      <c r="DJ72" s="621"/>
      <c r="DK72" s="621"/>
      <c r="DL72" s="621"/>
      <c r="DM72" s="621"/>
      <c r="DN72" s="621"/>
      <c r="DO72" s="621"/>
      <c r="DP72" s="621"/>
      <c r="DQ72" s="621"/>
      <c r="DR72" s="621"/>
      <c r="DS72" s="621"/>
      <c r="DT72" s="621"/>
      <c r="DU72" s="621"/>
      <c r="DV72" s="621"/>
      <c r="DW72" s="621"/>
      <c r="DX72" s="621"/>
      <c r="DY72" s="621"/>
      <c r="DZ72" s="621"/>
    </row>
    <row r="73" spans="1:130">
      <c r="A73" s="589"/>
      <c r="B73" s="451" t="s">
        <v>967</v>
      </c>
      <c r="C73" s="596">
        <v>0</v>
      </c>
      <c r="D73" s="402"/>
      <c r="E73" s="419" t="b">
        <v>1</v>
      </c>
      <c r="F73" s="567">
        <f t="shared" si="31"/>
        <v>35</v>
      </c>
      <c r="G73" s="399"/>
      <c r="H73" s="399"/>
      <c r="I73" s="437">
        <f t="shared" si="32"/>
        <v>1.56</v>
      </c>
      <c r="J73" s="536"/>
      <c r="K73" s="439"/>
      <c r="L73" s="536">
        <f t="shared" si="33"/>
        <v>1.56</v>
      </c>
      <c r="M73" s="441">
        <f t="shared" si="38"/>
        <v>35</v>
      </c>
      <c r="N73" s="442">
        <f t="shared" si="34"/>
        <v>35</v>
      </c>
      <c r="O73" s="441">
        <f t="shared" si="39"/>
        <v>35</v>
      </c>
      <c r="P73" s="442">
        <f t="shared" si="35"/>
        <v>37</v>
      </c>
      <c r="Q73" s="399"/>
      <c r="R73" s="568">
        <f t="shared" si="36"/>
        <v>37</v>
      </c>
      <c r="S73" s="440">
        <f t="shared" si="37"/>
        <v>1.5570611030000001</v>
      </c>
      <c r="T73" s="399"/>
      <c r="U73" s="445" t="e">
        <v>#N/A</v>
      </c>
      <c r="V73" s="446" t="e">
        <v>#N/A</v>
      </c>
      <c r="W73" s="402"/>
      <c r="X73" s="558">
        <v>31</v>
      </c>
      <c r="Y73" s="449">
        <f>_xll.RtGet($AE$42,$AE$43&amp;$X73&amp;$AE$44,Y$42)</f>
        <v>1.5620553110000002</v>
      </c>
      <c r="Z73" s="450">
        <f>_xll.RtGet($AE$42,$AE$43&amp;$X73&amp;$AE$44,Z$42)</f>
        <v>1.5620553110000002</v>
      </c>
      <c r="AA73" s="399"/>
      <c r="AB73" s="399"/>
      <c r="AC73" s="399"/>
      <c r="AD73" s="399"/>
      <c r="AE73" s="399"/>
      <c r="AF73" s="402"/>
      <c r="AG73" s="402"/>
      <c r="AH73" s="402"/>
      <c r="AI73" s="402"/>
      <c r="AJ73" s="402"/>
      <c r="AK73" s="402"/>
      <c r="AL73" s="398"/>
      <c r="AM73" s="402"/>
      <c r="AN73" s="402"/>
      <c r="AO73" s="402"/>
      <c r="AP73" s="399"/>
      <c r="AQ73" s="399"/>
      <c r="AR73" s="401"/>
      <c r="AS73" s="401"/>
      <c r="AT73" s="399"/>
      <c r="AU73" s="399"/>
      <c r="AV73" s="399"/>
      <c r="AW73" s="399"/>
      <c r="AX73" s="399"/>
      <c r="AY73" s="399"/>
      <c r="AZ73" s="399"/>
      <c r="BA73" s="399"/>
      <c r="BB73" s="399"/>
      <c r="BC73" s="399"/>
      <c r="BD73" s="399"/>
      <c r="BE73" s="399"/>
      <c r="BF73" s="456" t="str">
        <v>-</v>
      </c>
      <c r="BG73" s="446" t="str">
        <v>-</v>
      </c>
      <c r="BH73" s="402"/>
      <c r="BI73" s="399"/>
      <c r="BJ73" s="399"/>
      <c r="BK73" s="399"/>
      <c r="BL73" s="399"/>
      <c r="BM73" s="402"/>
      <c r="BN73" s="402"/>
      <c r="BO73" s="397"/>
      <c r="BP73" s="620"/>
      <c r="BQ73" s="621"/>
      <c r="BR73" s="621"/>
      <c r="BS73" s="621"/>
      <c r="BT73" s="621"/>
      <c r="BU73" s="621"/>
      <c r="BV73" s="621"/>
      <c r="BW73" s="621"/>
      <c r="BX73" s="621"/>
      <c r="BY73" s="621"/>
      <c r="BZ73" s="621"/>
      <c r="CA73" s="621"/>
      <c r="CB73" s="621"/>
      <c r="CC73" s="621"/>
      <c r="CD73" s="621"/>
      <c r="CE73" s="621"/>
      <c r="CF73" s="621"/>
      <c r="CG73" s="621"/>
      <c r="CH73" s="621"/>
      <c r="CI73" s="621"/>
      <c r="CJ73" s="621"/>
      <c r="CK73" s="621"/>
      <c r="CL73" s="621"/>
      <c r="CM73" s="621"/>
      <c r="CN73" s="621"/>
      <c r="CO73" s="621"/>
      <c r="CP73" s="621"/>
      <c r="CQ73" s="621"/>
      <c r="CR73" s="621"/>
      <c r="CS73" s="621"/>
      <c r="CT73" s="621"/>
      <c r="CU73" s="621"/>
      <c r="CV73" s="621"/>
      <c r="CW73" s="621"/>
      <c r="CX73" s="621"/>
      <c r="CY73" s="621"/>
      <c r="CZ73" s="621"/>
      <c r="DA73" s="621"/>
      <c r="DB73" s="621"/>
      <c r="DC73" s="621"/>
      <c r="DD73" s="621"/>
      <c r="DE73" s="621"/>
      <c r="DF73" s="621"/>
      <c r="DG73" s="621"/>
      <c r="DH73" s="621"/>
      <c r="DI73" s="621"/>
      <c r="DJ73" s="621"/>
      <c r="DK73" s="621"/>
      <c r="DL73" s="621"/>
      <c r="DM73" s="621"/>
      <c r="DN73" s="621"/>
      <c r="DO73" s="621"/>
      <c r="DP73" s="621"/>
      <c r="DQ73" s="621"/>
      <c r="DR73" s="621"/>
      <c r="DS73" s="621"/>
      <c r="DT73" s="621"/>
      <c r="DU73" s="621"/>
      <c r="DV73" s="621"/>
      <c r="DW73" s="621"/>
      <c r="DX73" s="621"/>
      <c r="DY73" s="621"/>
      <c r="DZ73" s="621"/>
    </row>
    <row r="74" spans="1:130">
      <c r="A74" s="589"/>
      <c r="B74" s="451" t="s">
        <v>968</v>
      </c>
      <c r="C74" s="596">
        <v>0</v>
      </c>
      <c r="D74" s="402"/>
      <c r="E74" s="419" t="b">
        <v>1</v>
      </c>
      <c r="F74" s="567">
        <f t="shared" si="31"/>
        <v>36</v>
      </c>
      <c r="G74" s="399"/>
      <c r="H74" s="399"/>
      <c r="I74" s="437">
        <f t="shared" si="32"/>
        <v>1.5586981240000002</v>
      </c>
      <c r="J74" s="536"/>
      <c r="K74" s="439"/>
      <c r="L74" s="536">
        <f t="shared" si="33"/>
        <v>1.5586981240000002</v>
      </c>
      <c r="M74" s="441">
        <f t="shared" si="38"/>
        <v>36</v>
      </c>
      <c r="N74" s="442">
        <f t="shared" si="34"/>
        <v>36</v>
      </c>
      <c r="O74" s="441">
        <f t="shared" si="39"/>
        <v>36</v>
      </c>
      <c r="P74" s="442">
        <f t="shared" si="35"/>
        <v>38</v>
      </c>
      <c r="Q74" s="399"/>
      <c r="R74" s="568">
        <f t="shared" si="36"/>
        <v>38</v>
      </c>
      <c r="S74" s="440">
        <f t="shared" si="37"/>
        <v>1.555142295</v>
      </c>
      <c r="T74" s="399"/>
      <c r="U74" s="445" t="e">
        <v>#N/A</v>
      </c>
      <c r="V74" s="446" t="e">
        <v>#N/A</v>
      </c>
      <c r="W74" s="402"/>
      <c r="X74" s="558">
        <v>32</v>
      </c>
      <c r="Y74" s="449">
        <f>_xll.RtGet($AE$42,$AE$43&amp;$X74&amp;$AE$44,Y$42)</f>
        <v>1.5619075450000002</v>
      </c>
      <c r="Z74" s="450">
        <f>_xll.RtGet($AE$42,$AE$43&amp;$X74&amp;$AE$44,Z$42)</f>
        <v>1.5619075450000002</v>
      </c>
      <c r="AA74" s="399"/>
      <c r="AB74" s="399"/>
      <c r="AC74" s="399"/>
      <c r="AD74" s="399"/>
      <c r="AE74" s="399"/>
      <c r="AF74" s="402"/>
      <c r="AG74" s="402"/>
      <c r="AH74" s="402"/>
      <c r="AI74" s="402"/>
      <c r="AJ74" s="402"/>
      <c r="AK74" s="402"/>
      <c r="AL74" s="398"/>
      <c r="AM74" s="402"/>
      <c r="AN74" s="402"/>
      <c r="AO74" s="402"/>
      <c r="AP74" s="399"/>
      <c r="AQ74" s="399"/>
      <c r="AR74" s="401"/>
      <c r="AS74" s="401"/>
      <c r="AT74" s="399"/>
      <c r="AU74" s="399"/>
      <c r="AV74" s="399"/>
      <c r="AW74" s="399"/>
      <c r="AX74" s="399"/>
      <c r="AY74" s="399"/>
      <c r="AZ74" s="399"/>
      <c r="BA74" s="399"/>
      <c r="BB74" s="399"/>
      <c r="BC74" s="399"/>
      <c r="BD74" s="399"/>
      <c r="BE74" s="399"/>
      <c r="BF74" s="456" t="str">
        <v>-</v>
      </c>
      <c r="BG74" s="446" t="str">
        <v>-</v>
      </c>
      <c r="BH74" s="402"/>
      <c r="BI74" s="399"/>
      <c r="BJ74" s="399"/>
      <c r="BK74" s="399"/>
      <c r="BL74" s="399"/>
      <c r="BM74" s="402"/>
      <c r="BN74" s="402"/>
      <c r="BO74" s="397"/>
      <c r="BP74" s="620"/>
      <c r="BQ74" s="621"/>
      <c r="BR74" s="621"/>
      <c r="BS74" s="621"/>
      <c r="BT74" s="621"/>
      <c r="BU74" s="621"/>
      <c r="BV74" s="621"/>
      <c r="BW74" s="621"/>
      <c r="BX74" s="621"/>
      <c r="BY74" s="621"/>
      <c r="BZ74" s="621"/>
      <c r="CA74" s="621"/>
      <c r="CB74" s="621"/>
      <c r="CC74" s="621"/>
      <c r="CD74" s="621"/>
      <c r="CE74" s="621"/>
      <c r="CF74" s="621"/>
      <c r="CG74" s="621"/>
      <c r="CH74" s="621"/>
      <c r="CI74" s="621"/>
      <c r="CJ74" s="621"/>
      <c r="CK74" s="621"/>
      <c r="CL74" s="621"/>
      <c r="CM74" s="621"/>
      <c r="CN74" s="621"/>
      <c r="CO74" s="621"/>
      <c r="CP74" s="621"/>
      <c r="CQ74" s="621"/>
      <c r="CR74" s="621"/>
      <c r="CS74" s="621"/>
      <c r="CT74" s="621"/>
      <c r="CU74" s="621"/>
      <c r="CV74" s="621"/>
      <c r="CW74" s="621"/>
      <c r="CX74" s="621"/>
      <c r="CY74" s="621"/>
      <c r="CZ74" s="621"/>
      <c r="DA74" s="621"/>
      <c r="DB74" s="621"/>
      <c r="DC74" s="621"/>
      <c r="DD74" s="621"/>
      <c r="DE74" s="621"/>
      <c r="DF74" s="621"/>
      <c r="DG74" s="621"/>
      <c r="DH74" s="621"/>
      <c r="DI74" s="621"/>
      <c r="DJ74" s="621"/>
      <c r="DK74" s="621"/>
      <c r="DL74" s="621"/>
      <c r="DM74" s="621"/>
      <c r="DN74" s="621"/>
      <c r="DO74" s="621"/>
      <c r="DP74" s="621"/>
      <c r="DQ74" s="621"/>
      <c r="DR74" s="621"/>
      <c r="DS74" s="621"/>
      <c r="DT74" s="621"/>
      <c r="DU74" s="621"/>
      <c r="DV74" s="621"/>
      <c r="DW74" s="621"/>
      <c r="DX74" s="621"/>
      <c r="DY74" s="621"/>
      <c r="DZ74" s="621"/>
    </row>
    <row r="75" spans="1:130">
      <c r="A75" s="589"/>
      <c r="B75" s="451" t="s">
        <v>969</v>
      </c>
      <c r="C75" s="598">
        <f>IF(AND(C52,E23),1,0)</f>
        <v>1</v>
      </c>
      <c r="D75" s="402"/>
      <c r="E75" s="419" t="b">
        <v>1</v>
      </c>
      <c r="F75" s="567">
        <f t="shared" si="31"/>
        <v>37</v>
      </c>
      <c r="G75" s="399"/>
      <c r="H75" s="399"/>
      <c r="I75" s="437">
        <f t="shared" si="32"/>
        <v>1.5570611030000001</v>
      </c>
      <c r="J75" s="536"/>
      <c r="K75" s="439"/>
      <c r="L75" s="536">
        <f t="shared" si="33"/>
        <v>1.5570611030000001</v>
      </c>
      <c r="M75" s="441">
        <f t="shared" si="38"/>
        <v>37</v>
      </c>
      <c r="N75" s="442">
        <f t="shared" si="34"/>
        <v>37</v>
      </c>
      <c r="O75" s="441">
        <f t="shared" si="39"/>
        <v>37</v>
      </c>
      <c r="P75" s="442">
        <f t="shared" si="35"/>
        <v>39</v>
      </c>
      <c r="Q75" s="399"/>
      <c r="R75" s="568">
        <f t="shared" si="36"/>
        <v>39</v>
      </c>
      <c r="S75" s="440">
        <f t="shared" si="37"/>
        <v>1.5527645120000002</v>
      </c>
      <c r="T75" s="399"/>
      <c r="U75" s="445" t="e">
        <v>#N/A</v>
      </c>
      <c r="V75" s="446" t="e">
        <v>#N/A</v>
      </c>
      <c r="W75" s="402"/>
      <c r="X75" s="558">
        <v>33</v>
      </c>
      <c r="Y75" s="449">
        <f>_xll.RtGet($AE$42,$AE$43&amp;$X75&amp;$AE$44,Y$42)</f>
        <v>1.5615221590000001</v>
      </c>
      <c r="Z75" s="450">
        <f>_xll.RtGet($AE$42,$AE$43&amp;$X75&amp;$AE$44,Z$42)</f>
        <v>1.5615221590000001</v>
      </c>
      <c r="AA75" s="399"/>
      <c r="AB75" s="399"/>
      <c r="AC75" s="399"/>
      <c r="AD75" s="399"/>
      <c r="AE75" s="399"/>
      <c r="AF75" s="402"/>
      <c r="AG75" s="402"/>
      <c r="AH75" s="402"/>
      <c r="AI75" s="402"/>
      <c r="AJ75" s="402"/>
      <c r="AK75" s="402"/>
      <c r="AL75" s="398"/>
      <c r="AM75" s="402"/>
      <c r="AN75" s="402"/>
      <c r="AO75" s="402"/>
      <c r="AP75" s="399"/>
      <c r="AQ75" s="399"/>
      <c r="AR75" s="401"/>
      <c r="AS75" s="401"/>
      <c r="AT75" s="399"/>
      <c r="AU75" s="399"/>
      <c r="AV75" s="399"/>
      <c r="AW75" s="399"/>
      <c r="AX75" s="399"/>
      <c r="AY75" s="399"/>
      <c r="AZ75" s="399"/>
      <c r="BA75" s="399"/>
      <c r="BB75" s="399"/>
      <c r="BC75" s="399"/>
      <c r="BD75" s="399"/>
      <c r="BE75" s="399"/>
      <c r="BF75" s="456" t="str">
        <v>-</v>
      </c>
      <c r="BG75" s="446" t="str">
        <v>-</v>
      </c>
      <c r="BH75" s="402"/>
      <c r="BI75" s="399"/>
      <c r="BJ75" s="399"/>
      <c r="BK75" s="399"/>
      <c r="BL75" s="399"/>
      <c r="BM75" s="402"/>
      <c r="BN75" s="402"/>
      <c r="BO75" s="397"/>
      <c r="BP75" s="620"/>
      <c r="BQ75" s="621"/>
      <c r="BR75" s="621"/>
      <c r="BS75" s="621"/>
      <c r="BT75" s="621"/>
      <c r="BU75" s="621"/>
      <c r="BV75" s="621"/>
      <c r="BW75" s="621"/>
      <c r="BX75" s="621"/>
      <c r="BY75" s="621"/>
      <c r="BZ75" s="621"/>
      <c r="CA75" s="621"/>
      <c r="CB75" s="621"/>
      <c r="CC75" s="621"/>
      <c r="CD75" s="621"/>
      <c r="CE75" s="621"/>
      <c r="CF75" s="621"/>
      <c r="CG75" s="621"/>
      <c r="CH75" s="621"/>
      <c r="CI75" s="621"/>
      <c r="CJ75" s="621"/>
      <c r="CK75" s="621"/>
      <c r="CL75" s="621"/>
      <c r="CM75" s="621"/>
      <c r="CN75" s="621"/>
      <c r="CO75" s="621"/>
      <c r="CP75" s="621"/>
      <c r="CQ75" s="621"/>
      <c r="CR75" s="621"/>
      <c r="CS75" s="621"/>
      <c r="CT75" s="621"/>
      <c r="CU75" s="621"/>
      <c r="CV75" s="621"/>
      <c r="CW75" s="621"/>
      <c r="CX75" s="621"/>
      <c r="CY75" s="621"/>
      <c r="CZ75" s="621"/>
      <c r="DA75" s="621"/>
      <c r="DB75" s="621"/>
      <c r="DC75" s="621"/>
      <c r="DD75" s="621"/>
      <c r="DE75" s="621"/>
      <c r="DF75" s="621"/>
      <c r="DG75" s="621"/>
      <c r="DH75" s="621"/>
      <c r="DI75" s="621"/>
      <c r="DJ75" s="621"/>
      <c r="DK75" s="621"/>
      <c r="DL75" s="621"/>
      <c r="DM75" s="621"/>
      <c r="DN75" s="621"/>
      <c r="DO75" s="621"/>
      <c r="DP75" s="621"/>
      <c r="DQ75" s="621"/>
      <c r="DR75" s="621"/>
      <c r="DS75" s="621"/>
      <c r="DT75" s="621"/>
      <c r="DU75" s="621"/>
      <c r="DV75" s="621"/>
      <c r="DW75" s="621"/>
      <c r="DX75" s="621"/>
      <c r="DY75" s="621"/>
      <c r="DZ75" s="621"/>
    </row>
    <row r="76" spans="1:130">
      <c r="A76" s="589"/>
      <c r="B76" s="451" t="s">
        <v>970</v>
      </c>
      <c r="C76" s="599">
        <f>+L23</f>
        <v>-0.26700000000000002</v>
      </c>
      <c r="D76" s="402"/>
      <c r="E76" s="419" t="b">
        <v>1</v>
      </c>
      <c r="F76" s="567">
        <f t="shared" si="31"/>
        <v>38</v>
      </c>
      <c r="G76" s="399"/>
      <c r="H76" s="399"/>
      <c r="I76" s="437">
        <f t="shared" si="32"/>
        <v>1.555142295</v>
      </c>
      <c r="J76" s="536"/>
      <c r="K76" s="439"/>
      <c r="L76" s="536">
        <f t="shared" si="33"/>
        <v>1.555142295</v>
      </c>
      <c r="M76" s="441">
        <f t="shared" si="38"/>
        <v>38</v>
      </c>
      <c r="N76" s="442">
        <f t="shared" si="34"/>
        <v>38</v>
      </c>
      <c r="O76" s="441">
        <f t="shared" si="39"/>
        <v>38</v>
      </c>
      <c r="P76" s="442">
        <f t="shared" si="35"/>
        <v>40</v>
      </c>
      <c r="Q76" s="399"/>
      <c r="R76" s="568">
        <f t="shared" si="36"/>
        <v>40</v>
      </c>
      <c r="S76" s="440">
        <f t="shared" si="37"/>
        <v>1.55</v>
      </c>
      <c r="T76" s="399"/>
      <c r="U76" s="445" t="e">
        <v>#N/A</v>
      </c>
      <c r="V76" s="446" t="e">
        <v>#N/A</v>
      </c>
      <c r="W76" s="402"/>
      <c r="X76" s="558">
        <v>34</v>
      </c>
      <c r="Y76" s="449">
        <f>_xll.RtGet($AE$42,$AE$43&amp;$X76&amp;$AE$44,Y$42)</f>
        <v>1.5609606490000001</v>
      </c>
      <c r="Z76" s="450">
        <f>_xll.RtGet($AE$42,$AE$43&amp;$X76&amp;$AE$44,Z$42)</f>
        <v>1.5609606490000001</v>
      </c>
      <c r="AA76" s="399"/>
      <c r="AB76" s="399"/>
      <c r="AC76" s="399"/>
      <c r="AD76" s="399"/>
      <c r="AE76" s="399"/>
      <c r="AF76" s="402"/>
      <c r="AG76" s="402"/>
      <c r="AH76" s="402"/>
      <c r="AI76" s="402"/>
      <c r="AJ76" s="402"/>
      <c r="AK76" s="402"/>
      <c r="AL76" s="398"/>
      <c r="AM76" s="402"/>
      <c r="AN76" s="402"/>
      <c r="AO76" s="402"/>
      <c r="AP76" s="399"/>
      <c r="AQ76" s="399"/>
      <c r="AR76" s="401"/>
      <c r="AS76" s="401"/>
      <c r="AT76" s="399"/>
      <c r="AU76" s="399"/>
      <c r="AV76" s="399"/>
      <c r="AW76" s="399"/>
      <c r="AX76" s="399"/>
      <c r="AY76" s="399"/>
      <c r="AZ76" s="399"/>
      <c r="BA76" s="399"/>
      <c r="BB76" s="399"/>
      <c r="BC76" s="399"/>
      <c r="BD76" s="399"/>
      <c r="BE76" s="399"/>
      <c r="BF76" s="456" t="str">
        <v>-</v>
      </c>
      <c r="BG76" s="446" t="str">
        <v>-</v>
      </c>
      <c r="BH76" s="402"/>
      <c r="BI76" s="399"/>
      <c r="BJ76" s="399"/>
      <c r="BK76" s="399"/>
      <c r="BL76" s="399"/>
      <c r="BM76" s="402"/>
      <c r="BN76" s="402"/>
      <c r="BO76" s="397"/>
      <c r="BP76" s="620"/>
      <c r="BQ76" s="621"/>
      <c r="BR76" s="621"/>
      <c r="BS76" s="621"/>
      <c r="BT76" s="621"/>
      <c r="BU76" s="621"/>
      <c r="BV76" s="621"/>
      <c r="BW76" s="621"/>
      <c r="BX76" s="621"/>
      <c r="BY76" s="621"/>
      <c r="BZ76" s="621"/>
      <c r="CA76" s="621"/>
      <c r="CB76" s="621"/>
      <c r="CC76" s="621"/>
      <c r="CD76" s="621"/>
      <c r="CE76" s="621"/>
      <c r="CF76" s="621"/>
      <c r="CG76" s="621"/>
      <c r="CH76" s="621"/>
      <c r="CI76" s="621"/>
      <c r="CJ76" s="621"/>
      <c r="CK76" s="621"/>
      <c r="CL76" s="621"/>
      <c r="CM76" s="621"/>
      <c r="CN76" s="621"/>
      <c r="CO76" s="621"/>
      <c r="CP76" s="621"/>
      <c r="CQ76" s="621"/>
      <c r="CR76" s="621"/>
      <c r="CS76" s="621"/>
      <c r="CT76" s="621"/>
      <c r="CU76" s="621"/>
      <c r="CV76" s="621"/>
      <c r="CW76" s="621"/>
      <c r="CX76" s="621"/>
      <c r="CY76" s="621"/>
      <c r="CZ76" s="621"/>
      <c r="DA76" s="621"/>
      <c r="DB76" s="621"/>
      <c r="DC76" s="621"/>
      <c r="DD76" s="621"/>
      <c r="DE76" s="621"/>
      <c r="DF76" s="621"/>
      <c r="DG76" s="621"/>
      <c r="DH76" s="621"/>
      <c r="DI76" s="621"/>
      <c r="DJ76" s="621"/>
      <c r="DK76" s="621"/>
      <c r="DL76" s="621"/>
      <c r="DM76" s="621"/>
      <c r="DN76" s="621"/>
      <c r="DO76" s="621"/>
      <c r="DP76" s="621"/>
      <c r="DQ76" s="621"/>
      <c r="DR76" s="621"/>
      <c r="DS76" s="621"/>
      <c r="DT76" s="621"/>
      <c r="DU76" s="621"/>
      <c r="DV76" s="621"/>
      <c r="DW76" s="621"/>
      <c r="DX76" s="621"/>
      <c r="DY76" s="621"/>
      <c r="DZ76" s="621"/>
    </row>
    <row r="77" spans="1:130">
      <c r="A77" s="589"/>
      <c r="B77" s="600" t="s">
        <v>845</v>
      </c>
      <c r="C77" s="601">
        <f>VLOOKUP(C34,AG26:AH27,2)</f>
        <v>0</v>
      </c>
      <c r="D77" s="402"/>
      <c r="E77" s="419" t="b">
        <v>1</v>
      </c>
      <c r="F77" s="567">
        <f t="shared" si="31"/>
        <v>39</v>
      </c>
      <c r="G77" s="399"/>
      <c r="H77" s="399"/>
      <c r="I77" s="437">
        <f t="shared" si="32"/>
        <v>1.5527645120000002</v>
      </c>
      <c r="J77" s="536"/>
      <c r="K77" s="439"/>
      <c r="L77" s="536">
        <f t="shared" si="33"/>
        <v>1.5527645120000002</v>
      </c>
      <c r="M77" s="441">
        <f t="shared" si="38"/>
        <v>39</v>
      </c>
      <c r="N77" s="442">
        <f t="shared" si="34"/>
        <v>39</v>
      </c>
      <c r="O77" s="441">
        <f t="shared" si="39"/>
        <v>39</v>
      </c>
      <c r="P77" s="442">
        <f t="shared" si="35"/>
        <v>41</v>
      </c>
      <c r="Q77" s="399"/>
      <c r="R77" s="568">
        <f t="shared" si="36"/>
        <v>50</v>
      </c>
      <c r="S77" s="440">
        <f t="shared" si="37"/>
        <v>1.5130000000000001</v>
      </c>
      <c r="T77" s="399"/>
      <c r="U77" s="445" t="e">
        <v>#N/A</v>
      </c>
      <c r="V77" s="446" t="e">
        <v>#N/A</v>
      </c>
      <c r="W77" s="402"/>
      <c r="X77" s="558">
        <v>35</v>
      </c>
      <c r="Y77" s="449">
        <f>_xll.RtGet($AE$42,$AE$43&amp;$X77&amp;$AE$44,Y$42)</f>
        <v>1.56</v>
      </c>
      <c r="Z77" s="450">
        <f>_xll.RtGet($AE$42,$AE$43&amp;$X77&amp;$AE$44,Z$42)</f>
        <v>1.56</v>
      </c>
      <c r="AA77" s="399"/>
      <c r="AB77" s="399"/>
      <c r="AC77" s="399"/>
      <c r="AD77" s="399"/>
      <c r="AE77" s="399"/>
      <c r="AF77" s="402"/>
      <c r="AG77" s="402"/>
      <c r="AH77" s="402"/>
      <c r="AI77" s="402"/>
      <c r="AJ77" s="402"/>
      <c r="AK77" s="402"/>
      <c r="AL77" s="398"/>
      <c r="AM77" s="402"/>
      <c r="AN77" s="402"/>
      <c r="AO77" s="402"/>
      <c r="AP77" s="399"/>
      <c r="AQ77" s="399"/>
      <c r="AR77" s="401"/>
      <c r="AS77" s="401"/>
      <c r="AT77" s="399"/>
      <c r="AU77" s="399"/>
      <c r="AV77" s="399"/>
      <c r="AW77" s="399"/>
      <c r="AX77" s="399"/>
      <c r="AY77" s="399"/>
      <c r="AZ77" s="399"/>
      <c r="BA77" s="399"/>
      <c r="BB77" s="399"/>
      <c r="BC77" s="399"/>
      <c r="BD77" s="399"/>
      <c r="BE77" s="399"/>
      <c r="BF77" s="456" t="str">
        <v>-</v>
      </c>
      <c r="BG77" s="446" t="str">
        <v>-</v>
      </c>
      <c r="BH77" s="402"/>
      <c r="BI77" s="399"/>
      <c r="BJ77" s="399"/>
      <c r="BK77" s="399"/>
      <c r="BL77" s="399"/>
      <c r="BM77" s="402"/>
      <c r="BN77" s="402"/>
      <c r="BO77" s="397"/>
      <c r="BP77" s="620"/>
      <c r="BQ77" s="621"/>
      <c r="BR77" s="621"/>
      <c r="BS77" s="621"/>
      <c r="BT77" s="621"/>
      <c r="BU77" s="621"/>
      <c r="BV77" s="621"/>
      <c r="BW77" s="621"/>
      <c r="BX77" s="621"/>
      <c r="BY77" s="621"/>
      <c r="BZ77" s="621"/>
      <c r="CA77" s="621"/>
      <c r="CB77" s="621"/>
      <c r="CC77" s="621"/>
      <c r="CD77" s="621"/>
      <c r="CE77" s="621"/>
      <c r="CF77" s="621"/>
      <c r="CG77" s="621"/>
      <c r="CH77" s="621"/>
      <c r="CI77" s="621"/>
      <c r="CJ77" s="621"/>
      <c r="CK77" s="621"/>
      <c r="CL77" s="621"/>
      <c r="CM77" s="621"/>
      <c r="CN77" s="621"/>
      <c r="CO77" s="621"/>
      <c r="CP77" s="621"/>
      <c r="CQ77" s="621"/>
      <c r="CR77" s="621"/>
      <c r="CS77" s="621"/>
      <c r="CT77" s="621"/>
      <c r="CU77" s="621"/>
      <c r="CV77" s="621"/>
      <c r="CW77" s="621"/>
      <c r="CX77" s="621"/>
      <c r="CY77" s="621"/>
      <c r="CZ77" s="621"/>
      <c r="DA77" s="621"/>
      <c r="DB77" s="621"/>
      <c r="DC77" s="621"/>
      <c r="DD77" s="621"/>
      <c r="DE77" s="621"/>
      <c r="DF77" s="621"/>
      <c r="DG77" s="621"/>
      <c r="DH77" s="621"/>
      <c r="DI77" s="621"/>
      <c r="DJ77" s="621"/>
      <c r="DK77" s="621"/>
      <c r="DL77" s="621"/>
      <c r="DM77" s="621"/>
      <c r="DN77" s="621"/>
      <c r="DO77" s="621"/>
      <c r="DP77" s="621"/>
      <c r="DQ77" s="621"/>
      <c r="DR77" s="621"/>
      <c r="DS77" s="621"/>
      <c r="DT77" s="621"/>
      <c r="DU77" s="621"/>
      <c r="DV77" s="621"/>
      <c r="DW77" s="621"/>
      <c r="DX77" s="621"/>
      <c r="DY77" s="621"/>
      <c r="DZ77" s="621"/>
    </row>
    <row r="78" spans="1:130">
      <c r="A78" s="589"/>
      <c r="B78" s="602" t="s">
        <v>61</v>
      </c>
      <c r="C78" s="603">
        <f>S2</f>
        <v>15</v>
      </c>
      <c r="D78" s="402"/>
      <c r="E78" s="419" t="b">
        <v>1</v>
      </c>
      <c r="F78" s="567">
        <f>IF(LEN(X82)&gt;0,X82,"")</f>
        <v>40</v>
      </c>
      <c r="G78" s="399"/>
      <c r="H78" s="399"/>
      <c r="I78" s="437">
        <f>AVERAGE(Y82:Z82)</f>
        <v>1.55</v>
      </c>
      <c r="J78" s="536"/>
      <c r="K78" s="439"/>
      <c r="L78" s="536">
        <f t="shared" si="33"/>
        <v>1.55</v>
      </c>
      <c r="M78" s="441">
        <f t="shared" si="38"/>
        <v>40</v>
      </c>
      <c r="N78" s="442">
        <f t="shared" si="34"/>
        <v>40</v>
      </c>
      <c r="O78" s="441">
        <f t="shared" si="39"/>
        <v>40</v>
      </c>
      <c r="P78" s="442">
        <f t="shared" si="35"/>
        <v>42</v>
      </c>
      <c r="Q78" s="399"/>
      <c r="R78" s="568">
        <f t="shared" si="36"/>
        <v>60</v>
      </c>
      <c r="S78" s="440">
        <f t="shared" si="37"/>
        <v>1.484</v>
      </c>
      <c r="T78" s="399"/>
      <c r="U78" s="445" t="e">
        <v>#N/A</v>
      </c>
      <c r="V78" s="446" t="e">
        <v>#N/A</v>
      </c>
      <c r="W78" s="402"/>
      <c r="X78" s="558">
        <v>36</v>
      </c>
      <c r="Y78" s="449">
        <f>_xll.RtGet($AE$42,$AE$43&amp;$X78&amp;$AE$44,Y$42)</f>
        <v>1.5586981240000002</v>
      </c>
      <c r="Z78" s="450">
        <f>_xll.RtGet($AE$42,$AE$43&amp;$X78&amp;$AE$44,Z$42)</f>
        <v>1.5586981240000002</v>
      </c>
      <c r="AA78" s="399"/>
      <c r="AB78" s="399"/>
      <c r="AC78" s="399"/>
      <c r="AD78" s="399"/>
      <c r="AE78" s="399"/>
      <c r="AF78" s="402"/>
      <c r="AG78" s="402"/>
      <c r="AH78" s="402"/>
      <c r="AI78" s="402"/>
      <c r="AJ78" s="402"/>
      <c r="AK78" s="402"/>
      <c r="AL78" s="398"/>
      <c r="AM78" s="402"/>
      <c r="AN78" s="402"/>
      <c r="AO78" s="402"/>
      <c r="AP78" s="399"/>
      <c r="AQ78" s="399"/>
      <c r="AR78" s="401"/>
      <c r="AS78" s="401"/>
      <c r="AT78" s="399"/>
      <c r="AU78" s="399"/>
      <c r="AV78" s="399"/>
      <c r="AW78" s="399"/>
      <c r="AX78" s="399"/>
      <c r="AY78" s="399"/>
      <c r="AZ78" s="399"/>
      <c r="BA78" s="399"/>
      <c r="BB78" s="399"/>
      <c r="BC78" s="399"/>
      <c r="BD78" s="399"/>
      <c r="BE78" s="399"/>
      <c r="BF78" s="456" t="str">
        <v>-</v>
      </c>
      <c r="BG78" s="446" t="str">
        <v>-</v>
      </c>
      <c r="BH78" s="402"/>
      <c r="BI78" s="399"/>
      <c r="BJ78" s="399"/>
      <c r="BK78" s="399"/>
      <c r="BL78" s="399"/>
      <c r="BM78" s="402"/>
      <c r="BN78" s="402"/>
      <c r="BO78" s="397"/>
      <c r="BP78" s="620"/>
      <c r="BQ78" s="621"/>
      <c r="BR78" s="621"/>
      <c r="BS78" s="621"/>
      <c r="BT78" s="621"/>
      <c r="BU78" s="621"/>
      <c r="BV78" s="621"/>
      <c r="BW78" s="621"/>
      <c r="BX78" s="621"/>
      <c r="BY78" s="621"/>
      <c r="BZ78" s="621"/>
      <c r="CA78" s="621"/>
      <c r="CB78" s="621"/>
      <c r="CC78" s="621"/>
      <c r="CD78" s="621"/>
      <c r="CE78" s="621"/>
      <c r="CF78" s="621"/>
      <c r="CG78" s="621"/>
      <c r="CH78" s="621"/>
      <c r="CI78" s="621"/>
      <c r="CJ78" s="621"/>
      <c r="CK78" s="621"/>
      <c r="CL78" s="621"/>
      <c r="CM78" s="621"/>
      <c r="CN78" s="621"/>
      <c r="CO78" s="621"/>
      <c r="CP78" s="621"/>
      <c r="CQ78" s="621"/>
      <c r="CR78" s="621"/>
      <c r="CS78" s="621"/>
      <c r="CT78" s="621"/>
      <c r="CU78" s="621"/>
      <c r="CV78" s="621"/>
      <c r="CW78" s="621"/>
      <c r="CX78" s="621"/>
      <c r="CY78" s="621"/>
      <c r="CZ78" s="621"/>
      <c r="DA78" s="621"/>
      <c r="DB78" s="621"/>
      <c r="DC78" s="621"/>
      <c r="DD78" s="621"/>
      <c r="DE78" s="621"/>
      <c r="DF78" s="621"/>
      <c r="DG78" s="621"/>
      <c r="DH78" s="621"/>
      <c r="DI78" s="621"/>
      <c r="DJ78" s="621"/>
      <c r="DK78" s="621"/>
      <c r="DL78" s="621"/>
      <c r="DM78" s="621"/>
      <c r="DN78" s="621"/>
      <c r="DO78" s="621"/>
      <c r="DP78" s="621"/>
      <c r="DQ78" s="621"/>
      <c r="DR78" s="621"/>
      <c r="DS78" s="621"/>
      <c r="DT78" s="621"/>
      <c r="DU78" s="621"/>
      <c r="DV78" s="621"/>
      <c r="DW78" s="621"/>
      <c r="DX78" s="621"/>
      <c r="DY78" s="621"/>
      <c r="DZ78" s="621"/>
    </row>
    <row r="79" spans="1:130">
      <c r="A79" s="589"/>
      <c r="B79" s="589" t="s">
        <v>971</v>
      </c>
      <c r="C79" s="596">
        <f>S25</f>
        <v>6</v>
      </c>
      <c r="D79" s="402"/>
      <c r="E79" s="419" t="b">
        <v>1</v>
      </c>
      <c r="F79" s="567">
        <f>IF(LEN(X83)&gt;0,X83,"")</f>
        <v>50</v>
      </c>
      <c r="G79" s="399"/>
      <c r="H79" s="399"/>
      <c r="I79" s="437">
        <f>AVERAGE(Y83:Z83)</f>
        <v>1.5130000000000001</v>
      </c>
      <c r="J79" s="536"/>
      <c r="K79" s="439"/>
      <c r="L79" s="536">
        <f t="shared" si="33"/>
        <v>1.5130000000000001</v>
      </c>
      <c r="M79" s="441">
        <f t="shared" si="38"/>
        <v>41</v>
      </c>
      <c r="N79" s="442">
        <f t="shared" si="34"/>
        <v>41</v>
      </c>
      <c r="O79" s="441" t="str">
        <f t="shared" si="39"/>
        <v/>
      </c>
      <c r="P79" s="442" t="str">
        <f t="shared" si="35"/>
        <v/>
      </c>
      <c r="Q79" s="399"/>
      <c r="R79" s="568" t="str">
        <f t="shared" si="36"/>
        <v/>
      </c>
      <c r="S79" s="440" t="str">
        <f t="shared" si="37"/>
        <v/>
      </c>
      <c r="T79" s="399"/>
      <c r="U79" s="445" t="e">
        <v>#N/A</v>
      </c>
      <c r="V79" s="446" t="e">
        <v>#N/A</v>
      </c>
      <c r="W79" s="402"/>
      <c r="X79" s="558">
        <v>37</v>
      </c>
      <c r="Y79" s="449">
        <f>_xll.RtGet($AE$42,$AE$43&amp;$X79&amp;$AE$44,Y$42)</f>
        <v>1.5570611030000001</v>
      </c>
      <c r="Z79" s="450">
        <f>_xll.RtGet($AE$42,$AE$43&amp;$X79&amp;$AE$44,Z$42)</f>
        <v>1.5570611030000001</v>
      </c>
      <c r="AA79" s="399"/>
      <c r="AB79" s="399"/>
      <c r="AC79" s="399"/>
      <c r="AD79" s="399"/>
      <c r="AE79" s="399"/>
      <c r="AF79" s="402"/>
      <c r="AG79" s="402"/>
      <c r="AH79" s="402"/>
      <c r="AI79" s="402"/>
      <c r="AJ79" s="402"/>
      <c r="AK79" s="402"/>
      <c r="AL79" s="398"/>
      <c r="AM79" s="402"/>
      <c r="AN79" s="402"/>
      <c r="AO79" s="402"/>
      <c r="AP79" s="399"/>
      <c r="AQ79" s="399"/>
      <c r="AR79" s="401"/>
      <c r="AS79" s="401"/>
      <c r="AT79" s="399"/>
      <c r="AU79" s="399"/>
      <c r="AV79" s="399"/>
      <c r="AW79" s="399"/>
      <c r="AX79" s="399"/>
      <c r="AY79" s="399"/>
      <c r="AZ79" s="399"/>
      <c r="BA79" s="399"/>
      <c r="BB79" s="399"/>
      <c r="BC79" s="399"/>
      <c r="BD79" s="399"/>
      <c r="BE79" s="399"/>
      <c r="BF79" s="456" t="str">
        <v>-</v>
      </c>
      <c r="BG79" s="446" t="str">
        <v>-</v>
      </c>
      <c r="BH79" s="402"/>
      <c r="BI79" s="399"/>
      <c r="BJ79" s="399"/>
      <c r="BK79" s="399"/>
      <c r="BL79" s="399"/>
      <c r="BM79" s="402"/>
      <c r="BN79" s="402"/>
      <c r="BO79" s="397"/>
      <c r="BP79" s="620"/>
      <c r="BQ79" s="621"/>
      <c r="BR79" s="621"/>
      <c r="BS79" s="621"/>
      <c r="BT79" s="621"/>
      <c r="BU79" s="621"/>
      <c r="BV79" s="621"/>
      <c r="BW79" s="621"/>
      <c r="BX79" s="621"/>
      <c r="BY79" s="621"/>
      <c r="BZ79" s="621"/>
      <c r="CA79" s="621"/>
      <c r="CB79" s="621"/>
      <c r="CC79" s="621"/>
      <c r="CD79" s="621"/>
      <c r="CE79" s="621"/>
      <c r="CF79" s="621"/>
      <c r="CG79" s="621"/>
      <c r="CH79" s="621"/>
      <c r="CI79" s="621"/>
      <c r="CJ79" s="621"/>
      <c r="CK79" s="621"/>
      <c r="CL79" s="621"/>
      <c r="CM79" s="621"/>
      <c r="CN79" s="621"/>
      <c r="CO79" s="621"/>
      <c r="CP79" s="621"/>
      <c r="CQ79" s="621"/>
      <c r="CR79" s="621"/>
      <c r="CS79" s="621"/>
      <c r="CT79" s="621"/>
      <c r="CU79" s="621"/>
      <c r="CV79" s="621"/>
      <c r="CW79" s="621"/>
      <c r="CX79" s="621"/>
      <c r="CY79" s="621"/>
      <c r="CZ79" s="621"/>
      <c r="DA79" s="621"/>
      <c r="DB79" s="621"/>
      <c r="DC79" s="621"/>
      <c r="DD79" s="621"/>
      <c r="DE79" s="621"/>
      <c r="DF79" s="621"/>
      <c r="DG79" s="621"/>
      <c r="DH79" s="621"/>
      <c r="DI79" s="621"/>
      <c r="DJ79" s="621"/>
      <c r="DK79" s="621"/>
      <c r="DL79" s="621"/>
      <c r="DM79" s="621"/>
      <c r="DN79" s="621"/>
      <c r="DO79" s="621"/>
      <c r="DP79" s="621"/>
      <c r="DQ79" s="621"/>
      <c r="DR79" s="621"/>
      <c r="DS79" s="621"/>
      <c r="DT79" s="621"/>
      <c r="DU79" s="621"/>
      <c r="DV79" s="621"/>
      <c r="DW79" s="621"/>
      <c r="DX79" s="621"/>
      <c r="DY79" s="621"/>
      <c r="DZ79" s="621"/>
    </row>
    <row r="80" spans="1:130">
      <c r="A80" s="589"/>
      <c r="B80" s="604" t="s">
        <v>66</v>
      </c>
      <c r="C80" s="605">
        <f>S38</f>
        <v>40</v>
      </c>
      <c r="D80" s="402"/>
      <c r="E80" s="474" t="b">
        <v>1</v>
      </c>
      <c r="F80" s="606">
        <f>IF(LEN(X84)&gt;0,X84,"")</f>
        <v>60</v>
      </c>
      <c r="G80" s="399"/>
      <c r="H80" s="399"/>
      <c r="I80" s="477">
        <f>AVERAGE(Y84:Z84)</f>
        <v>1.484</v>
      </c>
      <c r="J80" s="519"/>
      <c r="K80" s="479"/>
      <c r="L80" s="519">
        <f t="shared" si="33"/>
        <v>1.484</v>
      </c>
      <c r="M80" s="503">
        <f t="shared" si="38"/>
        <v>42</v>
      </c>
      <c r="N80" s="504">
        <f t="shared" si="34"/>
        <v>42</v>
      </c>
      <c r="O80" s="503" t="str">
        <f t="shared" si="39"/>
        <v/>
      </c>
      <c r="P80" s="504" t="str">
        <f t="shared" si="35"/>
        <v/>
      </c>
      <c r="Q80" s="399"/>
      <c r="R80" s="607" t="str">
        <f t="shared" si="36"/>
        <v/>
      </c>
      <c r="S80" s="480" t="str">
        <f t="shared" si="37"/>
        <v/>
      </c>
      <c r="T80" s="399"/>
      <c r="U80" s="608" t="e">
        <v>#N/A</v>
      </c>
      <c r="V80" s="447" t="e">
        <v>#N/A</v>
      </c>
      <c r="W80" s="402"/>
      <c r="X80" s="558">
        <v>38</v>
      </c>
      <c r="Y80" s="449">
        <f>_xll.RtGet($AE$42,$AE$43&amp;$X80&amp;$AE$44,Y$42)</f>
        <v>1.555142295</v>
      </c>
      <c r="Z80" s="450">
        <f>_xll.RtGet($AE$42,$AE$43&amp;$X80&amp;$AE$44,Z$42)</f>
        <v>1.555142295</v>
      </c>
      <c r="AA80" s="399"/>
      <c r="AB80" s="399"/>
      <c r="AC80" s="399"/>
      <c r="AD80" s="399"/>
      <c r="AE80" s="399"/>
      <c r="AF80" s="402"/>
      <c r="AG80" s="402"/>
      <c r="AH80" s="402"/>
      <c r="AI80" s="402"/>
      <c r="AJ80" s="402"/>
      <c r="AK80" s="402"/>
      <c r="AL80" s="398"/>
      <c r="AM80" s="402"/>
      <c r="AN80" s="402"/>
      <c r="AO80" s="402"/>
      <c r="AP80" s="399"/>
      <c r="AQ80" s="399"/>
      <c r="AR80" s="401"/>
      <c r="AS80" s="401"/>
      <c r="AT80" s="399"/>
      <c r="AU80" s="399"/>
      <c r="AV80" s="399"/>
      <c r="AW80" s="399"/>
      <c r="AX80" s="399"/>
      <c r="AY80" s="399"/>
      <c r="AZ80" s="399"/>
      <c r="BA80" s="399"/>
      <c r="BB80" s="399"/>
      <c r="BC80" s="399"/>
      <c r="BD80" s="399"/>
      <c r="BE80" s="399"/>
      <c r="BF80" s="457" t="str">
        <v>-</v>
      </c>
      <c r="BG80" s="447" t="str">
        <v>-</v>
      </c>
      <c r="BH80" s="402"/>
      <c r="BI80" s="399"/>
      <c r="BJ80" s="399"/>
      <c r="BK80" s="399"/>
      <c r="BL80" s="399"/>
      <c r="BM80" s="402"/>
      <c r="BN80" s="402"/>
      <c r="BO80" s="397"/>
      <c r="BP80" s="620"/>
      <c r="BQ80" s="621"/>
      <c r="BR80" s="621"/>
      <c r="BS80" s="621"/>
      <c r="BT80" s="621"/>
      <c r="BU80" s="621"/>
      <c r="BV80" s="621"/>
      <c r="BW80" s="621"/>
      <c r="BX80" s="621"/>
      <c r="BY80" s="621"/>
      <c r="BZ80" s="621"/>
      <c r="CA80" s="621"/>
      <c r="CB80" s="621"/>
      <c r="CC80" s="621"/>
      <c r="CD80" s="621"/>
      <c r="CE80" s="621"/>
      <c r="CF80" s="621"/>
      <c r="CG80" s="621"/>
      <c r="CH80" s="621"/>
      <c r="CI80" s="621"/>
      <c r="CJ80" s="621"/>
      <c r="CK80" s="621"/>
      <c r="CL80" s="621"/>
      <c r="CM80" s="621"/>
      <c r="CN80" s="621"/>
      <c r="CO80" s="621"/>
      <c r="CP80" s="621"/>
      <c r="CQ80" s="621"/>
      <c r="CR80" s="621"/>
      <c r="CS80" s="621"/>
      <c r="CT80" s="621"/>
      <c r="CU80" s="621"/>
      <c r="CV80" s="621"/>
      <c r="CW80" s="621"/>
      <c r="CX80" s="621"/>
      <c r="CY80" s="621"/>
      <c r="CZ80" s="621"/>
      <c r="DA80" s="621"/>
      <c r="DB80" s="621"/>
      <c r="DC80" s="621"/>
      <c r="DD80" s="621"/>
      <c r="DE80" s="621"/>
      <c r="DF80" s="621"/>
      <c r="DG80" s="621"/>
      <c r="DH80" s="621"/>
      <c r="DI80" s="621"/>
      <c r="DJ80" s="621"/>
      <c r="DK80" s="621"/>
      <c r="DL80" s="621"/>
      <c r="DM80" s="621"/>
      <c r="DN80" s="621"/>
      <c r="DO80" s="621"/>
      <c r="DP80" s="621"/>
      <c r="DQ80" s="621"/>
      <c r="DR80" s="621"/>
      <c r="DS80" s="621"/>
      <c r="DT80" s="621"/>
      <c r="DU80" s="621"/>
      <c r="DV80" s="621"/>
      <c r="DW80" s="621"/>
      <c r="DX80" s="621"/>
      <c r="DY80" s="621"/>
      <c r="DZ80" s="621"/>
    </row>
    <row r="81" spans="1:130">
      <c r="A81" s="589"/>
      <c r="B81" s="402"/>
      <c r="C81" s="402"/>
      <c r="D81" s="402"/>
      <c r="E81" s="399"/>
      <c r="F81" s="399"/>
      <c r="G81" s="399"/>
      <c r="H81" s="399"/>
      <c r="I81" s="399"/>
      <c r="J81" s="399"/>
      <c r="K81" s="399"/>
      <c r="L81" s="399"/>
      <c r="M81" s="399"/>
      <c r="N81" s="399"/>
      <c r="O81" s="399"/>
      <c r="P81" s="399"/>
      <c r="Q81" s="399"/>
      <c r="R81" s="399"/>
      <c r="S81" s="399"/>
      <c r="T81" s="399"/>
      <c r="U81" s="399"/>
      <c r="V81" s="399"/>
      <c r="W81" s="402"/>
      <c r="X81" s="558">
        <v>39</v>
      </c>
      <c r="Y81" s="449">
        <f>_xll.RtGet($AE$42,$AE$43&amp;$X81&amp;$AE$44,Y$42)</f>
        <v>1.5527645120000002</v>
      </c>
      <c r="Z81" s="450">
        <f>_xll.RtGet($AE$42,$AE$43&amp;$X81&amp;$AE$44,Z$42)</f>
        <v>1.5527645120000002</v>
      </c>
      <c r="AA81" s="548"/>
      <c r="AB81" s="548"/>
      <c r="AC81" s="399"/>
      <c r="AD81" s="399"/>
      <c r="AE81" s="399"/>
      <c r="AF81" s="402"/>
      <c r="AG81" s="402"/>
      <c r="AH81" s="402"/>
      <c r="AI81" s="402"/>
      <c r="AJ81" s="402"/>
      <c r="AK81" s="402"/>
      <c r="AL81" s="398"/>
      <c r="AM81" s="402"/>
      <c r="AN81" s="402"/>
      <c r="AO81" s="402"/>
      <c r="AP81" s="399"/>
      <c r="AQ81" s="399"/>
      <c r="AR81" s="401"/>
      <c r="AS81" s="401"/>
      <c r="AT81" s="399"/>
      <c r="AU81" s="399"/>
      <c r="AV81" s="399"/>
      <c r="AW81" s="399"/>
      <c r="AX81" s="399"/>
      <c r="AY81" s="399"/>
      <c r="AZ81" s="399"/>
      <c r="BA81" s="399"/>
      <c r="BB81" s="399"/>
      <c r="BC81" s="399"/>
      <c r="BD81" s="399"/>
      <c r="BE81" s="399"/>
      <c r="BF81" s="399"/>
      <c r="BG81" s="399"/>
      <c r="BH81" s="402"/>
      <c r="BI81" s="399"/>
      <c r="BJ81" s="399"/>
      <c r="BK81" s="399"/>
      <c r="BL81" s="399"/>
      <c r="BM81" s="402"/>
      <c r="BN81" s="402"/>
      <c r="BO81" s="397"/>
      <c r="BP81" s="620"/>
      <c r="BQ81" s="621"/>
      <c r="BR81" s="621"/>
      <c r="BS81" s="621"/>
      <c r="BT81" s="621"/>
      <c r="BU81" s="621"/>
      <c r="BV81" s="621"/>
      <c r="BW81" s="621"/>
      <c r="BX81" s="621"/>
      <c r="BY81" s="621"/>
      <c r="BZ81" s="621"/>
      <c r="CA81" s="621"/>
      <c r="CB81" s="621"/>
      <c r="CC81" s="621"/>
      <c r="CD81" s="621"/>
      <c r="CE81" s="621"/>
      <c r="CF81" s="621"/>
      <c r="CG81" s="621"/>
      <c r="CH81" s="621"/>
      <c r="CI81" s="621"/>
      <c r="CJ81" s="621"/>
      <c r="CK81" s="621"/>
      <c r="CL81" s="621"/>
      <c r="CM81" s="621"/>
      <c r="CN81" s="621"/>
      <c r="CO81" s="621"/>
      <c r="CP81" s="621"/>
      <c r="CQ81" s="621"/>
      <c r="CR81" s="621"/>
      <c r="CS81" s="621"/>
      <c r="CT81" s="621"/>
      <c r="CU81" s="621"/>
      <c r="CV81" s="621"/>
      <c r="CW81" s="621"/>
      <c r="CX81" s="621"/>
      <c r="CY81" s="621"/>
      <c r="CZ81" s="621"/>
      <c r="DA81" s="621"/>
      <c r="DB81" s="621"/>
      <c r="DC81" s="621"/>
      <c r="DD81" s="621"/>
      <c r="DE81" s="621"/>
      <c r="DF81" s="621"/>
      <c r="DG81" s="621"/>
      <c r="DH81" s="621"/>
      <c r="DI81" s="621"/>
      <c r="DJ81" s="621"/>
      <c r="DK81" s="621"/>
      <c r="DL81" s="621"/>
      <c r="DM81" s="621"/>
      <c r="DN81" s="621"/>
      <c r="DO81" s="621"/>
      <c r="DP81" s="621"/>
      <c r="DQ81" s="621"/>
      <c r="DR81" s="621"/>
      <c r="DS81" s="621"/>
      <c r="DT81" s="621"/>
      <c r="DU81" s="621"/>
      <c r="DV81" s="621"/>
      <c r="DW81" s="621"/>
      <c r="DX81" s="621"/>
      <c r="DY81" s="621"/>
      <c r="DZ81" s="621"/>
    </row>
    <row r="82" spans="1:130">
      <c r="A82" s="589"/>
      <c r="B82" s="402"/>
      <c r="C82" s="402"/>
      <c r="D82" s="402"/>
      <c r="E82" s="399"/>
      <c r="F82" s="399"/>
      <c r="G82" s="399"/>
      <c r="H82" s="399"/>
      <c r="I82" s="399"/>
      <c r="J82" s="399"/>
      <c r="K82" s="399"/>
      <c r="L82" s="399"/>
      <c r="M82" s="399"/>
      <c r="N82" s="399"/>
      <c r="O82" s="399"/>
      <c r="P82" s="399"/>
      <c r="Q82" s="399"/>
      <c r="R82" s="399"/>
      <c r="S82" s="399"/>
      <c r="T82" s="399"/>
      <c r="U82" s="399"/>
      <c r="V82" s="399"/>
      <c r="W82" s="402"/>
      <c r="X82" s="558">
        <v>40</v>
      </c>
      <c r="Y82" s="449">
        <f>_xll.RtGet($AE$42,$AE$43&amp;$X82&amp;$AE$44,Y$42)</f>
        <v>1.55</v>
      </c>
      <c r="Z82" s="450">
        <f>_xll.RtGet($AE$42,$AE$43&amp;$X82&amp;$AE$44,Z$42)</f>
        <v>1.55</v>
      </c>
      <c r="AA82" s="548"/>
      <c r="AB82" s="548"/>
      <c r="AC82" s="399"/>
      <c r="AD82" s="399"/>
      <c r="AE82" s="399"/>
      <c r="AF82" s="402"/>
      <c r="AG82" s="402"/>
      <c r="AH82" s="402"/>
      <c r="AI82" s="402"/>
      <c r="AJ82" s="402"/>
      <c r="AK82" s="402"/>
      <c r="AL82" s="398"/>
      <c r="AM82" s="402"/>
      <c r="AN82" s="402"/>
      <c r="AO82" s="402"/>
      <c r="AP82" s="399"/>
      <c r="AQ82" s="399"/>
      <c r="AR82" s="401"/>
      <c r="AS82" s="401"/>
      <c r="AT82" s="399"/>
      <c r="AU82" s="399"/>
      <c r="AV82" s="399"/>
      <c r="AW82" s="399"/>
      <c r="AX82" s="399"/>
      <c r="AY82" s="399"/>
      <c r="AZ82" s="399"/>
      <c r="BA82" s="399"/>
      <c r="BB82" s="399"/>
      <c r="BC82" s="399"/>
      <c r="BD82" s="399"/>
      <c r="BE82" s="399"/>
      <c r="BF82" s="399"/>
      <c r="BG82" s="399"/>
      <c r="BH82" s="402"/>
      <c r="BI82" s="399"/>
      <c r="BJ82" s="399"/>
      <c r="BK82" s="399"/>
      <c r="BL82" s="399"/>
      <c r="BM82" s="402"/>
      <c r="BN82" s="402"/>
      <c r="BO82" s="397"/>
      <c r="BP82" s="620"/>
      <c r="BQ82" s="621"/>
      <c r="BR82" s="621"/>
      <c r="BS82" s="621"/>
      <c r="BT82" s="621"/>
      <c r="BU82" s="621"/>
      <c r="BV82" s="621"/>
      <c r="BW82" s="621"/>
      <c r="BX82" s="621"/>
      <c r="BY82" s="621"/>
      <c r="BZ82" s="621"/>
      <c r="CA82" s="621"/>
      <c r="CB82" s="621"/>
      <c r="CC82" s="621"/>
      <c r="CD82" s="621"/>
      <c r="CE82" s="621"/>
      <c r="CF82" s="621"/>
      <c r="CG82" s="621"/>
      <c r="CH82" s="621"/>
      <c r="CI82" s="621"/>
      <c r="CJ82" s="621"/>
      <c r="CK82" s="621"/>
      <c r="CL82" s="621"/>
      <c r="CM82" s="621"/>
      <c r="CN82" s="621"/>
      <c r="CO82" s="621"/>
      <c r="CP82" s="621"/>
      <c r="CQ82" s="621"/>
      <c r="CR82" s="621"/>
      <c r="CS82" s="621"/>
      <c r="CT82" s="621"/>
      <c r="CU82" s="621"/>
      <c r="CV82" s="621"/>
      <c r="CW82" s="621"/>
      <c r="CX82" s="621"/>
      <c r="CY82" s="621"/>
      <c r="CZ82" s="621"/>
      <c r="DA82" s="621"/>
      <c r="DB82" s="621"/>
      <c r="DC82" s="621"/>
      <c r="DD82" s="621"/>
      <c r="DE82" s="621"/>
      <c r="DF82" s="621"/>
      <c r="DG82" s="621"/>
      <c r="DH82" s="621"/>
      <c r="DI82" s="621"/>
      <c r="DJ82" s="621"/>
      <c r="DK82" s="621"/>
      <c r="DL82" s="621"/>
      <c r="DM82" s="621"/>
      <c r="DN82" s="621"/>
      <c r="DO82" s="621"/>
      <c r="DP82" s="621"/>
      <c r="DQ82" s="621"/>
      <c r="DR82" s="621"/>
      <c r="DS82" s="621"/>
      <c r="DT82" s="621"/>
      <c r="DU82" s="621"/>
      <c r="DV82" s="621"/>
      <c r="DW82" s="621"/>
      <c r="DX82" s="621"/>
      <c r="DY82" s="621"/>
      <c r="DZ82" s="621"/>
    </row>
    <row r="83" spans="1:130">
      <c r="A83" s="589"/>
      <c r="B83" s="402"/>
      <c r="C83" s="402"/>
      <c r="D83" s="402"/>
      <c r="E83" s="399"/>
      <c r="F83" s="399"/>
      <c r="G83" s="399"/>
      <c r="H83" s="399"/>
      <c r="I83" s="399"/>
      <c r="J83" s="399"/>
      <c r="K83" s="399"/>
      <c r="L83" s="399"/>
      <c r="M83" s="399"/>
      <c r="N83" s="402"/>
      <c r="O83" s="402"/>
      <c r="P83" s="399"/>
      <c r="Q83" s="399"/>
      <c r="R83" s="399"/>
      <c r="S83" s="399"/>
      <c r="T83" s="399"/>
      <c r="U83" s="399"/>
      <c r="V83" s="399"/>
      <c r="W83" s="402"/>
      <c r="X83" s="558">
        <v>50</v>
      </c>
      <c r="Y83" s="449">
        <f>_xll.RtGet($AE$42,$AE$43&amp;$X83&amp;$AE$44,Y$42)</f>
        <v>1.5130000000000001</v>
      </c>
      <c r="Z83" s="450">
        <f>_xll.RtGet($AE$42,$AE$43&amp;$X83&amp;$AE$44,Z$42)</f>
        <v>1.5130000000000001</v>
      </c>
      <c r="AA83" s="548"/>
      <c r="AB83" s="548"/>
      <c r="AC83" s="399"/>
      <c r="AD83" s="399"/>
      <c r="AE83" s="399"/>
      <c r="AF83" s="402"/>
      <c r="AG83" s="402"/>
      <c r="AH83" s="402"/>
      <c r="AI83" s="402"/>
      <c r="AJ83" s="402"/>
      <c r="AK83" s="402"/>
      <c r="AL83" s="398"/>
      <c r="AM83" s="402"/>
      <c r="AN83" s="402"/>
      <c r="AO83" s="402"/>
      <c r="AP83" s="399"/>
      <c r="AQ83" s="399"/>
      <c r="AR83" s="401"/>
      <c r="AS83" s="401"/>
      <c r="AT83" s="399"/>
      <c r="AU83" s="399"/>
      <c r="AV83" s="399"/>
      <c r="AW83" s="399"/>
      <c r="AX83" s="399"/>
      <c r="AY83" s="399"/>
      <c r="AZ83" s="399"/>
      <c r="BA83" s="399"/>
      <c r="BB83" s="399"/>
      <c r="BC83" s="399"/>
      <c r="BD83" s="399"/>
      <c r="BE83" s="399"/>
      <c r="BF83" s="399"/>
      <c r="BG83" s="399"/>
      <c r="BH83" s="402"/>
      <c r="BI83" s="399"/>
      <c r="BJ83" s="399"/>
      <c r="BK83" s="399"/>
      <c r="BL83" s="399"/>
      <c r="BM83" s="402"/>
      <c r="BN83" s="402"/>
      <c r="BO83" s="397"/>
      <c r="BP83" s="620"/>
      <c r="BQ83" s="621"/>
      <c r="BR83" s="621"/>
      <c r="BS83" s="621"/>
      <c r="BT83" s="621"/>
      <c r="BU83" s="621"/>
      <c r="BV83" s="621"/>
      <c r="BW83" s="621"/>
      <c r="BX83" s="621"/>
      <c r="BY83" s="621"/>
      <c r="BZ83" s="621"/>
      <c r="CA83" s="621"/>
      <c r="CB83" s="621"/>
      <c r="CC83" s="621"/>
      <c r="CD83" s="621"/>
      <c r="CE83" s="621"/>
      <c r="CF83" s="621"/>
      <c r="CG83" s="621"/>
      <c r="CH83" s="621"/>
      <c r="CI83" s="621"/>
      <c r="CJ83" s="621"/>
      <c r="CK83" s="621"/>
      <c r="CL83" s="621"/>
      <c r="CM83" s="621"/>
      <c r="CN83" s="621"/>
      <c r="CO83" s="621"/>
      <c r="CP83" s="621"/>
      <c r="CQ83" s="621"/>
      <c r="CR83" s="621"/>
      <c r="CS83" s="621"/>
      <c r="CT83" s="621"/>
      <c r="CU83" s="621"/>
      <c r="CV83" s="621"/>
      <c r="CW83" s="621"/>
      <c r="CX83" s="621"/>
      <c r="CY83" s="621"/>
      <c r="CZ83" s="621"/>
      <c r="DA83" s="621"/>
      <c r="DB83" s="621"/>
      <c r="DC83" s="621"/>
      <c r="DD83" s="621"/>
      <c r="DE83" s="621"/>
      <c r="DF83" s="621"/>
      <c r="DG83" s="621"/>
      <c r="DH83" s="621"/>
      <c r="DI83" s="621"/>
      <c r="DJ83" s="621"/>
      <c r="DK83" s="621"/>
      <c r="DL83" s="621"/>
      <c r="DM83" s="621"/>
      <c r="DN83" s="621"/>
      <c r="DO83" s="621"/>
      <c r="DP83" s="621"/>
      <c r="DQ83" s="621"/>
      <c r="DR83" s="621"/>
      <c r="DS83" s="621"/>
      <c r="DT83" s="621"/>
      <c r="DU83" s="621"/>
      <c r="DV83" s="621"/>
      <c r="DW83" s="621"/>
      <c r="DX83" s="621"/>
      <c r="DY83" s="621"/>
      <c r="DZ83" s="621"/>
    </row>
    <row r="84" spans="1:130">
      <c r="A84" s="589"/>
      <c r="B84" s="402"/>
      <c r="C84" s="402"/>
      <c r="D84" s="402"/>
      <c r="E84" s="399"/>
      <c r="F84" s="399"/>
      <c r="G84" s="399"/>
      <c r="H84" s="399"/>
      <c r="I84" s="399"/>
      <c r="J84" s="399"/>
      <c r="K84" s="399"/>
      <c r="L84" s="399"/>
      <c r="M84" s="399"/>
      <c r="N84" s="402"/>
      <c r="O84" s="402"/>
      <c r="P84" s="399"/>
      <c r="Q84" s="399"/>
      <c r="R84" s="399"/>
      <c r="S84" s="399"/>
      <c r="T84" s="399"/>
      <c r="U84" s="399"/>
      <c r="V84" s="399"/>
      <c r="W84" s="402"/>
      <c r="X84" s="595">
        <v>60</v>
      </c>
      <c r="Y84" s="505">
        <f>_xll.RtGet($AE$42,$AE$43&amp;$X84&amp;$AE$44,Y$42)</f>
        <v>1.484</v>
      </c>
      <c r="Z84" s="506">
        <f>_xll.RtGet($AE$42,$AE$43&amp;$X84&amp;$AE$44,Z$42)</f>
        <v>1.484</v>
      </c>
      <c r="AA84" s="548"/>
      <c r="AB84" s="548"/>
      <c r="AC84" s="399"/>
      <c r="AD84" s="399"/>
      <c r="AE84" s="399"/>
      <c r="AF84" s="402"/>
      <c r="AG84" s="402"/>
      <c r="AH84" s="402"/>
      <c r="AI84" s="402"/>
      <c r="AJ84" s="402"/>
      <c r="AK84" s="402"/>
      <c r="AL84" s="398"/>
      <c r="AM84" s="402"/>
      <c r="AN84" s="402"/>
      <c r="AO84" s="402"/>
      <c r="AP84" s="399"/>
      <c r="AQ84" s="399"/>
      <c r="AR84" s="401"/>
      <c r="AS84" s="401"/>
      <c r="AT84" s="399"/>
      <c r="AU84" s="399"/>
      <c r="AV84" s="399"/>
      <c r="AW84" s="399"/>
      <c r="AX84" s="399"/>
      <c r="AY84" s="399"/>
      <c r="AZ84" s="399"/>
      <c r="BA84" s="399"/>
      <c r="BB84" s="399"/>
      <c r="BC84" s="399"/>
      <c r="BD84" s="399"/>
      <c r="BE84" s="399"/>
      <c r="BF84" s="399"/>
      <c r="BG84" s="399"/>
      <c r="BH84" s="402"/>
      <c r="BI84" s="399"/>
      <c r="BJ84" s="399"/>
      <c r="BK84" s="399"/>
      <c r="BL84" s="399"/>
      <c r="BM84" s="402"/>
      <c r="BN84" s="402"/>
      <c r="BO84" s="397"/>
      <c r="BP84" s="620"/>
      <c r="BQ84" s="621"/>
      <c r="BR84" s="621"/>
      <c r="BS84" s="621"/>
      <c r="BT84" s="621"/>
      <c r="BU84" s="621"/>
      <c r="BV84" s="621"/>
      <c r="BW84" s="621"/>
      <c r="BX84" s="621"/>
      <c r="BY84" s="621"/>
      <c r="BZ84" s="621"/>
      <c r="CA84" s="621"/>
      <c r="CB84" s="621"/>
      <c r="CC84" s="621"/>
      <c r="CD84" s="621"/>
      <c r="CE84" s="621"/>
      <c r="CF84" s="621"/>
      <c r="CG84" s="621"/>
      <c r="CH84" s="621"/>
      <c r="CI84" s="621"/>
      <c r="CJ84" s="621"/>
      <c r="CK84" s="621"/>
      <c r="CL84" s="621"/>
      <c r="CM84" s="621"/>
      <c r="CN84" s="621"/>
      <c r="CO84" s="621"/>
      <c r="CP84" s="621"/>
      <c r="CQ84" s="621"/>
      <c r="CR84" s="621"/>
      <c r="CS84" s="621"/>
      <c r="CT84" s="621"/>
      <c r="CU84" s="621"/>
      <c r="CV84" s="621"/>
      <c r="CW84" s="621"/>
      <c r="CX84" s="621"/>
      <c r="CY84" s="621"/>
      <c r="CZ84" s="621"/>
      <c r="DA84" s="621"/>
      <c r="DB84" s="621"/>
      <c r="DC84" s="621"/>
      <c r="DD84" s="621"/>
      <c r="DE84" s="621"/>
      <c r="DF84" s="621"/>
      <c r="DG84" s="621"/>
      <c r="DH84" s="621"/>
      <c r="DI84" s="621"/>
      <c r="DJ84" s="621"/>
      <c r="DK84" s="621"/>
      <c r="DL84" s="621"/>
      <c r="DM84" s="621"/>
      <c r="DN84" s="621"/>
      <c r="DO84" s="621"/>
      <c r="DP84" s="621"/>
      <c r="DQ84" s="621"/>
      <c r="DR84" s="621"/>
      <c r="DS84" s="621"/>
      <c r="DT84" s="621"/>
      <c r="DU84" s="621"/>
      <c r="DV84" s="621"/>
      <c r="DW84" s="621"/>
      <c r="DX84" s="621"/>
      <c r="DY84" s="621"/>
      <c r="DZ84" s="621"/>
    </row>
    <row r="85" spans="1:130">
      <c r="A85" s="589"/>
      <c r="B85" s="402"/>
      <c r="C85" s="402"/>
      <c r="D85" s="402"/>
      <c r="E85" s="399"/>
      <c r="F85" s="399"/>
      <c r="G85" s="399"/>
      <c r="H85" s="399"/>
      <c r="I85" s="399"/>
      <c r="J85" s="399"/>
      <c r="K85" s="399"/>
      <c r="L85" s="399"/>
      <c r="M85" s="399"/>
      <c r="N85" s="402"/>
      <c r="O85" s="402"/>
      <c r="P85" s="399"/>
      <c r="Q85" s="399"/>
      <c r="R85" s="399"/>
      <c r="S85" s="399"/>
      <c r="T85" s="399"/>
      <c r="U85" s="399"/>
      <c r="V85" s="399"/>
      <c r="W85" s="402"/>
      <c r="X85" s="609"/>
      <c r="Y85" s="609"/>
      <c r="Z85" s="609"/>
      <c r="AA85" s="609"/>
      <c r="AB85" s="609"/>
      <c r="AC85" s="609"/>
      <c r="AD85" s="609"/>
      <c r="AE85" s="609"/>
      <c r="AF85" s="402"/>
      <c r="AG85" s="402"/>
      <c r="AH85" s="402"/>
      <c r="AI85" s="402"/>
      <c r="AJ85" s="402"/>
      <c r="AK85" s="402"/>
      <c r="AL85" s="398"/>
      <c r="AM85" s="402"/>
      <c r="AN85" s="402"/>
      <c r="AO85" s="402"/>
      <c r="AP85" s="399"/>
      <c r="AQ85" s="399"/>
      <c r="AR85" s="401"/>
      <c r="AS85" s="401"/>
      <c r="AT85" s="399"/>
      <c r="AU85" s="399"/>
      <c r="AV85" s="399"/>
      <c r="AW85" s="399"/>
      <c r="AX85" s="399"/>
      <c r="AY85" s="399"/>
      <c r="AZ85" s="399"/>
      <c r="BA85" s="399"/>
      <c r="BB85" s="399"/>
      <c r="BC85" s="399"/>
      <c r="BD85" s="399"/>
      <c r="BE85" s="399"/>
      <c r="BF85" s="399"/>
      <c r="BG85" s="399"/>
      <c r="BH85" s="402"/>
      <c r="BI85" s="399"/>
      <c r="BJ85" s="399"/>
      <c r="BK85" s="399"/>
      <c r="BL85" s="399"/>
      <c r="BM85" s="402"/>
      <c r="BN85" s="402"/>
      <c r="BO85" s="397"/>
      <c r="BP85" s="620"/>
      <c r="BQ85" s="621"/>
      <c r="BR85" s="621"/>
      <c r="BS85" s="621"/>
      <c r="BT85" s="621"/>
      <c r="BU85" s="621"/>
      <c r="BV85" s="621"/>
      <c r="BW85" s="621"/>
      <c r="BX85" s="621"/>
      <c r="BY85" s="621"/>
      <c r="BZ85" s="621"/>
      <c r="CA85" s="621"/>
      <c r="CB85" s="621"/>
      <c r="CC85" s="621"/>
      <c r="CD85" s="621"/>
      <c r="CE85" s="621"/>
      <c r="CF85" s="621"/>
      <c r="CG85" s="621"/>
      <c r="CH85" s="621"/>
      <c r="CI85" s="621"/>
      <c r="CJ85" s="621"/>
      <c r="CK85" s="621"/>
      <c r="CL85" s="621"/>
      <c r="CM85" s="621"/>
      <c r="CN85" s="621"/>
      <c r="CO85" s="621"/>
      <c r="CP85" s="621"/>
      <c r="CQ85" s="621"/>
      <c r="CR85" s="621"/>
      <c r="CS85" s="621"/>
      <c r="CT85" s="621"/>
      <c r="CU85" s="621"/>
      <c r="CV85" s="621"/>
      <c r="CW85" s="621"/>
      <c r="CX85" s="621"/>
      <c r="CY85" s="621"/>
      <c r="CZ85" s="621"/>
      <c r="DA85" s="621"/>
      <c r="DB85" s="621"/>
      <c r="DC85" s="621"/>
      <c r="DD85" s="621"/>
      <c r="DE85" s="621"/>
      <c r="DF85" s="621"/>
      <c r="DG85" s="621"/>
      <c r="DH85" s="621"/>
      <c r="DI85" s="621"/>
      <c r="DJ85" s="621"/>
      <c r="DK85" s="621"/>
      <c r="DL85" s="621"/>
      <c r="DM85" s="621"/>
      <c r="DN85" s="621"/>
      <c r="DO85" s="621"/>
      <c r="DP85" s="621"/>
      <c r="DQ85" s="621"/>
      <c r="DR85" s="621"/>
      <c r="DS85" s="621"/>
      <c r="DT85" s="621"/>
      <c r="DU85" s="621"/>
      <c r="DV85" s="621"/>
      <c r="DW85" s="621"/>
      <c r="DX85" s="621"/>
      <c r="DY85" s="621"/>
      <c r="DZ85" s="621"/>
    </row>
    <row r="86" spans="1:130" ht="12.75" thickBot="1">
      <c r="A86" s="610"/>
      <c r="B86" s="611"/>
      <c r="C86" s="611"/>
      <c r="D86" s="611"/>
      <c r="E86" s="612"/>
      <c r="F86" s="612"/>
      <c r="G86" s="612"/>
      <c r="H86" s="612"/>
      <c r="I86" s="612"/>
      <c r="J86" s="612"/>
      <c r="K86" s="612"/>
      <c r="L86" s="612"/>
      <c r="M86" s="612"/>
      <c r="N86" s="611"/>
      <c r="O86" s="611"/>
      <c r="P86" s="612"/>
      <c r="Q86" s="612"/>
      <c r="R86" s="612"/>
      <c r="S86" s="612"/>
      <c r="T86" s="612"/>
      <c r="U86" s="612"/>
      <c r="V86" s="612"/>
      <c r="W86" s="611"/>
      <c r="X86" s="612"/>
      <c r="Y86" s="612"/>
      <c r="Z86" s="612"/>
      <c r="AA86" s="612"/>
      <c r="AB86" s="612"/>
      <c r="AC86" s="612"/>
      <c r="AD86" s="612"/>
      <c r="AE86" s="612"/>
      <c r="AF86" s="611"/>
      <c r="AG86" s="611"/>
      <c r="AH86" s="611"/>
      <c r="AI86" s="611"/>
      <c r="AJ86" s="611"/>
      <c r="AK86" s="611"/>
      <c r="AL86" s="613"/>
      <c r="AM86" s="612"/>
      <c r="AN86" s="612"/>
      <c r="AO86" s="612"/>
      <c r="AP86" s="612"/>
      <c r="AQ86" s="612"/>
      <c r="AR86" s="614"/>
      <c r="AS86" s="614"/>
      <c r="AT86" s="612"/>
      <c r="AU86" s="612"/>
      <c r="AV86" s="612"/>
      <c r="AW86" s="612"/>
      <c r="AX86" s="612"/>
      <c r="AY86" s="612"/>
      <c r="AZ86" s="612"/>
      <c r="BA86" s="612"/>
      <c r="BB86" s="612"/>
      <c r="BC86" s="612"/>
      <c r="BD86" s="612"/>
      <c r="BE86" s="612"/>
      <c r="BF86" s="612"/>
      <c r="BG86" s="612"/>
      <c r="BH86" s="612"/>
      <c r="BI86" s="612"/>
      <c r="BJ86" s="612"/>
      <c r="BK86" s="612"/>
      <c r="BL86" s="612"/>
      <c r="BM86" s="611"/>
      <c r="BN86" s="611"/>
      <c r="BO86" s="611"/>
      <c r="BP86" s="620"/>
      <c r="BQ86" s="621"/>
      <c r="BR86" s="621"/>
      <c r="BS86" s="621"/>
      <c r="BT86" s="621"/>
      <c r="BU86" s="621"/>
      <c r="BV86" s="621"/>
      <c r="BW86" s="621"/>
      <c r="BX86" s="621"/>
      <c r="BY86" s="621"/>
      <c r="BZ86" s="621"/>
      <c r="CA86" s="621"/>
      <c r="CB86" s="621"/>
      <c r="CC86" s="621"/>
      <c r="CD86" s="621"/>
      <c r="CE86" s="621"/>
      <c r="CF86" s="621"/>
      <c r="CG86" s="621"/>
      <c r="CH86" s="621"/>
      <c r="CI86" s="621"/>
      <c r="CJ86" s="621"/>
      <c r="CK86" s="621"/>
      <c r="CL86" s="621"/>
      <c r="CM86" s="621"/>
      <c r="CN86" s="621"/>
      <c r="CO86" s="621"/>
      <c r="CP86" s="621"/>
      <c r="CQ86" s="621"/>
      <c r="CR86" s="621"/>
      <c r="CS86" s="621"/>
      <c r="CT86" s="621"/>
      <c r="CU86" s="621"/>
      <c r="CV86" s="621"/>
      <c r="CW86" s="621"/>
      <c r="CX86" s="621"/>
      <c r="CY86" s="621"/>
      <c r="CZ86" s="621"/>
      <c r="DA86" s="621"/>
      <c r="DB86" s="621"/>
      <c r="DC86" s="621"/>
      <c r="DD86" s="621"/>
      <c r="DE86" s="621"/>
      <c r="DF86" s="621"/>
      <c r="DG86" s="621"/>
      <c r="DH86" s="621"/>
      <c r="DI86" s="621"/>
      <c r="DJ86" s="621"/>
      <c r="DK86" s="621"/>
      <c r="DL86" s="621"/>
      <c r="DM86" s="621"/>
      <c r="DN86" s="621"/>
      <c r="DO86" s="621"/>
      <c r="DP86" s="621"/>
      <c r="DQ86" s="621"/>
      <c r="DR86" s="621"/>
      <c r="DS86" s="621"/>
      <c r="DT86" s="621"/>
      <c r="DU86" s="621"/>
      <c r="DV86" s="621"/>
      <c r="DW86" s="621"/>
      <c r="DX86" s="621"/>
      <c r="DY86" s="621"/>
      <c r="DZ86" s="621"/>
    </row>
    <row r="87" spans="1:130" ht="12.75" thickTop="1">
      <c r="A87" s="621"/>
      <c r="B87" s="621"/>
      <c r="C87" s="621"/>
      <c r="D87" s="621"/>
      <c r="E87" s="621"/>
      <c r="F87" s="621"/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621"/>
      <c r="AE87" s="621"/>
      <c r="AF87" s="621"/>
      <c r="AG87" s="621"/>
      <c r="AH87" s="621"/>
      <c r="AI87" s="621"/>
      <c r="AJ87" s="621"/>
      <c r="AK87" s="621"/>
      <c r="AL87" s="621"/>
      <c r="AM87" s="621"/>
      <c r="AN87" s="621"/>
      <c r="AO87" s="621"/>
      <c r="AP87" s="621"/>
      <c r="AQ87" s="621"/>
      <c r="AR87" s="621"/>
      <c r="AS87" s="621"/>
      <c r="AT87" s="621"/>
      <c r="AU87" s="621"/>
      <c r="AV87" s="621"/>
      <c r="AW87" s="621"/>
      <c r="AX87" s="621"/>
      <c r="AY87" s="621"/>
      <c r="AZ87" s="621"/>
      <c r="BA87" s="621"/>
      <c r="BB87" s="621"/>
      <c r="BC87" s="621"/>
      <c r="BD87" s="621"/>
      <c r="BE87" s="621"/>
      <c r="BF87" s="621"/>
      <c r="BG87" s="621"/>
      <c r="BH87" s="621"/>
      <c r="BI87" s="621"/>
      <c r="BJ87" s="621"/>
      <c r="BK87" s="621"/>
      <c r="BL87" s="621"/>
      <c r="BM87" s="621"/>
      <c r="BN87" s="621"/>
      <c r="BO87" s="621"/>
      <c r="BP87" s="621"/>
      <c r="BQ87" s="621"/>
      <c r="BR87" s="621"/>
      <c r="BS87" s="621"/>
      <c r="BT87" s="621"/>
      <c r="BU87" s="621"/>
      <c r="BV87" s="621"/>
      <c r="BW87" s="621"/>
      <c r="BX87" s="621"/>
      <c r="BY87" s="621"/>
      <c r="BZ87" s="621"/>
      <c r="CA87" s="621"/>
      <c r="CB87" s="621"/>
      <c r="CC87" s="621"/>
      <c r="CD87" s="621"/>
      <c r="CE87" s="621"/>
      <c r="CF87" s="621"/>
      <c r="CG87" s="621"/>
      <c r="CH87" s="621"/>
      <c r="CI87" s="621"/>
      <c r="CJ87" s="621"/>
      <c r="CK87" s="621"/>
      <c r="CL87" s="621"/>
      <c r="CM87" s="621"/>
      <c r="CN87" s="621"/>
      <c r="CO87" s="621"/>
      <c r="CP87" s="621"/>
      <c r="CQ87" s="621"/>
      <c r="CR87" s="621"/>
      <c r="CS87" s="621"/>
      <c r="CT87" s="621"/>
      <c r="CU87" s="621"/>
      <c r="CV87" s="621"/>
      <c r="CW87" s="621"/>
      <c r="CX87" s="621"/>
      <c r="CY87" s="621"/>
      <c r="CZ87" s="621"/>
      <c r="DA87" s="621"/>
      <c r="DB87" s="621"/>
      <c r="DC87" s="621"/>
      <c r="DD87" s="621"/>
      <c r="DE87" s="621"/>
      <c r="DF87" s="621"/>
      <c r="DG87" s="621"/>
      <c r="DH87" s="621"/>
      <c r="DI87" s="621"/>
      <c r="DJ87" s="621"/>
      <c r="DK87" s="621"/>
      <c r="DL87" s="621"/>
      <c r="DM87" s="621"/>
      <c r="DN87" s="621"/>
      <c r="DO87" s="621"/>
      <c r="DP87" s="621"/>
      <c r="DQ87" s="621"/>
      <c r="DR87" s="621"/>
      <c r="DS87" s="621"/>
      <c r="DT87" s="621"/>
      <c r="DU87" s="621"/>
      <c r="DV87" s="621"/>
      <c r="DW87" s="621"/>
      <c r="DX87" s="621"/>
      <c r="DY87" s="621"/>
      <c r="DZ87" s="621"/>
    </row>
    <row r="88" spans="1:130">
      <c r="A88" s="621"/>
      <c r="B88" s="621"/>
      <c r="C88" s="621"/>
      <c r="D88" s="621"/>
      <c r="E88" s="621"/>
      <c r="F88" s="621"/>
      <c r="G88" s="621"/>
      <c r="H88" s="621"/>
      <c r="I88" s="621"/>
      <c r="J88" s="621"/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1"/>
      <c r="AH88" s="621"/>
      <c r="AI88" s="621"/>
      <c r="AJ88" s="621"/>
      <c r="AK88" s="621"/>
      <c r="AL88" s="621"/>
      <c r="AM88" s="621"/>
      <c r="AN88" s="621"/>
      <c r="AO88" s="621"/>
      <c r="AP88" s="621"/>
      <c r="AQ88" s="621"/>
      <c r="AR88" s="621"/>
      <c r="AS88" s="621"/>
      <c r="AT88" s="621"/>
      <c r="AU88" s="621"/>
      <c r="AV88" s="621"/>
      <c r="AW88" s="621"/>
      <c r="AX88" s="621"/>
      <c r="AY88" s="621"/>
      <c r="AZ88" s="621"/>
      <c r="BA88" s="621"/>
      <c r="BB88" s="621"/>
      <c r="BC88" s="621"/>
      <c r="BD88" s="621"/>
      <c r="BE88" s="621"/>
      <c r="BF88" s="621"/>
      <c r="BG88" s="621"/>
      <c r="BH88" s="621"/>
      <c r="BI88" s="621"/>
      <c r="BJ88" s="621"/>
      <c r="BK88" s="621"/>
      <c r="BL88" s="621"/>
      <c r="BM88" s="621"/>
      <c r="BN88" s="621"/>
      <c r="BO88" s="621"/>
      <c r="BP88" s="621"/>
      <c r="BQ88" s="621"/>
      <c r="BR88" s="621"/>
      <c r="BS88" s="621"/>
      <c r="BT88" s="621"/>
      <c r="BU88" s="621"/>
      <c r="BV88" s="621"/>
      <c r="BW88" s="621"/>
      <c r="BX88" s="621"/>
      <c r="BY88" s="621"/>
      <c r="BZ88" s="621"/>
      <c r="CA88" s="621"/>
      <c r="CB88" s="621"/>
      <c r="CC88" s="621"/>
      <c r="CD88" s="621"/>
      <c r="CE88" s="621"/>
      <c r="CF88" s="621"/>
      <c r="CG88" s="621"/>
      <c r="CH88" s="621"/>
      <c r="CI88" s="621"/>
      <c r="CJ88" s="621"/>
      <c r="CK88" s="621"/>
      <c r="CL88" s="621"/>
      <c r="CM88" s="621"/>
      <c r="CN88" s="621"/>
      <c r="CO88" s="621"/>
      <c r="CP88" s="621"/>
      <c r="CQ88" s="621"/>
      <c r="CR88" s="621"/>
      <c r="CS88" s="621"/>
      <c r="CT88" s="621"/>
      <c r="CU88" s="621"/>
      <c r="CV88" s="621"/>
      <c r="CW88" s="621"/>
      <c r="CX88" s="621"/>
      <c r="CY88" s="621"/>
      <c r="CZ88" s="621"/>
      <c r="DA88" s="621"/>
      <c r="DB88" s="621"/>
      <c r="DC88" s="621"/>
      <c r="DD88" s="621"/>
      <c r="DE88" s="621"/>
      <c r="DF88" s="621"/>
      <c r="DG88" s="621"/>
      <c r="DH88" s="621"/>
      <c r="DI88" s="621"/>
      <c r="DJ88" s="621"/>
      <c r="DK88" s="621"/>
      <c r="DL88" s="621"/>
      <c r="DM88" s="621"/>
      <c r="DN88" s="621"/>
      <c r="DO88" s="621"/>
      <c r="DP88" s="621"/>
      <c r="DQ88" s="621"/>
      <c r="DR88" s="621"/>
      <c r="DS88" s="621"/>
      <c r="DT88" s="621"/>
      <c r="DU88" s="621"/>
      <c r="DV88" s="621"/>
      <c r="DW88" s="621"/>
      <c r="DX88" s="621"/>
      <c r="DY88" s="621"/>
      <c r="DZ88" s="621"/>
    </row>
    <row r="89" spans="1:130">
      <c r="A89" s="621"/>
      <c r="B89" s="621"/>
      <c r="C89" s="621"/>
      <c r="D89" s="621"/>
      <c r="E89" s="621"/>
      <c r="F89" s="621"/>
      <c r="G89" s="621"/>
      <c r="H89" s="621"/>
      <c r="I89" s="621"/>
      <c r="J89" s="621"/>
      <c r="K89" s="621"/>
      <c r="L89" s="621"/>
      <c r="M89" s="621"/>
      <c r="N89" s="621"/>
      <c r="O89" s="621"/>
      <c r="P89" s="621"/>
      <c r="Q89" s="621"/>
      <c r="R89" s="621"/>
      <c r="S89" s="621"/>
      <c r="T89" s="621"/>
      <c r="U89" s="621"/>
      <c r="V89" s="621"/>
      <c r="W89" s="621"/>
      <c r="X89" s="621"/>
      <c r="Y89" s="621"/>
      <c r="Z89" s="621"/>
      <c r="AA89" s="621"/>
      <c r="AB89" s="621"/>
      <c r="AC89" s="621"/>
      <c r="AD89" s="621"/>
      <c r="AE89" s="621"/>
      <c r="AF89" s="621"/>
      <c r="AG89" s="621"/>
      <c r="AH89" s="621"/>
      <c r="AI89" s="621"/>
      <c r="AJ89" s="621"/>
      <c r="AK89" s="621"/>
      <c r="AL89" s="621"/>
      <c r="AM89" s="621"/>
      <c r="AN89" s="621"/>
      <c r="AO89" s="621"/>
      <c r="AP89" s="621"/>
      <c r="AQ89" s="621"/>
      <c r="AR89" s="621"/>
      <c r="AS89" s="621"/>
      <c r="AT89" s="621"/>
      <c r="AU89" s="621"/>
      <c r="AV89" s="621"/>
      <c r="AW89" s="621"/>
      <c r="AX89" s="621"/>
      <c r="AY89" s="621"/>
      <c r="AZ89" s="621"/>
      <c r="BA89" s="621"/>
      <c r="BB89" s="621"/>
      <c r="BC89" s="621"/>
      <c r="BD89" s="621"/>
      <c r="BE89" s="621"/>
      <c r="BF89" s="621"/>
      <c r="BG89" s="621"/>
      <c r="BH89" s="621"/>
      <c r="BI89" s="621"/>
      <c r="BJ89" s="621"/>
      <c r="BK89" s="621"/>
      <c r="BL89" s="621"/>
      <c r="BM89" s="621"/>
      <c r="BN89" s="621"/>
      <c r="BO89" s="621"/>
      <c r="BP89" s="621"/>
      <c r="BQ89" s="621"/>
      <c r="BR89" s="621"/>
      <c r="BS89" s="621"/>
      <c r="BT89" s="621"/>
      <c r="BU89" s="621"/>
      <c r="BV89" s="621"/>
      <c r="BW89" s="621"/>
      <c r="BX89" s="621"/>
      <c r="BY89" s="621"/>
      <c r="BZ89" s="621"/>
      <c r="CA89" s="621"/>
      <c r="CB89" s="621"/>
      <c r="CC89" s="621"/>
      <c r="CD89" s="621"/>
      <c r="CE89" s="621"/>
      <c r="CF89" s="621"/>
      <c r="CG89" s="621"/>
      <c r="CH89" s="621"/>
      <c r="CI89" s="621"/>
      <c r="CJ89" s="621"/>
      <c r="CK89" s="621"/>
      <c r="CL89" s="621"/>
      <c r="CM89" s="621"/>
      <c r="CN89" s="621"/>
      <c r="CO89" s="621"/>
      <c r="CP89" s="621"/>
      <c r="CQ89" s="621"/>
      <c r="CR89" s="621"/>
      <c r="CS89" s="621"/>
      <c r="CT89" s="621"/>
      <c r="CU89" s="621"/>
      <c r="CV89" s="621"/>
      <c r="CW89" s="621"/>
      <c r="CX89" s="621"/>
      <c r="CY89" s="621"/>
      <c r="CZ89" s="621"/>
      <c r="DA89" s="621"/>
      <c r="DB89" s="621"/>
      <c r="DC89" s="621"/>
      <c r="DD89" s="621"/>
      <c r="DE89" s="621"/>
      <c r="DF89" s="621"/>
      <c r="DG89" s="621"/>
      <c r="DH89" s="621"/>
      <c r="DI89" s="621"/>
      <c r="DJ89" s="621"/>
      <c r="DK89" s="621"/>
      <c r="DL89" s="621"/>
      <c r="DM89" s="621"/>
      <c r="DN89" s="621"/>
      <c r="DO89" s="621"/>
      <c r="DP89" s="621"/>
      <c r="DQ89" s="621"/>
      <c r="DR89" s="621"/>
      <c r="DS89" s="621"/>
      <c r="DT89" s="621"/>
      <c r="DU89" s="621"/>
      <c r="DV89" s="621"/>
      <c r="DW89" s="621"/>
      <c r="DX89" s="621"/>
      <c r="DY89" s="621"/>
      <c r="DZ89" s="621"/>
    </row>
    <row r="90" spans="1:130">
      <c r="A90" s="621"/>
      <c r="B90" s="621"/>
      <c r="C90" s="621"/>
      <c r="D90" s="621"/>
      <c r="E90" s="621"/>
      <c r="F90" s="621"/>
      <c r="G90" s="621"/>
      <c r="H90" s="621"/>
      <c r="I90" s="621"/>
      <c r="J90" s="621"/>
      <c r="K90" s="621"/>
      <c r="L90" s="621"/>
      <c r="M90" s="621"/>
      <c r="N90" s="621"/>
      <c r="O90" s="621"/>
      <c r="P90" s="621"/>
      <c r="Q90" s="621"/>
      <c r="R90" s="621"/>
      <c r="S90" s="621"/>
      <c r="T90" s="621"/>
      <c r="U90" s="621"/>
      <c r="V90" s="621"/>
      <c r="W90" s="621"/>
      <c r="X90" s="621"/>
      <c r="Y90" s="621"/>
      <c r="Z90" s="621"/>
      <c r="AA90" s="621"/>
      <c r="AB90" s="621"/>
      <c r="AC90" s="621"/>
      <c r="AD90" s="621"/>
      <c r="AE90" s="621"/>
      <c r="AF90" s="621"/>
      <c r="AG90" s="621"/>
      <c r="AH90" s="621"/>
      <c r="AI90" s="621"/>
      <c r="AJ90" s="621"/>
      <c r="AK90" s="621"/>
      <c r="AL90" s="621"/>
      <c r="AM90" s="621"/>
      <c r="AN90" s="621"/>
      <c r="AO90" s="621"/>
      <c r="AP90" s="621"/>
      <c r="AQ90" s="621"/>
      <c r="AR90" s="621"/>
      <c r="AS90" s="621"/>
      <c r="AT90" s="621"/>
      <c r="AU90" s="621"/>
      <c r="AV90" s="621"/>
      <c r="AW90" s="621"/>
      <c r="AX90" s="621"/>
      <c r="AY90" s="621"/>
      <c r="AZ90" s="621"/>
      <c r="BA90" s="621"/>
      <c r="BB90" s="621"/>
      <c r="BC90" s="621"/>
      <c r="BD90" s="621"/>
      <c r="BE90" s="621"/>
      <c r="BF90" s="621"/>
      <c r="BG90" s="621"/>
      <c r="BH90" s="621"/>
      <c r="BI90" s="621"/>
      <c r="BJ90" s="621"/>
      <c r="BK90" s="621"/>
      <c r="BL90" s="621"/>
      <c r="BM90" s="621"/>
      <c r="BN90" s="621"/>
      <c r="BO90" s="621"/>
      <c r="BP90" s="621"/>
      <c r="BQ90" s="621"/>
      <c r="BR90" s="621"/>
      <c r="BS90" s="621"/>
      <c r="BT90" s="621"/>
      <c r="BU90" s="621"/>
      <c r="BV90" s="621"/>
      <c r="BW90" s="621"/>
      <c r="BX90" s="621"/>
      <c r="BY90" s="621"/>
      <c r="BZ90" s="621"/>
      <c r="CA90" s="621"/>
      <c r="CB90" s="621"/>
      <c r="CC90" s="621"/>
      <c r="CD90" s="621"/>
      <c r="CE90" s="621"/>
      <c r="CF90" s="621"/>
      <c r="CG90" s="621"/>
      <c r="CH90" s="621"/>
      <c r="CI90" s="621"/>
      <c r="CJ90" s="621"/>
      <c r="CK90" s="621"/>
      <c r="CL90" s="621"/>
      <c r="CM90" s="621"/>
      <c r="CN90" s="621"/>
      <c r="CO90" s="621"/>
      <c r="CP90" s="621"/>
      <c r="CQ90" s="621"/>
      <c r="CR90" s="621"/>
      <c r="CS90" s="621"/>
      <c r="CT90" s="621"/>
      <c r="CU90" s="621"/>
      <c r="CV90" s="621"/>
      <c r="CW90" s="621"/>
      <c r="CX90" s="621"/>
      <c r="CY90" s="621"/>
      <c r="CZ90" s="621"/>
      <c r="DA90" s="621"/>
      <c r="DB90" s="621"/>
      <c r="DC90" s="621"/>
      <c r="DD90" s="621"/>
      <c r="DE90" s="621"/>
      <c r="DF90" s="621"/>
      <c r="DG90" s="621"/>
      <c r="DH90" s="621"/>
      <c r="DI90" s="621"/>
      <c r="DJ90" s="621"/>
      <c r="DK90" s="621"/>
      <c r="DL90" s="621"/>
      <c r="DM90" s="621"/>
      <c r="DN90" s="621"/>
      <c r="DO90" s="621"/>
      <c r="DP90" s="621"/>
      <c r="DQ90" s="621"/>
      <c r="DR90" s="621"/>
      <c r="DS90" s="621"/>
      <c r="DT90" s="621"/>
      <c r="DU90" s="621"/>
      <c r="DV90" s="621"/>
      <c r="DW90" s="621"/>
      <c r="DX90" s="621"/>
      <c r="DY90" s="621"/>
      <c r="DZ90" s="621"/>
    </row>
    <row r="91" spans="1:130">
      <c r="A91" s="621"/>
      <c r="B91" s="621"/>
      <c r="C91" s="621"/>
      <c r="D91" s="621"/>
      <c r="E91" s="621"/>
      <c r="F91" s="621"/>
      <c r="G91" s="621"/>
      <c r="H91" s="621"/>
      <c r="I91" s="621"/>
      <c r="J91" s="621"/>
      <c r="K91" s="621"/>
      <c r="L91" s="621"/>
      <c r="M91" s="621"/>
      <c r="N91" s="621"/>
      <c r="O91" s="621"/>
      <c r="P91" s="621"/>
      <c r="Q91" s="621"/>
      <c r="R91" s="621"/>
      <c r="S91" s="621"/>
      <c r="T91" s="621"/>
      <c r="U91" s="621"/>
      <c r="V91" s="621"/>
      <c r="W91" s="621"/>
      <c r="X91" s="621"/>
      <c r="Y91" s="621"/>
      <c r="Z91" s="621"/>
      <c r="AA91" s="621"/>
      <c r="AB91" s="621"/>
      <c r="AC91" s="621"/>
      <c r="AD91" s="621"/>
      <c r="AE91" s="621"/>
      <c r="AF91" s="621"/>
      <c r="AG91" s="621"/>
      <c r="AH91" s="621"/>
      <c r="AI91" s="621"/>
      <c r="AJ91" s="621"/>
      <c r="AK91" s="621"/>
      <c r="AL91" s="621"/>
      <c r="AM91" s="621"/>
      <c r="AN91" s="621"/>
      <c r="AO91" s="621"/>
      <c r="AP91" s="621"/>
      <c r="AQ91" s="621"/>
      <c r="AR91" s="621"/>
      <c r="AS91" s="621"/>
      <c r="AT91" s="621"/>
      <c r="AU91" s="621"/>
      <c r="AV91" s="621"/>
      <c r="AW91" s="621"/>
      <c r="AX91" s="621"/>
      <c r="AY91" s="621"/>
      <c r="AZ91" s="621"/>
      <c r="BA91" s="621"/>
      <c r="BB91" s="621"/>
      <c r="BC91" s="621"/>
      <c r="BD91" s="621"/>
      <c r="BE91" s="621"/>
      <c r="BF91" s="621"/>
      <c r="BG91" s="621"/>
      <c r="BH91" s="621"/>
      <c r="BI91" s="621"/>
      <c r="BJ91" s="621"/>
      <c r="BK91" s="621"/>
      <c r="BL91" s="621"/>
      <c r="BM91" s="621"/>
      <c r="BN91" s="621"/>
      <c r="BO91" s="621"/>
      <c r="BP91" s="621"/>
      <c r="BQ91" s="621"/>
      <c r="BR91" s="621"/>
      <c r="BS91" s="621"/>
      <c r="BT91" s="621"/>
      <c r="BU91" s="621"/>
      <c r="BV91" s="621"/>
      <c r="BW91" s="621"/>
      <c r="BX91" s="621"/>
      <c r="BY91" s="621"/>
      <c r="BZ91" s="621"/>
      <c r="CA91" s="621"/>
      <c r="CB91" s="621"/>
      <c r="CC91" s="621"/>
      <c r="CD91" s="621"/>
      <c r="CE91" s="621"/>
      <c r="CF91" s="621"/>
      <c r="CG91" s="621"/>
      <c r="CH91" s="621"/>
      <c r="CI91" s="621"/>
      <c r="CJ91" s="621"/>
      <c r="CK91" s="621"/>
      <c r="CL91" s="621"/>
      <c r="CM91" s="621"/>
      <c r="CN91" s="621"/>
      <c r="CO91" s="621"/>
      <c r="CP91" s="621"/>
      <c r="CQ91" s="621"/>
      <c r="CR91" s="621"/>
      <c r="CS91" s="621"/>
      <c r="CT91" s="621"/>
      <c r="CU91" s="621"/>
      <c r="CV91" s="621"/>
      <c r="CW91" s="621"/>
      <c r="CX91" s="621"/>
      <c r="CY91" s="621"/>
      <c r="CZ91" s="621"/>
      <c r="DA91" s="621"/>
      <c r="DB91" s="621"/>
      <c r="DC91" s="621"/>
      <c r="DD91" s="621"/>
      <c r="DE91" s="621"/>
      <c r="DF91" s="621"/>
      <c r="DG91" s="621"/>
      <c r="DH91" s="621"/>
      <c r="DI91" s="621"/>
      <c r="DJ91" s="621"/>
      <c r="DK91" s="621"/>
      <c r="DL91" s="621"/>
      <c r="DM91" s="621"/>
      <c r="DN91" s="621"/>
      <c r="DO91" s="621"/>
      <c r="DP91" s="621"/>
      <c r="DQ91" s="621"/>
      <c r="DR91" s="621"/>
      <c r="DS91" s="621"/>
      <c r="DT91" s="621"/>
      <c r="DU91" s="621"/>
      <c r="DV91" s="621"/>
      <c r="DW91" s="621"/>
      <c r="DX91" s="621"/>
      <c r="DY91" s="621"/>
      <c r="DZ91" s="621"/>
    </row>
    <row r="92" spans="1:130">
      <c r="A92" s="621"/>
      <c r="B92" s="621"/>
      <c r="C92" s="621"/>
      <c r="D92" s="621"/>
      <c r="E92" s="621"/>
      <c r="F92" s="621"/>
      <c r="G92" s="621"/>
      <c r="H92" s="621"/>
      <c r="I92" s="621"/>
      <c r="J92" s="621"/>
      <c r="K92" s="621"/>
      <c r="L92" s="621"/>
      <c r="M92" s="621"/>
      <c r="N92" s="621"/>
      <c r="O92" s="621"/>
      <c r="P92" s="621"/>
      <c r="Q92" s="621"/>
      <c r="R92" s="621"/>
      <c r="S92" s="621"/>
      <c r="T92" s="621"/>
      <c r="U92" s="621"/>
      <c r="V92" s="621"/>
      <c r="W92" s="621"/>
      <c r="X92" s="621"/>
      <c r="Y92" s="621"/>
      <c r="Z92" s="621"/>
      <c r="AA92" s="621"/>
      <c r="AB92" s="621"/>
      <c r="AC92" s="621"/>
      <c r="AD92" s="621"/>
      <c r="AE92" s="621"/>
      <c r="AF92" s="621"/>
      <c r="AG92" s="621"/>
      <c r="AH92" s="621"/>
      <c r="AI92" s="621"/>
      <c r="AJ92" s="621"/>
      <c r="AK92" s="621"/>
      <c r="AL92" s="621"/>
      <c r="AM92" s="621"/>
      <c r="AN92" s="621"/>
      <c r="AO92" s="621"/>
      <c r="AP92" s="621"/>
      <c r="AQ92" s="621"/>
      <c r="AR92" s="621"/>
      <c r="AS92" s="621"/>
      <c r="AT92" s="621"/>
      <c r="AU92" s="621"/>
      <c r="AV92" s="621"/>
      <c r="AW92" s="621"/>
      <c r="AX92" s="621"/>
      <c r="AY92" s="621"/>
      <c r="AZ92" s="621"/>
      <c r="BA92" s="621"/>
      <c r="BB92" s="621"/>
      <c r="BC92" s="621"/>
      <c r="BD92" s="621"/>
      <c r="BE92" s="621"/>
      <c r="BF92" s="621"/>
      <c r="BG92" s="621"/>
      <c r="BH92" s="621"/>
      <c r="BI92" s="621"/>
      <c r="BJ92" s="621"/>
      <c r="BK92" s="621"/>
      <c r="BL92" s="621"/>
      <c r="BM92" s="621"/>
      <c r="BN92" s="621"/>
      <c r="BO92" s="621"/>
      <c r="BP92" s="621"/>
      <c r="BQ92" s="621"/>
      <c r="BR92" s="621"/>
      <c r="BS92" s="621"/>
      <c r="BT92" s="621"/>
      <c r="BU92" s="621"/>
      <c r="BV92" s="621"/>
      <c r="BW92" s="621"/>
      <c r="BX92" s="621"/>
      <c r="BY92" s="621"/>
      <c r="BZ92" s="621"/>
      <c r="CA92" s="621"/>
      <c r="CB92" s="621"/>
      <c r="CC92" s="621"/>
      <c r="CD92" s="621"/>
      <c r="CE92" s="621"/>
      <c r="CF92" s="621"/>
      <c r="CG92" s="621"/>
      <c r="CH92" s="621"/>
      <c r="CI92" s="621"/>
      <c r="CJ92" s="621"/>
      <c r="CK92" s="621"/>
      <c r="CL92" s="621"/>
      <c r="CM92" s="621"/>
      <c r="CN92" s="621"/>
      <c r="CO92" s="621"/>
      <c r="CP92" s="621"/>
      <c r="CQ92" s="621"/>
      <c r="CR92" s="621"/>
      <c r="CS92" s="621"/>
      <c r="CT92" s="621"/>
      <c r="CU92" s="621"/>
      <c r="CV92" s="621"/>
      <c r="CW92" s="621"/>
      <c r="CX92" s="621"/>
      <c r="CY92" s="621"/>
      <c r="CZ92" s="621"/>
      <c r="DA92" s="621"/>
      <c r="DB92" s="621"/>
      <c r="DC92" s="621"/>
      <c r="DD92" s="621"/>
      <c r="DE92" s="621"/>
      <c r="DF92" s="621"/>
      <c r="DG92" s="621"/>
      <c r="DH92" s="621"/>
      <c r="DI92" s="621"/>
      <c r="DJ92" s="621"/>
      <c r="DK92" s="621"/>
      <c r="DL92" s="621"/>
      <c r="DM92" s="621"/>
      <c r="DN92" s="621"/>
      <c r="DO92" s="621"/>
      <c r="DP92" s="621"/>
      <c r="DQ92" s="621"/>
      <c r="DR92" s="621"/>
      <c r="DS92" s="621"/>
      <c r="DT92" s="621"/>
      <c r="DU92" s="621"/>
      <c r="DV92" s="621"/>
      <c r="DW92" s="621"/>
      <c r="DX92" s="621"/>
      <c r="DY92" s="621"/>
      <c r="DZ92" s="621"/>
    </row>
    <row r="93" spans="1:130">
      <c r="A93" s="621"/>
      <c r="B93" s="621"/>
      <c r="C93" s="621"/>
      <c r="D93" s="621"/>
      <c r="E93" s="621"/>
      <c r="F93" s="621"/>
      <c r="G93" s="621"/>
      <c r="H93" s="621"/>
      <c r="I93" s="621"/>
      <c r="J93" s="621"/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1"/>
      <c r="AH93" s="621"/>
      <c r="AI93" s="621"/>
      <c r="AJ93" s="621"/>
      <c r="AK93" s="621"/>
      <c r="AL93" s="621"/>
      <c r="AM93" s="621"/>
      <c r="AN93" s="621"/>
      <c r="AO93" s="621"/>
      <c r="AP93" s="621"/>
      <c r="AQ93" s="621"/>
      <c r="AR93" s="621"/>
      <c r="AS93" s="621"/>
      <c r="AT93" s="621"/>
      <c r="AU93" s="621"/>
      <c r="AV93" s="621"/>
      <c r="AW93" s="621"/>
      <c r="AX93" s="621"/>
      <c r="AY93" s="621"/>
      <c r="AZ93" s="621"/>
      <c r="BA93" s="621"/>
      <c r="BB93" s="621"/>
      <c r="BC93" s="621"/>
      <c r="BD93" s="621"/>
      <c r="BE93" s="621"/>
      <c r="BF93" s="621"/>
      <c r="BG93" s="621"/>
      <c r="BH93" s="621"/>
      <c r="BI93" s="621"/>
      <c r="BJ93" s="621"/>
      <c r="BK93" s="621"/>
      <c r="BL93" s="621"/>
      <c r="BM93" s="621"/>
      <c r="BN93" s="621"/>
      <c r="BO93" s="621"/>
      <c r="BP93" s="621"/>
      <c r="BQ93" s="621"/>
      <c r="BR93" s="621"/>
      <c r="BS93" s="621"/>
      <c r="BT93" s="621"/>
      <c r="BU93" s="621"/>
      <c r="BV93" s="621"/>
      <c r="BW93" s="621"/>
      <c r="BX93" s="621"/>
      <c r="BY93" s="621"/>
      <c r="BZ93" s="621"/>
      <c r="CA93" s="621"/>
      <c r="CB93" s="621"/>
      <c r="CC93" s="621"/>
      <c r="CD93" s="621"/>
      <c r="CE93" s="621"/>
      <c r="CF93" s="621"/>
      <c r="CG93" s="621"/>
      <c r="CH93" s="621"/>
      <c r="CI93" s="621"/>
      <c r="CJ93" s="621"/>
      <c r="CK93" s="621"/>
      <c r="CL93" s="621"/>
      <c r="CM93" s="621"/>
      <c r="CN93" s="621"/>
      <c r="CO93" s="621"/>
      <c r="CP93" s="621"/>
      <c r="CQ93" s="621"/>
      <c r="CR93" s="621"/>
      <c r="CS93" s="621"/>
      <c r="CT93" s="621"/>
      <c r="CU93" s="621"/>
      <c r="CV93" s="621"/>
      <c r="CW93" s="621"/>
      <c r="CX93" s="621"/>
      <c r="CY93" s="621"/>
      <c r="CZ93" s="621"/>
      <c r="DA93" s="621"/>
      <c r="DB93" s="621"/>
      <c r="DC93" s="621"/>
      <c r="DD93" s="621"/>
      <c r="DE93" s="621"/>
      <c r="DF93" s="621"/>
      <c r="DG93" s="621"/>
      <c r="DH93" s="621"/>
      <c r="DI93" s="621"/>
      <c r="DJ93" s="621"/>
      <c r="DK93" s="621"/>
      <c r="DL93" s="621"/>
      <c r="DM93" s="621"/>
      <c r="DN93" s="621"/>
      <c r="DO93" s="621"/>
      <c r="DP93" s="621"/>
      <c r="DQ93" s="621"/>
      <c r="DR93" s="621"/>
      <c r="DS93" s="621"/>
      <c r="DT93" s="621"/>
      <c r="DU93" s="621"/>
      <c r="DV93" s="621"/>
      <c r="DW93" s="621"/>
      <c r="DX93" s="621"/>
      <c r="DY93" s="621"/>
      <c r="DZ93" s="621"/>
    </row>
    <row r="94" spans="1:130">
      <c r="A94" s="621"/>
      <c r="B94" s="621"/>
      <c r="C94" s="621"/>
      <c r="D94" s="621"/>
      <c r="E94" s="621"/>
      <c r="F94" s="621"/>
      <c r="G94" s="621"/>
      <c r="H94" s="621"/>
      <c r="I94" s="621"/>
      <c r="J94" s="621"/>
      <c r="K94" s="621"/>
      <c r="L94" s="621"/>
      <c r="M94" s="621"/>
      <c r="N94" s="621"/>
      <c r="O94" s="621"/>
      <c r="P94" s="621"/>
      <c r="Q94" s="621"/>
      <c r="R94" s="621"/>
      <c r="S94" s="621"/>
      <c r="T94" s="621"/>
      <c r="U94" s="621"/>
      <c r="V94" s="621"/>
      <c r="W94" s="621"/>
      <c r="X94" s="621"/>
      <c r="Y94" s="621"/>
      <c r="Z94" s="621"/>
      <c r="AA94" s="621"/>
      <c r="AB94" s="621"/>
      <c r="AC94" s="621"/>
      <c r="AD94" s="621"/>
      <c r="AE94" s="621"/>
      <c r="AF94" s="621"/>
      <c r="AG94" s="621"/>
      <c r="AH94" s="621"/>
      <c r="AI94" s="621"/>
      <c r="AJ94" s="621"/>
      <c r="AK94" s="621"/>
      <c r="AL94" s="621"/>
      <c r="AM94" s="621"/>
      <c r="AN94" s="621"/>
      <c r="AO94" s="621"/>
      <c r="AP94" s="621"/>
      <c r="AQ94" s="621"/>
      <c r="AR94" s="621"/>
      <c r="AS94" s="621"/>
      <c r="AT94" s="621"/>
      <c r="AU94" s="621"/>
      <c r="AV94" s="621"/>
      <c r="AW94" s="621"/>
      <c r="AX94" s="621"/>
      <c r="AY94" s="621"/>
      <c r="AZ94" s="621"/>
      <c r="BA94" s="621"/>
      <c r="BB94" s="621"/>
      <c r="BC94" s="621"/>
      <c r="BD94" s="621"/>
      <c r="BE94" s="621"/>
      <c r="BF94" s="621"/>
      <c r="BG94" s="621"/>
      <c r="BH94" s="621"/>
      <c r="BI94" s="621"/>
      <c r="BJ94" s="621"/>
      <c r="BK94" s="621"/>
      <c r="BL94" s="621"/>
      <c r="BM94" s="621"/>
      <c r="BN94" s="621"/>
      <c r="BO94" s="621"/>
      <c r="BP94" s="621"/>
      <c r="BQ94" s="621"/>
      <c r="BR94" s="621"/>
      <c r="BS94" s="621"/>
      <c r="BT94" s="621"/>
      <c r="BU94" s="621"/>
      <c r="BV94" s="621"/>
      <c r="BW94" s="621"/>
      <c r="BX94" s="621"/>
      <c r="BY94" s="621"/>
      <c r="BZ94" s="621"/>
      <c r="CA94" s="621"/>
      <c r="CB94" s="621"/>
      <c r="CC94" s="621"/>
      <c r="CD94" s="621"/>
      <c r="CE94" s="621"/>
      <c r="CF94" s="621"/>
      <c r="CG94" s="621"/>
      <c r="CH94" s="621"/>
      <c r="CI94" s="621"/>
      <c r="CJ94" s="621"/>
      <c r="CK94" s="621"/>
      <c r="CL94" s="621"/>
      <c r="CM94" s="621"/>
      <c r="CN94" s="621"/>
      <c r="CO94" s="621"/>
      <c r="CP94" s="621"/>
      <c r="CQ94" s="621"/>
      <c r="CR94" s="621"/>
      <c r="CS94" s="621"/>
      <c r="CT94" s="621"/>
      <c r="CU94" s="621"/>
      <c r="CV94" s="621"/>
      <c r="CW94" s="621"/>
      <c r="CX94" s="621"/>
      <c r="CY94" s="621"/>
      <c r="CZ94" s="621"/>
      <c r="DA94" s="621"/>
      <c r="DB94" s="621"/>
      <c r="DC94" s="621"/>
      <c r="DD94" s="621"/>
      <c r="DE94" s="621"/>
      <c r="DF94" s="621"/>
      <c r="DG94" s="621"/>
      <c r="DH94" s="621"/>
      <c r="DI94" s="621"/>
      <c r="DJ94" s="621"/>
      <c r="DK94" s="621"/>
      <c r="DL94" s="621"/>
      <c r="DM94" s="621"/>
      <c r="DN94" s="621"/>
      <c r="DO94" s="621"/>
      <c r="DP94" s="621"/>
      <c r="DQ94" s="621"/>
      <c r="DR94" s="621"/>
      <c r="DS94" s="621"/>
      <c r="DT94" s="621"/>
      <c r="DU94" s="621"/>
      <c r="DV94" s="621"/>
      <c r="DW94" s="621"/>
      <c r="DX94" s="621"/>
      <c r="DY94" s="621"/>
      <c r="DZ94" s="621"/>
    </row>
    <row r="95" spans="1:130">
      <c r="A95" s="621"/>
      <c r="B95" s="621"/>
      <c r="C95" s="621"/>
      <c r="D95" s="621"/>
      <c r="E95" s="621"/>
      <c r="F95" s="621"/>
      <c r="G95" s="621"/>
      <c r="H95" s="621"/>
      <c r="I95" s="621"/>
      <c r="J95" s="621"/>
      <c r="K95" s="621"/>
      <c r="L95" s="621"/>
      <c r="M95" s="621"/>
      <c r="N95" s="621"/>
      <c r="O95" s="621"/>
      <c r="P95" s="621"/>
      <c r="Q95" s="621"/>
      <c r="R95" s="621"/>
      <c r="S95" s="621"/>
      <c r="T95" s="621"/>
      <c r="U95" s="621"/>
      <c r="V95" s="621"/>
      <c r="W95" s="621"/>
      <c r="X95" s="621"/>
      <c r="Y95" s="621"/>
      <c r="Z95" s="621"/>
      <c r="AA95" s="621"/>
      <c r="AB95" s="621"/>
      <c r="AC95" s="621"/>
      <c r="AD95" s="621"/>
      <c r="AE95" s="621"/>
      <c r="AF95" s="621"/>
      <c r="AG95" s="621"/>
      <c r="AH95" s="621"/>
      <c r="AI95" s="621"/>
      <c r="AJ95" s="621"/>
      <c r="AK95" s="621"/>
      <c r="AL95" s="621"/>
      <c r="AM95" s="621"/>
      <c r="AN95" s="621"/>
      <c r="AO95" s="621"/>
      <c r="AP95" s="621"/>
      <c r="AQ95" s="621"/>
      <c r="AR95" s="621"/>
      <c r="AS95" s="621"/>
      <c r="AT95" s="621"/>
      <c r="AU95" s="621"/>
      <c r="AV95" s="621"/>
      <c r="AW95" s="621"/>
      <c r="AX95" s="621"/>
      <c r="AY95" s="621"/>
      <c r="AZ95" s="621"/>
      <c r="BA95" s="621"/>
      <c r="BB95" s="621"/>
      <c r="BC95" s="621"/>
      <c r="BD95" s="621"/>
      <c r="BE95" s="621"/>
      <c r="BF95" s="621"/>
      <c r="BG95" s="621"/>
      <c r="BH95" s="621"/>
      <c r="BI95" s="621"/>
      <c r="BJ95" s="621"/>
      <c r="BK95" s="621"/>
      <c r="BL95" s="621"/>
      <c r="BM95" s="621"/>
      <c r="BN95" s="621"/>
      <c r="BO95" s="621"/>
      <c r="BP95" s="621"/>
      <c r="BQ95" s="621"/>
      <c r="BR95" s="621"/>
      <c r="BS95" s="621"/>
      <c r="BT95" s="621"/>
      <c r="BU95" s="621"/>
      <c r="BV95" s="621"/>
      <c r="BW95" s="621"/>
      <c r="BX95" s="621"/>
      <c r="BY95" s="621"/>
      <c r="BZ95" s="621"/>
      <c r="CA95" s="621"/>
      <c r="CB95" s="621"/>
      <c r="CC95" s="621"/>
      <c r="CD95" s="621"/>
      <c r="CE95" s="621"/>
      <c r="CF95" s="621"/>
      <c r="CG95" s="621"/>
      <c r="CH95" s="621"/>
      <c r="CI95" s="621"/>
      <c r="CJ95" s="621"/>
      <c r="CK95" s="621"/>
      <c r="CL95" s="621"/>
      <c r="CM95" s="621"/>
      <c r="CN95" s="621"/>
      <c r="CO95" s="621"/>
      <c r="CP95" s="621"/>
      <c r="CQ95" s="621"/>
      <c r="CR95" s="621"/>
      <c r="CS95" s="621"/>
      <c r="CT95" s="621"/>
      <c r="CU95" s="621"/>
      <c r="CV95" s="621"/>
      <c r="CW95" s="621"/>
      <c r="CX95" s="621"/>
      <c r="CY95" s="621"/>
      <c r="CZ95" s="621"/>
      <c r="DA95" s="621"/>
      <c r="DB95" s="621"/>
      <c r="DC95" s="621"/>
      <c r="DD95" s="621"/>
      <c r="DE95" s="621"/>
      <c r="DF95" s="621"/>
      <c r="DG95" s="621"/>
      <c r="DH95" s="621"/>
      <c r="DI95" s="621"/>
      <c r="DJ95" s="621"/>
      <c r="DK95" s="621"/>
      <c r="DL95" s="621"/>
      <c r="DM95" s="621"/>
      <c r="DN95" s="621"/>
      <c r="DO95" s="621"/>
      <c r="DP95" s="621"/>
      <c r="DQ95" s="621"/>
      <c r="DR95" s="621"/>
      <c r="DS95" s="621"/>
      <c r="DT95" s="621"/>
      <c r="DU95" s="621"/>
      <c r="DV95" s="621"/>
      <c r="DW95" s="621"/>
      <c r="DX95" s="621"/>
      <c r="DY95" s="621"/>
      <c r="DZ95" s="621"/>
    </row>
    <row r="96" spans="1:130">
      <c r="A96" s="621"/>
      <c r="B96" s="621"/>
      <c r="C96" s="621"/>
      <c r="D96" s="621"/>
      <c r="E96" s="621"/>
      <c r="F96" s="621"/>
      <c r="G96" s="621"/>
      <c r="H96" s="621"/>
      <c r="I96" s="621"/>
      <c r="J96" s="621"/>
      <c r="K96" s="621"/>
      <c r="L96" s="621"/>
      <c r="M96" s="621"/>
      <c r="N96" s="621"/>
      <c r="O96" s="621"/>
      <c r="P96" s="621"/>
      <c r="Q96" s="621"/>
      <c r="R96" s="621"/>
      <c r="S96" s="621"/>
      <c r="T96" s="621"/>
      <c r="U96" s="621"/>
      <c r="V96" s="621"/>
      <c r="W96" s="621"/>
      <c r="X96" s="621"/>
      <c r="Y96" s="621"/>
      <c r="Z96" s="621"/>
      <c r="AA96" s="621"/>
      <c r="AB96" s="621"/>
      <c r="AC96" s="621"/>
      <c r="AD96" s="621"/>
      <c r="AE96" s="621"/>
      <c r="AF96" s="621"/>
      <c r="AG96" s="621"/>
      <c r="AH96" s="621"/>
      <c r="AI96" s="621"/>
      <c r="AJ96" s="621"/>
      <c r="AK96" s="621"/>
      <c r="AL96" s="621"/>
      <c r="AM96" s="621"/>
      <c r="AN96" s="621"/>
      <c r="AO96" s="621"/>
      <c r="AP96" s="621"/>
      <c r="AQ96" s="621"/>
      <c r="AR96" s="621"/>
      <c r="AS96" s="621"/>
      <c r="AT96" s="621"/>
      <c r="AU96" s="621"/>
      <c r="AV96" s="621"/>
      <c r="AW96" s="621"/>
      <c r="AX96" s="621"/>
      <c r="AY96" s="621"/>
      <c r="AZ96" s="621"/>
      <c r="BA96" s="621"/>
      <c r="BB96" s="621"/>
      <c r="BC96" s="621"/>
      <c r="BD96" s="621"/>
      <c r="BE96" s="621"/>
      <c r="BF96" s="621"/>
      <c r="BG96" s="621"/>
      <c r="BH96" s="621"/>
      <c r="BI96" s="621"/>
      <c r="BJ96" s="621"/>
      <c r="BK96" s="621"/>
      <c r="BL96" s="621"/>
      <c r="BM96" s="621"/>
      <c r="BN96" s="621"/>
      <c r="BO96" s="621"/>
      <c r="BP96" s="621"/>
      <c r="BQ96" s="621"/>
      <c r="BR96" s="621"/>
      <c r="BS96" s="621"/>
      <c r="BT96" s="621"/>
      <c r="BU96" s="621"/>
      <c r="BV96" s="621"/>
      <c r="BW96" s="621"/>
      <c r="BX96" s="621"/>
      <c r="BY96" s="621"/>
      <c r="BZ96" s="621"/>
      <c r="CA96" s="621"/>
      <c r="CB96" s="621"/>
      <c r="CC96" s="621"/>
      <c r="CD96" s="621"/>
      <c r="CE96" s="621"/>
      <c r="CF96" s="621"/>
      <c r="CG96" s="621"/>
      <c r="CH96" s="621"/>
      <c r="CI96" s="621"/>
      <c r="CJ96" s="621"/>
      <c r="CK96" s="621"/>
      <c r="CL96" s="621"/>
      <c r="CM96" s="621"/>
      <c r="CN96" s="621"/>
      <c r="CO96" s="621"/>
      <c r="CP96" s="621"/>
      <c r="CQ96" s="621"/>
      <c r="CR96" s="621"/>
      <c r="CS96" s="621"/>
      <c r="CT96" s="621"/>
      <c r="CU96" s="621"/>
      <c r="CV96" s="621"/>
      <c r="CW96" s="621"/>
      <c r="CX96" s="621"/>
      <c r="CY96" s="621"/>
      <c r="CZ96" s="621"/>
      <c r="DA96" s="621"/>
      <c r="DB96" s="621"/>
      <c r="DC96" s="621"/>
      <c r="DD96" s="621"/>
      <c r="DE96" s="621"/>
      <c r="DF96" s="621"/>
      <c r="DG96" s="621"/>
      <c r="DH96" s="621"/>
      <c r="DI96" s="621"/>
      <c r="DJ96" s="621"/>
      <c r="DK96" s="621"/>
      <c r="DL96" s="621"/>
      <c r="DM96" s="621"/>
      <c r="DN96" s="621"/>
      <c r="DO96" s="621"/>
      <c r="DP96" s="621"/>
      <c r="DQ96" s="621"/>
      <c r="DR96" s="621"/>
      <c r="DS96" s="621"/>
      <c r="DT96" s="621"/>
      <c r="DU96" s="621"/>
      <c r="DV96" s="621"/>
      <c r="DW96" s="621"/>
      <c r="DX96" s="621"/>
      <c r="DY96" s="621"/>
      <c r="DZ96" s="621"/>
    </row>
    <row r="97" spans="1:130">
      <c r="A97" s="621"/>
      <c r="B97" s="621"/>
      <c r="C97" s="621"/>
      <c r="D97" s="621"/>
      <c r="E97" s="621"/>
      <c r="F97" s="621"/>
      <c r="G97" s="621"/>
      <c r="H97" s="621"/>
      <c r="I97" s="621"/>
      <c r="J97" s="621"/>
      <c r="K97" s="621"/>
      <c r="L97" s="621"/>
      <c r="M97" s="621"/>
      <c r="N97" s="621"/>
      <c r="O97" s="621"/>
      <c r="P97" s="621"/>
      <c r="Q97" s="621"/>
      <c r="R97" s="621"/>
      <c r="S97" s="621"/>
      <c r="T97" s="621"/>
      <c r="U97" s="621"/>
      <c r="V97" s="621"/>
      <c r="W97" s="621"/>
      <c r="X97" s="621"/>
      <c r="Y97" s="621"/>
      <c r="Z97" s="621"/>
      <c r="AA97" s="621"/>
      <c r="AB97" s="621"/>
      <c r="AC97" s="621"/>
      <c r="AD97" s="621"/>
      <c r="AE97" s="621"/>
      <c r="AF97" s="621"/>
      <c r="AG97" s="621"/>
      <c r="AH97" s="621"/>
      <c r="AI97" s="621"/>
      <c r="AJ97" s="621"/>
      <c r="AK97" s="621"/>
      <c r="AL97" s="621"/>
      <c r="AM97" s="621"/>
      <c r="AN97" s="621"/>
      <c r="AO97" s="621"/>
      <c r="AP97" s="621"/>
      <c r="AQ97" s="621"/>
      <c r="AR97" s="621"/>
      <c r="AS97" s="621"/>
      <c r="AT97" s="621"/>
      <c r="AU97" s="621"/>
      <c r="AV97" s="621"/>
      <c r="AW97" s="621"/>
      <c r="AX97" s="621"/>
      <c r="AY97" s="621"/>
      <c r="AZ97" s="621"/>
      <c r="BA97" s="621"/>
      <c r="BB97" s="621"/>
      <c r="BC97" s="621"/>
      <c r="BD97" s="621"/>
      <c r="BE97" s="621"/>
      <c r="BF97" s="621"/>
      <c r="BG97" s="621"/>
      <c r="BH97" s="621"/>
      <c r="BI97" s="621"/>
      <c r="BJ97" s="621"/>
      <c r="BK97" s="621"/>
      <c r="BL97" s="621"/>
      <c r="BM97" s="621"/>
      <c r="BN97" s="621"/>
      <c r="BO97" s="621"/>
      <c r="BP97" s="621"/>
      <c r="BQ97" s="621"/>
      <c r="BR97" s="621"/>
      <c r="BS97" s="621"/>
      <c r="BT97" s="621"/>
      <c r="BU97" s="621"/>
      <c r="BV97" s="621"/>
      <c r="BW97" s="621"/>
      <c r="BX97" s="621"/>
      <c r="BY97" s="621"/>
      <c r="BZ97" s="621"/>
      <c r="CA97" s="621"/>
      <c r="CB97" s="621"/>
      <c r="CC97" s="621"/>
      <c r="CD97" s="621"/>
      <c r="CE97" s="621"/>
      <c r="CF97" s="621"/>
      <c r="CG97" s="621"/>
      <c r="CH97" s="621"/>
      <c r="CI97" s="621"/>
      <c r="CJ97" s="621"/>
      <c r="CK97" s="621"/>
      <c r="CL97" s="621"/>
      <c r="CM97" s="621"/>
      <c r="CN97" s="621"/>
      <c r="CO97" s="621"/>
      <c r="CP97" s="621"/>
      <c r="CQ97" s="621"/>
      <c r="CR97" s="621"/>
      <c r="CS97" s="621"/>
      <c r="CT97" s="621"/>
      <c r="CU97" s="621"/>
      <c r="CV97" s="621"/>
      <c r="CW97" s="621"/>
      <c r="CX97" s="621"/>
      <c r="CY97" s="621"/>
      <c r="CZ97" s="621"/>
      <c r="DA97" s="621"/>
      <c r="DB97" s="621"/>
      <c r="DC97" s="621"/>
      <c r="DD97" s="621"/>
      <c r="DE97" s="621"/>
      <c r="DF97" s="621"/>
      <c r="DG97" s="621"/>
      <c r="DH97" s="621"/>
      <c r="DI97" s="621"/>
      <c r="DJ97" s="621"/>
      <c r="DK97" s="621"/>
      <c r="DL97" s="621"/>
      <c r="DM97" s="621"/>
      <c r="DN97" s="621"/>
      <c r="DO97" s="621"/>
      <c r="DP97" s="621"/>
      <c r="DQ97" s="621"/>
      <c r="DR97" s="621"/>
      <c r="DS97" s="621"/>
      <c r="DT97" s="621"/>
      <c r="DU97" s="621"/>
      <c r="DV97" s="621"/>
      <c r="DW97" s="621"/>
      <c r="DX97" s="621"/>
      <c r="DY97" s="621"/>
      <c r="DZ97" s="621"/>
    </row>
    <row r="98" spans="1:130">
      <c r="A98" s="621"/>
      <c r="B98" s="621"/>
      <c r="C98" s="621"/>
      <c r="D98" s="621"/>
      <c r="E98" s="621"/>
      <c r="F98" s="621"/>
      <c r="G98" s="621"/>
      <c r="H98" s="621"/>
      <c r="I98" s="621"/>
      <c r="J98" s="621"/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1"/>
      <c r="AH98" s="621"/>
      <c r="AI98" s="621"/>
      <c r="AJ98" s="621"/>
      <c r="AK98" s="621"/>
      <c r="AL98" s="621"/>
      <c r="AM98" s="621"/>
      <c r="AN98" s="621"/>
      <c r="AO98" s="621"/>
      <c r="AP98" s="621"/>
      <c r="AQ98" s="621"/>
      <c r="AR98" s="621"/>
      <c r="AS98" s="621"/>
      <c r="AT98" s="621"/>
      <c r="AU98" s="621"/>
      <c r="AV98" s="621"/>
      <c r="AW98" s="621"/>
      <c r="AX98" s="621"/>
      <c r="AY98" s="621"/>
      <c r="AZ98" s="621"/>
      <c r="BA98" s="621"/>
      <c r="BB98" s="621"/>
      <c r="BC98" s="621"/>
      <c r="BD98" s="621"/>
      <c r="BE98" s="621"/>
      <c r="BF98" s="621"/>
      <c r="BG98" s="621"/>
      <c r="BH98" s="621"/>
      <c r="BI98" s="621"/>
      <c r="BJ98" s="621"/>
      <c r="BK98" s="621"/>
      <c r="BL98" s="621"/>
      <c r="BM98" s="621"/>
      <c r="BN98" s="621"/>
      <c r="BO98" s="621"/>
      <c r="BP98" s="621"/>
      <c r="BQ98" s="621"/>
      <c r="BR98" s="621"/>
      <c r="BS98" s="621"/>
      <c r="BT98" s="621"/>
      <c r="BU98" s="621"/>
      <c r="BV98" s="621"/>
      <c r="BW98" s="621"/>
      <c r="BX98" s="621"/>
      <c r="BY98" s="621"/>
      <c r="BZ98" s="621"/>
      <c r="CA98" s="621"/>
      <c r="CB98" s="621"/>
      <c r="CC98" s="621"/>
      <c r="CD98" s="621"/>
      <c r="CE98" s="621"/>
      <c r="CF98" s="621"/>
      <c r="CG98" s="621"/>
      <c r="CH98" s="621"/>
      <c r="CI98" s="621"/>
      <c r="CJ98" s="621"/>
      <c r="CK98" s="621"/>
      <c r="CL98" s="621"/>
      <c r="CM98" s="621"/>
      <c r="CN98" s="621"/>
      <c r="CO98" s="621"/>
      <c r="CP98" s="621"/>
      <c r="CQ98" s="621"/>
      <c r="CR98" s="621"/>
      <c r="CS98" s="621"/>
      <c r="CT98" s="621"/>
      <c r="CU98" s="621"/>
      <c r="CV98" s="621"/>
      <c r="CW98" s="621"/>
      <c r="CX98" s="621"/>
      <c r="CY98" s="621"/>
      <c r="CZ98" s="621"/>
      <c r="DA98" s="621"/>
      <c r="DB98" s="621"/>
      <c r="DC98" s="621"/>
      <c r="DD98" s="621"/>
      <c r="DE98" s="621"/>
      <c r="DF98" s="621"/>
      <c r="DG98" s="621"/>
      <c r="DH98" s="621"/>
      <c r="DI98" s="621"/>
      <c r="DJ98" s="621"/>
      <c r="DK98" s="621"/>
      <c r="DL98" s="621"/>
      <c r="DM98" s="621"/>
      <c r="DN98" s="621"/>
      <c r="DO98" s="621"/>
      <c r="DP98" s="621"/>
      <c r="DQ98" s="621"/>
      <c r="DR98" s="621"/>
      <c r="DS98" s="621"/>
      <c r="DT98" s="621"/>
      <c r="DU98" s="621"/>
      <c r="DV98" s="621"/>
      <c r="DW98" s="621"/>
      <c r="DX98" s="621"/>
      <c r="DY98" s="621"/>
      <c r="DZ98" s="621"/>
    </row>
    <row r="99" spans="1:130">
      <c r="A99" s="621"/>
      <c r="B99" s="621"/>
      <c r="C99" s="621"/>
      <c r="D99" s="621"/>
      <c r="E99" s="621"/>
      <c r="F99" s="621"/>
      <c r="G99" s="621"/>
      <c r="H99" s="621"/>
      <c r="I99" s="621"/>
      <c r="J99" s="621"/>
      <c r="K99" s="621"/>
      <c r="L99" s="621"/>
      <c r="M99" s="621"/>
      <c r="N99" s="621"/>
      <c r="O99" s="621"/>
      <c r="P99" s="621"/>
      <c r="Q99" s="621"/>
      <c r="R99" s="621"/>
      <c r="S99" s="621"/>
      <c r="T99" s="621"/>
      <c r="U99" s="621"/>
      <c r="V99" s="621"/>
      <c r="W99" s="621"/>
      <c r="X99" s="621"/>
      <c r="Y99" s="621"/>
      <c r="Z99" s="621"/>
      <c r="AA99" s="621"/>
      <c r="AB99" s="621"/>
      <c r="AC99" s="621"/>
      <c r="AD99" s="621"/>
      <c r="AE99" s="621"/>
      <c r="AF99" s="621"/>
      <c r="AG99" s="621"/>
      <c r="AH99" s="621"/>
      <c r="AI99" s="621"/>
      <c r="AJ99" s="621"/>
      <c r="AK99" s="621"/>
      <c r="AL99" s="621"/>
      <c r="AM99" s="621"/>
      <c r="AN99" s="621"/>
      <c r="AO99" s="621"/>
      <c r="AP99" s="621"/>
      <c r="AQ99" s="621"/>
      <c r="AR99" s="621"/>
      <c r="AS99" s="621"/>
      <c r="AT99" s="621"/>
      <c r="AU99" s="621"/>
      <c r="AV99" s="621"/>
      <c r="AW99" s="621"/>
      <c r="AX99" s="621"/>
      <c r="AY99" s="621"/>
      <c r="AZ99" s="621"/>
      <c r="BA99" s="621"/>
      <c r="BB99" s="621"/>
      <c r="BC99" s="621"/>
      <c r="BD99" s="621"/>
      <c r="BE99" s="621"/>
      <c r="BF99" s="621"/>
      <c r="BG99" s="621"/>
      <c r="BH99" s="621"/>
      <c r="BI99" s="621"/>
      <c r="BJ99" s="621"/>
      <c r="BK99" s="621"/>
      <c r="BL99" s="621"/>
      <c r="BM99" s="621"/>
      <c r="BN99" s="621"/>
      <c r="BO99" s="621"/>
      <c r="BP99" s="621"/>
      <c r="BQ99" s="621"/>
      <c r="BR99" s="621"/>
      <c r="BS99" s="621"/>
      <c r="BT99" s="621"/>
      <c r="BU99" s="621"/>
      <c r="BV99" s="621"/>
      <c r="BW99" s="621"/>
      <c r="BX99" s="621"/>
      <c r="BY99" s="621"/>
      <c r="BZ99" s="621"/>
      <c r="CA99" s="621"/>
      <c r="CB99" s="621"/>
      <c r="CC99" s="621"/>
      <c r="CD99" s="621"/>
      <c r="CE99" s="621"/>
      <c r="CF99" s="621"/>
      <c r="CG99" s="621"/>
      <c r="CH99" s="621"/>
      <c r="CI99" s="621"/>
      <c r="CJ99" s="621"/>
      <c r="CK99" s="621"/>
      <c r="CL99" s="621"/>
      <c r="CM99" s="621"/>
      <c r="CN99" s="621"/>
      <c r="CO99" s="621"/>
      <c r="CP99" s="621"/>
      <c r="CQ99" s="621"/>
      <c r="CR99" s="621"/>
      <c r="CS99" s="621"/>
      <c r="CT99" s="621"/>
      <c r="CU99" s="621"/>
      <c r="CV99" s="621"/>
      <c r="CW99" s="621"/>
      <c r="CX99" s="621"/>
      <c r="CY99" s="621"/>
      <c r="CZ99" s="621"/>
      <c r="DA99" s="621"/>
      <c r="DB99" s="621"/>
      <c r="DC99" s="621"/>
      <c r="DD99" s="621"/>
      <c r="DE99" s="621"/>
      <c r="DF99" s="621"/>
      <c r="DG99" s="621"/>
      <c r="DH99" s="621"/>
      <c r="DI99" s="621"/>
      <c r="DJ99" s="621"/>
      <c r="DK99" s="621"/>
      <c r="DL99" s="621"/>
      <c r="DM99" s="621"/>
      <c r="DN99" s="621"/>
      <c r="DO99" s="621"/>
      <c r="DP99" s="621"/>
      <c r="DQ99" s="621"/>
      <c r="DR99" s="621"/>
      <c r="DS99" s="621"/>
      <c r="DT99" s="621"/>
      <c r="DU99" s="621"/>
      <c r="DV99" s="621"/>
      <c r="DW99" s="621"/>
      <c r="DX99" s="621"/>
      <c r="DY99" s="621"/>
      <c r="DZ99" s="621"/>
    </row>
    <row r="100" spans="1:130">
      <c r="A100" s="621"/>
      <c r="B100" s="621"/>
      <c r="C100" s="621"/>
      <c r="D100" s="621"/>
      <c r="E100" s="621"/>
      <c r="F100" s="621"/>
      <c r="G100" s="621"/>
      <c r="H100" s="621"/>
      <c r="I100" s="621"/>
      <c r="J100" s="621"/>
      <c r="K100" s="621"/>
      <c r="L100" s="621"/>
      <c r="M100" s="621"/>
      <c r="N100" s="621"/>
      <c r="O100" s="621"/>
      <c r="P100" s="621"/>
      <c r="Q100" s="621"/>
      <c r="R100" s="621"/>
      <c r="S100" s="621"/>
      <c r="T100" s="621"/>
      <c r="U100" s="621"/>
      <c r="V100" s="621"/>
      <c r="W100" s="621"/>
      <c r="X100" s="621"/>
      <c r="Y100" s="621"/>
      <c r="Z100" s="621"/>
      <c r="AA100" s="621"/>
      <c r="AB100" s="621"/>
      <c r="AC100" s="621"/>
      <c r="AD100" s="621"/>
      <c r="AE100" s="621"/>
      <c r="AF100" s="621"/>
      <c r="AG100" s="621"/>
      <c r="AH100" s="621"/>
      <c r="AI100" s="621"/>
      <c r="AJ100" s="621"/>
      <c r="AK100" s="621"/>
      <c r="AL100" s="621"/>
      <c r="AM100" s="621"/>
      <c r="AN100" s="621"/>
      <c r="AO100" s="621"/>
      <c r="AP100" s="621"/>
      <c r="AQ100" s="621"/>
      <c r="AR100" s="621"/>
      <c r="AS100" s="621"/>
      <c r="AT100" s="621"/>
      <c r="AU100" s="621"/>
      <c r="AV100" s="621"/>
      <c r="AW100" s="621"/>
      <c r="AX100" s="621"/>
      <c r="AY100" s="621"/>
      <c r="AZ100" s="621"/>
      <c r="BA100" s="621"/>
      <c r="BB100" s="621"/>
      <c r="BC100" s="621"/>
      <c r="BD100" s="621"/>
      <c r="BE100" s="621"/>
      <c r="BF100" s="621"/>
      <c r="BG100" s="621"/>
      <c r="BH100" s="621"/>
      <c r="BI100" s="621"/>
      <c r="BJ100" s="621"/>
      <c r="BK100" s="621"/>
      <c r="BL100" s="621"/>
      <c r="BM100" s="621"/>
      <c r="BN100" s="621"/>
      <c r="BO100" s="621"/>
      <c r="BP100" s="621"/>
      <c r="BQ100" s="621"/>
      <c r="BR100" s="621"/>
      <c r="BS100" s="621"/>
      <c r="BT100" s="621"/>
      <c r="BU100" s="621"/>
      <c r="BV100" s="621"/>
      <c r="BW100" s="621"/>
      <c r="BX100" s="621"/>
      <c r="BY100" s="621"/>
      <c r="BZ100" s="621"/>
      <c r="CA100" s="621"/>
      <c r="CB100" s="621"/>
      <c r="CC100" s="621"/>
      <c r="CD100" s="621"/>
      <c r="CE100" s="621"/>
      <c r="CF100" s="621"/>
      <c r="CG100" s="621"/>
      <c r="CH100" s="621"/>
      <c r="CI100" s="621"/>
      <c r="CJ100" s="621"/>
      <c r="CK100" s="621"/>
      <c r="CL100" s="621"/>
      <c r="CM100" s="621"/>
      <c r="CN100" s="621"/>
      <c r="CO100" s="621"/>
      <c r="CP100" s="621"/>
      <c r="CQ100" s="621"/>
      <c r="CR100" s="621"/>
      <c r="CS100" s="621"/>
      <c r="CT100" s="621"/>
      <c r="CU100" s="621"/>
      <c r="CV100" s="621"/>
      <c r="CW100" s="621"/>
      <c r="CX100" s="621"/>
      <c r="CY100" s="621"/>
      <c r="CZ100" s="621"/>
      <c r="DA100" s="621"/>
      <c r="DB100" s="621"/>
      <c r="DC100" s="621"/>
      <c r="DD100" s="621"/>
      <c r="DE100" s="621"/>
      <c r="DF100" s="621"/>
      <c r="DG100" s="621"/>
      <c r="DH100" s="621"/>
      <c r="DI100" s="621"/>
      <c r="DJ100" s="621"/>
      <c r="DK100" s="621"/>
      <c r="DL100" s="621"/>
      <c r="DM100" s="621"/>
      <c r="DN100" s="621"/>
      <c r="DO100" s="621"/>
      <c r="DP100" s="621"/>
      <c r="DQ100" s="621"/>
      <c r="DR100" s="621"/>
      <c r="DS100" s="621"/>
      <c r="DT100" s="621"/>
      <c r="DU100" s="621"/>
      <c r="DV100" s="621"/>
      <c r="DW100" s="621"/>
      <c r="DX100" s="621"/>
      <c r="DY100" s="621"/>
      <c r="DZ100" s="621"/>
    </row>
    <row r="101" spans="1:130">
      <c r="A101" s="621"/>
      <c r="B101" s="621"/>
      <c r="C101" s="621"/>
      <c r="D101" s="621"/>
      <c r="E101" s="621"/>
      <c r="F101" s="621"/>
      <c r="G101" s="621"/>
      <c r="H101" s="621"/>
      <c r="I101" s="621"/>
      <c r="J101" s="621"/>
      <c r="K101" s="621"/>
      <c r="L101" s="621"/>
      <c r="M101" s="621"/>
      <c r="N101" s="621"/>
      <c r="O101" s="621"/>
      <c r="P101" s="621"/>
      <c r="Q101" s="621"/>
      <c r="R101" s="621"/>
      <c r="S101" s="621"/>
      <c r="T101" s="621"/>
      <c r="U101" s="621"/>
      <c r="V101" s="621"/>
      <c r="W101" s="621"/>
      <c r="X101" s="621"/>
      <c r="Y101" s="621"/>
      <c r="Z101" s="621"/>
      <c r="AA101" s="621"/>
      <c r="AB101" s="621"/>
      <c r="AC101" s="621"/>
      <c r="AD101" s="621"/>
      <c r="AE101" s="621"/>
      <c r="AF101" s="621"/>
      <c r="AG101" s="621"/>
      <c r="AH101" s="621"/>
      <c r="AI101" s="621"/>
      <c r="AJ101" s="621"/>
      <c r="AK101" s="621"/>
      <c r="AL101" s="621"/>
      <c r="AM101" s="621"/>
      <c r="AN101" s="621"/>
      <c r="AO101" s="621"/>
      <c r="AP101" s="621"/>
      <c r="AQ101" s="621"/>
      <c r="AR101" s="621"/>
      <c r="AS101" s="621"/>
      <c r="AT101" s="621"/>
      <c r="AU101" s="621"/>
      <c r="AV101" s="621"/>
      <c r="AW101" s="621"/>
      <c r="AX101" s="621"/>
      <c r="AY101" s="621"/>
      <c r="AZ101" s="621"/>
      <c r="BA101" s="621"/>
      <c r="BB101" s="621"/>
      <c r="BC101" s="621"/>
      <c r="BD101" s="621"/>
      <c r="BE101" s="621"/>
      <c r="BF101" s="621"/>
      <c r="BG101" s="621"/>
      <c r="BH101" s="621"/>
      <c r="BI101" s="621"/>
      <c r="BJ101" s="621"/>
      <c r="BK101" s="621"/>
      <c r="BL101" s="621"/>
      <c r="BM101" s="621"/>
      <c r="BN101" s="621"/>
      <c r="BO101" s="621"/>
      <c r="BP101" s="621"/>
      <c r="BQ101" s="621"/>
      <c r="BR101" s="621"/>
      <c r="BS101" s="621"/>
      <c r="BT101" s="621"/>
      <c r="BU101" s="621"/>
      <c r="BV101" s="621"/>
      <c r="BW101" s="621"/>
      <c r="BX101" s="621"/>
      <c r="BY101" s="621"/>
      <c r="BZ101" s="621"/>
      <c r="CA101" s="621"/>
      <c r="CB101" s="621"/>
      <c r="CC101" s="621"/>
      <c r="CD101" s="621"/>
      <c r="CE101" s="621"/>
      <c r="CF101" s="621"/>
      <c r="CG101" s="621"/>
      <c r="CH101" s="621"/>
      <c r="CI101" s="621"/>
      <c r="CJ101" s="621"/>
      <c r="CK101" s="621"/>
      <c r="CL101" s="621"/>
      <c r="CM101" s="621"/>
      <c r="CN101" s="621"/>
      <c r="CO101" s="621"/>
      <c r="CP101" s="621"/>
      <c r="CQ101" s="621"/>
      <c r="CR101" s="621"/>
      <c r="CS101" s="621"/>
      <c r="CT101" s="621"/>
      <c r="CU101" s="621"/>
      <c r="CV101" s="621"/>
      <c r="CW101" s="621"/>
      <c r="CX101" s="621"/>
      <c r="CY101" s="621"/>
      <c r="CZ101" s="621"/>
      <c r="DA101" s="621"/>
      <c r="DB101" s="621"/>
      <c r="DC101" s="621"/>
      <c r="DD101" s="621"/>
      <c r="DE101" s="621"/>
      <c r="DF101" s="621"/>
      <c r="DG101" s="621"/>
      <c r="DH101" s="621"/>
      <c r="DI101" s="621"/>
      <c r="DJ101" s="621"/>
      <c r="DK101" s="621"/>
      <c r="DL101" s="621"/>
      <c r="DM101" s="621"/>
      <c r="DN101" s="621"/>
      <c r="DO101" s="621"/>
      <c r="DP101" s="621"/>
      <c r="DQ101" s="621"/>
      <c r="DR101" s="621"/>
      <c r="DS101" s="621"/>
      <c r="DT101" s="621"/>
      <c r="DU101" s="621"/>
      <c r="DV101" s="621"/>
      <c r="DW101" s="621"/>
      <c r="DX101" s="621"/>
      <c r="DY101" s="621"/>
      <c r="DZ101" s="621"/>
    </row>
    <row r="102" spans="1:130">
      <c r="A102" s="621"/>
      <c r="B102" s="621"/>
      <c r="C102" s="621"/>
      <c r="D102" s="621"/>
      <c r="E102" s="621"/>
      <c r="F102" s="621"/>
      <c r="G102" s="621"/>
      <c r="H102" s="621"/>
      <c r="I102" s="621"/>
      <c r="J102" s="621"/>
      <c r="K102" s="621"/>
      <c r="L102" s="621"/>
      <c r="M102" s="621"/>
      <c r="N102" s="621"/>
      <c r="O102" s="621"/>
      <c r="P102" s="621"/>
      <c r="Q102" s="621"/>
      <c r="R102" s="621"/>
      <c r="S102" s="621"/>
      <c r="T102" s="621"/>
      <c r="U102" s="621"/>
      <c r="V102" s="621"/>
      <c r="W102" s="621"/>
      <c r="X102" s="621"/>
      <c r="Y102" s="621"/>
      <c r="Z102" s="621"/>
      <c r="AA102" s="621"/>
      <c r="AB102" s="621"/>
      <c r="AC102" s="621"/>
      <c r="AD102" s="621"/>
      <c r="AE102" s="621"/>
      <c r="AF102" s="621"/>
      <c r="AG102" s="621"/>
      <c r="AH102" s="621"/>
      <c r="AI102" s="621"/>
      <c r="AJ102" s="621"/>
      <c r="AK102" s="621"/>
      <c r="AL102" s="621"/>
      <c r="AM102" s="621"/>
      <c r="AN102" s="621"/>
      <c r="AO102" s="621"/>
      <c r="AP102" s="621"/>
      <c r="AQ102" s="621"/>
      <c r="AR102" s="621"/>
      <c r="AS102" s="621"/>
      <c r="AT102" s="621"/>
      <c r="AU102" s="621"/>
      <c r="AV102" s="621"/>
      <c r="AW102" s="621"/>
      <c r="AX102" s="621"/>
      <c r="AY102" s="621"/>
      <c r="AZ102" s="621"/>
      <c r="BA102" s="621"/>
      <c r="BB102" s="621"/>
      <c r="BC102" s="621"/>
      <c r="BD102" s="621"/>
      <c r="BE102" s="621"/>
      <c r="BF102" s="621"/>
      <c r="BG102" s="621"/>
      <c r="BH102" s="621"/>
      <c r="BI102" s="621"/>
      <c r="BJ102" s="621"/>
      <c r="BK102" s="621"/>
      <c r="BL102" s="621"/>
      <c r="BM102" s="621"/>
      <c r="BN102" s="621"/>
      <c r="BO102" s="621"/>
      <c r="BP102" s="621"/>
      <c r="BQ102" s="621"/>
      <c r="BR102" s="621"/>
      <c r="BS102" s="621"/>
      <c r="BT102" s="621"/>
      <c r="BU102" s="621"/>
      <c r="BV102" s="621"/>
      <c r="BW102" s="621"/>
      <c r="BX102" s="621"/>
      <c r="BY102" s="621"/>
      <c r="BZ102" s="621"/>
      <c r="CA102" s="621"/>
      <c r="CB102" s="621"/>
      <c r="CC102" s="621"/>
      <c r="CD102" s="621"/>
      <c r="CE102" s="621"/>
      <c r="CF102" s="621"/>
      <c r="CG102" s="621"/>
      <c r="CH102" s="621"/>
      <c r="CI102" s="621"/>
      <c r="CJ102" s="621"/>
      <c r="CK102" s="621"/>
      <c r="CL102" s="621"/>
      <c r="CM102" s="621"/>
      <c r="CN102" s="621"/>
      <c r="CO102" s="621"/>
      <c r="CP102" s="621"/>
      <c r="CQ102" s="621"/>
      <c r="CR102" s="621"/>
      <c r="CS102" s="621"/>
      <c r="CT102" s="621"/>
      <c r="CU102" s="621"/>
      <c r="CV102" s="621"/>
      <c r="CW102" s="621"/>
      <c r="CX102" s="621"/>
      <c r="CY102" s="621"/>
      <c r="CZ102" s="621"/>
      <c r="DA102" s="621"/>
      <c r="DB102" s="621"/>
      <c r="DC102" s="621"/>
      <c r="DD102" s="621"/>
      <c r="DE102" s="621"/>
      <c r="DF102" s="621"/>
      <c r="DG102" s="621"/>
      <c r="DH102" s="621"/>
      <c r="DI102" s="621"/>
      <c r="DJ102" s="621"/>
      <c r="DK102" s="621"/>
      <c r="DL102" s="621"/>
      <c r="DM102" s="621"/>
      <c r="DN102" s="621"/>
      <c r="DO102" s="621"/>
      <c r="DP102" s="621"/>
      <c r="DQ102" s="621"/>
      <c r="DR102" s="621"/>
      <c r="DS102" s="621"/>
      <c r="DT102" s="621"/>
      <c r="DU102" s="621"/>
      <c r="DV102" s="621"/>
      <c r="DW102" s="621"/>
      <c r="DX102" s="621"/>
      <c r="DY102" s="621"/>
      <c r="DZ102" s="621"/>
    </row>
    <row r="103" spans="1:130">
      <c r="A103" s="621"/>
      <c r="B103" s="621"/>
      <c r="C103" s="621"/>
      <c r="D103" s="621"/>
      <c r="E103" s="621"/>
      <c r="F103" s="621"/>
      <c r="G103" s="621"/>
      <c r="H103" s="621"/>
      <c r="I103" s="621"/>
      <c r="J103" s="621"/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1"/>
      <c r="AH103" s="621"/>
      <c r="AI103" s="621"/>
      <c r="AJ103" s="621"/>
      <c r="AK103" s="621"/>
      <c r="AL103" s="621"/>
      <c r="AM103" s="621"/>
      <c r="AN103" s="621"/>
      <c r="AO103" s="621"/>
      <c r="AP103" s="621"/>
      <c r="AQ103" s="621"/>
      <c r="AR103" s="621"/>
      <c r="AS103" s="621"/>
      <c r="AT103" s="621"/>
      <c r="AU103" s="621"/>
      <c r="AV103" s="621"/>
      <c r="AW103" s="621"/>
      <c r="AX103" s="621"/>
      <c r="AY103" s="621"/>
      <c r="AZ103" s="621"/>
      <c r="BA103" s="621"/>
      <c r="BB103" s="621"/>
      <c r="BC103" s="621"/>
      <c r="BD103" s="621"/>
      <c r="BE103" s="621"/>
      <c r="BF103" s="621"/>
      <c r="BG103" s="621"/>
      <c r="BH103" s="621"/>
      <c r="BI103" s="621"/>
      <c r="BJ103" s="621"/>
      <c r="BK103" s="621"/>
      <c r="BL103" s="621"/>
      <c r="BM103" s="621"/>
      <c r="BN103" s="621"/>
      <c r="BO103" s="621"/>
      <c r="BP103" s="621"/>
      <c r="BQ103" s="621"/>
      <c r="BR103" s="621"/>
      <c r="BS103" s="621"/>
      <c r="BT103" s="621"/>
      <c r="BU103" s="621"/>
      <c r="BV103" s="621"/>
      <c r="BW103" s="621"/>
      <c r="BX103" s="621"/>
      <c r="BY103" s="621"/>
      <c r="BZ103" s="621"/>
      <c r="CA103" s="621"/>
      <c r="CB103" s="621"/>
      <c r="CC103" s="621"/>
      <c r="CD103" s="621"/>
      <c r="CE103" s="621"/>
      <c r="CF103" s="621"/>
      <c r="CG103" s="621"/>
      <c r="CH103" s="621"/>
      <c r="CI103" s="621"/>
      <c r="CJ103" s="621"/>
      <c r="CK103" s="621"/>
      <c r="CL103" s="621"/>
      <c r="CM103" s="621"/>
      <c r="CN103" s="621"/>
      <c r="CO103" s="621"/>
      <c r="CP103" s="621"/>
      <c r="CQ103" s="621"/>
      <c r="CR103" s="621"/>
      <c r="CS103" s="621"/>
      <c r="CT103" s="621"/>
      <c r="CU103" s="621"/>
      <c r="CV103" s="621"/>
      <c r="CW103" s="621"/>
      <c r="CX103" s="621"/>
      <c r="CY103" s="621"/>
      <c r="CZ103" s="621"/>
      <c r="DA103" s="621"/>
      <c r="DB103" s="621"/>
      <c r="DC103" s="621"/>
      <c r="DD103" s="621"/>
      <c r="DE103" s="621"/>
      <c r="DF103" s="621"/>
      <c r="DG103" s="621"/>
      <c r="DH103" s="621"/>
      <c r="DI103" s="621"/>
      <c r="DJ103" s="621"/>
      <c r="DK103" s="621"/>
      <c r="DL103" s="621"/>
      <c r="DM103" s="621"/>
      <c r="DN103" s="621"/>
      <c r="DO103" s="621"/>
      <c r="DP103" s="621"/>
      <c r="DQ103" s="621"/>
      <c r="DR103" s="621"/>
      <c r="DS103" s="621"/>
      <c r="DT103" s="621"/>
      <c r="DU103" s="621"/>
      <c r="DV103" s="621"/>
      <c r="DW103" s="621"/>
      <c r="DX103" s="621"/>
      <c r="DY103" s="621"/>
      <c r="DZ103" s="621"/>
    </row>
    <row r="104" spans="1:130">
      <c r="A104" s="621"/>
      <c r="B104" s="621"/>
      <c r="C104" s="621"/>
      <c r="D104" s="621"/>
      <c r="E104" s="621"/>
      <c r="F104" s="621"/>
      <c r="G104" s="621"/>
      <c r="H104" s="621"/>
      <c r="I104" s="621"/>
      <c r="J104" s="621"/>
      <c r="K104" s="621"/>
      <c r="L104" s="621"/>
      <c r="M104" s="621"/>
      <c r="N104" s="621"/>
      <c r="O104" s="621"/>
      <c r="P104" s="621"/>
      <c r="Q104" s="621"/>
      <c r="R104" s="621"/>
      <c r="S104" s="621"/>
      <c r="T104" s="621"/>
      <c r="U104" s="621"/>
      <c r="V104" s="621"/>
      <c r="W104" s="621"/>
      <c r="X104" s="621"/>
      <c r="Y104" s="621"/>
      <c r="Z104" s="621"/>
      <c r="AA104" s="621"/>
      <c r="AB104" s="621"/>
      <c r="AC104" s="621"/>
      <c r="AD104" s="621"/>
      <c r="AE104" s="621"/>
      <c r="AF104" s="621"/>
      <c r="AG104" s="621"/>
      <c r="AH104" s="621"/>
      <c r="AI104" s="621"/>
      <c r="AJ104" s="621"/>
      <c r="AK104" s="621"/>
      <c r="AL104" s="621"/>
      <c r="AM104" s="621"/>
      <c r="AN104" s="621"/>
      <c r="AO104" s="621"/>
      <c r="AP104" s="621"/>
      <c r="AQ104" s="621"/>
      <c r="AR104" s="621"/>
      <c r="AS104" s="621"/>
      <c r="AT104" s="621"/>
      <c r="AU104" s="621"/>
      <c r="AV104" s="621"/>
      <c r="AW104" s="621"/>
      <c r="AX104" s="621"/>
      <c r="AY104" s="621"/>
      <c r="AZ104" s="621"/>
      <c r="BA104" s="621"/>
      <c r="BB104" s="621"/>
      <c r="BC104" s="621"/>
      <c r="BD104" s="621"/>
      <c r="BE104" s="621"/>
      <c r="BF104" s="621"/>
      <c r="BG104" s="621"/>
      <c r="BH104" s="621"/>
      <c r="BI104" s="621"/>
      <c r="BJ104" s="621"/>
      <c r="BK104" s="621"/>
      <c r="BL104" s="621"/>
      <c r="BM104" s="621"/>
      <c r="BN104" s="621"/>
      <c r="BO104" s="621"/>
      <c r="BP104" s="621"/>
      <c r="BQ104" s="621"/>
      <c r="BR104" s="621"/>
      <c r="BS104" s="621"/>
      <c r="BT104" s="621"/>
      <c r="BU104" s="621"/>
      <c r="BV104" s="621"/>
      <c r="BW104" s="621"/>
      <c r="BX104" s="621"/>
      <c r="BY104" s="621"/>
      <c r="BZ104" s="621"/>
      <c r="CA104" s="621"/>
      <c r="CB104" s="621"/>
      <c r="CC104" s="621"/>
      <c r="CD104" s="621"/>
      <c r="CE104" s="621"/>
      <c r="CF104" s="621"/>
      <c r="CG104" s="621"/>
      <c r="CH104" s="621"/>
      <c r="CI104" s="621"/>
      <c r="CJ104" s="621"/>
      <c r="CK104" s="621"/>
      <c r="CL104" s="621"/>
      <c r="CM104" s="621"/>
      <c r="CN104" s="621"/>
      <c r="CO104" s="621"/>
      <c r="CP104" s="621"/>
      <c r="CQ104" s="621"/>
      <c r="CR104" s="621"/>
      <c r="CS104" s="621"/>
      <c r="CT104" s="621"/>
      <c r="CU104" s="621"/>
      <c r="CV104" s="621"/>
      <c r="CW104" s="621"/>
      <c r="CX104" s="621"/>
      <c r="CY104" s="621"/>
      <c r="CZ104" s="621"/>
      <c r="DA104" s="621"/>
      <c r="DB104" s="621"/>
      <c r="DC104" s="621"/>
      <c r="DD104" s="621"/>
      <c r="DE104" s="621"/>
      <c r="DF104" s="621"/>
      <c r="DG104" s="621"/>
      <c r="DH104" s="621"/>
      <c r="DI104" s="621"/>
      <c r="DJ104" s="621"/>
      <c r="DK104" s="621"/>
      <c r="DL104" s="621"/>
      <c r="DM104" s="621"/>
      <c r="DN104" s="621"/>
      <c r="DO104" s="621"/>
      <c r="DP104" s="621"/>
      <c r="DQ104" s="621"/>
      <c r="DR104" s="621"/>
      <c r="DS104" s="621"/>
      <c r="DT104" s="621"/>
      <c r="DU104" s="621"/>
      <c r="DV104" s="621"/>
      <c r="DW104" s="621"/>
      <c r="DX104" s="621"/>
      <c r="DY104" s="621"/>
      <c r="DZ104" s="621"/>
    </row>
    <row r="105" spans="1:130">
      <c r="A105" s="621"/>
      <c r="B105" s="621"/>
      <c r="C105" s="621"/>
      <c r="D105" s="621"/>
      <c r="E105" s="621"/>
      <c r="F105" s="621"/>
      <c r="G105" s="621"/>
      <c r="H105" s="621"/>
      <c r="I105" s="621"/>
      <c r="J105" s="621"/>
      <c r="K105" s="621"/>
      <c r="L105" s="621"/>
      <c r="M105" s="621"/>
      <c r="N105" s="621"/>
      <c r="O105" s="621"/>
      <c r="P105" s="621"/>
      <c r="Q105" s="621"/>
      <c r="R105" s="621"/>
      <c r="S105" s="621"/>
      <c r="T105" s="621"/>
      <c r="U105" s="621"/>
      <c r="V105" s="621"/>
      <c r="W105" s="621"/>
      <c r="X105" s="621"/>
      <c r="Y105" s="621"/>
      <c r="Z105" s="621"/>
      <c r="AA105" s="621"/>
      <c r="AB105" s="621"/>
      <c r="AC105" s="621"/>
      <c r="AD105" s="621"/>
      <c r="AE105" s="621"/>
      <c r="AF105" s="621"/>
      <c r="AG105" s="621"/>
      <c r="AH105" s="621"/>
      <c r="AI105" s="621"/>
      <c r="AJ105" s="621"/>
      <c r="AK105" s="621"/>
      <c r="AL105" s="621"/>
      <c r="AM105" s="621"/>
      <c r="AN105" s="621"/>
      <c r="AO105" s="621"/>
      <c r="AP105" s="621"/>
      <c r="AQ105" s="621"/>
      <c r="AR105" s="621"/>
      <c r="AS105" s="621"/>
      <c r="AT105" s="621"/>
      <c r="AU105" s="621"/>
      <c r="AV105" s="621"/>
      <c r="AW105" s="621"/>
      <c r="AX105" s="621"/>
      <c r="AY105" s="621"/>
      <c r="AZ105" s="621"/>
      <c r="BA105" s="621"/>
      <c r="BB105" s="621"/>
      <c r="BC105" s="621"/>
      <c r="BD105" s="621"/>
      <c r="BE105" s="621"/>
      <c r="BF105" s="621"/>
      <c r="BG105" s="621"/>
      <c r="BH105" s="621"/>
      <c r="BI105" s="621"/>
      <c r="BJ105" s="621"/>
      <c r="BK105" s="621"/>
      <c r="BL105" s="621"/>
      <c r="BM105" s="621"/>
      <c r="BN105" s="621"/>
      <c r="BO105" s="621"/>
      <c r="BP105" s="621"/>
      <c r="BQ105" s="621"/>
      <c r="BR105" s="621"/>
      <c r="BS105" s="621"/>
      <c r="BT105" s="621"/>
      <c r="BU105" s="621"/>
      <c r="BV105" s="621"/>
      <c r="BW105" s="621"/>
      <c r="BX105" s="621"/>
      <c r="BY105" s="621"/>
      <c r="BZ105" s="621"/>
      <c r="CA105" s="621"/>
      <c r="CB105" s="621"/>
      <c r="CC105" s="621"/>
      <c r="CD105" s="621"/>
      <c r="CE105" s="621"/>
      <c r="CF105" s="621"/>
      <c r="CG105" s="621"/>
      <c r="CH105" s="621"/>
      <c r="CI105" s="621"/>
      <c r="CJ105" s="621"/>
      <c r="CK105" s="621"/>
      <c r="CL105" s="621"/>
      <c r="CM105" s="621"/>
      <c r="CN105" s="621"/>
      <c r="CO105" s="621"/>
      <c r="CP105" s="621"/>
      <c r="CQ105" s="621"/>
      <c r="CR105" s="621"/>
      <c r="CS105" s="621"/>
      <c r="CT105" s="621"/>
      <c r="CU105" s="621"/>
      <c r="CV105" s="621"/>
      <c r="CW105" s="621"/>
      <c r="CX105" s="621"/>
      <c r="CY105" s="621"/>
      <c r="CZ105" s="621"/>
      <c r="DA105" s="621"/>
      <c r="DB105" s="621"/>
      <c r="DC105" s="621"/>
      <c r="DD105" s="621"/>
      <c r="DE105" s="621"/>
      <c r="DF105" s="621"/>
      <c r="DG105" s="621"/>
      <c r="DH105" s="621"/>
      <c r="DI105" s="621"/>
      <c r="DJ105" s="621"/>
      <c r="DK105" s="621"/>
      <c r="DL105" s="621"/>
      <c r="DM105" s="621"/>
      <c r="DN105" s="621"/>
      <c r="DO105" s="621"/>
      <c r="DP105" s="621"/>
      <c r="DQ105" s="621"/>
      <c r="DR105" s="621"/>
      <c r="DS105" s="621"/>
      <c r="DT105" s="621"/>
      <c r="DU105" s="621"/>
      <c r="DV105" s="621"/>
      <c r="DW105" s="621"/>
      <c r="DX105" s="621"/>
      <c r="DY105" s="621"/>
      <c r="DZ105" s="621"/>
    </row>
    <row r="106" spans="1:130">
      <c r="A106" s="621"/>
      <c r="B106" s="621"/>
      <c r="C106" s="621"/>
      <c r="D106" s="621"/>
      <c r="E106" s="621"/>
      <c r="F106" s="621"/>
      <c r="G106" s="621"/>
      <c r="H106" s="621"/>
      <c r="I106" s="621"/>
      <c r="J106" s="621"/>
      <c r="K106" s="621"/>
      <c r="L106" s="621"/>
      <c r="M106" s="621"/>
      <c r="N106" s="621"/>
      <c r="O106" s="621"/>
      <c r="P106" s="621"/>
      <c r="Q106" s="621"/>
      <c r="R106" s="621"/>
      <c r="S106" s="621"/>
      <c r="T106" s="621"/>
      <c r="U106" s="621"/>
      <c r="V106" s="621"/>
      <c r="W106" s="621"/>
      <c r="X106" s="621"/>
      <c r="Y106" s="621"/>
      <c r="Z106" s="621"/>
      <c r="AA106" s="621"/>
      <c r="AB106" s="621"/>
      <c r="AC106" s="621"/>
      <c r="AD106" s="621"/>
      <c r="AE106" s="621"/>
      <c r="AF106" s="621"/>
      <c r="AG106" s="621"/>
      <c r="AH106" s="621"/>
      <c r="AI106" s="621"/>
      <c r="AJ106" s="621"/>
      <c r="AK106" s="621"/>
      <c r="AL106" s="621"/>
      <c r="AM106" s="621"/>
      <c r="AN106" s="621"/>
      <c r="AO106" s="621"/>
      <c r="AP106" s="621"/>
      <c r="AQ106" s="621"/>
      <c r="AR106" s="621"/>
      <c r="AS106" s="621"/>
      <c r="AT106" s="621"/>
      <c r="AU106" s="621"/>
      <c r="AV106" s="621"/>
      <c r="AW106" s="621"/>
      <c r="AX106" s="621"/>
      <c r="AY106" s="621"/>
      <c r="AZ106" s="621"/>
      <c r="BA106" s="621"/>
      <c r="BB106" s="621"/>
      <c r="BC106" s="621"/>
      <c r="BD106" s="621"/>
      <c r="BE106" s="621"/>
      <c r="BF106" s="621"/>
      <c r="BG106" s="621"/>
      <c r="BH106" s="621"/>
      <c r="BI106" s="621"/>
      <c r="BJ106" s="621"/>
      <c r="BK106" s="621"/>
      <c r="BL106" s="621"/>
      <c r="BM106" s="621"/>
      <c r="BN106" s="621"/>
      <c r="BO106" s="621"/>
      <c r="BP106" s="621"/>
      <c r="BQ106" s="621"/>
      <c r="BR106" s="621"/>
      <c r="BS106" s="621"/>
      <c r="BT106" s="621"/>
      <c r="BU106" s="621"/>
      <c r="BV106" s="621"/>
      <c r="BW106" s="621"/>
      <c r="BX106" s="621"/>
      <c r="BY106" s="621"/>
      <c r="BZ106" s="621"/>
      <c r="CA106" s="621"/>
      <c r="CB106" s="621"/>
      <c r="CC106" s="621"/>
      <c r="CD106" s="621"/>
      <c r="CE106" s="621"/>
      <c r="CF106" s="621"/>
      <c r="CG106" s="621"/>
      <c r="CH106" s="621"/>
      <c r="CI106" s="621"/>
      <c r="CJ106" s="621"/>
      <c r="CK106" s="621"/>
      <c r="CL106" s="621"/>
      <c r="CM106" s="621"/>
      <c r="CN106" s="621"/>
      <c r="CO106" s="621"/>
      <c r="CP106" s="621"/>
      <c r="CQ106" s="621"/>
      <c r="CR106" s="621"/>
      <c r="CS106" s="621"/>
      <c r="CT106" s="621"/>
      <c r="CU106" s="621"/>
      <c r="CV106" s="621"/>
      <c r="CW106" s="621"/>
      <c r="CX106" s="621"/>
      <c r="CY106" s="621"/>
      <c r="CZ106" s="621"/>
      <c r="DA106" s="621"/>
      <c r="DB106" s="621"/>
      <c r="DC106" s="621"/>
      <c r="DD106" s="621"/>
      <c r="DE106" s="621"/>
      <c r="DF106" s="621"/>
      <c r="DG106" s="621"/>
      <c r="DH106" s="621"/>
      <c r="DI106" s="621"/>
      <c r="DJ106" s="621"/>
      <c r="DK106" s="621"/>
      <c r="DL106" s="621"/>
      <c r="DM106" s="621"/>
      <c r="DN106" s="621"/>
      <c r="DO106" s="621"/>
      <c r="DP106" s="621"/>
      <c r="DQ106" s="621"/>
      <c r="DR106" s="621"/>
      <c r="DS106" s="621"/>
      <c r="DT106" s="621"/>
      <c r="DU106" s="621"/>
      <c r="DV106" s="621"/>
      <c r="DW106" s="621"/>
      <c r="DX106" s="621"/>
      <c r="DY106" s="621"/>
      <c r="DZ106" s="621"/>
    </row>
    <row r="107" spans="1:130">
      <c r="A107" s="621"/>
      <c r="B107" s="621"/>
      <c r="C107" s="621"/>
      <c r="D107" s="621"/>
      <c r="E107" s="621"/>
      <c r="F107" s="621"/>
      <c r="G107" s="621"/>
      <c r="H107" s="621"/>
      <c r="I107" s="621"/>
      <c r="J107" s="621"/>
      <c r="K107" s="621"/>
      <c r="L107" s="621"/>
      <c r="M107" s="621"/>
      <c r="N107" s="621"/>
      <c r="O107" s="621"/>
      <c r="P107" s="621"/>
      <c r="Q107" s="621"/>
      <c r="R107" s="621"/>
      <c r="S107" s="621"/>
      <c r="T107" s="621"/>
      <c r="U107" s="621"/>
      <c r="V107" s="621"/>
      <c r="W107" s="621"/>
      <c r="X107" s="621"/>
      <c r="Y107" s="621"/>
      <c r="Z107" s="621"/>
      <c r="AA107" s="621"/>
      <c r="AB107" s="621"/>
      <c r="AC107" s="621"/>
      <c r="AD107" s="621"/>
      <c r="AE107" s="621"/>
      <c r="AF107" s="621"/>
      <c r="AG107" s="621"/>
      <c r="AH107" s="621"/>
      <c r="AI107" s="621"/>
      <c r="AJ107" s="621"/>
      <c r="AK107" s="621"/>
      <c r="AL107" s="621"/>
      <c r="AM107" s="621"/>
      <c r="AN107" s="621"/>
      <c r="AO107" s="621"/>
      <c r="AP107" s="621"/>
      <c r="AQ107" s="621"/>
      <c r="AR107" s="621"/>
      <c r="AS107" s="621"/>
      <c r="AT107" s="621"/>
      <c r="AU107" s="621"/>
      <c r="AV107" s="621"/>
      <c r="AW107" s="621"/>
      <c r="AX107" s="621"/>
      <c r="AY107" s="621"/>
      <c r="AZ107" s="621"/>
      <c r="BA107" s="621"/>
      <c r="BB107" s="621"/>
      <c r="BC107" s="621"/>
      <c r="BD107" s="621"/>
      <c r="BE107" s="621"/>
      <c r="BF107" s="621"/>
      <c r="BG107" s="621"/>
      <c r="BH107" s="621"/>
      <c r="BI107" s="621"/>
      <c r="BJ107" s="621"/>
      <c r="BK107" s="621"/>
      <c r="BL107" s="621"/>
      <c r="BM107" s="621"/>
      <c r="BN107" s="621"/>
      <c r="BO107" s="621"/>
      <c r="BP107" s="621"/>
      <c r="BQ107" s="621"/>
      <c r="BR107" s="621"/>
      <c r="BS107" s="621"/>
      <c r="BT107" s="621"/>
      <c r="BU107" s="621"/>
      <c r="BV107" s="621"/>
      <c r="BW107" s="621"/>
      <c r="BX107" s="621"/>
      <c r="BY107" s="621"/>
      <c r="BZ107" s="621"/>
      <c r="CA107" s="621"/>
      <c r="CB107" s="621"/>
      <c r="CC107" s="621"/>
      <c r="CD107" s="621"/>
      <c r="CE107" s="621"/>
      <c r="CF107" s="621"/>
      <c r="CG107" s="621"/>
      <c r="CH107" s="621"/>
      <c r="CI107" s="621"/>
      <c r="CJ107" s="621"/>
      <c r="CK107" s="621"/>
      <c r="CL107" s="621"/>
      <c r="CM107" s="621"/>
      <c r="CN107" s="621"/>
      <c r="CO107" s="621"/>
      <c r="CP107" s="621"/>
      <c r="CQ107" s="621"/>
      <c r="CR107" s="621"/>
      <c r="CS107" s="621"/>
      <c r="CT107" s="621"/>
      <c r="CU107" s="621"/>
      <c r="CV107" s="621"/>
      <c r="CW107" s="621"/>
      <c r="CX107" s="621"/>
      <c r="CY107" s="621"/>
      <c r="CZ107" s="621"/>
      <c r="DA107" s="621"/>
      <c r="DB107" s="621"/>
      <c r="DC107" s="621"/>
      <c r="DD107" s="621"/>
      <c r="DE107" s="621"/>
      <c r="DF107" s="621"/>
      <c r="DG107" s="621"/>
      <c r="DH107" s="621"/>
      <c r="DI107" s="621"/>
      <c r="DJ107" s="621"/>
      <c r="DK107" s="621"/>
      <c r="DL107" s="621"/>
      <c r="DM107" s="621"/>
      <c r="DN107" s="621"/>
      <c r="DO107" s="621"/>
      <c r="DP107" s="621"/>
      <c r="DQ107" s="621"/>
      <c r="DR107" s="621"/>
      <c r="DS107" s="621"/>
      <c r="DT107" s="621"/>
      <c r="DU107" s="621"/>
      <c r="DV107" s="621"/>
      <c r="DW107" s="621"/>
      <c r="DX107" s="621"/>
      <c r="DY107" s="621"/>
      <c r="DZ107" s="621"/>
    </row>
    <row r="108" spans="1:130">
      <c r="A108" s="621"/>
      <c r="B108" s="621"/>
      <c r="C108" s="621"/>
      <c r="D108" s="621"/>
      <c r="E108" s="621"/>
      <c r="F108" s="621"/>
      <c r="G108" s="621"/>
      <c r="H108" s="621"/>
      <c r="I108" s="621"/>
      <c r="J108" s="621"/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1"/>
      <c r="AH108" s="621"/>
      <c r="AI108" s="621"/>
      <c r="AJ108" s="621"/>
      <c r="AK108" s="621"/>
      <c r="AL108" s="621"/>
      <c r="AM108" s="621"/>
      <c r="AN108" s="621"/>
      <c r="AO108" s="621"/>
      <c r="AP108" s="621"/>
      <c r="AQ108" s="621"/>
      <c r="AR108" s="621"/>
      <c r="AS108" s="621"/>
      <c r="AT108" s="621"/>
      <c r="AU108" s="621"/>
      <c r="AV108" s="621"/>
      <c r="AW108" s="621"/>
      <c r="AX108" s="621"/>
      <c r="AY108" s="621"/>
      <c r="AZ108" s="621"/>
      <c r="BA108" s="621"/>
      <c r="BB108" s="621"/>
      <c r="BC108" s="621"/>
      <c r="BD108" s="621"/>
      <c r="BE108" s="621"/>
      <c r="BF108" s="621"/>
      <c r="BG108" s="621"/>
      <c r="BH108" s="621"/>
      <c r="BI108" s="621"/>
      <c r="BJ108" s="621"/>
      <c r="BK108" s="621"/>
      <c r="BL108" s="621"/>
      <c r="BM108" s="621"/>
      <c r="BN108" s="621"/>
      <c r="BO108" s="621"/>
      <c r="BP108" s="621"/>
      <c r="BQ108" s="621"/>
      <c r="BR108" s="621"/>
      <c r="BS108" s="621"/>
      <c r="BT108" s="621"/>
      <c r="BU108" s="621"/>
      <c r="BV108" s="621"/>
      <c r="BW108" s="621"/>
      <c r="BX108" s="621"/>
      <c r="BY108" s="621"/>
      <c r="BZ108" s="621"/>
      <c r="CA108" s="621"/>
      <c r="CB108" s="621"/>
      <c r="CC108" s="621"/>
      <c r="CD108" s="621"/>
      <c r="CE108" s="621"/>
      <c r="CF108" s="621"/>
      <c r="CG108" s="621"/>
      <c r="CH108" s="621"/>
      <c r="CI108" s="621"/>
      <c r="CJ108" s="621"/>
      <c r="CK108" s="621"/>
      <c r="CL108" s="621"/>
      <c r="CM108" s="621"/>
      <c r="CN108" s="621"/>
      <c r="CO108" s="621"/>
      <c r="CP108" s="621"/>
      <c r="CQ108" s="621"/>
      <c r="CR108" s="621"/>
      <c r="CS108" s="621"/>
      <c r="CT108" s="621"/>
      <c r="CU108" s="621"/>
      <c r="CV108" s="621"/>
      <c r="CW108" s="621"/>
      <c r="CX108" s="621"/>
      <c r="CY108" s="621"/>
      <c r="CZ108" s="621"/>
      <c r="DA108" s="621"/>
      <c r="DB108" s="621"/>
      <c r="DC108" s="621"/>
      <c r="DD108" s="621"/>
      <c r="DE108" s="621"/>
      <c r="DF108" s="621"/>
      <c r="DG108" s="621"/>
      <c r="DH108" s="621"/>
      <c r="DI108" s="621"/>
      <c r="DJ108" s="621"/>
      <c r="DK108" s="621"/>
      <c r="DL108" s="621"/>
      <c r="DM108" s="621"/>
      <c r="DN108" s="621"/>
      <c r="DO108" s="621"/>
      <c r="DP108" s="621"/>
      <c r="DQ108" s="621"/>
      <c r="DR108" s="621"/>
      <c r="DS108" s="621"/>
      <c r="DT108" s="621"/>
      <c r="DU108" s="621"/>
      <c r="DV108" s="621"/>
      <c r="DW108" s="621"/>
      <c r="DX108" s="621"/>
      <c r="DY108" s="621"/>
      <c r="DZ108" s="621"/>
    </row>
    <row r="109" spans="1:130">
      <c r="A109" s="621"/>
      <c r="B109" s="621"/>
      <c r="C109" s="621"/>
      <c r="D109" s="621"/>
      <c r="E109" s="621"/>
      <c r="F109" s="621"/>
      <c r="G109" s="621"/>
      <c r="H109" s="621"/>
      <c r="I109" s="621"/>
      <c r="J109" s="621"/>
      <c r="K109" s="621"/>
      <c r="L109" s="621"/>
      <c r="M109" s="621"/>
      <c r="N109" s="621"/>
      <c r="O109" s="621"/>
      <c r="P109" s="621"/>
      <c r="Q109" s="621"/>
      <c r="R109" s="621"/>
      <c r="S109" s="621"/>
      <c r="T109" s="621"/>
      <c r="U109" s="621"/>
      <c r="V109" s="621"/>
      <c r="W109" s="621"/>
      <c r="X109" s="621"/>
      <c r="Y109" s="621"/>
      <c r="Z109" s="621"/>
      <c r="AA109" s="621"/>
      <c r="AB109" s="621"/>
      <c r="AC109" s="621"/>
      <c r="AD109" s="621"/>
      <c r="AE109" s="621"/>
      <c r="AF109" s="621"/>
      <c r="AG109" s="621"/>
      <c r="AH109" s="621"/>
      <c r="AI109" s="621"/>
      <c r="AJ109" s="621"/>
      <c r="AK109" s="621"/>
      <c r="AL109" s="621"/>
      <c r="AM109" s="621"/>
      <c r="AN109" s="621"/>
      <c r="AO109" s="621"/>
      <c r="AP109" s="621"/>
      <c r="AQ109" s="621"/>
      <c r="AR109" s="621"/>
      <c r="AS109" s="621"/>
      <c r="AT109" s="621"/>
      <c r="AU109" s="621"/>
      <c r="AV109" s="621"/>
      <c r="AW109" s="621"/>
      <c r="AX109" s="621"/>
      <c r="AY109" s="621"/>
      <c r="AZ109" s="621"/>
      <c r="BA109" s="621"/>
      <c r="BB109" s="621"/>
      <c r="BC109" s="621"/>
      <c r="BD109" s="621"/>
      <c r="BE109" s="621"/>
      <c r="BF109" s="621"/>
      <c r="BG109" s="621"/>
      <c r="BH109" s="621"/>
      <c r="BI109" s="621"/>
      <c r="BJ109" s="621"/>
      <c r="BK109" s="621"/>
      <c r="BL109" s="621"/>
      <c r="BM109" s="621"/>
      <c r="BN109" s="621"/>
      <c r="BO109" s="621"/>
      <c r="BP109" s="621"/>
      <c r="BQ109" s="621"/>
      <c r="BR109" s="621"/>
      <c r="BS109" s="621"/>
      <c r="BT109" s="621"/>
      <c r="BU109" s="621"/>
      <c r="BV109" s="621"/>
      <c r="BW109" s="621"/>
      <c r="BX109" s="621"/>
      <c r="BY109" s="621"/>
      <c r="BZ109" s="621"/>
      <c r="CA109" s="621"/>
      <c r="CB109" s="621"/>
      <c r="CC109" s="621"/>
      <c r="CD109" s="621"/>
      <c r="CE109" s="621"/>
      <c r="CF109" s="621"/>
      <c r="CG109" s="621"/>
      <c r="CH109" s="621"/>
      <c r="CI109" s="621"/>
      <c r="CJ109" s="621"/>
      <c r="CK109" s="621"/>
      <c r="CL109" s="621"/>
      <c r="CM109" s="621"/>
      <c r="CN109" s="621"/>
      <c r="CO109" s="621"/>
      <c r="CP109" s="621"/>
      <c r="CQ109" s="621"/>
      <c r="CR109" s="621"/>
      <c r="CS109" s="621"/>
      <c r="CT109" s="621"/>
      <c r="CU109" s="621"/>
      <c r="CV109" s="621"/>
      <c r="CW109" s="621"/>
      <c r="CX109" s="621"/>
      <c r="CY109" s="621"/>
      <c r="CZ109" s="621"/>
      <c r="DA109" s="621"/>
      <c r="DB109" s="621"/>
      <c r="DC109" s="621"/>
      <c r="DD109" s="621"/>
      <c r="DE109" s="621"/>
      <c r="DF109" s="621"/>
      <c r="DG109" s="621"/>
      <c r="DH109" s="621"/>
      <c r="DI109" s="621"/>
      <c r="DJ109" s="621"/>
      <c r="DK109" s="621"/>
      <c r="DL109" s="621"/>
      <c r="DM109" s="621"/>
      <c r="DN109" s="621"/>
      <c r="DO109" s="621"/>
      <c r="DP109" s="621"/>
      <c r="DQ109" s="621"/>
      <c r="DR109" s="621"/>
      <c r="DS109" s="621"/>
      <c r="DT109" s="621"/>
      <c r="DU109" s="621"/>
      <c r="DV109" s="621"/>
      <c r="DW109" s="621"/>
      <c r="DX109" s="621"/>
      <c r="DY109" s="621"/>
      <c r="DZ109" s="621"/>
    </row>
    <row r="110" spans="1:130">
      <c r="A110" s="621"/>
      <c r="B110" s="621"/>
      <c r="C110" s="621"/>
      <c r="D110" s="621"/>
      <c r="E110" s="621"/>
      <c r="F110" s="621"/>
      <c r="G110" s="621"/>
      <c r="H110" s="621"/>
      <c r="I110" s="621"/>
      <c r="J110" s="621"/>
      <c r="K110" s="621"/>
      <c r="L110" s="621"/>
      <c r="M110" s="621"/>
      <c r="N110" s="621"/>
      <c r="O110" s="621"/>
      <c r="P110" s="621"/>
      <c r="Q110" s="621"/>
      <c r="R110" s="621"/>
      <c r="S110" s="621"/>
      <c r="T110" s="621"/>
      <c r="U110" s="621"/>
      <c r="V110" s="621"/>
      <c r="W110" s="621"/>
      <c r="X110" s="621"/>
      <c r="Y110" s="621"/>
      <c r="Z110" s="621"/>
      <c r="AA110" s="621"/>
      <c r="AB110" s="621"/>
      <c r="AC110" s="621"/>
      <c r="AD110" s="621"/>
      <c r="AE110" s="621"/>
      <c r="AF110" s="621"/>
      <c r="AG110" s="621"/>
      <c r="AH110" s="621"/>
      <c r="AI110" s="621"/>
      <c r="AJ110" s="621"/>
      <c r="AK110" s="621"/>
      <c r="AL110" s="621"/>
      <c r="AM110" s="621"/>
      <c r="AN110" s="621"/>
      <c r="AO110" s="621"/>
      <c r="AP110" s="621"/>
      <c r="AQ110" s="621"/>
      <c r="AR110" s="621"/>
      <c r="AS110" s="621"/>
      <c r="AT110" s="621"/>
      <c r="AU110" s="621"/>
      <c r="AV110" s="621"/>
      <c r="AW110" s="621"/>
      <c r="AX110" s="621"/>
      <c r="AY110" s="621"/>
      <c r="AZ110" s="621"/>
      <c r="BA110" s="621"/>
      <c r="BB110" s="621"/>
      <c r="BC110" s="621"/>
      <c r="BD110" s="621"/>
      <c r="BE110" s="621"/>
      <c r="BF110" s="621"/>
      <c r="BG110" s="621"/>
      <c r="BH110" s="621"/>
      <c r="BI110" s="621"/>
      <c r="BJ110" s="621"/>
      <c r="BK110" s="621"/>
      <c r="BL110" s="621"/>
      <c r="BM110" s="621"/>
      <c r="BN110" s="621"/>
      <c r="BO110" s="621"/>
      <c r="BP110" s="621"/>
      <c r="BQ110" s="621"/>
      <c r="BR110" s="621"/>
      <c r="BS110" s="621"/>
      <c r="BT110" s="621"/>
      <c r="BU110" s="621"/>
      <c r="BV110" s="621"/>
      <c r="BW110" s="621"/>
      <c r="BX110" s="621"/>
      <c r="BY110" s="621"/>
      <c r="BZ110" s="621"/>
      <c r="CA110" s="621"/>
      <c r="CB110" s="621"/>
      <c r="CC110" s="621"/>
      <c r="CD110" s="621"/>
      <c r="CE110" s="621"/>
      <c r="CF110" s="621"/>
      <c r="CG110" s="621"/>
      <c r="CH110" s="621"/>
      <c r="CI110" s="621"/>
      <c r="CJ110" s="621"/>
      <c r="CK110" s="621"/>
      <c r="CL110" s="621"/>
      <c r="CM110" s="621"/>
      <c r="CN110" s="621"/>
      <c r="CO110" s="621"/>
      <c r="CP110" s="621"/>
      <c r="CQ110" s="621"/>
      <c r="CR110" s="621"/>
      <c r="CS110" s="621"/>
      <c r="CT110" s="621"/>
      <c r="CU110" s="621"/>
      <c r="CV110" s="621"/>
      <c r="CW110" s="621"/>
      <c r="CX110" s="621"/>
      <c r="CY110" s="621"/>
      <c r="CZ110" s="621"/>
      <c r="DA110" s="621"/>
      <c r="DB110" s="621"/>
      <c r="DC110" s="621"/>
      <c r="DD110" s="621"/>
      <c r="DE110" s="621"/>
      <c r="DF110" s="621"/>
      <c r="DG110" s="621"/>
      <c r="DH110" s="621"/>
      <c r="DI110" s="621"/>
      <c r="DJ110" s="621"/>
      <c r="DK110" s="621"/>
      <c r="DL110" s="621"/>
      <c r="DM110" s="621"/>
      <c r="DN110" s="621"/>
      <c r="DO110" s="621"/>
      <c r="DP110" s="621"/>
      <c r="DQ110" s="621"/>
      <c r="DR110" s="621"/>
      <c r="DS110" s="621"/>
      <c r="DT110" s="621"/>
      <c r="DU110" s="621"/>
      <c r="DV110" s="621"/>
      <c r="DW110" s="621"/>
      <c r="DX110" s="621"/>
      <c r="DY110" s="621"/>
      <c r="DZ110" s="621"/>
    </row>
    <row r="111" spans="1:130">
      <c r="A111" s="621"/>
      <c r="B111" s="621"/>
      <c r="C111" s="621"/>
      <c r="D111" s="621"/>
      <c r="E111" s="621"/>
      <c r="F111" s="621"/>
      <c r="G111" s="621"/>
      <c r="H111" s="621"/>
      <c r="I111" s="621"/>
      <c r="J111" s="621"/>
      <c r="K111" s="621"/>
      <c r="L111" s="621"/>
      <c r="M111" s="621"/>
      <c r="N111" s="621"/>
      <c r="O111" s="621"/>
      <c r="P111" s="621"/>
      <c r="Q111" s="621"/>
      <c r="R111" s="621"/>
      <c r="S111" s="621"/>
      <c r="T111" s="621"/>
      <c r="U111" s="621"/>
      <c r="V111" s="621"/>
      <c r="W111" s="621"/>
      <c r="X111" s="621"/>
      <c r="Y111" s="621"/>
      <c r="Z111" s="621"/>
      <c r="AA111" s="621"/>
      <c r="AB111" s="621"/>
      <c r="AC111" s="621"/>
      <c r="AD111" s="621"/>
      <c r="AE111" s="621"/>
      <c r="AF111" s="621"/>
      <c r="AG111" s="621"/>
      <c r="AH111" s="621"/>
      <c r="AI111" s="621"/>
      <c r="AJ111" s="621"/>
      <c r="AK111" s="621"/>
      <c r="AL111" s="621"/>
      <c r="AM111" s="621"/>
      <c r="AN111" s="621"/>
      <c r="AO111" s="621"/>
      <c r="AP111" s="621"/>
      <c r="AQ111" s="621"/>
      <c r="AR111" s="621"/>
      <c r="AS111" s="621"/>
      <c r="AT111" s="621"/>
      <c r="AU111" s="621"/>
      <c r="AV111" s="621"/>
      <c r="AW111" s="621"/>
      <c r="AX111" s="621"/>
      <c r="AY111" s="621"/>
      <c r="AZ111" s="621"/>
      <c r="BA111" s="621"/>
      <c r="BB111" s="621"/>
      <c r="BC111" s="621"/>
      <c r="BD111" s="621"/>
      <c r="BE111" s="621"/>
      <c r="BF111" s="621"/>
      <c r="BG111" s="621"/>
      <c r="BH111" s="621"/>
      <c r="BI111" s="621"/>
      <c r="BJ111" s="621"/>
      <c r="BK111" s="621"/>
      <c r="BL111" s="621"/>
      <c r="BM111" s="621"/>
      <c r="BN111" s="621"/>
      <c r="BO111" s="621"/>
      <c r="BP111" s="621"/>
      <c r="BQ111" s="621"/>
      <c r="BR111" s="621"/>
      <c r="BS111" s="621"/>
      <c r="BT111" s="621"/>
      <c r="BU111" s="621"/>
      <c r="BV111" s="621"/>
      <c r="BW111" s="621"/>
      <c r="BX111" s="621"/>
      <c r="BY111" s="621"/>
      <c r="BZ111" s="621"/>
      <c r="CA111" s="621"/>
      <c r="CB111" s="621"/>
      <c r="CC111" s="621"/>
      <c r="CD111" s="621"/>
      <c r="CE111" s="621"/>
      <c r="CF111" s="621"/>
      <c r="CG111" s="621"/>
      <c r="CH111" s="621"/>
      <c r="CI111" s="621"/>
      <c r="CJ111" s="621"/>
      <c r="CK111" s="621"/>
      <c r="CL111" s="621"/>
      <c r="CM111" s="621"/>
      <c r="CN111" s="621"/>
      <c r="CO111" s="621"/>
      <c r="CP111" s="621"/>
      <c r="CQ111" s="621"/>
      <c r="CR111" s="621"/>
      <c r="CS111" s="621"/>
      <c r="CT111" s="621"/>
      <c r="CU111" s="621"/>
      <c r="CV111" s="621"/>
      <c r="CW111" s="621"/>
      <c r="CX111" s="621"/>
      <c r="CY111" s="621"/>
      <c r="CZ111" s="621"/>
      <c r="DA111" s="621"/>
      <c r="DB111" s="621"/>
      <c r="DC111" s="621"/>
      <c r="DD111" s="621"/>
      <c r="DE111" s="621"/>
      <c r="DF111" s="621"/>
      <c r="DG111" s="621"/>
      <c r="DH111" s="621"/>
      <c r="DI111" s="621"/>
      <c r="DJ111" s="621"/>
      <c r="DK111" s="621"/>
      <c r="DL111" s="621"/>
      <c r="DM111" s="621"/>
      <c r="DN111" s="621"/>
      <c r="DO111" s="621"/>
      <c r="DP111" s="621"/>
      <c r="DQ111" s="621"/>
      <c r="DR111" s="621"/>
      <c r="DS111" s="621"/>
      <c r="DT111" s="621"/>
      <c r="DU111" s="621"/>
      <c r="DV111" s="621"/>
      <c r="DW111" s="621"/>
      <c r="DX111" s="621"/>
      <c r="DY111" s="621"/>
      <c r="DZ111" s="621"/>
    </row>
    <row r="112" spans="1:130">
      <c r="A112" s="621"/>
      <c r="B112" s="621"/>
      <c r="C112" s="621"/>
      <c r="D112" s="621"/>
      <c r="E112" s="621"/>
      <c r="F112" s="621"/>
      <c r="G112" s="621"/>
      <c r="H112" s="621"/>
      <c r="I112" s="621"/>
      <c r="J112" s="621"/>
      <c r="K112" s="621"/>
      <c r="L112" s="621"/>
      <c r="M112" s="621"/>
      <c r="N112" s="621"/>
      <c r="O112" s="621"/>
      <c r="P112" s="621"/>
      <c r="Q112" s="621"/>
      <c r="R112" s="621"/>
      <c r="S112" s="621"/>
      <c r="T112" s="621"/>
      <c r="U112" s="621"/>
      <c r="V112" s="621"/>
      <c r="W112" s="621"/>
      <c r="X112" s="621"/>
      <c r="Y112" s="621"/>
      <c r="Z112" s="621"/>
      <c r="AA112" s="621"/>
      <c r="AB112" s="621"/>
      <c r="AC112" s="621"/>
      <c r="AD112" s="621"/>
      <c r="AE112" s="621"/>
      <c r="AF112" s="621"/>
      <c r="AG112" s="621"/>
      <c r="AH112" s="621"/>
      <c r="AI112" s="621"/>
      <c r="AJ112" s="621"/>
      <c r="AK112" s="621"/>
      <c r="AL112" s="621"/>
      <c r="AM112" s="621"/>
      <c r="AN112" s="621"/>
      <c r="AO112" s="621"/>
      <c r="AP112" s="621"/>
      <c r="AQ112" s="621"/>
      <c r="AR112" s="621"/>
      <c r="AS112" s="621"/>
      <c r="AT112" s="621"/>
      <c r="AU112" s="621"/>
      <c r="AV112" s="621"/>
      <c r="AW112" s="621"/>
      <c r="AX112" s="621"/>
      <c r="AY112" s="621"/>
      <c r="AZ112" s="621"/>
      <c r="BA112" s="621"/>
      <c r="BB112" s="621"/>
      <c r="BC112" s="621"/>
      <c r="BD112" s="621"/>
      <c r="BE112" s="621"/>
      <c r="BF112" s="621"/>
      <c r="BG112" s="621"/>
      <c r="BH112" s="621"/>
      <c r="BI112" s="621"/>
      <c r="BJ112" s="621"/>
      <c r="BK112" s="621"/>
      <c r="BL112" s="621"/>
      <c r="BM112" s="621"/>
      <c r="BN112" s="621"/>
      <c r="BO112" s="621"/>
      <c r="BP112" s="621"/>
      <c r="BQ112" s="621"/>
      <c r="BR112" s="621"/>
      <c r="BS112" s="621"/>
      <c r="BT112" s="621"/>
      <c r="BU112" s="621"/>
      <c r="BV112" s="621"/>
      <c r="BW112" s="621"/>
      <c r="BX112" s="621"/>
      <c r="BY112" s="621"/>
      <c r="BZ112" s="621"/>
      <c r="CA112" s="621"/>
      <c r="CB112" s="621"/>
      <c r="CC112" s="621"/>
      <c r="CD112" s="621"/>
      <c r="CE112" s="621"/>
      <c r="CF112" s="621"/>
      <c r="CG112" s="621"/>
      <c r="CH112" s="621"/>
      <c r="CI112" s="621"/>
      <c r="CJ112" s="621"/>
      <c r="CK112" s="621"/>
      <c r="CL112" s="621"/>
      <c r="CM112" s="621"/>
      <c r="CN112" s="621"/>
      <c r="CO112" s="621"/>
      <c r="CP112" s="621"/>
      <c r="CQ112" s="621"/>
      <c r="CR112" s="621"/>
      <c r="CS112" s="621"/>
      <c r="CT112" s="621"/>
      <c r="CU112" s="621"/>
      <c r="CV112" s="621"/>
      <c r="CW112" s="621"/>
      <c r="CX112" s="621"/>
      <c r="CY112" s="621"/>
      <c r="CZ112" s="621"/>
      <c r="DA112" s="621"/>
      <c r="DB112" s="621"/>
      <c r="DC112" s="621"/>
      <c r="DD112" s="621"/>
      <c r="DE112" s="621"/>
      <c r="DF112" s="621"/>
      <c r="DG112" s="621"/>
      <c r="DH112" s="621"/>
      <c r="DI112" s="621"/>
      <c r="DJ112" s="621"/>
      <c r="DK112" s="621"/>
      <c r="DL112" s="621"/>
      <c r="DM112" s="621"/>
      <c r="DN112" s="621"/>
      <c r="DO112" s="621"/>
      <c r="DP112" s="621"/>
      <c r="DQ112" s="621"/>
      <c r="DR112" s="621"/>
      <c r="DS112" s="621"/>
      <c r="DT112" s="621"/>
      <c r="DU112" s="621"/>
      <c r="DV112" s="621"/>
      <c r="DW112" s="621"/>
      <c r="DX112" s="621"/>
      <c r="DY112" s="621"/>
      <c r="DZ112" s="621"/>
    </row>
    <row r="113" spans="1:130">
      <c r="A113" s="621"/>
      <c r="B113" s="621"/>
      <c r="C113" s="621"/>
      <c r="D113" s="621"/>
      <c r="E113" s="621"/>
      <c r="F113" s="621"/>
      <c r="G113" s="621"/>
      <c r="H113" s="621"/>
      <c r="I113" s="621"/>
      <c r="J113" s="621"/>
      <c r="K113" s="621"/>
      <c r="L113" s="621"/>
      <c r="M113" s="621"/>
      <c r="N113" s="621"/>
      <c r="O113" s="621"/>
      <c r="P113" s="621"/>
      <c r="Q113" s="621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621"/>
      <c r="AH113" s="621"/>
      <c r="AI113" s="621"/>
      <c r="AJ113" s="621"/>
      <c r="AK113" s="621"/>
      <c r="AL113" s="621"/>
      <c r="AM113" s="621"/>
      <c r="AN113" s="621"/>
      <c r="AO113" s="621"/>
      <c r="AP113" s="621"/>
      <c r="AQ113" s="621"/>
      <c r="AR113" s="621"/>
      <c r="AS113" s="621"/>
      <c r="AT113" s="621"/>
      <c r="AU113" s="621"/>
      <c r="AV113" s="621"/>
      <c r="AW113" s="621"/>
      <c r="AX113" s="621"/>
      <c r="AY113" s="621"/>
      <c r="AZ113" s="621"/>
      <c r="BA113" s="621"/>
      <c r="BB113" s="621"/>
      <c r="BC113" s="621"/>
      <c r="BD113" s="621"/>
      <c r="BE113" s="621"/>
      <c r="BF113" s="621"/>
      <c r="BG113" s="621"/>
      <c r="BH113" s="621"/>
      <c r="BI113" s="621"/>
      <c r="BJ113" s="621"/>
      <c r="BK113" s="621"/>
      <c r="BL113" s="621"/>
      <c r="BM113" s="621"/>
      <c r="BN113" s="621"/>
      <c r="BO113" s="621"/>
      <c r="BP113" s="621"/>
      <c r="BQ113" s="621"/>
      <c r="BR113" s="621"/>
      <c r="BS113" s="621"/>
      <c r="BT113" s="621"/>
      <c r="BU113" s="621"/>
      <c r="BV113" s="621"/>
      <c r="BW113" s="621"/>
      <c r="BX113" s="621"/>
      <c r="BY113" s="621"/>
      <c r="BZ113" s="621"/>
      <c r="CA113" s="621"/>
      <c r="CB113" s="621"/>
      <c r="CC113" s="621"/>
      <c r="CD113" s="621"/>
      <c r="CE113" s="621"/>
      <c r="CF113" s="621"/>
      <c r="CG113" s="621"/>
      <c r="CH113" s="621"/>
      <c r="CI113" s="621"/>
      <c r="CJ113" s="621"/>
      <c r="CK113" s="621"/>
      <c r="CL113" s="621"/>
      <c r="CM113" s="621"/>
      <c r="CN113" s="621"/>
      <c r="CO113" s="621"/>
      <c r="CP113" s="621"/>
      <c r="CQ113" s="621"/>
      <c r="CR113" s="621"/>
      <c r="CS113" s="621"/>
      <c r="CT113" s="621"/>
      <c r="CU113" s="621"/>
      <c r="CV113" s="621"/>
      <c r="CW113" s="621"/>
      <c r="CX113" s="621"/>
      <c r="CY113" s="621"/>
      <c r="CZ113" s="621"/>
      <c r="DA113" s="621"/>
      <c r="DB113" s="621"/>
      <c r="DC113" s="621"/>
      <c r="DD113" s="621"/>
      <c r="DE113" s="621"/>
      <c r="DF113" s="621"/>
      <c r="DG113" s="621"/>
      <c r="DH113" s="621"/>
      <c r="DI113" s="621"/>
      <c r="DJ113" s="621"/>
      <c r="DK113" s="621"/>
      <c r="DL113" s="621"/>
      <c r="DM113" s="621"/>
      <c r="DN113" s="621"/>
      <c r="DO113" s="621"/>
      <c r="DP113" s="621"/>
      <c r="DQ113" s="621"/>
      <c r="DR113" s="621"/>
      <c r="DS113" s="621"/>
      <c r="DT113" s="621"/>
      <c r="DU113" s="621"/>
      <c r="DV113" s="621"/>
      <c r="DW113" s="621"/>
      <c r="DX113" s="621"/>
      <c r="DY113" s="621"/>
      <c r="DZ113" s="621"/>
    </row>
    <row r="114" spans="1:130">
      <c r="A114" s="621"/>
      <c r="B114" s="621"/>
      <c r="C114" s="621"/>
      <c r="D114" s="621"/>
      <c r="E114" s="621"/>
      <c r="F114" s="621"/>
      <c r="G114" s="621"/>
      <c r="H114" s="621"/>
      <c r="I114" s="621"/>
      <c r="J114" s="621"/>
      <c r="K114" s="621"/>
      <c r="L114" s="621"/>
      <c r="M114" s="621"/>
      <c r="N114" s="621"/>
      <c r="O114" s="621"/>
      <c r="P114" s="621"/>
      <c r="Q114" s="621"/>
      <c r="R114" s="621"/>
      <c r="S114" s="621"/>
      <c r="T114" s="621"/>
      <c r="U114" s="621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1"/>
      <c r="AI114" s="621"/>
      <c r="AJ114" s="621"/>
      <c r="AK114" s="621"/>
      <c r="AL114" s="621"/>
      <c r="AM114" s="621"/>
      <c r="AN114" s="621"/>
      <c r="AO114" s="621"/>
      <c r="AP114" s="621"/>
      <c r="AQ114" s="621"/>
      <c r="AR114" s="621"/>
      <c r="AS114" s="621"/>
      <c r="AT114" s="621"/>
      <c r="AU114" s="621"/>
      <c r="AV114" s="621"/>
      <c r="AW114" s="621"/>
      <c r="AX114" s="621"/>
      <c r="AY114" s="621"/>
      <c r="AZ114" s="621"/>
      <c r="BA114" s="621"/>
      <c r="BB114" s="621"/>
      <c r="BC114" s="621"/>
      <c r="BD114" s="621"/>
      <c r="BE114" s="621"/>
      <c r="BF114" s="621"/>
      <c r="BG114" s="621"/>
      <c r="BH114" s="621"/>
      <c r="BI114" s="621"/>
      <c r="BJ114" s="621"/>
      <c r="BK114" s="621"/>
      <c r="BL114" s="621"/>
      <c r="BM114" s="621"/>
      <c r="BN114" s="621"/>
      <c r="BO114" s="621"/>
      <c r="BP114" s="621"/>
      <c r="BQ114" s="621"/>
      <c r="BR114" s="621"/>
      <c r="BS114" s="621"/>
      <c r="BT114" s="621"/>
      <c r="BU114" s="621"/>
      <c r="BV114" s="621"/>
      <c r="BW114" s="621"/>
      <c r="BX114" s="621"/>
      <c r="BY114" s="621"/>
      <c r="BZ114" s="621"/>
      <c r="CA114" s="621"/>
      <c r="CB114" s="621"/>
      <c r="CC114" s="621"/>
      <c r="CD114" s="621"/>
      <c r="CE114" s="621"/>
      <c r="CF114" s="621"/>
      <c r="CG114" s="621"/>
      <c r="CH114" s="621"/>
      <c r="CI114" s="621"/>
      <c r="CJ114" s="621"/>
      <c r="CK114" s="621"/>
      <c r="CL114" s="621"/>
      <c r="CM114" s="621"/>
      <c r="CN114" s="621"/>
      <c r="CO114" s="621"/>
      <c r="CP114" s="621"/>
      <c r="CQ114" s="621"/>
      <c r="CR114" s="621"/>
      <c r="CS114" s="621"/>
      <c r="CT114" s="621"/>
      <c r="CU114" s="621"/>
      <c r="CV114" s="621"/>
      <c r="CW114" s="621"/>
      <c r="CX114" s="621"/>
      <c r="CY114" s="621"/>
      <c r="CZ114" s="621"/>
      <c r="DA114" s="621"/>
      <c r="DB114" s="621"/>
      <c r="DC114" s="621"/>
      <c r="DD114" s="621"/>
      <c r="DE114" s="621"/>
      <c r="DF114" s="621"/>
      <c r="DG114" s="621"/>
      <c r="DH114" s="621"/>
      <c r="DI114" s="621"/>
      <c r="DJ114" s="621"/>
      <c r="DK114" s="621"/>
      <c r="DL114" s="621"/>
      <c r="DM114" s="621"/>
      <c r="DN114" s="621"/>
      <c r="DO114" s="621"/>
      <c r="DP114" s="621"/>
      <c r="DQ114" s="621"/>
      <c r="DR114" s="621"/>
      <c r="DS114" s="621"/>
      <c r="DT114" s="621"/>
      <c r="DU114" s="621"/>
      <c r="DV114" s="621"/>
      <c r="DW114" s="621"/>
      <c r="DX114" s="621"/>
      <c r="DY114" s="621"/>
      <c r="DZ114" s="621"/>
    </row>
    <row r="115" spans="1:130">
      <c r="A115" s="621"/>
      <c r="B115" s="621"/>
      <c r="C115" s="621"/>
      <c r="D115" s="621"/>
      <c r="E115" s="621"/>
      <c r="F115" s="621"/>
      <c r="G115" s="621"/>
      <c r="H115" s="621"/>
      <c r="I115" s="621"/>
      <c r="J115" s="621"/>
      <c r="K115" s="621"/>
      <c r="L115" s="621"/>
      <c r="M115" s="621"/>
      <c r="N115" s="621"/>
      <c r="O115" s="621"/>
      <c r="P115" s="621"/>
      <c r="Q115" s="621"/>
      <c r="R115" s="621"/>
      <c r="S115" s="621"/>
      <c r="T115" s="621"/>
      <c r="U115" s="621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1"/>
      <c r="AI115" s="621"/>
      <c r="AJ115" s="621"/>
      <c r="AK115" s="621"/>
      <c r="AL115" s="621"/>
      <c r="AM115" s="621"/>
      <c r="AN115" s="621"/>
      <c r="AO115" s="621"/>
      <c r="AP115" s="621"/>
      <c r="AQ115" s="621"/>
      <c r="AR115" s="621"/>
      <c r="AS115" s="621"/>
      <c r="AT115" s="621"/>
      <c r="AU115" s="621"/>
      <c r="AV115" s="621"/>
      <c r="AW115" s="621"/>
      <c r="AX115" s="621"/>
      <c r="AY115" s="621"/>
      <c r="AZ115" s="621"/>
      <c r="BA115" s="621"/>
      <c r="BB115" s="621"/>
      <c r="BC115" s="621"/>
      <c r="BD115" s="621"/>
      <c r="BE115" s="621"/>
      <c r="BF115" s="621"/>
      <c r="BG115" s="621"/>
      <c r="BH115" s="621"/>
      <c r="BI115" s="621"/>
      <c r="BJ115" s="621"/>
      <c r="BK115" s="621"/>
      <c r="BL115" s="621"/>
      <c r="BM115" s="621"/>
      <c r="BN115" s="621"/>
      <c r="BO115" s="621"/>
      <c r="BP115" s="621"/>
      <c r="BQ115" s="621"/>
      <c r="BR115" s="621"/>
      <c r="BS115" s="621"/>
      <c r="BT115" s="621"/>
      <c r="BU115" s="621"/>
      <c r="BV115" s="621"/>
      <c r="BW115" s="621"/>
      <c r="BX115" s="621"/>
      <c r="BY115" s="621"/>
      <c r="BZ115" s="621"/>
      <c r="CA115" s="621"/>
      <c r="CB115" s="621"/>
      <c r="CC115" s="621"/>
      <c r="CD115" s="621"/>
      <c r="CE115" s="621"/>
      <c r="CF115" s="621"/>
      <c r="CG115" s="621"/>
      <c r="CH115" s="621"/>
      <c r="CI115" s="621"/>
      <c r="CJ115" s="621"/>
      <c r="CK115" s="621"/>
      <c r="CL115" s="621"/>
      <c r="CM115" s="621"/>
      <c r="CN115" s="621"/>
      <c r="CO115" s="621"/>
      <c r="CP115" s="621"/>
      <c r="CQ115" s="621"/>
      <c r="CR115" s="621"/>
      <c r="CS115" s="621"/>
      <c r="CT115" s="621"/>
      <c r="CU115" s="621"/>
      <c r="CV115" s="621"/>
      <c r="CW115" s="621"/>
      <c r="CX115" s="621"/>
      <c r="CY115" s="621"/>
      <c r="CZ115" s="621"/>
      <c r="DA115" s="621"/>
      <c r="DB115" s="621"/>
      <c r="DC115" s="621"/>
      <c r="DD115" s="621"/>
      <c r="DE115" s="621"/>
      <c r="DF115" s="621"/>
      <c r="DG115" s="621"/>
      <c r="DH115" s="621"/>
      <c r="DI115" s="621"/>
      <c r="DJ115" s="621"/>
      <c r="DK115" s="621"/>
      <c r="DL115" s="621"/>
      <c r="DM115" s="621"/>
      <c r="DN115" s="621"/>
      <c r="DO115" s="621"/>
      <c r="DP115" s="621"/>
      <c r="DQ115" s="621"/>
      <c r="DR115" s="621"/>
      <c r="DS115" s="621"/>
      <c r="DT115" s="621"/>
      <c r="DU115" s="621"/>
      <c r="DV115" s="621"/>
      <c r="DW115" s="621"/>
      <c r="DX115" s="621"/>
      <c r="DY115" s="621"/>
      <c r="DZ115" s="621"/>
    </row>
    <row r="116" spans="1:130">
      <c r="A116" s="621"/>
      <c r="B116" s="621"/>
      <c r="C116" s="621"/>
      <c r="D116" s="621"/>
      <c r="E116" s="621"/>
      <c r="F116" s="621"/>
      <c r="G116" s="621"/>
      <c r="H116" s="621"/>
      <c r="I116" s="621"/>
      <c r="J116" s="621"/>
      <c r="K116" s="621"/>
      <c r="L116" s="621"/>
      <c r="M116" s="621"/>
      <c r="N116" s="621"/>
      <c r="O116" s="621"/>
      <c r="P116" s="621"/>
      <c r="Q116" s="621"/>
      <c r="R116" s="621"/>
      <c r="S116" s="621"/>
      <c r="T116" s="621"/>
      <c r="U116" s="621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1"/>
      <c r="AI116" s="621"/>
      <c r="AJ116" s="621"/>
      <c r="AK116" s="621"/>
      <c r="AL116" s="621"/>
      <c r="AM116" s="621"/>
      <c r="AN116" s="621"/>
      <c r="AO116" s="621"/>
      <c r="AP116" s="621"/>
      <c r="AQ116" s="621"/>
      <c r="AR116" s="621"/>
      <c r="AS116" s="621"/>
      <c r="AT116" s="621"/>
      <c r="AU116" s="621"/>
      <c r="AV116" s="621"/>
      <c r="AW116" s="621"/>
      <c r="AX116" s="621"/>
      <c r="AY116" s="621"/>
      <c r="AZ116" s="621"/>
      <c r="BA116" s="621"/>
      <c r="BB116" s="621"/>
      <c r="BC116" s="621"/>
      <c r="BD116" s="621"/>
      <c r="BE116" s="621"/>
      <c r="BF116" s="621"/>
      <c r="BG116" s="621"/>
      <c r="BH116" s="621"/>
      <c r="BI116" s="621"/>
      <c r="BJ116" s="621"/>
      <c r="BK116" s="621"/>
      <c r="BL116" s="621"/>
      <c r="BM116" s="621"/>
      <c r="BN116" s="621"/>
      <c r="BO116" s="621"/>
      <c r="BP116" s="621"/>
      <c r="BQ116" s="621"/>
      <c r="BR116" s="621"/>
      <c r="BS116" s="621"/>
      <c r="BT116" s="621"/>
      <c r="BU116" s="621"/>
      <c r="BV116" s="621"/>
      <c r="BW116" s="621"/>
      <c r="BX116" s="621"/>
      <c r="BY116" s="621"/>
      <c r="BZ116" s="621"/>
      <c r="CA116" s="621"/>
      <c r="CB116" s="621"/>
      <c r="CC116" s="621"/>
      <c r="CD116" s="621"/>
      <c r="CE116" s="621"/>
      <c r="CF116" s="621"/>
      <c r="CG116" s="621"/>
      <c r="CH116" s="621"/>
      <c r="CI116" s="621"/>
      <c r="CJ116" s="621"/>
      <c r="CK116" s="621"/>
      <c r="CL116" s="621"/>
      <c r="CM116" s="621"/>
      <c r="CN116" s="621"/>
      <c r="CO116" s="621"/>
      <c r="CP116" s="621"/>
      <c r="CQ116" s="621"/>
      <c r="CR116" s="621"/>
      <c r="CS116" s="621"/>
      <c r="CT116" s="621"/>
      <c r="CU116" s="621"/>
      <c r="CV116" s="621"/>
      <c r="CW116" s="621"/>
      <c r="CX116" s="621"/>
      <c r="CY116" s="621"/>
      <c r="CZ116" s="621"/>
      <c r="DA116" s="621"/>
      <c r="DB116" s="621"/>
      <c r="DC116" s="621"/>
      <c r="DD116" s="621"/>
      <c r="DE116" s="621"/>
      <c r="DF116" s="621"/>
      <c r="DG116" s="621"/>
      <c r="DH116" s="621"/>
      <c r="DI116" s="621"/>
      <c r="DJ116" s="621"/>
      <c r="DK116" s="621"/>
      <c r="DL116" s="621"/>
      <c r="DM116" s="621"/>
      <c r="DN116" s="621"/>
      <c r="DO116" s="621"/>
      <c r="DP116" s="621"/>
      <c r="DQ116" s="621"/>
      <c r="DR116" s="621"/>
      <c r="DS116" s="621"/>
      <c r="DT116" s="621"/>
      <c r="DU116" s="621"/>
      <c r="DV116" s="621"/>
      <c r="DW116" s="621"/>
      <c r="DX116" s="621"/>
      <c r="DY116" s="621"/>
      <c r="DZ116" s="621"/>
    </row>
    <row r="117" spans="1:130">
      <c r="A117" s="621"/>
      <c r="B117" s="621"/>
      <c r="C117" s="621"/>
      <c r="D117" s="621"/>
      <c r="E117" s="621"/>
      <c r="F117" s="621"/>
      <c r="G117" s="621"/>
      <c r="H117" s="621"/>
      <c r="I117" s="621"/>
      <c r="J117" s="621"/>
      <c r="K117" s="621"/>
      <c r="L117" s="621"/>
      <c r="M117" s="621"/>
      <c r="N117" s="621"/>
      <c r="O117" s="621"/>
      <c r="P117" s="621"/>
      <c r="Q117" s="621"/>
      <c r="R117" s="621"/>
      <c r="S117" s="621"/>
      <c r="T117" s="621"/>
      <c r="U117" s="621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1"/>
      <c r="AI117" s="621"/>
      <c r="AJ117" s="621"/>
      <c r="AK117" s="621"/>
      <c r="AL117" s="621"/>
      <c r="AM117" s="621"/>
      <c r="AN117" s="621"/>
      <c r="AO117" s="621"/>
      <c r="AP117" s="621"/>
      <c r="AQ117" s="621"/>
      <c r="AR117" s="621"/>
      <c r="AS117" s="621"/>
      <c r="AT117" s="621"/>
      <c r="AU117" s="621"/>
      <c r="AV117" s="621"/>
      <c r="AW117" s="621"/>
      <c r="AX117" s="621"/>
      <c r="AY117" s="621"/>
      <c r="AZ117" s="621"/>
      <c r="BA117" s="621"/>
      <c r="BB117" s="621"/>
      <c r="BC117" s="621"/>
      <c r="BD117" s="621"/>
      <c r="BE117" s="621"/>
      <c r="BF117" s="621"/>
      <c r="BG117" s="621"/>
      <c r="BH117" s="621"/>
      <c r="BI117" s="621"/>
      <c r="BJ117" s="621"/>
      <c r="BK117" s="621"/>
      <c r="BL117" s="621"/>
      <c r="BM117" s="621"/>
      <c r="BN117" s="621"/>
      <c r="BO117" s="621"/>
      <c r="BP117" s="621"/>
      <c r="BQ117" s="621"/>
      <c r="BR117" s="621"/>
      <c r="BS117" s="621"/>
      <c r="BT117" s="621"/>
      <c r="BU117" s="621"/>
      <c r="BV117" s="621"/>
      <c r="BW117" s="621"/>
      <c r="BX117" s="621"/>
      <c r="BY117" s="621"/>
      <c r="BZ117" s="621"/>
      <c r="CA117" s="621"/>
      <c r="CB117" s="621"/>
      <c r="CC117" s="621"/>
      <c r="CD117" s="621"/>
      <c r="CE117" s="621"/>
      <c r="CF117" s="621"/>
      <c r="CG117" s="621"/>
      <c r="CH117" s="621"/>
      <c r="CI117" s="621"/>
      <c r="CJ117" s="621"/>
      <c r="CK117" s="621"/>
      <c r="CL117" s="621"/>
      <c r="CM117" s="621"/>
      <c r="CN117" s="621"/>
      <c r="CO117" s="621"/>
      <c r="CP117" s="621"/>
      <c r="CQ117" s="621"/>
      <c r="CR117" s="621"/>
      <c r="CS117" s="621"/>
      <c r="CT117" s="621"/>
      <c r="CU117" s="621"/>
      <c r="CV117" s="621"/>
      <c r="CW117" s="621"/>
      <c r="CX117" s="621"/>
      <c r="CY117" s="621"/>
      <c r="CZ117" s="621"/>
      <c r="DA117" s="621"/>
      <c r="DB117" s="621"/>
      <c r="DC117" s="621"/>
      <c r="DD117" s="621"/>
      <c r="DE117" s="621"/>
      <c r="DF117" s="621"/>
      <c r="DG117" s="621"/>
      <c r="DH117" s="621"/>
      <c r="DI117" s="621"/>
      <c r="DJ117" s="621"/>
      <c r="DK117" s="621"/>
      <c r="DL117" s="621"/>
      <c r="DM117" s="621"/>
      <c r="DN117" s="621"/>
      <c r="DO117" s="621"/>
      <c r="DP117" s="621"/>
      <c r="DQ117" s="621"/>
      <c r="DR117" s="621"/>
      <c r="DS117" s="621"/>
      <c r="DT117" s="621"/>
      <c r="DU117" s="621"/>
      <c r="DV117" s="621"/>
      <c r="DW117" s="621"/>
      <c r="DX117" s="621"/>
      <c r="DY117" s="621"/>
      <c r="DZ117" s="621"/>
    </row>
    <row r="118" spans="1:130">
      <c r="A118" s="621"/>
      <c r="B118" s="621"/>
      <c r="C118" s="621"/>
      <c r="D118" s="621"/>
      <c r="E118" s="621"/>
      <c r="F118" s="621"/>
      <c r="G118" s="621"/>
      <c r="H118" s="621"/>
      <c r="I118" s="621"/>
      <c r="J118" s="621"/>
      <c r="K118" s="621"/>
      <c r="L118" s="621"/>
      <c r="M118" s="621"/>
      <c r="N118" s="621"/>
      <c r="O118" s="621"/>
      <c r="P118" s="621"/>
      <c r="Q118" s="621"/>
      <c r="R118" s="621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1"/>
      <c r="AI118" s="621"/>
      <c r="AJ118" s="621"/>
      <c r="AK118" s="621"/>
      <c r="AL118" s="621"/>
      <c r="AM118" s="621"/>
      <c r="AN118" s="621"/>
      <c r="AO118" s="621"/>
      <c r="AP118" s="621"/>
      <c r="AQ118" s="621"/>
      <c r="AR118" s="621"/>
      <c r="AS118" s="621"/>
      <c r="AT118" s="621"/>
      <c r="AU118" s="621"/>
      <c r="AV118" s="621"/>
      <c r="AW118" s="621"/>
      <c r="AX118" s="621"/>
      <c r="AY118" s="621"/>
      <c r="AZ118" s="621"/>
      <c r="BA118" s="621"/>
      <c r="BB118" s="621"/>
      <c r="BC118" s="621"/>
      <c r="BD118" s="621"/>
      <c r="BE118" s="621"/>
      <c r="BF118" s="621"/>
      <c r="BG118" s="621"/>
      <c r="BH118" s="621"/>
      <c r="BI118" s="621"/>
      <c r="BJ118" s="621"/>
      <c r="BK118" s="621"/>
      <c r="BL118" s="621"/>
      <c r="BM118" s="621"/>
      <c r="BN118" s="621"/>
      <c r="BO118" s="621"/>
      <c r="BP118" s="621"/>
      <c r="BQ118" s="621"/>
      <c r="BR118" s="621"/>
      <c r="BS118" s="621"/>
      <c r="BT118" s="621"/>
      <c r="BU118" s="621"/>
      <c r="BV118" s="621"/>
      <c r="BW118" s="621"/>
      <c r="BX118" s="621"/>
      <c r="BY118" s="621"/>
      <c r="BZ118" s="621"/>
      <c r="CA118" s="621"/>
      <c r="CB118" s="621"/>
      <c r="CC118" s="621"/>
      <c r="CD118" s="621"/>
      <c r="CE118" s="621"/>
      <c r="CF118" s="621"/>
      <c r="CG118" s="621"/>
      <c r="CH118" s="621"/>
      <c r="CI118" s="621"/>
      <c r="CJ118" s="621"/>
      <c r="CK118" s="621"/>
      <c r="CL118" s="621"/>
      <c r="CM118" s="621"/>
      <c r="CN118" s="621"/>
      <c r="CO118" s="621"/>
      <c r="CP118" s="621"/>
      <c r="CQ118" s="621"/>
      <c r="CR118" s="621"/>
      <c r="CS118" s="621"/>
      <c r="CT118" s="621"/>
      <c r="CU118" s="621"/>
      <c r="CV118" s="621"/>
      <c r="CW118" s="621"/>
      <c r="CX118" s="621"/>
      <c r="CY118" s="621"/>
      <c r="CZ118" s="621"/>
      <c r="DA118" s="621"/>
      <c r="DB118" s="621"/>
      <c r="DC118" s="621"/>
      <c r="DD118" s="621"/>
      <c r="DE118" s="621"/>
      <c r="DF118" s="621"/>
      <c r="DG118" s="621"/>
      <c r="DH118" s="621"/>
      <c r="DI118" s="621"/>
      <c r="DJ118" s="621"/>
      <c r="DK118" s="621"/>
      <c r="DL118" s="621"/>
      <c r="DM118" s="621"/>
      <c r="DN118" s="621"/>
      <c r="DO118" s="621"/>
      <c r="DP118" s="621"/>
      <c r="DQ118" s="621"/>
      <c r="DR118" s="621"/>
      <c r="DS118" s="621"/>
      <c r="DT118" s="621"/>
      <c r="DU118" s="621"/>
      <c r="DV118" s="621"/>
      <c r="DW118" s="621"/>
      <c r="DX118" s="621"/>
      <c r="DY118" s="621"/>
      <c r="DZ118" s="621"/>
    </row>
    <row r="119" spans="1:130">
      <c r="A119" s="621"/>
      <c r="B119" s="621"/>
      <c r="C119" s="621"/>
      <c r="D119" s="621"/>
      <c r="E119" s="621"/>
      <c r="F119" s="621"/>
      <c r="G119" s="621"/>
      <c r="H119" s="621"/>
      <c r="I119" s="621"/>
      <c r="J119" s="621"/>
      <c r="K119" s="621"/>
      <c r="L119" s="621"/>
      <c r="M119" s="621"/>
      <c r="N119" s="621"/>
      <c r="O119" s="621"/>
      <c r="P119" s="621"/>
      <c r="Q119" s="621"/>
      <c r="R119" s="621"/>
      <c r="S119" s="621"/>
      <c r="T119" s="621"/>
      <c r="U119" s="621"/>
      <c r="V119" s="621"/>
      <c r="W119" s="621"/>
      <c r="X119" s="621"/>
      <c r="Y119" s="621"/>
      <c r="Z119" s="621"/>
      <c r="AA119" s="621"/>
      <c r="AB119" s="621"/>
      <c r="AC119" s="621"/>
      <c r="AD119" s="621"/>
      <c r="AE119" s="621"/>
      <c r="AF119" s="621"/>
      <c r="AG119" s="621"/>
      <c r="AH119" s="621"/>
      <c r="AI119" s="621"/>
      <c r="AJ119" s="621"/>
      <c r="AK119" s="621"/>
      <c r="AL119" s="621"/>
      <c r="AM119" s="621"/>
      <c r="AN119" s="621"/>
      <c r="AO119" s="621"/>
      <c r="AP119" s="621"/>
      <c r="AQ119" s="621"/>
      <c r="AR119" s="621"/>
      <c r="AS119" s="621"/>
      <c r="AT119" s="621"/>
      <c r="AU119" s="621"/>
      <c r="AV119" s="621"/>
      <c r="AW119" s="621"/>
      <c r="AX119" s="621"/>
      <c r="AY119" s="621"/>
      <c r="AZ119" s="621"/>
      <c r="BA119" s="621"/>
      <c r="BB119" s="621"/>
      <c r="BC119" s="621"/>
      <c r="BD119" s="621"/>
      <c r="BE119" s="621"/>
      <c r="BF119" s="621"/>
      <c r="BG119" s="621"/>
      <c r="BH119" s="621"/>
      <c r="BI119" s="621"/>
      <c r="BJ119" s="621"/>
      <c r="BK119" s="621"/>
      <c r="BL119" s="621"/>
      <c r="BM119" s="621"/>
      <c r="BN119" s="621"/>
      <c r="BO119" s="621"/>
      <c r="BP119" s="621"/>
      <c r="BQ119" s="621"/>
      <c r="BR119" s="621"/>
      <c r="BS119" s="621"/>
      <c r="BT119" s="621"/>
      <c r="BU119" s="621"/>
      <c r="BV119" s="621"/>
      <c r="BW119" s="621"/>
      <c r="BX119" s="621"/>
      <c r="BY119" s="621"/>
      <c r="BZ119" s="621"/>
      <c r="CA119" s="621"/>
      <c r="CB119" s="621"/>
      <c r="CC119" s="621"/>
      <c r="CD119" s="621"/>
      <c r="CE119" s="621"/>
      <c r="CF119" s="621"/>
      <c r="CG119" s="621"/>
      <c r="CH119" s="621"/>
      <c r="CI119" s="621"/>
      <c r="CJ119" s="621"/>
      <c r="CK119" s="621"/>
      <c r="CL119" s="621"/>
      <c r="CM119" s="621"/>
      <c r="CN119" s="621"/>
      <c r="CO119" s="621"/>
      <c r="CP119" s="621"/>
      <c r="CQ119" s="621"/>
      <c r="CR119" s="621"/>
      <c r="CS119" s="621"/>
      <c r="CT119" s="621"/>
      <c r="CU119" s="621"/>
      <c r="CV119" s="621"/>
      <c r="CW119" s="621"/>
      <c r="CX119" s="621"/>
      <c r="CY119" s="621"/>
      <c r="CZ119" s="621"/>
      <c r="DA119" s="621"/>
      <c r="DB119" s="621"/>
      <c r="DC119" s="621"/>
      <c r="DD119" s="621"/>
      <c r="DE119" s="621"/>
      <c r="DF119" s="621"/>
      <c r="DG119" s="621"/>
      <c r="DH119" s="621"/>
      <c r="DI119" s="621"/>
      <c r="DJ119" s="621"/>
      <c r="DK119" s="621"/>
      <c r="DL119" s="621"/>
      <c r="DM119" s="621"/>
      <c r="DN119" s="621"/>
      <c r="DO119" s="621"/>
      <c r="DP119" s="621"/>
      <c r="DQ119" s="621"/>
      <c r="DR119" s="621"/>
      <c r="DS119" s="621"/>
      <c r="DT119" s="621"/>
      <c r="DU119" s="621"/>
      <c r="DV119" s="621"/>
      <c r="DW119" s="621"/>
      <c r="DX119" s="621"/>
      <c r="DY119" s="621"/>
      <c r="DZ119" s="621"/>
    </row>
    <row r="120" spans="1:130">
      <c r="A120" s="621"/>
      <c r="B120" s="621"/>
      <c r="C120" s="621"/>
      <c r="D120" s="621"/>
      <c r="E120" s="621"/>
      <c r="F120" s="621"/>
      <c r="G120" s="621"/>
      <c r="H120" s="621"/>
      <c r="I120" s="621"/>
      <c r="J120" s="621"/>
      <c r="K120" s="621"/>
      <c r="L120" s="621"/>
      <c r="M120" s="621"/>
      <c r="N120" s="621"/>
      <c r="O120" s="621"/>
      <c r="P120" s="621"/>
      <c r="Q120" s="621"/>
      <c r="R120" s="621"/>
      <c r="S120" s="621"/>
      <c r="T120" s="621"/>
      <c r="U120" s="621"/>
      <c r="V120" s="621"/>
      <c r="W120" s="621"/>
      <c r="X120" s="621"/>
      <c r="Y120" s="621"/>
      <c r="Z120" s="621"/>
      <c r="AA120" s="621"/>
      <c r="AB120" s="621"/>
      <c r="AC120" s="621"/>
      <c r="AD120" s="621"/>
      <c r="AE120" s="621"/>
      <c r="AF120" s="621"/>
      <c r="AG120" s="621"/>
      <c r="AH120" s="621"/>
      <c r="AI120" s="621"/>
      <c r="AJ120" s="621"/>
      <c r="AK120" s="621"/>
      <c r="AL120" s="621"/>
      <c r="AM120" s="621"/>
      <c r="AN120" s="621"/>
      <c r="AO120" s="621"/>
      <c r="AP120" s="621"/>
      <c r="AQ120" s="621"/>
      <c r="AR120" s="621"/>
      <c r="AS120" s="621"/>
      <c r="AT120" s="621"/>
      <c r="AU120" s="621"/>
      <c r="AV120" s="621"/>
      <c r="AW120" s="621"/>
      <c r="AX120" s="621"/>
      <c r="AY120" s="621"/>
      <c r="AZ120" s="621"/>
      <c r="BA120" s="621"/>
      <c r="BB120" s="621"/>
      <c r="BC120" s="621"/>
      <c r="BD120" s="621"/>
      <c r="BE120" s="621"/>
      <c r="BF120" s="621"/>
      <c r="BG120" s="621"/>
      <c r="BH120" s="621"/>
      <c r="BI120" s="621"/>
      <c r="BJ120" s="621"/>
      <c r="BK120" s="621"/>
      <c r="BL120" s="621"/>
      <c r="BM120" s="621"/>
      <c r="BN120" s="621"/>
      <c r="BO120" s="621"/>
      <c r="BP120" s="621"/>
      <c r="BQ120" s="621"/>
      <c r="BR120" s="621"/>
      <c r="BS120" s="621"/>
      <c r="BT120" s="621"/>
      <c r="BU120" s="621"/>
      <c r="BV120" s="621"/>
      <c r="BW120" s="621"/>
      <c r="BX120" s="621"/>
      <c r="BY120" s="621"/>
      <c r="BZ120" s="621"/>
      <c r="CA120" s="621"/>
      <c r="CB120" s="621"/>
      <c r="CC120" s="621"/>
      <c r="CD120" s="621"/>
      <c r="CE120" s="621"/>
      <c r="CF120" s="621"/>
      <c r="CG120" s="621"/>
      <c r="CH120" s="621"/>
      <c r="CI120" s="621"/>
      <c r="CJ120" s="621"/>
      <c r="CK120" s="621"/>
      <c r="CL120" s="621"/>
      <c r="CM120" s="621"/>
      <c r="CN120" s="621"/>
      <c r="CO120" s="621"/>
      <c r="CP120" s="621"/>
      <c r="CQ120" s="621"/>
      <c r="CR120" s="621"/>
      <c r="CS120" s="621"/>
      <c r="CT120" s="621"/>
      <c r="CU120" s="621"/>
      <c r="CV120" s="621"/>
      <c r="CW120" s="621"/>
      <c r="CX120" s="621"/>
      <c r="CY120" s="621"/>
      <c r="CZ120" s="621"/>
      <c r="DA120" s="621"/>
      <c r="DB120" s="621"/>
      <c r="DC120" s="621"/>
      <c r="DD120" s="621"/>
      <c r="DE120" s="621"/>
      <c r="DF120" s="621"/>
      <c r="DG120" s="621"/>
      <c r="DH120" s="621"/>
      <c r="DI120" s="621"/>
      <c r="DJ120" s="621"/>
      <c r="DK120" s="621"/>
      <c r="DL120" s="621"/>
      <c r="DM120" s="621"/>
      <c r="DN120" s="621"/>
      <c r="DO120" s="621"/>
      <c r="DP120" s="621"/>
      <c r="DQ120" s="621"/>
      <c r="DR120" s="621"/>
      <c r="DS120" s="621"/>
      <c r="DT120" s="621"/>
      <c r="DU120" s="621"/>
      <c r="DV120" s="621"/>
      <c r="DW120" s="621"/>
      <c r="DX120" s="621"/>
      <c r="DY120" s="621"/>
      <c r="DZ120" s="621"/>
    </row>
    <row r="121" spans="1:130">
      <c r="A121" s="621"/>
      <c r="B121" s="621"/>
      <c r="C121" s="621"/>
      <c r="D121" s="621"/>
      <c r="E121" s="621"/>
      <c r="F121" s="621"/>
      <c r="G121" s="621"/>
      <c r="H121" s="621"/>
      <c r="I121" s="621"/>
      <c r="J121" s="621"/>
      <c r="K121" s="621"/>
      <c r="L121" s="621"/>
      <c r="M121" s="621"/>
      <c r="N121" s="621"/>
      <c r="O121" s="621"/>
      <c r="P121" s="621"/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621"/>
      <c r="AE121" s="621"/>
      <c r="AF121" s="621"/>
      <c r="AG121" s="621"/>
      <c r="AH121" s="621"/>
      <c r="AI121" s="621"/>
      <c r="AJ121" s="621"/>
      <c r="AK121" s="621"/>
      <c r="AL121" s="621"/>
      <c r="AM121" s="621"/>
      <c r="AN121" s="621"/>
      <c r="AO121" s="621"/>
      <c r="AP121" s="621"/>
      <c r="AQ121" s="621"/>
      <c r="AR121" s="621"/>
      <c r="AS121" s="621"/>
      <c r="AT121" s="621"/>
      <c r="AU121" s="621"/>
      <c r="AV121" s="621"/>
      <c r="AW121" s="621"/>
      <c r="AX121" s="621"/>
      <c r="AY121" s="621"/>
      <c r="AZ121" s="621"/>
      <c r="BA121" s="621"/>
      <c r="BB121" s="621"/>
      <c r="BC121" s="621"/>
      <c r="BD121" s="621"/>
      <c r="BE121" s="621"/>
      <c r="BF121" s="621"/>
      <c r="BG121" s="621"/>
      <c r="BH121" s="621"/>
      <c r="BI121" s="621"/>
      <c r="BJ121" s="621"/>
      <c r="BK121" s="621"/>
      <c r="BL121" s="621"/>
      <c r="BM121" s="621"/>
      <c r="BN121" s="621"/>
      <c r="BO121" s="621"/>
      <c r="BP121" s="621"/>
      <c r="BQ121" s="621"/>
      <c r="BR121" s="621"/>
      <c r="BS121" s="621"/>
      <c r="BT121" s="621"/>
      <c r="BU121" s="621"/>
      <c r="BV121" s="621"/>
      <c r="BW121" s="621"/>
      <c r="BX121" s="621"/>
      <c r="BY121" s="621"/>
      <c r="BZ121" s="621"/>
      <c r="CA121" s="621"/>
      <c r="CB121" s="621"/>
      <c r="CC121" s="621"/>
      <c r="CD121" s="621"/>
      <c r="CE121" s="621"/>
      <c r="CF121" s="621"/>
      <c r="CG121" s="621"/>
      <c r="CH121" s="621"/>
      <c r="CI121" s="621"/>
      <c r="CJ121" s="621"/>
      <c r="CK121" s="621"/>
      <c r="CL121" s="621"/>
      <c r="CM121" s="621"/>
      <c r="CN121" s="621"/>
      <c r="CO121" s="621"/>
      <c r="CP121" s="621"/>
      <c r="CQ121" s="621"/>
      <c r="CR121" s="621"/>
      <c r="CS121" s="621"/>
      <c r="CT121" s="621"/>
      <c r="CU121" s="621"/>
      <c r="CV121" s="621"/>
      <c r="CW121" s="621"/>
      <c r="CX121" s="621"/>
      <c r="CY121" s="621"/>
      <c r="CZ121" s="621"/>
      <c r="DA121" s="621"/>
      <c r="DB121" s="621"/>
      <c r="DC121" s="621"/>
      <c r="DD121" s="621"/>
      <c r="DE121" s="621"/>
      <c r="DF121" s="621"/>
      <c r="DG121" s="621"/>
      <c r="DH121" s="621"/>
      <c r="DI121" s="621"/>
      <c r="DJ121" s="621"/>
      <c r="DK121" s="621"/>
      <c r="DL121" s="621"/>
      <c r="DM121" s="621"/>
      <c r="DN121" s="621"/>
      <c r="DO121" s="621"/>
      <c r="DP121" s="621"/>
      <c r="DQ121" s="621"/>
      <c r="DR121" s="621"/>
      <c r="DS121" s="621"/>
      <c r="DT121" s="621"/>
      <c r="DU121" s="621"/>
      <c r="DV121" s="621"/>
      <c r="DW121" s="621"/>
      <c r="DX121" s="621"/>
      <c r="DY121" s="621"/>
      <c r="DZ121" s="621"/>
    </row>
    <row r="122" spans="1:130">
      <c r="A122" s="621"/>
      <c r="B122" s="621"/>
      <c r="C122" s="621"/>
      <c r="D122" s="621"/>
      <c r="E122" s="621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621"/>
      <c r="AE122" s="621"/>
      <c r="AF122" s="621"/>
      <c r="AG122" s="621"/>
      <c r="AH122" s="621"/>
      <c r="AI122" s="621"/>
      <c r="AJ122" s="621"/>
      <c r="AK122" s="621"/>
      <c r="AL122" s="621"/>
      <c r="AM122" s="621"/>
      <c r="AN122" s="621"/>
      <c r="AO122" s="621"/>
      <c r="AP122" s="621"/>
      <c r="AQ122" s="621"/>
      <c r="AR122" s="621"/>
      <c r="AS122" s="621"/>
      <c r="AT122" s="621"/>
      <c r="AU122" s="621"/>
      <c r="AV122" s="621"/>
      <c r="AW122" s="621"/>
      <c r="AX122" s="621"/>
      <c r="AY122" s="621"/>
      <c r="AZ122" s="621"/>
      <c r="BA122" s="621"/>
      <c r="BB122" s="621"/>
      <c r="BC122" s="621"/>
      <c r="BD122" s="621"/>
      <c r="BE122" s="621"/>
      <c r="BF122" s="621"/>
      <c r="BG122" s="621"/>
      <c r="BH122" s="621"/>
      <c r="BI122" s="621"/>
      <c r="BJ122" s="621"/>
      <c r="BK122" s="621"/>
      <c r="BL122" s="621"/>
      <c r="BM122" s="621"/>
      <c r="BN122" s="621"/>
      <c r="BO122" s="621"/>
      <c r="BP122" s="621"/>
      <c r="BQ122" s="621"/>
      <c r="BR122" s="621"/>
      <c r="BS122" s="621"/>
      <c r="BT122" s="621"/>
      <c r="BU122" s="621"/>
      <c r="BV122" s="621"/>
      <c r="BW122" s="621"/>
      <c r="BX122" s="621"/>
      <c r="BY122" s="621"/>
      <c r="BZ122" s="621"/>
      <c r="CA122" s="621"/>
      <c r="CB122" s="621"/>
      <c r="CC122" s="621"/>
      <c r="CD122" s="621"/>
      <c r="CE122" s="621"/>
      <c r="CF122" s="621"/>
      <c r="CG122" s="621"/>
      <c r="CH122" s="621"/>
      <c r="CI122" s="621"/>
      <c r="CJ122" s="621"/>
      <c r="CK122" s="621"/>
      <c r="CL122" s="621"/>
      <c r="CM122" s="621"/>
      <c r="CN122" s="621"/>
      <c r="CO122" s="621"/>
      <c r="CP122" s="621"/>
      <c r="CQ122" s="621"/>
      <c r="CR122" s="621"/>
      <c r="CS122" s="621"/>
      <c r="CT122" s="621"/>
      <c r="CU122" s="621"/>
      <c r="CV122" s="621"/>
      <c r="CW122" s="621"/>
      <c r="CX122" s="621"/>
      <c r="CY122" s="621"/>
      <c r="CZ122" s="621"/>
      <c r="DA122" s="621"/>
      <c r="DB122" s="621"/>
      <c r="DC122" s="621"/>
      <c r="DD122" s="621"/>
      <c r="DE122" s="621"/>
      <c r="DF122" s="621"/>
      <c r="DG122" s="621"/>
      <c r="DH122" s="621"/>
      <c r="DI122" s="621"/>
      <c r="DJ122" s="621"/>
      <c r="DK122" s="621"/>
      <c r="DL122" s="621"/>
      <c r="DM122" s="621"/>
      <c r="DN122" s="621"/>
      <c r="DO122" s="621"/>
      <c r="DP122" s="621"/>
      <c r="DQ122" s="621"/>
      <c r="DR122" s="621"/>
      <c r="DS122" s="621"/>
      <c r="DT122" s="621"/>
      <c r="DU122" s="621"/>
      <c r="DV122" s="621"/>
      <c r="DW122" s="621"/>
      <c r="DX122" s="621"/>
      <c r="DY122" s="621"/>
      <c r="DZ122" s="621"/>
    </row>
    <row r="123" spans="1:130">
      <c r="A123" s="621"/>
      <c r="B123" s="621"/>
      <c r="C123" s="621"/>
      <c r="D123" s="621"/>
      <c r="E123" s="621"/>
      <c r="F123" s="621"/>
      <c r="G123" s="621"/>
      <c r="H123" s="621"/>
      <c r="I123" s="621"/>
      <c r="J123" s="621"/>
      <c r="K123" s="621"/>
      <c r="L123" s="621"/>
      <c r="M123" s="621"/>
      <c r="N123" s="621"/>
      <c r="O123" s="621"/>
      <c r="P123" s="621"/>
      <c r="Q123" s="621"/>
      <c r="R123" s="621"/>
      <c r="S123" s="621"/>
      <c r="T123" s="621"/>
      <c r="U123" s="621"/>
      <c r="V123" s="621"/>
      <c r="W123" s="621"/>
      <c r="X123" s="621"/>
      <c r="Y123" s="621"/>
      <c r="Z123" s="621"/>
      <c r="AA123" s="621"/>
      <c r="AB123" s="621"/>
      <c r="AC123" s="621"/>
      <c r="AD123" s="621"/>
      <c r="AE123" s="621"/>
      <c r="AF123" s="621"/>
      <c r="AG123" s="621"/>
      <c r="AH123" s="621"/>
      <c r="AI123" s="621"/>
      <c r="AJ123" s="621"/>
      <c r="AK123" s="621"/>
      <c r="AL123" s="621"/>
      <c r="AM123" s="621"/>
      <c r="AN123" s="621"/>
      <c r="AO123" s="621"/>
      <c r="AP123" s="621"/>
      <c r="AQ123" s="621"/>
      <c r="AR123" s="621"/>
      <c r="AS123" s="621"/>
      <c r="AT123" s="621"/>
      <c r="AU123" s="621"/>
      <c r="AV123" s="621"/>
      <c r="AW123" s="621"/>
      <c r="AX123" s="621"/>
      <c r="AY123" s="621"/>
      <c r="AZ123" s="621"/>
      <c r="BA123" s="621"/>
      <c r="BB123" s="621"/>
      <c r="BC123" s="621"/>
      <c r="BD123" s="621"/>
      <c r="BE123" s="621"/>
      <c r="BF123" s="621"/>
      <c r="BG123" s="621"/>
      <c r="BH123" s="621"/>
      <c r="BI123" s="621"/>
      <c r="BJ123" s="621"/>
      <c r="BK123" s="621"/>
      <c r="BL123" s="621"/>
      <c r="BM123" s="621"/>
      <c r="BN123" s="621"/>
      <c r="BO123" s="621"/>
      <c r="BP123" s="621"/>
      <c r="BQ123" s="621"/>
      <c r="BR123" s="621"/>
      <c r="BS123" s="621"/>
      <c r="BT123" s="621"/>
      <c r="BU123" s="621"/>
      <c r="BV123" s="621"/>
      <c r="BW123" s="621"/>
      <c r="BX123" s="621"/>
      <c r="BY123" s="621"/>
      <c r="BZ123" s="621"/>
      <c r="CA123" s="621"/>
      <c r="CB123" s="621"/>
      <c r="CC123" s="621"/>
      <c r="CD123" s="621"/>
      <c r="CE123" s="621"/>
      <c r="CF123" s="621"/>
      <c r="CG123" s="621"/>
      <c r="CH123" s="621"/>
      <c r="CI123" s="621"/>
      <c r="CJ123" s="621"/>
      <c r="CK123" s="621"/>
      <c r="CL123" s="621"/>
      <c r="CM123" s="621"/>
      <c r="CN123" s="621"/>
      <c r="CO123" s="621"/>
      <c r="CP123" s="621"/>
      <c r="CQ123" s="621"/>
      <c r="CR123" s="621"/>
      <c r="CS123" s="621"/>
      <c r="CT123" s="621"/>
      <c r="CU123" s="621"/>
      <c r="CV123" s="621"/>
      <c r="CW123" s="621"/>
      <c r="CX123" s="621"/>
      <c r="CY123" s="621"/>
      <c r="CZ123" s="621"/>
      <c r="DA123" s="621"/>
      <c r="DB123" s="621"/>
      <c r="DC123" s="621"/>
      <c r="DD123" s="621"/>
      <c r="DE123" s="621"/>
      <c r="DF123" s="621"/>
      <c r="DG123" s="621"/>
      <c r="DH123" s="621"/>
      <c r="DI123" s="621"/>
      <c r="DJ123" s="621"/>
      <c r="DK123" s="621"/>
      <c r="DL123" s="621"/>
      <c r="DM123" s="621"/>
      <c r="DN123" s="621"/>
      <c r="DO123" s="621"/>
      <c r="DP123" s="621"/>
      <c r="DQ123" s="621"/>
      <c r="DR123" s="621"/>
      <c r="DS123" s="621"/>
      <c r="DT123" s="621"/>
      <c r="DU123" s="621"/>
      <c r="DV123" s="621"/>
      <c r="DW123" s="621"/>
      <c r="DX123" s="621"/>
      <c r="DY123" s="621"/>
      <c r="DZ123" s="621"/>
    </row>
    <row r="124" spans="1:130">
      <c r="A124" s="621"/>
      <c r="B124" s="621"/>
      <c r="C124" s="621"/>
      <c r="D124" s="621"/>
      <c r="E124" s="621"/>
      <c r="F124" s="621"/>
      <c r="G124" s="621"/>
      <c r="H124" s="621"/>
      <c r="I124" s="621"/>
      <c r="J124" s="621"/>
      <c r="K124" s="621"/>
      <c r="L124" s="621"/>
      <c r="M124" s="621"/>
      <c r="N124" s="621"/>
      <c r="O124" s="621"/>
      <c r="P124" s="621"/>
      <c r="Q124" s="621"/>
      <c r="R124" s="621"/>
      <c r="S124" s="621"/>
      <c r="T124" s="621"/>
      <c r="U124" s="621"/>
      <c r="V124" s="621"/>
      <c r="W124" s="621"/>
      <c r="X124" s="621"/>
      <c r="Y124" s="621"/>
      <c r="Z124" s="621"/>
      <c r="AA124" s="621"/>
      <c r="AB124" s="621"/>
      <c r="AC124" s="621"/>
      <c r="AD124" s="621"/>
      <c r="AE124" s="621"/>
      <c r="AF124" s="621"/>
      <c r="AG124" s="621"/>
      <c r="AH124" s="621"/>
      <c r="AI124" s="621"/>
      <c r="AJ124" s="621"/>
      <c r="AK124" s="621"/>
      <c r="AL124" s="621"/>
      <c r="AM124" s="621"/>
      <c r="AN124" s="621"/>
      <c r="AO124" s="621"/>
      <c r="AP124" s="621"/>
      <c r="AQ124" s="621"/>
      <c r="AR124" s="621"/>
      <c r="AS124" s="621"/>
      <c r="AT124" s="621"/>
      <c r="AU124" s="621"/>
      <c r="AV124" s="621"/>
      <c r="AW124" s="621"/>
      <c r="AX124" s="621"/>
      <c r="AY124" s="621"/>
      <c r="AZ124" s="621"/>
      <c r="BA124" s="621"/>
      <c r="BB124" s="621"/>
      <c r="BC124" s="621"/>
      <c r="BD124" s="621"/>
      <c r="BE124" s="621"/>
      <c r="BF124" s="621"/>
      <c r="BG124" s="621"/>
      <c r="BH124" s="621"/>
      <c r="BI124" s="621"/>
      <c r="BJ124" s="621"/>
      <c r="BK124" s="621"/>
      <c r="BL124" s="621"/>
      <c r="BM124" s="621"/>
      <c r="BN124" s="621"/>
      <c r="BO124" s="621"/>
      <c r="BP124" s="621"/>
      <c r="BQ124" s="621"/>
      <c r="BR124" s="621"/>
      <c r="BS124" s="621"/>
      <c r="BT124" s="621"/>
      <c r="BU124" s="621"/>
      <c r="BV124" s="621"/>
      <c r="BW124" s="621"/>
      <c r="BX124" s="621"/>
      <c r="BY124" s="621"/>
      <c r="BZ124" s="621"/>
      <c r="CA124" s="621"/>
      <c r="CB124" s="621"/>
      <c r="CC124" s="621"/>
      <c r="CD124" s="621"/>
      <c r="CE124" s="621"/>
      <c r="CF124" s="621"/>
      <c r="CG124" s="621"/>
      <c r="CH124" s="621"/>
      <c r="CI124" s="621"/>
      <c r="CJ124" s="621"/>
      <c r="CK124" s="621"/>
      <c r="CL124" s="621"/>
      <c r="CM124" s="621"/>
      <c r="CN124" s="621"/>
      <c r="CO124" s="621"/>
      <c r="CP124" s="621"/>
      <c r="CQ124" s="621"/>
      <c r="CR124" s="621"/>
      <c r="CS124" s="621"/>
      <c r="CT124" s="621"/>
      <c r="CU124" s="621"/>
      <c r="CV124" s="621"/>
      <c r="CW124" s="621"/>
      <c r="CX124" s="621"/>
      <c r="CY124" s="621"/>
      <c r="CZ124" s="621"/>
      <c r="DA124" s="621"/>
      <c r="DB124" s="621"/>
      <c r="DC124" s="621"/>
      <c r="DD124" s="621"/>
      <c r="DE124" s="621"/>
      <c r="DF124" s="621"/>
      <c r="DG124" s="621"/>
      <c r="DH124" s="621"/>
      <c r="DI124" s="621"/>
      <c r="DJ124" s="621"/>
      <c r="DK124" s="621"/>
      <c r="DL124" s="621"/>
      <c r="DM124" s="621"/>
      <c r="DN124" s="621"/>
      <c r="DO124" s="621"/>
      <c r="DP124" s="621"/>
      <c r="DQ124" s="621"/>
      <c r="DR124" s="621"/>
      <c r="DS124" s="621"/>
      <c r="DT124" s="621"/>
      <c r="DU124" s="621"/>
      <c r="DV124" s="621"/>
      <c r="DW124" s="621"/>
      <c r="DX124" s="621"/>
      <c r="DY124" s="621"/>
      <c r="DZ124" s="621"/>
    </row>
    <row r="125" spans="1:130">
      <c r="A125" s="621"/>
      <c r="B125" s="621"/>
      <c r="C125" s="621"/>
      <c r="D125" s="621"/>
      <c r="E125" s="621"/>
      <c r="F125" s="621"/>
      <c r="G125" s="621"/>
      <c r="H125" s="621"/>
      <c r="I125" s="621"/>
      <c r="J125" s="621"/>
      <c r="K125" s="621"/>
      <c r="L125" s="621"/>
      <c r="M125" s="621"/>
      <c r="N125" s="621"/>
      <c r="O125" s="621"/>
      <c r="P125" s="621"/>
      <c r="Q125" s="621"/>
      <c r="R125" s="621"/>
      <c r="S125" s="621"/>
      <c r="T125" s="621"/>
      <c r="U125" s="621"/>
      <c r="V125" s="621"/>
      <c r="W125" s="621"/>
      <c r="X125" s="621"/>
      <c r="Y125" s="621"/>
      <c r="Z125" s="621"/>
      <c r="AA125" s="621"/>
      <c r="AB125" s="621"/>
      <c r="AC125" s="621"/>
      <c r="AD125" s="621"/>
      <c r="AE125" s="621"/>
      <c r="AF125" s="621"/>
      <c r="AG125" s="621"/>
      <c r="AH125" s="621"/>
      <c r="AI125" s="621"/>
      <c r="AJ125" s="621"/>
      <c r="AK125" s="621"/>
      <c r="AL125" s="621"/>
      <c r="AM125" s="621"/>
      <c r="AN125" s="621"/>
      <c r="AO125" s="621"/>
      <c r="AP125" s="621"/>
      <c r="AQ125" s="621"/>
      <c r="AR125" s="621"/>
      <c r="AS125" s="621"/>
      <c r="AT125" s="621"/>
      <c r="AU125" s="621"/>
      <c r="AV125" s="621"/>
      <c r="AW125" s="621"/>
      <c r="AX125" s="621"/>
      <c r="AY125" s="621"/>
      <c r="AZ125" s="621"/>
      <c r="BA125" s="621"/>
      <c r="BB125" s="621"/>
      <c r="BC125" s="621"/>
      <c r="BD125" s="621"/>
      <c r="BE125" s="621"/>
      <c r="BF125" s="621"/>
      <c r="BG125" s="621"/>
      <c r="BH125" s="621"/>
      <c r="BI125" s="621"/>
      <c r="BJ125" s="621"/>
      <c r="BK125" s="621"/>
      <c r="BL125" s="621"/>
      <c r="BM125" s="621"/>
      <c r="BN125" s="621"/>
      <c r="BO125" s="621"/>
      <c r="BP125" s="621"/>
      <c r="BQ125" s="621"/>
      <c r="BR125" s="621"/>
      <c r="BS125" s="621"/>
      <c r="BT125" s="621"/>
      <c r="BU125" s="621"/>
      <c r="BV125" s="621"/>
      <c r="BW125" s="621"/>
      <c r="BX125" s="621"/>
      <c r="BY125" s="621"/>
      <c r="BZ125" s="621"/>
      <c r="CA125" s="621"/>
      <c r="CB125" s="621"/>
      <c r="CC125" s="621"/>
      <c r="CD125" s="621"/>
      <c r="CE125" s="621"/>
      <c r="CF125" s="621"/>
      <c r="CG125" s="621"/>
      <c r="CH125" s="621"/>
      <c r="CI125" s="621"/>
      <c r="CJ125" s="621"/>
      <c r="CK125" s="621"/>
      <c r="CL125" s="621"/>
      <c r="CM125" s="621"/>
      <c r="CN125" s="621"/>
      <c r="CO125" s="621"/>
      <c r="CP125" s="621"/>
      <c r="CQ125" s="621"/>
      <c r="CR125" s="621"/>
      <c r="CS125" s="621"/>
      <c r="CT125" s="621"/>
      <c r="CU125" s="621"/>
      <c r="CV125" s="621"/>
      <c r="CW125" s="621"/>
      <c r="CX125" s="621"/>
      <c r="CY125" s="621"/>
      <c r="CZ125" s="621"/>
      <c r="DA125" s="621"/>
      <c r="DB125" s="621"/>
      <c r="DC125" s="621"/>
      <c r="DD125" s="621"/>
      <c r="DE125" s="621"/>
      <c r="DF125" s="621"/>
      <c r="DG125" s="621"/>
      <c r="DH125" s="621"/>
      <c r="DI125" s="621"/>
      <c r="DJ125" s="621"/>
      <c r="DK125" s="621"/>
      <c r="DL125" s="621"/>
      <c r="DM125" s="621"/>
      <c r="DN125" s="621"/>
      <c r="DO125" s="621"/>
      <c r="DP125" s="621"/>
      <c r="DQ125" s="621"/>
      <c r="DR125" s="621"/>
      <c r="DS125" s="621"/>
      <c r="DT125" s="621"/>
      <c r="DU125" s="621"/>
      <c r="DV125" s="621"/>
      <c r="DW125" s="621"/>
      <c r="DX125" s="621"/>
      <c r="DY125" s="621"/>
      <c r="DZ125" s="621"/>
    </row>
    <row r="126" spans="1:130">
      <c r="A126" s="621"/>
      <c r="B126" s="621"/>
      <c r="C126" s="621"/>
      <c r="D126" s="621"/>
      <c r="E126" s="621"/>
      <c r="F126" s="621"/>
      <c r="G126" s="621"/>
      <c r="H126" s="621"/>
      <c r="I126" s="621"/>
      <c r="J126" s="621"/>
      <c r="K126" s="621"/>
      <c r="L126" s="621"/>
      <c r="M126" s="621"/>
      <c r="N126" s="621"/>
      <c r="O126" s="621"/>
      <c r="P126" s="621"/>
      <c r="Q126" s="621"/>
      <c r="R126" s="621"/>
      <c r="S126" s="621"/>
      <c r="T126" s="621"/>
      <c r="U126" s="621"/>
      <c r="V126" s="621"/>
      <c r="W126" s="621"/>
      <c r="X126" s="621"/>
      <c r="Y126" s="621"/>
      <c r="Z126" s="621"/>
      <c r="AA126" s="621"/>
      <c r="AB126" s="621"/>
      <c r="AC126" s="621"/>
      <c r="AD126" s="621"/>
      <c r="AE126" s="621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621"/>
      <c r="AP126" s="621"/>
      <c r="AQ126" s="621"/>
      <c r="AR126" s="621"/>
      <c r="AS126" s="621"/>
      <c r="AT126" s="621"/>
      <c r="AU126" s="621"/>
      <c r="AV126" s="621"/>
      <c r="AW126" s="621"/>
      <c r="AX126" s="621"/>
      <c r="AY126" s="621"/>
      <c r="AZ126" s="621"/>
      <c r="BA126" s="621"/>
      <c r="BB126" s="621"/>
      <c r="BC126" s="621"/>
      <c r="BD126" s="621"/>
      <c r="BE126" s="621"/>
      <c r="BF126" s="621"/>
      <c r="BG126" s="621"/>
      <c r="BH126" s="621"/>
      <c r="BI126" s="621"/>
      <c r="BJ126" s="621"/>
      <c r="BK126" s="621"/>
      <c r="BL126" s="621"/>
      <c r="BM126" s="621"/>
      <c r="BN126" s="621"/>
      <c r="BO126" s="621"/>
      <c r="BP126" s="621"/>
      <c r="BQ126" s="621"/>
      <c r="BR126" s="621"/>
      <c r="BS126" s="621"/>
      <c r="BT126" s="621"/>
      <c r="BU126" s="621"/>
      <c r="BV126" s="621"/>
      <c r="BW126" s="621"/>
      <c r="BX126" s="621"/>
      <c r="BY126" s="621"/>
      <c r="BZ126" s="621"/>
      <c r="CA126" s="621"/>
      <c r="CB126" s="621"/>
      <c r="CC126" s="621"/>
      <c r="CD126" s="621"/>
      <c r="CE126" s="621"/>
      <c r="CF126" s="621"/>
      <c r="CG126" s="621"/>
      <c r="CH126" s="621"/>
      <c r="CI126" s="621"/>
      <c r="CJ126" s="621"/>
      <c r="CK126" s="621"/>
      <c r="CL126" s="621"/>
      <c r="CM126" s="621"/>
      <c r="CN126" s="621"/>
      <c r="CO126" s="621"/>
      <c r="CP126" s="621"/>
      <c r="CQ126" s="621"/>
      <c r="CR126" s="621"/>
      <c r="CS126" s="621"/>
      <c r="CT126" s="621"/>
      <c r="CU126" s="621"/>
      <c r="CV126" s="621"/>
      <c r="CW126" s="621"/>
      <c r="CX126" s="621"/>
      <c r="CY126" s="621"/>
      <c r="CZ126" s="621"/>
      <c r="DA126" s="621"/>
      <c r="DB126" s="621"/>
      <c r="DC126" s="621"/>
      <c r="DD126" s="621"/>
      <c r="DE126" s="621"/>
      <c r="DF126" s="621"/>
      <c r="DG126" s="621"/>
      <c r="DH126" s="621"/>
      <c r="DI126" s="621"/>
      <c r="DJ126" s="621"/>
      <c r="DK126" s="621"/>
      <c r="DL126" s="621"/>
      <c r="DM126" s="621"/>
      <c r="DN126" s="621"/>
      <c r="DO126" s="621"/>
      <c r="DP126" s="621"/>
      <c r="DQ126" s="621"/>
      <c r="DR126" s="621"/>
      <c r="DS126" s="621"/>
      <c r="DT126" s="621"/>
      <c r="DU126" s="621"/>
      <c r="DV126" s="621"/>
      <c r="DW126" s="621"/>
      <c r="DX126" s="621"/>
      <c r="DY126" s="621"/>
      <c r="DZ126" s="621"/>
    </row>
    <row r="127" spans="1:130">
      <c r="A127" s="621"/>
      <c r="B127" s="621"/>
      <c r="C127" s="621"/>
      <c r="D127" s="621"/>
      <c r="E127" s="621"/>
      <c r="F127" s="621"/>
      <c r="G127" s="621"/>
      <c r="H127" s="621"/>
      <c r="I127" s="621"/>
      <c r="J127" s="621"/>
      <c r="K127" s="621"/>
      <c r="L127" s="621"/>
      <c r="M127" s="621"/>
      <c r="N127" s="621"/>
      <c r="O127" s="621"/>
      <c r="P127" s="621"/>
      <c r="Q127" s="621"/>
      <c r="R127" s="621"/>
      <c r="S127" s="621"/>
      <c r="T127" s="621"/>
      <c r="U127" s="621"/>
      <c r="V127" s="621"/>
      <c r="W127" s="621"/>
      <c r="X127" s="621"/>
      <c r="Y127" s="621"/>
      <c r="Z127" s="621"/>
      <c r="AA127" s="621"/>
      <c r="AB127" s="621"/>
      <c r="AC127" s="621"/>
      <c r="AD127" s="621"/>
      <c r="AE127" s="621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621"/>
      <c r="AP127" s="621"/>
      <c r="AQ127" s="621"/>
      <c r="AR127" s="621"/>
      <c r="AS127" s="621"/>
      <c r="AT127" s="621"/>
      <c r="AU127" s="621"/>
      <c r="AV127" s="621"/>
      <c r="AW127" s="621"/>
      <c r="AX127" s="621"/>
      <c r="AY127" s="621"/>
      <c r="AZ127" s="621"/>
      <c r="BA127" s="621"/>
      <c r="BB127" s="621"/>
      <c r="BC127" s="621"/>
      <c r="BD127" s="621"/>
      <c r="BE127" s="621"/>
      <c r="BF127" s="621"/>
      <c r="BG127" s="621"/>
      <c r="BH127" s="621"/>
      <c r="BI127" s="621"/>
      <c r="BJ127" s="621"/>
      <c r="BK127" s="621"/>
      <c r="BL127" s="621"/>
      <c r="BM127" s="621"/>
      <c r="BN127" s="621"/>
      <c r="BO127" s="621"/>
      <c r="BP127" s="621"/>
      <c r="BQ127" s="621"/>
      <c r="BR127" s="621"/>
      <c r="BS127" s="621"/>
      <c r="BT127" s="621"/>
      <c r="BU127" s="621"/>
      <c r="BV127" s="621"/>
      <c r="BW127" s="621"/>
      <c r="BX127" s="621"/>
      <c r="BY127" s="621"/>
      <c r="BZ127" s="621"/>
      <c r="CA127" s="621"/>
      <c r="CB127" s="621"/>
      <c r="CC127" s="621"/>
      <c r="CD127" s="621"/>
      <c r="CE127" s="621"/>
      <c r="CF127" s="621"/>
      <c r="CG127" s="621"/>
      <c r="CH127" s="621"/>
      <c r="CI127" s="621"/>
      <c r="CJ127" s="621"/>
      <c r="CK127" s="621"/>
      <c r="CL127" s="621"/>
      <c r="CM127" s="621"/>
      <c r="CN127" s="621"/>
      <c r="CO127" s="621"/>
      <c r="CP127" s="621"/>
      <c r="CQ127" s="621"/>
      <c r="CR127" s="621"/>
      <c r="CS127" s="621"/>
      <c r="CT127" s="621"/>
      <c r="CU127" s="621"/>
      <c r="CV127" s="621"/>
      <c r="CW127" s="621"/>
      <c r="CX127" s="621"/>
      <c r="CY127" s="621"/>
      <c r="CZ127" s="621"/>
      <c r="DA127" s="621"/>
      <c r="DB127" s="621"/>
      <c r="DC127" s="621"/>
      <c r="DD127" s="621"/>
      <c r="DE127" s="621"/>
      <c r="DF127" s="621"/>
      <c r="DG127" s="621"/>
      <c r="DH127" s="621"/>
      <c r="DI127" s="621"/>
      <c r="DJ127" s="621"/>
      <c r="DK127" s="621"/>
      <c r="DL127" s="621"/>
      <c r="DM127" s="621"/>
      <c r="DN127" s="621"/>
      <c r="DO127" s="621"/>
      <c r="DP127" s="621"/>
      <c r="DQ127" s="621"/>
      <c r="DR127" s="621"/>
      <c r="DS127" s="621"/>
      <c r="DT127" s="621"/>
      <c r="DU127" s="621"/>
      <c r="DV127" s="621"/>
      <c r="DW127" s="621"/>
      <c r="DX127" s="621"/>
      <c r="DY127" s="621"/>
      <c r="DZ127" s="621"/>
    </row>
    <row r="128" spans="1:130">
      <c r="A128" s="621"/>
      <c r="B128" s="621"/>
      <c r="C128" s="621"/>
      <c r="D128" s="621"/>
      <c r="E128" s="621"/>
      <c r="F128" s="621"/>
      <c r="G128" s="621"/>
      <c r="H128" s="621"/>
      <c r="I128" s="621"/>
      <c r="J128" s="621"/>
      <c r="K128" s="621"/>
      <c r="L128" s="621"/>
      <c r="M128" s="621"/>
      <c r="N128" s="621"/>
      <c r="O128" s="621"/>
      <c r="P128" s="621"/>
      <c r="Q128" s="621"/>
      <c r="R128" s="621"/>
      <c r="S128" s="621"/>
      <c r="T128" s="621"/>
      <c r="U128" s="621"/>
      <c r="V128" s="621"/>
      <c r="W128" s="621"/>
      <c r="X128" s="621"/>
      <c r="Y128" s="621"/>
      <c r="Z128" s="621"/>
      <c r="AA128" s="621"/>
      <c r="AB128" s="621"/>
      <c r="AC128" s="621"/>
      <c r="AD128" s="621"/>
      <c r="AE128" s="621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621"/>
      <c r="AP128" s="621"/>
      <c r="AQ128" s="621"/>
      <c r="AR128" s="621"/>
      <c r="AS128" s="621"/>
      <c r="AT128" s="621"/>
      <c r="AU128" s="621"/>
      <c r="AV128" s="621"/>
      <c r="AW128" s="621"/>
      <c r="AX128" s="621"/>
      <c r="AY128" s="621"/>
      <c r="AZ128" s="621"/>
      <c r="BA128" s="621"/>
      <c r="BB128" s="621"/>
      <c r="BC128" s="621"/>
      <c r="BD128" s="621"/>
      <c r="BE128" s="621"/>
      <c r="BF128" s="621"/>
      <c r="BG128" s="621"/>
      <c r="BH128" s="621"/>
      <c r="BI128" s="621"/>
      <c r="BJ128" s="621"/>
      <c r="BK128" s="621"/>
      <c r="BL128" s="621"/>
      <c r="BM128" s="621"/>
      <c r="BN128" s="621"/>
      <c r="BO128" s="621"/>
      <c r="BP128" s="621"/>
      <c r="BQ128" s="621"/>
      <c r="BR128" s="621"/>
      <c r="BS128" s="621"/>
      <c r="BT128" s="621"/>
      <c r="BU128" s="621"/>
      <c r="BV128" s="621"/>
      <c r="BW128" s="621"/>
      <c r="BX128" s="621"/>
      <c r="BY128" s="621"/>
      <c r="BZ128" s="621"/>
      <c r="CA128" s="621"/>
      <c r="CB128" s="621"/>
      <c r="CC128" s="621"/>
      <c r="CD128" s="621"/>
      <c r="CE128" s="621"/>
      <c r="CF128" s="621"/>
      <c r="CG128" s="621"/>
      <c r="CH128" s="621"/>
      <c r="CI128" s="621"/>
      <c r="CJ128" s="621"/>
      <c r="CK128" s="621"/>
      <c r="CL128" s="621"/>
      <c r="CM128" s="621"/>
      <c r="CN128" s="621"/>
      <c r="CO128" s="621"/>
      <c r="CP128" s="621"/>
      <c r="CQ128" s="621"/>
      <c r="CR128" s="621"/>
      <c r="CS128" s="621"/>
      <c r="CT128" s="621"/>
      <c r="CU128" s="621"/>
      <c r="CV128" s="621"/>
      <c r="CW128" s="621"/>
      <c r="CX128" s="621"/>
      <c r="CY128" s="621"/>
      <c r="CZ128" s="621"/>
      <c r="DA128" s="621"/>
      <c r="DB128" s="621"/>
      <c r="DC128" s="621"/>
      <c r="DD128" s="621"/>
      <c r="DE128" s="621"/>
      <c r="DF128" s="621"/>
      <c r="DG128" s="621"/>
      <c r="DH128" s="621"/>
      <c r="DI128" s="621"/>
      <c r="DJ128" s="621"/>
      <c r="DK128" s="621"/>
      <c r="DL128" s="621"/>
      <c r="DM128" s="621"/>
      <c r="DN128" s="621"/>
      <c r="DO128" s="621"/>
      <c r="DP128" s="621"/>
      <c r="DQ128" s="621"/>
      <c r="DR128" s="621"/>
      <c r="DS128" s="621"/>
      <c r="DT128" s="621"/>
      <c r="DU128" s="621"/>
      <c r="DV128" s="621"/>
      <c r="DW128" s="621"/>
      <c r="DX128" s="621"/>
      <c r="DY128" s="621"/>
      <c r="DZ128" s="621"/>
    </row>
    <row r="129" spans="1:130">
      <c r="A129" s="621"/>
      <c r="B129" s="621"/>
      <c r="C129" s="621"/>
      <c r="D129" s="621"/>
      <c r="E129" s="621"/>
      <c r="F129" s="621"/>
      <c r="G129" s="621"/>
      <c r="H129" s="621"/>
      <c r="I129" s="621"/>
      <c r="J129" s="621"/>
      <c r="K129" s="621"/>
      <c r="L129" s="621"/>
      <c r="M129" s="621"/>
      <c r="N129" s="621"/>
      <c r="O129" s="621"/>
      <c r="P129" s="621"/>
      <c r="Q129" s="621"/>
      <c r="R129" s="621"/>
      <c r="S129" s="621"/>
      <c r="T129" s="621"/>
      <c r="U129" s="621"/>
      <c r="V129" s="621"/>
      <c r="W129" s="621"/>
      <c r="X129" s="621"/>
      <c r="Y129" s="621"/>
      <c r="Z129" s="621"/>
      <c r="AA129" s="621"/>
      <c r="AB129" s="621"/>
      <c r="AC129" s="621"/>
      <c r="AD129" s="621"/>
      <c r="AE129" s="621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621"/>
      <c r="AP129" s="621"/>
      <c r="AQ129" s="621"/>
      <c r="AR129" s="621"/>
      <c r="AS129" s="621"/>
      <c r="AT129" s="621"/>
      <c r="AU129" s="621"/>
      <c r="AV129" s="621"/>
      <c r="AW129" s="621"/>
      <c r="AX129" s="621"/>
      <c r="AY129" s="621"/>
      <c r="AZ129" s="621"/>
      <c r="BA129" s="621"/>
      <c r="BB129" s="621"/>
      <c r="BC129" s="621"/>
      <c r="BD129" s="621"/>
      <c r="BE129" s="621"/>
      <c r="BF129" s="621"/>
      <c r="BG129" s="621"/>
      <c r="BH129" s="621"/>
      <c r="BI129" s="621"/>
      <c r="BJ129" s="621"/>
      <c r="BK129" s="621"/>
      <c r="BL129" s="621"/>
      <c r="BM129" s="621"/>
      <c r="BN129" s="621"/>
      <c r="BO129" s="621"/>
      <c r="BP129" s="621"/>
      <c r="BQ129" s="621"/>
      <c r="BR129" s="621"/>
      <c r="BS129" s="621"/>
      <c r="BT129" s="621"/>
      <c r="BU129" s="621"/>
      <c r="BV129" s="621"/>
      <c r="BW129" s="621"/>
      <c r="BX129" s="621"/>
      <c r="BY129" s="621"/>
      <c r="BZ129" s="621"/>
      <c r="CA129" s="621"/>
      <c r="CB129" s="621"/>
      <c r="CC129" s="621"/>
      <c r="CD129" s="621"/>
      <c r="CE129" s="621"/>
      <c r="CF129" s="621"/>
      <c r="CG129" s="621"/>
      <c r="CH129" s="621"/>
      <c r="CI129" s="621"/>
      <c r="CJ129" s="621"/>
      <c r="CK129" s="621"/>
      <c r="CL129" s="621"/>
      <c r="CM129" s="621"/>
      <c r="CN129" s="621"/>
      <c r="CO129" s="621"/>
      <c r="CP129" s="621"/>
      <c r="CQ129" s="621"/>
      <c r="CR129" s="621"/>
      <c r="CS129" s="621"/>
      <c r="CT129" s="621"/>
      <c r="CU129" s="621"/>
      <c r="CV129" s="621"/>
      <c r="CW129" s="621"/>
      <c r="CX129" s="621"/>
      <c r="CY129" s="621"/>
      <c r="CZ129" s="621"/>
      <c r="DA129" s="621"/>
      <c r="DB129" s="621"/>
      <c r="DC129" s="621"/>
      <c r="DD129" s="621"/>
      <c r="DE129" s="621"/>
      <c r="DF129" s="621"/>
      <c r="DG129" s="621"/>
      <c r="DH129" s="621"/>
      <c r="DI129" s="621"/>
      <c r="DJ129" s="621"/>
      <c r="DK129" s="621"/>
      <c r="DL129" s="621"/>
      <c r="DM129" s="621"/>
      <c r="DN129" s="621"/>
      <c r="DO129" s="621"/>
      <c r="DP129" s="621"/>
      <c r="DQ129" s="621"/>
      <c r="DR129" s="621"/>
      <c r="DS129" s="621"/>
      <c r="DT129" s="621"/>
      <c r="DU129" s="621"/>
      <c r="DV129" s="621"/>
      <c r="DW129" s="621"/>
      <c r="DX129" s="621"/>
      <c r="DY129" s="621"/>
      <c r="DZ129" s="621"/>
    </row>
    <row r="130" spans="1:130">
      <c r="A130" s="621"/>
      <c r="B130" s="621"/>
      <c r="C130" s="621"/>
      <c r="D130" s="621"/>
      <c r="E130" s="621"/>
      <c r="F130" s="621"/>
      <c r="G130" s="621"/>
      <c r="H130" s="621"/>
      <c r="I130" s="621"/>
      <c r="J130" s="621"/>
      <c r="K130" s="621"/>
      <c r="L130" s="621"/>
      <c r="M130" s="621"/>
      <c r="N130" s="621"/>
      <c r="O130" s="621"/>
      <c r="P130" s="621"/>
      <c r="Q130" s="621"/>
      <c r="R130" s="621"/>
      <c r="S130" s="621"/>
      <c r="T130" s="621"/>
      <c r="U130" s="621"/>
      <c r="V130" s="621"/>
      <c r="W130" s="621"/>
      <c r="X130" s="621"/>
      <c r="Y130" s="621"/>
      <c r="Z130" s="621"/>
      <c r="AA130" s="621"/>
      <c r="AB130" s="621"/>
      <c r="AC130" s="621"/>
      <c r="AD130" s="621"/>
      <c r="AE130" s="621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621"/>
      <c r="AP130" s="621"/>
      <c r="AQ130" s="621"/>
      <c r="AR130" s="621"/>
      <c r="AS130" s="621"/>
      <c r="AT130" s="621"/>
      <c r="AU130" s="621"/>
      <c r="AV130" s="621"/>
      <c r="AW130" s="621"/>
      <c r="AX130" s="621"/>
      <c r="AY130" s="621"/>
      <c r="AZ130" s="621"/>
      <c r="BA130" s="621"/>
      <c r="BB130" s="621"/>
      <c r="BC130" s="621"/>
      <c r="BD130" s="621"/>
      <c r="BE130" s="621"/>
      <c r="BF130" s="621"/>
      <c r="BG130" s="621"/>
      <c r="BH130" s="621"/>
      <c r="BI130" s="621"/>
      <c r="BJ130" s="621"/>
      <c r="BK130" s="621"/>
      <c r="BL130" s="621"/>
      <c r="BM130" s="621"/>
      <c r="BN130" s="621"/>
      <c r="BO130" s="621"/>
      <c r="BP130" s="621"/>
      <c r="BQ130" s="621"/>
      <c r="BR130" s="621"/>
      <c r="BS130" s="621"/>
      <c r="BT130" s="621"/>
      <c r="BU130" s="621"/>
      <c r="BV130" s="621"/>
      <c r="BW130" s="621"/>
      <c r="BX130" s="621"/>
      <c r="BY130" s="621"/>
      <c r="BZ130" s="621"/>
      <c r="CA130" s="621"/>
      <c r="CB130" s="621"/>
      <c r="CC130" s="621"/>
      <c r="CD130" s="621"/>
      <c r="CE130" s="621"/>
      <c r="CF130" s="621"/>
      <c r="CG130" s="621"/>
      <c r="CH130" s="621"/>
      <c r="CI130" s="621"/>
      <c r="CJ130" s="621"/>
      <c r="CK130" s="621"/>
      <c r="CL130" s="621"/>
      <c r="CM130" s="621"/>
      <c r="CN130" s="621"/>
      <c r="CO130" s="621"/>
      <c r="CP130" s="621"/>
      <c r="CQ130" s="621"/>
      <c r="CR130" s="621"/>
      <c r="CS130" s="621"/>
      <c r="CT130" s="621"/>
      <c r="CU130" s="621"/>
      <c r="CV130" s="621"/>
      <c r="CW130" s="621"/>
      <c r="CX130" s="621"/>
      <c r="CY130" s="621"/>
      <c r="CZ130" s="621"/>
      <c r="DA130" s="621"/>
      <c r="DB130" s="621"/>
      <c r="DC130" s="621"/>
      <c r="DD130" s="621"/>
      <c r="DE130" s="621"/>
      <c r="DF130" s="621"/>
      <c r="DG130" s="621"/>
      <c r="DH130" s="621"/>
      <c r="DI130" s="621"/>
      <c r="DJ130" s="621"/>
      <c r="DK130" s="621"/>
      <c r="DL130" s="621"/>
      <c r="DM130" s="621"/>
      <c r="DN130" s="621"/>
      <c r="DO130" s="621"/>
      <c r="DP130" s="621"/>
      <c r="DQ130" s="621"/>
      <c r="DR130" s="621"/>
      <c r="DS130" s="621"/>
      <c r="DT130" s="621"/>
      <c r="DU130" s="621"/>
      <c r="DV130" s="621"/>
      <c r="DW130" s="621"/>
      <c r="DX130" s="621"/>
      <c r="DY130" s="621"/>
      <c r="DZ130" s="621"/>
    </row>
    <row r="131" spans="1:130">
      <c r="A131" s="621"/>
      <c r="B131" s="621"/>
      <c r="C131" s="621"/>
      <c r="D131" s="621"/>
      <c r="E131" s="621"/>
      <c r="F131" s="621"/>
      <c r="G131" s="621"/>
      <c r="H131" s="621"/>
      <c r="I131" s="621"/>
      <c r="J131" s="621"/>
      <c r="K131" s="621"/>
      <c r="L131" s="621"/>
      <c r="M131" s="621"/>
      <c r="N131" s="621"/>
      <c r="O131" s="621"/>
      <c r="P131" s="621"/>
      <c r="Q131" s="621"/>
      <c r="R131" s="621"/>
      <c r="S131" s="621"/>
      <c r="T131" s="621"/>
      <c r="U131" s="621"/>
      <c r="V131" s="621"/>
      <c r="W131" s="621"/>
      <c r="X131" s="621"/>
      <c r="Y131" s="621"/>
      <c r="Z131" s="621"/>
      <c r="AA131" s="621"/>
      <c r="AB131" s="621"/>
      <c r="AC131" s="621"/>
      <c r="AD131" s="621"/>
      <c r="AE131" s="621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AU131" s="621"/>
      <c r="AV131" s="621"/>
      <c r="AW131" s="621"/>
      <c r="AX131" s="621"/>
      <c r="AY131" s="621"/>
      <c r="AZ131" s="621"/>
      <c r="BA131" s="621"/>
      <c r="BB131" s="621"/>
      <c r="BC131" s="621"/>
      <c r="BD131" s="621"/>
      <c r="BE131" s="621"/>
      <c r="BF131" s="621"/>
      <c r="BG131" s="621"/>
      <c r="BH131" s="621"/>
      <c r="BI131" s="621"/>
      <c r="BJ131" s="621"/>
      <c r="BK131" s="621"/>
      <c r="BL131" s="621"/>
      <c r="BM131" s="621"/>
      <c r="BN131" s="621"/>
      <c r="BO131" s="621"/>
      <c r="BP131" s="621"/>
      <c r="BQ131" s="621"/>
      <c r="BR131" s="621"/>
      <c r="BS131" s="621"/>
      <c r="BT131" s="621"/>
      <c r="BU131" s="621"/>
      <c r="BV131" s="621"/>
      <c r="BW131" s="621"/>
      <c r="BX131" s="621"/>
      <c r="BY131" s="621"/>
      <c r="BZ131" s="621"/>
      <c r="CA131" s="621"/>
      <c r="CB131" s="621"/>
      <c r="CC131" s="621"/>
      <c r="CD131" s="621"/>
      <c r="CE131" s="621"/>
      <c r="CF131" s="621"/>
      <c r="CG131" s="621"/>
      <c r="CH131" s="621"/>
      <c r="CI131" s="621"/>
      <c r="CJ131" s="621"/>
      <c r="CK131" s="621"/>
      <c r="CL131" s="621"/>
      <c r="CM131" s="621"/>
      <c r="CN131" s="621"/>
      <c r="CO131" s="621"/>
      <c r="CP131" s="621"/>
      <c r="CQ131" s="621"/>
      <c r="CR131" s="621"/>
      <c r="CS131" s="621"/>
      <c r="CT131" s="621"/>
      <c r="CU131" s="621"/>
      <c r="CV131" s="621"/>
      <c r="CW131" s="621"/>
      <c r="CX131" s="621"/>
      <c r="CY131" s="621"/>
      <c r="CZ131" s="621"/>
      <c r="DA131" s="621"/>
      <c r="DB131" s="621"/>
      <c r="DC131" s="621"/>
      <c r="DD131" s="621"/>
      <c r="DE131" s="621"/>
      <c r="DF131" s="621"/>
      <c r="DG131" s="621"/>
      <c r="DH131" s="621"/>
      <c r="DI131" s="621"/>
      <c r="DJ131" s="621"/>
      <c r="DK131" s="621"/>
      <c r="DL131" s="621"/>
      <c r="DM131" s="621"/>
      <c r="DN131" s="621"/>
      <c r="DO131" s="621"/>
      <c r="DP131" s="621"/>
      <c r="DQ131" s="621"/>
      <c r="DR131" s="621"/>
      <c r="DS131" s="621"/>
      <c r="DT131" s="621"/>
      <c r="DU131" s="621"/>
      <c r="DV131" s="621"/>
      <c r="DW131" s="621"/>
      <c r="DX131" s="621"/>
      <c r="DY131" s="621"/>
      <c r="DZ131" s="621"/>
    </row>
    <row r="132" spans="1:130">
      <c r="A132" s="621"/>
      <c r="B132" s="621"/>
      <c r="C132" s="621"/>
      <c r="D132" s="621"/>
      <c r="E132" s="621"/>
      <c r="F132" s="621"/>
      <c r="G132" s="621"/>
      <c r="H132" s="621"/>
      <c r="I132" s="621"/>
      <c r="J132" s="621"/>
      <c r="K132" s="621"/>
      <c r="L132" s="621"/>
      <c r="M132" s="621"/>
      <c r="N132" s="621"/>
      <c r="O132" s="621"/>
      <c r="P132" s="621"/>
      <c r="Q132" s="621"/>
      <c r="R132" s="621"/>
      <c r="S132" s="621"/>
      <c r="T132" s="621"/>
      <c r="U132" s="621"/>
      <c r="V132" s="621"/>
      <c r="W132" s="621"/>
      <c r="X132" s="621"/>
      <c r="Y132" s="621"/>
      <c r="Z132" s="621"/>
      <c r="AA132" s="621"/>
      <c r="AB132" s="621"/>
      <c r="AC132" s="621"/>
      <c r="AD132" s="621"/>
      <c r="AE132" s="621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AW132" s="621"/>
      <c r="AX132" s="621"/>
      <c r="AY132" s="621"/>
      <c r="AZ132" s="621"/>
      <c r="BA132" s="621"/>
      <c r="BB132" s="621"/>
      <c r="BC132" s="621"/>
      <c r="BD132" s="621"/>
      <c r="BE132" s="621"/>
      <c r="BF132" s="621"/>
      <c r="BG132" s="621"/>
      <c r="BH132" s="621"/>
      <c r="BI132" s="621"/>
      <c r="BJ132" s="621"/>
      <c r="BK132" s="621"/>
      <c r="BL132" s="621"/>
      <c r="BM132" s="621"/>
      <c r="BN132" s="621"/>
      <c r="BO132" s="621"/>
      <c r="BP132" s="621"/>
      <c r="BQ132" s="621"/>
      <c r="BR132" s="621"/>
      <c r="BS132" s="621"/>
      <c r="BT132" s="621"/>
      <c r="BU132" s="621"/>
      <c r="BV132" s="621"/>
      <c r="BW132" s="621"/>
      <c r="BX132" s="621"/>
      <c r="BY132" s="621"/>
      <c r="BZ132" s="621"/>
      <c r="CA132" s="621"/>
      <c r="CB132" s="621"/>
      <c r="CC132" s="621"/>
      <c r="CD132" s="621"/>
      <c r="CE132" s="621"/>
      <c r="CF132" s="621"/>
      <c r="CG132" s="621"/>
      <c r="CH132" s="621"/>
      <c r="CI132" s="621"/>
      <c r="CJ132" s="621"/>
      <c r="CK132" s="621"/>
      <c r="CL132" s="621"/>
      <c r="CM132" s="621"/>
      <c r="CN132" s="621"/>
      <c r="CO132" s="621"/>
      <c r="CP132" s="621"/>
      <c r="CQ132" s="621"/>
      <c r="CR132" s="621"/>
      <c r="CS132" s="621"/>
      <c r="CT132" s="621"/>
      <c r="CU132" s="621"/>
      <c r="CV132" s="621"/>
      <c r="CW132" s="621"/>
      <c r="CX132" s="621"/>
      <c r="CY132" s="621"/>
      <c r="CZ132" s="621"/>
      <c r="DA132" s="621"/>
      <c r="DB132" s="621"/>
      <c r="DC132" s="621"/>
      <c r="DD132" s="621"/>
      <c r="DE132" s="621"/>
      <c r="DF132" s="621"/>
      <c r="DG132" s="621"/>
      <c r="DH132" s="621"/>
      <c r="DI132" s="621"/>
      <c r="DJ132" s="621"/>
      <c r="DK132" s="621"/>
      <c r="DL132" s="621"/>
      <c r="DM132" s="621"/>
      <c r="DN132" s="621"/>
      <c r="DO132" s="621"/>
      <c r="DP132" s="621"/>
      <c r="DQ132" s="621"/>
      <c r="DR132" s="621"/>
      <c r="DS132" s="621"/>
      <c r="DT132" s="621"/>
      <c r="DU132" s="621"/>
      <c r="DV132" s="621"/>
      <c r="DW132" s="621"/>
      <c r="DX132" s="621"/>
      <c r="DY132" s="621"/>
      <c r="DZ132" s="621"/>
    </row>
    <row r="133" spans="1:130">
      <c r="A133" s="621"/>
      <c r="B133" s="621"/>
      <c r="C133" s="621"/>
      <c r="D133" s="621"/>
      <c r="E133" s="621"/>
      <c r="F133" s="621"/>
      <c r="G133" s="621"/>
      <c r="H133" s="621"/>
      <c r="I133" s="621"/>
      <c r="J133" s="621"/>
      <c r="K133" s="621"/>
      <c r="L133" s="621"/>
      <c r="M133" s="621"/>
      <c r="N133" s="621"/>
      <c r="O133" s="621"/>
      <c r="P133" s="621"/>
      <c r="Q133" s="621"/>
      <c r="R133" s="621"/>
      <c r="S133" s="621"/>
      <c r="T133" s="621"/>
      <c r="U133" s="621"/>
      <c r="V133" s="621"/>
      <c r="W133" s="621"/>
      <c r="X133" s="621"/>
      <c r="Y133" s="621"/>
      <c r="Z133" s="621"/>
      <c r="AA133" s="621"/>
      <c r="AB133" s="621"/>
      <c r="AC133" s="621"/>
      <c r="AD133" s="621"/>
      <c r="AE133" s="621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AR133" s="621"/>
      <c r="AS133" s="621"/>
      <c r="AT133" s="621"/>
      <c r="AU133" s="621"/>
      <c r="AV133" s="621"/>
      <c r="AW133" s="621"/>
      <c r="AX133" s="621"/>
      <c r="AY133" s="621"/>
      <c r="AZ133" s="621"/>
      <c r="BA133" s="621"/>
      <c r="BB133" s="621"/>
      <c r="BC133" s="621"/>
      <c r="BD133" s="621"/>
      <c r="BE133" s="621"/>
      <c r="BF133" s="621"/>
      <c r="BG133" s="621"/>
      <c r="BH133" s="621"/>
      <c r="BI133" s="621"/>
      <c r="BJ133" s="621"/>
      <c r="BK133" s="621"/>
      <c r="BL133" s="621"/>
      <c r="BM133" s="621"/>
      <c r="BN133" s="621"/>
      <c r="BO133" s="621"/>
      <c r="BP133" s="621"/>
      <c r="BQ133" s="621"/>
      <c r="BR133" s="621"/>
      <c r="BS133" s="621"/>
      <c r="BT133" s="621"/>
      <c r="BU133" s="621"/>
      <c r="BV133" s="621"/>
      <c r="BW133" s="621"/>
      <c r="BX133" s="621"/>
      <c r="BY133" s="621"/>
      <c r="BZ133" s="621"/>
      <c r="CA133" s="621"/>
      <c r="CB133" s="621"/>
      <c r="CC133" s="621"/>
      <c r="CD133" s="621"/>
      <c r="CE133" s="621"/>
      <c r="CF133" s="621"/>
      <c r="CG133" s="621"/>
      <c r="CH133" s="621"/>
      <c r="CI133" s="621"/>
      <c r="CJ133" s="621"/>
      <c r="CK133" s="621"/>
      <c r="CL133" s="621"/>
      <c r="CM133" s="621"/>
      <c r="CN133" s="621"/>
      <c r="CO133" s="621"/>
      <c r="CP133" s="621"/>
      <c r="CQ133" s="621"/>
      <c r="CR133" s="621"/>
      <c r="CS133" s="621"/>
      <c r="CT133" s="621"/>
      <c r="CU133" s="621"/>
      <c r="CV133" s="621"/>
      <c r="CW133" s="621"/>
      <c r="CX133" s="621"/>
      <c r="CY133" s="621"/>
      <c r="CZ133" s="621"/>
      <c r="DA133" s="621"/>
      <c r="DB133" s="621"/>
      <c r="DC133" s="621"/>
      <c r="DD133" s="621"/>
      <c r="DE133" s="621"/>
      <c r="DF133" s="621"/>
      <c r="DG133" s="621"/>
      <c r="DH133" s="621"/>
      <c r="DI133" s="621"/>
      <c r="DJ133" s="621"/>
      <c r="DK133" s="621"/>
      <c r="DL133" s="621"/>
      <c r="DM133" s="621"/>
      <c r="DN133" s="621"/>
      <c r="DO133" s="621"/>
      <c r="DP133" s="621"/>
      <c r="DQ133" s="621"/>
      <c r="DR133" s="621"/>
      <c r="DS133" s="621"/>
      <c r="DT133" s="621"/>
      <c r="DU133" s="621"/>
      <c r="DV133" s="621"/>
      <c r="DW133" s="621"/>
      <c r="DX133" s="621"/>
      <c r="DY133" s="621"/>
      <c r="DZ133" s="621"/>
    </row>
    <row r="134" spans="1:130">
      <c r="A134" s="621"/>
      <c r="B134" s="621"/>
      <c r="C134" s="621"/>
      <c r="D134" s="621"/>
      <c r="E134" s="621"/>
      <c r="F134" s="621"/>
      <c r="G134" s="621"/>
      <c r="H134" s="621"/>
      <c r="I134" s="621"/>
      <c r="J134" s="621"/>
      <c r="K134" s="621"/>
      <c r="L134" s="621"/>
      <c r="M134" s="621"/>
      <c r="N134" s="621"/>
      <c r="O134" s="621"/>
      <c r="P134" s="621"/>
      <c r="Q134" s="621"/>
      <c r="R134" s="621"/>
      <c r="S134" s="621"/>
      <c r="T134" s="621"/>
      <c r="U134" s="621"/>
      <c r="V134" s="621"/>
      <c r="W134" s="621"/>
      <c r="X134" s="621"/>
      <c r="Y134" s="621"/>
      <c r="Z134" s="621"/>
      <c r="AA134" s="621"/>
      <c r="AB134" s="621"/>
      <c r="AC134" s="621"/>
      <c r="AD134" s="621"/>
      <c r="AE134" s="621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AR134" s="621"/>
      <c r="AS134" s="621"/>
      <c r="AT134" s="621"/>
      <c r="AU134" s="621"/>
      <c r="AV134" s="621"/>
      <c r="AW134" s="621"/>
      <c r="AX134" s="621"/>
      <c r="AY134" s="621"/>
      <c r="AZ134" s="621"/>
      <c r="BA134" s="621"/>
      <c r="BB134" s="621"/>
      <c r="BC134" s="621"/>
      <c r="BD134" s="621"/>
      <c r="BE134" s="621"/>
      <c r="BF134" s="621"/>
      <c r="BG134" s="621"/>
      <c r="BH134" s="621"/>
      <c r="BI134" s="621"/>
      <c r="BJ134" s="621"/>
      <c r="BK134" s="621"/>
      <c r="BL134" s="621"/>
      <c r="BM134" s="621"/>
      <c r="BN134" s="621"/>
      <c r="BO134" s="621"/>
      <c r="BP134" s="621"/>
      <c r="BQ134" s="621"/>
      <c r="BR134" s="621"/>
      <c r="BS134" s="621"/>
      <c r="BT134" s="621"/>
      <c r="BU134" s="621"/>
      <c r="BV134" s="621"/>
      <c r="BW134" s="621"/>
      <c r="BX134" s="621"/>
      <c r="BY134" s="621"/>
      <c r="BZ134" s="621"/>
      <c r="CA134" s="621"/>
      <c r="CB134" s="621"/>
      <c r="CC134" s="621"/>
      <c r="CD134" s="621"/>
      <c r="CE134" s="621"/>
      <c r="CF134" s="621"/>
      <c r="CG134" s="621"/>
      <c r="CH134" s="621"/>
      <c r="CI134" s="621"/>
      <c r="CJ134" s="621"/>
      <c r="CK134" s="621"/>
      <c r="CL134" s="621"/>
      <c r="CM134" s="621"/>
      <c r="CN134" s="621"/>
      <c r="CO134" s="621"/>
      <c r="CP134" s="621"/>
      <c r="CQ134" s="621"/>
      <c r="CR134" s="621"/>
      <c r="CS134" s="621"/>
      <c r="CT134" s="621"/>
      <c r="CU134" s="621"/>
      <c r="CV134" s="621"/>
      <c r="CW134" s="621"/>
      <c r="CX134" s="621"/>
      <c r="CY134" s="621"/>
      <c r="CZ134" s="621"/>
      <c r="DA134" s="621"/>
      <c r="DB134" s="621"/>
      <c r="DC134" s="621"/>
      <c r="DD134" s="621"/>
      <c r="DE134" s="621"/>
      <c r="DF134" s="621"/>
      <c r="DG134" s="621"/>
      <c r="DH134" s="621"/>
      <c r="DI134" s="621"/>
      <c r="DJ134" s="621"/>
      <c r="DK134" s="621"/>
      <c r="DL134" s="621"/>
      <c r="DM134" s="621"/>
      <c r="DN134" s="621"/>
      <c r="DO134" s="621"/>
      <c r="DP134" s="621"/>
      <c r="DQ134" s="621"/>
      <c r="DR134" s="621"/>
      <c r="DS134" s="621"/>
      <c r="DT134" s="621"/>
      <c r="DU134" s="621"/>
      <c r="DV134" s="621"/>
      <c r="DW134" s="621"/>
      <c r="DX134" s="621"/>
      <c r="DY134" s="621"/>
      <c r="DZ134" s="621"/>
    </row>
    <row r="135" spans="1:130">
      <c r="A135" s="621"/>
      <c r="B135" s="621"/>
      <c r="C135" s="621"/>
      <c r="D135" s="621"/>
      <c r="E135" s="621"/>
      <c r="F135" s="621"/>
      <c r="G135" s="621"/>
      <c r="H135" s="621"/>
      <c r="I135" s="621"/>
      <c r="J135" s="621"/>
      <c r="K135" s="621"/>
      <c r="L135" s="621"/>
      <c r="M135" s="621"/>
      <c r="N135" s="621"/>
      <c r="O135" s="621"/>
      <c r="P135" s="621"/>
      <c r="Q135" s="621"/>
      <c r="R135" s="621"/>
      <c r="S135" s="621"/>
      <c r="T135" s="621"/>
      <c r="U135" s="621"/>
      <c r="V135" s="621"/>
      <c r="W135" s="621"/>
      <c r="X135" s="621"/>
      <c r="Y135" s="621"/>
      <c r="Z135" s="621"/>
      <c r="AA135" s="621"/>
      <c r="AB135" s="621"/>
      <c r="AC135" s="621"/>
      <c r="AD135" s="621"/>
      <c r="AE135" s="621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AR135" s="621"/>
      <c r="AS135" s="621"/>
      <c r="AT135" s="621"/>
      <c r="AU135" s="621"/>
      <c r="AV135" s="621"/>
      <c r="AW135" s="621"/>
      <c r="AX135" s="621"/>
      <c r="AY135" s="621"/>
      <c r="AZ135" s="621"/>
      <c r="BA135" s="621"/>
      <c r="BB135" s="621"/>
      <c r="BC135" s="621"/>
      <c r="BD135" s="621"/>
      <c r="BE135" s="621"/>
      <c r="BF135" s="621"/>
      <c r="BG135" s="621"/>
      <c r="BH135" s="621"/>
      <c r="BI135" s="621"/>
      <c r="BJ135" s="621"/>
      <c r="BK135" s="621"/>
      <c r="BL135" s="621"/>
      <c r="BM135" s="621"/>
      <c r="BN135" s="621"/>
      <c r="BO135" s="621"/>
      <c r="BP135" s="621"/>
      <c r="BQ135" s="621"/>
      <c r="BR135" s="621"/>
      <c r="BS135" s="621"/>
      <c r="BT135" s="621"/>
      <c r="BU135" s="621"/>
      <c r="BV135" s="621"/>
      <c r="BW135" s="621"/>
      <c r="BX135" s="621"/>
      <c r="BY135" s="621"/>
      <c r="BZ135" s="621"/>
      <c r="CA135" s="621"/>
      <c r="CB135" s="621"/>
      <c r="CC135" s="621"/>
      <c r="CD135" s="621"/>
      <c r="CE135" s="621"/>
      <c r="CF135" s="621"/>
      <c r="CG135" s="621"/>
      <c r="CH135" s="621"/>
      <c r="CI135" s="621"/>
      <c r="CJ135" s="621"/>
      <c r="CK135" s="621"/>
      <c r="CL135" s="621"/>
      <c r="CM135" s="621"/>
      <c r="CN135" s="621"/>
      <c r="CO135" s="621"/>
      <c r="CP135" s="621"/>
      <c r="CQ135" s="621"/>
      <c r="CR135" s="621"/>
      <c r="CS135" s="621"/>
      <c r="CT135" s="621"/>
      <c r="CU135" s="621"/>
      <c r="CV135" s="621"/>
      <c r="CW135" s="621"/>
      <c r="CX135" s="621"/>
      <c r="CY135" s="621"/>
      <c r="CZ135" s="621"/>
      <c r="DA135" s="621"/>
      <c r="DB135" s="621"/>
      <c r="DC135" s="621"/>
      <c r="DD135" s="621"/>
      <c r="DE135" s="621"/>
      <c r="DF135" s="621"/>
      <c r="DG135" s="621"/>
      <c r="DH135" s="621"/>
      <c r="DI135" s="621"/>
      <c r="DJ135" s="621"/>
      <c r="DK135" s="621"/>
      <c r="DL135" s="621"/>
      <c r="DM135" s="621"/>
      <c r="DN135" s="621"/>
      <c r="DO135" s="621"/>
      <c r="DP135" s="621"/>
      <c r="DQ135" s="621"/>
      <c r="DR135" s="621"/>
      <c r="DS135" s="621"/>
      <c r="DT135" s="621"/>
      <c r="DU135" s="621"/>
      <c r="DV135" s="621"/>
      <c r="DW135" s="621"/>
      <c r="DX135" s="621"/>
      <c r="DY135" s="621"/>
      <c r="DZ135" s="621"/>
    </row>
    <row r="136" spans="1:130">
      <c r="A136" s="621"/>
      <c r="B136" s="621"/>
      <c r="C136" s="621"/>
      <c r="D136" s="621"/>
      <c r="E136" s="621"/>
      <c r="F136" s="621"/>
      <c r="G136" s="621"/>
      <c r="H136" s="621"/>
      <c r="I136" s="621"/>
      <c r="J136" s="621"/>
      <c r="K136" s="621"/>
      <c r="L136" s="621"/>
      <c r="M136" s="621"/>
      <c r="N136" s="621"/>
      <c r="O136" s="621"/>
      <c r="P136" s="621"/>
      <c r="Q136" s="621"/>
      <c r="R136" s="621"/>
      <c r="S136" s="621"/>
      <c r="T136" s="621"/>
      <c r="U136" s="621"/>
      <c r="V136" s="621"/>
      <c r="W136" s="621"/>
      <c r="X136" s="621"/>
      <c r="Y136" s="621"/>
      <c r="Z136" s="621"/>
      <c r="AA136" s="621"/>
      <c r="AB136" s="621"/>
      <c r="AC136" s="621"/>
      <c r="AD136" s="621"/>
      <c r="AE136" s="621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21"/>
      <c r="AR136" s="621"/>
      <c r="AS136" s="621"/>
      <c r="AT136" s="621"/>
      <c r="AU136" s="621"/>
      <c r="AV136" s="621"/>
      <c r="AW136" s="621"/>
      <c r="AX136" s="621"/>
      <c r="AY136" s="621"/>
      <c r="AZ136" s="621"/>
      <c r="BA136" s="621"/>
      <c r="BB136" s="621"/>
      <c r="BC136" s="621"/>
      <c r="BD136" s="621"/>
      <c r="BE136" s="621"/>
      <c r="BF136" s="621"/>
      <c r="BG136" s="621"/>
      <c r="BH136" s="621"/>
      <c r="BI136" s="621"/>
      <c r="BJ136" s="621"/>
      <c r="BK136" s="621"/>
      <c r="BL136" s="621"/>
      <c r="BM136" s="621"/>
      <c r="BN136" s="621"/>
      <c r="BO136" s="621"/>
      <c r="BP136" s="621"/>
      <c r="BQ136" s="621"/>
      <c r="BR136" s="621"/>
      <c r="BS136" s="621"/>
      <c r="BT136" s="621"/>
      <c r="BU136" s="621"/>
      <c r="BV136" s="621"/>
      <c r="BW136" s="621"/>
      <c r="BX136" s="621"/>
      <c r="BY136" s="621"/>
      <c r="BZ136" s="621"/>
      <c r="CA136" s="621"/>
      <c r="CB136" s="621"/>
      <c r="CC136" s="621"/>
      <c r="CD136" s="621"/>
      <c r="CE136" s="621"/>
      <c r="CF136" s="621"/>
      <c r="CG136" s="621"/>
      <c r="CH136" s="621"/>
      <c r="CI136" s="621"/>
      <c r="CJ136" s="621"/>
      <c r="CK136" s="621"/>
      <c r="CL136" s="621"/>
      <c r="CM136" s="621"/>
      <c r="CN136" s="621"/>
      <c r="CO136" s="621"/>
      <c r="CP136" s="621"/>
      <c r="CQ136" s="621"/>
      <c r="CR136" s="621"/>
      <c r="CS136" s="621"/>
      <c r="CT136" s="621"/>
      <c r="CU136" s="621"/>
      <c r="CV136" s="621"/>
      <c r="CW136" s="621"/>
      <c r="CX136" s="621"/>
      <c r="CY136" s="621"/>
      <c r="CZ136" s="621"/>
      <c r="DA136" s="621"/>
      <c r="DB136" s="621"/>
      <c r="DC136" s="621"/>
      <c r="DD136" s="621"/>
      <c r="DE136" s="621"/>
      <c r="DF136" s="621"/>
      <c r="DG136" s="621"/>
      <c r="DH136" s="621"/>
      <c r="DI136" s="621"/>
      <c r="DJ136" s="621"/>
      <c r="DK136" s="621"/>
      <c r="DL136" s="621"/>
      <c r="DM136" s="621"/>
      <c r="DN136" s="621"/>
      <c r="DO136" s="621"/>
      <c r="DP136" s="621"/>
      <c r="DQ136" s="621"/>
      <c r="DR136" s="621"/>
      <c r="DS136" s="621"/>
      <c r="DT136" s="621"/>
      <c r="DU136" s="621"/>
      <c r="DV136" s="621"/>
      <c r="DW136" s="621"/>
      <c r="DX136" s="621"/>
      <c r="DY136" s="621"/>
      <c r="DZ136" s="621"/>
    </row>
    <row r="137" spans="1:130">
      <c r="A137" s="621"/>
      <c r="B137" s="621"/>
      <c r="C137" s="621"/>
      <c r="D137" s="621"/>
      <c r="E137" s="621"/>
      <c r="F137" s="621"/>
      <c r="G137" s="621"/>
      <c r="H137" s="621"/>
      <c r="I137" s="621"/>
      <c r="J137" s="621"/>
      <c r="K137" s="621"/>
      <c r="L137" s="621"/>
      <c r="M137" s="621"/>
      <c r="N137" s="621"/>
      <c r="O137" s="621"/>
      <c r="P137" s="621"/>
      <c r="Q137" s="621"/>
      <c r="R137" s="621"/>
      <c r="S137" s="621"/>
      <c r="T137" s="621"/>
      <c r="U137" s="621"/>
      <c r="V137" s="621"/>
      <c r="W137" s="621"/>
      <c r="X137" s="621"/>
      <c r="Y137" s="621"/>
      <c r="Z137" s="621"/>
      <c r="AA137" s="621"/>
      <c r="AB137" s="621"/>
      <c r="AC137" s="621"/>
      <c r="AD137" s="621"/>
      <c r="AE137" s="621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621"/>
      <c r="AR137" s="621"/>
      <c r="AS137" s="621"/>
      <c r="AT137" s="621"/>
      <c r="AU137" s="621"/>
      <c r="AV137" s="621"/>
      <c r="AW137" s="621"/>
      <c r="AX137" s="621"/>
      <c r="AY137" s="621"/>
      <c r="AZ137" s="621"/>
      <c r="BA137" s="621"/>
      <c r="BB137" s="621"/>
      <c r="BC137" s="621"/>
      <c r="BD137" s="621"/>
      <c r="BE137" s="621"/>
      <c r="BF137" s="621"/>
      <c r="BG137" s="621"/>
      <c r="BH137" s="621"/>
      <c r="BI137" s="621"/>
      <c r="BJ137" s="621"/>
      <c r="BK137" s="621"/>
      <c r="BL137" s="621"/>
      <c r="BM137" s="621"/>
      <c r="BN137" s="621"/>
      <c r="BO137" s="621"/>
      <c r="BP137" s="621"/>
      <c r="BQ137" s="621"/>
      <c r="BR137" s="621"/>
      <c r="BS137" s="621"/>
      <c r="BT137" s="621"/>
      <c r="BU137" s="621"/>
      <c r="BV137" s="621"/>
      <c r="BW137" s="621"/>
      <c r="BX137" s="621"/>
      <c r="BY137" s="621"/>
      <c r="BZ137" s="621"/>
      <c r="CA137" s="621"/>
      <c r="CB137" s="621"/>
      <c r="CC137" s="621"/>
      <c r="CD137" s="621"/>
      <c r="CE137" s="621"/>
      <c r="CF137" s="621"/>
      <c r="CG137" s="621"/>
      <c r="CH137" s="621"/>
      <c r="CI137" s="621"/>
      <c r="CJ137" s="621"/>
      <c r="CK137" s="621"/>
      <c r="CL137" s="621"/>
      <c r="CM137" s="621"/>
      <c r="CN137" s="621"/>
      <c r="CO137" s="621"/>
      <c r="CP137" s="621"/>
      <c r="CQ137" s="621"/>
      <c r="CR137" s="621"/>
      <c r="CS137" s="621"/>
      <c r="CT137" s="621"/>
      <c r="CU137" s="621"/>
      <c r="CV137" s="621"/>
      <c r="CW137" s="621"/>
      <c r="CX137" s="621"/>
      <c r="CY137" s="621"/>
      <c r="CZ137" s="621"/>
      <c r="DA137" s="621"/>
      <c r="DB137" s="621"/>
      <c r="DC137" s="621"/>
      <c r="DD137" s="621"/>
      <c r="DE137" s="621"/>
      <c r="DF137" s="621"/>
      <c r="DG137" s="621"/>
      <c r="DH137" s="621"/>
      <c r="DI137" s="621"/>
      <c r="DJ137" s="621"/>
      <c r="DK137" s="621"/>
      <c r="DL137" s="621"/>
      <c r="DM137" s="621"/>
      <c r="DN137" s="621"/>
      <c r="DO137" s="621"/>
      <c r="DP137" s="621"/>
      <c r="DQ137" s="621"/>
      <c r="DR137" s="621"/>
      <c r="DS137" s="621"/>
      <c r="DT137" s="621"/>
      <c r="DU137" s="621"/>
      <c r="DV137" s="621"/>
      <c r="DW137" s="621"/>
      <c r="DX137" s="621"/>
      <c r="DY137" s="621"/>
      <c r="DZ137" s="621"/>
    </row>
    <row r="138" spans="1:130">
      <c r="A138" s="621"/>
      <c r="B138" s="621"/>
      <c r="C138" s="621"/>
      <c r="D138" s="621"/>
      <c r="E138" s="621"/>
      <c r="F138" s="621"/>
      <c r="G138" s="621"/>
      <c r="H138" s="621"/>
      <c r="I138" s="621"/>
      <c r="J138" s="621"/>
      <c r="K138" s="621"/>
      <c r="L138" s="621"/>
      <c r="M138" s="621"/>
      <c r="N138" s="621"/>
      <c r="O138" s="621"/>
      <c r="P138" s="621"/>
      <c r="Q138" s="621"/>
      <c r="R138" s="621"/>
      <c r="S138" s="621"/>
      <c r="T138" s="621"/>
      <c r="U138" s="621"/>
      <c r="V138" s="621"/>
      <c r="W138" s="621"/>
      <c r="X138" s="621"/>
      <c r="Y138" s="621"/>
      <c r="Z138" s="621"/>
      <c r="AA138" s="621"/>
      <c r="AB138" s="621"/>
      <c r="AC138" s="621"/>
      <c r="AD138" s="621"/>
      <c r="AE138" s="621"/>
      <c r="AF138" s="621"/>
      <c r="AG138" s="621"/>
      <c r="AH138" s="621"/>
      <c r="AI138" s="621"/>
      <c r="AJ138" s="621"/>
      <c r="AK138" s="621"/>
      <c r="AL138" s="621"/>
      <c r="AM138" s="621"/>
      <c r="AN138" s="621"/>
      <c r="AO138" s="621"/>
      <c r="AP138" s="621"/>
      <c r="AQ138" s="621"/>
      <c r="AR138" s="621"/>
      <c r="AS138" s="621"/>
      <c r="AT138" s="621"/>
      <c r="AU138" s="621"/>
      <c r="AV138" s="621"/>
      <c r="AW138" s="621"/>
      <c r="AX138" s="621"/>
      <c r="AY138" s="621"/>
      <c r="AZ138" s="621"/>
      <c r="BA138" s="621"/>
      <c r="BB138" s="621"/>
      <c r="BC138" s="621"/>
      <c r="BD138" s="621"/>
      <c r="BE138" s="621"/>
      <c r="BF138" s="621"/>
      <c r="BG138" s="621"/>
      <c r="BH138" s="621"/>
      <c r="BI138" s="621"/>
      <c r="BJ138" s="621"/>
      <c r="BK138" s="621"/>
      <c r="BL138" s="621"/>
      <c r="BM138" s="621"/>
      <c r="BN138" s="621"/>
      <c r="BO138" s="621"/>
      <c r="BP138" s="621"/>
      <c r="BQ138" s="621"/>
      <c r="BR138" s="621"/>
      <c r="BS138" s="621"/>
      <c r="BT138" s="621"/>
      <c r="BU138" s="621"/>
      <c r="BV138" s="621"/>
      <c r="BW138" s="621"/>
      <c r="BX138" s="621"/>
      <c r="BY138" s="621"/>
      <c r="BZ138" s="621"/>
      <c r="CA138" s="621"/>
      <c r="CB138" s="621"/>
      <c r="CC138" s="621"/>
      <c r="CD138" s="621"/>
      <c r="CE138" s="621"/>
      <c r="CF138" s="621"/>
      <c r="CG138" s="621"/>
      <c r="CH138" s="621"/>
      <c r="CI138" s="621"/>
      <c r="CJ138" s="621"/>
      <c r="CK138" s="621"/>
      <c r="CL138" s="621"/>
      <c r="CM138" s="621"/>
      <c r="CN138" s="621"/>
      <c r="CO138" s="621"/>
      <c r="CP138" s="621"/>
      <c r="CQ138" s="621"/>
      <c r="CR138" s="621"/>
      <c r="CS138" s="621"/>
      <c r="CT138" s="621"/>
      <c r="CU138" s="621"/>
      <c r="CV138" s="621"/>
      <c r="CW138" s="621"/>
      <c r="CX138" s="621"/>
      <c r="CY138" s="621"/>
      <c r="CZ138" s="621"/>
      <c r="DA138" s="621"/>
      <c r="DB138" s="621"/>
      <c r="DC138" s="621"/>
      <c r="DD138" s="621"/>
      <c r="DE138" s="621"/>
      <c r="DF138" s="621"/>
      <c r="DG138" s="621"/>
      <c r="DH138" s="621"/>
      <c r="DI138" s="621"/>
      <c r="DJ138" s="621"/>
      <c r="DK138" s="621"/>
      <c r="DL138" s="621"/>
      <c r="DM138" s="621"/>
      <c r="DN138" s="621"/>
      <c r="DO138" s="621"/>
      <c r="DP138" s="621"/>
      <c r="DQ138" s="621"/>
      <c r="DR138" s="621"/>
      <c r="DS138" s="621"/>
      <c r="DT138" s="621"/>
      <c r="DU138" s="621"/>
      <c r="DV138" s="621"/>
      <c r="DW138" s="621"/>
      <c r="DX138" s="621"/>
      <c r="DY138" s="621"/>
      <c r="DZ138" s="621"/>
    </row>
    <row r="139" spans="1:130">
      <c r="A139" s="621"/>
      <c r="B139" s="621"/>
      <c r="C139" s="621"/>
      <c r="D139" s="621"/>
      <c r="E139" s="621"/>
      <c r="F139" s="621"/>
      <c r="G139" s="621"/>
      <c r="H139" s="621"/>
      <c r="I139" s="621"/>
      <c r="J139" s="621"/>
      <c r="K139" s="621"/>
      <c r="L139" s="621"/>
      <c r="M139" s="621"/>
      <c r="N139" s="621"/>
      <c r="O139" s="621"/>
      <c r="P139" s="621"/>
      <c r="Q139" s="621"/>
      <c r="R139" s="621"/>
      <c r="S139" s="621"/>
      <c r="T139" s="621"/>
      <c r="U139" s="621"/>
      <c r="V139" s="621"/>
      <c r="W139" s="621"/>
      <c r="X139" s="621"/>
      <c r="Y139" s="621"/>
      <c r="Z139" s="621"/>
      <c r="AA139" s="621"/>
      <c r="AB139" s="621"/>
      <c r="AC139" s="621"/>
      <c r="AD139" s="621"/>
      <c r="AE139" s="621"/>
      <c r="AF139" s="621"/>
      <c r="AG139" s="621"/>
      <c r="AH139" s="621"/>
      <c r="AI139" s="621"/>
      <c r="AJ139" s="621"/>
      <c r="AK139" s="621"/>
      <c r="AL139" s="621"/>
      <c r="AM139" s="621"/>
      <c r="AN139" s="621"/>
      <c r="AO139" s="621"/>
      <c r="AP139" s="621"/>
      <c r="AQ139" s="621"/>
      <c r="AR139" s="621"/>
      <c r="AS139" s="621"/>
      <c r="AT139" s="621"/>
      <c r="AU139" s="621"/>
      <c r="AV139" s="621"/>
      <c r="AW139" s="621"/>
      <c r="AX139" s="621"/>
      <c r="AY139" s="621"/>
      <c r="AZ139" s="621"/>
      <c r="BA139" s="621"/>
      <c r="BB139" s="621"/>
      <c r="BC139" s="621"/>
      <c r="BD139" s="621"/>
      <c r="BE139" s="621"/>
      <c r="BF139" s="621"/>
      <c r="BG139" s="621"/>
      <c r="BH139" s="621"/>
      <c r="BI139" s="621"/>
      <c r="BJ139" s="621"/>
      <c r="BK139" s="621"/>
      <c r="BL139" s="621"/>
      <c r="BM139" s="621"/>
      <c r="BN139" s="621"/>
      <c r="BO139" s="621"/>
      <c r="BP139" s="621"/>
      <c r="BQ139" s="621"/>
      <c r="BR139" s="621"/>
      <c r="BS139" s="621"/>
      <c r="BT139" s="621"/>
      <c r="BU139" s="621"/>
      <c r="BV139" s="621"/>
      <c r="BW139" s="621"/>
      <c r="BX139" s="621"/>
      <c r="BY139" s="621"/>
      <c r="BZ139" s="621"/>
      <c r="CA139" s="621"/>
      <c r="CB139" s="621"/>
      <c r="CC139" s="621"/>
      <c r="CD139" s="621"/>
      <c r="CE139" s="621"/>
      <c r="CF139" s="621"/>
      <c r="CG139" s="621"/>
      <c r="CH139" s="621"/>
      <c r="CI139" s="621"/>
      <c r="CJ139" s="621"/>
      <c r="CK139" s="621"/>
      <c r="CL139" s="621"/>
      <c r="CM139" s="621"/>
      <c r="CN139" s="621"/>
      <c r="CO139" s="621"/>
      <c r="CP139" s="621"/>
      <c r="CQ139" s="621"/>
      <c r="CR139" s="621"/>
      <c r="CS139" s="621"/>
      <c r="CT139" s="621"/>
      <c r="CU139" s="621"/>
      <c r="CV139" s="621"/>
      <c r="CW139" s="621"/>
      <c r="CX139" s="621"/>
      <c r="CY139" s="621"/>
      <c r="CZ139" s="621"/>
      <c r="DA139" s="621"/>
      <c r="DB139" s="621"/>
      <c r="DC139" s="621"/>
      <c r="DD139" s="621"/>
      <c r="DE139" s="621"/>
      <c r="DF139" s="621"/>
      <c r="DG139" s="621"/>
      <c r="DH139" s="621"/>
      <c r="DI139" s="621"/>
      <c r="DJ139" s="621"/>
      <c r="DK139" s="621"/>
      <c r="DL139" s="621"/>
      <c r="DM139" s="621"/>
      <c r="DN139" s="621"/>
      <c r="DO139" s="621"/>
      <c r="DP139" s="621"/>
      <c r="DQ139" s="621"/>
      <c r="DR139" s="621"/>
      <c r="DS139" s="621"/>
      <c r="DT139" s="621"/>
      <c r="DU139" s="621"/>
      <c r="DV139" s="621"/>
      <c r="DW139" s="621"/>
      <c r="DX139" s="621"/>
      <c r="DY139" s="621"/>
      <c r="DZ139" s="621"/>
    </row>
    <row r="140" spans="1:130">
      <c r="A140" s="621"/>
      <c r="B140" s="621"/>
      <c r="C140" s="621"/>
      <c r="D140" s="621"/>
      <c r="E140" s="621"/>
      <c r="F140" s="621"/>
      <c r="G140" s="621"/>
      <c r="H140" s="621"/>
      <c r="I140" s="621"/>
      <c r="J140" s="621"/>
      <c r="K140" s="621"/>
      <c r="L140" s="621"/>
      <c r="M140" s="621"/>
      <c r="N140" s="621"/>
      <c r="O140" s="621"/>
      <c r="P140" s="621"/>
      <c r="Q140" s="621"/>
      <c r="R140" s="621"/>
      <c r="S140" s="621"/>
      <c r="T140" s="621"/>
      <c r="U140" s="621"/>
      <c r="V140" s="621"/>
      <c r="W140" s="621"/>
      <c r="X140" s="621"/>
      <c r="Y140" s="621"/>
      <c r="Z140" s="621"/>
      <c r="AA140" s="621"/>
      <c r="AB140" s="621"/>
      <c r="AC140" s="621"/>
      <c r="AD140" s="621"/>
      <c r="AE140" s="621"/>
      <c r="AF140" s="621"/>
      <c r="AG140" s="621"/>
      <c r="AH140" s="621"/>
      <c r="AI140" s="621"/>
      <c r="AJ140" s="621"/>
      <c r="AK140" s="621"/>
      <c r="AL140" s="621"/>
      <c r="AM140" s="621"/>
      <c r="AN140" s="621"/>
      <c r="AO140" s="621"/>
      <c r="AP140" s="621"/>
      <c r="AQ140" s="621"/>
      <c r="AR140" s="621"/>
      <c r="AS140" s="621"/>
      <c r="AT140" s="621"/>
      <c r="AU140" s="621"/>
      <c r="AV140" s="621"/>
      <c r="AW140" s="621"/>
      <c r="AX140" s="621"/>
      <c r="AY140" s="621"/>
      <c r="AZ140" s="621"/>
      <c r="BA140" s="621"/>
      <c r="BB140" s="621"/>
      <c r="BC140" s="621"/>
      <c r="BD140" s="621"/>
      <c r="BE140" s="621"/>
      <c r="BF140" s="621"/>
      <c r="BG140" s="621"/>
      <c r="BH140" s="621"/>
      <c r="BI140" s="621"/>
      <c r="BJ140" s="621"/>
      <c r="BK140" s="621"/>
      <c r="BL140" s="621"/>
      <c r="BM140" s="621"/>
      <c r="BN140" s="621"/>
      <c r="BO140" s="621"/>
      <c r="BP140" s="621"/>
      <c r="BQ140" s="621"/>
      <c r="BR140" s="621"/>
      <c r="BS140" s="621"/>
      <c r="BT140" s="621"/>
      <c r="BU140" s="621"/>
      <c r="BV140" s="621"/>
      <c r="BW140" s="621"/>
      <c r="BX140" s="621"/>
      <c r="BY140" s="621"/>
      <c r="BZ140" s="621"/>
      <c r="CA140" s="621"/>
      <c r="CB140" s="621"/>
      <c r="CC140" s="621"/>
      <c r="CD140" s="621"/>
      <c r="CE140" s="621"/>
      <c r="CF140" s="621"/>
      <c r="CG140" s="621"/>
      <c r="CH140" s="621"/>
      <c r="CI140" s="621"/>
      <c r="CJ140" s="621"/>
      <c r="CK140" s="621"/>
      <c r="CL140" s="621"/>
      <c r="CM140" s="621"/>
      <c r="CN140" s="621"/>
      <c r="CO140" s="621"/>
      <c r="CP140" s="621"/>
      <c r="CQ140" s="621"/>
      <c r="CR140" s="621"/>
      <c r="CS140" s="621"/>
      <c r="CT140" s="621"/>
      <c r="CU140" s="621"/>
      <c r="CV140" s="621"/>
      <c r="CW140" s="621"/>
      <c r="CX140" s="621"/>
      <c r="CY140" s="621"/>
      <c r="CZ140" s="621"/>
      <c r="DA140" s="621"/>
      <c r="DB140" s="621"/>
      <c r="DC140" s="621"/>
      <c r="DD140" s="621"/>
      <c r="DE140" s="621"/>
      <c r="DF140" s="621"/>
      <c r="DG140" s="621"/>
      <c r="DH140" s="621"/>
      <c r="DI140" s="621"/>
      <c r="DJ140" s="621"/>
      <c r="DK140" s="621"/>
      <c r="DL140" s="621"/>
      <c r="DM140" s="621"/>
      <c r="DN140" s="621"/>
      <c r="DO140" s="621"/>
      <c r="DP140" s="621"/>
      <c r="DQ140" s="621"/>
      <c r="DR140" s="621"/>
      <c r="DS140" s="621"/>
      <c r="DT140" s="621"/>
      <c r="DU140" s="621"/>
      <c r="DV140" s="621"/>
      <c r="DW140" s="621"/>
      <c r="DX140" s="621"/>
      <c r="DY140" s="621"/>
      <c r="DZ140" s="621"/>
    </row>
    <row r="141" spans="1:130">
      <c r="A141" s="621"/>
      <c r="B141" s="621"/>
      <c r="C141" s="621"/>
      <c r="D141" s="621"/>
      <c r="E141" s="621"/>
      <c r="F141" s="621"/>
      <c r="G141" s="621"/>
      <c r="H141" s="621"/>
      <c r="I141" s="621"/>
      <c r="J141" s="621"/>
      <c r="K141" s="621"/>
      <c r="L141" s="621"/>
      <c r="M141" s="621"/>
      <c r="N141" s="621"/>
      <c r="O141" s="621"/>
      <c r="P141" s="621"/>
      <c r="Q141" s="621"/>
      <c r="R141" s="621"/>
      <c r="S141" s="621"/>
      <c r="T141" s="621"/>
      <c r="U141" s="621"/>
      <c r="V141" s="621"/>
      <c r="W141" s="621"/>
      <c r="X141" s="621"/>
      <c r="Y141" s="621"/>
      <c r="Z141" s="621"/>
      <c r="AA141" s="621"/>
      <c r="AB141" s="621"/>
      <c r="AC141" s="621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21"/>
      <c r="AP141" s="621"/>
      <c r="AQ141" s="621"/>
      <c r="AR141" s="621"/>
      <c r="AS141" s="621"/>
      <c r="AT141" s="621"/>
      <c r="AU141" s="621"/>
      <c r="AV141" s="621"/>
      <c r="AW141" s="621"/>
      <c r="AX141" s="621"/>
      <c r="AY141" s="621"/>
      <c r="AZ141" s="621"/>
      <c r="BA141" s="621"/>
      <c r="BB141" s="621"/>
      <c r="BC141" s="621"/>
      <c r="BD141" s="621"/>
      <c r="BE141" s="621"/>
      <c r="BF141" s="621"/>
      <c r="BG141" s="621"/>
      <c r="BH141" s="621"/>
      <c r="BI141" s="621"/>
      <c r="BJ141" s="621"/>
      <c r="BK141" s="621"/>
      <c r="BL141" s="621"/>
      <c r="BM141" s="621"/>
      <c r="BN141" s="621"/>
      <c r="BO141" s="621"/>
      <c r="BP141" s="621"/>
      <c r="BQ141" s="621"/>
      <c r="BR141" s="621"/>
      <c r="BS141" s="621"/>
      <c r="BT141" s="621"/>
      <c r="BU141" s="621"/>
      <c r="BV141" s="621"/>
      <c r="BW141" s="621"/>
      <c r="BX141" s="621"/>
      <c r="BY141" s="621"/>
      <c r="BZ141" s="621"/>
      <c r="CA141" s="621"/>
      <c r="CB141" s="621"/>
      <c r="CC141" s="621"/>
      <c r="CD141" s="621"/>
      <c r="CE141" s="621"/>
      <c r="CF141" s="621"/>
      <c r="CG141" s="621"/>
      <c r="CH141" s="621"/>
      <c r="CI141" s="621"/>
      <c r="CJ141" s="621"/>
      <c r="CK141" s="621"/>
      <c r="CL141" s="621"/>
      <c r="CM141" s="621"/>
      <c r="CN141" s="621"/>
      <c r="CO141" s="621"/>
      <c r="CP141" s="621"/>
      <c r="CQ141" s="621"/>
      <c r="CR141" s="621"/>
      <c r="CS141" s="621"/>
      <c r="CT141" s="621"/>
      <c r="CU141" s="621"/>
      <c r="CV141" s="621"/>
      <c r="CW141" s="621"/>
      <c r="CX141" s="621"/>
      <c r="CY141" s="621"/>
      <c r="CZ141" s="621"/>
      <c r="DA141" s="621"/>
      <c r="DB141" s="621"/>
      <c r="DC141" s="621"/>
      <c r="DD141" s="621"/>
      <c r="DE141" s="621"/>
      <c r="DF141" s="621"/>
      <c r="DG141" s="621"/>
      <c r="DH141" s="621"/>
      <c r="DI141" s="621"/>
      <c r="DJ141" s="621"/>
      <c r="DK141" s="621"/>
      <c r="DL141" s="621"/>
      <c r="DM141" s="621"/>
      <c r="DN141" s="621"/>
      <c r="DO141" s="621"/>
      <c r="DP141" s="621"/>
      <c r="DQ141" s="621"/>
      <c r="DR141" s="621"/>
      <c r="DS141" s="621"/>
      <c r="DT141" s="621"/>
      <c r="DU141" s="621"/>
      <c r="DV141" s="621"/>
      <c r="DW141" s="621"/>
      <c r="DX141" s="621"/>
      <c r="DY141" s="621"/>
      <c r="DZ141" s="621"/>
    </row>
    <row r="142" spans="1:130">
      <c r="A142" s="621"/>
      <c r="B142" s="621"/>
      <c r="C142" s="621"/>
      <c r="D142" s="621"/>
      <c r="E142" s="621"/>
      <c r="F142" s="621"/>
      <c r="G142" s="621"/>
      <c r="H142" s="621"/>
      <c r="I142" s="621"/>
      <c r="J142" s="621"/>
      <c r="K142" s="621"/>
      <c r="L142" s="621"/>
      <c r="M142" s="621"/>
      <c r="N142" s="621"/>
      <c r="O142" s="621"/>
      <c r="P142" s="621"/>
      <c r="Q142" s="621"/>
      <c r="R142" s="621"/>
      <c r="S142" s="621"/>
      <c r="T142" s="621"/>
      <c r="U142" s="621"/>
      <c r="V142" s="621"/>
      <c r="W142" s="621"/>
      <c r="X142" s="621"/>
      <c r="Y142" s="621"/>
      <c r="Z142" s="621"/>
      <c r="AA142" s="621"/>
      <c r="AB142" s="621"/>
      <c r="AC142" s="621"/>
      <c r="AD142" s="621"/>
      <c r="AE142" s="621"/>
      <c r="AF142" s="621"/>
      <c r="AG142" s="621"/>
      <c r="AH142" s="621"/>
      <c r="AI142" s="621"/>
      <c r="AJ142" s="621"/>
      <c r="AK142" s="621"/>
      <c r="AL142" s="621"/>
      <c r="AM142" s="621"/>
      <c r="AN142" s="621"/>
      <c r="AO142" s="621"/>
      <c r="AP142" s="621"/>
      <c r="AQ142" s="621"/>
      <c r="AR142" s="621"/>
      <c r="AS142" s="621"/>
      <c r="AT142" s="621"/>
      <c r="AU142" s="621"/>
      <c r="AV142" s="621"/>
      <c r="AW142" s="621"/>
      <c r="AX142" s="621"/>
      <c r="AY142" s="621"/>
      <c r="AZ142" s="621"/>
      <c r="BA142" s="621"/>
      <c r="BB142" s="621"/>
      <c r="BC142" s="621"/>
      <c r="BD142" s="621"/>
      <c r="BE142" s="621"/>
      <c r="BF142" s="621"/>
      <c r="BG142" s="621"/>
      <c r="BH142" s="621"/>
      <c r="BI142" s="621"/>
      <c r="BJ142" s="621"/>
      <c r="BK142" s="621"/>
      <c r="BL142" s="621"/>
      <c r="BM142" s="621"/>
      <c r="BN142" s="621"/>
      <c r="BO142" s="621"/>
      <c r="BP142" s="621"/>
      <c r="BQ142" s="621"/>
      <c r="BR142" s="621"/>
      <c r="BS142" s="621"/>
      <c r="BT142" s="621"/>
      <c r="BU142" s="621"/>
      <c r="BV142" s="621"/>
      <c r="BW142" s="621"/>
      <c r="BX142" s="621"/>
      <c r="BY142" s="621"/>
      <c r="BZ142" s="621"/>
      <c r="CA142" s="621"/>
      <c r="CB142" s="621"/>
      <c r="CC142" s="621"/>
      <c r="CD142" s="621"/>
      <c r="CE142" s="621"/>
      <c r="CF142" s="621"/>
      <c r="CG142" s="621"/>
      <c r="CH142" s="621"/>
      <c r="CI142" s="621"/>
      <c r="CJ142" s="621"/>
      <c r="CK142" s="621"/>
      <c r="CL142" s="621"/>
      <c r="CM142" s="621"/>
      <c r="CN142" s="621"/>
      <c r="CO142" s="621"/>
      <c r="CP142" s="621"/>
      <c r="CQ142" s="621"/>
      <c r="CR142" s="621"/>
      <c r="CS142" s="621"/>
      <c r="CT142" s="621"/>
      <c r="CU142" s="621"/>
      <c r="CV142" s="621"/>
      <c r="CW142" s="621"/>
      <c r="CX142" s="621"/>
      <c r="CY142" s="621"/>
      <c r="CZ142" s="621"/>
      <c r="DA142" s="621"/>
      <c r="DB142" s="621"/>
      <c r="DC142" s="621"/>
      <c r="DD142" s="621"/>
      <c r="DE142" s="621"/>
      <c r="DF142" s="621"/>
      <c r="DG142" s="621"/>
      <c r="DH142" s="621"/>
      <c r="DI142" s="621"/>
      <c r="DJ142" s="621"/>
      <c r="DK142" s="621"/>
      <c r="DL142" s="621"/>
      <c r="DM142" s="621"/>
      <c r="DN142" s="621"/>
      <c r="DO142" s="621"/>
      <c r="DP142" s="621"/>
      <c r="DQ142" s="621"/>
      <c r="DR142" s="621"/>
      <c r="DS142" s="621"/>
      <c r="DT142" s="621"/>
      <c r="DU142" s="621"/>
      <c r="DV142" s="621"/>
      <c r="DW142" s="621"/>
      <c r="DX142" s="621"/>
      <c r="DY142" s="621"/>
      <c r="DZ142" s="621"/>
    </row>
    <row r="143" spans="1:130">
      <c r="A143" s="621"/>
      <c r="B143" s="621"/>
      <c r="C143" s="621"/>
      <c r="D143" s="621"/>
      <c r="E143" s="621"/>
      <c r="F143" s="621"/>
      <c r="G143" s="621"/>
      <c r="H143" s="621"/>
      <c r="I143" s="621"/>
      <c r="J143" s="621"/>
      <c r="K143" s="621"/>
      <c r="L143" s="621"/>
      <c r="M143" s="621"/>
      <c r="N143" s="621"/>
      <c r="O143" s="621"/>
      <c r="P143" s="621"/>
      <c r="Q143" s="621"/>
      <c r="R143" s="621"/>
      <c r="S143" s="621"/>
      <c r="T143" s="621"/>
      <c r="U143" s="621"/>
      <c r="V143" s="621"/>
      <c r="W143" s="621"/>
      <c r="X143" s="621"/>
      <c r="Y143" s="621"/>
      <c r="Z143" s="621"/>
      <c r="AA143" s="621"/>
      <c r="AB143" s="621"/>
      <c r="AC143" s="621"/>
      <c r="AD143" s="621"/>
      <c r="AE143" s="621"/>
      <c r="AF143" s="621"/>
      <c r="AG143" s="621"/>
      <c r="AH143" s="621"/>
      <c r="AI143" s="621"/>
      <c r="AJ143" s="621"/>
      <c r="AK143" s="621"/>
      <c r="AL143" s="621"/>
      <c r="AM143" s="621"/>
      <c r="AN143" s="621"/>
      <c r="AO143" s="621"/>
      <c r="AP143" s="621"/>
      <c r="AQ143" s="621"/>
      <c r="AR143" s="621"/>
      <c r="AS143" s="621"/>
      <c r="AT143" s="621"/>
      <c r="AU143" s="621"/>
      <c r="AV143" s="621"/>
      <c r="AW143" s="621"/>
      <c r="AX143" s="621"/>
      <c r="AY143" s="621"/>
      <c r="AZ143" s="621"/>
      <c r="BA143" s="621"/>
      <c r="BB143" s="621"/>
      <c r="BC143" s="621"/>
      <c r="BD143" s="621"/>
      <c r="BE143" s="621"/>
      <c r="BF143" s="621"/>
      <c r="BG143" s="621"/>
      <c r="BH143" s="621"/>
      <c r="BI143" s="621"/>
      <c r="BJ143" s="621"/>
      <c r="BK143" s="621"/>
      <c r="BL143" s="621"/>
      <c r="BM143" s="621"/>
      <c r="BN143" s="621"/>
      <c r="BO143" s="621"/>
      <c r="BP143" s="621"/>
      <c r="BQ143" s="621"/>
      <c r="BR143" s="621"/>
      <c r="BS143" s="621"/>
      <c r="BT143" s="621"/>
      <c r="BU143" s="621"/>
      <c r="BV143" s="621"/>
      <c r="BW143" s="621"/>
      <c r="BX143" s="621"/>
      <c r="BY143" s="621"/>
      <c r="BZ143" s="621"/>
      <c r="CA143" s="621"/>
      <c r="CB143" s="621"/>
      <c r="CC143" s="621"/>
      <c r="CD143" s="621"/>
      <c r="CE143" s="621"/>
      <c r="CF143" s="621"/>
      <c r="CG143" s="621"/>
      <c r="CH143" s="621"/>
      <c r="CI143" s="621"/>
      <c r="CJ143" s="621"/>
      <c r="CK143" s="621"/>
      <c r="CL143" s="621"/>
      <c r="CM143" s="621"/>
      <c r="CN143" s="621"/>
      <c r="CO143" s="621"/>
      <c r="CP143" s="621"/>
      <c r="CQ143" s="621"/>
      <c r="CR143" s="621"/>
      <c r="CS143" s="621"/>
      <c r="CT143" s="621"/>
      <c r="CU143" s="621"/>
      <c r="CV143" s="621"/>
      <c r="CW143" s="621"/>
      <c r="CX143" s="621"/>
      <c r="CY143" s="621"/>
      <c r="CZ143" s="621"/>
      <c r="DA143" s="621"/>
      <c r="DB143" s="621"/>
      <c r="DC143" s="621"/>
      <c r="DD143" s="621"/>
      <c r="DE143" s="621"/>
      <c r="DF143" s="621"/>
      <c r="DG143" s="621"/>
      <c r="DH143" s="621"/>
      <c r="DI143" s="621"/>
      <c r="DJ143" s="621"/>
      <c r="DK143" s="621"/>
      <c r="DL143" s="621"/>
      <c r="DM143" s="621"/>
      <c r="DN143" s="621"/>
      <c r="DO143" s="621"/>
      <c r="DP143" s="621"/>
      <c r="DQ143" s="621"/>
      <c r="DR143" s="621"/>
      <c r="DS143" s="621"/>
      <c r="DT143" s="621"/>
      <c r="DU143" s="621"/>
      <c r="DV143" s="621"/>
      <c r="DW143" s="621"/>
      <c r="DX143" s="621"/>
      <c r="DY143" s="621"/>
      <c r="DZ143" s="621"/>
    </row>
    <row r="144" spans="1:130">
      <c r="A144" s="621"/>
      <c r="B144" s="621"/>
      <c r="C144" s="621"/>
      <c r="D144" s="621"/>
      <c r="E144" s="621"/>
      <c r="F144" s="621"/>
      <c r="G144" s="621"/>
      <c r="H144" s="621"/>
      <c r="I144" s="621"/>
      <c r="J144" s="621"/>
      <c r="K144" s="621"/>
      <c r="L144" s="621"/>
      <c r="M144" s="621"/>
      <c r="N144" s="621"/>
      <c r="O144" s="621"/>
      <c r="P144" s="621"/>
      <c r="Q144" s="621"/>
      <c r="R144" s="621"/>
      <c r="S144" s="621"/>
      <c r="T144" s="621"/>
      <c r="U144" s="621"/>
      <c r="V144" s="621"/>
      <c r="W144" s="621"/>
      <c r="X144" s="621"/>
      <c r="Y144" s="621"/>
      <c r="Z144" s="621"/>
      <c r="AA144" s="621"/>
      <c r="AB144" s="621"/>
      <c r="AC144" s="621"/>
      <c r="AD144" s="621"/>
      <c r="AE144" s="621"/>
      <c r="AF144" s="621"/>
      <c r="AG144" s="621"/>
      <c r="AH144" s="621"/>
      <c r="AI144" s="621"/>
      <c r="AJ144" s="621"/>
      <c r="AK144" s="621"/>
      <c r="AL144" s="621"/>
      <c r="AM144" s="621"/>
      <c r="AN144" s="621"/>
      <c r="AO144" s="621"/>
      <c r="AP144" s="621"/>
      <c r="AQ144" s="621"/>
      <c r="AR144" s="621"/>
      <c r="AS144" s="621"/>
      <c r="AT144" s="621"/>
      <c r="AU144" s="621"/>
      <c r="AV144" s="621"/>
      <c r="AW144" s="621"/>
      <c r="AX144" s="621"/>
      <c r="AY144" s="621"/>
      <c r="AZ144" s="621"/>
      <c r="BA144" s="621"/>
      <c r="BB144" s="621"/>
      <c r="BC144" s="621"/>
      <c r="BD144" s="621"/>
      <c r="BE144" s="621"/>
      <c r="BF144" s="621"/>
      <c r="BG144" s="621"/>
      <c r="BH144" s="621"/>
      <c r="BI144" s="621"/>
      <c r="BJ144" s="621"/>
      <c r="BK144" s="621"/>
      <c r="BL144" s="621"/>
      <c r="BM144" s="621"/>
      <c r="BN144" s="621"/>
      <c r="BO144" s="621"/>
      <c r="BP144" s="621"/>
      <c r="BQ144" s="621"/>
      <c r="BR144" s="621"/>
      <c r="BS144" s="621"/>
      <c r="BT144" s="621"/>
      <c r="BU144" s="621"/>
      <c r="BV144" s="621"/>
      <c r="BW144" s="621"/>
      <c r="BX144" s="621"/>
      <c r="BY144" s="621"/>
      <c r="BZ144" s="621"/>
      <c r="CA144" s="621"/>
      <c r="CB144" s="621"/>
      <c r="CC144" s="621"/>
      <c r="CD144" s="621"/>
      <c r="CE144" s="621"/>
      <c r="CF144" s="621"/>
      <c r="CG144" s="621"/>
      <c r="CH144" s="621"/>
      <c r="CI144" s="621"/>
      <c r="CJ144" s="621"/>
      <c r="CK144" s="621"/>
      <c r="CL144" s="621"/>
      <c r="CM144" s="621"/>
      <c r="CN144" s="621"/>
      <c r="CO144" s="621"/>
      <c r="CP144" s="621"/>
      <c r="CQ144" s="621"/>
      <c r="CR144" s="621"/>
      <c r="CS144" s="621"/>
      <c r="CT144" s="621"/>
      <c r="CU144" s="621"/>
      <c r="CV144" s="621"/>
      <c r="CW144" s="621"/>
      <c r="CX144" s="621"/>
      <c r="CY144" s="621"/>
      <c r="CZ144" s="621"/>
      <c r="DA144" s="621"/>
      <c r="DB144" s="621"/>
      <c r="DC144" s="621"/>
      <c r="DD144" s="621"/>
      <c r="DE144" s="621"/>
      <c r="DF144" s="621"/>
      <c r="DG144" s="621"/>
      <c r="DH144" s="621"/>
      <c r="DI144" s="621"/>
      <c r="DJ144" s="621"/>
      <c r="DK144" s="621"/>
      <c r="DL144" s="621"/>
      <c r="DM144" s="621"/>
      <c r="DN144" s="621"/>
      <c r="DO144" s="621"/>
      <c r="DP144" s="621"/>
      <c r="DQ144" s="621"/>
      <c r="DR144" s="621"/>
      <c r="DS144" s="621"/>
      <c r="DT144" s="621"/>
      <c r="DU144" s="621"/>
      <c r="DV144" s="621"/>
      <c r="DW144" s="621"/>
      <c r="DX144" s="621"/>
      <c r="DY144" s="621"/>
      <c r="DZ144" s="621"/>
    </row>
    <row r="145" spans="1:130">
      <c r="A145" s="621"/>
      <c r="B145" s="621"/>
      <c r="C145" s="621"/>
      <c r="D145" s="621"/>
      <c r="E145" s="621"/>
      <c r="F145" s="621"/>
      <c r="G145" s="621"/>
      <c r="H145" s="621"/>
      <c r="I145" s="621"/>
      <c r="J145" s="621"/>
      <c r="K145" s="621"/>
      <c r="L145" s="621"/>
      <c r="M145" s="621"/>
      <c r="N145" s="621"/>
      <c r="O145" s="621"/>
      <c r="P145" s="621"/>
      <c r="Q145" s="621"/>
      <c r="R145" s="621"/>
      <c r="S145" s="621"/>
      <c r="T145" s="621"/>
      <c r="U145" s="621"/>
      <c r="V145" s="621"/>
      <c r="W145" s="621"/>
      <c r="X145" s="621"/>
      <c r="Y145" s="621"/>
      <c r="Z145" s="621"/>
      <c r="AA145" s="621"/>
      <c r="AB145" s="621"/>
      <c r="AC145" s="621"/>
      <c r="AD145" s="621"/>
      <c r="AE145" s="621"/>
      <c r="AF145" s="621"/>
      <c r="AG145" s="621"/>
      <c r="AH145" s="621"/>
      <c r="AI145" s="621"/>
      <c r="AJ145" s="621"/>
      <c r="AK145" s="621"/>
      <c r="AL145" s="621"/>
      <c r="AM145" s="621"/>
      <c r="AN145" s="621"/>
      <c r="AO145" s="621"/>
      <c r="AP145" s="621"/>
      <c r="AQ145" s="621"/>
      <c r="AR145" s="621"/>
      <c r="AS145" s="621"/>
      <c r="AT145" s="621"/>
      <c r="AU145" s="621"/>
      <c r="AV145" s="621"/>
      <c r="AW145" s="621"/>
      <c r="AX145" s="621"/>
      <c r="AY145" s="621"/>
      <c r="AZ145" s="621"/>
      <c r="BA145" s="621"/>
      <c r="BB145" s="621"/>
      <c r="BC145" s="621"/>
      <c r="BD145" s="621"/>
      <c r="BE145" s="621"/>
      <c r="BF145" s="621"/>
      <c r="BG145" s="621"/>
      <c r="BH145" s="621"/>
      <c r="BI145" s="621"/>
      <c r="BJ145" s="621"/>
      <c r="BK145" s="621"/>
      <c r="BL145" s="621"/>
      <c r="BM145" s="621"/>
      <c r="BN145" s="621"/>
      <c r="BO145" s="621"/>
      <c r="BP145" s="621"/>
      <c r="BQ145" s="621"/>
      <c r="BR145" s="621"/>
      <c r="BS145" s="621"/>
      <c r="BT145" s="621"/>
      <c r="BU145" s="621"/>
      <c r="BV145" s="621"/>
      <c r="BW145" s="621"/>
      <c r="BX145" s="621"/>
      <c r="BY145" s="621"/>
      <c r="BZ145" s="621"/>
      <c r="CA145" s="621"/>
      <c r="CB145" s="621"/>
      <c r="CC145" s="621"/>
      <c r="CD145" s="621"/>
      <c r="CE145" s="621"/>
      <c r="CF145" s="621"/>
      <c r="CG145" s="621"/>
      <c r="CH145" s="621"/>
      <c r="CI145" s="621"/>
      <c r="CJ145" s="621"/>
      <c r="CK145" s="621"/>
      <c r="CL145" s="621"/>
      <c r="CM145" s="621"/>
      <c r="CN145" s="621"/>
      <c r="CO145" s="621"/>
      <c r="CP145" s="621"/>
      <c r="CQ145" s="621"/>
      <c r="CR145" s="621"/>
      <c r="CS145" s="621"/>
      <c r="CT145" s="621"/>
      <c r="CU145" s="621"/>
      <c r="CV145" s="621"/>
      <c r="CW145" s="621"/>
      <c r="CX145" s="621"/>
      <c r="CY145" s="621"/>
      <c r="CZ145" s="621"/>
      <c r="DA145" s="621"/>
      <c r="DB145" s="621"/>
      <c r="DC145" s="621"/>
      <c r="DD145" s="621"/>
      <c r="DE145" s="621"/>
      <c r="DF145" s="621"/>
      <c r="DG145" s="621"/>
      <c r="DH145" s="621"/>
      <c r="DI145" s="621"/>
      <c r="DJ145" s="621"/>
      <c r="DK145" s="621"/>
      <c r="DL145" s="621"/>
      <c r="DM145" s="621"/>
      <c r="DN145" s="621"/>
      <c r="DO145" s="621"/>
      <c r="DP145" s="621"/>
      <c r="DQ145" s="621"/>
      <c r="DR145" s="621"/>
      <c r="DS145" s="621"/>
      <c r="DT145" s="621"/>
      <c r="DU145" s="621"/>
      <c r="DV145" s="621"/>
      <c r="DW145" s="621"/>
      <c r="DX145" s="621"/>
      <c r="DY145" s="621"/>
      <c r="DZ145" s="621"/>
    </row>
    <row r="146" spans="1:130">
      <c r="A146" s="621"/>
      <c r="B146" s="621"/>
      <c r="C146" s="621"/>
      <c r="D146" s="621"/>
      <c r="E146" s="621"/>
      <c r="F146" s="621"/>
      <c r="G146" s="621"/>
      <c r="H146" s="621"/>
      <c r="I146" s="621"/>
      <c r="J146" s="621"/>
      <c r="K146" s="621"/>
      <c r="L146" s="621"/>
      <c r="M146" s="621"/>
      <c r="N146" s="621"/>
      <c r="O146" s="621"/>
      <c r="P146" s="621"/>
      <c r="Q146" s="621"/>
      <c r="R146" s="621"/>
      <c r="S146" s="621"/>
      <c r="T146" s="621"/>
      <c r="U146" s="621"/>
      <c r="V146" s="621"/>
      <c r="W146" s="621"/>
      <c r="X146" s="621"/>
      <c r="Y146" s="621"/>
      <c r="Z146" s="621"/>
      <c r="AA146" s="621"/>
      <c r="AB146" s="621"/>
      <c r="AC146" s="621"/>
      <c r="AD146" s="621"/>
      <c r="AE146" s="621"/>
      <c r="AF146" s="621"/>
      <c r="AG146" s="621"/>
      <c r="AH146" s="621"/>
      <c r="AI146" s="621"/>
      <c r="AJ146" s="621"/>
      <c r="AK146" s="621"/>
      <c r="AL146" s="621"/>
      <c r="AM146" s="621"/>
      <c r="AN146" s="621"/>
      <c r="AO146" s="621"/>
      <c r="AP146" s="621"/>
      <c r="AQ146" s="621"/>
      <c r="AR146" s="621"/>
      <c r="AS146" s="621"/>
      <c r="AT146" s="621"/>
      <c r="AU146" s="621"/>
      <c r="AV146" s="621"/>
      <c r="AW146" s="621"/>
      <c r="AX146" s="621"/>
      <c r="AY146" s="621"/>
      <c r="AZ146" s="621"/>
      <c r="BA146" s="621"/>
      <c r="BB146" s="621"/>
      <c r="BC146" s="621"/>
      <c r="BD146" s="621"/>
      <c r="BE146" s="621"/>
      <c r="BF146" s="621"/>
      <c r="BG146" s="621"/>
      <c r="BH146" s="621"/>
      <c r="BI146" s="621"/>
      <c r="BJ146" s="621"/>
      <c r="BK146" s="621"/>
      <c r="BL146" s="621"/>
      <c r="BM146" s="621"/>
      <c r="BN146" s="621"/>
      <c r="BO146" s="621"/>
      <c r="BP146" s="621"/>
      <c r="BQ146" s="621"/>
      <c r="BR146" s="621"/>
      <c r="BS146" s="621"/>
      <c r="BT146" s="621"/>
      <c r="BU146" s="621"/>
      <c r="BV146" s="621"/>
      <c r="BW146" s="621"/>
      <c r="BX146" s="621"/>
      <c r="BY146" s="621"/>
      <c r="BZ146" s="621"/>
      <c r="CA146" s="621"/>
      <c r="CB146" s="621"/>
      <c r="CC146" s="621"/>
      <c r="CD146" s="621"/>
      <c r="CE146" s="621"/>
      <c r="CF146" s="621"/>
      <c r="CG146" s="621"/>
      <c r="CH146" s="621"/>
      <c r="CI146" s="621"/>
      <c r="CJ146" s="621"/>
      <c r="CK146" s="621"/>
      <c r="CL146" s="621"/>
      <c r="CM146" s="621"/>
      <c r="CN146" s="621"/>
      <c r="CO146" s="621"/>
      <c r="CP146" s="621"/>
      <c r="CQ146" s="621"/>
      <c r="CR146" s="621"/>
      <c r="CS146" s="621"/>
      <c r="CT146" s="621"/>
      <c r="CU146" s="621"/>
      <c r="CV146" s="621"/>
      <c r="CW146" s="621"/>
      <c r="CX146" s="621"/>
      <c r="CY146" s="621"/>
      <c r="CZ146" s="621"/>
      <c r="DA146" s="621"/>
      <c r="DB146" s="621"/>
      <c r="DC146" s="621"/>
      <c r="DD146" s="621"/>
      <c r="DE146" s="621"/>
      <c r="DF146" s="621"/>
      <c r="DG146" s="621"/>
      <c r="DH146" s="621"/>
      <c r="DI146" s="621"/>
      <c r="DJ146" s="621"/>
      <c r="DK146" s="621"/>
      <c r="DL146" s="621"/>
      <c r="DM146" s="621"/>
      <c r="DN146" s="621"/>
      <c r="DO146" s="621"/>
      <c r="DP146" s="621"/>
      <c r="DQ146" s="621"/>
      <c r="DR146" s="621"/>
      <c r="DS146" s="621"/>
      <c r="DT146" s="621"/>
      <c r="DU146" s="621"/>
      <c r="DV146" s="621"/>
      <c r="DW146" s="621"/>
      <c r="DX146" s="621"/>
      <c r="DY146" s="621"/>
      <c r="DZ146" s="621"/>
    </row>
    <row r="147" spans="1:130">
      <c r="A147" s="621"/>
      <c r="B147" s="621"/>
      <c r="C147" s="621"/>
      <c r="D147" s="621"/>
      <c r="E147" s="621"/>
      <c r="F147" s="621"/>
      <c r="G147" s="621"/>
      <c r="H147" s="621"/>
      <c r="I147" s="621"/>
      <c r="J147" s="621"/>
      <c r="K147" s="621"/>
      <c r="L147" s="621"/>
      <c r="M147" s="621"/>
      <c r="N147" s="621"/>
      <c r="O147" s="621"/>
      <c r="P147" s="621"/>
      <c r="Q147" s="621"/>
      <c r="R147" s="621"/>
      <c r="S147" s="621"/>
      <c r="T147" s="621"/>
      <c r="U147" s="621"/>
      <c r="V147" s="621"/>
      <c r="W147" s="621"/>
      <c r="X147" s="621"/>
      <c r="Y147" s="621"/>
      <c r="Z147" s="621"/>
      <c r="AA147" s="621"/>
      <c r="AB147" s="621"/>
      <c r="AC147" s="621"/>
      <c r="AD147" s="621"/>
      <c r="AE147" s="621"/>
      <c r="AF147" s="621"/>
      <c r="AG147" s="621"/>
      <c r="AH147" s="621"/>
      <c r="AI147" s="621"/>
      <c r="AJ147" s="621"/>
      <c r="AK147" s="621"/>
      <c r="AL147" s="621"/>
      <c r="AM147" s="621"/>
      <c r="AN147" s="621"/>
      <c r="AO147" s="621"/>
      <c r="AP147" s="621"/>
      <c r="AQ147" s="621"/>
      <c r="AR147" s="621"/>
      <c r="AS147" s="621"/>
      <c r="AT147" s="621"/>
      <c r="AU147" s="621"/>
      <c r="AV147" s="621"/>
      <c r="AW147" s="621"/>
      <c r="AX147" s="621"/>
      <c r="AY147" s="621"/>
      <c r="AZ147" s="621"/>
      <c r="BA147" s="621"/>
      <c r="BB147" s="621"/>
      <c r="BC147" s="621"/>
      <c r="BD147" s="621"/>
      <c r="BE147" s="621"/>
      <c r="BF147" s="621"/>
      <c r="BG147" s="621"/>
      <c r="BH147" s="621"/>
      <c r="BI147" s="621"/>
      <c r="BJ147" s="621"/>
      <c r="BK147" s="621"/>
      <c r="BL147" s="621"/>
      <c r="BM147" s="621"/>
      <c r="BN147" s="621"/>
      <c r="BO147" s="621"/>
      <c r="BP147" s="621"/>
      <c r="BQ147" s="621"/>
      <c r="BR147" s="621"/>
      <c r="BS147" s="621"/>
      <c r="BT147" s="621"/>
      <c r="BU147" s="621"/>
      <c r="BV147" s="621"/>
      <c r="BW147" s="621"/>
      <c r="BX147" s="621"/>
      <c r="BY147" s="621"/>
      <c r="BZ147" s="621"/>
      <c r="CA147" s="621"/>
      <c r="CB147" s="621"/>
      <c r="CC147" s="621"/>
      <c r="CD147" s="621"/>
      <c r="CE147" s="621"/>
      <c r="CF147" s="621"/>
      <c r="CG147" s="621"/>
      <c r="CH147" s="621"/>
      <c r="CI147" s="621"/>
      <c r="CJ147" s="621"/>
      <c r="CK147" s="621"/>
      <c r="CL147" s="621"/>
      <c r="CM147" s="621"/>
      <c r="CN147" s="621"/>
      <c r="CO147" s="621"/>
      <c r="CP147" s="621"/>
      <c r="CQ147" s="621"/>
      <c r="CR147" s="621"/>
      <c r="CS147" s="621"/>
      <c r="CT147" s="621"/>
      <c r="CU147" s="621"/>
      <c r="CV147" s="621"/>
      <c r="CW147" s="621"/>
      <c r="CX147" s="621"/>
      <c r="CY147" s="621"/>
      <c r="CZ147" s="621"/>
      <c r="DA147" s="621"/>
      <c r="DB147" s="621"/>
      <c r="DC147" s="621"/>
      <c r="DD147" s="621"/>
      <c r="DE147" s="621"/>
      <c r="DF147" s="621"/>
      <c r="DG147" s="621"/>
      <c r="DH147" s="621"/>
      <c r="DI147" s="621"/>
      <c r="DJ147" s="621"/>
      <c r="DK147" s="621"/>
      <c r="DL147" s="621"/>
      <c r="DM147" s="621"/>
      <c r="DN147" s="621"/>
      <c r="DO147" s="621"/>
      <c r="DP147" s="621"/>
      <c r="DQ147" s="621"/>
      <c r="DR147" s="621"/>
      <c r="DS147" s="621"/>
      <c r="DT147" s="621"/>
      <c r="DU147" s="621"/>
      <c r="DV147" s="621"/>
      <c r="DW147" s="621"/>
      <c r="DX147" s="621"/>
      <c r="DY147" s="621"/>
      <c r="DZ147" s="621"/>
    </row>
    <row r="148" spans="1:130">
      <c r="A148" s="621"/>
      <c r="B148" s="621"/>
      <c r="C148" s="621"/>
      <c r="D148" s="621"/>
      <c r="E148" s="621"/>
      <c r="F148" s="621"/>
      <c r="G148" s="621"/>
      <c r="H148" s="621"/>
      <c r="I148" s="621"/>
      <c r="J148" s="621"/>
      <c r="K148" s="621"/>
      <c r="L148" s="621"/>
      <c r="M148" s="621"/>
      <c r="N148" s="621"/>
      <c r="O148" s="621"/>
      <c r="P148" s="621"/>
      <c r="Q148" s="621"/>
      <c r="R148" s="621"/>
      <c r="S148" s="621"/>
      <c r="T148" s="621"/>
      <c r="U148" s="621"/>
      <c r="V148" s="621"/>
      <c r="W148" s="621"/>
      <c r="X148" s="621"/>
      <c r="Y148" s="621"/>
      <c r="Z148" s="621"/>
      <c r="AA148" s="621"/>
      <c r="AB148" s="621"/>
      <c r="AC148" s="621"/>
      <c r="AD148" s="621"/>
      <c r="AE148" s="621"/>
      <c r="AF148" s="621"/>
      <c r="AG148" s="621"/>
      <c r="AH148" s="621"/>
      <c r="AI148" s="621"/>
      <c r="AJ148" s="621"/>
      <c r="AK148" s="621"/>
      <c r="AL148" s="621"/>
      <c r="AM148" s="621"/>
      <c r="AN148" s="621"/>
      <c r="AO148" s="621"/>
      <c r="AP148" s="621"/>
      <c r="AQ148" s="621"/>
      <c r="AR148" s="621"/>
      <c r="AS148" s="621"/>
      <c r="AT148" s="621"/>
      <c r="AU148" s="621"/>
      <c r="AV148" s="621"/>
      <c r="AW148" s="621"/>
      <c r="AX148" s="621"/>
      <c r="AY148" s="621"/>
      <c r="AZ148" s="621"/>
      <c r="BA148" s="621"/>
      <c r="BB148" s="621"/>
      <c r="BC148" s="621"/>
      <c r="BD148" s="621"/>
      <c r="BE148" s="621"/>
      <c r="BF148" s="621"/>
      <c r="BG148" s="621"/>
      <c r="BH148" s="621"/>
      <c r="BI148" s="621"/>
      <c r="BJ148" s="621"/>
      <c r="BK148" s="621"/>
      <c r="BL148" s="621"/>
      <c r="BM148" s="621"/>
      <c r="BN148" s="621"/>
      <c r="BO148" s="621"/>
      <c r="BP148" s="621"/>
      <c r="BQ148" s="621"/>
      <c r="BR148" s="621"/>
      <c r="BS148" s="621"/>
      <c r="BT148" s="621"/>
      <c r="BU148" s="621"/>
      <c r="BV148" s="621"/>
      <c r="BW148" s="621"/>
      <c r="BX148" s="621"/>
      <c r="BY148" s="621"/>
      <c r="BZ148" s="621"/>
      <c r="CA148" s="621"/>
      <c r="CB148" s="621"/>
      <c r="CC148" s="621"/>
      <c r="CD148" s="621"/>
      <c r="CE148" s="621"/>
      <c r="CF148" s="621"/>
      <c r="CG148" s="621"/>
      <c r="CH148" s="621"/>
      <c r="CI148" s="621"/>
      <c r="CJ148" s="621"/>
      <c r="CK148" s="621"/>
      <c r="CL148" s="621"/>
      <c r="CM148" s="621"/>
      <c r="CN148" s="621"/>
      <c r="CO148" s="621"/>
      <c r="CP148" s="621"/>
      <c r="CQ148" s="621"/>
      <c r="CR148" s="621"/>
      <c r="CS148" s="621"/>
      <c r="CT148" s="621"/>
      <c r="CU148" s="621"/>
      <c r="CV148" s="621"/>
      <c r="CW148" s="621"/>
      <c r="CX148" s="621"/>
      <c r="CY148" s="621"/>
      <c r="CZ148" s="621"/>
      <c r="DA148" s="621"/>
      <c r="DB148" s="621"/>
      <c r="DC148" s="621"/>
      <c r="DD148" s="621"/>
      <c r="DE148" s="621"/>
      <c r="DF148" s="621"/>
      <c r="DG148" s="621"/>
      <c r="DH148" s="621"/>
      <c r="DI148" s="621"/>
      <c r="DJ148" s="621"/>
      <c r="DK148" s="621"/>
      <c r="DL148" s="621"/>
      <c r="DM148" s="621"/>
      <c r="DN148" s="621"/>
      <c r="DO148" s="621"/>
      <c r="DP148" s="621"/>
      <c r="DQ148" s="621"/>
      <c r="DR148" s="621"/>
      <c r="DS148" s="621"/>
      <c r="DT148" s="621"/>
      <c r="DU148" s="621"/>
      <c r="DV148" s="621"/>
      <c r="DW148" s="621"/>
      <c r="DX148" s="621"/>
      <c r="DY148" s="621"/>
      <c r="DZ148" s="621"/>
    </row>
    <row r="149" spans="1:130">
      <c r="A149" s="621"/>
      <c r="B149" s="621"/>
      <c r="C149" s="621"/>
      <c r="D149" s="621"/>
      <c r="E149" s="621"/>
      <c r="F149" s="621"/>
      <c r="G149" s="621"/>
      <c r="H149" s="621"/>
      <c r="I149" s="621"/>
      <c r="J149" s="621"/>
      <c r="K149" s="621"/>
      <c r="L149" s="621"/>
      <c r="M149" s="621"/>
      <c r="N149" s="621"/>
      <c r="O149" s="621"/>
      <c r="P149" s="621"/>
      <c r="Q149" s="621"/>
      <c r="R149" s="621"/>
      <c r="S149" s="621"/>
      <c r="T149" s="621"/>
      <c r="U149" s="621"/>
      <c r="V149" s="621"/>
      <c r="W149" s="621"/>
      <c r="X149" s="621"/>
      <c r="Y149" s="621"/>
      <c r="Z149" s="621"/>
      <c r="AA149" s="621"/>
      <c r="AB149" s="621"/>
      <c r="AC149" s="621"/>
      <c r="AD149" s="621"/>
      <c r="AE149" s="621"/>
      <c r="AF149" s="621"/>
      <c r="AG149" s="621"/>
      <c r="AH149" s="621"/>
      <c r="AI149" s="621"/>
      <c r="AJ149" s="621"/>
      <c r="AK149" s="621"/>
      <c r="AL149" s="621"/>
      <c r="AM149" s="621"/>
      <c r="AN149" s="621"/>
      <c r="AO149" s="621"/>
      <c r="AP149" s="621"/>
      <c r="AQ149" s="621"/>
      <c r="AR149" s="621"/>
      <c r="AS149" s="621"/>
      <c r="AT149" s="621"/>
      <c r="AU149" s="621"/>
      <c r="AV149" s="621"/>
      <c r="AW149" s="621"/>
      <c r="AX149" s="621"/>
      <c r="AY149" s="621"/>
      <c r="AZ149" s="621"/>
      <c r="BA149" s="621"/>
      <c r="BB149" s="621"/>
      <c r="BC149" s="621"/>
      <c r="BD149" s="621"/>
      <c r="BE149" s="621"/>
      <c r="BF149" s="621"/>
      <c r="BG149" s="621"/>
      <c r="BH149" s="621"/>
      <c r="BI149" s="621"/>
      <c r="BJ149" s="621"/>
      <c r="BK149" s="621"/>
      <c r="BL149" s="621"/>
      <c r="BM149" s="621"/>
      <c r="BN149" s="621"/>
      <c r="BO149" s="621"/>
      <c r="BP149" s="621"/>
      <c r="BQ149" s="621"/>
      <c r="BR149" s="621"/>
      <c r="BS149" s="621"/>
      <c r="BT149" s="621"/>
      <c r="BU149" s="621"/>
      <c r="BV149" s="621"/>
      <c r="BW149" s="621"/>
      <c r="BX149" s="621"/>
      <c r="BY149" s="621"/>
      <c r="BZ149" s="621"/>
      <c r="CA149" s="621"/>
      <c r="CB149" s="621"/>
      <c r="CC149" s="621"/>
      <c r="CD149" s="621"/>
      <c r="CE149" s="621"/>
      <c r="CF149" s="621"/>
      <c r="CG149" s="621"/>
      <c r="CH149" s="621"/>
      <c r="CI149" s="621"/>
      <c r="CJ149" s="621"/>
      <c r="CK149" s="621"/>
      <c r="CL149" s="621"/>
      <c r="CM149" s="621"/>
      <c r="CN149" s="621"/>
      <c r="CO149" s="621"/>
      <c r="CP149" s="621"/>
      <c r="CQ149" s="621"/>
      <c r="CR149" s="621"/>
      <c r="CS149" s="621"/>
      <c r="CT149" s="621"/>
      <c r="CU149" s="621"/>
      <c r="CV149" s="621"/>
      <c r="CW149" s="621"/>
      <c r="CX149" s="621"/>
      <c r="CY149" s="621"/>
      <c r="CZ149" s="621"/>
      <c r="DA149" s="621"/>
      <c r="DB149" s="621"/>
      <c r="DC149" s="621"/>
      <c r="DD149" s="621"/>
      <c r="DE149" s="621"/>
      <c r="DF149" s="621"/>
      <c r="DG149" s="621"/>
      <c r="DH149" s="621"/>
      <c r="DI149" s="621"/>
      <c r="DJ149" s="621"/>
      <c r="DK149" s="621"/>
      <c r="DL149" s="621"/>
      <c r="DM149" s="621"/>
      <c r="DN149" s="621"/>
      <c r="DO149" s="621"/>
      <c r="DP149" s="621"/>
      <c r="DQ149" s="621"/>
      <c r="DR149" s="621"/>
      <c r="DS149" s="621"/>
      <c r="DT149" s="621"/>
      <c r="DU149" s="621"/>
      <c r="DV149" s="621"/>
      <c r="DW149" s="621"/>
      <c r="DX149" s="621"/>
      <c r="DY149" s="621"/>
      <c r="DZ149" s="621"/>
    </row>
    <row r="150" spans="1:130">
      <c r="A150" s="621"/>
      <c r="B150" s="621"/>
      <c r="C150" s="621"/>
      <c r="D150" s="621"/>
      <c r="E150" s="621"/>
      <c r="F150" s="621"/>
      <c r="G150" s="621"/>
      <c r="H150" s="621"/>
      <c r="I150" s="621"/>
      <c r="J150" s="621"/>
      <c r="K150" s="621"/>
      <c r="L150" s="621"/>
      <c r="M150" s="621"/>
      <c r="N150" s="621"/>
      <c r="O150" s="621"/>
      <c r="P150" s="621"/>
      <c r="Q150" s="621"/>
      <c r="R150" s="621"/>
      <c r="S150" s="621"/>
      <c r="T150" s="621"/>
      <c r="U150" s="621"/>
      <c r="V150" s="621"/>
      <c r="W150" s="621"/>
      <c r="X150" s="621"/>
      <c r="Y150" s="621"/>
      <c r="Z150" s="621"/>
      <c r="AA150" s="621"/>
      <c r="AB150" s="621"/>
      <c r="AC150" s="621"/>
      <c r="AD150" s="621"/>
      <c r="AE150" s="621"/>
      <c r="AF150" s="621"/>
      <c r="AG150" s="621"/>
      <c r="AH150" s="621"/>
      <c r="AI150" s="621"/>
      <c r="AJ150" s="621"/>
      <c r="AK150" s="621"/>
      <c r="AL150" s="621"/>
      <c r="AM150" s="621"/>
      <c r="AN150" s="621"/>
      <c r="AO150" s="621"/>
      <c r="AP150" s="621"/>
      <c r="AQ150" s="621"/>
      <c r="AR150" s="621"/>
      <c r="AS150" s="621"/>
      <c r="AT150" s="621"/>
      <c r="AU150" s="621"/>
      <c r="AV150" s="621"/>
      <c r="AW150" s="621"/>
      <c r="AX150" s="621"/>
      <c r="AY150" s="621"/>
      <c r="AZ150" s="621"/>
      <c r="BA150" s="621"/>
      <c r="BB150" s="621"/>
      <c r="BC150" s="621"/>
      <c r="BD150" s="621"/>
      <c r="BE150" s="621"/>
      <c r="BF150" s="621"/>
      <c r="BG150" s="621"/>
      <c r="BH150" s="621"/>
      <c r="BI150" s="621"/>
      <c r="BJ150" s="621"/>
      <c r="BK150" s="621"/>
      <c r="BL150" s="621"/>
      <c r="BM150" s="621"/>
      <c r="BN150" s="621"/>
      <c r="BO150" s="621"/>
      <c r="BP150" s="621"/>
      <c r="BQ150" s="621"/>
      <c r="BR150" s="621"/>
      <c r="BS150" s="621"/>
      <c r="BT150" s="621"/>
      <c r="BU150" s="621"/>
      <c r="BV150" s="621"/>
      <c r="BW150" s="621"/>
      <c r="BX150" s="621"/>
      <c r="BY150" s="621"/>
      <c r="BZ150" s="621"/>
      <c r="CA150" s="621"/>
      <c r="CB150" s="621"/>
      <c r="CC150" s="621"/>
      <c r="CD150" s="621"/>
      <c r="CE150" s="621"/>
      <c r="CF150" s="621"/>
      <c r="CG150" s="621"/>
      <c r="CH150" s="621"/>
      <c r="CI150" s="621"/>
      <c r="CJ150" s="621"/>
      <c r="CK150" s="621"/>
      <c r="CL150" s="621"/>
      <c r="CM150" s="621"/>
      <c r="CN150" s="621"/>
      <c r="CO150" s="621"/>
      <c r="CP150" s="621"/>
      <c r="CQ150" s="621"/>
      <c r="CR150" s="621"/>
      <c r="CS150" s="621"/>
      <c r="CT150" s="621"/>
      <c r="CU150" s="621"/>
      <c r="CV150" s="621"/>
      <c r="CW150" s="621"/>
      <c r="CX150" s="621"/>
      <c r="CY150" s="621"/>
      <c r="CZ150" s="621"/>
      <c r="DA150" s="621"/>
      <c r="DB150" s="621"/>
      <c r="DC150" s="621"/>
      <c r="DD150" s="621"/>
      <c r="DE150" s="621"/>
      <c r="DF150" s="621"/>
      <c r="DG150" s="621"/>
      <c r="DH150" s="621"/>
      <c r="DI150" s="621"/>
      <c r="DJ150" s="621"/>
      <c r="DK150" s="621"/>
      <c r="DL150" s="621"/>
      <c r="DM150" s="621"/>
      <c r="DN150" s="621"/>
      <c r="DO150" s="621"/>
      <c r="DP150" s="621"/>
      <c r="DQ150" s="621"/>
      <c r="DR150" s="621"/>
      <c r="DS150" s="621"/>
      <c r="DT150" s="621"/>
      <c r="DU150" s="621"/>
      <c r="DV150" s="621"/>
      <c r="DW150" s="621"/>
      <c r="DX150" s="621"/>
      <c r="DY150" s="621"/>
      <c r="DZ150" s="621"/>
    </row>
    <row r="151" spans="1:130">
      <c r="A151" s="621"/>
      <c r="B151" s="621"/>
      <c r="C151" s="621"/>
      <c r="D151" s="621"/>
      <c r="E151" s="621"/>
      <c r="F151" s="621"/>
      <c r="G151" s="621"/>
      <c r="H151" s="621"/>
      <c r="I151" s="621"/>
      <c r="J151" s="621"/>
      <c r="K151" s="621"/>
      <c r="L151" s="621"/>
      <c r="M151" s="621"/>
      <c r="N151" s="621"/>
      <c r="O151" s="621"/>
      <c r="P151" s="621"/>
      <c r="Q151" s="621"/>
      <c r="R151" s="621"/>
      <c r="S151" s="621"/>
      <c r="T151" s="621"/>
      <c r="U151" s="621"/>
      <c r="V151" s="621"/>
      <c r="W151" s="621"/>
      <c r="X151" s="621"/>
      <c r="Y151" s="621"/>
      <c r="Z151" s="621"/>
      <c r="AA151" s="621"/>
      <c r="AB151" s="621"/>
      <c r="AC151" s="621"/>
      <c r="AD151" s="621"/>
      <c r="AE151" s="621"/>
      <c r="AF151" s="621"/>
      <c r="AG151" s="621"/>
      <c r="AH151" s="621"/>
      <c r="AI151" s="621"/>
      <c r="AJ151" s="621"/>
      <c r="AK151" s="621"/>
      <c r="AL151" s="621"/>
      <c r="AM151" s="621"/>
      <c r="AN151" s="621"/>
      <c r="AO151" s="621"/>
      <c r="AP151" s="621"/>
      <c r="AQ151" s="621"/>
      <c r="AR151" s="621"/>
      <c r="AS151" s="621"/>
      <c r="AT151" s="621"/>
      <c r="AU151" s="621"/>
      <c r="AV151" s="621"/>
      <c r="AW151" s="621"/>
      <c r="AX151" s="621"/>
      <c r="AY151" s="621"/>
      <c r="AZ151" s="621"/>
      <c r="BA151" s="621"/>
      <c r="BB151" s="621"/>
      <c r="BC151" s="621"/>
      <c r="BD151" s="621"/>
      <c r="BE151" s="621"/>
      <c r="BF151" s="621"/>
      <c r="BG151" s="621"/>
      <c r="BH151" s="621"/>
      <c r="BI151" s="621"/>
      <c r="BJ151" s="621"/>
      <c r="BK151" s="621"/>
      <c r="BL151" s="621"/>
      <c r="BM151" s="621"/>
      <c r="BN151" s="621"/>
      <c r="BO151" s="621"/>
      <c r="BP151" s="621"/>
      <c r="BQ151" s="621"/>
      <c r="BR151" s="621"/>
      <c r="BS151" s="621"/>
      <c r="BT151" s="621"/>
      <c r="BU151" s="621"/>
      <c r="BV151" s="621"/>
      <c r="BW151" s="621"/>
      <c r="BX151" s="621"/>
      <c r="BY151" s="621"/>
      <c r="BZ151" s="621"/>
      <c r="CA151" s="621"/>
      <c r="CB151" s="621"/>
      <c r="CC151" s="621"/>
      <c r="CD151" s="621"/>
      <c r="CE151" s="621"/>
      <c r="CF151" s="621"/>
      <c r="CG151" s="621"/>
      <c r="CH151" s="621"/>
      <c r="CI151" s="621"/>
      <c r="CJ151" s="621"/>
      <c r="CK151" s="621"/>
      <c r="CL151" s="621"/>
      <c r="CM151" s="621"/>
      <c r="CN151" s="621"/>
      <c r="CO151" s="621"/>
      <c r="CP151" s="621"/>
      <c r="CQ151" s="621"/>
      <c r="CR151" s="621"/>
      <c r="CS151" s="621"/>
      <c r="CT151" s="621"/>
      <c r="CU151" s="621"/>
      <c r="CV151" s="621"/>
      <c r="CW151" s="621"/>
      <c r="CX151" s="621"/>
      <c r="CY151" s="621"/>
      <c r="CZ151" s="621"/>
      <c r="DA151" s="621"/>
      <c r="DB151" s="621"/>
      <c r="DC151" s="621"/>
      <c r="DD151" s="621"/>
      <c r="DE151" s="621"/>
      <c r="DF151" s="621"/>
      <c r="DG151" s="621"/>
      <c r="DH151" s="621"/>
      <c r="DI151" s="621"/>
      <c r="DJ151" s="621"/>
      <c r="DK151" s="621"/>
      <c r="DL151" s="621"/>
      <c r="DM151" s="621"/>
      <c r="DN151" s="621"/>
      <c r="DO151" s="621"/>
      <c r="DP151" s="621"/>
      <c r="DQ151" s="621"/>
      <c r="DR151" s="621"/>
      <c r="DS151" s="621"/>
      <c r="DT151" s="621"/>
      <c r="DU151" s="621"/>
      <c r="DV151" s="621"/>
      <c r="DW151" s="621"/>
      <c r="DX151" s="621"/>
      <c r="DY151" s="621"/>
      <c r="DZ151" s="621"/>
    </row>
    <row r="152" spans="1:130">
      <c r="A152" s="621"/>
      <c r="B152" s="621"/>
      <c r="C152" s="621"/>
      <c r="D152" s="621"/>
      <c r="E152" s="621"/>
      <c r="F152" s="621"/>
      <c r="G152" s="621"/>
      <c r="H152" s="621"/>
      <c r="I152" s="621"/>
      <c r="J152" s="621"/>
      <c r="K152" s="621"/>
      <c r="L152" s="621"/>
      <c r="M152" s="621"/>
      <c r="N152" s="621"/>
      <c r="O152" s="621"/>
      <c r="P152" s="621"/>
      <c r="Q152" s="621"/>
      <c r="R152" s="621"/>
      <c r="S152" s="621"/>
      <c r="T152" s="621"/>
      <c r="U152" s="621"/>
      <c r="V152" s="621"/>
      <c r="W152" s="621"/>
      <c r="X152" s="621"/>
      <c r="Y152" s="621"/>
      <c r="Z152" s="621"/>
      <c r="AA152" s="621"/>
      <c r="AB152" s="621"/>
      <c r="AC152" s="621"/>
      <c r="AD152" s="621"/>
      <c r="AE152" s="621"/>
      <c r="AF152" s="621"/>
      <c r="AG152" s="621"/>
      <c r="AH152" s="621"/>
      <c r="AI152" s="621"/>
      <c r="AJ152" s="621"/>
      <c r="AK152" s="621"/>
      <c r="AL152" s="621"/>
      <c r="AM152" s="621"/>
      <c r="AN152" s="621"/>
      <c r="AO152" s="621"/>
      <c r="AP152" s="621"/>
      <c r="AQ152" s="621"/>
      <c r="AR152" s="621"/>
      <c r="AS152" s="621"/>
      <c r="AT152" s="621"/>
      <c r="AU152" s="621"/>
      <c r="AV152" s="621"/>
      <c r="AW152" s="621"/>
      <c r="AX152" s="621"/>
      <c r="AY152" s="621"/>
      <c r="AZ152" s="621"/>
      <c r="BA152" s="621"/>
      <c r="BB152" s="621"/>
      <c r="BC152" s="621"/>
      <c r="BD152" s="621"/>
      <c r="BE152" s="621"/>
      <c r="BF152" s="621"/>
      <c r="BG152" s="621"/>
      <c r="BH152" s="621"/>
      <c r="BI152" s="621"/>
      <c r="BJ152" s="621"/>
      <c r="BK152" s="621"/>
      <c r="BL152" s="621"/>
      <c r="BM152" s="621"/>
      <c r="BN152" s="621"/>
      <c r="BO152" s="621"/>
      <c r="BP152" s="621"/>
      <c r="BQ152" s="621"/>
      <c r="BR152" s="621"/>
      <c r="BS152" s="621"/>
      <c r="BT152" s="621"/>
      <c r="BU152" s="621"/>
      <c r="BV152" s="621"/>
      <c r="BW152" s="621"/>
      <c r="BX152" s="621"/>
      <c r="BY152" s="621"/>
      <c r="BZ152" s="621"/>
      <c r="CA152" s="621"/>
      <c r="CB152" s="621"/>
      <c r="CC152" s="621"/>
      <c r="CD152" s="621"/>
      <c r="CE152" s="621"/>
      <c r="CF152" s="621"/>
      <c r="CG152" s="621"/>
      <c r="CH152" s="621"/>
      <c r="CI152" s="621"/>
      <c r="CJ152" s="621"/>
      <c r="CK152" s="621"/>
      <c r="CL152" s="621"/>
      <c r="CM152" s="621"/>
      <c r="CN152" s="621"/>
      <c r="CO152" s="621"/>
      <c r="CP152" s="621"/>
      <c r="CQ152" s="621"/>
      <c r="CR152" s="621"/>
      <c r="CS152" s="621"/>
      <c r="CT152" s="621"/>
      <c r="CU152" s="621"/>
      <c r="CV152" s="621"/>
      <c r="CW152" s="621"/>
      <c r="CX152" s="621"/>
      <c r="CY152" s="621"/>
      <c r="CZ152" s="621"/>
      <c r="DA152" s="621"/>
      <c r="DB152" s="621"/>
      <c r="DC152" s="621"/>
      <c r="DD152" s="621"/>
      <c r="DE152" s="621"/>
      <c r="DF152" s="621"/>
      <c r="DG152" s="621"/>
      <c r="DH152" s="621"/>
      <c r="DI152" s="621"/>
      <c r="DJ152" s="621"/>
      <c r="DK152" s="621"/>
      <c r="DL152" s="621"/>
      <c r="DM152" s="621"/>
      <c r="DN152" s="621"/>
      <c r="DO152" s="621"/>
      <c r="DP152" s="621"/>
      <c r="DQ152" s="621"/>
      <c r="DR152" s="621"/>
      <c r="DS152" s="621"/>
      <c r="DT152" s="621"/>
      <c r="DU152" s="621"/>
      <c r="DV152" s="621"/>
      <c r="DW152" s="621"/>
      <c r="DX152" s="621"/>
      <c r="DY152" s="621"/>
      <c r="DZ152" s="621"/>
    </row>
    <row r="153" spans="1:130">
      <c r="A153" s="621"/>
      <c r="B153" s="621"/>
      <c r="C153" s="621"/>
      <c r="D153" s="621"/>
      <c r="E153" s="621"/>
      <c r="F153" s="621"/>
      <c r="G153" s="621"/>
      <c r="H153" s="621"/>
      <c r="I153" s="621"/>
      <c r="J153" s="621"/>
      <c r="K153" s="621"/>
      <c r="L153" s="621"/>
      <c r="M153" s="621"/>
      <c r="N153" s="621"/>
      <c r="O153" s="621"/>
      <c r="P153" s="621"/>
      <c r="Q153" s="621"/>
      <c r="R153" s="621"/>
      <c r="S153" s="621"/>
      <c r="T153" s="621"/>
      <c r="U153" s="621"/>
      <c r="V153" s="621"/>
      <c r="W153" s="621"/>
      <c r="X153" s="621"/>
      <c r="Y153" s="621"/>
      <c r="Z153" s="621"/>
      <c r="AA153" s="621"/>
      <c r="AB153" s="621"/>
      <c r="AC153" s="621"/>
      <c r="AD153" s="621"/>
      <c r="AE153" s="621"/>
      <c r="AF153" s="621"/>
      <c r="AG153" s="621"/>
      <c r="AH153" s="621"/>
      <c r="AI153" s="621"/>
      <c r="AJ153" s="621"/>
      <c r="AK153" s="621"/>
      <c r="AL153" s="621"/>
      <c r="AM153" s="621"/>
      <c r="AN153" s="621"/>
      <c r="AO153" s="621"/>
      <c r="AP153" s="621"/>
      <c r="AQ153" s="621"/>
      <c r="AR153" s="621"/>
      <c r="AS153" s="621"/>
      <c r="AT153" s="621"/>
      <c r="AU153" s="621"/>
      <c r="AV153" s="621"/>
      <c r="AW153" s="621"/>
      <c r="AX153" s="621"/>
      <c r="AY153" s="621"/>
      <c r="AZ153" s="621"/>
      <c r="BA153" s="621"/>
      <c r="BB153" s="621"/>
      <c r="BC153" s="621"/>
      <c r="BD153" s="621"/>
      <c r="BE153" s="621"/>
      <c r="BF153" s="621"/>
      <c r="BG153" s="621"/>
      <c r="BH153" s="621"/>
      <c r="BI153" s="621"/>
      <c r="BJ153" s="621"/>
      <c r="BK153" s="621"/>
      <c r="BL153" s="621"/>
      <c r="BM153" s="621"/>
      <c r="BN153" s="621"/>
      <c r="BO153" s="621"/>
      <c r="BP153" s="621"/>
      <c r="BQ153" s="621"/>
      <c r="BR153" s="621"/>
      <c r="BS153" s="621"/>
      <c r="BT153" s="621"/>
      <c r="BU153" s="621"/>
      <c r="BV153" s="621"/>
      <c r="BW153" s="621"/>
      <c r="BX153" s="621"/>
      <c r="BY153" s="621"/>
      <c r="BZ153" s="621"/>
      <c r="CA153" s="621"/>
      <c r="CB153" s="621"/>
      <c r="CC153" s="621"/>
      <c r="CD153" s="621"/>
      <c r="CE153" s="621"/>
      <c r="CF153" s="621"/>
      <c r="CG153" s="621"/>
      <c r="CH153" s="621"/>
      <c r="CI153" s="621"/>
      <c r="CJ153" s="621"/>
      <c r="CK153" s="621"/>
      <c r="CL153" s="621"/>
      <c r="CM153" s="621"/>
      <c r="CN153" s="621"/>
      <c r="CO153" s="621"/>
      <c r="CP153" s="621"/>
      <c r="CQ153" s="621"/>
      <c r="CR153" s="621"/>
      <c r="CS153" s="621"/>
      <c r="CT153" s="621"/>
      <c r="CU153" s="621"/>
      <c r="CV153" s="621"/>
      <c r="CW153" s="621"/>
      <c r="CX153" s="621"/>
      <c r="CY153" s="621"/>
      <c r="CZ153" s="621"/>
      <c r="DA153" s="621"/>
      <c r="DB153" s="621"/>
      <c r="DC153" s="621"/>
      <c r="DD153" s="621"/>
      <c r="DE153" s="621"/>
      <c r="DF153" s="621"/>
      <c r="DG153" s="621"/>
      <c r="DH153" s="621"/>
      <c r="DI153" s="621"/>
      <c r="DJ153" s="621"/>
      <c r="DK153" s="621"/>
      <c r="DL153" s="621"/>
      <c r="DM153" s="621"/>
      <c r="DN153" s="621"/>
      <c r="DO153" s="621"/>
      <c r="DP153" s="621"/>
      <c r="DQ153" s="621"/>
      <c r="DR153" s="621"/>
      <c r="DS153" s="621"/>
      <c r="DT153" s="621"/>
      <c r="DU153" s="621"/>
      <c r="DV153" s="621"/>
      <c r="DW153" s="621"/>
      <c r="DX153" s="621"/>
      <c r="DY153" s="621"/>
      <c r="DZ153" s="621"/>
    </row>
    <row r="154" spans="1:130">
      <c r="A154" s="621"/>
      <c r="B154" s="621"/>
      <c r="C154" s="621"/>
      <c r="D154" s="621"/>
      <c r="E154" s="621"/>
      <c r="F154" s="621"/>
      <c r="G154" s="621"/>
      <c r="H154" s="621"/>
      <c r="I154" s="621"/>
      <c r="J154" s="621"/>
      <c r="K154" s="621"/>
      <c r="L154" s="621"/>
      <c r="M154" s="621"/>
      <c r="N154" s="621"/>
      <c r="O154" s="621"/>
      <c r="P154" s="621"/>
      <c r="Q154" s="621"/>
      <c r="R154" s="621"/>
      <c r="S154" s="621"/>
      <c r="T154" s="621"/>
      <c r="U154" s="621"/>
      <c r="V154" s="621"/>
      <c r="W154" s="621"/>
      <c r="X154" s="621"/>
      <c r="Y154" s="621"/>
      <c r="Z154" s="621"/>
      <c r="AA154" s="621"/>
      <c r="AB154" s="621"/>
      <c r="AC154" s="621"/>
      <c r="AD154" s="621"/>
      <c r="AE154" s="621"/>
      <c r="AF154" s="621"/>
      <c r="AG154" s="621"/>
      <c r="AH154" s="621"/>
      <c r="AI154" s="621"/>
      <c r="AJ154" s="621"/>
      <c r="AK154" s="621"/>
      <c r="AL154" s="621"/>
      <c r="AM154" s="621"/>
      <c r="AN154" s="621"/>
      <c r="AO154" s="621"/>
      <c r="AP154" s="621"/>
      <c r="AQ154" s="621"/>
      <c r="AR154" s="621"/>
      <c r="AS154" s="621"/>
      <c r="AT154" s="621"/>
      <c r="AU154" s="621"/>
      <c r="AV154" s="621"/>
      <c r="AW154" s="621"/>
      <c r="AX154" s="621"/>
      <c r="AY154" s="621"/>
      <c r="AZ154" s="621"/>
      <c r="BA154" s="621"/>
      <c r="BB154" s="621"/>
      <c r="BC154" s="621"/>
      <c r="BD154" s="621"/>
      <c r="BE154" s="621"/>
      <c r="BF154" s="621"/>
      <c r="BG154" s="621"/>
      <c r="BH154" s="621"/>
      <c r="BI154" s="621"/>
      <c r="BJ154" s="621"/>
      <c r="BK154" s="621"/>
      <c r="BL154" s="621"/>
      <c r="BM154" s="621"/>
      <c r="BN154" s="621"/>
      <c r="BO154" s="621"/>
      <c r="BP154" s="621"/>
      <c r="BQ154" s="621"/>
      <c r="BR154" s="621"/>
      <c r="BS154" s="621"/>
      <c r="BT154" s="621"/>
      <c r="BU154" s="621"/>
      <c r="BV154" s="621"/>
      <c r="BW154" s="621"/>
      <c r="BX154" s="621"/>
      <c r="BY154" s="621"/>
      <c r="BZ154" s="621"/>
      <c r="CA154" s="621"/>
      <c r="CB154" s="621"/>
      <c r="CC154" s="621"/>
      <c r="CD154" s="621"/>
      <c r="CE154" s="621"/>
      <c r="CF154" s="621"/>
      <c r="CG154" s="621"/>
      <c r="CH154" s="621"/>
      <c r="CI154" s="621"/>
      <c r="CJ154" s="621"/>
      <c r="CK154" s="621"/>
      <c r="CL154" s="621"/>
      <c r="CM154" s="621"/>
      <c r="CN154" s="621"/>
      <c r="CO154" s="621"/>
      <c r="CP154" s="621"/>
      <c r="CQ154" s="621"/>
      <c r="CR154" s="621"/>
      <c r="CS154" s="621"/>
      <c r="CT154" s="621"/>
      <c r="CU154" s="621"/>
      <c r="CV154" s="621"/>
      <c r="CW154" s="621"/>
      <c r="CX154" s="621"/>
      <c r="CY154" s="621"/>
      <c r="CZ154" s="621"/>
      <c r="DA154" s="621"/>
      <c r="DB154" s="621"/>
      <c r="DC154" s="621"/>
      <c r="DD154" s="621"/>
      <c r="DE154" s="621"/>
      <c r="DF154" s="621"/>
      <c r="DG154" s="621"/>
      <c r="DH154" s="621"/>
      <c r="DI154" s="621"/>
      <c r="DJ154" s="621"/>
      <c r="DK154" s="621"/>
      <c r="DL154" s="621"/>
      <c r="DM154" s="621"/>
      <c r="DN154" s="621"/>
      <c r="DO154" s="621"/>
      <c r="DP154" s="621"/>
      <c r="DQ154" s="621"/>
      <c r="DR154" s="621"/>
      <c r="DS154" s="621"/>
      <c r="DT154" s="621"/>
      <c r="DU154" s="621"/>
      <c r="DV154" s="621"/>
      <c r="DW154" s="621"/>
      <c r="DX154" s="621"/>
      <c r="DY154" s="621"/>
      <c r="DZ154" s="621"/>
    </row>
    <row r="155" spans="1:130">
      <c r="A155" s="621"/>
      <c r="B155" s="621"/>
      <c r="C155" s="621"/>
      <c r="D155" s="621"/>
      <c r="E155" s="621"/>
      <c r="F155" s="621"/>
      <c r="G155" s="621"/>
      <c r="H155" s="621"/>
      <c r="I155" s="621"/>
      <c r="J155" s="621"/>
      <c r="K155" s="621"/>
      <c r="L155" s="621"/>
      <c r="M155" s="621"/>
      <c r="N155" s="621"/>
      <c r="O155" s="621"/>
      <c r="P155" s="621"/>
      <c r="Q155" s="621"/>
      <c r="R155" s="621"/>
      <c r="S155" s="621"/>
      <c r="T155" s="621"/>
      <c r="U155" s="621"/>
      <c r="V155" s="621"/>
      <c r="W155" s="621"/>
      <c r="X155" s="621"/>
      <c r="Y155" s="621"/>
      <c r="Z155" s="621"/>
      <c r="AA155" s="621"/>
      <c r="AB155" s="621"/>
      <c r="AC155" s="621"/>
      <c r="AD155" s="621"/>
      <c r="AE155" s="621"/>
      <c r="AF155" s="621"/>
      <c r="AG155" s="621"/>
      <c r="AH155" s="621"/>
      <c r="AI155" s="621"/>
      <c r="AJ155" s="621"/>
      <c r="AK155" s="621"/>
      <c r="AL155" s="621"/>
      <c r="AM155" s="621"/>
      <c r="AN155" s="621"/>
      <c r="AO155" s="621"/>
      <c r="AP155" s="621"/>
      <c r="AQ155" s="621"/>
      <c r="AR155" s="621"/>
      <c r="AS155" s="621"/>
      <c r="AT155" s="621"/>
      <c r="AU155" s="621"/>
      <c r="AV155" s="621"/>
      <c r="AW155" s="621"/>
      <c r="AX155" s="621"/>
      <c r="AY155" s="621"/>
      <c r="AZ155" s="621"/>
      <c r="BA155" s="621"/>
      <c r="BB155" s="621"/>
      <c r="BC155" s="621"/>
      <c r="BD155" s="621"/>
      <c r="BE155" s="621"/>
      <c r="BF155" s="621"/>
      <c r="BG155" s="621"/>
      <c r="BH155" s="621"/>
      <c r="BI155" s="621"/>
      <c r="BJ155" s="621"/>
      <c r="BK155" s="621"/>
      <c r="BL155" s="621"/>
      <c r="BM155" s="621"/>
      <c r="BN155" s="621"/>
      <c r="BO155" s="621"/>
      <c r="BP155" s="621"/>
      <c r="BQ155" s="621"/>
      <c r="BR155" s="621"/>
      <c r="BS155" s="621"/>
      <c r="BT155" s="621"/>
      <c r="BU155" s="621"/>
      <c r="BV155" s="621"/>
      <c r="BW155" s="621"/>
      <c r="BX155" s="621"/>
      <c r="BY155" s="621"/>
      <c r="BZ155" s="621"/>
      <c r="CA155" s="621"/>
      <c r="CB155" s="621"/>
      <c r="CC155" s="621"/>
      <c r="CD155" s="621"/>
      <c r="CE155" s="621"/>
      <c r="CF155" s="621"/>
      <c r="CG155" s="621"/>
      <c r="CH155" s="621"/>
      <c r="CI155" s="621"/>
      <c r="CJ155" s="621"/>
      <c r="CK155" s="621"/>
      <c r="CL155" s="621"/>
      <c r="CM155" s="621"/>
      <c r="CN155" s="621"/>
      <c r="CO155" s="621"/>
      <c r="CP155" s="621"/>
      <c r="CQ155" s="621"/>
      <c r="CR155" s="621"/>
      <c r="CS155" s="621"/>
      <c r="CT155" s="621"/>
      <c r="CU155" s="621"/>
      <c r="CV155" s="621"/>
      <c r="CW155" s="621"/>
      <c r="CX155" s="621"/>
      <c r="CY155" s="621"/>
      <c r="CZ155" s="621"/>
      <c r="DA155" s="621"/>
      <c r="DB155" s="621"/>
      <c r="DC155" s="621"/>
      <c r="DD155" s="621"/>
      <c r="DE155" s="621"/>
      <c r="DF155" s="621"/>
      <c r="DG155" s="621"/>
      <c r="DH155" s="621"/>
      <c r="DI155" s="621"/>
      <c r="DJ155" s="621"/>
      <c r="DK155" s="621"/>
      <c r="DL155" s="621"/>
      <c r="DM155" s="621"/>
      <c r="DN155" s="621"/>
      <c r="DO155" s="621"/>
      <c r="DP155" s="621"/>
      <c r="DQ155" s="621"/>
      <c r="DR155" s="621"/>
      <c r="DS155" s="621"/>
      <c r="DT155" s="621"/>
      <c r="DU155" s="621"/>
      <c r="DV155" s="621"/>
      <c r="DW155" s="621"/>
      <c r="DX155" s="621"/>
      <c r="DY155" s="621"/>
      <c r="DZ155" s="621"/>
    </row>
    <row r="156" spans="1:130">
      <c r="A156" s="621"/>
      <c r="B156" s="621"/>
      <c r="C156" s="621"/>
      <c r="D156" s="621"/>
      <c r="E156" s="621"/>
      <c r="F156" s="621"/>
      <c r="G156" s="621"/>
      <c r="H156" s="621"/>
      <c r="I156" s="621"/>
      <c r="J156" s="621"/>
      <c r="K156" s="621"/>
      <c r="L156" s="621"/>
      <c r="M156" s="621"/>
      <c r="N156" s="621"/>
      <c r="O156" s="621"/>
      <c r="P156" s="621"/>
      <c r="Q156" s="621"/>
      <c r="R156" s="621"/>
      <c r="S156" s="621"/>
      <c r="T156" s="621"/>
      <c r="U156" s="621"/>
      <c r="V156" s="621"/>
      <c r="W156" s="621"/>
      <c r="X156" s="621"/>
      <c r="Y156" s="621"/>
      <c r="Z156" s="621"/>
      <c r="AA156" s="621"/>
      <c r="AB156" s="621"/>
      <c r="AC156" s="621"/>
      <c r="AD156" s="621"/>
      <c r="AE156" s="621"/>
      <c r="AF156" s="621"/>
      <c r="AG156" s="621"/>
      <c r="AH156" s="621"/>
      <c r="AI156" s="621"/>
      <c r="AJ156" s="621"/>
      <c r="AK156" s="621"/>
      <c r="AL156" s="621"/>
      <c r="AM156" s="621"/>
      <c r="AN156" s="621"/>
      <c r="AO156" s="621"/>
      <c r="AP156" s="621"/>
      <c r="AQ156" s="621"/>
      <c r="AR156" s="621"/>
      <c r="AS156" s="621"/>
      <c r="AT156" s="621"/>
      <c r="AU156" s="621"/>
      <c r="AV156" s="621"/>
      <c r="AW156" s="621"/>
      <c r="AX156" s="621"/>
      <c r="AY156" s="621"/>
      <c r="AZ156" s="621"/>
      <c r="BA156" s="621"/>
      <c r="BB156" s="621"/>
      <c r="BC156" s="621"/>
      <c r="BD156" s="621"/>
      <c r="BE156" s="621"/>
      <c r="BF156" s="621"/>
      <c r="BG156" s="621"/>
      <c r="BH156" s="621"/>
      <c r="BI156" s="621"/>
      <c r="BJ156" s="621"/>
      <c r="BK156" s="621"/>
      <c r="BL156" s="621"/>
      <c r="BM156" s="621"/>
      <c r="BN156" s="621"/>
      <c r="BO156" s="621"/>
      <c r="BP156" s="621"/>
      <c r="BQ156" s="621"/>
      <c r="BR156" s="621"/>
      <c r="BS156" s="621"/>
      <c r="BT156" s="621"/>
      <c r="BU156" s="621"/>
      <c r="BV156" s="621"/>
      <c r="BW156" s="621"/>
      <c r="BX156" s="621"/>
      <c r="BY156" s="621"/>
      <c r="BZ156" s="621"/>
      <c r="CA156" s="621"/>
      <c r="CB156" s="621"/>
      <c r="CC156" s="621"/>
      <c r="CD156" s="621"/>
      <c r="CE156" s="621"/>
      <c r="CF156" s="621"/>
      <c r="CG156" s="621"/>
      <c r="CH156" s="621"/>
      <c r="CI156" s="621"/>
      <c r="CJ156" s="621"/>
      <c r="CK156" s="621"/>
      <c r="CL156" s="621"/>
      <c r="CM156" s="621"/>
      <c r="CN156" s="621"/>
      <c r="CO156" s="621"/>
      <c r="CP156" s="621"/>
      <c r="CQ156" s="621"/>
      <c r="CR156" s="621"/>
      <c r="CS156" s="621"/>
      <c r="CT156" s="621"/>
      <c r="CU156" s="621"/>
      <c r="CV156" s="621"/>
      <c r="CW156" s="621"/>
      <c r="CX156" s="621"/>
      <c r="CY156" s="621"/>
      <c r="CZ156" s="621"/>
      <c r="DA156" s="621"/>
      <c r="DB156" s="621"/>
      <c r="DC156" s="621"/>
      <c r="DD156" s="621"/>
      <c r="DE156" s="621"/>
      <c r="DF156" s="621"/>
      <c r="DG156" s="621"/>
      <c r="DH156" s="621"/>
      <c r="DI156" s="621"/>
      <c r="DJ156" s="621"/>
      <c r="DK156" s="621"/>
      <c r="DL156" s="621"/>
      <c r="DM156" s="621"/>
      <c r="DN156" s="621"/>
      <c r="DO156" s="621"/>
      <c r="DP156" s="621"/>
      <c r="DQ156" s="621"/>
      <c r="DR156" s="621"/>
      <c r="DS156" s="621"/>
      <c r="DT156" s="621"/>
      <c r="DU156" s="621"/>
      <c r="DV156" s="621"/>
      <c r="DW156" s="621"/>
      <c r="DX156" s="621"/>
      <c r="DY156" s="621"/>
      <c r="DZ156" s="621"/>
    </row>
    <row r="157" spans="1:130">
      <c r="A157" s="621"/>
      <c r="B157" s="621"/>
      <c r="C157" s="621"/>
      <c r="D157" s="621"/>
      <c r="E157" s="621"/>
      <c r="F157" s="621"/>
      <c r="G157" s="621"/>
      <c r="H157" s="621"/>
      <c r="I157" s="621"/>
      <c r="J157" s="621"/>
      <c r="K157" s="621"/>
      <c r="L157" s="621"/>
      <c r="M157" s="621"/>
      <c r="N157" s="621"/>
      <c r="O157" s="621"/>
      <c r="P157" s="621"/>
      <c r="Q157" s="621"/>
      <c r="R157" s="621"/>
      <c r="S157" s="621"/>
      <c r="T157" s="621"/>
      <c r="U157" s="621"/>
      <c r="V157" s="621"/>
      <c r="W157" s="621"/>
      <c r="X157" s="621"/>
      <c r="Y157" s="621"/>
      <c r="Z157" s="621"/>
      <c r="AA157" s="621"/>
      <c r="AB157" s="621"/>
      <c r="AC157" s="621"/>
      <c r="AD157" s="621"/>
      <c r="AE157" s="621"/>
      <c r="AF157" s="621"/>
      <c r="AG157" s="621"/>
      <c r="AH157" s="621"/>
      <c r="AI157" s="621"/>
      <c r="AJ157" s="621"/>
      <c r="AK157" s="621"/>
      <c r="AL157" s="621"/>
      <c r="AM157" s="621"/>
      <c r="AN157" s="621"/>
      <c r="AO157" s="621"/>
      <c r="AP157" s="621"/>
      <c r="AQ157" s="621"/>
      <c r="AR157" s="621"/>
      <c r="AS157" s="621"/>
      <c r="AT157" s="621"/>
      <c r="AU157" s="621"/>
      <c r="AV157" s="621"/>
      <c r="AW157" s="621"/>
      <c r="AX157" s="621"/>
      <c r="AY157" s="621"/>
      <c r="AZ157" s="621"/>
      <c r="BA157" s="621"/>
      <c r="BB157" s="621"/>
      <c r="BC157" s="621"/>
      <c r="BD157" s="621"/>
      <c r="BE157" s="621"/>
      <c r="BF157" s="621"/>
      <c r="BG157" s="621"/>
      <c r="BH157" s="621"/>
      <c r="BI157" s="621"/>
      <c r="BJ157" s="621"/>
      <c r="BK157" s="621"/>
      <c r="BL157" s="621"/>
      <c r="BM157" s="621"/>
      <c r="BN157" s="621"/>
      <c r="BO157" s="621"/>
      <c r="BP157" s="621"/>
      <c r="BQ157" s="621"/>
      <c r="BR157" s="621"/>
      <c r="BS157" s="621"/>
      <c r="BT157" s="621"/>
      <c r="BU157" s="621"/>
      <c r="BV157" s="621"/>
      <c r="BW157" s="621"/>
      <c r="BX157" s="621"/>
      <c r="BY157" s="621"/>
      <c r="BZ157" s="621"/>
      <c r="CA157" s="621"/>
      <c r="CB157" s="621"/>
      <c r="CC157" s="621"/>
      <c r="CD157" s="621"/>
      <c r="CE157" s="621"/>
      <c r="CF157" s="621"/>
      <c r="CG157" s="621"/>
      <c r="CH157" s="621"/>
      <c r="CI157" s="621"/>
      <c r="CJ157" s="621"/>
      <c r="CK157" s="621"/>
      <c r="CL157" s="621"/>
      <c r="CM157" s="621"/>
      <c r="CN157" s="621"/>
      <c r="CO157" s="621"/>
      <c r="CP157" s="621"/>
      <c r="CQ157" s="621"/>
      <c r="CR157" s="621"/>
      <c r="CS157" s="621"/>
      <c r="CT157" s="621"/>
      <c r="CU157" s="621"/>
      <c r="CV157" s="621"/>
      <c r="CW157" s="621"/>
      <c r="CX157" s="621"/>
      <c r="CY157" s="621"/>
      <c r="CZ157" s="621"/>
      <c r="DA157" s="621"/>
      <c r="DB157" s="621"/>
      <c r="DC157" s="621"/>
      <c r="DD157" s="621"/>
      <c r="DE157" s="621"/>
      <c r="DF157" s="621"/>
      <c r="DG157" s="621"/>
      <c r="DH157" s="621"/>
      <c r="DI157" s="621"/>
      <c r="DJ157" s="621"/>
      <c r="DK157" s="621"/>
      <c r="DL157" s="621"/>
      <c r="DM157" s="621"/>
      <c r="DN157" s="621"/>
      <c r="DO157" s="621"/>
      <c r="DP157" s="621"/>
      <c r="DQ157" s="621"/>
      <c r="DR157" s="621"/>
      <c r="DS157" s="621"/>
      <c r="DT157" s="621"/>
      <c r="DU157" s="621"/>
      <c r="DV157" s="621"/>
      <c r="DW157" s="621"/>
      <c r="DX157" s="621"/>
      <c r="DY157" s="621"/>
      <c r="DZ157" s="621"/>
    </row>
    <row r="158" spans="1:130">
      <c r="A158" s="621"/>
      <c r="B158" s="621"/>
      <c r="C158" s="621"/>
      <c r="D158" s="621"/>
      <c r="E158" s="621"/>
      <c r="F158" s="621"/>
      <c r="G158" s="621"/>
      <c r="H158" s="621"/>
      <c r="I158" s="621"/>
      <c r="J158" s="621"/>
      <c r="K158" s="621"/>
      <c r="L158" s="621"/>
      <c r="M158" s="621"/>
      <c r="N158" s="621"/>
      <c r="O158" s="621"/>
      <c r="P158" s="621"/>
      <c r="Q158" s="621"/>
      <c r="R158" s="621"/>
      <c r="S158" s="621"/>
      <c r="T158" s="621"/>
      <c r="U158" s="621"/>
      <c r="V158" s="621"/>
      <c r="W158" s="621"/>
      <c r="X158" s="621"/>
      <c r="Y158" s="621"/>
      <c r="Z158" s="621"/>
      <c r="AA158" s="621"/>
      <c r="AB158" s="621"/>
      <c r="AC158" s="621"/>
      <c r="AD158" s="621"/>
      <c r="AE158" s="621"/>
      <c r="AF158" s="621"/>
      <c r="AG158" s="621"/>
      <c r="AH158" s="621"/>
      <c r="AI158" s="621"/>
      <c r="AJ158" s="621"/>
      <c r="AK158" s="621"/>
      <c r="AL158" s="621"/>
      <c r="AM158" s="621"/>
      <c r="AN158" s="621"/>
      <c r="AO158" s="621"/>
      <c r="AP158" s="621"/>
      <c r="AQ158" s="621"/>
      <c r="AR158" s="621"/>
      <c r="AS158" s="621"/>
      <c r="AT158" s="621"/>
      <c r="AU158" s="621"/>
      <c r="AV158" s="621"/>
      <c r="AW158" s="621"/>
      <c r="AX158" s="621"/>
      <c r="AY158" s="621"/>
      <c r="AZ158" s="621"/>
      <c r="BA158" s="621"/>
      <c r="BB158" s="621"/>
      <c r="BC158" s="621"/>
      <c r="BD158" s="621"/>
      <c r="BE158" s="621"/>
      <c r="BF158" s="621"/>
      <c r="BG158" s="621"/>
      <c r="BH158" s="621"/>
      <c r="BI158" s="621"/>
      <c r="BJ158" s="621"/>
      <c r="BK158" s="621"/>
      <c r="BL158" s="621"/>
      <c r="BM158" s="621"/>
      <c r="BN158" s="621"/>
      <c r="BO158" s="621"/>
      <c r="BP158" s="621"/>
      <c r="BQ158" s="621"/>
      <c r="BR158" s="621"/>
      <c r="BS158" s="621"/>
      <c r="BT158" s="621"/>
      <c r="BU158" s="621"/>
      <c r="BV158" s="621"/>
      <c r="BW158" s="621"/>
      <c r="BX158" s="621"/>
      <c r="BY158" s="621"/>
      <c r="BZ158" s="621"/>
      <c r="CA158" s="621"/>
      <c r="CB158" s="621"/>
      <c r="CC158" s="621"/>
      <c r="CD158" s="621"/>
      <c r="CE158" s="621"/>
      <c r="CF158" s="621"/>
      <c r="CG158" s="621"/>
      <c r="CH158" s="621"/>
      <c r="CI158" s="621"/>
      <c r="CJ158" s="621"/>
      <c r="CK158" s="621"/>
      <c r="CL158" s="621"/>
      <c r="CM158" s="621"/>
      <c r="CN158" s="621"/>
      <c r="CO158" s="621"/>
      <c r="CP158" s="621"/>
      <c r="CQ158" s="621"/>
      <c r="CR158" s="621"/>
      <c r="CS158" s="621"/>
      <c r="CT158" s="621"/>
      <c r="CU158" s="621"/>
      <c r="CV158" s="621"/>
      <c r="CW158" s="621"/>
      <c r="CX158" s="621"/>
      <c r="CY158" s="621"/>
      <c r="CZ158" s="621"/>
      <c r="DA158" s="621"/>
      <c r="DB158" s="621"/>
      <c r="DC158" s="621"/>
      <c r="DD158" s="621"/>
      <c r="DE158" s="621"/>
      <c r="DF158" s="621"/>
      <c r="DG158" s="621"/>
      <c r="DH158" s="621"/>
      <c r="DI158" s="621"/>
      <c r="DJ158" s="621"/>
      <c r="DK158" s="621"/>
      <c r="DL158" s="621"/>
      <c r="DM158" s="621"/>
      <c r="DN158" s="621"/>
      <c r="DO158" s="621"/>
      <c r="DP158" s="621"/>
      <c r="DQ158" s="621"/>
      <c r="DR158" s="621"/>
      <c r="DS158" s="621"/>
      <c r="DT158" s="621"/>
      <c r="DU158" s="621"/>
      <c r="DV158" s="621"/>
      <c r="DW158" s="621"/>
      <c r="DX158" s="621"/>
      <c r="DY158" s="621"/>
      <c r="DZ158" s="621"/>
    </row>
    <row r="159" spans="1:130">
      <c r="A159" s="621"/>
      <c r="B159" s="621"/>
      <c r="C159" s="621"/>
      <c r="D159" s="621"/>
      <c r="E159" s="621"/>
      <c r="F159" s="621"/>
      <c r="G159" s="621"/>
      <c r="H159" s="621"/>
      <c r="I159" s="621"/>
      <c r="J159" s="621"/>
      <c r="K159" s="621"/>
      <c r="L159" s="621"/>
      <c r="M159" s="621"/>
      <c r="N159" s="621"/>
      <c r="O159" s="621"/>
      <c r="P159" s="621"/>
      <c r="Q159" s="621"/>
      <c r="R159" s="621"/>
      <c r="S159" s="621"/>
      <c r="T159" s="621"/>
      <c r="U159" s="621"/>
      <c r="V159" s="621"/>
      <c r="W159" s="621"/>
      <c r="X159" s="621"/>
      <c r="Y159" s="621"/>
      <c r="Z159" s="621"/>
      <c r="AA159" s="621"/>
      <c r="AB159" s="621"/>
      <c r="AC159" s="621"/>
      <c r="AD159" s="621"/>
      <c r="AE159" s="621"/>
      <c r="AF159" s="621"/>
      <c r="AG159" s="621"/>
      <c r="AH159" s="621"/>
      <c r="AI159" s="621"/>
      <c r="AJ159" s="621"/>
      <c r="AK159" s="621"/>
      <c r="AL159" s="621"/>
      <c r="AM159" s="621"/>
      <c r="AN159" s="621"/>
      <c r="AO159" s="621"/>
      <c r="AP159" s="621"/>
      <c r="AQ159" s="621"/>
      <c r="AR159" s="621"/>
      <c r="AS159" s="621"/>
      <c r="AT159" s="621"/>
      <c r="AU159" s="621"/>
      <c r="AV159" s="621"/>
      <c r="AW159" s="621"/>
      <c r="AX159" s="621"/>
      <c r="AY159" s="621"/>
      <c r="AZ159" s="621"/>
      <c r="BA159" s="621"/>
      <c r="BB159" s="621"/>
      <c r="BC159" s="621"/>
      <c r="BD159" s="621"/>
      <c r="BE159" s="621"/>
      <c r="BF159" s="621"/>
      <c r="BG159" s="621"/>
      <c r="BH159" s="621"/>
      <c r="BI159" s="621"/>
      <c r="BJ159" s="621"/>
      <c r="BK159" s="621"/>
      <c r="BL159" s="621"/>
      <c r="BM159" s="621"/>
      <c r="BN159" s="621"/>
      <c r="BO159" s="621"/>
      <c r="BP159" s="621"/>
      <c r="BQ159" s="621"/>
      <c r="BR159" s="621"/>
      <c r="BS159" s="621"/>
      <c r="BT159" s="621"/>
      <c r="BU159" s="621"/>
      <c r="BV159" s="621"/>
      <c r="BW159" s="621"/>
      <c r="BX159" s="621"/>
      <c r="BY159" s="621"/>
      <c r="BZ159" s="621"/>
      <c r="CA159" s="621"/>
      <c r="CB159" s="621"/>
      <c r="CC159" s="621"/>
      <c r="CD159" s="621"/>
      <c r="CE159" s="621"/>
      <c r="CF159" s="621"/>
      <c r="CG159" s="621"/>
      <c r="CH159" s="621"/>
      <c r="CI159" s="621"/>
      <c r="CJ159" s="621"/>
      <c r="CK159" s="621"/>
      <c r="CL159" s="621"/>
      <c r="CM159" s="621"/>
      <c r="CN159" s="621"/>
      <c r="CO159" s="621"/>
      <c r="CP159" s="621"/>
      <c r="CQ159" s="621"/>
      <c r="CR159" s="621"/>
      <c r="CS159" s="621"/>
      <c r="CT159" s="621"/>
      <c r="CU159" s="621"/>
      <c r="CV159" s="621"/>
      <c r="CW159" s="621"/>
      <c r="CX159" s="621"/>
      <c r="CY159" s="621"/>
      <c r="CZ159" s="621"/>
      <c r="DA159" s="621"/>
      <c r="DB159" s="621"/>
      <c r="DC159" s="621"/>
      <c r="DD159" s="621"/>
      <c r="DE159" s="621"/>
      <c r="DF159" s="621"/>
      <c r="DG159" s="621"/>
      <c r="DH159" s="621"/>
      <c r="DI159" s="621"/>
      <c r="DJ159" s="621"/>
      <c r="DK159" s="621"/>
      <c r="DL159" s="621"/>
      <c r="DM159" s="621"/>
      <c r="DN159" s="621"/>
      <c r="DO159" s="621"/>
      <c r="DP159" s="621"/>
      <c r="DQ159" s="621"/>
      <c r="DR159" s="621"/>
      <c r="DS159" s="621"/>
      <c r="DT159" s="621"/>
      <c r="DU159" s="621"/>
      <c r="DV159" s="621"/>
      <c r="DW159" s="621"/>
      <c r="DX159" s="621"/>
      <c r="DY159" s="621"/>
      <c r="DZ159" s="621"/>
    </row>
    <row r="160" spans="1:130">
      <c r="A160" s="621"/>
      <c r="B160" s="621"/>
      <c r="C160" s="621"/>
      <c r="D160" s="621"/>
      <c r="E160" s="621"/>
      <c r="F160" s="621"/>
      <c r="G160" s="621"/>
      <c r="H160" s="621"/>
      <c r="I160" s="621"/>
      <c r="J160" s="621"/>
      <c r="K160" s="621"/>
      <c r="L160" s="621"/>
      <c r="M160" s="621"/>
      <c r="N160" s="621"/>
      <c r="O160" s="621"/>
      <c r="P160" s="621"/>
      <c r="Q160" s="621"/>
      <c r="R160" s="621"/>
      <c r="S160" s="621"/>
      <c r="T160" s="621"/>
      <c r="U160" s="621"/>
      <c r="V160" s="621"/>
      <c r="W160" s="621"/>
      <c r="X160" s="621"/>
      <c r="Y160" s="621"/>
      <c r="Z160" s="621"/>
      <c r="AA160" s="621"/>
      <c r="AB160" s="621"/>
      <c r="AC160" s="621"/>
      <c r="AD160" s="621"/>
      <c r="AE160" s="621"/>
      <c r="AF160" s="621"/>
      <c r="AG160" s="621"/>
      <c r="AH160" s="621"/>
      <c r="AI160" s="621"/>
      <c r="AJ160" s="621"/>
      <c r="AK160" s="621"/>
      <c r="AL160" s="621"/>
      <c r="AM160" s="621"/>
      <c r="AN160" s="621"/>
      <c r="AO160" s="621"/>
      <c r="AP160" s="621"/>
      <c r="AQ160" s="621"/>
      <c r="AR160" s="621"/>
      <c r="AS160" s="621"/>
      <c r="AT160" s="621"/>
      <c r="AU160" s="621"/>
      <c r="AV160" s="621"/>
      <c r="AW160" s="621"/>
      <c r="AX160" s="621"/>
      <c r="AY160" s="621"/>
      <c r="AZ160" s="621"/>
      <c r="BA160" s="621"/>
      <c r="BB160" s="621"/>
      <c r="BC160" s="621"/>
      <c r="BD160" s="621"/>
      <c r="BE160" s="621"/>
      <c r="BF160" s="621"/>
      <c r="BG160" s="621"/>
      <c r="BH160" s="621"/>
      <c r="BI160" s="621"/>
      <c r="BJ160" s="621"/>
      <c r="BK160" s="621"/>
      <c r="BL160" s="621"/>
      <c r="BM160" s="621"/>
      <c r="BN160" s="621"/>
      <c r="BO160" s="621"/>
      <c r="BP160" s="621"/>
      <c r="BQ160" s="621"/>
      <c r="BR160" s="621"/>
      <c r="BS160" s="621"/>
      <c r="BT160" s="621"/>
      <c r="BU160" s="621"/>
      <c r="BV160" s="621"/>
      <c r="BW160" s="621"/>
      <c r="BX160" s="621"/>
      <c r="BY160" s="621"/>
      <c r="BZ160" s="621"/>
      <c r="CA160" s="621"/>
      <c r="CB160" s="621"/>
      <c r="CC160" s="621"/>
      <c r="CD160" s="621"/>
      <c r="CE160" s="621"/>
      <c r="CF160" s="621"/>
      <c r="CG160" s="621"/>
      <c r="CH160" s="621"/>
      <c r="CI160" s="621"/>
      <c r="CJ160" s="621"/>
      <c r="CK160" s="621"/>
      <c r="CL160" s="621"/>
      <c r="CM160" s="621"/>
      <c r="CN160" s="621"/>
      <c r="CO160" s="621"/>
      <c r="CP160" s="621"/>
      <c r="CQ160" s="621"/>
      <c r="CR160" s="621"/>
      <c r="CS160" s="621"/>
      <c r="CT160" s="621"/>
      <c r="CU160" s="621"/>
      <c r="CV160" s="621"/>
      <c r="CW160" s="621"/>
      <c r="CX160" s="621"/>
      <c r="CY160" s="621"/>
      <c r="CZ160" s="621"/>
      <c r="DA160" s="621"/>
      <c r="DB160" s="621"/>
      <c r="DC160" s="621"/>
      <c r="DD160" s="621"/>
      <c r="DE160" s="621"/>
      <c r="DF160" s="621"/>
      <c r="DG160" s="621"/>
      <c r="DH160" s="621"/>
      <c r="DI160" s="621"/>
      <c r="DJ160" s="621"/>
      <c r="DK160" s="621"/>
      <c r="DL160" s="621"/>
      <c r="DM160" s="621"/>
      <c r="DN160" s="621"/>
      <c r="DO160" s="621"/>
      <c r="DP160" s="621"/>
      <c r="DQ160" s="621"/>
      <c r="DR160" s="621"/>
      <c r="DS160" s="621"/>
      <c r="DT160" s="621"/>
      <c r="DU160" s="621"/>
      <c r="DV160" s="621"/>
      <c r="DW160" s="621"/>
      <c r="DX160" s="621"/>
      <c r="DY160" s="621"/>
      <c r="DZ160" s="621"/>
    </row>
    <row r="161" spans="1:130">
      <c r="A161" s="621"/>
      <c r="B161" s="621"/>
      <c r="C161" s="621"/>
      <c r="D161" s="621"/>
      <c r="E161" s="621"/>
      <c r="F161" s="621"/>
      <c r="G161" s="621"/>
      <c r="H161" s="621"/>
      <c r="I161" s="621"/>
      <c r="J161" s="621"/>
      <c r="K161" s="621"/>
      <c r="L161" s="621"/>
      <c r="M161" s="621"/>
      <c r="N161" s="621"/>
      <c r="O161" s="621"/>
      <c r="P161" s="621"/>
      <c r="Q161" s="621"/>
      <c r="R161" s="621"/>
      <c r="S161" s="621"/>
      <c r="T161" s="621"/>
      <c r="U161" s="621"/>
      <c r="V161" s="621"/>
      <c r="W161" s="621"/>
      <c r="X161" s="621"/>
      <c r="Y161" s="621"/>
      <c r="Z161" s="621"/>
      <c r="AA161" s="621"/>
      <c r="AB161" s="621"/>
      <c r="AC161" s="621"/>
      <c r="AD161" s="621"/>
      <c r="AE161" s="621"/>
      <c r="AF161" s="621"/>
      <c r="AG161" s="621"/>
      <c r="AH161" s="621"/>
      <c r="AI161" s="621"/>
      <c r="AJ161" s="621"/>
      <c r="AK161" s="621"/>
      <c r="AL161" s="621"/>
      <c r="AM161" s="621"/>
      <c r="AN161" s="621"/>
      <c r="AO161" s="621"/>
      <c r="AP161" s="621"/>
      <c r="AQ161" s="621"/>
      <c r="AR161" s="621"/>
      <c r="AS161" s="621"/>
      <c r="AT161" s="621"/>
      <c r="AU161" s="621"/>
      <c r="AV161" s="621"/>
      <c r="AW161" s="621"/>
      <c r="AX161" s="621"/>
      <c r="AY161" s="621"/>
      <c r="AZ161" s="621"/>
      <c r="BA161" s="621"/>
      <c r="BB161" s="621"/>
      <c r="BC161" s="621"/>
      <c r="BD161" s="621"/>
      <c r="BE161" s="621"/>
      <c r="BF161" s="621"/>
      <c r="BG161" s="621"/>
      <c r="BH161" s="621"/>
      <c r="BI161" s="621"/>
      <c r="BJ161" s="621"/>
      <c r="BK161" s="621"/>
      <c r="BL161" s="621"/>
      <c r="BM161" s="621"/>
      <c r="BN161" s="621"/>
      <c r="BO161" s="621"/>
      <c r="BP161" s="621"/>
      <c r="BQ161" s="621"/>
      <c r="BR161" s="621"/>
      <c r="BS161" s="621"/>
      <c r="BT161" s="621"/>
      <c r="BU161" s="621"/>
      <c r="BV161" s="621"/>
      <c r="BW161" s="621"/>
      <c r="BX161" s="621"/>
      <c r="BY161" s="621"/>
      <c r="BZ161" s="621"/>
      <c r="CA161" s="621"/>
      <c r="CB161" s="621"/>
      <c r="CC161" s="621"/>
      <c r="CD161" s="621"/>
      <c r="CE161" s="621"/>
      <c r="CF161" s="621"/>
      <c r="CG161" s="621"/>
      <c r="CH161" s="621"/>
      <c r="CI161" s="621"/>
      <c r="CJ161" s="621"/>
      <c r="CK161" s="621"/>
      <c r="CL161" s="621"/>
      <c r="CM161" s="621"/>
      <c r="CN161" s="621"/>
      <c r="CO161" s="621"/>
      <c r="CP161" s="621"/>
      <c r="CQ161" s="621"/>
      <c r="CR161" s="621"/>
      <c r="CS161" s="621"/>
      <c r="CT161" s="621"/>
      <c r="CU161" s="621"/>
      <c r="CV161" s="621"/>
      <c r="CW161" s="621"/>
      <c r="CX161" s="621"/>
      <c r="CY161" s="621"/>
      <c r="CZ161" s="621"/>
      <c r="DA161" s="621"/>
      <c r="DB161" s="621"/>
      <c r="DC161" s="621"/>
      <c r="DD161" s="621"/>
      <c r="DE161" s="621"/>
      <c r="DF161" s="621"/>
      <c r="DG161" s="621"/>
      <c r="DH161" s="621"/>
      <c r="DI161" s="621"/>
      <c r="DJ161" s="621"/>
      <c r="DK161" s="621"/>
      <c r="DL161" s="621"/>
      <c r="DM161" s="621"/>
      <c r="DN161" s="621"/>
      <c r="DO161" s="621"/>
      <c r="DP161" s="621"/>
      <c r="DQ161" s="621"/>
      <c r="DR161" s="621"/>
      <c r="DS161" s="621"/>
      <c r="DT161" s="621"/>
      <c r="DU161" s="621"/>
      <c r="DV161" s="621"/>
      <c r="DW161" s="621"/>
      <c r="DX161" s="621"/>
      <c r="DY161" s="621"/>
      <c r="DZ161" s="621"/>
    </row>
    <row r="162" spans="1:130">
      <c r="A162" s="621"/>
      <c r="B162" s="621"/>
      <c r="C162" s="621"/>
      <c r="D162" s="621"/>
      <c r="E162" s="621"/>
      <c r="F162" s="621"/>
      <c r="G162" s="621"/>
      <c r="H162" s="621"/>
      <c r="I162" s="621"/>
      <c r="J162" s="621"/>
      <c r="K162" s="621"/>
      <c r="L162" s="621"/>
      <c r="M162" s="621"/>
      <c r="N162" s="621"/>
      <c r="O162" s="621"/>
      <c r="P162" s="621"/>
      <c r="Q162" s="621"/>
      <c r="R162" s="621"/>
      <c r="S162" s="621"/>
      <c r="T162" s="621"/>
      <c r="U162" s="621"/>
      <c r="V162" s="621"/>
      <c r="W162" s="621"/>
      <c r="X162" s="621"/>
      <c r="Y162" s="621"/>
      <c r="Z162" s="621"/>
      <c r="AA162" s="621"/>
      <c r="AB162" s="621"/>
      <c r="AC162" s="621"/>
      <c r="AD162" s="621"/>
      <c r="AE162" s="621"/>
      <c r="AF162" s="621"/>
      <c r="AG162" s="621"/>
      <c r="AH162" s="621"/>
      <c r="AI162" s="621"/>
      <c r="AJ162" s="621"/>
      <c r="AK162" s="621"/>
      <c r="AL162" s="621"/>
      <c r="AM162" s="621"/>
      <c r="AN162" s="621"/>
      <c r="AO162" s="621"/>
      <c r="AP162" s="621"/>
      <c r="AQ162" s="621"/>
      <c r="AR162" s="621"/>
      <c r="AS162" s="621"/>
      <c r="AT162" s="621"/>
      <c r="AU162" s="621"/>
      <c r="AV162" s="621"/>
      <c r="AW162" s="621"/>
      <c r="AX162" s="621"/>
      <c r="AY162" s="621"/>
      <c r="AZ162" s="621"/>
      <c r="BA162" s="621"/>
      <c r="BB162" s="621"/>
      <c r="BC162" s="621"/>
      <c r="BD162" s="621"/>
      <c r="BE162" s="621"/>
      <c r="BF162" s="621"/>
      <c r="BG162" s="621"/>
      <c r="BH162" s="621"/>
      <c r="BI162" s="621"/>
      <c r="BJ162" s="621"/>
      <c r="BK162" s="621"/>
      <c r="BL162" s="621"/>
      <c r="BM162" s="621"/>
      <c r="BN162" s="621"/>
      <c r="BO162" s="621"/>
      <c r="BP162" s="621"/>
      <c r="BQ162" s="621"/>
      <c r="BR162" s="621"/>
      <c r="BS162" s="621"/>
      <c r="BT162" s="621"/>
      <c r="BU162" s="621"/>
      <c r="BV162" s="621"/>
      <c r="BW162" s="621"/>
      <c r="BX162" s="621"/>
      <c r="BY162" s="621"/>
      <c r="BZ162" s="621"/>
      <c r="CA162" s="621"/>
      <c r="CB162" s="621"/>
      <c r="CC162" s="621"/>
      <c r="CD162" s="621"/>
      <c r="CE162" s="621"/>
      <c r="CF162" s="621"/>
      <c r="CG162" s="621"/>
      <c r="CH162" s="621"/>
      <c r="CI162" s="621"/>
      <c r="CJ162" s="621"/>
      <c r="CK162" s="621"/>
      <c r="CL162" s="621"/>
      <c r="CM162" s="621"/>
      <c r="CN162" s="621"/>
      <c r="CO162" s="621"/>
      <c r="CP162" s="621"/>
      <c r="CQ162" s="621"/>
      <c r="CR162" s="621"/>
      <c r="CS162" s="621"/>
      <c r="CT162" s="621"/>
      <c r="CU162" s="621"/>
      <c r="CV162" s="621"/>
      <c r="CW162" s="621"/>
      <c r="CX162" s="621"/>
      <c r="CY162" s="621"/>
      <c r="CZ162" s="621"/>
      <c r="DA162" s="621"/>
      <c r="DB162" s="621"/>
      <c r="DC162" s="621"/>
      <c r="DD162" s="621"/>
      <c r="DE162" s="621"/>
      <c r="DF162" s="621"/>
      <c r="DG162" s="621"/>
      <c r="DH162" s="621"/>
      <c r="DI162" s="621"/>
      <c r="DJ162" s="621"/>
      <c r="DK162" s="621"/>
      <c r="DL162" s="621"/>
      <c r="DM162" s="621"/>
      <c r="DN162" s="621"/>
      <c r="DO162" s="621"/>
      <c r="DP162" s="621"/>
      <c r="DQ162" s="621"/>
      <c r="DR162" s="621"/>
      <c r="DS162" s="621"/>
      <c r="DT162" s="621"/>
      <c r="DU162" s="621"/>
      <c r="DV162" s="621"/>
      <c r="DW162" s="621"/>
      <c r="DX162" s="621"/>
      <c r="DY162" s="621"/>
      <c r="DZ162" s="621"/>
    </row>
    <row r="163" spans="1:130">
      <c r="A163" s="621"/>
      <c r="B163" s="621"/>
      <c r="C163" s="621"/>
      <c r="D163" s="621"/>
      <c r="E163" s="621"/>
      <c r="F163" s="621"/>
      <c r="G163" s="621"/>
      <c r="H163" s="621"/>
      <c r="I163" s="621"/>
      <c r="J163" s="621"/>
      <c r="K163" s="621"/>
      <c r="L163" s="621"/>
      <c r="M163" s="621"/>
      <c r="N163" s="621"/>
      <c r="O163" s="621"/>
      <c r="P163" s="621"/>
      <c r="Q163" s="621"/>
      <c r="R163" s="621"/>
      <c r="S163" s="621"/>
      <c r="T163" s="621"/>
      <c r="U163" s="621"/>
      <c r="V163" s="621"/>
      <c r="W163" s="621"/>
      <c r="X163" s="621"/>
      <c r="Y163" s="621"/>
      <c r="Z163" s="621"/>
      <c r="AA163" s="621"/>
      <c r="AB163" s="621"/>
      <c r="AC163" s="621"/>
      <c r="AD163" s="621"/>
      <c r="AE163" s="621"/>
      <c r="AF163" s="621"/>
      <c r="AG163" s="621"/>
      <c r="AH163" s="621"/>
      <c r="AI163" s="621"/>
      <c r="AJ163" s="621"/>
      <c r="AK163" s="621"/>
      <c r="AL163" s="621"/>
      <c r="AM163" s="621"/>
      <c r="AN163" s="621"/>
      <c r="AO163" s="621"/>
      <c r="AP163" s="621"/>
      <c r="AQ163" s="621"/>
      <c r="AR163" s="621"/>
      <c r="AS163" s="621"/>
      <c r="AT163" s="621"/>
      <c r="AU163" s="621"/>
      <c r="AV163" s="621"/>
      <c r="AW163" s="621"/>
      <c r="AX163" s="621"/>
      <c r="AY163" s="621"/>
      <c r="AZ163" s="621"/>
      <c r="BA163" s="621"/>
      <c r="BB163" s="621"/>
      <c r="BC163" s="621"/>
      <c r="BD163" s="621"/>
      <c r="BE163" s="621"/>
      <c r="BF163" s="621"/>
      <c r="BG163" s="621"/>
      <c r="BH163" s="621"/>
      <c r="BI163" s="621"/>
      <c r="BJ163" s="621"/>
      <c r="BK163" s="621"/>
      <c r="BL163" s="621"/>
      <c r="BM163" s="621"/>
      <c r="BN163" s="621"/>
      <c r="BO163" s="621"/>
      <c r="BP163" s="621"/>
      <c r="BQ163" s="621"/>
      <c r="BR163" s="621"/>
      <c r="BS163" s="621"/>
      <c r="BT163" s="621"/>
      <c r="BU163" s="621"/>
      <c r="BV163" s="621"/>
      <c r="BW163" s="621"/>
      <c r="BX163" s="621"/>
      <c r="BY163" s="621"/>
      <c r="BZ163" s="621"/>
      <c r="CA163" s="621"/>
      <c r="CB163" s="621"/>
      <c r="CC163" s="621"/>
      <c r="CD163" s="621"/>
      <c r="CE163" s="621"/>
      <c r="CF163" s="621"/>
      <c r="CG163" s="621"/>
      <c r="CH163" s="621"/>
      <c r="CI163" s="621"/>
      <c r="CJ163" s="621"/>
      <c r="CK163" s="621"/>
      <c r="CL163" s="621"/>
      <c r="CM163" s="621"/>
      <c r="CN163" s="621"/>
      <c r="CO163" s="621"/>
      <c r="CP163" s="621"/>
      <c r="CQ163" s="621"/>
      <c r="CR163" s="621"/>
      <c r="CS163" s="621"/>
      <c r="CT163" s="621"/>
      <c r="CU163" s="621"/>
      <c r="CV163" s="621"/>
      <c r="CW163" s="621"/>
      <c r="CX163" s="621"/>
      <c r="CY163" s="621"/>
      <c r="CZ163" s="621"/>
      <c r="DA163" s="621"/>
      <c r="DB163" s="621"/>
      <c r="DC163" s="621"/>
      <c r="DD163" s="621"/>
      <c r="DE163" s="621"/>
      <c r="DF163" s="621"/>
      <c r="DG163" s="621"/>
      <c r="DH163" s="621"/>
      <c r="DI163" s="621"/>
      <c r="DJ163" s="621"/>
      <c r="DK163" s="621"/>
      <c r="DL163" s="621"/>
      <c r="DM163" s="621"/>
      <c r="DN163" s="621"/>
      <c r="DO163" s="621"/>
      <c r="DP163" s="621"/>
      <c r="DQ163" s="621"/>
      <c r="DR163" s="621"/>
      <c r="DS163" s="621"/>
      <c r="DT163" s="621"/>
      <c r="DU163" s="621"/>
      <c r="DV163" s="621"/>
      <c r="DW163" s="621"/>
      <c r="DX163" s="621"/>
      <c r="DY163" s="621"/>
      <c r="DZ163" s="621"/>
    </row>
    <row r="164" spans="1:130">
      <c r="A164" s="621"/>
      <c r="B164" s="621"/>
      <c r="C164" s="621"/>
      <c r="D164" s="621"/>
      <c r="E164" s="621"/>
      <c r="F164" s="621"/>
      <c r="G164" s="621"/>
      <c r="H164" s="621"/>
      <c r="I164" s="621"/>
      <c r="J164" s="621"/>
      <c r="K164" s="621"/>
      <c r="L164" s="621"/>
      <c r="M164" s="621"/>
      <c r="N164" s="621"/>
      <c r="O164" s="621"/>
      <c r="P164" s="621"/>
      <c r="Q164" s="621"/>
      <c r="R164" s="621"/>
      <c r="S164" s="621"/>
      <c r="T164" s="621"/>
      <c r="U164" s="621"/>
      <c r="V164" s="621"/>
      <c r="W164" s="621"/>
      <c r="X164" s="621"/>
      <c r="Y164" s="621"/>
      <c r="Z164" s="621"/>
      <c r="AA164" s="621"/>
      <c r="AB164" s="621"/>
      <c r="AC164" s="621"/>
      <c r="AD164" s="621"/>
      <c r="AE164" s="621"/>
      <c r="AF164" s="621"/>
      <c r="AG164" s="621"/>
      <c r="AH164" s="621"/>
      <c r="AI164" s="621"/>
      <c r="AJ164" s="621"/>
      <c r="AK164" s="621"/>
      <c r="AL164" s="621"/>
      <c r="AM164" s="621"/>
      <c r="AN164" s="621"/>
      <c r="AO164" s="621"/>
      <c r="AP164" s="621"/>
      <c r="AQ164" s="621"/>
      <c r="AR164" s="621"/>
      <c r="AS164" s="621"/>
      <c r="AT164" s="621"/>
      <c r="AU164" s="621"/>
      <c r="AV164" s="621"/>
      <c r="AW164" s="621"/>
      <c r="AX164" s="621"/>
      <c r="AY164" s="621"/>
      <c r="AZ164" s="621"/>
      <c r="BA164" s="621"/>
      <c r="BB164" s="621"/>
      <c r="BC164" s="621"/>
      <c r="BD164" s="621"/>
      <c r="BE164" s="621"/>
      <c r="BF164" s="621"/>
      <c r="BG164" s="621"/>
      <c r="BH164" s="621"/>
      <c r="BI164" s="621"/>
      <c r="BJ164" s="621"/>
      <c r="BK164" s="621"/>
      <c r="BL164" s="621"/>
      <c r="BM164" s="621"/>
      <c r="BN164" s="621"/>
      <c r="BO164" s="621"/>
      <c r="BP164" s="621"/>
      <c r="BQ164" s="621"/>
      <c r="BR164" s="621"/>
      <c r="BS164" s="621"/>
      <c r="BT164" s="621"/>
      <c r="BU164" s="621"/>
      <c r="BV164" s="621"/>
      <c r="BW164" s="621"/>
      <c r="BX164" s="621"/>
      <c r="BY164" s="621"/>
      <c r="BZ164" s="621"/>
      <c r="CA164" s="621"/>
      <c r="CB164" s="621"/>
      <c r="CC164" s="621"/>
      <c r="CD164" s="621"/>
      <c r="CE164" s="621"/>
      <c r="CF164" s="621"/>
      <c r="CG164" s="621"/>
      <c r="CH164" s="621"/>
      <c r="CI164" s="621"/>
      <c r="CJ164" s="621"/>
      <c r="CK164" s="621"/>
      <c r="CL164" s="621"/>
      <c r="CM164" s="621"/>
      <c r="CN164" s="621"/>
      <c r="CO164" s="621"/>
      <c r="CP164" s="621"/>
      <c r="CQ164" s="621"/>
      <c r="CR164" s="621"/>
      <c r="CS164" s="621"/>
      <c r="CT164" s="621"/>
      <c r="CU164" s="621"/>
      <c r="CV164" s="621"/>
      <c r="CW164" s="621"/>
      <c r="CX164" s="621"/>
      <c r="CY164" s="621"/>
      <c r="CZ164" s="621"/>
      <c r="DA164" s="621"/>
      <c r="DB164" s="621"/>
      <c r="DC164" s="621"/>
      <c r="DD164" s="621"/>
      <c r="DE164" s="621"/>
      <c r="DF164" s="621"/>
      <c r="DG164" s="621"/>
      <c r="DH164" s="621"/>
      <c r="DI164" s="621"/>
      <c r="DJ164" s="621"/>
      <c r="DK164" s="621"/>
      <c r="DL164" s="621"/>
      <c r="DM164" s="621"/>
      <c r="DN164" s="621"/>
      <c r="DO164" s="621"/>
      <c r="DP164" s="621"/>
      <c r="DQ164" s="621"/>
      <c r="DR164" s="621"/>
      <c r="DS164" s="621"/>
      <c r="DT164" s="621"/>
      <c r="DU164" s="621"/>
      <c r="DV164" s="621"/>
      <c r="DW164" s="621"/>
      <c r="DX164" s="621"/>
      <c r="DY164" s="621"/>
      <c r="DZ164" s="621"/>
    </row>
    <row r="165" spans="1:130">
      <c r="A165" s="621"/>
      <c r="B165" s="621"/>
      <c r="C165" s="621"/>
      <c r="D165" s="621"/>
      <c r="E165" s="621"/>
      <c r="F165" s="621"/>
      <c r="G165" s="621"/>
      <c r="H165" s="621"/>
      <c r="I165" s="621"/>
      <c r="J165" s="621"/>
      <c r="K165" s="621"/>
      <c r="L165" s="621"/>
      <c r="M165" s="621"/>
      <c r="N165" s="621"/>
      <c r="O165" s="621"/>
      <c r="P165" s="621"/>
      <c r="Q165" s="621"/>
      <c r="R165" s="621"/>
      <c r="S165" s="621"/>
      <c r="T165" s="621"/>
      <c r="U165" s="621"/>
      <c r="V165" s="621"/>
      <c r="W165" s="621"/>
      <c r="X165" s="621"/>
      <c r="Y165" s="621"/>
      <c r="Z165" s="621"/>
      <c r="AA165" s="621"/>
      <c r="AB165" s="621"/>
      <c r="AC165" s="621"/>
      <c r="AD165" s="621"/>
      <c r="AE165" s="621"/>
      <c r="AF165" s="621"/>
      <c r="AG165" s="621"/>
      <c r="AH165" s="621"/>
      <c r="AI165" s="621"/>
      <c r="AJ165" s="621"/>
      <c r="AK165" s="621"/>
      <c r="AL165" s="621"/>
      <c r="AM165" s="621"/>
      <c r="AN165" s="621"/>
      <c r="AO165" s="621"/>
      <c r="AP165" s="621"/>
      <c r="AQ165" s="621"/>
      <c r="AR165" s="621"/>
      <c r="AS165" s="621"/>
      <c r="AT165" s="621"/>
      <c r="AU165" s="621"/>
      <c r="AV165" s="621"/>
      <c r="AW165" s="621"/>
      <c r="AX165" s="621"/>
      <c r="AY165" s="621"/>
      <c r="AZ165" s="621"/>
      <c r="BA165" s="621"/>
      <c r="BB165" s="621"/>
      <c r="BC165" s="621"/>
      <c r="BD165" s="621"/>
      <c r="BE165" s="621"/>
      <c r="BF165" s="621"/>
      <c r="BG165" s="621"/>
      <c r="BH165" s="621"/>
      <c r="BI165" s="621"/>
      <c r="BJ165" s="621"/>
      <c r="BK165" s="621"/>
      <c r="BL165" s="621"/>
      <c r="BM165" s="621"/>
      <c r="BN165" s="621"/>
      <c r="BO165" s="621"/>
      <c r="BP165" s="621"/>
      <c r="BQ165" s="621"/>
      <c r="BR165" s="621"/>
      <c r="BS165" s="621"/>
      <c r="BT165" s="621"/>
      <c r="BU165" s="621"/>
      <c r="BV165" s="621"/>
      <c r="BW165" s="621"/>
      <c r="BX165" s="621"/>
      <c r="BY165" s="621"/>
      <c r="BZ165" s="621"/>
      <c r="CA165" s="621"/>
      <c r="CB165" s="621"/>
      <c r="CC165" s="621"/>
      <c r="CD165" s="621"/>
      <c r="CE165" s="621"/>
      <c r="CF165" s="621"/>
      <c r="CG165" s="621"/>
      <c r="CH165" s="621"/>
      <c r="CI165" s="621"/>
      <c r="CJ165" s="621"/>
      <c r="CK165" s="621"/>
      <c r="CL165" s="621"/>
      <c r="CM165" s="621"/>
      <c r="CN165" s="621"/>
      <c r="CO165" s="621"/>
      <c r="CP165" s="621"/>
      <c r="CQ165" s="621"/>
      <c r="CR165" s="621"/>
      <c r="CS165" s="621"/>
      <c r="CT165" s="621"/>
      <c r="CU165" s="621"/>
      <c r="CV165" s="621"/>
      <c r="CW165" s="621"/>
      <c r="CX165" s="621"/>
      <c r="CY165" s="621"/>
      <c r="CZ165" s="621"/>
      <c r="DA165" s="621"/>
      <c r="DB165" s="621"/>
      <c r="DC165" s="621"/>
      <c r="DD165" s="621"/>
      <c r="DE165" s="621"/>
      <c r="DF165" s="621"/>
      <c r="DG165" s="621"/>
      <c r="DH165" s="621"/>
      <c r="DI165" s="621"/>
      <c r="DJ165" s="621"/>
      <c r="DK165" s="621"/>
      <c r="DL165" s="621"/>
      <c r="DM165" s="621"/>
      <c r="DN165" s="621"/>
      <c r="DO165" s="621"/>
      <c r="DP165" s="621"/>
      <c r="DQ165" s="621"/>
      <c r="DR165" s="621"/>
      <c r="DS165" s="621"/>
      <c r="DT165" s="621"/>
      <c r="DU165" s="621"/>
      <c r="DV165" s="621"/>
      <c r="DW165" s="621"/>
      <c r="DX165" s="621"/>
      <c r="DY165" s="621"/>
      <c r="DZ165" s="621"/>
    </row>
    <row r="166" spans="1:130">
      <c r="A166" s="621"/>
      <c r="B166" s="621"/>
      <c r="C166" s="621"/>
      <c r="D166" s="621"/>
      <c r="E166" s="621"/>
      <c r="F166" s="621"/>
      <c r="G166" s="621"/>
      <c r="H166" s="621"/>
      <c r="I166" s="621"/>
      <c r="J166" s="621"/>
      <c r="K166" s="621"/>
      <c r="L166" s="621"/>
      <c r="M166" s="621"/>
      <c r="N166" s="621"/>
      <c r="O166" s="621"/>
      <c r="P166" s="621"/>
      <c r="Q166" s="621"/>
      <c r="R166" s="621"/>
      <c r="S166" s="621"/>
      <c r="T166" s="621"/>
      <c r="U166" s="621"/>
      <c r="V166" s="621"/>
      <c r="W166" s="621"/>
      <c r="X166" s="621"/>
      <c r="Y166" s="621"/>
      <c r="Z166" s="621"/>
      <c r="AA166" s="621"/>
      <c r="AB166" s="621"/>
      <c r="AC166" s="621"/>
      <c r="AD166" s="621"/>
      <c r="AE166" s="621"/>
      <c r="AF166" s="621"/>
      <c r="AG166" s="621"/>
      <c r="AH166" s="621"/>
      <c r="AI166" s="621"/>
      <c r="AJ166" s="621"/>
      <c r="AK166" s="621"/>
      <c r="AL166" s="621"/>
      <c r="AM166" s="621"/>
      <c r="AN166" s="621"/>
      <c r="AO166" s="621"/>
      <c r="AP166" s="621"/>
      <c r="AQ166" s="621"/>
      <c r="AR166" s="621"/>
      <c r="AS166" s="621"/>
      <c r="AT166" s="621"/>
      <c r="AU166" s="621"/>
      <c r="AV166" s="621"/>
      <c r="AW166" s="621"/>
      <c r="AX166" s="621"/>
      <c r="AY166" s="621"/>
      <c r="AZ166" s="621"/>
      <c r="BA166" s="621"/>
      <c r="BB166" s="621"/>
      <c r="BC166" s="621"/>
      <c r="BD166" s="621"/>
      <c r="BE166" s="621"/>
      <c r="BF166" s="621"/>
      <c r="BG166" s="621"/>
      <c r="BH166" s="621"/>
      <c r="BI166" s="621"/>
      <c r="BJ166" s="621"/>
      <c r="BK166" s="621"/>
      <c r="BL166" s="621"/>
      <c r="BM166" s="621"/>
      <c r="BN166" s="621"/>
      <c r="BO166" s="621"/>
      <c r="BP166" s="621"/>
      <c r="BQ166" s="621"/>
      <c r="BR166" s="621"/>
      <c r="BS166" s="621"/>
      <c r="BT166" s="621"/>
      <c r="BU166" s="621"/>
      <c r="BV166" s="621"/>
      <c r="BW166" s="621"/>
      <c r="BX166" s="621"/>
      <c r="BY166" s="621"/>
      <c r="BZ166" s="621"/>
      <c r="CA166" s="621"/>
      <c r="CB166" s="621"/>
      <c r="CC166" s="621"/>
      <c r="CD166" s="621"/>
      <c r="CE166" s="621"/>
      <c r="CF166" s="621"/>
      <c r="CG166" s="621"/>
      <c r="CH166" s="621"/>
      <c r="CI166" s="621"/>
      <c r="CJ166" s="621"/>
      <c r="CK166" s="621"/>
      <c r="CL166" s="621"/>
      <c r="CM166" s="621"/>
      <c r="CN166" s="621"/>
      <c r="CO166" s="621"/>
      <c r="CP166" s="621"/>
      <c r="CQ166" s="621"/>
      <c r="CR166" s="621"/>
      <c r="CS166" s="621"/>
      <c r="CT166" s="621"/>
      <c r="CU166" s="621"/>
      <c r="CV166" s="621"/>
      <c r="CW166" s="621"/>
      <c r="CX166" s="621"/>
      <c r="CY166" s="621"/>
      <c r="CZ166" s="621"/>
      <c r="DA166" s="621"/>
      <c r="DB166" s="621"/>
      <c r="DC166" s="621"/>
      <c r="DD166" s="621"/>
      <c r="DE166" s="621"/>
      <c r="DF166" s="621"/>
      <c r="DG166" s="621"/>
      <c r="DH166" s="621"/>
      <c r="DI166" s="621"/>
      <c r="DJ166" s="621"/>
      <c r="DK166" s="621"/>
      <c r="DL166" s="621"/>
      <c r="DM166" s="621"/>
      <c r="DN166" s="621"/>
      <c r="DO166" s="621"/>
      <c r="DP166" s="621"/>
      <c r="DQ166" s="621"/>
      <c r="DR166" s="621"/>
      <c r="DS166" s="621"/>
      <c r="DT166" s="621"/>
      <c r="DU166" s="621"/>
      <c r="DV166" s="621"/>
      <c r="DW166" s="621"/>
      <c r="DX166" s="621"/>
      <c r="DY166" s="621"/>
      <c r="DZ166" s="621"/>
    </row>
    <row r="167" spans="1:130">
      <c r="A167" s="621"/>
      <c r="B167" s="621"/>
      <c r="C167" s="621"/>
      <c r="D167" s="621"/>
      <c r="E167" s="621"/>
      <c r="F167" s="621"/>
      <c r="G167" s="621"/>
      <c r="H167" s="621"/>
      <c r="I167" s="621"/>
      <c r="J167" s="621"/>
      <c r="K167" s="621"/>
      <c r="L167" s="621"/>
      <c r="M167" s="621"/>
      <c r="N167" s="621"/>
      <c r="O167" s="621"/>
      <c r="P167" s="621"/>
      <c r="Q167" s="621"/>
      <c r="R167" s="621"/>
      <c r="S167" s="621"/>
      <c r="T167" s="621"/>
      <c r="U167" s="621"/>
      <c r="V167" s="621"/>
      <c r="W167" s="621"/>
      <c r="X167" s="621"/>
      <c r="Y167" s="621"/>
      <c r="Z167" s="621"/>
      <c r="AA167" s="621"/>
      <c r="AB167" s="621"/>
      <c r="AC167" s="621"/>
      <c r="AD167" s="621"/>
      <c r="AE167" s="621"/>
      <c r="AF167" s="621"/>
      <c r="AG167" s="621"/>
      <c r="AH167" s="621"/>
      <c r="AI167" s="621"/>
      <c r="AJ167" s="621"/>
      <c r="AK167" s="621"/>
      <c r="AL167" s="621"/>
      <c r="AM167" s="621"/>
      <c r="AN167" s="621"/>
      <c r="AO167" s="621"/>
      <c r="AP167" s="621"/>
      <c r="AQ167" s="621"/>
      <c r="AR167" s="621"/>
      <c r="AS167" s="621"/>
      <c r="AT167" s="621"/>
      <c r="AU167" s="621"/>
      <c r="AV167" s="621"/>
      <c r="AW167" s="621"/>
      <c r="AX167" s="621"/>
      <c r="AY167" s="621"/>
      <c r="AZ167" s="621"/>
      <c r="BA167" s="621"/>
      <c r="BB167" s="621"/>
      <c r="BC167" s="621"/>
      <c r="BD167" s="621"/>
      <c r="BE167" s="621"/>
      <c r="BF167" s="621"/>
      <c r="BG167" s="621"/>
      <c r="BH167" s="621"/>
      <c r="BI167" s="621"/>
      <c r="BJ167" s="621"/>
      <c r="BK167" s="621"/>
      <c r="BL167" s="621"/>
      <c r="BM167" s="621"/>
      <c r="BN167" s="621"/>
      <c r="BO167" s="621"/>
      <c r="BP167" s="621"/>
      <c r="BQ167" s="621"/>
      <c r="BR167" s="621"/>
      <c r="BS167" s="621"/>
      <c r="BT167" s="621"/>
      <c r="BU167" s="621"/>
      <c r="BV167" s="621"/>
      <c r="BW167" s="621"/>
      <c r="BX167" s="621"/>
      <c r="BY167" s="621"/>
      <c r="BZ167" s="621"/>
      <c r="CA167" s="621"/>
      <c r="CB167" s="621"/>
      <c r="CC167" s="621"/>
      <c r="CD167" s="621"/>
      <c r="CE167" s="621"/>
      <c r="CF167" s="621"/>
      <c r="CG167" s="621"/>
      <c r="CH167" s="621"/>
      <c r="CI167" s="621"/>
      <c r="CJ167" s="621"/>
      <c r="CK167" s="621"/>
      <c r="CL167" s="621"/>
      <c r="CM167" s="621"/>
      <c r="CN167" s="621"/>
      <c r="CO167" s="621"/>
      <c r="CP167" s="621"/>
      <c r="CQ167" s="621"/>
      <c r="CR167" s="621"/>
      <c r="CS167" s="621"/>
      <c r="CT167" s="621"/>
      <c r="CU167" s="621"/>
      <c r="CV167" s="621"/>
      <c r="CW167" s="621"/>
      <c r="CX167" s="621"/>
      <c r="CY167" s="621"/>
      <c r="CZ167" s="621"/>
      <c r="DA167" s="621"/>
      <c r="DB167" s="621"/>
      <c r="DC167" s="621"/>
      <c r="DD167" s="621"/>
      <c r="DE167" s="621"/>
      <c r="DF167" s="621"/>
      <c r="DG167" s="621"/>
      <c r="DH167" s="621"/>
      <c r="DI167" s="621"/>
      <c r="DJ167" s="621"/>
      <c r="DK167" s="621"/>
      <c r="DL167" s="621"/>
      <c r="DM167" s="621"/>
      <c r="DN167" s="621"/>
      <c r="DO167" s="621"/>
      <c r="DP167" s="621"/>
      <c r="DQ167" s="621"/>
      <c r="DR167" s="621"/>
      <c r="DS167" s="621"/>
      <c r="DT167" s="621"/>
      <c r="DU167" s="621"/>
      <c r="DV167" s="621"/>
      <c r="DW167" s="621"/>
      <c r="DX167" s="621"/>
      <c r="DY167" s="621"/>
      <c r="DZ167" s="621"/>
    </row>
    <row r="168" spans="1:130">
      <c r="A168" s="621"/>
      <c r="B168" s="621"/>
      <c r="C168" s="621"/>
      <c r="D168" s="621"/>
      <c r="E168" s="621"/>
      <c r="F168" s="621"/>
      <c r="G168" s="621"/>
      <c r="H168" s="621"/>
      <c r="I168" s="621"/>
      <c r="J168" s="621"/>
      <c r="K168" s="621"/>
      <c r="L168" s="621"/>
      <c r="M168" s="621"/>
      <c r="N168" s="621"/>
      <c r="O168" s="621"/>
      <c r="P168" s="621"/>
      <c r="Q168" s="621"/>
      <c r="R168" s="621"/>
      <c r="S168" s="621"/>
      <c r="T168" s="621"/>
      <c r="U168" s="621"/>
      <c r="V168" s="621"/>
      <c r="W168" s="621"/>
      <c r="X168" s="621"/>
      <c r="Y168" s="621"/>
      <c r="Z168" s="621"/>
      <c r="AA168" s="621"/>
      <c r="AB168" s="621"/>
      <c r="AC168" s="621"/>
      <c r="AD168" s="621"/>
      <c r="AE168" s="621"/>
      <c r="AF168" s="621"/>
      <c r="AG168" s="621"/>
      <c r="AH168" s="621"/>
      <c r="AI168" s="621"/>
      <c r="AJ168" s="621"/>
      <c r="AK168" s="621"/>
      <c r="AL168" s="621"/>
      <c r="AM168" s="621"/>
      <c r="AN168" s="621"/>
      <c r="AO168" s="621"/>
      <c r="AP168" s="621"/>
      <c r="AQ168" s="621"/>
      <c r="AR168" s="621"/>
      <c r="AS168" s="621"/>
      <c r="AT168" s="621"/>
      <c r="AU168" s="621"/>
      <c r="AV168" s="621"/>
      <c r="AW168" s="621"/>
      <c r="AX168" s="621"/>
      <c r="AY168" s="621"/>
      <c r="AZ168" s="621"/>
      <c r="BA168" s="621"/>
      <c r="BB168" s="621"/>
      <c r="BC168" s="621"/>
      <c r="BD168" s="621"/>
      <c r="BE168" s="621"/>
      <c r="BF168" s="621"/>
      <c r="BG168" s="621"/>
      <c r="BH168" s="621"/>
      <c r="BI168" s="621"/>
      <c r="BJ168" s="621"/>
      <c r="BK168" s="621"/>
      <c r="BL168" s="621"/>
      <c r="BM168" s="621"/>
      <c r="BN168" s="621"/>
      <c r="BO168" s="621"/>
      <c r="BP168" s="621"/>
      <c r="BQ168" s="621"/>
      <c r="BR168" s="621"/>
      <c r="BS168" s="621"/>
      <c r="BT168" s="621"/>
      <c r="BU168" s="621"/>
      <c r="BV168" s="621"/>
      <c r="BW168" s="621"/>
      <c r="BX168" s="621"/>
      <c r="BY168" s="621"/>
      <c r="BZ168" s="621"/>
      <c r="CA168" s="621"/>
      <c r="CB168" s="621"/>
      <c r="CC168" s="621"/>
      <c r="CD168" s="621"/>
      <c r="CE168" s="621"/>
      <c r="CF168" s="621"/>
      <c r="CG168" s="621"/>
      <c r="CH168" s="621"/>
      <c r="CI168" s="621"/>
      <c r="CJ168" s="621"/>
      <c r="CK168" s="621"/>
      <c r="CL168" s="621"/>
      <c r="CM168" s="621"/>
      <c r="CN168" s="621"/>
      <c r="CO168" s="621"/>
      <c r="CP168" s="621"/>
      <c r="CQ168" s="621"/>
      <c r="CR168" s="621"/>
      <c r="CS168" s="621"/>
      <c r="CT168" s="621"/>
      <c r="CU168" s="621"/>
      <c r="CV168" s="621"/>
      <c r="CW168" s="621"/>
      <c r="CX168" s="621"/>
      <c r="CY168" s="621"/>
      <c r="CZ168" s="621"/>
      <c r="DA168" s="621"/>
      <c r="DB168" s="621"/>
      <c r="DC168" s="621"/>
      <c r="DD168" s="621"/>
      <c r="DE168" s="621"/>
      <c r="DF168" s="621"/>
      <c r="DG168" s="621"/>
      <c r="DH168" s="621"/>
      <c r="DI168" s="621"/>
      <c r="DJ168" s="621"/>
      <c r="DK168" s="621"/>
      <c r="DL168" s="621"/>
      <c r="DM168" s="621"/>
      <c r="DN168" s="621"/>
      <c r="DO168" s="621"/>
      <c r="DP168" s="621"/>
      <c r="DQ168" s="621"/>
      <c r="DR168" s="621"/>
      <c r="DS168" s="621"/>
      <c r="DT168" s="621"/>
      <c r="DU168" s="621"/>
      <c r="DV168" s="621"/>
      <c r="DW168" s="621"/>
      <c r="DX168" s="621"/>
      <c r="DY168" s="621"/>
      <c r="DZ168" s="621"/>
    </row>
    <row r="169" spans="1:130">
      <c r="A169" s="621"/>
      <c r="B169" s="621"/>
      <c r="C169" s="621"/>
      <c r="D169" s="621"/>
      <c r="E169" s="621"/>
      <c r="F169" s="621"/>
      <c r="G169" s="621"/>
      <c r="H169" s="621"/>
      <c r="I169" s="621"/>
      <c r="J169" s="621"/>
      <c r="K169" s="621"/>
      <c r="L169" s="621"/>
      <c r="M169" s="621"/>
      <c r="N169" s="621"/>
      <c r="O169" s="621"/>
      <c r="P169" s="621"/>
      <c r="Q169" s="621"/>
      <c r="R169" s="621"/>
      <c r="S169" s="621"/>
      <c r="T169" s="621"/>
      <c r="U169" s="621"/>
      <c r="V169" s="621"/>
      <c r="W169" s="621"/>
      <c r="X169" s="621"/>
      <c r="Y169" s="621"/>
      <c r="Z169" s="621"/>
      <c r="AA169" s="621"/>
      <c r="AB169" s="621"/>
      <c r="AC169" s="621"/>
      <c r="AD169" s="621"/>
      <c r="AE169" s="621"/>
      <c r="AF169" s="621"/>
      <c r="AG169" s="621"/>
      <c r="AH169" s="621"/>
      <c r="AI169" s="621"/>
      <c r="AJ169" s="621"/>
      <c r="AK169" s="621"/>
      <c r="AL169" s="621"/>
      <c r="AM169" s="621"/>
      <c r="AN169" s="621"/>
      <c r="AO169" s="621"/>
      <c r="AP169" s="621"/>
      <c r="AQ169" s="621"/>
      <c r="AR169" s="621"/>
      <c r="AS169" s="621"/>
      <c r="AT169" s="621"/>
      <c r="AU169" s="621"/>
      <c r="AV169" s="621"/>
      <c r="AW169" s="621"/>
      <c r="AX169" s="621"/>
      <c r="AY169" s="621"/>
      <c r="AZ169" s="621"/>
      <c r="BA169" s="621"/>
      <c r="BB169" s="621"/>
      <c r="BC169" s="621"/>
      <c r="BD169" s="621"/>
      <c r="BE169" s="621"/>
      <c r="BF169" s="621"/>
      <c r="BG169" s="621"/>
      <c r="BH169" s="621"/>
      <c r="BI169" s="621"/>
      <c r="BJ169" s="621"/>
      <c r="BK169" s="621"/>
      <c r="BL169" s="621"/>
      <c r="BM169" s="621"/>
      <c r="BN169" s="621"/>
      <c r="BO169" s="621"/>
      <c r="BP169" s="621"/>
      <c r="BQ169" s="621"/>
      <c r="BR169" s="621"/>
      <c r="BS169" s="621"/>
      <c r="BT169" s="621"/>
      <c r="BU169" s="621"/>
      <c r="BV169" s="621"/>
      <c r="BW169" s="621"/>
      <c r="BX169" s="621"/>
      <c r="BY169" s="621"/>
      <c r="BZ169" s="621"/>
      <c r="CA169" s="621"/>
      <c r="CB169" s="621"/>
      <c r="CC169" s="621"/>
      <c r="CD169" s="621"/>
      <c r="CE169" s="621"/>
      <c r="CF169" s="621"/>
      <c r="CG169" s="621"/>
      <c r="CH169" s="621"/>
      <c r="CI169" s="621"/>
      <c r="CJ169" s="621"/>
      <c r="CK169" s="621"/>
      <c r="CL169" s="621"/>
      <c r="CM169" s="621"/>
      <c r="CN169" s="621"/>
      <c r="CO169" s="621"/>
      <c r="CP169" s="621"/>
      <c r="CQ169" s="621"/>
      <c r="CR169" s="621"/>
      <c r="CS169" s="621"/>
      <c r="CT169" s="621"/>
      <c r="CU169" s="621"/>
      <c r="CV169" s="621"/>
      <c r="CW169" s="621"/>
      <c r="CX169" s="621"/>
      <c r="CY169" s="621"/>
      <c r="CZ169" s="621"/>
      <c r="DA169" s="621"/>
      <c r="DB169" s="621"/>
      <c r="DC169" s="621"/>
      <c r="DD169" s="621"/>
      <c r="DE169" s="621"/>
      <c r="DF169" s="621"/>
      <c r="DG169" s="621"/>
      <c r="DH169" s="621"/>
      <c r="DI169" s="621"/>
      <c r="DJ169" s="621"/>
      <c r="DK169" s="621"/>
      <c r="DL169" s="621"/>
      <c r="DM169" s="621"/>
      <c r="DN169" s="621"/>
      <c r="DO169" s="621"/>
      <c r="DP169" s="621"/>
      <c r="DQ169" s="621"/>
      <c r="DR169" s="621"/>
      <c r="DS169" s="621"/>
      <c r="DT169" s="621"/>
      <c r="DU169" s="621"/>
      <c r="DV169" s="621"/>
      <c r="DW169" s="621"/>
      <c r="DX169" s="621"/>
      <c r="DY169" s="621"/>
      <c r="DZ169" s="621"/>
    </row>
    <row r="170" spans="1:130">
      <c r="A170" s="621"/>
      <c r="B170" s="621"/>
      <c r="C170" s="621"/>
      <c r="D170" s="621"/>
      <c r="E170" s="621"/>
      <c r="F170" s="621"/>
      <c r="G170" s="621"/>
      <c r="H170" s="621"/>
      <c r="I170" s="621"/>
      <c r="J170" s="621"/>
      <c r="K170" s="621"/>
      <c r="L170" s="621"/>
      <c r="M170" s="621"/>
      <c r="N170" s="621"/>
      <c r="O170" s="621"/>
      <c r="P170" s="621"/>
      <c r="Q170" s="621"/>
      <c r="R170" s="621"/>
      <c r="S170" s="621"/>
      <c r="T170" s="621"/>
      <c r="U170" s="621"/>
      <c r="V170" s="621"/>
      <c r="W170" s="621"/>
      <c r="X170" s="621"/>
      <c r="Y170" s="621"/>
      <c r="Z170" s="621"/>
      <c r="AA170" s="621"/>
      <c r="AB170" s="621"/>
      <c r="AC170" s="621"/>
      <c r="AD170" s="621"/>
      <c r="AE170" s="621"/>
      <c r="AF170" s="621"/>
      <c r="AG170" s="621"/>
      <c r="AH170" s="621"/>
      <c r="AI170" s="621"/>
      <c r="AJ170" s="621"/>
      <c r="AK170" s="621"/>
      <c r="AL170" s="621"/>
      <c r="AM170" s="621"/>
      <c r="AN170" s="621"/>
      <c r="AO170" s="621"/>
      <c r="AP170" s="621"/>
      <c r="AQ170" s="621"/>
      <c r="AR170" s="621"/>
      <c r="AS170" s="621"/>
      <c r="AT170" s="621"/>
      <c r="AU170" s="621"/>
      <c r="AV170" s="621"/>
      <c r="AW170" s="621"/>
      <c r="AX170" s="621"/>
      <c r="AY170" s="621"/>
      <c r="AZ170" s="621"/>
      <c r="BA170" s="621"/>
      <c r="BB170" s="621"/>
      <c r="BC170" s="621"/>
      <c r="BD170" s="621"/>
      <c r="BE170" s="621"/>
      <c r="BF170" s="621"/>
      <c r="BG170" s="621"/>
      <c r="BH170" s="621"/>
      <c r="BI170" s="621"/>
      <c r="BJ170" s="621"/>
      <c r="BK170" s="621"/>
      <c r="BL170" s="621"/>
      <c r="BM170" s="621"/>
      <c r="BN170" s="621"/>
      <c r="BO170" s="621"/>
      <c r="BP170" s="621"/>
      <c r="BQ170" s="621"/>
      <c r="BR170" s="621"/>
      <c r="BS170" s="621"/>
      <c r="BT170" s="621"/>
      <c r="BU170" s="621"/>
      <c r="BV170" s="621"/>
      <c r="BW170" s="621"/>
      <c r="BX170" s="621"/>
      <c r="BY170" s="621"/>
      <c r="BZ170" s="621"/>
      <c r="CA170" s="621"/>
      <c r="CB170" s="621"/>
      <c r="CC170" s="621"/>
      <c r="CD170" s="621"/>
      <c r="CE170" s="621"/>
      <c r="CF170" s="621"/>
      <c r="CG170" s="621"/>
      <c r="CH170" s="621"/>
      <c r="CI170" s="621"/>
      <c r="CJ170" s="621"/>
      <c r="CK170" s="621"/>
      <c r="CL170" s="621"/>
      <c r="CM170" s="621"/>
      <c r="CN170" s="621"/>
      <c r="CO170" s="621"/>
      <c r="CP170" s="621"/>
      <c r="CQ170" s="621"/>
      <c r="CR170" s="621"/>
      <c r="CS170" s="621"/>
      <c r="CT170" s="621"/>
      <c r="CU170" s="621"/>
      <c r="CV170" s="621"/>
      <c r="CW170" s="621"/>
      <c r="CX170" s="621"/>
      <c r="CY170" s="621"/>
      <c r="CZ170" s="621"/>
      <c r="DA170" s="621"/>
      <c r="DB170" s="621"/>
      <c r="DC170" s="621"/>
      <c r="DD170" s="621"/>
      <c r="DE170" s="621"/>
      <c r="DF170" s="621"/>
      <c r="DG170" s="621"/>
      <c r="DH170" s="621"/>
      <c r="DI170" s="621"/>
      <c r="DJ170" s="621"/>
      <c r="DK170" s="621"/>
      <c r="DL170" s="621"/>
      <c r="DM170" s="621"/>
      <c r="DN170" s="621"/>
      <c r="DO170" s="621"/>
      <c r="DP170" s="621"/>
      <c r="DQ170" s="621"/>
      <c r="DR170" s="621"/>
      <c r="DS170" s="621"/>
      <c r="DT170" s="621"/>
      <c r="DU170" s="621"/>
      <c r="DV170" s="621"/>
      <c r="DW170" s="621"/>
      <c r="DX170" s="621"/>
      <c r="DY170" s="621"/>
      <c r="DZ170" s="621"/>
    </row>
    <row r="171" spans="1:130">
      <c r="A171" s="621"/>
      <c r="B171" s="621"/>
      <c r="C171" s="621"/>
      <c r="D171" s="621"/>
      <c r="E171" s="621"/>
      <c r="F171" s="621"/>
      <c r="G171" s="621"/>
      <c r="H171" s="621"/>
      <c r="I171" s="621"/>
      <c r="J171" s="621"/>
      <c r="K171" s="621"/>
      <c r="L171" s="621"/>
      <c r="M171" s="621"/>
      <c r="N171" s="621"/>
      <c r="O171" s="621"/>
      <c r="P171" s="621"/>
      <c r="Q171" s="621"/>
      <c r="R171" s="621"/>
      <c r="S171" s="621"/>
      <c r="T171" s="621"/>
      <c r="U171" s="621"/>
      <c r="V171" s="621"/>
      <c r="W171" s="621"/>
      <c r="X171" s="621"/>
      <c r="Y171" s="621"/>
      <c r="Z171" s="621"/>
      <c r="AA171" s="621"/>
      <c r="AB171" s="621"/>
      <c r="AC171" s="621"/>
      <c r="AD171" s="621"/>
      <c r="AE171" s="621"/>
      <c r="AF171" s="621"/>
      <c r="AG171" s="621"/>
      <c r="AH171" s="621"/>
      <c r="AI171" s="621"/>
      <c r="AJ171" s="621"/>
      <c r="AK171" s="621"/>
      <c r="AL171" s="621"/>
      <c r="AM171" s="621"/>
      <c r="AN171" s="621"/>
      <c r="AO171" s="621"/>
      <c r="AP171" s="621"/>
      <c r="AQ171" s="621"/>
      <c r="AR171" s="621"/>
      <c r="AS171" s="621"/>
      <c r="AT171" s="621"/>
      <c r="AU171" s="621"/>
      <c r="AV171" s="621"/>
      <c r="AW171" s="621"/>
      <c r="AX171" s="621"/>
      <c r="AY171" s="621"/>
      <c r="AZ171" s="621"/>
      <c r="BA171" s="621"/>
      <c r="BB171" s="621"/>
      <c r="BC171" s="621"/>
      <c r="BD171" s="621"/>
      <c r="BE171" s="621"/>
      <c r="BF171" s="621"/>
      <c r="BG171" s="621"/>
      <c r="BH171" s="621"/>
      <c r="BI171" s="621"/>
      <c r="BJ171" s="621"/>
      <c r="BK171" s="621"/>
      <c r="BL171" s="621"/>
      <c r="BM171" s="621"/>
      <c r="BN171" s="621"/>
      <c r="BO171" s="621"/>
      <c r="BP171" s="621"/>
      <c r="BQ171" s="621"/>
      <c r="BR171" s="621"/>
      <c r="BS171" s="621"/>
      <c r="BT171" s="621"/>
      <c r="BU171" s="621"/>
      <c r="BV171" s="621"/>
      <c r="BW171" s="621"/>
      <c r="BX171" s="621"/>
      <c r="BY171" s="621"/>
      <c r="BZ171" s="621"/>
      <c r="CA171" s="621"/>
      <c r="CB171" s="621"/>
      <c r="CC171" s="621"/>
      <c r="CD171" s="621"/>
      <c r="CE171" s="621"/>
      <c r="CF171" s="621"/>
      <c r="CG171" s="621"/>
      <c r="CH171" s="621"/>
      <c r="CI171" s="621"/>
      <c r="CJ171" s="621"/>
      <c r="CK171" s="621"/>
      <c r="CL171" s="621"/>
      <c r="CM171" s="621"/>
      <c r="CN171" s="621"/>
      <c r="CO171" s="621"/>
      <c r="CP171" s="621"/>
      <c r="CQ171" s="621"/>
      <c r="CR171" s="621"/>
      <c r="CS171" s="621"/>
      <c r="CT171" s="621"/>
      <c r="CU171" s="621"/>
      <c r="CV171" s="621"/>
      <c r="CW171" s="621"/>
      <c r="CX171" s="621"/>
      <c r="CY171" s="621"/>
      <c r="CZ171" s="621"/>
      <c r="DA171" s="621"/>
      <c r="DB171" s="621"/>
      <c r="DC171" s="621"/>
      <c r="DD171" s="621"/>
      <c r="DE171" s="621"/>
      <c r="DF171" s="621"/>
      <c r="DG171" s="621"/>
      <c r="DH171" s="621"/>
      <c r="DI171" s="621"/>
      <c r="DJ171" s="621"/>
      <c r="DK171" s="621"/>
      <c r="DL171" s="621"/>
      <c r="DM171" s="621"/>
      <c r="DN171" s="621"/>
      <c r="DO171" s="621"/>
      <c r="DP171" s="621"/>
      <c r="DQ171" s="621"/>
      <c r="DR171" s="621"/>
      <c r="DS171" s="621"/>
      <c r="DT171" s="621"/>
      <c r="DU171" s="621"/>
      <c r="DV171" s="621"/>
      <c r="DW171" s="621"/>
      <c r="DX171" s="621"/>
      <c r="DY171" s="621"/>
      <c r="DZ171" s="621"/>
    </row>
    <row r="172" spans="1:130">
      <c r="A172" s="621"/>
      <c r="B172" s="621"/>
      <c r="C172" s="621"/>
      <c r="D172" s="621"/>
      <c r="E172" s="621"/>
      <c r="F172" s="621"/>
      <c r="G172" s="621"/>
      <c r="H172" s="621"/>
      <c r="I172" s="621"/>
      <c r="J172" s="621"/>
      <c r="K172" s="621"/>
      <c r="L172" s="621"/>
      <c r="M172" s="621"/>
      <c r="N172" s="621"/>
      <c r="O172" s="621"/>
      <c r="P172" s="621"/>
      <c r="Q172" s="621"/>
      <c r="R172" s="621"/>
      <c r="S172" s="621"/>
      <c r="T172" s="621"/>
      <c r="U172" s="621"/>
      <c r="V172" s="621"/>
      <c r="W172" s="621"/>
      <c r="X172" s="621"/>
      <c r="Y172" s="621"/>
      <c r="Z172" s="621"/>
      <c r="AA172" s="621"/>
      <c r="AB172" s="621"/>
      <c r="AC172" s="621"/>
      <c r="AD172" s="621"/>
      <c r="AE172" s="621"/>
      <c r="AF172" s="621"/>
      <c r="AG172" s="621"/>
      <c r="AH172" s="621"/>
      <c r="AI172" s="621"/>
      <c r="AJ172" s="621"/>
      <c r="AK172" s="621"/>
      <c r="AL172" s="621"/>
      <c r="AM172" s="621"/>
      <c r="AN172" s="621"/>
      <c r="AO172" s="621"/>
      <c r="AP172" s="621"/>
      <c r="AQ172" s="621"/>
      <c r="AR172" s="621"/>
      <c r="AS172" s="621"/>
      <c r="AT172" s="621"/>
      <c r="AU172" s="621"/>
      <c r="AV172" s="621"/>
      <c r="AW172" s="621"/>
      <c r="AX172" s="621"/>
      <c r="AY172" s="621"/>
      <c r="AZ172" s="621"/>
      <c r="BA172" s="621"/>
      <c r="BB172" s="621"/>
      <c r="BC172" s="621"/>
      <c r="BD172" s="621"/>
      <c r="BE172" s="621"/>
      <c r="BF172" s="621"/>
      <c r="BG172" s="621"/>
      <c r="BH172" s="621"/>
      <c r="BI172" s="621"/>
      <c r="BJ172" s="621"/>
      <c r="BK172" s="621"/>
      <c r="BL172" s="621"/>
      <c r="BM172" s="621"/>
      <c r="BN172" s="621"/>
      <c r="BO172" s="621"/>
      <c r="BP172" s="621"/>
      <c r="BQ172" s="621"/>
      <c r="BR172" s="621"/>
      <c r="BS172" s="621"/>
      <c r="BT172" s="621"/>
      <c r="BU172" s="621"/>
      <c r="BV172" s="621"/>
      <c r="BW172" s="621"/>
      <c r="BX172" s="621"/>
      <c r="BY172" s="621"/>
      <c r="BZ172" s="621"/>
      <c r="CA172" s="621"/>
      <c r="CB172" s="621"/>
      <c r="CC172" s="621"/>
      <c r="CD172" s="621"/>
      <c r="CE172" s="621"/>
      <c r="CF172" s="621"/>
      <c r="CG172" s="621"/>
      <c r="CH172" s="621"/>
      <c r="CI172" s="621"/>
      <c r="CJ172" s="621"/>
      <c r="CK172" s="621"/>
      <c r="CL172" s="621"/>
      <c r="CM172" s="621"/>
      <c r="CN172" s="621"/>
      <c r="CO172" s="621"/>
      <c r="CP172" s="621"/>
      <c r="CQ172" s="621"/>
      <c r="CR172" s="621"/>
      <c r="CS172" s="621"/>
      <c r="CT172" s="621"/>
      <c r="CU172" s="621"/>
      <c r="CV172" s="621"/>
      <c r="CW172" s="621"/>
      <c r="CX172" s="621"/>
      <c r="CY172" s="621"/>
      <c r="CZ172" s="621"/>
      <c r="DA172" s="621"/>
      <c r="DB172" s="621"/>
      <c r="DC172" s="621"/>
      <c r="DD172" s="621"/>
      <c r="DE172" s="621"/>
      <c r="DF172" s="621"/>
      <c r="DG172" s="621"/>
      <c r="DH172" s="621"/>
      <c r="DI172" s="621"/>
      <c r="DJ172" s="621"/>
      <c r="DK172" s="621"/>
      <c r="DL172" s="621"/>
      <c r="DM172" s="621"/>
      <c r="DN172" s="621"/>
      <c r="DO172" s="621"/>
      <c r="DP172" s="621"/>
      <c r="DQ172" s="621"/>
      <c r="DR172" s="621"/>
      <c r="DS172" s="621"/>
      <c r="DT172" s="621"/>
      <c r="DU172" s="621"/>
      <c r="DV172" s="621"/>
      <c r="DW172" s="621"/>
      <c r="DX172" s="621"/>
      <c r="DY172" s="621"/>
      <c r="DZ172" s="621"/>
    </row>
    <row r="173" spans="1:130">
      <c r="A173" s="621"/>
      <c r="B173" s="621"/>
      <c r="C173" s="621"/>
      <c r="D173" s="621"/>
      <c r="E173" s="621"/>
      <c r="F173" s="621"/>
      <c r="G173" s="621"/>
      <c r="H173" s="621"/>
      <c r="I173" s="621"/>
      <c r="J173" s="621"/>
      <c r="K173" s="621"/>
      <c r="L173" s="621"/>
      <c r="M173" s="621"/>
      <c r="N173" s="621"/>
      <c r="O173" s="621"/>
      <c r="P173" s="621"/>
      <c r="Q173" s="621"/>
      <c r="R173" s="621"/>
      <c r="S173" s="621"/>
      <c r="T173" s="621"/>
      <c r="U173" s="621"/>
      <c r="V173" s="621"/>
      <c r="W173" s="621"/>
      <c r="X173" s="621"/>
      <c r="Y173" s="621"/>
      <c r="Z173" s="621"/>
      <c r="AA173" s="621"/>
      <c r="AB173" s="621"/>
      <c r="AC173" s="621"/>
      <c r="AD173" s="621"/>
      <c r="AE173" s="621"/>
      <c r="AF173" s="621"/>
      <c r="AG173" s="621"/>
      <c r="AH173" s="621"/>
      <c r="AI173" s="621"/>
      <c r="AJ173" s="621"/>
      <c r="AK173" s="621"/>
      <c r="AL173" s="621"/>
      <c r="AM173" s="621"/>
      <c r="AN173" s="621"/>
      <c r="AO173" s="621"/>
      <c r="AP173" s="621"/>
      <c r="AQ173" s="621"/>
      <c r="AR173" s="621"/>
      <c r="AS173" s="621"/>
      <c r="AT173" s="621"/>
      <c r="AU173" s="621"/>
      <c r="AV173" s="621"/>
      <c r="AW173" s="621"/>
      <c r="AX173" s="621"/>
      <c r="AY173" s="621"/>
      <c r="AZ173" s="621"/>
      <c r="BA173" s="621"/>
      <c r="BB173" s="621"/>
      <c r="BC173" s="621"/>
      <c r="BD173" s="621"/>
      <c r="BE173" s="621"/>
      <c r="BF173" s="621"/>
      <c r="BG173" s="621"/>
      <c r="BH173" s="621"/>
      <c r="BI173" s="621"/>
      <c r="BJ173" s="621"/>
      <c r="BK173" s="621"/>
      <c r="BL173" s="621"/>
      <c r="BM173" s="621"/>
      <c r="BN173" s="621"/>
      <c r="BO173" s="621"/>
      <c r="BP173" s="621"/>
      <c r="BQ173" s="621"/>
      <c r="BR173" s="621"/>
      <c r="BS173" s="621"/>
      <c r="BT173" s="621"/>
      <c r="BU173" s="621"/>
      <c r="BV173" s="621"/>
      <c r="BW173" s="621"/>
      <c r="BX173" s="621"/>
      <c r="BY173" s="621"/>
      <c r="BZ173" s="621"/>
      <c r="CA173" s="621"/>
      <c r="CB173" s="621"/>
      <c r="CC173" s="621"/>
      <c r="CD173" s="621"/>
      <c r="CE173" s="621"/>
      <c r="CF173" s="621"/>
      <c r="CG173" s="621"/>
      <c r="CH173" s="621"/>
      <c r="CI173" s="621"/>
      <c r="CJ173" s="621"/>
      <c r="CK173" s="621"/>
      <c r="CL173" s="621"/>
      <c r="CM173" s="621"/>
      <c r="CN173" s="621"/>
      <c r="CO173" s="621"/>
      <c r="CP173" s="621"/>
      <c r="CQ173" s="621"/>
      <c r="CR173" s="621"/>
      <c r="CS173" s="621"/>
      <c r="CT173" s="621"/>
      <c r="CU173" s="621"/>
      <c r="CV173" s="621"/>
      <c r="CW173" s="621"/>
      <c r="CX173" s="621"/>
      <c r="CY173" s="621"/>
      <c r="CZ173" s="621"/>
      <c r="DA173" s="621"/>
      <c r="DB173" s="621"/>
      <c r="DC173" s="621"/>
      <c r="DD173" s="621"/>
      <c r="DE173" s="621"/>
      <c r="DF173" s="621"/>
      <c r="DG173" s="621"/>
      <c r="DH173" s="621"/>
      <c r="DI173" s="621"/>
      <c r="DJ173" s="621"/>
      <c r="DK173" s="621"/>
      <c r="DL173" s="621"/>
      <c r="DM173" s="621"/>
      <c r="DN173" s="621"/>
      <c r="DO173" s="621"/>
      <c r="DP173" s="621"/>
      <c r="DQ173" s="621"/>
      <c r="DR173" s="621"/>
      <c r="DS173" s="621"/>
      <c r="DT173" s="621"/>
      <c r="DU173" s="621"/>
      <c r="DV173" s="621"/>
      <c r="DW173" s="621"/>
      <c r="DX173" s="621"/>
      <c r="DY173" s="621"/>
      <c r="DZ173" s="621"/>
    </row>
    <row r="174" spans="1:130">
      <c r="A174" s="621"/>
      <c r="B174" s="621"/>
      <c r="C174" s="621"/>
      <c r="D174" s="621"/>
      <c r="E174" s="621"/>
      <c r="F174" s="621"/>
      <c r="G174" s="621"/>
      <c r="H174" s="621"/>
      <c r="I174" s="621"/>
      <c r="J174" s="621"/>
      <c r="K174" s="621"/>
      <c r="L174" s="621"/>
      <c r="M174" s="621"/>
      <c r="N174" s="621"/>
      <c r="O174" s="621"/>
      <c r="P174" s="621"/>
      <c r="Q174" s="621"/>
      <c r="R174" s="621"/>
      <c r="S174" s="621"/>
      <c r="T174" s="621"/>
      <c r="U174" s="621"/>
      <c r="V174" s="621"/>
      <c r="W174" s="621"/>
      <c r="X174" s="621"/>
      <c r="Y174" s="621"/>
      <c r="Z174" s="621"/>
      <c r="AA174" s="621"/>
      <c r="AB174" s="621"/>
      <c r="AC174" s="621"/>
      <c r="AD174" s="621"/>
      <c r="AE174" s="621"/>
      <c r="AF174" s="621"/>
      <c r="AG174" s="621"/>
      <c r="AH174" s="621"/>
      <c r="AI174" s="621"/>
      <c r="AJ174" s="621"/>
      <c r="AK174" s="621"/>
      <c r="AL174" s="621"/>
      <c r="AM174" s="621"/>
      <c r="AN174" s="621"/>
      <c r="AO174" s="621"/>
      <c r="AP174" s="621"/>
      <c r="AQ174" s="621"/>
      <c r="AR174" s="621"/>
      <c r="AS174" s="621"/>
      <c r="AT174" s="621"/>
      <c r="AU174" s="621"/>
      <c r="AV174" s="621"/>
      <c r="AW174" s="621"/>
      <c r="AX174" s="621"/>
      <c r="AY174" s="621"/>
      <c r="AZ174" s="621"/>
      <c r="BA174" s="621"/>
      <c r="BB174" s="621"/>
      <c r="BC174" s="621"/>
      <c r="BD174" s="621"/>
      <c r="BE174" s="621"/>
      <c r="BF174" s="621"/>
      <c r="BG174" s="621"/>
      <c r="BH174" s="621"/>
      <c r="BI174" s="621"/>
      <c r="BJ174" s="621"/>
      <c r="BK174" s="621"/>
      <c r="BL174" s="621"/>
      <c r="BM174" s="621"/>
      <c r="BN174" s="621"/>
      <c r="BO174" s="621"/>
      <c r="BP174" s="621"/>
      <c r="BQ174" s="621"/>
      <c r="BR174" s="621"/>
      <c r="BS174" s="621"/>
      <c r="BT174" s="621"/>
      <c r="BU174" s="621"/>
      <c r="BV174" s="621"/>
      <c r="BW174" s="621"/>
      <c r="BX174" s="621"/>
      <c r="BY174" s="621"/>
      <c r="BZ174" s="621"/>
      <c r="CA174" s="621"/>
      <c r="CB174" s="621"/>
      <c r="CC174" s="621"/>
      <c r="CD174" s="621"/>
      <c r="CE174" s="621"/>
      <c r="CF174" s="621"/>
      <c r="CG174" s="621"/>
      <c r="CH174" s="621"/>
      <c r="CI174" s="621"/>
      <c r="CJ174" s="621"/>
      <c r="CK174" s="621"/>
      <c r="CL174" s="621"/>
      <c r="CM174" s="621"/>
      <c r="CN174" s="621"/>
      <c r="CO174" s="621"/>
      <c r="CP174" s="621"/>
      <c r="CQ174" s="621"/>
      <c r="CR174" s="621"/>
      <c r="CS174" s="621"/>
      <c r="CT174" s="621"/>
      <c r="CU174" s="621"/>
      <c r="CV174" s="621"/>
      <c r="CW174" s="621"/>
      <c r="CX174" s="621"/>
      <c r="CY174" s="621"/>
      <c r="CZ174" s="621"/>
      <c r="DA174" s="621"/>
      <c r="DB174" s="621"/>
      <c r="DC174" s="621"/>
      <c r="DD174" s="621"/>
      <c r="DE174" s="621"/>
      <c r="DF174" s="621"/>
      <c r="DG174" s="621"/>
      <c r="DH174" s="621"/>
      <c r="DI174" s="621"/>
      <c r="DJ174" s="621"/>
      <c r="DK174" s="621"/>
      <c r="DL174" s="621"/>
      <c r="DM174" s="621"/>
      <c r="DN174" s="621"/>
      <c r="DO174" s="621"/>
      <c r="DP174" s="621"/>
      <c r="DQ174" s="621"/>
      <c r="DR174" s="621"/>
      <c r="DS174" s="621"/>
      <c r="DT174" s="621"/>
      <c r="DU174" s="621"/>
      <c r="DV174" s="621"/>
      <c r="DW174" s="621"/>
      <c r="DX174" s="621"/>
      <c r="DY174" s="621"/>
      <c r="DZ174" s="621"/>
    </row>
    <row r="175" spans="1:130">
      <c r="A175" s="621"/>
      <c r="B175" s="621"/>
      <c r="C175" s="621"/>
      <c r="D175" s="621"/>
      <c r="E175" s="621"/>
      <c r="F175" s="621"/>
      <c r="G175" s="621"/>
      <c r="H175" s="621"/>
      <c r="I175" s="621"/>
      <c r="J175" s="621"/>
      <c r="K175" s="621"/>
      <c r="L175" s="621"/>
      <c r="M175" s="621"/>
      <c r="N175" s="621"/>
      <c r="O175" s="621"/>
      <c r="P175" s="621"/>
      <c r="Q175" s="621"/>
      <c r="R175" s="621"/>
      <c r="S175" s="621"/>
      <c r="T175" s="621"/>
      <c r="U175" s="621"/>
      <c r="V175" s="621"/>
      <c r="W175" s="621"/>
      <c r="X175" s="621"/>
      <c r="Y175" s="621"/>
      <c r="Z175" s="621"/>
      <c r="AA175" s="621"/>
      <c r="AB175" s="621"/>
      <c r="AC175" s="621"/>
      <c r="AD175" s="621"/>
      <c r="AE175" s="621"/>
      <c r="AF175" s="621"/>
      <c r="AG175" s="621"/>
      <c r="AH175" s="621"/>
      <c r="AI175" s="621"/>
      <c r="AJ175" s="621"/>
      <c r="AK175" s="621"/>
      <c r="AL175" s="621"/>
      <c r="AM175" s="621"/>
      <c r="AN175" s="621"/>
      <c r="AO175" s="621"/>
      <c r="AP175" s="621"/>
      <c r="AQ175" s="621"/>
      <c r="AR175" s="621"/>
      <c r="AS175" s="621"/>
      <c r="AT175" s="621"/>
      <c r="AU175" s="621"/>
      <c r="AV175" s="621"/>
      <c r="AW175" s="621"/>
      <c r="AX175" s="621"/>
      <c r="AY175" s="621"/>
      <c r="AZ175" s="621"/>
      <c r="BA175" s="621"/>
      <c r="BB175" s="621"/>
      <c r="BC175" s="621"/>
      <c r="BD175" s="621"/>
      <c r="BE175" s="621"/>
      <c r="BF175" s="621"/>
      <c r="BG175" s="621"/>
      <c r="BH175" s="621"/>
      <c r="BI175" s="621"/>
      <c r="BJ175" s="621"/>
      <c r="BK175" s="621"/>
      <c r="BL175" s="621"/>
      <c r="BM175" s="621"/>
      <c r="BN175" s="621"/>
      <c r="BO175" s="621"/>
      <c r="BP175" s="621"/>
      <c r="BQ175" s="621"/>
      <c r="BR175" s="621"/>
      <c r="BS175" s="621"/>
      <c r="BT175" s="621"/>
      <c r="BU175" s="621"/>
      <c r="BV175" s="621"/>
      <c r="BW175" s="621"/>
      <c r="BX175" s="621"/>
      <c r="BY175" s="621"/>
      <c r="BZ175" s="621"/>
      <c r="CA175" s="621"/>
      <c r="CB175" s="621"/>
      <c r="CC175" s="621"/>
      <c r="CD175" s="621"/>
      <c r="CE175" s="621"/>
      <c r="CF175" s="621"/>
      <c r="CG175" s="621"/>
      <c r="CH175" s="621"/>
      <c r="CI175" s="621"/>
      <c r="CJ175" s="621"/>
      <c r="CK175" s="621"/>
      <c r="CL175" s="621"/>
      <c r="CM175" s="621"/>
      <c r="CN175" s="621"/>
      <c r="CO175" s="621"/>
      <c r="CP175" s="621"/>
      <c r="CQ175" s="621"/>
      <c r="CR175" s="621"/>
      <c r="CS175" s="621"/>
      <c r="CT175" s="621"/>
      <c r="CU175" s="621"/>
      <c r="CV175" s="621"/>
      <c r="CW175" s="621"/>
      <c r="CX175" s="621"/>
      <c r="CY175" s="621"/>
      <c r="CZ175" s="621"/>
      <c r="DA175" s="621"/>
      <c r="DB175" s="621"/>
      <c r="DC175" s="621"/>
      <c r="DD175" s="621"/>
      <c r="DE175" s="621"/>
      <c r="DF175" s="621"/>
      <c r="DG175" s="621"/>
      <c r="DH175" s="621"/>
      <c r="DI175" s="621"/>
      <c r="DJ175" s="621"/>
      <c r="DK175" s="621"/>
      <c r="DL175" s="621"/>
      <c r="DM175" s="621"/>
      <c r="DN175" s="621"/>
      <c r="DO175" s="621"/>
      <c r="DP175" s="621"/>
      <c r="DQ175" s="621"/>
      <c r="DR175" s="621"/>
      <c r="DS175" s="621"/>
      <c r="DT175" s="621"/>
      <c r="DU175" s="621"/>
      <c r="DV175" s="621"/>
      <c r="DW175" s="621"/>
      <c r="DX175" s="621"/>
      <c r="DY175" s="621"/>
      <c r="DZ175" s="621"/>
    </row>
    <row r="176" spans="1:130">
      <c r="A176" s="621"/>
      <c r="B176" s="621"/>
      <c r="C176" s="621"/>
      <c r="D176" s="621"/>
      <c r="E176" s="621"/>
      <c r="F176" s="621"/>
      <c r="G176" s="621"/>
      <c r="H176" s="621"/>
      <c r="I176" s="621"/>
      <c r="J176" s="621"/>
      <c r="K176" s="621"/>
      <c r="L176" s="621"/>
      <c r="M176" s="621"/>
      <c r="N176" s="621"/>
      <c r="O176" s="621"/>
      <c r="P176" s="621"/>
      <c r="Q176" s="621"/>
      <c r="R176" s="621"/>
      <c r="S176" s="621"/>
      <c r="T176" s="621"/>
      <c r="U176" s="621"/>
      <c r="V176" s="621"/>
      <c r="W176" s="621"/>
      <c r="X176" s="621"/>
      <c r="Y176" s="621"/>
      <c r="Z176" s="621"/>
      <c r="AA176" s="621"/>
      <c r="AB176" s="621"/>
      <c r="AC176" s="621"/>
      <c r="AD176" s="621"/>
      <c r="AE176" s="621"/>
      <c r="AF176" s="621"/>
      <c r="AG176" s="621"/>
      <c r="AH176" s="621"/>
      <c r="AI176" s="621"/>
      <c r="AJ176" s="621"/>
      <c r="AK176" s="621"/>
      <c r="AL176" s="621"/>
      <c r="AM176" s="621"/>
      <c r="AN176" s="621"/>
      <c r="AO176" s="621"/>
      <c r="AP176" s="621"/>
      <c r="AQ176" s="621"/>
      <c r="AR176" s="621"/>
      <c r="AS176" s="621"/>
      <c r="AT176" s="621"/>
      <c r="AU176" s="621"/>
      <c r="AV176" s="621"/>
      <c r="AW176" s="621"/>
      <c r="AX176" s="621"/>
      <c r="AY176" s="621"/>
      <c r="AZ176" s="621"/>
      <c r="BA176" s="621"/>
      <c r="BB176" s="621"/>
      <c r="BC176" s="621"/>
      <c r="BD176" s="621"/>
      <c r="BE176" s="621"/>
      <c r="BF176" s="621"/>
      <c r="BG176" s="621"/>
      <c r="BH176" s="621"/>
      <c r="BI176" s="621"/>
      <c r="BJ176" s="621"/>
      <c r="BK176" s="621"/>
      <c r="BL176" s="621"/>
      <c r="BM176" s="621"/>
      <c r="BN176" s="621"/>
      <c r="BO176" s="621"/>
      <c r="BP176" s="621"/>
      <c r="BQ176" s="621"/>
      <c r="BR176" s="621"/>
      <c r="BS176" s="621"/>
      <c r="BT176" s="621"/>
      <c r="BU176" s="621"/>
      <c r="BV176" s="621"/>
      <c r="BW176" s="621"/>
      <c r="BX176" s="621"/>
      <c r="BY176" s="621"/>
      <c r="BZ176" s="621"/>
      <c r="CA176" s="621"/>
      <c r="CB176" s="621"/>
      <c r="CC176" s="621"/>
      <c r="CD176" s="621"/>
      <c r="CE176" s="621"/>
      <c r="CF176" s="621"/>
      <c r="CG176" s="621"/>
      <c r="CH176" s="621"/>
      <c r="CI176" s="621"/>
      <c r="CJ176" s="621"/>
      <c r="CK176" s="621"/>
      <c r="CL176" s="621"/>
      <c r="CM176" s="621"/>
      <c r="CN176" s="621"/>
      <c r="CO176" s="621"/>
      <c r="CP176" s="621"/>
      <c r="CQ176" s="621"/>
      <c r="CR176" s="621"/>
      <c r="CS176" s="621"/>
      <c r="CT176" s="621"/>
      <c r="CU176" s="621"/>
      <c r="CV176" s="621"/>
      <c r="CW176" s="621"/>
      <c r="CX176" s="621"/>
      <c r="CY176" s="621"/>
      <c r="CZ176" s="621"/>
      <c r="DA176" s="621"/>
      <c r="DB176" s="621"/>
      <c r="DC176" s="621"/>
      <c r="DD176" s="621"/>
      <c r="DE176" s="621"/>
      <c r="DF176" s="621"/>
      <c r="DG176" s="621"/>
      <c r="DH176" s="621"/>
      <c r="DI176" s="621"/>
      <c r="DJ176" s="621"/>
      <c r="DK176" s="621"/>
      <c r="DL176" s="621"/>
      <c r="DM176" s="621"/>
      <c r="DN176" s="621"/>
      <c r="DO176" s="621"/>
      <c r="DP176" s="621"/>
      <c r="DQ176" s="621"/>
      <c r="DR176" s="621"/>
      <c r="DS176" s="621"/>
      <c r="DT176" s="621"/>
      <c r="DU176" s="621"/>
      <c r="DV176" s="621"/>
      <c r="DW176" s="621"/>
      <c r="DX176" s="621"/>
      <c r="DY176" s="621"/>
      <c r="DZ176" s="621"/>
    </row>
    <row r="177" spans="1:130">
      <c r="A177" s="621"/>
      <c r="B177" s="621"/>
      <c r="C177" s="621"/>
      <c r="D177" s="621"/>
      <c r="E177" s="621"/>
      <c r="F177" s="621"/>
      <c r="G177" s="621"/>
      <c r="H177" s="621"/>
      <c r="I177" s="621"/>
      <c r="J177" s="621"/>
      <c r="K177" s="621"/>
      <c r="L177" s="621"/>
      <c r="M177" s="621"/>
      <c r="N177" s="621"/>
      <c r="O177" s="621"/>
      <c r="P177" s="621"/>
      <c r="Q177" s="621"/>
      <c r="R177" s="621"/>
      <c r="S177" s="621"/>
      <c r="T177" s="621"/>
      <c r="U177" s="621"/>
      <c r="V177" s="621"/>
      <c r="W177" s="621"/>
      <c r="X177" s="621"/>
      <c r="Y177" s="621"/>
      <c r="Z177" s="621"/>
      <c r="AA177" s="621"/>
      <c r="AB177" s="621"/>
      <c r="AC177" s="621"/>
      <c r="AD177" s="621"/>
      <c r="AE177" s="621"/>
      <c r="AF177" s="621"/>
      <c r="AG177" s="621"/>
      <c r="AH177" s="621"/>
      <c r="AI177" s="621"/>
      <c r="AJ177" s="621"/>
      <c r="AK177" s="621"/>
      <c r="AL177" s="621"/>
      <c r="AM177" s="621"/>
      <c r="AN177" s="621"/>
      <c r="AO177" s="621"/>
      <c r="AP177" s="621"/>
      <c r="AQ177" s="621"/>
      <c r="AR177" s="621"/>
      <c r="AS177" s="621"/>
      <c r="AT177" s="621"/>
      <c r="AU177" s="621"/>
      <c r="AV177" s="621"/>
      <c r="AW177" s="621"/>
      <c r="AX177" s="621"/>
      <c r="AY177" s="621"/>
      <c r="AZ177" s="621"/>
      <c r="BA177" s="621"/>
      <c r="BB177" s="621"/>
      <c r="BC177" s="621"/>
      <c r="BD177" s="621"/>
      <c r="BE177" s="621"/>
      <c r="BF177" s="621"/>
      <c r="BG177" s="621"/>
      <c r="BH177" s="621"/>
      <c r="BI177" s="621"/>
      <c r="BJ177" s="621"/>
      <c r="BK177" s="621"/>
      <c r="BL177" s="621"/>
      <c r="BM177" s="621"/>
      <c r="BN177" s="621"/>
      <c r="BO177" s="621"/>
      <c r="BP177" s="621"/>
      <c r="BQ177" s="621"/>
      <c r="BR177" s="621"/>
      <c r="BS177" s="621"/>
      <c r="BT177" s="621"/>
      <c r="BU177" s="621"/>
      <c r="BV177" s="621"/>
      <c r="BW177" s="621"/>
      <c r="BX177" s="621"/>
      <c r="BY177" s="621"/>
      <c r="BZ177" s="621"/>
      <c r="CA177" s="621"/>
      <c r="CB177" s="621"/>
      <c r="CC177" s="621"/>
      <c r="CD177" s="621"/>
      <c r="CE177" s="621"/>
      <c r="CF177" s="621"/>
      <c r="CG177" s="621"/>
      <c r="CH177" s="621"/>
      <c r="CI177" s="621"/>
      <c r="CJ177" s="621"/>
      <c r="CK177" s="621"/>
      <c r="CL177" s="621"/>
      <c r="CM177" s="621"/>
      <c r="CN177" s="621"/>
      <c r="CO177" s="621"/>
      <c r="CP177" s="621"/>
      <c r="CQ177" s="621"/>
      <c r="CR177" s="621"/>
      <c r="CS177" s="621"/>
      <c r="CT177" s="621"/>
      <c r="CU177" s="621"/>
      <c r="CV177" s="621"/>
      <c r="CW177" s="621"/>
      <c r="CX177" s="621"/>
      <c r="CY177" s="621"/>
      <c r="CZ177" s="621"/>
      <c r="DA177" s="621"/>
      <c r="DB177" s="621"/>
      <c r="DC177" s="621"/>
      <c r="DD177" s="621"/>
      <c r="DE177" s="621"/>
      <c r="DF177" s="621"/>
      <c r="DG177" s="621"/>
      <c r="DH177" s="621"/>
      <c r="DI177" s="621"/>
      <c r="DJ177" s="621"/>
      <c r="DK177" s="621"/>
      <c r="DL177" s="621"/>
      <c r="DM177" s="621"/>
      <c r="DN177" s="621"/>
      <c r="DO177" s="621"/>
      <c r="DP177" s="621"/>
      <c r="DQ177" s="621"/>
      <c r="DR177" s="621"/>
      <c r="DS177" s="621"/>
      <c r="DT177" s="621"/>
      <c r="DU177" s="621"/>
      <c r="DV177" s="621"/>
      <c r="DW177" s="621"/>
      <c r="DX177" s="621"/>
      <c r="DY177" s="621"/>
      <c r="DZ177" s="621"/>
    </row>
    <row r="178" spans="1:130">
      <c r="A178" s="621"/>
      <c r="B178" s="621"/>
      <c r="C178" s="621"/>
      <c r="D178" s="621"/>
      <c r="E178" s="621"/>
      <c r="F178" s="621"/>
      <c r="G178" s="621"/>
      <c r="H178" s="621"/>
      <c r="I178" s="621"/>
      <c r="J178" s="621"/>
      <c r="K178" s="621"/>
      <c r="L178" s="621"/>
      <c r="M178" s="621"/>
      <c r="N178" s="621"/>
      <c r="O178" s="621"/>
      <c r="P178" s="621"/>
      <c r="Q178" s="621"/>
      <c r="R178" s="621"/>
      <c r="S178" s="621"/>
      <c r="T178" s="621"/>
      <c r="U178" s="621"/>
      <c r="V178" s="621"/>
      <c r="W178" s="621"/>
      <c r="X178" s="621"/>
      <c r="Y178" s="621"/>
      <c r="Z178" s="621"/>
      <c r="AA178" s="621"/>
      <c r="AB178" s="621"/>
      <c r="AC178" s="621"/>
      <c r="AD178" s="621"/>
      <c r="AE178" s="621"/>
      <c r="AF178" s="621"/>
      <c r="AG178" s="621"/>
      <c r="AH178" s="621"/>
      <c r="AI178" s="621"/>
      <c r="AJ178" s="621"/>
      <c r="AK178" s="621"/>
      <c r="AL178" s="621"/>
      <c r="AM178" s="621"/>
      <c r="AN178" s="621"/>
      <c r="AO178" s="621"/>
      <c r="AP178" s="621"/>
      <c r="AQ178" s="621"/>
      <c r="AR178" s="621"/>
      <c r="AS178" s="621"/>
      <c r="AT178" s="621"/>
      <c r="AU178" s="621"/>
      <c r="AV178" s="621"/>
      <c r="AW178" s="621"/>
      <c r="AX178" s="621"/>
      <c r="AY178" s="621"/>
      <c r="AZ178" s="621"/>
      <c r="BA178" s="621"/>
      <c r="BB178" s="621"/>
      <c r="BC178" s="621"/>
      <c r="BD178" s="621"/>
      <c r="BE178" s="621"/>
      <c r="BF178" s="621"/>
      <c r="BG178" s="621"/>
      <c r="BH178" s="621"/>
      <c r="BI178" s="621"/>
      <c r="BJ178" s="621"/>
      <c r="BK178" s="621"/>
      <c r="BL178" s="621"/>
      <c r="BM178" s="621"/>
      <c r="BN178" s="621"/>
      <c r="BO178" s="621"/>
      <c r="BP178" s="621"/>
      <c r="BQ178" s="621"/>
      <c r="BR178" s="621"/>
      <c r="BS178" s="621"/>
      <c r="BT178" s="621"/>
      <c r="BU178" s="621"/>
      <c r="BV178" s="621"/>
      <c r="BW178" s="621"/>
      <c r="BX178" s="621"/>
      <c r="BY178" s="621"/>
      <c r="BZ178" s="621"/>
      <c r="CA178" s="621"/>
      <c r="CB178" s="621"/>
      <c r="CC178" s="621"/>
      <c r="CD178" s="621"/>
      <c r="CE178" s="621"/>
      <c r="CF178" s="621"/>
      <c r="CG178" s="621"/>
      <c r="CH178" s="621"/>
      <c r="CI178" s="621"/>
      <c r="CJ178" s="621"/>
      <c r="CK178" s="621"/>
      <c r="CL178" s="621"/>
      <c r="CM178" s="621"/>
      <c r="CN178" s="621"/>
      <c r="CO178" s="621"/>
      <c r="CP178" s="621"/>
      <c r="CQ178" s="621"/>
      <c r="CR178" s="621"/>
      <c r="CS178" s="621"/>
      <c r="CT178" s="621"/>
      <c r="CU178" s="621"/>
      <c r="CV178" s="621"/>
      <c r="CW178" s="621"/>
      <c r="CX178" s="621"/>
      <c r="CY178" s="621"/>
      <c r="CZ178" s="621"/>
      <c r="DA178" s="621"/>
      <c r="DB178" s="621"/>
      <c r="DC178" s="621"/>
      <c r="DD178" s="621"/>
      <c r="DE178" s="621"/>
      <c r="DF178" s="621"/>
      <c r="DG178" s="621"/>
      <c r="DH178" s="621"/>
      <c r="DI178" s="621"/>
      <c r="DJ178" s="621"/>
      <c r="DK178" s="621"/>
      <c r="DL178" s="621"/>
      <c r="DM178" s="621"/>
      <c r="DN178" s="621"/>
      <c r="DO178" s="621"/>
      <c r="DP178" s="621"/>
      <c r="DQ178" s="621"/>
      <c r="DR178" s="621"/>
      <c r="DS178" s="621"/>
      <c r="DT178" s="621"/>
      <c r="DU178" s="621"/>
      <c r="DV178" s="621"/>
      <c r="DW178" s="621"/>
      <c r="DX178" s="621"/>
      <c r="DY178" s="621"/>
      <c r="DZ178" s="621"/>
    </row>
    <row r="179" spans="1:130">
      <c r="A179" s="621"/>
      <c r="B179" s="621"/>
      <c r="C179" s="621"/>
      <c r="D179" s="621"/>
      <c r="E179" s="621"/>
      <c r="F179" s="621"/>
      <c r="G179" s="621"/>
      <c r="H179" s="621"/>
      <c r="I179" s="621"/>
      <c r="J179" s="621"/>
      <c r="K179" s="621"/>
      <c r="L179" s="621"/>
      <c r="M179" s="621"/>
      <c r="N179" s="621"/>
      <c r="O179" s="621"/>
      <c r="P179" s="621"/>
      <c r="Q179" s="621"/>
      <c r="R179" s="621"/>
      <c r="S179" s="621"/>
      <c r="T179" s="621"/>
      <c r="U179" s="621"/>
      <c r="V179" s="621"/>
      <c r="W179" s="621"/>
      <c r="X179" s="621"/>
      <c r="Y179" s="621"/>
      <c r="Z179" s="621"/>
      <c r="AA179" s="621"/>
      <c r="AB179" s="621"/>
      <c r="AC179" s="621"/>
      <c r="AD179" s="621"/>
      <c r="AE179" s="621"/>
      <c r="AF179" s="621"/>
      <c r="AG179" s="621"/>
      <c r="AH179" s="621"/>
      <c r="AI179" s="621"/>
      <c r="AJ179" s="621"/>
      <c r="AK179" s="621"/>
      <c r="AL179" s="621"/>
      <c r="AM179" s="621"/>
      <c r="AN179" s="621"/>
      <c r="AO179" s="621"/>
      <c r="AP179" s="621"/>
      <c r="AQ179" s="621"/>
      <c r="AR179" s="621"/>
      <c r="AS179" s="621"/>
      <c r="AT179" s="621"/>
      <c r="AU179" s="621"/>
      <c r="AV179" s="621"/>
      <c r="AW179" s="621"/>
      <c r="AX179" s="621"/>
      <c r="AY179" s="621"/>
      <c r="AZ179" s="621"/>
      <c r="BA179" s="621"/>
      <c r="BB179" s="621"/>
      <c r="BC179" s="621"/>
      <c r="BD179" s="621"/>
      <c r="BE179" s="621"/>
      <c r="BF179" s="621"/>
      <c r="BG179" s="621"/>
      <c r="BH179" s="621"/>
      <c r="BI179" s="621"/>
      <c r="BJ179" s="621"/>
      <c r="BK179" s="621"/>
      <c r="BL179" s="621"/>
      <c r="BM179" s="621"/>
      <c r="BN179" s="621"/>
      <c r="BO179" s="621"/>
      <c r="BP179" s="621"/>
      <c r="BQ179" s="621"/>
      <c r="BR179" s="621"/>
      <c r="BS179" s="621"/>
      <c r="BT179" s="621"/>
      <c r="BU179" s="621"/>
      <c r="BV179" s="621"/>
      <c r="BW179" s="621"/>
      <c r="BX179" s="621"/>
      <c r="BY179" s="621"/>
      <c r="BZ179" s="621"/>
      <c r="CA179" s="621"/>
      <c r="CB179" s="621"/>
      <c r="CC179" s="621"/>
      <c r="CD179" s="621"/>
      <c r="CE179" s="621"/>
      <c r="CF179" s="621"/>
      <c r="CG179" s="621"/>
      <c r="CH179" s="621"/>
      <c r="CI179" s="621"/>
      <c r="CJ179" s="621"/>
      <c r="CK179" s="621"/>
      <c r="CL179" s="621"/>
      <c r="CM179" s="621"/>
      <c r="CN179" s="621"/>
      <c r="CO179" s="621"/>
      <c r="CP179" s="621"/>
      <c r="CQ179" s="621"/>
      <c r="CR179" s="621"/>
      <c r="CS179" s="621"/>
      <c r="CT179" s="621"/>
      <c r="CU179" s="621"/>
      <c r="CV179" s="621"/>
      <c r="CW179" s="621"/>
      <c r="CX179" s="621"/>
      <c r="CY179" s="621"/>
      <c r="CZ179" s="621"/>
      <c r="DA179" s="621"/>
      <c r="DB179" s="621"/>
      <c r="DC179" s="621"/>
      <c r="DD179" s="621"/>
      <c r="DE179" s="621"/>
      <c r="DF179" s="621"/>
      <c r="DG179" s="621"/>
      <c r="DH179" s="621"/>
      <c r="DI179" s="621"/>
      <c r="DJ179" s="621"/>
      <c r="DK179" s="621"/>
      <c r="DL179" s="621"/>
      <c r="DM179" s="621"/>
      <c r="DN179" s="621"/>
      <c r="DO179" s="621"/>
      <c r="DP179" s="621"/>
      <c r="DQ179" s="621"/>
      <c r="DR179" s="621"/>
      <c r="DS179" s="621"/>
      <c r="DT179" s="621"/>
      <c r="DU179" s="621"/>
      <c r="DV179" s="621"/>
      <c r="DW179" s="621"/>
      <c r="DX179" s="621"/>
      <c r="DY179" s="621"/>
      <c r="DZ179" s="621"/>
    </row>
    <row r="180" spans="1:130">
      <c r="A180" s="621"/>
      <c r="B180" s="621"/>
      <c r="C180" s="621"/>
      <c r="D180" s="621"/>
      <c r="E180" s="621"/>
      <c r="F180" s="621"/>
      <c r="G180" s="621"/>
      <c r="H180" s="621"/>
      <c r="I180" s="621"/>
      <c r="J180" s="621"/>
      <c r="K180" s="621"/>
      <c r="L180" s="621"/>
      <c r="M180" s="621"/>
      <c r="N180" s="621"/>
      <c r="O180" s="621"/>
      <c r="P180" s="621"/>
      <c r="Q180" s="621"/>
      <c r="R180" s="621"/>
      <c r="S180" s="621"/>
      <c r="T180" s="621"/>
      <c r="U180" s="621"/>
      <c r="V180" s="621"/>
      <c r="W180" s="621"/>
      <c r="X180" s="621"/>
      <c r="Y180" s="621"/>
      <c r="Z180" s="621"/>
      <c r="AA180" s="621"/>
      <c r="AB180" s="621"/>
      <c r="AC180" s="621"/>
      <c r="AD180" s="621"/>
      <c r="AE180" s="621"/>
      <c r="AF180" s="621"/>
      <c r="AG180" s="621"/>
      <c r="AH180" s="621"/>
      <c r="AI180" s="621"/>
      <c r="AJ180" s="621"/>
      <c r="AK180" s="621"/>
      <c r="AL180" s="621"/>
      <c r="AM180" s="621"/>
      <c r="AN180" s="621"/>
      <c r="AO180" s="621"/>
      <c r="AP180" s="621"/>
      <c r="AQ180" s="621"/>
      <c r="AR180" s="621"/>
      <c r="AS180" s="621"/>
      <c r="AT180" s="621"/>
      <c r="AU180" s="621"/>
      <c r="AV180" s="621"/>
      <c r="AW180" s="621"/>
      <c r="AX180" s="621"/>
      <c r="AY180" s="621"/>
      <c r="AZ180" s="621"/>
      <c r="BA180" s="621"/>
      <c r="BB180" s="621"/>
      <c r="BC180" s="621"/>
      <c r="BD180" s="621"/>
      <c r="BE180" s="621"/>
      <c r="BF180" s="621"/>
      <c r="BG180" s="621"/>
      <c r="BH180" s="621"/>
      <c r="BI180" s="621"/>
      <c r="BJ180" s="621"/>
      <c r="BK180" s="621"/>
      <c r="BL180" s="621"/>
      <c r="BM180" s="621"/>
      <c r="BN180" s="621"/>
      <c r="BO180" s="621"/>
      <c r="BP180" s="621"/>
      <c r="BQ180" s="621"/>
      <c r="BR180" s="621"/>
      <c r="BS180" s="621"/>
      <c r="BT180" s="621"/>
      <c r="BU180" s="621"/>
      <c r="BV180" s="621"/>
      <c r="BW180" s="621"/>
      <c r="BX180" s="621"/>
      <c r="BY180" s="621"/>
      <c r="BZ180" s="621"/>
      <c r="CA180" s="621"/>
      <c r="CB180" s="621"/>
      <c r="CC180" s="621"/>
      <c r="CD180" s="621"/>
      <c r="CE180" s="621"/>
      <c r="CF180" s="621"/>
      <c r="CG180" s="621"/>
      <c r="CH180" s="621"/>
      <c r="CI180" s="621"/>
      <c r="CJ180" s="621"/>
      <c r="CK180" s="621"/>
      <c r="CL180" s="621"/>
      <c r="CM180" s="621"/>
      <c r="CN180" s="621"/>
      <c r="CO180" s="621"/>
      <c r="CP180" s="621"/>
      <c r="CQ180" s="621"/>
      <c r="CR180" s="621"/>
      <c r="CS180" s="621"/>
      <c r="CT180" s="621"/>
      <c r="CU180" s="621"/>
      <c r="CV180" s="621"/>
      <c r="CW180" s="621"/>
      <c r="CX180" s="621"/>
      <c r="CY180" s="621"/>
      <c r="CZ180" s="621"/>
      <c r="DA180" s="621"/>
      <c r="DB180" s="621"/>
      <c r="DC180" s="621"/>
      <c r="DD180" s="621"/>
      <c r="DE180" s="621"/>
      <c r="DF180" s="621"/>
      <c r="DG180" s="621"/>
      <c r="DH180" s="621"/>
      <c r="DI180" s="621"/>
      <c r="DJ180" s="621"/>
      <c r="DK180" s="621"/>
      <c r="DL180" s="621"/>
      <c r="DM180" s="621"/>
      <c r="DN180" s="621"/>
      <c r="DO180" s="621"/>
      <c r="DP180" s="621"/>
      <c r="DQ180" s="621"/>
      <c r="DR180" s="621"/>
      <c r="DS180" s="621"/>
      <c r="DT180" s="621"/>
      <c r="DU180" s="621"/>
      <c r="DV180" s="621"/>
      <c r="DW180" s="621"/>
      <c r="DX180" s="621"/>
      <c r="DY180" s="621"/>
      <c r="DZ180" s="621"/>
    </row>
    <row r="181" spans="1:130">
      <c r="A181" s="621"/>
      <c r="B181" s="621"/>
      <c r="C181" s="621"/>
      <c r="D181" s="621"/>
      <c r="E181" s="621"/>
      <c r="F181" s="621"/>
      <c r="G181" s="621"/>
      <c r="H181" s="621"/>
      <c r="I181" s="621"/>
      <c r="J181" s="621"/>
      <c r="K181" s="621"/>
      <c r="L181" s="621"/>
      <c r="M181" s="621"/>
      <c r="N181" s="621"/>
      <c r="O181" s="621"/>
      <c r="P181" s="621"/>
      <c r="Q181" s="621"/>
      <c r="R181" s="621"/>
      <c r="S181" s="621"/>
      <c r="T181" s="621"/>
      <c r="U181" s="621"/>
      <c r="V181" s="621"/>
      <c r="W181" s="621"/>
      <c r="X181" s="621"/>
      <c r="Y181" s="621"/>
      <c r="Z181" s="621"/>
      <c r="AA181" s="621"/>
      <c r="AB181" s="621"/>
      <c r="AC181" s="621"/>
      <c r="AD181" s="621"/>
      <c r="AE181" s="621"/>
      <c r="AF181" s="621"/>
      <c r="AG181" s="621"/>
      <c r="AH181" s="621"/>
      <c r="AI181" s="621"/>
      <c r="AJ181" s="621"/>
      <c r="AK181" s="621"/>
      <c r="AL181" s="621"/>
      <c r="AM181" s="621"/>
      <c r="AN181" s="621"/>
      <c r="AO181" s="621"/>
      <c r="AP181" s="621"/>
      <c r="AQ181" s="621"/>
      <c r="AR181" s="621"/>
      <c r="AS181" s="621"/>
      <c r="AT181" s="621"/>
      <c r="AU181" s="621"/>
      <c r="AV181" s="621"/>
      <c r="AW181" s="621"/>
      <c r="AX181" s="621"/>
      <c r="AY181" s="621"/>
      <c r="AZ181" s="621"/>
      <c r="BA181" s="621"/>
      <c r="BB181" s="621"/>
      <c r="BC181" s="621"/>
      <c r="BD181" s="621"/>
      <c r="BE181" s="621"/>
      <c r="BF181" s="621"/>
      <c r="BG181" s="621"/>
      <c r="BH181" s="621"/>
      <c r="BI181" s="621"/>
      <c r="BJ181" s="621"/>
      <c r="BK181" s="621"/>
      <c r="BL181" s="621"/>
      <c r="BM181" s="621"/>
      <c r="BN181" s="621"/>
      <c r="BO181" s="621"/>
      <c r="BP181" s="621"/>
      <c r="BQ181" s="621"/>
      <c r="BR181" s="621"/>
      <c r="BS181" s="621"/>
      <c r="BT181" s="621"/>
      <c r="BU181" s="621"/>
      <c r="BV181" s="621"/>
      <c r="BW181" s="621"/>
      <c r="BX181" s="621"/>
      <c r="BY181" s="621"/>
      <c r="BZ181" s="621"/>
      <c r="CA181" s="621"/>
      <c r="CB181" s="621"/>
      <c r="CC181" s="621"/>
      <c r="CD181" s="621"/>
      <c r="CE181" s="621"/>
      <c r="CF181" s="621"/>
      <c r="CG181" s="621"/>
      <c r="CH181" s="621"/>
      <c r="CI181" s="621"/>
      <c r="CJ181" s="621"/>
      <c r="CK181" s="621"/>
      <c r="CL181" s="621"/>
      <c r="CM181" s="621"/>
      <c r="CN181" s="621"/>
      <c r="CO181" s="621"/>
      <c r="CP181" s="621"/>
      <c r="CQ181" s="621"/>
      <c r="CR181" s="621"/>
      <c r="CS181" s="621"/>
      <c r="CT181" s="621"/>
      <c r="CU181" s="621"/>
      <c r="CV181" s="621"/>
      <c r="CW181" s="621"/>
      <c r="CX181" s="621"/>
      <c r="CY181" s="621"/>
      <c r="CZ181" s="621"/>
      <c r="DA181" s="621"/>
      <c r="DB181" s="621"/>
      <c r="DC181" s="621"/>
      <c r="DD181" s="621"/>
      <c r="DE181" s="621"/>
      <c r="DF181" s="621"/>
      <c r="DG181" s="621"/>
      <c r="DH181" s="621"/>
      <c r="DI181" s="621"/>
      <c r="DJ181" s="621"/>
      <c r="DK181" s="621"/>
      <c r="DL181" s="621"/>
      <c r="DM181" s="621"/>
      <c r="DN181" s="621"/>
      <c r="DO181" s="621"/>
      <c r="DP181" s="621"/>
      <c r="DQ181" s="621"/>
      <c r="DR181" s="621"/>
      <c r="DS181" s="621"/>
      <c r="DT181" s="621"/>
      <c r="DU181" s="621"/>
      <c r="DV181" s="621"/>
      <c r="DW181" s="621"/>
      <c r="DX181" s="621"/>
      <c r="DY181" s="621"/>
      <c r="DZ181" s="621"/>
    </row>
    <row r="182" spans="1:130">
      <c r="A182" s="621"/>
      <c r="B182" s="621"/>
      <c r="C182" s="621"/>
      <c r="D182" s="621"/>
      <c r="E182" s="621"/>
      <c r="F182" s="621"/>
      <c r="G182" s="621"/>
      <c r="H182" s="621"/>
      <c r="I182" s="621"/>
      <c r="J182" s="621"/>
      <c r="K182" s="621"/>
      <c r="L182" s="621"/>
      <c r="M182" s="621"/>
      <c r="N182" s="621"/>
      <c r="O182" s="621"/>
      <c r="P182" s="621"/>
      <c r="Q182" s="621"/>
      <c r="R182" s="621"/>
      <c r="S182" s="621"/>
      <c r="T182" s="621"/>
      <c r="U182" s="621"/>
      <c r="V182" s="621"/>
      <c r="W182" s="621"/>
      <c r="X182" s="621"/>
      <c r="Y182" s="621"/>
      <c r="Z182" s="621"/>
      <c r="AA182" s="621"/>
      <c r="AB182" s="621"/>
      <c r="AC182" s="621"/>
      <c r="AD182" s="621"/>
      <c r="AE182" s="621"/>
      <c r="AF182" s="621"/>
      <c r="AG182" s="621"/>
      <c r="AH182" s="621"/>
      <c r="AI182" s="621"/>
      <c r="AJ182" s="621"/>
      <c r="AK182" s="621"/>
      <c r="AL182" s="621"/>
      <c r="AM182" s="621"/>
      <c r="AN182" s="621"/>
      <c r="AO182" s="621"/>
      <c r="AP182" s="621"/>
      <c r="AQ182" s="621"/>
      <c r="AR182" s="621"/>
      <c r="AS182" s="621"/>
      <c r="AT182" s="621"/>
      <c r="AU182" s="621"/>
      <c r="AV182" s="621"/>
      <c r="AW182" s="621"/>
      <c r="AX182" s="621"/>
      <c r="AY182" s="621"/>
      <c r="AZ182" s="621"/>
      <c r="BA182" s="621"/>
      <c r="BB182" s="621"/>
      <c r="BC182" s="621"/>
      <c r="BD182" s="621"/>
      <c r="BE182" s="621"/>
      <c r="BF182" s="621"/>
      <c r="BG182" s="621"/>
      <c r="BH182" s="621"/>
      <c r="BI182" s="621"/>
      <c r="BJ182" s="621"/>
      <c r="BK182" s="621"/>
      <c r="BL182" s="621"/>
      <c r="BM182" s="621"/>
      <c r="BN182" s="621"/>
      <c r="BO182" s="621"/>
      <c r="BP182" s="621"/>
      <c r="BQ182" s="621"/>
      <c r="BR182" s="621"/>
      <c r="BS182" s="621"/>
      <c r="BT182" s="621"/>
      <c r="BU182" s="621"/>
      <c r="BV182" s="621"/>
      <c r="BW182" s="621"/>
      <c r="BX182" s="621"/>
      <c r="BY182" s="621"/>
      <c r="BZ182" s="621"/>
      <c r="CA182" s="621"/>
      <c r="CB182" s="621"/>
      <c r="CC182" s="621"/>
      <c r="CD182" s="621"/>
      <c r="CE182" s="621"/>
      <c r="CF182" s="621"/>
      <c r="CG182" s="621"/>
      <c r="CH182" s="621"/>
      <c r="CI182" s="621"/>
      <c r="CJ182" s="621"/>
      <c r="CK182" s="621"/>
      <c r="CL182" s="621"/>
      <c r="CM182" s="621"/>
      <c r="CN182" s="621"/>
      <c r="CO182" s="621"/>
      <c r="CP182" s="621"/>
      <c r="CQ182" s="621"/>
      <c r="CR182" s="621"/>
      <c r="CS182" s="621"/>
      <c r="CT182" s="621"/>
      <c r="CU182" s="621"/>
      <c r="CV182" s="621"/>
      <c r="CW182" s="621"/>
      <c r="CX182" s="621"/>
      <c r="CY182" s="621"/>
      <c r="CZ182" s="621"/>
      <c r="DA182" s="621"/>
      <c r="DB182" s="621"/>
      <c r="DC182" s="621"/>
      <c r="DD182" s="621"/>
      <c r="DE182" s="621"/>
      <c r="DF182" s="621"/>
      <c r="DG182" s="621"/>
      <c r="DH182" s="621"/>
      <c r="DI182" s="621"/>
      <c r="DJ182" s="621"/>
      <c r="DK182" s="621"/>
      <c r="DL182" s="621"/>
      <c r="DM182" s="621"/>
      <c r="DN182" s="621"/>
      <c r="DO182" s="621"/>
      <c r="DP182" s="621"/>
      <c r="DQ182" s="621"/>
      <c r="DR182" s="621"/>
      <c r="DS182" s="621"/>
      <c r="DT182" s="621"/>
      <c r="DU182" s="621"/>
      <c r="DV182" s="621"/>
      <c r="DW182" s="621"/>
      <c r="DX182" s="621"/>
      <c r="DY182" s="621"/>
      <c r="DZ182" s="621"/>
    </row>
    <row r="183" spans="1:130">
      <c r="A183" s="621"/>
      <c r="B183" s="621"/>
      <c r="C183" s="621"/>
      <c r="D183" s="621"/>
      <c r="E183" s="621"/>
      <c r="F183" s="621"/>
      <c r="G183" s="621"/>
      <c r="H183" s="621"/>
      <c r="I183" s="621"/>
      <c r="J183" s="621"/>
      <c r="K183" s="621"/>
      <c r="L183" s="621"/>
      <c r="M183" s="621"/>
      <c r="N183" s="621"/>
      <c r="O183" s="621"/>
      <c r="P183" s="621"/>
      <c r="Q183" s="621"/>
      <c r="R183" s="621"/>
      <c r="S183" s="621"/>
      <c r="T183" s="621"/>
      <c r="U183" s="621"/>
      <c r="V183" s="621"/>
      <c r="W183" s="621"/>
      <c r="X183" s="621"/>
      <c r="Y183" s="621"/>
      <c r="Z183" s="621"/>
      <c r="AA183" s="621"/>
      <c r="AB183" s="621"/>
      <c r="AC183" s="621"/>
      <c r="AD183" s="621"/>
      <c r="AE183" s="621"/>
      <c r="AF183" s="621"/>
      <c r="AG183" s="621"/>
      <c r="AH183" s="621"/>
      <c r="AI183" s="621"/>
      <c r="AJ183" s="621"/>
      <c r="AK183" s="621"/>
      <c r="AL183" s="621"/>
      <c r="AM183" s="621"/>
      <c r="AN183" s="621"/>
      <c r="AO183" s="621"/>
      <c r="AP183" s="621"/>
      <c r="AQ183" s="621"/>
      <c r="AR183" s="621"/>
      <c r="AS183" s="621"/>
      <c r="AT183" s="621"/>
      <c r="AU183" s="621"/>
      <c r="AV183" s="621"/>
      <c r="AW183" s="621"/>
      <c r="AX183" s="621"/>
      <c r="AY183" s="621"/>
      <c r="AZ183" s="621"/>
      <c r="BA183" s="621"/>
      <c r="BB183" s="621"/>
      <c r="BC183" s="621"/>
      <c r="BD183" s="621"/>
      <c r="BE183" s="621"/>
      <c r="BF183" s="621"/>
      <c r="BG183" s="621"/>
      <c r="BH183" s="621"/>
      <c r="BI183" s="621"/>
      <c r="BJ183" s="621"/>
      <c r="BK183" s="621"/>
      <c r="BL183" s="621"/>
      <c r="BM183" s="621"/>
      <c r="BN183" s="621"/>
      <c r="BO183" s="621"/>
      <c r="BP183" s="621"/>
      <c r="BQ183" s="621"/>
      <c r="BR183" s="621"/>
      <c r="BS183" s="621"/>
      <c r="BT183" s="621"/>
      <c r="BU183" s="621"/>
      <c r="BV183" s="621"/>
      <c r="BW183" s="621"/>
      <c r="BX183" s="621"/>
      <c r="BY183" s="621"/>
      <c r="BZ183" s="621"/>
      <c r="CA183" s="621"/>
      <c r="CB183" s="621"/>
      <c r="CC183" s="621"/>
      <c r="CD183" s="621"/>
      <c r="CE183" s="621"/>
      <c r="CF183" s="621"/>
      <c r="CG183" s="621"/>
      <c r="CH183" s="621"/>
      <c r="CI183" s="621"/>
      <c r="CJ183" s="621"/>
      <c r="CK183" s="621"/>
      <c r="CL183" s="621"/>
      <c r="CM183" s="621"/>
      <c r="CN183" s="621"/>
      <c r="CO183" s="621"/>
      <c r="CP183" s="621"/>
      <c r="CQ183" s="621"/>
      <c r="CR183" s="621"/>
      <c r="CS183" s="621"/>
      <c r="CT183" s="621"/>
      <c r="CU183" s="621"/>
      <c r="CV183" s="621"/>
      <c r="CW183" s="621"/>
      <c r="CX183" s="621"/>
      <c r="CY183" s="621"/>
      <c r="CZ183" s="621"/>
      <c r="DA183" s="621"/>
      <c r="DB183" s="621"/>
      <c r="DC183" s="621"/>
      <c r="DD183" s="621"/>
      <c r="DE183" s="621"/>
      <c r="DF183" s="621"/>
      <c r="DG183" s="621"/>
      <c r="DH183" s="621"/>
      <c r="DI183" s="621"/>
      <c r="DJ183" s="621"/>
      <c r="DK183" s="621"/>
      <c r="DL183" s="621"/>
      <c r="DM183" s="621"/>
      <c r="DN183" s="621"/>
      <c r="DO183" s="621"/>
      <c r="DP183" s="621"/>
      <c r="DQ183" s="621"/>
      <c r="DR183" s="621"/>
      <c r="DS183" s="621"/>
      <c r="DT183" s="621"/>
      <c r="DU183" s="621"/>
      <c r="DV183" s="621"/>
      <c r="DW183" s="621"/>
      <c r="DX183" s="621"/>
      <c r="DY183" s="621"/>
      <c r="DZ183" s="621"/>
    </row>
    <row r="184" spans="1:130">
      <c r="A184" s="621"/>
      <c r="B184" s="621"/>
      <c r="C184" s="621"/>
      <c r="D184" s="621"/>
      <c r="E184" s="621"/>
      <c r="F184" s="621"/>
      <c r="G184" s="621"/>
      <c r="H184" s="621"/>
      <c r="I184" s="621"/>
      <c r="J184" s="621"/>
      <c r="K184" s="621"/>
      <c r="L184" s="621"/>
      <c r="M184" s="621"/>
      <c r="N184" s="621"/>
      <c r="O184" s="621"/>
      <c r="P184" s="621"/>
      <c r="Q184" s="621"/>
      <c r="R184" s="621"/>
      <c r="S184" s="621"/>
      <c r="T184" s="621"/>
      <c r="U184" s="621"/>
      <c r="V184" s="621"/>
      <c r="W184" s="621"/>
      <c r="X184" s="621"/>
      <c r="Y184" s="621"/>
      <c r="Z184" s="621"/>
      <c r="AA184" s="621"/>
      <c r="AB184" s="621"/>
      <c r="AC184" s="621"/>
      <c r="AD184" s="621"/>
      <c r="AE184" s="621"/>
      <c r="AF184" s="621"/>
      <c r="AG184" s="621"/>
      <c r="AH184" s="621"/>
      <c r="AI184" s="621"/>
      <c r="AJ184" s="621"/>
      <c r="AK184" s="621"/>
      <c r="AL184" s="621"/>
      <c r="AM184" s="621"/>
      <c r="AN184" s="621"/>
      <c r="AO184" s="621"/>
      <c r="AP184" s="621"/>
      <c r="AQ184" s="621"/>
      <c r="AR184" s="621"/>
      <c r="AS184" s="621"/>
      <c r="AT184" s="621"/>
      <c r="AU184" s="621"/>
      <c r="AV184" s="621"/>
      <c r="AW184" s="621"/>
      <c r="AX184" s="621"/>
      <c r="AY184" s="621"/>
      <c r="AZ184" s="621"/>
      <c r="BA184" s="621"/>
      <c r="BB184" s="621"/>
      <c r="BC184" s="621"/>
      <c r="BD184" s="621"/>
      <c r="BE184" s="621"/>
      <c r="BF184" s="621"/>
      <c r="BG184" s="621"/>
      <c r="BH184" s="621"/>
      <c r="BI184" s="621"/>
      <c r="BJ184" s="621"/>
      <c r="BK184" s="621"/>
      <c r="BL184" s="621"/>
      <c r="BM184" s="621"/>
      <c r="BN184" s="621"/>
      <c r="BO184" s="621"/>
      <c r="BP184" s="621"/>
      <c r="BQ184" s="621"/>
      <c r="BR184" s="621"/>
      <c r="BS184" s="621"/>
      <c r="BT184" s="621"/>
      <c r="BU184" s="621"/>
      <c r="BV184" s="621"/>
      <c r="BW184" s="621"/>
      <c r="BX184" s="621"/>
      <c r="BY184" s="621"/>
      <c r="BZ184" s="621"/>
      <c r="CA184" s="621"/>
      <c r="CB184" s="621"/>
      <c r="CC184" s="621"/>
      <c r="CD184" s="621"/>
      <c r="CE184" s="621"/>
      <c r="CF184" s="621"/>
      <c r="CG184" s="621"/>
      <c r="CH184" s="621"/>
      <c r="CI184" s="621"/>
      <c r="CJ184" s="621"/>
      <c r="CK184" s="621"/>
      <c r="CL184" s="621"/>
      <c r="CM184" s="621"/>
      <c r="CN184" s="621"/>
      <c r="CO184" s="621"/>
      <c r="CP184" s="621"/>
      <c r="CQ184" s="621"/>
      <c r="CR184" s="621"/>
      <c r="CS184" s="621"/>
      <c r="CT184" s="621"/>
      <c r="CU184" s="621"/>
      <c r="CV184" s="621"/>
      <c r="CW184" s="621"/>
      <c r="CX184" s="621"/>
      <c r="CY184" s="621"/>
      <c r="CZ184" s="621"/>
      <c r="DA184" s="621"/>
      <c r="DB184" s="621"/>
      <c r="DC184" s="621"/>
      <c r="DD184" s="621"/>
      <c r="DE184" s="621"/>
      <c r="DF184" s="621"/>
      <c r="DG184" s="621"/>
      <c r="DH184" s="621"/>
      <c r="DI184" s="621"/>
      <c r="DJ184" s="621"/>
      <c r="DK184" s="621"/>
      <c r="DL184" s="621"/>
      <c r="DM184" s="621"/>
      <c r="DN184" s="621"/>
      <c r="DO184" s="621"/>
      <c r="DP184" s="621"/>
      <c r="DQ184" s="621"/>
      <c r="DR184" s="621"/>
      <c r="DS184" s="621"/>
      <c r="DT184" s="621"/>
      <c r="DU184" s="621"/>
      <c r="DV184" s="621"/>
      <c r="DW184" s="621"/>
      <c r="DX184" s="621"/>
      <c r="DY184" s="621"/>
      <c r="DZ184" s="621"/>
    </row>
    <row r="185" spans="1:130">
      <c r="A185" s="621"/>
      <c r="B185" s="621"/>
      <c r="C185" s="621"/>
      <c r="D185" s="621"/>
      <c r="E185" s="621"/>
      <c r="F185" s="621"/>
      <c r="G185" s="621"/>
      <c r="H185" s="621"/>
      <c r="I185" s="621"/>
      <c r="J185" s="621"/>
      <c r="K185" s="621"/>
      <c r="L185" s="621"/>
      <c r="M185" s="621"/>
      <c r="N185" s="621"/>
      <c r="O185" s="621"/>
      <c r="P185" s="621"/>
      <c r="Q185" s="621"/>
      <c r="R185" s="621"/>
      <c r="S185" s="621"/>
      <c r="T185" s="621"/>
      <c r="U185" s="621"/>
      <c r="V185" s="621"/>
      <c r="W185" s="621"/>
      <c r="X185" s="621"/>
      <c r="Y185" s="621"/>
      <c r="Z185" s="621"/>
      <c r="AA185" s="621"/>
      <c r="AB185" s="621"/>
      <c r="AC185" s="621"/>
      <c r="AD185" s="621"/>
      <c r="AE185" s="621"/>
      <c r="AF185" s="621"/>
      <c r="AG185" s="621"/>
      <c r="AH185" s="621"/>
      <c r="AI185" s="621"/>
      <c r="AJ185" s="621"/>
      <c r="AK185" s="621"/>
      <c r="AL185" s="621"/>
      <c r="AM185" s="621"/>
      <c r="AN185" s="621"/>
      <c r="AO185" s="621"/>
      <c r="AP185" s="621"/>
      <c r="AQ185" s="621"/>
      <c r="AR185" s="621"/>
      <c r="AS185" s="621"/>
      <c r="AT185" s="621"/>
      <c r="AU185" s="621"/>
      <c r="AV185" s="621"/>
      <c r="AW185" s="621"/>
      <c r="AX185" s="621"/>
      <c r="AY185" s="621"/>
      <c r="AZ185" s="621"/>
      <c r="BA185" s="621"/>
      <c r="BB185" s="621"/>
      <c r="BC185" s="621"/>
      <c r="BD185" s="621"/>
      <c r="BE185" s="621"/>
      <c r="BF185" s="621"/>
      <c r="BG185" s="621"/>
      <c r="BH185" s="621"/>
      <c r="BI185" s="621"/>
      <c r="BJ185" s="621"/>
      <c r="BK185" s="621"/>
      <c r="BL185" s="621"/>
      <c r="BM185" s="621"/>
      <c r="BN185" s="621"/>
      <c r="BO185" s="621"/>
      <c r="BP185" s="621"/>
      <c r="BQ185" s="621"/>
      <c r="BR185" s="621"/>
      <c r="BS185" s="621"/>
      <c r="BT185" s="621"/>
      <c r="BU185" s="621"/>
      <c r="BV185" s="621"/>
      <c r="BW185" s="621"/>
      <c r="BX185" s="621"/>
      <c r="BY185" s="621"/>
      <c r="BZ185" s="621"/>
      <c r="CA185" s="621"/>
      <c r="CB185" s="621"/>
      <c r="CC185" s="621"/>
      <c r="CD185" s="621"/>
      <c r="CE185" s="621"/>
      <c r="CF185" s="621"/>
      <c r="CG185" s="621"/>
      <c r="CH185" s="621"/>
      <c r="CI185" s="621"/>
      <c r="CJ185" s="621"/>
      <c r="CK185" s="621"/>
      <c r="CL185" s="621"/>
      <c r="CM185" s="621"/>
      <c r="CN185" s="621"/>
      <c r="CO185" s="621"/>
      <c r="CP185" s="621"/>
      <c r="CQ185" s="621"/>
      <c r="CR185" s="621"/>
      <c r="CS185" s="621"/>
      <c r="CT185" s="621"/>
      <c r="CU185" s="621"/>
      <c r="CV185" s="621"/>
      <c r="CW185" s="621"/>
      <c r="CX185" s="621"/>
      <c r="CY185" s="621"/>
      <c r="CZ185" s="621"/>
      <c r="DA185" s="621"/>
      <c r="DB185" s="621"/>
      <c r="DC185" s="621"/>
      <c r="DD185" s="621"/>
      <c r="DE185" s="621"/>
      <c r="DF185" s="621"/>
      <c r="DG185" s="621"/>
      <c r="DH185" s="621"/>
      <c r="DI185" s="621"/>
      <c r="DJ185" s="621"/>
      <c r="DK185" s="621"/>
      <c r="DL185" s="621"/>
      <c r="DM185" s="621"/>
      <c r="DN185" s="621"/>
      <c r="DO185" s="621"/>
      <c r="DP185" s="621"/>
      <c r="DQ185" s="621"/>
      <c r="DR185" s="621"/>
      <c r="DS185" s="621"/>
      <c r="DT185" s="621"/>
      <c r="DU185" s="621"/>
      <c r="DV185" s="621"/>
      <c r="DW185" s="621"/>
      <c r="DX185" s="621"/>
      <c r="DY185" s="621"/>
      <c r="DZ185" s="621"/>
    </row>
    <row r="186" spans="1:130">
      <c r="A186" s="621"/>
      <c r="B186" s="621"/>
      <c r="C186" s="621"/>
      <c r="D186" s="621"/>
      <c r="E186" s="621"/>
      <c r="F186" s="621"/>
      <c r="G186" s="621"/>
      <c r="H186" s="621"/>
      <c r="I186" s="621"/>
      <c r="J186" s="621"/>
      <c r="K186" s="621"/>
      <c r="L186" s="621"/>
      <c r="M186" s="621"/>
      <c r="N186" s="621"/>
      <c r="O186" s="621"/>
      <c r="P186" s="621"/>
      <c r="Q186" s="621"/>
      <c r="R186" s="621"/>
      <c r="S186" s="621"/>
      <c r="T186" s="621"/>
      <c r="U186" s="621"/>
      <c r="V186" s="621"/>
      <c r="W186" s="621"/>
      <c r="X186" s="621"/>
      <c r="Y186" s="621"/>
      <c r="Z186" s="621"/>
      <c r="AA186" s="621"/>
      <c r="AB186" s="621"/>
      <c r="AC186" s="621"/>
      <c r="AD186" s="621"/>
      <c r="AE186" s="621"/>
      <c r="AF186" s="621"/>
      <c r="AG186" s="621"/>
      <c r="AH186" s="621"/>
      <c r="AI186" s="621"/>
      <c r="AJ186" s="621"/>
      <c r="AK186" s="621"/>
      <c r="AL186" s="621"/>
      <c r="AM186" s="621"/>
      <c r="AN186" s="621"/>
      <c r="AO186" s="621"/>
      <c r="AP186" s="621"/>
      <c r="AQ186" s="621"/>
      <c r="AR186" s="621"/>
      <c r="AS186" s="621"/>
      <c r="AT186" s="621"/>
      <c r="AU186" s="621"/>
      <c r="AV186" s="621"/>
      <c r="AW186" s="621"/>
      <c r="AX186" s="621"/>
      <c r="AY186" s="621"/>
      <c r="AZ186" s="621"/>
      <c r="BA186" s="621"/>
      <c r="BB186" s="621"/>
      <c r="BC186" s="621"/>
      <c r="BD186" s="621"/>
      <c r="BE186" s="621"/>
      <c r="BF186" s="621"/>
      <c r="BG186" s="621"/>
      <c r="BH186" s="621"/>
      <c r="BI186" s="621"/>
      <c r="BJ186" s="621"/>
      <c r="BK186" s="621"/>
      <c r="BL186" s="621"/>
      <c r="BM186" s="621"/>
      <c r="BN186" s="621"/>
      <c r="BO186" s="621"/>
      <c r="BP186" s="621"/>
      <c r="BQ186" s="621"/>
      <c r="BR186" s="621"/>
      <c r="BS186" s="621"/>
      <c r="BT186" s="621"/>
      <c r="BU186" s="621"/>
      <c r="BV186" s="621"/>
      <c r="BW186" s="621"/>
      <c r="BX186" s="621"/>
      <c r="BY186" s="621"/>
      <c r="BZ186" s="621"/>
      <c r="CA186" s="621"/>
      <c r="CB186" s="621"/>
      <c r="CC186" s="621"/>
      <c r="CD186" s="621"/>
      <c r="CE186" s="621"/>
      <c r="CF186" s="621"/>
      <c r="CG186" s="621"/>
      <c r="CH186" s="621"/>
      <c r="CI186" s="621"/>
      <c r="CJ186" s="621"/>
      <c r="CK186" s="621"/>
      <c r="CL186" s="621"/>
      <c r="CM186" s="621"/>
      <c r="CN186" s="621"/>
      <c r="CO186" s="621"/>
      <c r="CP186" s="621"/>
      <c r="CQ186" s="621"/>
      <c r="CR186" s="621"/>
      <c r="CS186" s="621"/>
      <c r="CT186" s="621"/>
      <c r="CU186" s="621"/>
      <c r="CV186" s="621"/>
      <c r="CW186" s="621"/>
      <c r="CX186" s="621"/>
      <c r="CY186" s="621"/>
      <c r="CZ186" s="621"/>
      <c r="DA186" s="621"/>
      <c r="DB186" s="621"/>
      <c r="DC186" s="621"/>
      <c r="DD186" s="621"/>
      <c r="DE186" s="621"/>
      <c r="DF186" s="621"/>
      <c r="DG186" s="621"/>
      <c r="DH186" s="621"/>
      <c r="DI186" s="621"/>
      <c r="DJ186" s="621"/>
      <c r="DK186" s="621"/>
      <c r="DL186" s="621"/>
      <c r="DM186" s="621"/>
      <c r="DN186" s="621"/>
      <c r="DO186" s="621"/>
      <c r="DP186" s="621"/>
      <c r="DQ186" s="621"/>
      <c r="DR186" s="621"/>
      <c r="DS186" s="621"/>
      <c r="DT186" s="621"/>
      <c r="DU186" s="621"/>
      <c r="DV186" s="621"/>
      <c r="DW186" s="621"/>
      <c r="DX186" s="621"/>
      <c r="DY186" s="621"/>
      <c r="DZ186" s="621"/>
    </row>
    <row r="187" spans="1:130">
      <c r="A187" s="621"/>
      <c r="B187" s="621"/>
      <c r="C187" s="621"/>
      <c r="D187" s="621"/>
      <c r="E187" s="621"/>
      <c r="F187" s="621"/>
      <c r="G187" s="621"/>
      <c r="H187" s="621"/>
      <c r="I187" s="621"/>
      <c r="J187" s="621"/>
      <c r="K187" s="621"/>
      <c r="L187" s="621"/>
      <c r="M187" s="621"/>
      <c r="N187" s="621"/>
      <c r="O187" s="621"/>
      <c r="P187" s="621"/>
      <c r="Q187" s="621"/>
      <c r="R187" s="621"/>
      <c r="S187" s="621"/>
      <c r="T187" s="621"/>
      <c r="U187" s="621"/>
      <c r="V187" s="621"/>
      <c r="W187" s="621"/>
      <c r="X187" s="621"/>
      <c r="Y187" s="621"/>
      <c r="Z187" s="621"/>
      <c r="AA187" s="621"/>
      <c r="AB187" s="621"/>
      <c r="AC187" s="621"/>
      <c r="AD187" s="621"/>
      <c r="AE187" s="621"/>
      <c r="AF187" s="621"/>
      <c r="AG187" s="621"/>
      <c r="AH187" s="621"/>
      <c r="AI187" s="621"/>
      <c r="AJ187" s="621"/>
      <c r="AK187" s="621"/>
      <c r="AL187" s="621"/>
      <c r="AM187" s="621"/>
      <c r="AN187" s="621"/>
      <c r="AO187" s="621"/>
      <c r="AP187" s="621"/>
      <c r="AQ187" s="621"/>
      <c r="AR187" s="621"/>
      <c r="AS187" s="621"/>
      <c r="AT187" s="621"/>
      <c r="AU187" s="621"/>
      <c r="AV187" s="621"/>
      <c r="AW187" s="621"/>
      <c r="AX187" s="621"/>
      <c r="AY187" s="621"/>
      <c r="AZ187" s="621"/>
      <c r="BA187" s="621"/>
      <c r="BB187" s="621"/>
      <c r="BC187" s="621"/>
      <c r="BD187" s="621"/>
      <c r="BE187" s="621"/>
      <c r="BF187" s="621"/>
      <c r="BG187" s="621"/>
      <c r="BH187" s="621"/>
      <c r="BI187" s="621"/>
      <c r="BJ187" s="621"/>
      <c r="BK187" s="621"/>
      <c r="BL187" s="621"/>
      <c r="BM187" s="621"/>
      <c r="BN187" s="621"/>
      <c r="BO187" s="621"/>
      <c r="BP187" s="621"/>
      <c r="BQ187" s="621"/>
      <c r="BR187" s="621"/>
      <c r="BS187" s="621"/>
      <c r="BT187" s="621"/>
      <c r="BU187" s="621"/>
      <c r="BV187" s="621"/>
      <c r="BW187" s="621"/>
      <c r="BX187" s="621"/>
      <c r="BY187" s="621"/>
      <c r="BZ187" s="621"/>
      <c r="CA187" s="621"/>
      <c r="CB187" s="621"/>
      <c r="CC187" s="621"/>
      <c r="CD187" s="621"/>
      <c r="CE187" s="621"/>
      <c r="CF187" s="621"/>
      <c r="CG187" s="621"/>
      <c r="CH187" s="621"/>
      <c r="CI187" s="621"/>
      <c r="CJ187" s="621"/>
      <c r="CK187" s="621"/>
      <c r="CL187" s="621"/>
      <c r="CM187" s="621"/>
      <c r="CN187" s="621"/>
      <c r="CO187" s="621"/>
      <c r="CP187" s="621"/>
      <c r="CQ187" s="621"/>
      <c r="CR187" s="621"/>
      <c r="CS187" s="621"/>
      <c r="CT187" s="621"/>
      <c r="CU187" s="621"/>
      <c r="CV187" s="621"/>
      <c r="CW187" s="621"/>
      <c r="CX187" s="621"/>
      <c r="CY187" s="621"/>
      <c r="CZ187" s="621"/>
      <c r="DA187" s="621"/>
      <c r="DB187" s="621"/>
      <c r="DC187" s="621"/>
      <c r="DD187" s="621"/>
      <c r="DE187" s="621"/>
      <c r="DF187" s="621"/>
      <c r="DG187" s="621"/>
      <c r="DH187" s="621"/>
      <c r="DI187" s="621"/>
      <c r="DJ187" s="621"/>
      <c r="DK187" s="621"/>
      <c r="DL187" s="621"/>
      <c r="DM187" s="621"/>
      <c r="DN187" s="621"/>
      <c r="DO187" s="621"/>
      <c r="DP187" s="621"/>
      <c r="DQ187" s="621"/>
      <c r="DR187" s="621"/>
      <c r="DS187" s="621"/>
      <c r="DT187" s="621"/>
      <c r="DU187" s="621"/>
      <c r="DV187" s="621"/>
      <c r="DW187" s="621"/>
      <c r="DX187" s="621"/>
      <c r="DY187" s="621"/>
      <c r="DZ187" s="621"/>
    </row>
    <row r="188" spans="1:130">
      <c r="A188" s="621"/>
      <c r="B188" s="621"/>
      <c r="C188" s="621"/>
      <c r="D188" s="621"/>
      <c r="E188" s="621"/>
      <c r="F188" s="621"/>
      <c r="G188" s="621"/>
      <c r="H188" s="621"/>
      <c r="I188" s="621"/>
      <c r="J188" s="621"/>
      <c r="K188" s="621"/>
      <c r="L188" s="621"/>
      <c r="M188" s="621"/>
      <c r="N188" s="621"/>
      <c r="O188" s="621"/>
      <c r="P188" s="621"/>
      <c r="Q188" s="621"/>
      <c r="R188" s="621"/>
      <c r="S188" s="621"/>
      <c r="T188" s="621"/>
      <c r="U188" s="621"/>
      <c r="V188" s="621"/>
      <c r="W188" s="621"/>
      <c r="X188" s="621"/>
      <c r="Y188" s="621"/>
      <c r="Z188" s="621"/>
      <c r="AA188" s="621"/>
      <c r="AB188" s="621"/>
      <c r="AC188" s="621"/>
      <c r="AD188" s="621"/>
      <c r="AE188" s="621"/>
      <c r="AF188" s="621"/>
      <c r="AG188" s="621"/>
      <c r="AH188" s="621"/>
      <c r="AI188" s="621"/>
      <c r="AJ188" s="621"/>
      <c r="AK188" s="621"/>
      <c r="AL188" s="621"/>
      <c r="AM188" s="621"/>
      <c r="AN188" s="621"/>
      <c r="AO188" s="621"/>
      <c r="AP188" s="621"/>
      <c r="AQ188" s="621"/>
      <c r="AR188" s="621"/>
      <c r="AS188" s="621"/>
      <c r="AT188" s="621"/>
      <c r="AU188" s="621"/>
      <c r="AV188" s="621"/>
      <c r="AW188" s="621"/>
      <c r="AX188" s="621"/>
      <c r="AY188" s="621"/>
      <c r="AZ188" s="621"/>
      <c r="BA188" s="621"/>
      <c r="BB188" s="621"/>
      <c r="BC188" s="621"/>
      <c r="BD188" s="621"/>
      <c r="BE188" s="621"/>
      <c r="BF188" s="621"/>
      <c r="BG188" s="621"/>
      <c r="BH188" s="621"/>
      <c r="BI188" s="621"/>
      <c r="BJ188" s="621"/>
      <c r="BK188" s="621"/>
      <c r="BL188" s="621"/>
      <c r="BM188" s="621"/>
      <c r="BN188" s="621"/>
      <c r="BO188" s="621"/>
      <c r="BP188" s="621"/>
      <c r="BQ188" s="621"/>
      <c r="BR188" s="621"/>
      <c r="BS188" s="621"/>
      <c r="BT188" s="621"/>
      <c r="BU188" s="621"/>
      <c r="BV188" s="621"/>
      <c r="BW188" s="621"/>
      <c r="BX188" s="621"/>
      <c r="BY188" s="621"/>
      <c r="BZ188" s="621"/>
      <c r="CA188" s="621"/>
      <c r="CB188" s="621"/>
      <c r="CC188" s="621"/>
      <c r="CD188" s="621"/>
      <c r="CE188" s="621"/>
      <c r="CF188" s="621"/>
      <c r="CG188" s="621"/>
      <c r="CH188" s="621"/>
      <c r="CI188" s="621"/>
      <c r="CJ188" s="621"/>
      <c r="CK188" s="621"/>
      <c r="CL188" s="621"/>
      <c r="CM188" s="621"/>
      <c r="CN188" s="621"/>
      <c r="CO188" s="621"/>
      <c r="CP188" s="621"/>
      <c r="CQ188" s="621"/>
      <c r="CR188" s="621"/>
      <c r="CS188" s="621"/>
      <c r="CT188" s="621"/>
      <c r="CU188" s="621"/>
      <c r="CV188" s="621"/>
      <c r="CW188" s="621"/>
      <c r="CX188" s="621"/>
      <c r="CY188" s="621"/>
      <c r="CZ188" s="621"/>
      <c r="DA188" s="621"/>
      <c r="DB188" s="621"/>
      <c r="DC188" s="621"/>
      <c r="DD188" s="621"/>
      <c r="DE188" s="621"/>
      <c r="DF188" s="621"/>
      <c r="DG188" s="621"/>
      <c r="DH188" s="621"/>
      <c r="DI188" s="621"/>
      <c r="DJ188" s="621"/>
      <c r="DK188" s="621"/>
      <c r="DL188" s="621"/>
      <c r="DM188" s="621"/>
      <c r="DN188" s="621"/>
      <c r="DO188" s="621"/>
      <c r="DP188" s="621"/>
      <c r="DQ188" s="621"/>
      <c r="DR188" s="621"/>
      <c r="DS188" s="621"/>
      <c r="DT188" s="621"/>
      <c r="DU188" s="621"/>
      <c r="DV188" s="621"/>
      <c r="DW188" s="621"/>
      <c r="DX188" s="621"/>
      <c r="DY188" s="621"/>
      <c r="DZ188" s="621"/>
    </row>
    <row r="189" spans="1:130">
      <c r="A189" s="621"/>
      <c r="B189" s="621"/>
      <c r="C189" s="621"/>
      <c r="D189" s="621"/>
      <c r="E189" s="621"/>
      <c r="F189" s="621"/>
      <c r="G189" s="621"/>
      <c r="H189" s="621"/>
      <c r="I189" s="621"/>
      <c r="J189" s="621"/>
      <c r="K189" s="621"/>
      <c r="L189" s="621"/>
      <c r="M189" s="621"/>
      <c r="N189" s="621"/>
      <c r="O189" s="621"/>
      <c r="P189" s="621"/>
      <c r="Q189" s="621"/>
      <c r="R189" s="621"/>
      <c r="S189" s="621"/>
      <c r="T189" s="621"/>
      <c r="U189" s="621"/>
      <c r="V189" s="621"/>
      <c r="W189" s="621"/>
      <c r="X189" s="621"/>
      <c r="Y189" s="621"/>
      <c r="Z189" s="621"/>
      <c r="AA189" s="621"/>
      <c r="AB189" s="621"/>
      <c r="AC189" s="621"/>
      <c r="AD189" s="621"/>
      <c r="AE189" s="621"/>
      <c r="AF189" s="621"/>
      <c r="AG189" s="621"/>
      <c r="AH189" s="621"/>
      <c r="AI189" s="621"/>
      <c r="AJ189" s="621"/>
      <c r="AK189" s="621"/>
      <c r="AL189" s="621"/>
      <c r="AM189" s="621"/>
      <c r="AN189" s="621"/>
      <c r="AO189" s="621"/>
      <c r="AP189" s="621"/>
      <c r="AQ189" s="621"/>
      <c r="AR189" s="621"/>
      <c r="AS189" s="621"/>
      <c r="AT189" s="621"/>
      <c r="AU189" s="621"/>
      <c r="AV189" s="621"/>
      <c r="AW189" s="621"/>
      <c r="AX189" s="621"/>
      <c r="AY189" s="621"/>
      <c r="AZ189" s="621"/>
      <c r="BA189" s="621"/>
      <c r="BB189" s="621"/>
      <c r="BC189" s="621"/>
      <c r="BD189" s="621"/>
      <c r="BE189" s="621"/>
      <c r="BF189" s="621"/>
      <c r="BG189" s="621"/>
      <c r="BH189" s="621"/>
      <c r="BI189" s="621"/>
      <c r="BJ189" s="621"/>
      <c r="BK189" s="621"/>
      <c r="BL189" s="621"/>
      <c r="BM189" s="621"/>
      <c r="BN189" s="621"/>
      <c r="BO189" s="621"/>
      <c r="BP189" s="621"/>
      <c r="BQ189" s="621"/>
      <c r="BR189" s="621"/>
      <c r="BS189" s="621"/>
      <c r="BT189" s="621"/>
      <c r="BU189" s="621"/>
      <c r="BV189" s="621"/>
      <c r="BW189" s="621"/>
      <c r="BX189" s="621"/>
      <c r="BY189" s="621"/>
      <c r="BZ189" s="621"/>
      <c r="CA189" s="621"/>
      <c r="CB189" s="621"/>
      <c r="CC189" s="621"/>
      <c r="CD189" s="621"/>
      <c r="CE189" s="621"/>
      <c r="CF189" s="621"/>
      <c r="CG189" s="621"/>
      <c r="CH189" s="621"/>
      <c r="CI189" s="621"/>
      <c r="CJ189" s="621"/>
      <c r="CK189" s="621"/>
      <c r="CL189" s="621"/>
      <c r="CM189" s="621"/>
      <c r="CN189" s="621"/>
      <c r="CO189" s="621"/>
      <c r="CP189" s="621"/>
      <c r="CQ189" s="621"/>
      <c r="CR189" s="621"/>
      <c r="CS189" s="621"/>
      <c r="CT189" s="621"/>
      <c r="CU189" s="621"/>
      <c r="CV189" s="621"/>
      <c r="CW189" s="621"/>
      <c r="CX189" s="621"/>
      <c r="CY189" s="621"/>
      <c r="CZ189" s="621"/>
      <c r="DA189" s="621"/>
      <c r="DB189" s="621"/>
      <c r="DC189" s="621"/>
      <c r="DD189" s="621"/>
      <c r="DE189" s="621"/>
      <c r="DF189" s="621"/>
      <c r="DG189" s="621"/>
      <c r="DH189" s="621"/>
      <c r="DI189" s="621"/>
      <c r="DJ189" s="621"/>
      <c r="DK189" s="621"/>
      <c r="DL189" s="621"/>
      <c r="DM189" s="621"/>
      <c r="DN189" s="621"/>
      <c r="DO189" s="621"/>
      <c r="DP189" s="621"/>
      <c r="DQ189" s="621"/>
      <c r="DR189" s="621"/>
      <c r="DS189" s="621"/>
      <c r="DT189" s="621"/>
      <c r="DU189" s="621"/>
      <c r="DV189" s="621"/>
      <c r="DW189" s="621"/>
      <c r="DX189" s="621"/>
      <c r="DY189" s="621"/>
      <c r="DZ189" s="621"/>
    </row>
    <row r="190" spans="1:130">
      <c r="A190" s="621"/>
      <c r="B190" s="621"/>
      <c r="C190" s="621"/>
      <c r="D190" s="621"/>
      <c r="E190" s="621"/>
      <c r="F190" s="621"/>
      <c r="G190" s="621"/>
      <c r="H190" s="621"/>
      <c r="I190" s="621"/>
      <c r="J190" s="621"/>
      <c r="K190" s="621"/>
      <c r="L190" s="621"/>
      <c r="M190" s="621"/>
      <c r="N190" s="621"/>
      <c r="O190" s="621"/>
      <c r="P190" s="621"/>
      <c r="Q190" s="621"/>
      <c r="R190" s="621"/>
      <c r="S190" s="621"/>
      <c r="T190" s="621"/>
      <c r="U190" s="621"/>
      <c r="V190" s="621"/>
      <c r="W190" s="621"/>
      <c r="X190" s="621"/>
      <c r="Y190" s="621"/>
      <c r="Z190" s="621"/>
      <c r="AA190" s="621"/>
      <c r="AB190" s="621"/>
      <c r="AC190" s="621"/>
      <c r="AD190" s="621"/>
      <c r="AE190" s="621"/>
      <c r="AF190" s="621"/>
      <c r="AG190" s="621"/>
      <c r="AH190" s="621"/>
      <c r="AI190" s="621"/>
      <c r="AJ190" s="621"/>
      <c r="AK190" s="621"/>
      <c r="AL190" s="621"/>
      <c r="AM190" s="621"/>
      <c r="AN190" s="621"/>
      <c r="AO190" s="621"/>
      <c r="AP190" s="621"/>
      <c r="AQ190" s="621"/>
      <c r="AR190" s="621"/>
      <c r="AS190" s="621"/>
      <c r="AT190" s="621"/>
      <c r="AU190" s="621"/>
      <c r="AV190" s="621"/>
      <c r="AW190" s="621"/>
      <c r="AX190" s="621"/>
      <c r="AY190" s="621"/>
      <c r="AZ190" s="621"/>
      <c r="BA190" s="621"/>
      <c r="BB190" s="621"/>
      <c r="BC190" s="621"/>
      <c r="BD190" s="621"/>
      <c r="BE190" s="621"/>
      <c r="BF190" s="621"/>
      <c r="BG190" s="621"/>
      <c r="BH190" s="621"/>
      <c r="BI190" s="621"/>
      <c r="BJ190" s="621"/>
      <c r="BK190" s="621"/>
      <c r="BL190" s="621"/>
      <c r="BM190" s="621"/>
      <c r="BN190" s="621"/>
      <c r="BO190" s="621"/>
      <c r="BP190" s="621"/>
      <c r="BQ190" s="621"/>
      <c r="BR190" s="621"/>
      <c r="BS190" s="621"/>
      <c r="BT190" s="621"/>
      <c r="BU190" s="621"/>
      <c r="BV190" s="621"/>
      <c r="BW190" s="621"/>
      <c r="BX190" s="621"/>
      <c r="BY190" s="621"/>
      <c r="BZ190" s="621"/>
      <c r="CA190" s="621"/>
      <c r="CB190" s="621"/>
      <c r="CC190" s="621"/>
      <c r="CD190" s="621"/>
      <c r="CE190" s="621"/>
      <c r="CF190" s="621"/>
      <c r="CG190" s="621"/>
      <c r="CH190" s="621"/>
      <c r="CI190" s="621"/>
      <c r="CJ190" s="621"/>
      <c r="CK190" s="621"/>
      <c r="CL190" s="621"/>
      <c r="CM190" s="621"/>
      <c r="CN190" s="621"/>
      <c r="CO190" s="621"/>
      <c r="CP190" s="621"/>
      <c r="CQ190" s="621"/>
      <c r="CR190" s="621"/>
      <c r="CS190" s="621"/>
      <c r="CT190" s="621"/>
      <c r="CU190" s="621"/>
      <c r="CV190" s="621"/>
      <c r="CW190" s="621"/>
      <c r="CX190" s="621"/>
      <c r="CY190" s="621"/>
      <c r="CZ190" s="621"/>
      <c r="DA190" s="621"/>
      <c r="DB190" s="621"/>
      <c r="DC190" s="621"/>
      <c r="DD190" s="621"/>
      <c r="DE190" s="621"/>
      <c r="DF190" s="621"/>
      <c r="DG190" s="621"/>
      <c r="DH190" s="621"/>
      <c r="DI190" s="621"/>
      <c r="DJ190" s="621"/>
      <c r="DK190" s="621"/>
      <c r="DL190" s="621"/>
      <c r="DM190" s="621"/>
      <c r="DN190" s="621"/>
      <c r="DO190" s="621"/>
      <c r="DP190" s="621"/>
      <c r="DQ190" s="621"/>
      <c r="DR190" s="621"/>
      <c r="DS190" s="621"/>
      <c r="DT190" s="621"/>
      <c r="DU190" s="621"/>
      <c r="DV190" s="621"/>
      <c r="DW190" s="621"/>
      <c r="DX190" s="621"/>
      <c r="DY190" s="621"/>
      <c r="DZ190" s="621"/>
    </row>
    <row r="191" spans="1:130">
      <c r="A191" s="621"/>
      <c r="B191" s="621"/>
      <c r="C191" s="621"/>
      <c r="D191" s="621"/>
      <c r="E191" s="621"/>
      <c r="F191" s="621"/>
      <c r="G191" s="621"/>
      <c r="H191" s="621"/>
      <c r="I191" s="621"/>
      <c r="J191" s="621"/>
      <c r="K191" s="621"/>
      <c r="L191" s="621"/>
      <c r="M191" s="621"/>
      <c r="N191" s="621"/>
      <c r="O191" s="621"/>
      <c r="P191" s="621"/>
      <c r="Q191" s="621"/>
      <c r="R191" s="621"/>
      <c r="S191" s="621"/>
      <c r="T191" s="621"/>
      <c r="U191" s="621"/>
      <c r="V191" s="621"/>
      <c r="W191" s="621"/>
      <c r="X191" s="621"/>
      <c r="Y191" s="621"/>
      <c r="Z191" s="621"/>
      <c r="AA191" s="621"/>
      <c r="AB191" s="621"/>
      <c r="AC191" s="621"/>
      <c r="AD191" s="621"/>
      <c r="AE191" s="621"/>
      <c r="AF191" s="621"/>
      <c r="AG191" s="621"/>
      <c r="AH191" s="621"/>
      <c r="AI191" s="621"/>
      <c r="AJ191" s="621"/>
      <c r="AK191" s="621"/>
      <c r="AL191" s="621"/>
      <c r="AM191" s="621"/>
      <c r="AN191" s="621"/>
      <c r="AO191" s="621"/>
      <c r="AP191" s="621"/>
      <c r="AQ191" s="621"/>
      <c r="AR191" s="621"/>
      <c r="AS191" s="621"/>
      <c r="AT191" s="621"/>
      <c r="AU191" s="621"/>
      <c r="AV191" s="621"/>
      <c r="AW191" s="621"/>
      <c r="AX191" s="621"/>
      <c r="AY191" s="621"/>
      <c r="AZ191" s="621"/>
      <c r="BA191" s="621"/>
      <c r="BB191" s="621"/>
      <c r="BC191" s="621"/>
      <c r="BD191" s="621"/>
      <c r="BE191" s="621"/>
      <c r="BF191" s="621"/>
      <c r="BG191" s="621"/>
      <c r="BH191" s="621"/>
      <c r="BI191" s="621"/>
      <c r="BJ191" s="621"/>
      <c r="BK191" s="621"/>
      <c r="BL191" s="621"/>
      <c r="BM191" s="621"/>
      <c r="BN191" s="621"/>
      <c r="BO191" s="621"/>
      <c r="BP191" s="621"/>
      <c r="BQ191" s="621"/>
      <c r="BR191" s="621"/>
      <c r="BS191" s="621"/>
      <c r="BT191" s="621"/>
      <c r="BU191" s="621"/>
      <c r="BV191" s="621"/>
      <c r="BW191" s="621"/>
      <c r="BX191" s="621"/>
      <c r="BY191" s="621"/>
      <c r="BZ191" s="621"/>
      <c r="CA191" s="621"/>
      <c r="CB191" s="621"/>
      <c r="CC191" s="621"/>
      <c r="CD191" s="621"/>
      <c r="CE191" s="621"/>
      <c r="CF191" s="621"/>
      <c r="CG191" s="621"/>
      <c r="CH191" s="621"/>
      <c r="CI191" s="621"/>
      <c r="CJ191" s="621"/>
      <c r="CK191" s="621"/>
      <c r="CL191" s="621"/>
      <c r="CM191" s="621"/>
      <c r="CN191" s="621"/>
      <c r="CO191" s="621"/>
      <c r="CP191" s="621"/>
      <c r="CQ191" s="621"/>
      <c r="CR191" s="621"/>
      <c r="CS191" s="621"/>
      <c r="CT191" s="621"/>
      <c r="CU191" s="621"/>
      <c r="CV191" s="621"/>
      <c r="CW191" s="621"/>
      <c r="CX191" s="621"/>
      <c r="CY191" s="621"/>
      <c r="CZ191" s="621"/>
      <c r="DA191" s="621"/>
      <c r="DB191" s="621"/>
      <c r="DC191" s="621"/>
      <c r="DD191" s="621"/>
      <c r="DE191" s="621"/>
      <c r="DF191" s="621"/>
      <c r="DG191" s="621"/>
      <c r="DH191" s="621"/>
      <c r="DI191" s="621"/>
      <c r="DJ191" s="621"/>
      <c r="DK191" s="621"/>
      <c r="DL191" s="621"/>
      <c r="DM191" s="621"/>
      <c r="DN191" s="621"/>
      <c r="DO191" s="621"/>
      <c r="DP191" s="621"/>
      <c r="DQ191" s="621"/>
      <c r="DR191" s="621"/>
      <c r="DS191" s="621"/>
      <c r="DT191" s="621"/>
      <c r="DU191" s="621"/>
      <c r="DV191" s="621"/>
      <c r="DW191" s="621"/>
      <c r="DX191" s="621"/>
      <c r="DY191" s="621"/>
      <c r="DZ191" s="621"/>
    </row>
    <row r="192" spans="1:130">
      <c r="A192" s="621"/>
      <c r="B192" s="621"/>
      <c r="C192" s="621"/>
      <c r="D192" s="621"/>
      <c r="E192" s="621"/>
      <c r="F192" s="621"/>
      <c r="G192" s="621"/>
      <c r="H192" s="621"/>
      <c r="I192" s="621"/>
      <c r="J192" s="621"/>
      <c r="K192" s="621"/>
      <c r="L192" s="621"/>
      <c r="M192" s="621"/>
      <c r="N192" s="621"/>
      <c r="O192" s="621"/>
      <c r="P192" s="621"/>
      <c r="Q192" s="621"/>
      <c r="R192" s="621"/>
      <c r="S192" s="621"/>
      <c r="T192" s="621"/>
      <c r="U192" s="621"/>
      <c r="V192" s="621"/>
      <c r="W192" s="621"/>
      <c r="X192" s="621"/>
      <c r="Y192" s="621"/>
      <c r="Z192" s="621"/>
      <c r="AA192" s="621"/>
      <c r="AB192" s="621"/>
      <c r="AC192" s="621"/>
      <c r="AD192" s="621"/>
      <c r="AE192" s="621"/>
      <c r="AF192" s="621"/>
      <c r="AG192" s="621"/>
      <c r="AH192" s="621"/>
      <c r="AI192" s="621"/>
      <c r="AJ192" s="621"/>
      <c r="AK192" s="621"/>
      <c r="AL192" s="621"/>
      <c r="AM192" s="621"/>
      <c r="AN192" s="621"/>
      <c r="AO192" s="621"/>
      <c r="AP192" s="621"/>
      <c r="AQ192" s="621"/>
      <c r="AR192" s="621"/>
      <c r="AS192" s="621"/>
      <c r="AT192" s="621"/>
      <c r="AU192" s="621"/>
      <c r="AV192" s="621"/>
      <c r="AW192" s="621"/>
      <c r="AX192" s="621"/>
      <c r="AY192" s="621"/>
      <c r="AZ192" s="621"/>
      <c r="BA192" s="621"/>
      <c r="BB192" s="621"/>
      <c r="BC192" s="621"/>
      <c r="BD192" s="621"/>
      <c r="BE192" s="621"/>
      <c r="BF192" s="621"/>
      <c r="BG192" s="621"/>
      <c r="BH192" s="621"/>
      <c r="BI192" s="621"/>
      <c r="BJ192" s="621"/>
      <c r="BK192" s="621"/>
      <c r="BL192" s="621"/>
      <c r="BM192" s="621"/>
      <c r="BN192" s="621"/>
      <c r="BO192" s="621"/>
      <c r="BP192" s="621"/>
      <c r="BQ192" s="621"/>
      <c r="BR192" s="621"/>
      <c r="BS192" s="621"/>
      <c r="BT192" s="621"/>
      <c r="BU192" s="621"/>
      <c r="BV192" s="621"/>
      <c r="BW192" s="621"/>
      <c r="BX192" s="621"/>
      <c r="BY192" s="621"/>
      <c r="BZ192" s="621"/>
      <c r="CA192" s="621"/>
      <c r="CB192" s="621"/>
      <c r="CC192" s="621"/>
      <c r="CD192" s="621"/>
      <c r="CE192" s="621"/>
      <c r="CF192" s="621"/>
      <c r="CG192" s="621"/>
      <c r="CH192" s="621"/>
      <c r="CI192" s="621"/>
      <c r="CJ192" s="621"/>
      <c r="CK192" s="621"/>
      <c r="CL192" s="621"/>
      <c r="CM192" s="621"/>
      <c r="CN192" s="621"/>
      <c r="CO192" s="621"/>
      <c r="CP192" s="621"/>
      <c r="CQ192" s="621"/>
      <c r="CR192" s="621"/>
      <c r="CS192" s="621"/>
      <c r="CT192" s="621"/>
      <c r="CU192" s="621"/>
      <c r="CV192" s="621"/>
      <c r="CW192" s="621"/>
      <c r="CX192" s="621"/>
      <c r="CY192" s="621"/>
      <c r="CZ192" s="621"/>
      <c r="DA192" s="621"/>
      <c r="DB192" s="621"/>
      <c r="DC192" s="621"/>
      <c r="DD192" s="621"/>
      <c r="DE192" s="621"/>
      <c r="DF192" s="621"/>
      <c r="DG192" s="621"/>
      <c r="DH192" s="621"/>
      <c r="DI192" s="621"/>
      <c r="DJ192" s="621"/>
      <c r="DK192" s="621"/>
      <c r="DL192" s="621"/>
      <c r="DM192" s="621"/>
      <c r="DN192" s="621"/>
      <c r="DO192" s="621"/>
      <c r="DP192" s="621"/>
      <c r="DQ192" s="621"/>
      <c r="DR192" s="621"/>
      <c r="DS192" s="621"/>
      <c r="DT192" s="621"/>
      <c r="DU192" s="621"/>
      <c r="DV192" s="621"/>
      <c r="DW192" s="621"/>
      <c r="DX192" s="621"/>
      <c r="DY192" s="621"/>
      <c r="DZ192" s="621"/>
    </row>
    <row r="193" spans="1:130">
      <c r="A193" s="621"/>
      <c r="B193" s="621"/>
      <c r="C193" s="621"/>
      <c r="D193" s="621"/>
      <c r="E193" s="621"/>
      <c r="F193" s="621"/>
      <c r="G193" s="621"/>
      <c r="H193" s="621"/>
      <c r="I193" s="621"/>
      <c r="J193" s="621"/>
      <c r="K193" s="621"/>
      <c r="L193" s="621"/>
      <c r="M193" s="621"/>
      <c r="N193" s="621"/>
      <c r="O193" s="621"/>
      <c r="P193" s="621"/>
      <c r="Q193" s="621"/>
      <c r="R193" s="621"/>
      <c r="S193" s="621"/>
      <c r="T193" s="621"/>
      <c r="U193" s="621"/>
      <c r="V193" s="621"/>
      <c r="W193" s="621"/>
      <c r="X193" s="621"/>
      <c r="Y193" s="621"/>
      <c r="Z193" s="621"/>
      <c r="AA193" s="621"/>
      <c r="AB193" s="621"/>
      <c r="AC193" s="621"/>
      <c r="AD193" s="621"/>
      <c r="AE193" s="621"/>
      <c r="AF193" s="621"/>
      <c r="AG193" s="621"/>
      <c r="AH193" s="621"/>
      <c r="AI193" s="621"/>
      <c r="AJ193" s="621"/>
      <c r="AK193" s="621"/>
      <c r="AL193" s="621"/>
      <c r="AM193" s="621"/>
      <c r="AN193" s="621"/>
      <c r="AO193" s="621"/>
      <c r="AP193" s="621"/>
      <c r="AQ193" s="621"/>
      <c r="AR193" s="621"/>
      <c r="AS193" s="621"/>
      <c r="AT193" s="621"/>
      <c r="AU193" s="621"/>
      <c r="AV193" s="621"/>
      <c r="AW193" s="621"/>
      <c r="AX193" s="621"/>
      <c r="AY193" s="621"/>
      <c r="AZ193" s="621"/>
      <c r="BA193" s="621"/>
      <c r="BB193" s="621"/>
      <c r="BC193" s="621"/>
      <c r="BD193" s="621"/>
      <c r="BE193" s="621"/>
      <c r="BF193" s="621"/>
      <c r="BG193" s="621"/>
      <c r="BH193" s="621"/>
      <c r="BI193" s="621"/>
      <c r="BJ193" s="621"/>
      <c r="BK193" s="621"/>
      <c r="BL193" s="621"/>
      <c r="BM193" s="621"/>
      <c r="BN193" s="621"/>
      <c r="BO193" s="621"/>
      <c r="BP193" s="621"/>
      <c r="BQ193" s="621"/>
      <c r="BR193" s="621"/>
      <c r="BS193" s="621"/>
      <c r="BT193" s="621"/>
      <c r="BU193" s="621"/>
      <c r="BV193" s="621"/>
      <c r="BW193" s="621"/>
      <c r="BX193" s="621"/>
      <c r="BY193" s="621"/>
      <c r="BZ193" s="621"/>
      <c r="CA193" s="621"/>
      <c r="CB193" s="621"/>
      <c r="CC193" s="621"/>
      <c r="CD193" s="621"/>
      <c r="CE193" s="621"/>
      <c r="CF193" s="621"/>
      <c r="CG193" s="621"/>
      <c r="CH193" s="621"/>
      <c r="CI193" s="621"/>
      <c r="CJ193" s="621"/>
      <c r="CK193" s="621"/>
      <c r="CL193" s="621"/>
      <c r="CM193" s="621"/>
      <c r="CN193" s="621"/>
      <c r="CO193" s="621"/>
      <c r="CP193" s="621"/>
      <c r="CQ193" s="621"/>
      <c r="CR193" s="621"/>
      <c r="CS193" s="621"/>
      <c r="CT193" s="621"/>
      <c r="CU193" s="621"/>
      <c r="CV193" s="621"/>
      <c r="CW193" s="621"/>
      <c r="CX193" s="621"/>
      <c r="CY193" s="621"/>
      <c r="CZ193" s="621"/>
      <c r="DA193" s="621"/>
      <c r="DB193" s="621"/>
      <c r="DC193" s="621"/>
      <c r="DD193" s="621"/>
      <c r="DE193" s="621"/>
      <c r="DF193" s="621"/>
      <c r="DG193" s="621"/>
      <c r="DH193" s="621"/>
      <c r="DI193" s="621"/>
      <c r="DJ193" s="621"/>
      <c r="DK193" s="621"/>
      <c r="DL193" s="621"/>
      <c r="DM193" s="621"/>
      <c r="DN193" s="621"/>
      <c r="DO193" s="621"/>
      <c r="DP193" s="621"/>
      <c r="DQ193" s="621"/>
      <c r="DR193" s="621"/>
      <c r="DS193" s="621"/>
      <c r="DT193" s="621"/>
      <c r="DU193" s="621"/>
      <c r="DV193" s="621"/>
      <c r="DW193" s="621"/>
      <c r="DX193" s="621"/>
      <c r="DY193" s="621"/>
      <c r="DZ193" s="621"/>
    </row>
    <row r="194" spans="1:130">
      <c r="A194" s="621"/>
      <c r="B194" s="621"/>
      <c r="C194" s="621"/>
      <c r="D194" s="621"/>
      <c r="E194" s="621"/>
      <c r="F194" s="621"/>
      <c r="G194" s="621"/>
      <c r="H194" s="621"/>
      <c r="I194" s="621"/>
      <c r="J194" s="621"/>
      <c r="K194" s="621"/>
      <c r="L194" s="621"/>
      <c r="M194" s="621"/>
      <c r="N194" s="621"/>
      <c r="O194" s="621"/>
      <c r="P194" s="621"/>
      <c r="Q194" s="621"/>
      <c r="R194" s="621"/>
      <c r="S194" s="621"/>
      <c r="T194" s="621"/>
      <c r="U194" s="621"/>
      <c r="V194" s="621"/>
      <c r="W194" s="621"/>
      <c r="X194" s="621"/>
      <c r="Y194" s="621"/>
      <c r="Z194" s="621"/>
      <c r="AA194" s="621"/>
      <c r="AB194" s="621"/>
      <c r="AC194" s="621"/>
      <c r="AD194" s="621"/>
      <c r="AE194" s="621"/>
      <c r="AF194" s="621"/>
      <c r="AG194" s="621"/>
      <c r="AH194" s="621"/>
      <c r="AI194" s="621"/>
      <c r="AJ194" s="621"/>
      <c r="AK194" s="621"/>
      <c r="AL194" s="621"/>
      <c r="AM194" s="621"/>
      <c r="AN194" s="621"/>
      <c r="AO194" s="621"/>
      <c r="AP194" s="621"/>
      <c r="AQ194" s="621"/>
      <c r="AR194" s="621"/>
      <c r="AS194" s="621"/>
      <c r="AT194" s="621"/>
      <c r="AU194" s="621"/>
      <c r="AV194" s="621"/>
      <c r="AW194" s="621"/>
      <c r="AX194" s="621"/>
      <c r="AY194" s="621"/>
      <c r="AZ194" s="621"/>
      <c r="BA194" s="621"/>
      <c r="BB194" s="621"/>
      <c r="BC194" s="621"/>
      <c r="BD194" s="621"/>
      <c r="BE194" s="621"/>
      <c r="BF194" s="621"/>
      <c r="BG194" s="621"/>
      <c r="BH194" s="621"/>
      <c r="BI194" s="621"/>
      <c r="BJ194" s="621"/>
      <c r="BK194" s="621"/>
      <c r="BL194" s="621"/>
      <c r="BM194" s="621"/>
      <c r="BN194" s="621"/>
      <c r="BO194" s="621"/>
      <c r="BP194" s="621"/>
      <c r="BQ194" s="621"/>
      <c r="BR194" s="621"/>
      <c r="BS194" s="621"/>
      <c r="BT194" s="621"/>
      <c r="BU194" s="621"/>
      <c r="BV194" s="621"/>
      <c r="BW194" s="621"/>
      <c r="BX194" s="621"/>
      <c r="BY194" s="621"/>
      <c r="BZ194" s="621"/>
      <c r="CA194" s="621"/>
      <c r="CB194" s="621"/>
      <c r="CC194" s="621"/>
      <c r="CD194" s="621"/>
      <c r="CE194" s="621"/>
      <c r="CF194" s="621"/>
      <c r="CG194" s="621"/>
      <c r="CH194" s="621"/>
      <c r="CI194" s="621"/>
      <c r="CJ194" s="621"/>
      <c r="CK194" s="621"/>
      <c r="CL194" s="621"/>
      <c r="CM194" s="621"/>
      <c r="CN194" s="621"/>
      <c r="CO194" s="621"/>
      <c r="CP194" s="621"/>
      <c r="CQ194" s="621"/>
      <c r="CR194" s="621"/>
      <c r="CS194" s="621"/>
      <c r="CT194" s="621"/>
      <c r="CU194" s="621"/>
      <c r="CV194" s="621"/>
      <c r="CW194" s="621"/>
      <c r="CX194" s="621"/>
      <c r="CY194" s="621"/>
      <c r="CZ194" s="621"/>
      <c r="DA194" s="621"/>
      <c r="DB194" s="621"/>
      <c r="DC194" s="621"/>
      <c r="DD194" s="621"/>
      <c r="DE194" s="621"/>
      <c r="DF194" s="621"/>
      <c r="DG194" s="621"/>
      <c r="DH194" s="621"/>
      <c r="DI194" s="621"/>
      <c r="DJ194" s="621"/>
      <c r="DK194" s="621"/>
      <c r="DL194" s="621"/>
      <c r="DM194" s="621"/>
      <c r="DN194" s="621"/>
      <c r="DO194" s="621"/>
      <c r="DP194" s="621"/>
      <c r="DQ194" s="621"/>
      <c r="DR194" s="621"/>
      <c r="DS194" s="621"/>
      <c r="DT194" s="621"/>
      <c r="DU194" s="621"/>
      <c r="DV194" s="621"/>
      <c r="DW194" s="621"/>
      <c r="DX194" s="621"/>
      <c r="DY194" s="621"/>
      <c r="DZ194" s="621"/>
    </row>
    <row r="195" spans="1:130">
      <c r="A195" s="621"/>
      <c r="B195" s="621"/>
      <c r="C195" s="621"/>
      <c r="D195" s="621"/>
      <c r="E195" s="621"/>
      <c r="F195" s="621"/>
      <c r="G195" s="621"/>
      <c r="H195" s="621"/>
      <c r="I195" s="621"/>
      <c r="J195" s="621"/>
      <c r="K195" s="621"/>
      <c r="L195" s="621"/>
      <c r="M195" s="621"/>
      <c r="N195" s="621"/>
      <c r="O195" s="621"/>
      <c r="P195" s="621"/>
      <c r="Q195" s="621"/>
      <c r="R195" s="621"/>
      <c r="S195" s="621"/>
      <c r="T195" s="621"/>
      <c r="U195" s="621"/>
      <c r="V195" s="621"/>
      <c r="W195" s="621"/>
      <c r="X195" s="621"/>
      <c r="Y195" s="621"/>
      <c r="Z195" s="621"/>
      <c r="AA195" s="621"/>
      <c r="AB195" s="621"/>
      <c r="AC195" s="621"/>
      <c r="AD195" s="621"/>
      <c r="AE195" s="621"/>
      <c r="AF195" s="621"/>
      <c r="AG195" s="621"/>
      <c r="AH195" s="621"/>
      <c r="AI195" s="621"/>
      <c r="AJ195" s="621"/>
      <c r="AK195" s="621"/>
      <c r="AL195" s="621"/>
      <c r="AM195" s="621"/>
      <c r="AN195" s="621"/>
      <c r="AO195" s="621"/>
      <c r="AP195" s="621"/>
      <c r="AQ195" s="621"/>
      <c r="AR195" s="621"/>
      <c r="AS195" s="621"/>
      <c r="AT195" s="621"/>
      <c r="AU195" s="621"/>
      <c r="AV195" s="621"/>
      <c r="AW195" s="621"/>
      <c r="AX195" s="621"/>
      <c r="AY195" s="621"/>
      <c r="AZ195" s="621"/>
      <c r="BA195" s="621"/>
      <c r="BB195" s="621"/>
      <c r="BC195" s="621"/>
      <c r="BD195" s="621"/>
      <c r="BE195" s="621"/>
      <c r="BF195" s="621"/>
      <c r="BG195" s="621"/>
      <c r="BH195" s="621"/>
      <c r="BI195" s="621"/>
      <c r="BJ195" s="621"/>
      <c r="BK195" s="621"/>
      <c r="BL195" s="621"/>
      <c r="BM195" s="621"/>
      <c r="BN195" s="621"/>
      <c r="BO195" s="621"/>
      <c r="BP195" s="621"/>
      <c r="BQ195" s="621"/>
      <c r="BR195" s="621"/>
      <c r="BS195" s="621"/>
      <c r="BT195" s="621"/>
      <c r="BU195" s="621"/>
      <c r="BV195" s="621"/>
      <c r="BW195" s="621"/>
      <c r="BX195" s="621"/>
      <c r="BY195" s="621"/>
      <c r="BZ195" s="621"/>
      <c r="CA195" s="621"/>
      <c r="CB195" s="621"/>
      <c r="CC195" s="621"/>
      <c r="CD195" s="621"/>
      <c r="CE195" s="621"/>
      <c r="CF195" s="621"/>
      <c r="CG195" s="621"/>
      <c r="CH195" s="621"/>
      <c r="CI195" s="621"/>
      <c r="CJ195" s="621"/>
      <c r="CK195" s="621"/>
      <c r="CL195" s="621"/>
      <c r="CM195" s="621"/>
      <c r="CN195" s="621"/>
      <c r="CO195" s="621"/>
      <c r="CP195" s="621"/>
      <c r="CQ195" s="621"/>
      <c r="CR195" s="621"/>
      <c r="CS195" s="621"/>
      <c r="CT195" s="621"/>
      <c r="CU195" s="621"/>
      <c r="CV195" s="621"/>
      <c r="CW195" s="621"/>
      <c r="CX195" s="621"/>
      <c r="CY195" s="621"/>
      <c r="CZ195" s="621"/>
      <c r="DA195" s="621"/>
      <c r="DB195" s="621"/>
      <c r="DC195" s="621"/>
      <c r="DD195" s="621"/>
      <c r="DE195" s="621"/>
      <c r="DF195" s="621"/>
      <c r="DG195" s="621"/>
      <c r="DH195" s="621"/>
      <c r="DI195" s="621"/>
      <c r="DJ195" s="621"/>
      <c r="DK195" s="621"/>
      <c r="DL195" s="621"/>
      <c r="DM195" s="621"/>
      <c r="DN195" s="621"/>
      <c r="DO195" s="621"/>
      <c r="DP195" s="621"/>
      <c r="DQ195" s="621"/>
      <c r="DR195" s="621"/>
      <c r="DS195" s="621"/>
      <c r="DT195" s="621"/>
      <c r="DU195" s="621"/>
      <c r="DV195" s="621"/>
      <c r="DW195" s="621"/>
      <c r="DX195" s="621"/>
      <c r="DY195" s="621"/>
      <c r="DZ195" s="621"/>
    </row>
    <row r="196" spans="1:130">
      <c r="A196" s="621"/>
      <c r="B196" s="621"/>
      <c r="C196" s="621"/>
      <c r="D196" s="621"/>
      <c r="E196" s="621"/>
      <c r="F196" s="621"/>
      <c r="G196" s="621"/>
      <c r="H196" s="621"/>
      <c r="I196" s="621"/>
      <c r="J196" s="621"/>
      <c r="K196" s="621"/>
      <c r="L196" s="621"/>
      <c r="M196" s="621"/>
      <c r="N196" s="621"/>
      <c r="O196" s="621"/>
      <c r="P196" s="621"/>
      <c r="Q196" s="621"/>
      <c r="R196" s="621"/>
      <c r="S196" s="621"/>
      <c r="T196" s="621"/>
      <c r="U196" s="621"/>
      <c r="V196" s="621"/>
      <c r="W196" s="621"/>
      <c r="X196" s="621"/>
      <c r="Y196" s="621"/>
      <c r="Z196" s="621"/>
      <c r="AA196" s="621"/>
      <c r="AB196" s="621"/>
      <c r="AC196" s="621"/>
      <c r="AD196" s="621"/>
      <c r="AE196" s="621"/>
      <c r="AF196" s="621"/>
      <c r="AG196" s="621"/>
      <c r="AH196" s="621"/>
      <c r="AI196" s="621"/>
      <c r="AJ196" s="621"/>
      <c r="AK196" s="621"/>
      <c r="AL196" s="621"/>
      <c r="AM196" s="621"/>
      <c r="AN196" s="621"/>
      <c r="AO196" s="621"/>
      <c r="AP196" s="621"/>
      <c r="AQ196" s="621"/>
      <c r="AR196" s="621"/>
      <c r="AS196" s="621"/>
      <c r="AT196" s="621"/>
      <c r="AU196" s="621"/>
      <c r="AV196" s="621"/>
      <c r="AW196" s="621"/>
      <c r="AX196" s="621"/>
      <c r="AY196" s="621"/>
      <c r="AZ196" s="621"/>
      <c r="BA196" s="621"/>
      <c r="BB196" s="621"/>
      <c r="BC196" s="621"/>
      <c r="BD196" s="621"/>
      <c r="BE196" s="621"/>
      <c r="BF196" s="621"/>
      <c r="BG196" s="621"/>
      <c r="BH196" s="621"/>
      <c r="BI196" s="621"/>
      <c r="BJ196" s="621"/>
      <c r="BK196" s="621"/>
      <c r="BL196" s="621"/>
      <c r="BM196" s="621"/>
      <c r="BN196" s="621"/>
      <c r="BO196" s="621"/>
      <c r="BP196" s="621"/>
      <c r="BQ196" s="621"/>
      <c r="BR196" s="621"/>
      <c r="BS196" s="621"/>
      <c r="BT196" s="621"/>
      <c r="BU196" s="621"/>
      <c r="BV196" s="621"/>
      <c r="BW196" s="621"/>
      <c r="BX196" s="621"/>
      <c r="BY196" s="621"/>
      <c r="BZ196" s="621"/>
      <c r="CA196" s="621"/>
      <c r="CB196" s="621"/>
      <c r="CC196" s="621"/>
      <c r="CD196" s="621"/>
      <c r="CE196" s="621"/>
      <c r="CF196" s="621"/>
      <c r="CG196" s="621"/>
      <c r="CH196" s="621"/>
      <c r="CI196" s="621"/>
      <c r="CJ196" s="621"/>
      <c r="CK196" s="621"/>
      <c r="CL196" s="621"/>
      <c r="CM196" s="621"/>
      <c r="CN196" s="621"/>
      <c r="CO196" s="621"/>
      <c r="CP196" s="621"/>
      <c r="CQ196" s="621"/>
      <c r="CR196" s="621"/>
      <c r="CS196" s="621"/>
      <c r="CT196" s="621"/>
      <c r="CU196" s="621"/>
      <c r="CV196" s="621"/>
      <c r="CW196" s="621"/>
      <c r="CX196" s="621"/>
      <c r="CY196" s="621"/>
      <c r="CZ196" s="621"/>
      <c r="DA196" s="621"/>
      <c r="DB196" s="621"/>
      <c r="DC196" s="621"/>
      <c r="DD196" s="621"/>
      <c r="DE196" s="621"/>
      <c r="DF196" s="621"/>
      <c r="DG196" s="621"/>
      <c r="DH196" s="621"/>
      <c r="DI196" s="621"/>
      <c r="DJ196" s="621"/>
      <c r="DK196" s="621"/>
      <c r="DL196" s="621"/>
      <c r="DM196" s="621"/>
      <c r="DN196" s="621"/>
      <c r="DO196" s="621"/>
      <c r="DP196" s="621"/>
      <c r="DQ196" s="621"/>
      <c r="DR196" s="621"/>
      <c r="DS196" s="621"/>
      <c r="DT196" s="621"/>
      <c r="DU196" s="621"/>
      <c r="DV196" s="621"/>
      <c r="DW196" s="621"/>
      <c r="DX196" s="621"/>
      <c r="DY196" s="621"/>
      <c r="DZ196" s="621"/>
    </row>
    <row r="197" spans="1:130">
      <c r="A197" s="621"/>
      <c r="B197" s="621"/>
      <c r="C197" s="621"/>
      <c r="D197" s="621"/>
      <c r="E197" s="621"/>
      <c r="F197" s="621"/>
      <c r="G197" s="621"/>
      <c r="H197" s="621"/>
      <c r="I197" s="621"/>
      <c r="J197" s="621"/>
      <c r="K197" s="621"/>
      <c r="L197" s="621"/>
      <c r="M197" s="621"/>
      <c r="N197" s="621"/>
      <c r="O197" s="621"/>
      <c r="P197" s="621"/>
      <c r="Q197" s="621"/>
      <c r="R197" s="621"/>
      <c r="S197" s="621"/>
      <c r="T197" s="621"/>
      <c r="U197" s="621"/>
      <c r="V197" s="621"/>
      <c r="W197" s="621"/>
      <c r="X197" s="621"/>
      <c r="Y197" s="621"/>
      <c r="Z197" s="621"/>
      <c r="AA197" s="621"/>
      <c r="AB197" s="621"/>
      <c r="AC197" s="621"/>
      <c r="AD197" s="621"/>
      <c r="AE197" s="621"/>
      <c r="AF197" s="621"/>
      <c r="AG197" s="621"/>
      <c r="AH197" s="621"/>
      <c r="AI197" s="621"/>
      <c r="AJ197" s="621"/>
      <c r="AK197" s="621"/>
      <c r="AL197" s="621"/>
      <c r="AM197" s="621"/>
      <c r="AN197" s="621"/>
      <c r="AO197" s="621"/>
      <c r="AP197" s="621"/>
      <c r="AQ197" s="621"/>
      <c r="AR197" s="621"/>
      <c r="AS197" s="621"/>
      <c r="AT197" s="621"/>
      <c r="AU197" s="621"/>
      <c r="AV197" s="621"/>
      <c r="AW197" s="621"/>
      <c r="AX197" s="621"/>
      <c r="AY197" s="621"/>
      <c r="AZ197" s="621"/>
      <c r="BA197" s="621"/>
      <c r="BB197" s="621"/>
      <c r="BC197" s="621"/>
      <c r="BD197" s="621"/>
      <c r="BE197" s="621"/>
      <c r="BF197" s="621"/>
      <c r="BG197" s="621"/>
      <c r="BH197" s="621"/>
      <c r="BI197" s="621"/>
      <c r="BJ197" s="621"/>
      <c r="BK197" s="621"/>
      <c r="BL197" s="621"/>
      <c r="BM197" s="621"/>
      <c r="BN197" s="621"/>
      <c r="BO197" s="621"/>
      <c r="BP197" s="621"/>
      <c r="BQ197" s="621"/>
      <c r="BR197" s="621"/>
      <c r="BS197" s="621"/>
      <c r="BT197" s="621"/>
      <c r="BU197" s="621"/>
      <c r="BV197" s="621"/>
      <c r="BW197" s="621"/>
      <c r="BX197" s="621"/>
      <c r="BY197" s="621"/>
      <c r="BZ197" s="621"/>
      <c r="CA197" s="621"/>
      <c r="CB197" s="621"/>
      <c r="CC197" s="621"/>
      <c r="CD197" s="621"/>
      <c r="CE197" s="621"/>
      <c r="CF197" s="621"/>
      <c r="CG197" s="621"/>
      <c r="CH197" s="621"/>
      <c r="CI197" s="621"/>
      <c r="CJ197" s="621"/>
      <c r="CK197" s="621"/>
      <c r="CL197" s="621"/>
      <c r="CM197" s="621"/>
      <c r="CN197" s="621"/>
      <c r="CO197" s="621"/>
      <c r="CP197" s="621"/>
      <c r="CQ197" s="621"/>
      <c r="CR197" s="621"/>
      <c r="CS197" s="621"/>
      <c r="CT197" s="621"/>
      <c r="CU197" s="621"/>
      <c r="CV197" s="621"/>
      <c r="CW197" s="621"/>
      <c r="CX197" s="621"/>
      <c r="CY197" s="621"/>
      <c r="CZ197" s="621"/>
      <c r="DA197" s="621"/>
      <c r="DB197" s="621"/>
      <c r="DC197" s="621"/>
      <c r="DD197" s="621"/>
      <c r="DE197" s="621"/>
      <c r="DF197" s="621"/>
      <c r="DG197" s="621"/>
      <c r="DH197" s="621"/>
      <c r="DI197" s="621"/>
      <c r="DJ197" s="621"/>
      <c r="DK197" s="621"/>
      <c r="DL197" s="621"/>
      <c r="DM197" s="621"/>
      <c r="DN197" s="621"/>
      <c r="DO197" s="621"/>
      <c r="DP197" s="621"/>
      <c r="DQ197" s="621"/>
      <c r="DR197" s="621"/>
      <c r="DS197" s="621"/>
      <c r="DT197" s="621"/>
      <c r="DU197" s="621"/>
      <c r="DV197" s="621"/>
      <c r="DW197" s="621"/>
      <c r="DX197" s="621"/>
      <c r="DY197" s="621"/>
      <c r="DZ197" s="621"/>
    </row>
    <row r="198" spans="1:130">
      <c r="A198" s="621"/>
      <c r="B198" s="621"/>
      <c r="C198" s="621"/>
      <c r="D198" s="621"/>
      <c r="E198" s="621"/>
      <c r="F198" s="621"/>
      <c r="G198" s="621"/>
      <c r="H198" s="621"/>
      <c r="I198" s="621"/>
      <c r="J198" s="621"/>
      <c r="K198" s="621"/>
      <c r="L198" s="621"/>
      <c r="M198" s="621"/>
      <c r="N198" s="621"/>
      <c r="O198" s="621"/>
      <c r="P198" s="621"/>
      <c r="Q198" s="621"/>
      <c r="R198" s="621"/>
      <c r="S198" s="621"/>
      <c r="T198" s="621"/>
      <c r="U198" s="621"/>
      <c r="V198" s="621"/>
      <c r="W198" s="621"/>
      <c r="X198" s="621"/>
      <c r="Y198" s="621"/>
      <c r="Z198" s="621"/>
      <c r="AA198" s="621"/>
      <c r="AB198" s="621"/>
      <c r="AC198" s="621"/>
      <c r="AD198" s="621"/>
      <c r="AE198" s="621"/>
      <c r="AF198" s="621"/>
      <c r="AG198" s="621"/>
      <c r="AH198" s="621"/>
      <c r="AI198" s="621"/>
      <c r="AJ198" s="621"/>
      <c r="AK198" s="621"/>
      <c r="AL198" s="621"/>
      <c r="AM198" s="621"/>
      <c r="AN198" s="621"/>
      <c r="AO198" s="621"/>
      <c r="AP198" s="621"/>
      <c r="AQ198" s="621"/>
      <c r="AR198" s="621"/>
      <c r="AS198" s="621"/>
      <c r="AT198" s="621"/>
      <c r="AU198" s="621"/>
      <c r="AV198" s="621"/>
      <c r="AW198" s="621"/>
      <c r="AX198" s="621"/>
      <c r="AY198" s="621"/>
      <c r="AZ198" s="621"/>
      <c r="BA198" s="621"/>
      <c r="BB198" s="621"/>
      <c r="BC198" s="621"/>
      <c r="BD198" s="621"/>
      <c r="BE198" s="621"/>
      <c r="BF198" s="621"/>
      <c r="BG198" s="621"/>
      <c r="BH198" s="621"/>
      <c r="BI198" s="621"/>
      <c r="BJ198" s="621"/>
      <c r="BK198" s="621"/>
      <c r="BL198" s="621"/>
      <c r="BM198" s="621"/>
      <c r="BN198" s="621"/>
      <c r="BO198" s="621"/>
      <c r="BP198" s="621"/>
      <c r="BQ198" s="621"/>
      <c r="BR198" s="621"/>
      <c r="BS198" s="621"/>
      <c r="BT198" s="621"/>
      <c r="BU198" s="621"/>
      <c r="BV198" s="621"/>
      <c r="BW198" s="621"/>
      <c r="BX198" s="621"/>
      <c r="BY198" s="621"/>
      <c r="BZ198" s="621"/>
      <c r="CA198" s="621"/>
      <c r="CB198" s="621"/>
      <c r="CC198" s="621"/>
      <c r="CD198" s="621"/>
      <c r="CE198" s="621"/>
      <c r="CF198" s="621"/>
      <c r="CG198" s="621"/>
      <c r="CH198" s="621"/>
      <c r="CI198" s="621"/>
      <c r="CJ198" s="621"/>
      <c r="CK198" s="621"/>
      <c r="CL198" s="621"/>
      <c r="CM198" s="621"/>
      <c r="CN198" s="621"/>
      <c r="CO198" s="621"/>
      <c r="CP198" s="621"/>
      <c r="CQ198" s="621"/>
      <c r="CR198" s="621"/>
      <c r="CS198" s="621"/>
      <c r="CT198" s="621"/>
      <c r="CU198" s="621"/>
      <c r="CV198" s="621"/>
      <c r="CW198" s="621"/>
      <c r="CX198" s="621"/>
      <c r="CY198" s="621"/>
      <c r="CZ198" s="621"/>
      <c r="DA198" s="621"/>
      <c r="DB198" s="621"/>
      <c r="DC198" s="621"/>
      <c r="DD198" s="621"/>
      <c r="DE198" s="621"/>
      <c r="DF198" s="621"/>
      <c r="DG198" s="621"/>
      <c r="DH198" s="621"/>
      <c r="DI198" s="621"/>
      <c r="DJ198" s="621"/>
      <c r="DK198" s="621"/>
      <c r="DL198" s="621"/>
      <c r="DM198" s="621"/>
      <c r="DN198" s="621"/>
      <c r="DO198" s="621"/>
      <c r="DP198" s="621"/>
      <c r="DQ198" s="621"/>
      <c r="DR198" s="621"/>
      <c r="DS198" s="621"/>
      <c r="DT198" s="621"/>
      <c r="DU198" s="621"/>
      <c r="DV198" s="621"/>
      <c r="DW198" s="621"/>
      <c r="DX198" s="621"/>
      <c r="DY198" s="621"/>
      <c r="DZ198" s="621"/>
    </row>
    <row r="199" spans="1:130">
      <c r="A199" s="621"/>
      <c r="B199" s="621"/>
      <c r="C199" s="621"/>
      <c r="D199" s="621"/>
      <c r="E199" s="621"/>
      <c r="F199" s="621"/>
      <c r="G199" s="621"/>
      <c r="H199" s="621"/>
      <c r="I199" s="621"/>
      <c r="J199" s="621"/>
      <c r="K199" s="621"/>
      <c r="L199" s="621"/>
      <c r="M199" s="621"/>
      <c r="N199" s="621"/>
      <c r="O199" s="621"/>
      <c r="P199" s="621"/>
      <c r="Q199" s="621"/>
      <c r="R199" s="621"/>
      <c r="S199" s="621"/>
      <c r="T199" s="621"/>
      <c r="U199" s="621"/>
      <c r="V199" s="621"/>
      <c r="W199" s="621"/>
      <c r="X199" s="621"/>
      <c r="Y199" s="621"/>
      <c r="Z199" s="621"/>
      <c r="AA199" s="621"/>
      <c r="AB199" s="621"/>
      <c r="AC199" s="621"/>
      <c r="AD199" s="621"/>
      <c r="AE199" s="621"/>
      <c r="AF199" s="621"/>
      <c r="AG199" s="621"/>
      <c r="AH199" s="621"/>
      <c r="AI199" s="621"/>
      <c r="AJ199" s="621"/>
      <c r="AK199" s="621"/>
      <c r="AL199" s="621"/>
      <c r="AM199" s="621"/>
      <c r="AN199" s="621"/>
      <c r="AO199" s="621"/>
      <c r="AP199" s="621"/>
      <c r="AQ199" s="621"/>
      <c r="AR199" s="621"/>
      <c r="AS199" s="621"/>
      <c r="AT199" s="621"/>
      <c r="AU199" s="621"/>
      <c r="AV199" s="621"/>
      <c r="AW199" s="621"/>
      <c r="AX199" s="621"/>
      <c r="AY199" s="621"/>
      <c r="AZ199" s="621"/>
      <c r="BA199" s="621"/>
      <c r="BB199" s="621"/>
      <c r="BC199" s="621"/>
      <c r="BD199" s="621"/>
      <c r="BE199" s="621"/>
      <c r="BF199" s="621"/>
      <c r="BG199" s="621"/>
      <c r="BH199" s="621"/>
      <c r="BI199" s="621"/>
      <c r="BJ199" s="621"/>
      <c r="BK199" s="621"/>
      <c r="BL199" s="621"/>
      <c r="BM199" s="621"/>
      <c r="BN199" s="621"/>
      <c r="BO199" s="621"/>
      <c r="BP199" s="621"/>
      <c r="BQ199" s="621"/>
      <c r="BR199" s="621"/>
      <c r="BS199" s="621"/>
      <c r="BT199" s="621"/>
      <c r="BU199" s="621"/>
      <c r="BV199" s="621"/>
      <c r="BW199" s="621"/>
      <c r="BX199" s="621"/>
      <c r="BY199" s="621"/>
      <c r="BZ199" s="621"/>
      <c r="CA199" s="621"/>
      <c r="CB199" s="621"/>
      <c r="CC199" s="621"/>
      <c r="CD199" s="621"/>
      <c r="CE199" s="621"/>
      <c r="CF199" s="621"/>
      <c r="CG199" s="621"/>
      <c r="CH199" s="621"/>
      <c r="CI199" s="621"/>
      <c r="CJ199" s="621"/>
      <c r="CK199" s="621"/>
      <c r="CL199" s="621"/>
      <c r="CM199" s="621"/>
      <c r="CN199" s="621"/>
      <c r="CO199" s="621"/>
      <c r="CP199" s="621"/>
      <c r="CQ199" s="621"/>
      <c r="CR199" s="621"/>
      <c r="CS199" s="621"/>
      <c r="CT199" s="621"/>
      <c r="CU199" s="621"/>
      <c r="CV199" s="621"/>
      <c r="CW199" s="621"/>
      <c r="CX199" s="621"/>
      <c r="CY199" s="621"/>
      <c r="CZ199" s="621"/>
      <c r="DA199" s="621"/>
      <c r="DB199" s="621"/>
      <c r="DC199" s="621"/>
      <c r="DD199" s="621"/>
      <c r="DE199" s="621"/>
      <c r="DF199" s="621"/>
      <c r="DG199" s="621"/>
      <c r="DH199" s="621"/>
      <c r="DI199" s="621"/>
      <c r="DJ199" s="621"/>
      <c r="DK199" s="621"/>
      <c r="DL199" s="621"/>
      <c r="DM199" s="621"/>
      <c r="DN199" s="621"/>
      <c r="DO199" s="621"/>
      <c r="DP199" s="621"/>
      <c r="DQ199" s="621"/>
      <c r="DR199" s="621"/>
      <c r="DS199" s="621"/>
      <c r="DT199" s="621"/>
      <c r="DU199" s="621"/>
      <c r="DV199" s="621"/>
      <c r="DW199" s="621"/>
      <c r="DX199" s="621"/>
      <c r="DY199" s="621"/>
      <c r="DZ199" s="621"/>
    </row>
    <row r="200" spans="1:130">
      <c r="A200" s="621"/>
      <c r="B200" s="621"/>
      <c r="C200" s="621"/>
      <c r="D200" s="621"/>
      <c r="E200" s="621"/>
      <c r="F200" s="621"/>
      <c r="G200" s="621"/>
      <c r="H200" s="621"/>
      <c r="I200" s="621"/>
      <c r="J200" s="621"/>
      <c r="K200" s="621"/>
      <c r="L200" s="621"/>
      <c r="M200" s="621"/>
      <c r="N200" s="621"/>
      <c r="O200" s="621"/>
      <c r="P200" s="621"/>
      <c r="Q200" s="621"/>
      <c r="R200" s="621"/>
      <c r="S200" s="621"/>
      <c r="T200" s="621"/>
      <c r="U200" s="621"/>
      <c r="V200" s="621"/>
      <c r="W200" s="621"/>
      <c r="X200" s="621"/>
      <c r="Y200" s="621"/>
      <c r="Z200" s="621"/>
      <c r="AA200" s="621"/>
      <c r="AB200" s="621"/>
      <c r="AC200" s="621"/>
      <c r="AD200" s="621"/>
      <c r="AE200" s="621"/>
      <c r="AF200" s="621"/>
      <c r="AG200" s="621"/>
      <c r="AH200" s="621"/>
      <c r="AI200" s="621"/>
      <c r="AJ200" s="621"/>
      <c r="AK200" s="621"/>
      <c r="AL200" s="621"/>
      <c r="AM200" s="621"/>
      <c r="AN200" s="621"/>
      <c r="AO200" s="621"/>
      <c r="AP200" s="621"/>
      <c r="AQ200" s="621"/>
      <c r="AR200" s="621"/>
      <c r="AS200" s="621"/>
      <c r="AT200" s="621"/>
      <c r="AU200" s="621"/>
      <c r="AV200" s="621"/>
      <c r="AW200" s="621"/>
      <c r="AX200" s="621"/>
      <c r="AY200" s="621"/>
      <c r="AZ200" s="621"/>
      <c r="BA200" s="621"/>
      <c r="BB200" s="621"/>
      <c r="BC200" s="621"/>
      <c r="BD200" s="621"/>
      <c r="BE200" s="621"/>
      <c r="BF200" s="621"/>
      <c r="BG200" s="621"/>
      <c r="BH200" s="621"/>
      <c r="BI200" s="621"/>
      <c r="BJ200" s="621"/>
      <c r="BK200" s="621"/>
      <c r="BL200" s="621"/>
      <c r="BM200" s="621"/>
      <c r="BN200" s="621"/>
      <c r="BO200" s="621"/>
      <c r="BP200" s="621"/>
      <c r="BQ200" s="621"/>
      <c r="BR200" s="621"/>
      <c r="BS200" s="621"/>
      <c r="BT200" s="621"/>
      <c r="BU200" s="621"/>
      <c r="BV200" s="621"/>
      <c r="BW200" s="621"/>
      <c r="BX200" s="621"/>
      <c r="BY200" s="621"/>
      <c r="BZ200" s="621"/>
      <c r="CA200" s="621"/>
      <c r="CB200" s="621"/>
      <c r="CC200" s="621"/>
      <c r="CD200" s="621"/>
      <c r="CE200" s="621"/>
      <c r="CF200" s="621"/>
      <c r="CG200" s="621"/>
      <c r="CH200" s="621"/>
      <c r="CI200" s="621"/>
      <c r="CJ200" s="621"/>
      <c r="CK200" s="621"/>
      <c r="CL200" s="621"/>
      <c r="CM200" s="621"/>
      <c r="CN200" s="621"/>
      <c r="CO200" s="621"/>
      <c r="CP200" s="621"/>
      <c r="CQ200" s="621"/>
      <c r="CR200" s="621"/>
      <c r="CS200" s="621"/>
      <c r="CT200" s="621"/>
      <c r="CU200" s="621"/>
      <c r="CV200" s="621"/>
      <c r="CW200" s="621"/>
      <c r="CX200" s="621"/>
      <c r="CY200" s="621"/>
      <c r="CZ200" s="621"/>
      <c r="DA200" s="621"/>
      <c r="DB200" s="621"/>
      <c r="DC200" s="621"/>
      <c r="DD200" s="621"/>
      <c r="DE200" s="621"/>
      <c r="DF200" s="621"/>
      <c r="DG200" s="621"/>
      <c r="DH200" s="621"/>
      <c r="DI200" s="621"/>
      <c r="DJ200" s="621"/>
      <c r="DK200" s="621"/>
      <c r="DL200" s="621"/>
      <c r="DM200" s="621"/>
      <c r="DN200" s="621"/>
      <c r="DO200" s="621"/>
      <c r="DP200" s="621"/>
      <c r="DQ200" s="621"/>
      <c r="DR200" s="621"/>
      <c r="DS200" s="621"/>
      <c r="DT200" s="621"/>
      <c r="DU200" s="621"/>
      <c r="DV200" s="621"/>
      <c r="DW200" s="621"/>
      <c r="DX200" s="621"/>
      <c r="DY200" s="621"/>
      <c r="DZ200" s="621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66" priority="23" stopIfTrue="1" operator="equal">
      <formula>FALSE</formula>
    </cfRule>
  </conditionalFormatting>
  <conditionalFormatting sqref="I39:L80 I22:L23 I3:L19 I26:L36">
    <cfRule type="expression" dxfId="65" priority="17" stopIfTrue="1">
      <formula>NOT($E3)</formula>
    </cfRule>
  </conditionalFormatting>
  <conditionalFormatting sqref="L3:L19">
    <cfRule type="expression" dxfId="64" priority="18" stopIfTrue="1">
      <formula>ISNUMBER(J3)</formula>
    </cfRule>
    <cfRule type="expression" dxfId="63" priority="22" stopIfTrue="1">
      <formula>ISNUMBER(K3)</formula>
    </cfRule>
  </conditionalFormatting>
  <conditionalFormatting sqref="L22:L23">
    <cfRule type="expression" dxfId="62" priority="16" stopIfTrue="1">
      <formula>ISNUMBER(J22)</formula>
    </cfRule>
    <cfRule type="expression" dxfId="61" priority="21" stopIfTrue="1">
      <formula>ISNUMBER(K22)</formula>
    </cfRule>
  </conditionalFormatting>
  <conditionalFormatting sqref="L26:L36">
    <cfRule type="expression" dxfId="60" priority="15" stopIfTrue="1">
      <formula>ISNUMBER(J26)</formula>
    </cfRule>
    <cfRule type="expression" dxfId="59" priority="20" stopIfTrue="1">
      <formula>ISNUMBER(K26)</formula>
    </cfRule>
  </conditionalFormatting>
  <conditionalFormatting sqref="L39:L80">
    <cfRule type="expression" dxfId="58" priority="14" stopIfTrue="1">
      <formula>ISNUMBER(J39)</formula>
    </cfRule>
    <cfRule type="expression" dxfId="57" priority="19" stopIfTrue="1">
      <formula>ISNUMBER(K39)</formula>
    </cfRule>
  </conditionalFormatting>
  <conditionalFormatting sqref="AP3:AP64">
    <cfRule type="cellIs" dxfId="56" priority="13" stopIfTrue="1" operator="equal">
      <formula>FALSE</formula>
    </cfRule>
  </conditionalFormatting>
  <conditionalFormatting sqref="AT4:AW64">
    <cfRule type="expression" dxfId="55" priority="10" stopIfTrue="1">
      <formula>NOT($AP4)</formula>
    </cfRule>
  </conditionalFormatting>
  <conditionalFormatting sqref="E39:E80">
    <cfRule type="cellIs" dxfId="54" priority="9" stopIfTrue="1" operator="equal">
      <formula>FALSE</formula>
    </cfRule>
  </conditionalFormatting>
  <conditionalFormatting sqref="E26:E36">
    <cfRule type="cellIs" dxfId="53" priority="8" stopIfTrue="1" operator="equal">
      <formula>FALSE</formula>
    </cfRule>
  </conditionalFormatting>
  <conditionalFormatting sqref="E23">
    <cfRule type="cellIs" dxfId="52" priority="7" stopIfTrue="1" operator="equal">
      <formula>FALSE</formula>
    </cfRule>
  </conditionalFormatting>
  <conditionalFormatting sqref="E22">
    <cfRule type="cellIs" dxfId="51" priority="6" stopIfTrue="1" operator="equal">
      <formula>FALSE</formula>
    </cfRule>
  </conditionalFormatting>
  <conditionalFormatting sqref="E3:E17">
    <cfRule type="cellIs" dxfId="50" priority="5" stopIfTrue="1" operator="equal">
      <formula>FALSE</formula>
    </cfRule>
  </conditionalFormatting>
  <conditionalFormatting sqref="E18">
    <cfRule type="cellIs" dxfId="49" priority="4" stopIfTrue="1" operator="equal">
      <formula>FALSE</formula>
    </cfRule>
  </conditionalFormatting>
  <conditionalFormatting sqref="AT3">
    <cfRule type="expression" dxfId="48" priority="3" stopIfTrue="1">
      <formula>NOT($AP3)</formula>
    </cfRule>
  </conditionalFormatting>
  <conditionalFormatting sqref="AW3:AW64">
    <cfRule type="expression" dxfId="47" priority="11" stopIfTrue="1">
      <formula>ISNUMBER(AU3)</formula>
    </cfRule>
    <cfRule type="expression" dxfId="46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4" workbookViewId="0">
      <selection activeCell="F14" sqref="F14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34.85546875" customWidth="1"/>
  </cols>
  <sheetData>
    <row r="2" spans="1:4">
      <c r="A2" s="38" t="s">
        <v>86</v>
      </c>
      <c r="B2" s="122">
        <v>35096</v>
      </c>
    </row>
    <row r="3" spans="1:4">
      <c r="A3" s="38" t="s">
        <v>85</v>
      </c>
      <c r="B3" s="122">
        <v>35094</v>
      </c>
      <c r="C3" s="127">
        <v>35448</v>
      </c>
      <c r="D3" s="925">
        <v>35848</v>
      </c>
    </row>
    <row r="4" spans="1:4">
      <c r="A4" s="38" t="s">
        <v>87</v>
      </c>
      <c r="B4" s="122">
        <v>32999</v>
      </c>
      <c r="D4" s="716"/>
    </row>
    <row r="5" spans="1:4">
      <c r="A5" s="38" t="s">
        <v>88</v>
      </c>
      <c r="B5" s="122">
        <v>32111</v>
      </c>
      <c r="D5" s="716"/>
    </row>
    <row r="6" spans="1:4">
      <c r="A6" s="38" t="s">
        <v>92</v>
      </c>
      <c r="B6" s="122">
        <v>32837</v>
      </c>
      <c r="C6" s="122">
        <v>32869</v>
      </c>
      <c r="D6" s="925">
        <v>35700</v>
      </c>
    </row>
    <row r="7" spans="1:4">
      <c r="A7" s="38" t="s">
        <v>89</v>
      </c>
      <c r="B7" s="125" t="s">
        <v>90</v>
      </c>
    </row>
    <row r="8" spans="1:4">
      <c r="A8" s="38" t="s">
        <v>91</v>
      </c>
      <c r="B8" s="122">
        <v>32770</v>
      </c>
    </row>
    <row r="9" spans="1:4">
      <c r="A9" s="38" t="s">
        <v>93</v>
      </c>
      <c r="B9" s="122">
        <v>447761</v>
      </c>
    </row>
    <row r="10" spans="1:4">
      <c r="A10" s="38" t="s">
        <v>94</v>
      </c>
    </row>
    <row r="11" spans="1:4">
      <c r="A11" s="38" t="s">
        <v>95</v>
      </c>
      <c r="B11" s="122">
        <v>35390</v>
      </c>
    </row>
    <row r="12" spans="1:4">
      <c r="A12" s="38" t="s">
        <v>96</v>
      </c>
      <c r="B12" s="122">
        <v>35896</v>
      </c>
    </row>
    <row r="13" spans="1:4">
      <c r="A13" s="38" t="s">
        <v>138</v>
      </c>
    </row>
    <row r="14" spans="1:4">
      <c r="A14" s="38" t="s">
        <v>0</v>
      </c>
      <c r="B14" s="122">
        <v>32946</v>
      </c>
    </row>
    <row r="16" spans="1:4" ht="13.5" thickBot="1">
      <c r="A16" s="38" t="s">
        <v>175</v>
      </c>
      <c r="B16" s="124">
        <v>35007</v>
      </c>
    </row>
    <row r="17" spans="1:4">
      <c r="A17" s="38" t="s">
        <v>379</v>
      </c>
      <c r="B17">
        <v>3664079480</v>
      </c>
      <c r="D17" s="926" t="s">
        <v>1585</v>
      </c>
    </row>
    <row r="18" spans="1:4" ht="13.5" thickBot="1">
      <c r="A18" s="38" t="s">
        <v>176</v>
      </c>
      <c r="B18" s="122">
        <v>49621</v>
      </c>
      <c r="D18" s="927" t="s">
        <v>1586</v>
      </c>
    </row>
    <row r="19" spans="1:4">
      <c r="A19" s="38"/>
    </row>
    <row r="20" spans="1:4">
      <c r="B20" s="124"/>
    </row>
    <row r="21" spans="1:4">
      <c r="A21" t="s">
        <v>98</v>
      </c>
      <c r="B21">
        <v>45076</v>
      </c>
    </row>
    <row r="22" spans="1:4">
      <c r="A22" t="s">
        <v>99</v>
      </c>
      <c r="B22">
        <v>32283</v>
      </c>
    </row>
    <row r="23" spans="1:4">
      <c r="A23" t="s">
        <v>152</v>
      </c>
      <c r="B23">
        <v>49113</v>
      </c>
    </row>
    <row r="24" spans="1:4">
      <c r="A24" t="s">
        <v>100</v>
      </c>
      <c r="B24">
        <v>32952</v>
      </c>
    </row>
    <row r="25" spans="1:4">
      <c r="A25" t="s">
        <v>149</v>
      </c>
      <c r="B25">
        <v>35096</v>
      </c>
    </row>
    <row r="26" spans="1:4">
      <c r="A26" t="s">
        <v>150</v>
      </c>
      <c r="B26">
        <v>3355968202</v>
      </c>
    </row>
    <row r="27" spans="1:4">
      <c r="A27" t="s">
        <v>154</v>
      </c>
      <c r="B27">
        <v>49292</v>
      </c>
    </row>
    <row r="28" spans="1:4">
      <c r="A28" t="s">
        <v>155</v>
      </c>
      <c r="B28">
        <v>32021</v>
      </c>
    </row>
    <row r="29" spans="1:4">
      <c r="A29" t="s">
        <v>157</v>
      </c>
      <c r="B29">
        <v>32142</v>
      </c>
    </row>
    <row r="30" spans="1:4">
      <c r="A30" t="s">
        <v>156</v>
      </c>
      <c r="B30">
        <v>49113</v>
      </c>
    </row>
    <row r="31" spans="1:4" ht="14.25" customHeight="1">
      <c r="A31" s="123" t="s">
        <v>153</v>
      </c>
      <c r="B31" s="123">
        <v>36819</v>
      </c>
    </row>
    <row r="34" spans="1:4">
      <c r="A34" t="s">
        <v>158</v>
      </c>
      <c r="B34" s="139" t="s">
        <v>159</v>
      </c>
    </row>
    <row r="35" spans="1:4">
      <c r="A35" t="s">
        <v>143</v>
      </c>
      <c r="B35" s="139" t="s">
        <v>144</v>
      </c>
    </row>
    <row r="37" spans="1:4">
      <c r="A37" s="38"/>
    </row>
    <row r="38" spans="1:4">
      <c r="A38" s="38"/>
    </row>
    <row r="39" spans="1:4" ht="18">
      <c r="A39" s="206" t="s">
        <v>180</v>
      </c>
      <c r="B39" s="207" t="s">
        <v>181</v>
      </c>
    </row>
    <row r="40" spans="1:4">
      <c r="A40" s="207"/>
      <c r="B40" s="207"/>
    </row>
    <row r="41" spans="1:4">
      <c r="A41" s="207"/>
      <c r="B41" s="207"/>
    </row>
    <row r="42" spans="1:4" ht="15.75">
      <c r="A42" s="6" t="s">
        <v>182</v>
      </c>
      <c r="B42" s="207"/>
    </row>
    <row r="43" spans="1:4">
      <c r="A43" s="207"/>
      <c r="B43" s="207"/>
    </row>
    <row r="44" spans="1:4">
      <c r="A44" s="207" t="s">
        <v>183</v>
      </c>
      <c r="B44" s="207" t="s">
        <v>184</v>
      </c>
    </row>
    <row r="45" spans="1:4">
      <c r="A45" s="207"/>
      <c r="B45" s="207"/>
      <c r="D45" s="731" t="s">
        <v>1502</v>
      </c>
    </row>
    <row r="46" spans="1:4">
      <c r="A46" s="730" t="s">
        <v>185</v>
      </c>
      <c r="B46" s="208" t="s">
        <v>186</v>
      </c>
      <c r="D46" s="38" t="s">
        <v>1503</v>
      </c>
    </row>
    <row r="47" spans="1:4">
      <c r="A47" s="730" t="s">
        <v>187</v>
      </c>
      <c r="B47" s="208" t="s">
        <v>188</v>
      </c>
    </row>
    <row r="48" spans="1:4">
      <c r="A48" s="207"/>
      <c r="B48" s="207"/>
    </row>
    <row r="49" spans="1:2">
      <c r="A49" s="38" t="s">
        <v>189</v>
      </c>
      <c r="B49" s="207" t="s">
        <v>190</v>
      </c>
    </row>
    <row r="50" spans="1:2">
      <c r="A50" s="38" t="s">
        <v>191</v>
      </c>
      <c r="B50" s="207" t="s">
        <v>192</v>
      </c>
    </row>
    <row r="51" spans="1:2">
      <c r="A51" s="38" t="s">
        <v>193</v>
      </c>
      <c r="B51" s="207" t="s">
        <v>194</v>
      </c>
    </row>
    <row r="52" spans="1:2">
      <c r="A52" s="38" t="s">
        <v>195</v>
      </c>
      <c r="B52" s="207" t="s">
        <v>196</v>
      </c>
    </row>
    <row r="53" spans="1:2">
      <c r="A53" s="38" t="s">
        <v>197</v>
      </c>
      <c r="B53" s="207" t="s">
        <v>198</v>
      </c>
    </row>
    <row r="54" spans="1:2">
      <c r="A54" s="38" t="s">
        <v>199</v>
      </c>
      <c r="B54" s="207"/>
    </row>
    <row r="55" spans="1:2">
      <c r="A55" s="38" t="s">
        <v>200</v>
      </c>
      <c r="B55" s="207"/>
    </row>
    <row r="56" spans="1:2">
      <c r="A56" s="207"/>
      <c r="B56" s="207"/>
    </row>
    <row r="57" spans="1:2">
      <c r="A57" s="38" t="s">
        <v>201</v>
      </c>
      <c r="B57" s="207" t="s">
        <v>202</v>
      </c>
    </row>
    <row r="58" spans="1:2">
      <c r="A58" s="38" t="s">
        <v>203</v>
      </c>
      <c r="B58" s="207" t="s">
        <v>204</v>
      </c>
    </row>
    <row r="59" spans="1:2">
      <c r="A59" s="38" t="s">
        <v>205</v>
      </c>
      <c r="B59" s="207" t="s">
        <v>204</v>
      </c>
    </row>
    <row r="60" spans="1:2">
      <c r="A60" s="38" t="s">
        <v>206</v>
      </c>
      <c r="B60" s="209" t="s">
        <v>207</v>
      </c>
    </row>
    <row r="61" spans="1:2">
      <c r="A61" s="38" t="s">
        <v>208</v>
      </c>
      <c r="B61" s="209" t="s">
        <v>209</v>
      </c>
    </row>
    <row r="62" spans="1:2">
      <c r="A62" s="38" t="s">
        <v>212</v>
      </c>
      <c r="B62" s="209" t="s">
        <v>210</v>
      </c>
    </row>
    <row r="63" spans="1:2">
      <c r="A63" s="38" t="s">
        <v>213</v>
      </c>
      <c r="B63" s="209" t="s">
        <v>211</v>
      </c>
    </row>
    <row r="64" spans="1:2">
      <c r="A64" s="38" t="s">
        <v>214</v>
      </c>
      <c r="B64" s="209" t="s">
        <v>215</v>
      </c>
    </row>
    <row r="69" spans="1:4">
      <c r="A69" s="706" t="s">
        <v>1433</v>
      </c>
      <c r="B69" s="707"/>
      <c r="C69" s="707"/>
      <c r="D69" s="707"/>
    </row>
    <row r="70" spans="1:4" ht="13.5" thickBot="1">
      <c r="A70" s="707"/>
      <c r="B70" s="706"/>
      <c r="C70" s="706"/>
      <c r="D70" s="707"/>
    </row>
    <row r="71" spans="1:4" ht="13.5" thickBot="1">
      <c r="A71" s="698"/>
      <c r="B71" s="708" t="s">
        <v>1434</v>
      </c>
      <c r="C71" s="710"/>
      <c r="D71" s="697"/>
    </row>
    <row r="72" spans="1:4">
      <c r="A72" s="698"/>
      <c r="B72" s="703" t="s">
        <v>1435</v>
      </c>
      <c r="C72" s="701" t="s">
        <v>1436</v>
      </c>
      <c r="D72" s="697"/>
    </row>
    <row r="73" spans="1:4">
      <c r="A73" s="698"/>
      <c r="B73" s="704" t="s">
        <v>1437</v>
      </c>
      <c r="C73" s="701" t="s">
        <v>1438</v>
      </c>
      <c r="D73" s="697"/>
    </row>
    <row r="74" spans="1:4">
      <c r="A74" s="697"/>
      <c r="B74" s="704" t="s">
        <v>1439</v>
      </c>
      <c r="C74" s="701" t="s">
        <v>1440</v>
      </c>
      <c r="D74" s="697"/>
    </row>
    <row r="75" spans="1:4">
      <c r="A75" s="699"/>
      <c r="B75" s="704" t="s">
        <v>1441</v>
      </c>
      <c r="C75" s="701" t="s">
        <v>1442</v>
      </c>
      <c r="D75" s="697"/>
    </row>
    <row r="76" spans="1:4">
      <c r="A76" s="698"/>
      <c r="B76" s="704" t="s">
        <v>1443</v>
      </c>
      <c r="C76" s="701" t="s">
        <v>1444</v>
      </c>
      <c r="D76" s="697"/>
    </row>
    <row r="77" spans="1:4" ht="13.5" thickBot="1">
      <c r="A77" s="700"/>
      <c r="B77" s="704" t="s">
        <v>1445</v>
      </c>
      <c r="C77" s="701" t="s">
        <v>1446</v>
      </c>
      <c r="D77" s="697"/>
    </row>
    <row r="78" spans="1:4" ht="13.5" thickBot="1">
      <c r="A78" s="700"/>
      <c r="B78" s="708" t="s">
        <v>1447</v>
      </c>
      <c r="C78" s="709"/>
      <c r="D78" s="697"/>
    </row>
    <row r="79" spans="1:4">
      <c r="A79" s="698"/>
      <c r="B79" s="712" t="s">
        <v>1448</v>
      </c>
      <c r="C79" s="713" t="s">
        <v>1449</v>
      </c>
      <c r="D79" s="697"/>
    </row>
    <row r="80" spans="1:4">
      <c r="A80" s="698"/>
      <c r="B80" s="705" t="s">
        <v>1450</v>
      </c>
      <c r="C80" s="702" t="s">
        <v>1451</v>
      </c>
      <c r="D80" s="697"/>
    </row>
    <row r="81" spans="1:4">
      <c r="A81" s="698"/>
      <c r="B81" s="704" t="s">
        <v>1452</v>
      </c>
      <c r="C81" s="701" t="s">
        <v>1453</v>
      </c>
      <c r="D81" s="697"/>
    </row>
    <row r="82" spans="1:4">
      <c r="A82" s="698"/>
      <c r="B82" s="704" t="s">
        <v>1454</v>
      </c>
      <c r="C82" s="701" t="s">
        <v>1455</v>
      </c>
      <c r="D82" s="697"/>
    </row>
    <row r="83" spans="1:4">
      <c r="A83" s="698"/>
      <c r="B83" s="704" t="s">
        <v>1456</v>
      </c>
      <c r="C83" s="701" t="s">
        <v>1457</v>
      </c>
      <c r="D83" s="697"/>
    </row>
    <row r="84" spans="1:4" ht="48">
      <c r="A84" s="698"/>
      <c r="B84" s="711" t="s">
        <v>1458</v>
      </c>
      <c r="C84" s="701" t="s">
        <v>1459</v>
      </c>
      <c r="D84" s="697"/>
    </row>
    <row r="85" spans="1:4" ht="13.5" thickBot="1">
      <c r="A85" s="698"/>
      <c r="B85" s="714" t="s">
        <v>1460</v>
      </c>
      <c r="C85" s="715" t="s">
        <v>1461</v>
      </c>
    </row>
  </sheetData>
  <phoneticPr fontId="34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zoomScale="70" zoomScaleNormal="70" workbookViewId="0">
      <selection activeCell="H4" sqref="H4"/>
    </sheetView>
  </sheetViews>
  <sheetFormatPr defaultColWidth="19.140625" defaultRowHeight="12.75"/>
  <cols>
    <col min="1" max="1" width="44.140625" style="215" customWidth="1"/>
    <col min="2" max="3" width="19.140625" style="215"/>
    <col min="4" max="4" width="19.140625" style="237"/>
    <col min="5" max="5" width="11.5703125" style="215" customWidth="1"/>
    <col min="6" max="6" width="15.7109375" style="237" customWidth="1"/>
    <col min="7" max="7" width="11" style="298" customWidth="1"/>
    <col min="8" max="8" width="12.7109375" style="215" customWidth="1"/>
    <col min="9" max="9" width="19.140625" style="237"/>
    <col min="10" max="12" width="19.140625" style="215"/>
    <col min="13" max="13" width="19.140625" style="348"/>
    <col min="14" max="16384" width="19.140625" style="215"/>
  </cols>
  <sheetData>
    <row r="1" spans="1:152" ht="15.75">
      <c r="A1" s="388" t="s">
        <v>374</v>
      </c>
      <c r="B1" s="390" t="s">
        <v>375</v>
      </c>
      <c r="C1" s="389" t="s">
        <v>376</v>
      </c>
      <c r="D1" s="389" t="s">
        <v>27</v>
      </c>
      <c r="E1" s="388" t="s">
        <v>216</v>
      </c>
      <c r="F1" s="389" t="s">
        <v>217</v>
      </c>
      <c r="G1" s="387" t="s">
        <v>218</v>
      </c>
      <c r="H1" s="305" t="s">
        <v>218</v>
      </c>
      <c r="I1" s="235"/>
      <c r="J1" s="249" t="s">
        <v>560</v>
      </c>
      <c r="K1" s="214"/>
      <c r="L1" s="214"/>
      <c r="M1" s="349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  <c r="BR1" s="214"/>
      <c r="BS1" s="214"/>
      <c r="BT1" s="214"/>
      <c r="BU1" s="214"/>
      <c r="BV1" s="214"/>
      <c r="BW1" s="214"/>
      <c r="BX1" s="214"/>
      <c r="BY1" s="214"/>
      <c r="BZ1" s="214"/>
      <c r="CA1" s="214"/>
      <c r="CB1" s="214"/>
      <c r="CC1" s="214"/>
      <c r="CD1" s="214"/>
      <c r="CE1" s="214"/>
      <c r="CF1" s="214"/>
      <c r="CG1" s="214"/>
      <c r="CH1" s="214"/>
      <c r="CI1" s="214"/>
      <c r="CJ1" s="214"/>
      <c r="CK1" s="214"/>
      <c r="CL1" s="214"/>
      <c r="CM1" s="214"/>
      <c r="CN1" s="214"/>
      <c r="CO1" s="214"/>
      <c r="CP1" s="214"/>
      <c r="CQ1" s="214"/>
      <c r="CR1" s="214"/>
      <c r="CS1" s="214"/>
      <c r="CT1" s="214"/>
      <c r="CU1" s="214"/>
      <c r="CV1" s="214"/>
      <c r="CW1" s="214"/>
      <c r="CX1" s="214"/>
      <c r="CY1" s="214"/>
      <c r="CZ1" s="214"/>
      <c r="DA1" s="214"/>
      <c r="DB1" s="214"/>
      <c r="DC1" s="214"/>
      <c r="DD1" s="214"/>
      <c r="DE1" s="214"/>
      <c r="DF1" s="214"/>
      <c r="DG1" s="214"/>
      <c r="DH1" s="214"/>
      <c r="DI1" s="214"/>
      <c r="DJ1" s="214"/>
      <c r="DK1" s="214"/>
      <c r="DL1" s="214"/>
      <c r="DM1" s="214"/>
      <c r="DN1" s="214"/>
      <c r="DO1" s="214"/>
      <c r="DP1" s="214"/>
      <c r="DQ1" s="214"/>
      <c r="DR1" s="214"/>
      <c r="DS1" s="214"/>
      <c r="DT1" s="214"/>
      <c r="DU1" s="214"/>
      <c r="DV1" s="214"/>
      <c r="DW1" s="214"/>
      <c r="DX1" s="214"/>
      <c r="DY1" s="214"/>
      <c r="DZ1" s="214"/>
      <c r="EA1" s="214"/>
      <c r="EB1" s="214"/>
      <c r="EC1" s="214"/>
      <c r="ED1" s="214"/>
      <c r="EE1" s="214"/>
      <c r="EF1" s="214"/>
      <c r="EG1" s="214"/>
      <c r="EH1" s="214"/>
      <c r="EI1" s="214"/>
      <c r="EJ1" s="214"/>
      <c r="EK1" s="214"/>
      <c r="EL1" s="214"/>
      <c r="EM1" s="214"/>
      <c r="EN1" s="214"/>
      <c r="EO1" s="214"/>
      <c r="EP1" s="214"/>
      <c r="EQ1" s="214"/>
      <c r="ER1" s="214"/>
      <c r="ES1" s="214"/>
      <c r="ET1" s="214"/>
      <c r="EU1" s="214"/>
      <c r="EV1" s="214"/>
    </row>
    <row r="2" spans="1:152" ht="16.5" thickBot="1">
      <c r="A2" s="937" t="s">
        <v>554</v>
      </c>
      <c r="B2" s="939"/>
      <c r="C2" s="935"/>
      <c r="D2" s="935"/>
      <c r="E2" s="938"/>
      <c r="F2" s="940"/>
      <c r="G2" s="941"/>
      <c r="H2" s="304"/>
      <c r="I2" s="235"/>
      <c r="J2" s="214"/>
      <c r="K2" s="214"/>
      <c r="L2" s="214"/>
      <c r="M2" s="349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DO2" s="214"/>
      <c r="DP2" s="214"/>
      <c r="DQ2" s="214"/>
      <c r="DR2" s="214"/>
      <c r="DS2" s="214"/>
      <c r="DT2" s="214"/>
      <c r="DU2" s="214"/>
      <c r="DV2" s="214"/>
      <c r="DW2" s="214"/>
      <c r="DX2" s="214"/>
      <c r="DY2" s="214"/>
      <c r="DZ2" s="214"/>
      <c r="EA2" s="214"/>
      <c r="EB2" s="214"/>
      <c r="EC2" s="214"/>
      <c r="ED2" s="214"/>
      <c r="EE2" s="214"/>
      <c r="EF2" s="214"/>
      <c r="EG2" s="214"/>
      <c r="EH2" s="214"/>
      <c r="EI2" s="214"/>
      <c r="EJ2" s="214"/>
      <c r="EK2" s="214"/>
      <c r="EL2" s="214"/>
      <c r="EM2" s="214"/>
      <c r="EN2" s="214"/>
      <c r="EO2" s="214"/>
      <c r="EP2" s="214"/>
      <c r="EQ2" s="214"/>
      <c r="ER2" s="214"/>
      <c r="ES2" s="214"/>
      <c r="ET2" s="214"/>
      <c r="EU2" s="214"/>
      <c r="EV2" s="214"/>
    </row>
    <row r="3" spans="1:152" ht="16.5" thickBot="1">
      <c r="A3" s="959" t="s">
        <v>1596</v>
      </c>
      <c r="B3" s="942">
        <v>43392</v>
      </c>
      <c r="C3" s="934" t="s">
        <v>246</v>
      </c>
      <c r="D3" s="934" t="s">
        <v>414</v>
      </c>
      <c r="E3" s="998">
        <v>0.17399999999999999</v>
      </c>
      <c r="F3" s="943">
        <v>1.7399999999999998</v>
      </c>
      <c r="G3" s="936" t="s">
        <v>1653</v>
      </c>
      <c r="H3" s="936" t="s">
        <v>1653</v>
      </c>
      <c r="I3" s="248" t="str">
        <f>LEFT(D3,12)</f>
        <v>AT0000A12B06</v>
      </c>
      <c r="J3" s="248" t="str">
        <f>I3</f>
        <v>AT0000A12B06</v>
      </c>
      <c r="K3" s="303" t="str">
        <f>LEFT(H3,6)</f>
        <v>FGBSU8</v>
      </c>
      <c r="L3" s="303" t="str">
        <f>K3</f>
        <v>FGBSU8</v>
      </c>
      <c r="M3" s="349" t="s">
        <v>1653</v>
      </c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  <c r="BX3" s="214"/>
      <c r="BY3" s="214"/>
      <c r="BZ3" s="214"/>
      <c r="CA3" s="214"/>
      <c r="CB3" s="214"/>
      <c r="CC3" s="214"/>
      <c r="CD3" s="214"/>
      <c r="CE3" s="214"/>
      <c r="CF3" s="214"/>
      <c r="CG3" s="214"/>
      <c r="CH3" s="214"/>
      <c r="CI3" s="214"/>
      <c r="CJ3" s="214"/>
      <c r="CK3" s="214"/>
      <c r="CL3" s="214"/>
      <c r="CM3" s="214"/>
      <c r="CN3" s="214"/>
      <c r="CO3" s="214"/>
      <c r="CP3" s="214"/>
      <c r="CQ3" s="214"/>
      <c r="CR3" s="214"/>
      <c r="CS3" s="214"/>
      <c r="CT3" s="214"/>
      <c r="CU3" s="214"/>
      <c r="CV3" s="214"/>
      <c r="CW3" s="214"/>
      <c r="CX3" s="214"/>
      <c r="CY3" s="214"/>
      <c r="CZ3" s="214"/>
      <c r="DA3" s="214"/>
      <c r="DB3" s="214"/>
      <c r="DC3" s="214"/>
      <c r="DD3" s="214"/>
      <c r="DE3" s="214"/>
      <c r="DF3" s="214"/>
      <c r="DG3" s="214"/>
      <c r="DH3" s="214"/>
      <c r="DI3" s="214"/>
      <c r="DJ3" s="214"/>
      <c r="DK3" s="214"/>
      <c r="DL3" s="214"/>
      <c r="DM3" s="214"/>
      <c r="DN3" s="214"/>
      <c r="DO3" s="214"/>
      <c r="DP3" s="214"/>
      <c r="DQ3" s="214"/>
      <c r="DR3" s="214"/>
      <c r="DS3" s="214"/>
      <c r="DT3" s="214"/>
      <c r="DU3" s="214"/>
      <c r="DV3" s="214"/>
      <c r="DW3" s="214"/>
      <c r="DX3" s="214"/>
      <c r="DY3" s="214"/>
      <c r="DZ3" s="214"/>
      <c r="EA3" s="214"/>
      <c r="EB3" s="214"/>
      <c r="EC3" s="214"/>
      <c r="ED3" s="214"/>
      <c r="EE3" s="214"/>
      <c r="EF3" s="214"/>
      <c r="EG3" s="214"/>
      <c r="EH3" s="214"/>
      <c r="EI3" s="214"/>
      <c r="EJ3" s="214"/>
      <c r="EK3" s="214"/>
      <c r="EL3" s="214"/>
      <c r="EM3" s="214"/>
      <c r="EN3" s="214"/>
      <c r="EO3" s="214"/>
      <c r="EP3" s="214"/>
      <c r="EQ3" s="214"/>
      <c r="ER3" s="214"/>
      <c r="ES3" s="214"/>
      <c r="ET3" s="214"/>
      <c r="EU3" s="214"/>
      <c r="EV3" s="214"/>
    </row>
    <row r="4" spans="1:152" ht="16.5" thickBot="1">
      <c r="A4" s="959" t="s">
        <v>1597</v>
      </c>
      <c r="B4" s="942">
        <v>43539</v>
      </c>
      <c r="C4" s="934" t="s">
        <v>247</v>
      </c>
      <c r="D4" s="934" t="s">
        <v>415</v>
      </c>
      <c r="E4" s="998">
        <v>0.36499999999999999</v>
      </c>
      <c r="F4" s="943">
        <v>3.65</v>
      </c>
      <c r="G4" s="936" t="s">
        <v>1653</v>
      </c>
      <c r="H4" s="936" t="s">
        <v>1653</v>
      </c>
      <c r="I4" s="248" t="str">
        <f t="shared" ref="I4:I66" si="0">LEFT(D4,12)</f>
        <v>AT0000A08968</v>
      </c>
      <c r="J4" s="248" t="str">
        <f t="shared" ref="J4:J67" si="1">I4</f>
        <v>AT0000A08968</v>
      </c>
      <c r="K4" s="303" t="str">
        <f t="shared" ref="K4:K67" si="2">LEFT(H4,6)</f>
        <v>FGBSU8</v>
      </c>
      <c r="L4" s="303" t="str">
        <f t="shared" ref="L4:L67" si="3">K4</f>
        <v>FGBSU8</v>
      </c>
      <c r="M4" s="349" t="s">
        <v>1653</v>
      </c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  <c r="BX4" s="214"/>
      <c r="BY4" s="214"/>
      <c r="BZ4" s="214"/>
      <c r="CA4" s="214"/>
      <c r="CB4" s="214"/>
      <c r="CC4" s="214"/>
      <c r="CD4" s="214"/>
      <c r="CE4" s="214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214"/>
      <c r="CQ4" s="214"/>
      <c r="CR4" s="214"/>
      <c r="CS4" s="214"/>
      <c r="CT4" s="214"/>
      <c r="CU4" s="214"/>
      <c r="CV4" s="214"/>
      <c r="CW4" s="214"/>
      <c r="CX4" s="214"/>
      <c r="CY4" s="214"/>
      <c r="CZ4" s="214"/>
      <c r="DA4" s="214"/>
      <c r="DB4" s="214"/>
      <c r="DC4" s="214"/>
      <c r="DD4" s="214"/>
      <c r="DE4" s="214"/>
      <c r="DF4" s="214"/>
      <c r="DG4" s="214"/>
      <c r="DH4" s="214"/>
      <c r="DI4" s="214"/>
      <c r="DJ4" s="214"/>
      <c r="DK4" s="214"/>
      <c r="DL4" s="214"/>
      <c r="DM4" s="214"/>
      <c r="DN4" s="214"/>
      <c r="DO4" s="214"/>
      <c r="DP4" s="214"/>
      <c r="DQ4" s="214"/>
      <c r="DR4" s="214"/>
      <c r="DS4" s="214"/>
      <c r="DT4" s="214"/>
      <c r="DU4" s="214"/>
      <c r="DV4" s="214"/>
      <c r="DW4" s="214"/>
      <c r="DX4" s="214"/>
      <c r="DY4" s="214"/>
      <c r="DZ4" s="214"/>
      <c r="EA4" s="214"/>
      <c r="EB4" s="214"/>
      <c r="EC4" s="214"/>
      <c r="ED4" s="214"/>
      <c r="EE4" s="214"/>
      <c r="EF4" s="214"/>
      <c r="EG4" s="214"/>
      <c r="EH4" s="214"/>
      <c r="EI4" s="214"/>
      <c r="EJ4" s="214"/>
      <c r="EK4" s="214"/>
      <c r="EL4" s="214"/>
      <c r="EM4" s="214"/>
      <c r="EN4" s="214"/>
      <c r="EO4" s="214"/>
      <c r="EP4" s="214"/>
      <c r="EQ4" s="214"/>
      <c r="ER4" s="214"/>
      <c r="ES4" s="214"/>
      <c r="ET4" s="214"/>
      <c r="EU4" s="214"/>
      <c r="EV4" s="214"/>
    </row>
    <row r="5" spans="1:152" ht="16.5" thickBot="1">
      <c r="A5" s="959" t="s">
        <v>1598</v>
      </c>
      <c r="B5" s="942">
        <v>43634</v>
      </c>
      <c r="C5" s="934" t="s">
        <v>248</v>
      </c>
      <c r="D5" s="934" t="s">
        <v>416</v>
      </c>
      <c r="E5" s="998">
        <v>0.47399999999999998</v>
      </c>
      <c r="F5" s="943">
        <v>4.74</v>
      </c>
      <c r="G5" s="936" t="s">
        <v>1653</v>
      </c>
      <c r="H5" s="936" t="s">
        <v>1653</v>
      </c>
      <c r="I5" s="248" t="str">
        <f>LEFT(D5,12)</f>
        <v>AT0000A0VRF9</v>
      </c>
      <c r="J5" s="248" t="str">
        <f>I5</f>
        <v>AT0000A0VRF9</v>
      </c>
      <c r="K5" s="303" t="str">
        <f>LEFT(H5,6)</f>
        <v>FGBSU8</v>
      </c>
      <c r="L5" s="303" t="str">
        <f>K5</f>
        <v>FGBSU8</v>
      </c>
      <c r="M5" s="349" t="s">
        <v>1653</v>
      </c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  <c r="BX5" s="214"/>
      <c r="BY5" s="214"/>
      <c r="BZ5" s="214"/>
      <c r="CA5" s="214"/>
      <c r="CB5" s="214"/>
      <c r="CC5" s="214"/>
      <c r="CD5" s="214"/>
      <c r="CE5" s="214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214"/>
      <c r="CQ5" s="214"/>
      <c r="CR5" s="214"/>
      <c r="CS5" s="214"/>
      <c r="CT5" s="214"/>
      <c r="CU5" s="214"/>
      <c r="CV5" s="214"/>
      <c r="CW5" s="214"/>
      <c r="CX5" s="214"/>
      <c r="CY5" s="214"/>
      <c r="CZ5" s="214"/>
      <c r="DA5" s="214"/>
      <c r="DB5" s="214"/>
      <c r="DC5" s="214"/>
      <c r="DD5" s="214"/>
      <c r="DE5" s="214"/>
      <c r="DF5" s="214"/>
      <c r="DG5" s="214"/>
      <c r="DH5" s="214"/>
      <c r="DI5" s="214"/>
      <c r="DJ5" s="214"/>
      <c r="DK5" s="214"/>
      <c r="DL5" s="214"/>
      <c r="DM5" s="214"/>
      <c r="DN5" s="214"/>
      <c r="DO5" s="214"/>
      <c r="DP5" s="214"/>
      <c r="DQ5" s="214"/>
      <c r="DR5" s="214"/>
      <c r="DS5" s="214"/>
      <c r="DT5" s="214"/>
      <c r="DU5" s="214"/>
      <c r="DV5" s="214"/>
      <c r="DW5" s="214"/>
      <c r="DX5" s="214"/>
      <c r="DY5" s="214"/>
      <c r="DZ5" s="214"/>
      <c r="EA5" s="214"/>
      <c r="EB5" s="214"/>
      <c r="EC5" s="214"/>
      <c r="ED5" s="214"/>
      <c r="EE5" s="214"/>
      <c r="EF5" s="214"/>
      <c r="EG5" s="214"/>
      <c r="EH5" s="214"/>
      <c r="EI5" s="214"/>
      <c r="EJ5" s="214"/>
      <c r="EK5" s="214"/>
      <c r="EL5" s="214"/>
      <c r="EM5" s="214"/>
      <c r="EN5" s="214"/>
      <c r="EO5" s="214"/>
      <c r="EP5" s="214"/>
      <c r="EQ5" s="214"/>
      <c r="ER5" s="214"/>
      <c r="ES5" s="214"/>
      <c r="ET5" s="214"/>
      <c r="EU5" s="214"/>
      <c r="EV5" s="214"/>
    </row>
    <row r="6" spans="1:152" ht="16.5" thickBot="1">
      <c r="A6" s="959" t="s">
        <v>1599</v>
      </c>
      <c r="B6" s="942">
        <v>43756</v>
      </c>
      <c r="C6" s="944" t="s">
        <v>249</v>
      </c>
      <c r="D6" s="944" t="s">
        <v>219</v>
      </c>
      <c r="E6" s="998">
        <v>0.61499999999999999</v>
      </c>
      <c r="F6" s="943">
        <v>6.15</v>
      </c>
      <c r="G6" s="936" t="s">
        <v>1653</v>
      </c>
      <c r="H6" s="936" t="s">
        <v>1653</v>
      </c>
      <c r="I6" s="248" t="str">
        <f t="shared" si="0"/>
        <v>AT0000A19XC3</v>
      </c>
      <c r="J6" s="248" t="str">
        <f t="shared" si="1"/>
        <v>AT0000A19XC3</v>
      </c>
      <c r="K6" s="303" t="str">
        <f t="shared" si="2"/>
        <v>FGBSU8</v>
      </c>
      <c r="L6" s="303" t="str">
        <f t="shared" si="3"/>
        <v>FGBSU8</v>
      </c>
      <c r="M6" s="349" t="s">
        <v>1653</v>
      </c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14"/>
      <c r="DB6" s="214"/>
      <c r="DC6" s="214"/>
      <c r="DD6" s="214"/>
      <c r="DE6" s="214"/>
      <c r="DF6" s="214"/>
      <c r="DG6" s="214"/>
      <c r="DH6" s="214"/>
      <c r="DI6" s="214"/>
      <c r="DJ6" s="214"/>
      <c r="DK6" s="214"/>
      <c r="DL6" s="214"/>
      <c r="DM6" s="214"/>
      <c r="DN6" s="214"/>
      <c r="DO6" s="214"/>
      <c r="DP6" s="214"/>
      <c r="DQ6" s="214"/>
      <c r="DR6" s="214"/>
      <c r="DS6" s="214"/>
      <c r="DT6" s="214"/>
      <c r="DU6" s="214"/>
      <c r="DV6" s="214"/>
      <c r="DW6" s="214"/>
      <c r="DX6" s="214"/>
      <c r="DY6" s="214"/>
      <c r="DZ6" s="214"/>
      <c r="EA6" s="214"/>
      <c r="EB6" s="214"/>
      <c r="EC6" s="214"/>
      <c r="ED6" s="214"/>
      <c r="EE6" s="214"/>
      <c r="EF6" s="214"/>
      <c r="EG6" s="214"/>
      <c r="EH6" s="214"/>
      <c r="EI6" s="214"/>
      <c r="EJ6" s="214"/>
      <c r="EK6" s="214"/>
      <c r="EL6" s="214"/>
      <c r="EM6" s="214"/>
      <c r="EN6" s="214"/>
      <c r="EO6" s="214"/>
      <c r="EP6" s="214"/>
      <c r="EQ6" s="214"/>
      <c r="ER6" s="214"/>
      <c r="ES6" s="214"/>
      <c r="ET6" s="214"/>
      <c r="EU6" s="214"/>
      <c r="EV6" s="214"/>
    </row>
    <row r="7" spans="1:152" ht="16.5" thickBot="1">
      <c r="A7" s="959" t="s">
        <v>1600</v>
      </c>
      <c r="B7" s="942">
        <v>44027</v>
      </c>
      <c r="C7" s="934" t="s">
        <v>125</v>
      </c>
      <c r="D7" s="934" t="s">
        <v>417</v>
      </c>
      <c r="E7" s="998">
        <v>0.999</v>
      </c>
      <c r="F7" s="943">
        <v>9.99</v>
      </c>
      <c r="G7" s="936" t="s">
        <v>1653</v>
      </c>
      <c r="H7" s="936" t="s">
        <v>1653</v>
      </c>
      <c r="I7" s="248" t="str">
        <f t="shared" si="0"/>
        <v>AT0000386115</v>
      </c>
      <c r="J7" s="248" t="str">
        <f t="shared" si="1"/>
        <v>AT0000386115</v>
      </c>
      <c r="K7" s="303" t="str">
        <f t="shared" si="2"/>
        <v>FGBSU8</v>
      </c>
      <c r="L7" s="303" t="str">
        <f t="shared" si="3"/>
        <v>FGBSU8</v>
      </c>
      <c r="M7" s="349" t="s">
        <v>1653</v>
      </c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  <c r="BX7" s="214"/>
      <c r="BY7" s="214"/>
      <c r="BZ7" s="214"/>
      <c r="CA7" s="214"/>
      <c r="CB7" s="214"/>
      <c r="CC7" s="214"/>
      <c r="CD7" s="214"/>
      <c r="CE7" s="214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214"/>
      <c r="CQ7" s="214"/>
      <c r="CR7" s="214"/>
      <c r="CS7" s="214"/>
      <c r="CT7" s="214"/>
      <c r="CU7" s="214"/>
      <c r="CV7" s="214"/>
      <c r="CW7" s="214"/>
      <c r="CX7" s="214"/>
      <c r="CY7" s="214"/>
      <c r="CZ7" s="214"/>
      <c r="DA7" s="214"/>
      <c r="DB7" s="214"/>
      <c r="DC7" s="214"/>
      <c r="DD7" s="214"/>
      <c r="DE7" s="214"/>
      <c r="DF7" s="214"/>
      <c r="DG7" s="214"/>
      <c r="DH7" s="214"/>
      <c r="DI7" s="214"/>
      <c r="DJ7" s="214"/>
      <c r="DK7" s="214"/>
      <c r="DL7" s="214"/>
      <c r="DM7" s="214"/>
      <c r="DN7" s="214"/>
      <c r="DO7" s="214"/>
      <c r="DP7" s="214"/>
      <c r="DQ7" s="214"/>
      <c r="DR7" s="214"/>
      <c r="DS7" s="214"/>
      <c r="DT7" s="214"/>
      <c r="DU7" s="214"/>
      <c r="DV7" s="214"/>
      <c r="DW7" s="214"/>
      <c r="DX7" s="214"/>
      <c r="DY7" s="214"/>
      <c r="DZ7" s="214"/>
      <c r="EA7" s="214"/>
      <c r="EB7" s="214"/>
      <c r="EC7" s="214"/>
      <c r="ED7" s="214"/>
      <c r="EE7" s="214"/>
      <c r="EF7" s="214"/>
      <c r="EG7" s="214"/>
      <c r="EH7" s="214"/>
      <c r="EI7" s="214"/>
      <c r="EJ7" s="214"/>
      <c r="EK7" s="214"/>
      <c r="EL7" s="214"/>
      <c r="EM7" s="214"/>
      <c r="EN7" s="214"/>
      <c r="EO7" s="214"/>
      <c r="EP7" s="214"/>
      <c r="EQ7" s="214"/>
      <c r="ER7" s="214"/>
      <c r="ES7" s="214"/>
      <c r="ET7" s="214"/>
      <c r="EU7" s="214"/>
      <c r="EV7" s="214"/>
    </row>
    <row r="8" spans="1:152" ht="16.5" thickBot="1">
      <c r="A8" s="959" t="s">
        <v>1601</v>
      </c>
      <c r="B8" s="942">
        <v>44454</v>
      </c>
      <c r="C8" s="934" t="s">
        <v>126</v>
      </c>
      <c r="D8" s="934" t="s">
        <v>418</v>
      </c>
      <c r="E8" s="970">
        <v>0.56799999999999995</v>
      </c>
      <c r="F8" s="943">
        <v>5.68</v>
      </c>
      <c r="G8" s="936" t="s">
        <v>1626</v>
      </c>
      <c r="H8" s="936" t="s">
        <v>1626</v>
      </c>
      <c r="I8" s="248" t="str">
        <f t="shared" si="0"/>
        <v>AT0000A001X2</v>
      </c>
      <c r="J8" s="248" t="str">
        <f t="shared" si="1"/>
        <v>AT0000A001X2</v>
      </c>
      <c r="K8" s="303" t="str">
        <f t="shared" si="2"/>
        <v>FGBMU8</v>
      </c>
      <c r="L8" s="303" t="str">
        <f t="shared" si="3"/>
        <v>FGBMU8</v>
      </c>
      <c r="M8" s="349" t="s">
        <v>1626</v>
      </c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  <c r="BX8" s="214"/>
      <c r="BY8" s="214"/>
      <c r="BZ8" s="214"/>
      <c r="CA8" s="214"/>
      <c r="CB8" s="214"/>
      <c r="CC8" s="214"/>
      <c r="CD8" s="214"/>
      <c r="CE8" s="214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214"/>
      <c r="CQ8" s="214"/>
      <c r="CR8" s="214"/>
      <c r="CS8" s="214"/>
      <c r="CT8" s="214"/>
      <c r="CU8" s="214"/>
      <c r="CV8" s="214"/>
      <c r="CW8" s="214"/>
      <c r="CX8" s="214"/>
      <c r="CY8" s="214"/>
      <c r="CZ8" s="214"/>
      <c r="DA8" s="214"/>
      <c r="DB8" s="214"/>
      <c r="DC8" s="214"/>
      <c r="DD8" s="214"/>
      <c r="DE8" s="214"/>
      <c r="DF8" s="214"/>
      <c r="DG8" s="214"/>
      <c r="DH8" s="214"/>
      <c r="DI8" s="214"/>
      <c r="DJ8" s="214"/>
      <c r="DK8" s="214"/>
      <c r="DL8" s="214"/>
      <c r="DM8" s="214"/>
      <c r="DN8" s="214"/>
      <c r="DO8" s="214"/>
      <c r="DP8" s="214"/>
      <c r="DQ8" s="214"/>
      <c r="DR8" s="214"/>
      <c r="DS8" s="214"/>
      <c r="DT8" s="214"/>
      <c r="DU8" s="214"/>
      <c r="DV8" s="214"/>
      <c r="DW8" s="214"/>
      <c r="DX8" s="214"/>
      <c r="DY8" s="214"/>
      <c r="DZ8" s="214"/>
      <c r="EA8" s="214"/>
      <c r="EB8" s="214"/>
      <c r="EC8" s="214"/>
      <c r="ED8" s="214"/>
      <c r="EE8" s="214"/>
      <c r="EF8" s="214"/>
      <c r="EG8" s="214"/>
      <c r="EH8" s="214"/>
      <c r="EI8" s="214"/>
      <c r="EJ8" s="214"/>
      <c r="EK8" s="214"/>
      <c r="EL8" s="214"/>
      <c r="EM8" s="214"/>
      <c r="EN8" s="214"/>
      <c r="EO8" s="214"/>
      <c r="EP8" s="214"/>
      <c r="EQ8" s="214"/>
      <c r="ER8" s="214"/>
      <c r="ES8" s="214"/>
      <c r="ET8" s="214"/>
      <c r="EU8" s="214"/>
      <c r="EV8" s="214"/>
    </row>
    <row r="9" spans="1:152" ht="16.5" thickBot="1">
      <c r="A9" s="959" t="s">
        <v>1602</v>
      </c>
      <c r="B9" s="942">
        <v>44671</v>
      </c>
      <c r="C9" s="934" t="s">
        <v>250</v>
      </c>
      <c r="D9" s="934" t="s">
        <v>419</v>
      </c>
      <c r="E9" s="970">
        <v>0.67400000000000004</v>
      </c>
      <c r="F9" s="943">
        <v>6.74</v>
      </c>
      <c r="G9" s="936" t="s">
        <v>1626</v>
      </c>
      <c r="H9" s="936" t="s">
        <v>1626</v>
      </c>
      <c r="I9" s="248" t="str">
        <f t="shared" si="0"/>
        <v>AT0000A0N9A0</v>
      </c>
      <c r="J9" s="248" t="str">
        <f t="shared" si="1"/>
        <v>AT0000A0N9A0</v>
      </c>
      <c r="K9" s="303" t="str">
        <f t="shared" si="2"/>
        <v>FGBMU8</v>
      </c>
      <c r="L9" s="303" t="str">
        <f t="shared" si="3"/>
        <v>FGBMU8</v>
      </c>
      <c r="M9" s="349" t="s">
        <v>1626</v>
      </c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W9" s="216"/>
      <c r="BX9" s="216"/>
      <c r="BY9" s="216"/>
      <c r="BZ9" s="216"/>
      <c r="CA9" s="216"/>
      <c r="CB9" s="216"/>
      <c r="CC9" s="216"/>
      <c r="CD9" s="216"/>
      <c r="CE9" s="216"/>
      <c r="CF9" s="216"/>
      <c r="CG9" s="216"/>
      <c r="CH9" s="216"/>
      <c r="CI9" s="216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4"/>
      <c r="EU9" s="214"/>
      <c r="EV9" s="214"/>
    </row>
    <row r="10" spans="1:152" ht="16.5" thickBot="1">
      <c r="A10" s="959" t="s">
        <v>1603</v>
      </c>
      <c r="B10" s="942">
        <v>44824</v>
      </c>
      <c r="C10" s="960" t="s">
        <v>1467</v>
      </c>
      <c r="D10" s="934" t="s">
        <v>1482</v>
      </c>
      <c r="E10" s="970">
        <v>0.68300000000000005</v>
      </c>
      <c r="F10" s="943">
        <v>6.83</v>
      </c>
      <c r="G10" s="936" t="s">
        <v>1626</v>
      </c>
      <c r="H10" s="936" t="s">
        <v>1626</v>
      </c>
      <c r="I10" s="248" t="str">
        <f t="shared" si="0"/>
        <v>AT0000A1XM92</v>
      </c>
      <c r="J10" s="248" t="str">
        <f t="shared" si="1"/>
        <v>AT0000A1XM92</v>
      </c>
      <c r="K10" s="303" t="str">
        <f t="shared" si="2"/>
        <v>FGBMU8</v>
      </c>
      <c r="L10" s="303" t="str">
        <f t="shared" si="3"/>
        <v>FGBMU8</v>
      </c>
      <c r="M10" s="349" t="s">
        <v>1626</v>
      </c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214"/>
      <c r="CR10" s="214"/>
      <c r="CS10" s="214"/>
      <c r="CT10" s="214"/>
      <c r="CU10" s="214"/>
      <c r="CV10" s="214"/>
      <c r="CW10" s="214"/>
      <c r="CX10" s="214"/>
      <c r="CY10" s="214"/>
      <c r="CZ10" s="214"/>
      <c r="DA10" s="214"/>
      <c r="DB10" s="214"/>
      <c r="DC10" s="214"/>
      <c r="DD10" s="214"/>
      <c r="DE10" s="214"/>
      <c r="DF10" s="214"/>
      <c r="DG10" s="214"/>
      <c r="DH10" s="214"/>
      <c r="DI10" s="214"/>
      <c r="DJ10" s="214"/>
      <c r="DK10" s="214"/>
      <c r="DL10" s="214"/>
      <c r="DM10" s="214"/>
      <c r="DN10" s="214"/>
      <c r="DO10" s="214"/>
      <c r="DP10" s="214"/>
      <c r="DQ10" s="214"/>
      <c r="DR10" s="214"/>
      <c r="DS10" s="214"/>
      <c r="DT10" s="214"/>
      <c r="DU10" s="214"/>
      <c r="DV10" s="214"/>
      <c r="DW10" s="214"/>
      <c r="DX10" s="214"/>
      <c r="DY10" s="214"/>
      <c r="DZ10" s="214"/>
      <c r="EA10" s="214"/>
      <c r="EB10" s="214"/>
      <c r="EC10" s="214"/>
      <c r="ED10" s="214"/>
      <c r="EE10" s="214"/>
      <c r="EF10" s="214"/>
      <c r="EG10" s="214"/>
      <c r="EH10" s="214"/>
      <c r="EI10" s="214"/>
      <c r="EJ10" s="214"/>
      <c r="EK10" s="214"/>
      <c r="EL10" s="214"/>
      <c r="EM10" s="214"/>
      <c r="EN10" s="214"/>
      <c r="EO10" s="214"/>
      <c r="EP10" s="214"/>
      <c r="EQ10" s="214"/>
      <c r="ER10" s="214"/>
      <c r="ES10" s="214"/>
      <c r="ET10" s="217"/>
      <c r="EU10" s="217"/>
      <c r="EV10" s="217"/>
    </row>
    <row r="11" spans="1:152" ht="16.5" thickBot="1">
      <c r="A11" s="959" t="s">
        <v>1604</v>
      </c>
      <c r="B11" s="942">
        <v>44887</v>
      </c>
      <c r="C11" s="934" t="s">
        <v>251</v>
      </c>
      <c r="D11" s="934" t="s">
        <v>420</v>
      </c>
      <c r="E11" s="970">
        <v>0.77700000000000002</v>
      </c>
      <c r="F11" s="943">
        <v>7.7700000000000005</v>
      </c>
      <c r="G11" s="936" t="s">
        <v>1626</v>
      </c>
      <c r="H11" s="936" t="s">
        <v>1626</v>
      </c>
      <c r="I11" s="248" t="str">
        <f t="shared" si="0"/>
        <v>AT0000A0U3T4</v>
      </c>
      <c r="J11" s="248" t="str">
        <f t="shared" si="1"/>
        <v>AT0000A0U3T4</v>
      </c>
      <c r="K11" s="303" t="str">
        <f t="shared" si="2"/>
        <v>FGBMU8</v>
      </c>
      <c r="L11" s="303" t="str">
        <f t="shared" si="3"/>
        <v>FGBMU8</v>
      </c>
      <c r="M11" s="349" t="s">
        <v>1626</v>
      </c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</row>
    <row r="12" spans="1:152" ht="16.5" thickBot="1">
      <c r="A12" s="959" t="s">
        <v>1605</v>
      </c>
      <c r="B12" s="942">
        <v>45122</v>
      </c>
      <c r="C12" s="960" t="s">
        <v>760</v>
      </c>
      <c r="D12" s="944" t="s">
        <v>695</v>
      </c>
      <c r="E12" s="969">
        <v>0.80400000000000005</v>
      </c>
      <c r="F12" s="943">
        <v>8.0400000000000009</v>
      </c>
      <c r="G12" s="936" t="s">
        <v>1626</v>
      </c>
      <c r="H12" s="936" t="s">
        <v>1626</v>
      </c>
      <c r="I12" s="248" t="str">
        <f t="shared" si="0"/>
        <v>AT0000A1PE50</v>
      </c>
      <c r="J12" s="248" t="str">
        <f t="shared" si="1"/>
        <v>AT0000A1PE50</v>
      </c>
      <c r="K12" s="303" t="str">
        <f t="shared" si="2"/>
        <v>FGBMU8</v>
      </c>
      <c r="L12" s="303" t="str">
        <f t="shared" si="3"/>
        <v>FGBMU8</v>
      </c>
      <c r="M12" s="349" t="s">
        <v>1626</v>
      </c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  <c r="BR12" s="214"/>
      <c r="BS12" s="214"/>
      <c r="BT12" s="214"/>
      <c r="BU12" s="214"/>
      <c r="BV12" s="214"/>
      <c r="BW12" s="214"/>
      <c r="BX12" s="214"/>
      <c r="BY12" s="214"/>
      <c r="BZ12" s="214"/>
      <c r="CA12" s="214"/>
      <c r="CB12" s="214"/>
      <c r="CC12" s="214"/>
      <c r="CD12" s="214"/>
      <c r="CE12" s="214"/>
      <c r="CF12" s="214"/>
      <c r="CG12" s="214"/>
      <c r="CH12" s="214"/>
      <c r="CI12" s="214"/>
      <c r="CJ12" s="214"/>
      <c r="CK12" s="214"/>
      <c r="CL12" s="214"/>
      <c r="CM12" s="214"/>
      <c r="CN12" s="214"/>
      <c r="CO12" s="214"/>
      <c r="CP12" s="214"/>
      <c r="CQ12" s="214"/>
      <c r="CR12" s="214"/>
      <c r="CS12" s="214"/>
      <c r="CT12" s="214"/>
      <c r="CU12" s="214"/>
      <c r="CV12" s="214"/>
      <c r="CW12" s="214"/>
      <c r="CX12" s="214"/>
      <c r="CY12" s="214"/>
      <c r="CZ12" s="214"/>
      <c r="DA12" s="214"/>
      <c r="DB12" s="214"/>
      <c r="DC12" s="214"/>
      <c r="DD12" s="214"/>
      <c r="DE12" s="214"/>
      <c r="DF12" s="214"/>
      <c r="DG12" s="214"/>
      <c r="DH12" s="214"/>
      <c r="DI12" s="214"/>
      <c r="DJ12" s="214"/>
      <c r="DK12" s="214"/>
      <c r="DL12" s="214"/>
      <c r="DM12" s="214"/>
      <c r="DN12" s="214"/>
      <c r="DO12" s="214"/>
      <c r="DP12" s="214"/>
      <c r="DQ12" s="214"/>
      <c r="DR12" s="214"/>
      <c r="DS12" s="214"/>
      <c r="DT12" s="214"/>
      <c r="DU12" s="214"/>
      <c r="DV12" s="214"/>
      <c r="DW12" s="214"/>
      <c r="DX12" s="214"/>
      <c r="DY12" s="214"/>
      <c r="DZ12" s="214"/>
      <c r="EA12" s="214"/>
      <c r="EB12" s="214"/>
      <c r="EC12" s="214"/>
      <c r="ED12" s="214"/>
      <c r="EE12" s="214"/>
      <c r="EF12" s="214"/>
      <c r="EG12" s="214"/>
      <c r="EH12" s="214"/>
      <c r="EI12" s="214"/>
      <c r="EJ12" s="214"/>
      <c r="EK12" s="214"/>
      <c r="EL12" s="214"/>
      <c r="EM12" s="214"/>
      <c r="EN12" s="214"/>
      <c r="EO12" s="214"/>
      <c r="EP12" s="214"/>
      <c r="EQ12" s="214"/>
      <c r="ER12" s="214"/>
      <c r="ES12" s="214"/>
      <c r="ET12" s="214"/>
      <c r="EU12" s="214"/>
      <c r="EV12" s="214"/>
    </row>
    <row r="13" spans="1:152" ht="16.5" thickBot="1">
      <c r="A13" s="959" t="s">
        <v>1606</v>
      </c>
      <c r="B13" s="942">
        <v>45219</v>
      </c>
      <c r="C13" s="934" t="s">
        <v>252</v>
      </c>
      <c r="D13" s="934" t="s">
        <v>421</v>
      </c>
      <c r="E13" s="969">
        <v>0.89200000000000002</v>
      </c>
      <c r="F13" s="943">
        <v>8.92</v>
      </c>
      <c r="G13" s="936" t="s">
        <v>1626</v>
      </c>
      <c r="H13" s="936" t="s">
        <v>1626</v>
      </c>
      <c r="I13" s="248" t="str">
        <f t="shared" si="0"/>
        <v>AT0000A105W3</v>
      </c>
      <c r="J13" s="248" t="str">
        <f t="shared" si="1"/>
        <v>AT0000A105W3</v>
      </c>
      <c r="K13" s="303" t="str">
        <f t="shared" si="2"/>
        <v>FGBMU8</v>
      </c>
      <c r="L13" s="303" t="str">
        <f t="shared" si="3"/>
        <v>FGBMU8</v>
      </c>
      <c r="M13" s="349" t="s">
        <v>1626</v>
      </c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4"/>
      <c r="DV13" s="214"/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</row>
    <row r="14" spans="1:152" ht="16.5" thickBot="1">
      <c r="A14" s="959" t="s">
        <v>1607</v>
      </c>
      <c r="B14" s="942">
        <v>45586</v>
      </c>
      <c r="C14" s="934" t="s">
        <v>253</v>
      </c>
      <c r="D14" s="945" t="s">
        <v>220</v>
      </c>
      <c r="E14" s="969">
        <v>1.0469999999999999</v>
      </c>
      <c r="F14" s="943">
        <v>10.469999999999999</v>
      </c>
      <c r="G14" s="936" t="s">
        <v>1626</v>
      </c>
      <c r="H14" s="936" t="s">
        <v>1626</v>
      </c>
      <c r="I14" s="248" t="str">
        <f t="shared" si="0"/>
        <v>AT0000A185T1</v>
      </c>
      <c r="J14" s="248" t="str">
        <f t="shared" si="1"/>
        <v>AT0000A185T1</v>
      </c>
      <c r="K14" s="303" t="str">
        <f t="shared" si="2"/>
        <v>FGBMU8</v>
      </c>
      <c r="L14" s="303" t="str">
        <f t="shared" si="3"/>
        <v>FGBMU8</v>
      </c>
      <c r="M14" s="349" t="s">
        <v>1626</v>
      </c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  <c r="BR14" s="214"/>
      <c r="BS14" s="214"/>
      <c r="BT14" s="214"/>
      <c r="BU14" s="214"/>
      <c r="BV14" s="214"/>
      <c r="BW14" s="214"/>
      <c r="BX14" s="214"/>
      <c r="BY14" s="214"/>
      <c r="BZ14" s="214"/>
      <c r="CA14" s="214"/>
      <c r="CB14" s="214"/>
      <c r="CC14" s="214"/>
      <c r="CD14" s="214"/>
      <c r="CE14" s="214"/>
      <c r="CF14" s="214"/>
      <c r="CG14" s="214"/>
      <c r="CH14" s="214"/>
      <c r="CI14" s="214"/>
      <c r="CJ14" s="214"/>
      <c r="CK14" s="214"/>
      <c r="CL14" s="214"/>
      <c r="CM14" s="214"/>
      <c r="CN14" s="214"/>
      <c r="CO14" s="214"/>
      <c r="CP14" s="214"/>
      <c r="CQ14" s="214"/>
      <c r="CR14" s="214"/>
      <c r="CS14" s="214"/>
      <c r="CT14" s="214"/>
      <c r="CU14" s="214"/>
      <c r="CV14" s="214"/>
      <c r="CW14" s="214"/>
      <c r="CX14" s="214"/>
      <c r="CY14" s="214"/>
      <c r="CZ14" s="214"/>
      <c r="DA14" s="214"/>
      <c r="DB14" s="214"/>
      <c r="DC14" s="214"/>
      <c r="DD14" s="214"/>
      <c r="DE14" s="214"/>
      <c r="DF14" s="214"/>
      <c r="DG14" s="214"/>
      <c r="DH14" s="214"/>
      <c r="DI14" s="214"/>
      <c r="DJ14" s="214"/>
      <c r="DK14" s="214"/>
      <c r="DL14" s="214"/>
      <c r="DM14" s="214"/>
      <c r="DN14" s="214"/>
      <c r="DO14" s="214"/>
      <c r="DP14" s="214"/>
      <c r="DQ14" s="214"/>
      <c r="DR14" s="214"/>
      <c r="DS14" s="214"/>
      <c r="DT14" s="214"/>
      <c r="DU14" s="214"/>
      <c r="DV14" s="214"/>
      <c r="DW14" s="214"/>
      <c r="DX14" s="214"/>
      <c r="DY14" s="214"/>
      <c r="DZ14" s="214"/>
      <c r="EA14" s="214"/>
      <c r="EB14" s="214"/>
      <c r="EC14" s="214"/>
      <c r="ED14" s="214"/>
      <c r="EE14" s="214"/>
      <c r="EF14" s="214"/>
      <c r="EG14" s="214"/>
      <c r="EH14" s="214"/>
      <c r="EI14" s="214"/>
      <c r="EJ14" s="214"/>
      <c r="EK14" s="214"/>
      <c r="EL14" s="214"/>
      <c r="EM14" s="214"/>
      <c r="EN14" s="214"/>
      <c r="EO14" s="214"/>
      <c r="EP14" s="214"/>
      <c r="EQ14" s="214"/>
      <c r="ER14" s="214"/>
      <c r="ES14" s="214"/>
      <c r="ET14" s="214"/>
      <c r="EU14" s="214"/>
      <c r="EV14" s="214"/>
    </row>
    <row r="15" spans="1:152" ht="16.5" thickBot="1">
      <c r="A15" s="959" t="s">
        <v>1608</v>
      </c>
      <c r="B15" s="942">
        <v>45950</v>
      </c>
      <c r="C15" s="934" t="s">
        <v>555</v>
      </c>
      <c r="D15" s="944" t="s">
        <v>556</v>
      </c>
      <c r="E15" s="971">
        <v>0.52400000000000002</v>
      </c>
      <c r="F15" s="943">
        <v>5.24</v>
      </c>
      <c r="G15" s="936" t="s">
        <v>1646</v>
      </c>
      <c r="H15" s="936" t="s">
        <v>1646</v>
      </c>
      <c r="I15" s="248" t="str">
        <f t="shared" si="0"/>
        <v>AT0000A1FAP5</v>
      </c>
      <c r="J15" s="248" t="str">
        <f t="shared" si="1"/>
        <v>AT0000A1FAP5</v>
      </c>
      <c r="K15" s="303" t="str">
        <f t="shared" si="2"/>
        <v>FGBLU8</v>
      </c>
      <c r="L15" s="303" t="str">
        <f t="shared" si="3"/>
        <v>FGBLU8</v>
      </c>
      <c r="M15" s="349" t="s">
        <v>1646</v>
      </c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  <c r="BR15" s="214"/>
      <c r="BS15" s="214"/>
      <c r="BT15" s="214"/>
      <c r="BU15" s="214"/>
      <c r="BV15" s="214"/>
      <c r="BW15" s="214"/>
      <c r="BX15" s="214"/>
      <c r="BY15" s="214"/>
      <c r="BZ15" s="214"/>
      <c r="CA15" s="214"/>
      <c r="CB15" s="214"/>
      <c r="CC15" s="214"/>
      <c r="CD15" s="214"/>
      <c r="CE15" s="214"/>
      <c r="CF15" s="214"/>
      <c r="CG15" s="214"/>
      <c r="CH15" s="214"/>
      <c r="CI15" s="214"/>
      <c r="CJ15" s="214"/>
      <c r="CK15" s="214"/>
      <c r="CL15" s="214"/>
      <c r="CM15" s="214"/>
      <c r="CN15" s="214"/>
      <c r="CO15" s="214"/>
      <c r="CP15" s="214"/>
      <c r="CQ15" s="214"/>
      <c r="CR15" s="214"/>
      <c r="CS15" s="214"/>
      <c r="CT15" s="214"/>
      <c r="CU15" s="214"/>
      <c r="CV15" s="214"/>
      <c r="CW15" s="214"/>
      <c r="CX15" s="214"/>
      <c r="CY15" s="214"/>
      <c r="CZ15" s="214"/>
      <c r="DA15" s="214"/>
      <c r="DB15" s="214"/>
      <c r="DC15" s="214"/>
      <c r="DD15" s="214"/>
      <c r="DE15" s="214"/>
      <c r="DF15" s="214"/>
      <c r="DG15" s="214"/>
      <c r="DH15" s="214"/>
      <c r="DI15" s="214"/>
      <c r="DJ15" s="214"/>
      <c r="DK15" s="214"/>
      <c r="DL15" s="214"/>
      <c r="DM15" s="214"/>
      <c r="DN15" s="214"/>
      <c r="DO15" s="214"/>
      <c r="DP15" s="214"/>
      <c r="DQ15" s="214"/>
      <c r="DR15" s="214"/>
      <c r="DS15" s="214"/>
      <c r="DT15" s="214"/>
      <c r="DU15" s="214"/>
      <c r="DV15" s="214"/>
      <c r="DW15" s="214"/>
      <c r="DX15" s="214"/>
      <c r="DY15" s="214"/>
      <c r="DZ15" s="214"/>
      <c r="EA15" s="214"/>
      <c r="EB15" s="214"/>
      <c r="EC15" s="214"/>
      <c r="ED15" s="214"/>
      <c r="EE15" s="214"/>
      <c r="EF15" s="214"/>
      <c r="EG15" s="214"/>
      <c r="EH15" s="214"/>
      <c r="EI15" s="214"/>
      <c r="EJ15" s="214"/>
      <c r="EK15" s="214"/>
      <c r="EL15" s="214"/>
      <c r="EM15" s="214"/>
      <c r="EN15" s="214"/>
      <c r="EO15" s="214"/>
      <c r="EP15" s="214"/>
      <c r="EQ15" s="214"/>
      <c r="ER15" s="214"/>
      <c r="ES15" s="214"/>
      <c r="ET15" s="214"/>
      <c r="EU15" s="214"/>
      <c r="EV15" s="214"/>
    </row>
    <row r="16" spans="1:152" ht="16.5" thickBot="1">
      <c r="A16" s="959" t="s">
        <v>1609</v>
      </c>
      <c r="B16" s="942">
        <v>46096</v>
      </c>
      <c r="C16" s="934" t="s">
        <v>254</v>
      </c>
      <c r="D16" s="934" t="s">
        <v>422</v>
      </c>
      <c r="E16" s="971">
        <v>0.63900000000000001</v>
      </c>
      <c r="F16" s="943">
        <v>6.3900000000000006</v>
      </c>
      <c r="G16" s="936" t="s">
        <v>1646</v>
      </c>
      <c r="H16" s="936" t="s">
        <v>1646</v>
      </c>
      <c r="I16" s="248" t="str">
        <f t="shared" si="0"/>
        <v>AT0000A0DXC2</v>
      </c>
      <c r="J16" s="248" t="str">
        <f t="shared" si="1"/>
        <v>AT0000A0DXC2</v>
      </c>
      <c r="K16" s="303" t="str">
        <f t="shared" si="2"/>
        <v>FGBLU8</v>
      </c>
      <c r="L16" s="303" t="str">
        <f t="shared" si="3"/>
        <v>FGBLU8</v>
      </c>
      <c r="M16" s="349" t="s">
        <v>1646</v>
      </c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  <c r="CO16" s="214"/>
      <c r="CP16" s="214"/>
      <c r="CQ16" s="214"/>
      <c r="CR16" s="214"/>
      <c r="CS16" s="214"/>
      <c r="CT16" s="214"/>
      <c r="CU16" s="214"/>
      <c r="CV16" s="214"/>
      <c r="CW16" s="214"/>
      <c r="CX16" s="214"/>
      <c r="CY16" s="214"/>
      <c r="CZ16" s="214"/>
      <c r="DA16" s="214"/>
      <c r="DB16" s="214"/>
      <c r="DC16" s="214"/>
      <c r="DD16" s="214"/>
      <c r="DE16" s="214"/>
      <c r="DF16" s="214"/>
      <c r="DG16" s="214"/>
      <c r="DH16" s="214"/>
      <c r="DI16" s="214"/>
      <c r="DJ16" s="214"/>
      <c r="DK16" s="214"/>
      <c r="DL16" s="214"/>
      <c r="DM16" s="214"/>
      <c r="DN16" s="214"/>
      <c r="DO16" s="214"/>
      <c r="DP16" s="214"/>
      <c r="DQ16" s="214"/>
      <c r="DR16" s="214"/>
      <c r="DS16" s="214"/>
      <c r="DT16" s="214"/>
      <c r="DU16" s="214"/>
      <c r="DV16" s="214"/>
      <c r="DW16" s="214"/>
      <c r="DX16" s="214"/>
      <c r="DY16" s="214"/>
      <c r="DZ16" s="214"/>
      <c r="EA16" s="214"/>
      <c r="EB16" s="214"/>
      <c r="EC16" s="214"/>
      <c r="ED16" s="214"/>
      <c r="EE16" s="214"/>
      <c r="EF16" s="214"/>
      <c r="EG16" s="214"/>
      <c r="EH16" s="214"/>
      <c r="EI16" s="214"/>
      <c r="EJ16" s="214"/>
      <c r="EK16" s="214"/>
      <c r="EL16" s="214"/>
      <c r="EM16" s="214"/>
      <c r="EN16" s="214"/>
      <c r="EO16" s="214"/>
      <c r="EP16" s="214"/>
      <c r="EQ16" s="214"/>
      <c r="ER16" s="214"/>
      <c r="ES16" s="214"/>
      <c r="ET16" s="214"/>
      <c r="EU16" s="214"/>
      <c r="EV16" s="214"/>
    </row>
    <row r="17" spans="1:13" ht="16.5" thickBot="1">
      <c r="A17" s="959" t="s">
        <v>1610</v>
      </c>
      <c r="B17" s="942">
        <v>46315</v>
      </c>
      <c r="C17" s="944" t="s">
        <v>596</v>
      </c>
      <c r="D17" s="944" t="s">
        <v>597</v>
      </c>
      <c r="E17" s="971">
        <v>0.57499999999999996</v>
      </c>
      <c r="F17" s="943">
        <v>5.75</v>
      </c>
      <c r="G17" s="936" t="s">
        <v>1646</v>
      </c>
      <c r="H17" s="936" t="s">
        <v>1646</v>
      </c>
      <c r="I17" s="248" t="str">
        <f t="shared" si="0"/>
        <v>AT0000A1K9C8</v>
      </c>
      <c r="J17" s="248" t="str">
        <f t="shared" si="1"/>
        <v>AT0000A1K9C8</v>
      </c>
      <c r="K17" s="303" t="str">
        <f t="shared" si="2"/>
        <v>FGBLU8</v>
      </c>
      <c r="L17" s="303" t="str">
        <f t="shared" si="3"/>
        <v>FGBLU8</v>
      </c>
      <c r="M17" s="349" t="s">
        <v>1646</v>
      </c>
    </row>
    <row r="18" spans="1:13" ht="16.5" thickBot="1">
      <c r="A18" s="959" t="s">
        <v>1611</v>
      </c>
      <c r="B18" s="942">
        <v>46497</v>
      </c>
      <c r="C18" s="960" t="s">
        <v>761</v>
      </c>
      <c r="D18" s="961" t="s">
        <v>777</v>
      </c>
      <c r="E18" s="971">
        <v>0.59699999999999998</v>
      </c>
      <c r="F18" s="943">
        <v>5.97</v>
      </c>
      <c r="G18" s="936" t="s">
        <v>1646</v>
      </c>
      <c r="H18" s="936" t="s">
        <v>1646</v>
      </c>
      <c r="I18" s="248" t="str">
        <f t="shared" si="0"/>
        <v>AT0000A1VGK0</v>
      </c>
      <c r="J18" s="248" t="str">
        <f t="shared" si="1"/>
        <v>AT0000A1VGK0</v>
      </c>
      <c r="K18" s="303" t="str">
        <f t="shared" si="2"/>
        <v>FGBLU8</v>
      </c>
      <c r="L18" s="303" t="str">
        <f t="shared" si="3"/>
        <v>FGBLU8</v>
      </c>
      <c r="M18" s="349" t="s">
        <v>1646</v>
      </c>
    </row>
    <row r="19" spans="1:13" ht="16.5" thickBot="1">
      <c r="A19" s="959" t="s">
        <v>1612</v>
      </c>
      <c r="B19" s="942">
        <v>46583</v>
      </c>
      <c r="C19" s="934" t="s">
        <v>127</v>
      </c>
      <c r="D19" s="934" t="s">
        <v>423</v>
      </c>
      <c r="E19" s="971">
        <v>0.79400000000000004</v>
      </c>
      <c r="F19" s="943">
        <v>7.94</v>
      </c>
      <c r="G19" s="936" t="s">
        <v>1646</v>
      </c>
      <c r="H19" s="936" t="s">
        <v>1646</v>
      </c>
      <c r="I19" s="248" t="str">
        <f t="shared" si="0"/>
        <v>AT0000383864</v>
      </c>
      <c r="J19" s="248" t="str">
        <f t="shared" si="1"/>
        <v>AT0000383864</v>
      </c>
      <c r="K19" s="303" t="str">
        <f t="shared" si="2"/>
        <v>FGBLU8</v>
      </c>
      <c r="L19" s="303" t="str">
        <f t="shared" si="3"/>
        <v>FGBLU8</v>
      </c>
      <c r="M19" s="349" t="s">
        <v>1646</v>
      </c>
    </row>
    <row r="20" spans="1:13" ht="16.5" thickBot="1">
      <c r="A20" s="959" t="s">
        <v>1613</v>
      </c>
      <c r="B20" s="942">
        <v>46803</v>
      </c>
      <c r="C20" s="960" t="s">
        <v>1555</v>
      </c>
      <c r="D20" s="960" t="s">
        <v>1556</v>
      </c>
      <c r="E20" s="971">
        <v>0.65200000000000002</v>
      </c>
      <c r="F20" s="943">
        <v>6.5200000000000005</v>
      </c>
      <c r="G20" s="936" t="s">
        <v>1646</v>
      </c>
      <c r="H20" s="936" t="s">
        <v>1646</v>
      </c>
      <c r="I20" s="248" t="str">
        <f t="shared" si="0"/>
        <v>AT0000A1ZGE4</v>
      </c>
      <c r="J20" s="248" t="str">
        <f t="shared" si="1"/>
        <v>AT0000A1ZGE4</v>
      </c>
      <c r="K20" s="303" t="str">
        <f t="shared" si="2"/>
        <v>FGBLU8</v>
      </c>
      <c r="L20" s="303" t="str">
        <f t="shared" si="3"/>
        <v>FGBLU8</v>
      </c>
      <c r="M20" s="349" t="s">
        <v>1646</v>
      </c>
    </row>
    <row r="21" spans="1:13" ht="16.5" thickBot="1">
      <c r="A21" s="959" t="s">
        <v>1614</v>
      </c>
      <c r="B21" s="942">
        <v>49087</v>
      </c>
      <c r="C21" s="934" t="s">
        <v>255</v>
      </c>
      <c r="D21" s="934" t="s">
        <v>424</v>
      </c>
      <c r="E21" s="971">
        <v>1.1160000000000001</v>
      </c>
      <c r="F21" s="943">
        <v>11.16</v>
      </c>
      <c r="G21" s="936" t="s">
        <v>1646</v>
      </c>
      <c r="H21" s="936" t="s">
        <v>1646</v>
      </c>
      <c r="I21" s="248" t="str">
        <f t="shared" si="0"/>
        <v>AT0000A10683</v>
      </c>
      <c r="J21" s="248" t="str">
        <f t="shared" si="1"/>
        <v>AT0000A10683</v>
      </c>
      <c r="K21" s="303" t="str">
        <f t="shared" si="2"/>
        <v>FGBLU8</v>
      </c>
      <c r="L21" s="303" t="str">
        <f t="shared" si="3"/>
        <v>FGBLU8</v>
      </c>
      <c r="M21" s="349" t="s">
        <v>1646</v>
      </c>
    </row>
    <row r="22" spans="1:13" ht="16.5" thickBot="1">
      <c r="A22" s="959" t="s">
        <v>1615</v>
      </c>
      <c r="B22" s="942">
        <v>50114</v>
      </c>
      <c r="C22" s="934" t="s">
        <v>256</v>
      </c>
      <c r="D22" s="934" t="s">
        <v>425</v>
      </c>
      <c r="E22" s="971">
        <v>1.4910000000000001</v>
      </c>
      <c r="F22" s="943">
        <v>14.91</v>
      </c>
      <c r="G22" s="936" t="s">
        <v>1646</v>
      </c>
      <c r="H22" s="936" t="s">
        <v>1646</v>
      </c>
      <c r="I22" s="248" t="str">
        <f t="shared" si="0"/>
        <v>AT0000A04967</v>
      </c>
      <c r="J22" s="248" t="str">
        <f t="shared" si="1"/>
        <v>AT0000A04967</v>
      </c>
      <c r="K22" s="303" t="str">
        <f t="shared" si="2"/>
        <v>FGBLU8</v>
      </c>
      <c r="L22" s="303" t="str">
        <f t="shared" si="3"/>
        <v>FGBLU8</v>
      </c>
      <c r="M22" s="349" t="s">
        <v>1646</v>
      </c>
    </row>
    <row r="23" spans="1:13" ht="16.5" thickBot="1">
      <c r="A23" s="959" t="s">
        <v>1616</v>
      </c>
      <c r="B23" s="942">
        <v>52768</v>
      </c>
      <c r="C23" s="934" t="s">
        <v>257</v>
      </c>
      <c r="D23" s="934" t="s">
        <v>426</v>
      </c>
      <c r="E23" s="971">
        <v>1.851</v>
      </c>
      <c r="F23" s="943">
        <v>18.509999999999998</v>
      </c>
      <c r="G23" s="936" t="s">
        <v>1646</v>
      </c>
      <c r="H23" s="936" t="s">
        <v>1646</v>
      </c>
      <c r="I23" s="248" t="str">
        <f t="shared" si="0"/>
        <v>AT0000A0VRQ6</v>
      </c>
      <c r="J23" s="248" t="str">
        <f t="shared" si="1"/>
        <v>AT0000A0VRQ6</v>
      </c>
      <c r="K23" s="303" t="str">
        <f t="shared" si="2"/>
        <v>FGBLU8</v>
      </c>
      <c r="L23" s="303" t="str">
        <f t="shared" si="3"/>
        <v>FGBLU8</v>
      </c>
      <c r="M23" s="349" t="s">
        <v>1646</v>
      </c>
    </row>
    <row r="24" spans="1:13" ht="16.5" thickBot="1">
      <c r="A24" s="959" t="s">
        <v>1617</v>
      </c>
      <c r="B24" s="942">
        <v>53743</v>
      </c>
      <c r="C24" s="944" t="s">
        <v>598</v>
      </c>
      <c r="D24" s="934" t="s">
        <v>599</v>
      </c>
      <c r="E24" s="971">
        <v>1.6180000000000001</v>
      </c>
      <c r="F24" s="943">
        <v>16.18</v>
      </c>
      <c r="G24" s="936" t="s">
        <v>1646</v>
      </c>
      <c r="H24" s="936" t="s">
        <v>1646</v>
      </c>
      <c r="I24" s="248" t="str">
        <f t="shared" si="0"/>
        <v>AT0000A1K9F1</v>
      </c>
      <c r="J24" s="248" t="str">
        <f t="shared" si="1"/>
        <v>AT0000A1K9F1</v>
      </c>
      <c r="K24" s="303" t="str">
        <f t="shared" si="2"/>
        <v>FGBLU8</v>
      </c>
      <c r="L24" s="303" t="str">
        <f t="shared" si="3"/>
        <v>FGBLU8</v>
      </c>
      <c r="M24" s="349" t="s">
        <v>1646</v>
      </c>
    </row>
    <row r="25" spans="1:13" ht="16.5" thickBot="1">
      <c r="A25" s="959" t="s">
        <v>1618</v>
      </c>
      <c r="B25" s="942">
        <v>59197</v>
      </c>
      <c r="C25" s="934" t="s">
        <v>258</v>
      </c>
      <c r="D25" s="934" t="s">
        <v>427</v>
      </c>
      <c r="E25" s="971">
        <v>1.2929999999999999</v>
      </c>
      <c r="F25" s="943">
        <v>12.93</v>
      </c>
      <c r="G25" s="936" t="s">
        <v>1646</v>
      </c>
      <c r="H25" s="936" t="s">
        <v>1646</v>
      </c>
      <c r="I25" s="248" t="str">
        <f t="shared" si="0"/>
        <v>AT0000A0U299</v>
      </c>
      <c r="J25" s="248" t="str">
        <f t="shared" si="1"/>
        <v>AT0000A0U299</v>
      </c>
      <c r="K25" s="303" t="str">
        <f t="shared" si="2"/>
        <v>FGBLU8</v>
      </c>
      <c r="L25" s="303" t="str">
        <f t="shared" si="3"/>
        <v>FGBLU8</v>
      </c>
      <c r="M25" s="349" t="s">
        <v>1646</v>
      </c>
    </row>
    <row r="26" spans="1:13" ht="16.5" thickBot="1">
      <c r="A26" s="959" t="s">
        <v>1619</v>
      </c>
      <c r="B26" s="942">
        <v>68243</v>
      </c>
      <c r="C26" s="944" t="s">
        <v>717</v>
      </c>
      <c r="D26" s="944" t="s">
        <v>696</v>
      </c>
      <c r="E26" s="971">
        <v>2.5110000000000001</v>
      </c>
      <c r="F26" s="943">
        <v>25.11</v>
      </c>
      <c r="G26" s="936" t="s">
        <v>1646</v>
      </c>
      <c r="H26" s="936" t="s">
        <v>1646</v>
      </c>
      <c r="I26" s="248" t="str">
        <f t="shared" si="0"/>
        <v>AT0000A1PEF7</v>
      </c>
      <c r="J26" s="248" t="str">
        <f t="shared" si="1"/>
        <v>AT0000A1PEF7</v>
      </c>
      <c r="K26" s="303" t="str">
        <f t="shared" si="2"/>
        <v>FGBLU8</v>
      </c>
      <c r="L26" s="303" t="str">
        <f t="shared" si="3"/>
        <v>FGBLU8</v>
      </c>
      <c r="M26" s="349" t="s">
        <v>1646</v>
      </c>
    </row>
    <row r="27" spans="1:13" ht="16.5" thickBot="1">
      <c r="A27" s="959" t="s">
        <v>1620</v>
      </c>
      <c r="B27" s="942">
        <v>79522</v>
      </c>
      <c r="C27" s="960" t="s">
        <v>1468</v>
      </c>
      <c r="D27" s="944" t="s">
        <v>1469</v>
      </c>
      <c r="E27" s="971">
        <v>3.278</v>
      </c>
      <c r="F27" s="943">
        <v>32.78</v>
      </c>
      <c r="G27" s="936" t="s">
        <v>1646</v>
      </c>
      <c r="H27" s="936" t="s">
        <v>1646</v>
      </c>
      <c r="I27" s="248" t="str">
        <f t="shared" si="0"/>
        <v>AT0000A1XML2</v>
      </c>
      <c r="J27" s="248" t="str">
        <f t="shared" si="1"/>
        <v>AT0000A1XML2</v>
      </c>
      <c r="K27" s="303" t="str">
        <f t="shared" si="2"/>
        <v>FGBLU8</v>
      </c>
      <c r="L27" s="303" t="str">
        <f t="shared" si="3"/>
        <v>FGBLU8</v>
      </c>
      <c r="M27" s="349" t="s">
        <v>1646</v>
      </c>
    </row>
    <row r="28" spans="1:13" ht="16.5" thickBot="1">
      <c r="A28" s="946" t="s">
        <v>1557</v>
      </c>
      <c r="B28" s="942"/>
      <c r="C28" s="934"/>
      <c r="D28" s="934" t="s">
        <v>413</v>
      </c>
      <c r="E28" s="947"/>
      <c r="F28" s="943"/>
      <c r="G28" s="936" t="s">
        <v>413</v>
      </c>
      <c r="H28" s="934" t="s">
        <v>413</v>
      </c>
      <c r="I28" s="248" t="str">
        <f t="shared" si="0"/>
        <v/>
      </c>
      <c r="J28" s="248" t="str">
        <f t="shared" si="1"/>
        <v/>
      </c>
      <c r="K28" s="303" t="str">
        <f t="shared" si="2"/>
        <v/>
      </c>
      <c r="L28" s="303" t="str">
        <f t="shared" si="3"/>
        <v/>
      </c>
      <c r="M28" s="349" t="s">
        <v>413</v>
      </c>
    </row>
    <row r="29" spans="1:13" ht="16.5" thickBot="1">
      <c r="A29" s="959" t="s">
        <v>1621</v>
      </c>
      <c r="B29" s="948">
        <v>43552</v>
      </c>
      <c r="C29" s="936" t="s">
        <v>259</v>
      </c>
      <c r="D29" s="936" t="s">
        <v>428</v>
      </c>
      <c r="E29" s="999">
        <v>0.38</v>
      </c>
      <c r="F29" s="943">
        <v>3.8</v>
      </c>
      <c r="G29" s="936" t="s">
        <v>1653</v>
      </c>
      <c r="H29" s="936" t="s">
        <v>1653</v>
      </c>
      <c r="I29" s="248" t="str">
        <f t="shared" si="0"/>
        <v>BE0000315243</v>
      </c>
      <c r="J29" s="248" t="str">
        <f t="shared" si="1"/>
        <v>BE0000315243</v>
      </c>
      <c r="K29" s="303" t="str">
        <f t="shared" si="2"/>
        <v>FGBSU8</v>
      </c>
      <c r="L29" s="303" t="str">
        <f t="shared" si="3"/>
        <v>FGBSU8</v>
      </c>
      <c r="M29" s="349" t="s">
        <v>1653</v>
      </c>
    </row>
    <row r="30" spans="1:13" ht="16.5" thickBot="1">
      <c r="A30" s="959" t="s">
        <v>1622</v>
      </c>
      <c r="B30" s="948">
        <v>43736</v>
      </c>
      <c r="C30" s="936" t="s">
        <v>260</v>
      </c>
      <c r="D30" s="936" t="s">
        <v>429</v>
      </c>
      <c r="E30" s="999">
        <v>0.61</v>
      </c>
      <c r="F30" s="943">
        <v>6.1</v>
      </c>
      <c r="G30" s="936" t="s">
        <v>1653</v>
      </c>
      <c r="H30" s="936" t="s">
        <v>1653</v>
      </c>
      <c r="I30" s="248" t="str">
        <f t="shared" si="0"/>
        <v>BE0000327362</v>
      </c>
      <c r="J30" s="248" t="str">
        <f t="shared" si="1"/>
        <v>BE0000327362</v>
      </c>
      <c r="K30" s="303" t="str">
        <f t="shared" si="2"/>
        <v>FGBSU8</v>
      </c>
      <c r="L30" s="303" t="str">
        <f t="shared" si="3"/>
        <v>FGBSU8</v>
      </c>
      <c r="M30" s="349" t="s">
        <v>1653</v>
      </c>
    </row>
    <row r="31" spans="1:13" ht="16.5" thickBot="1">
      <c r="A31" s="959" t="s">
        <v>1623</v>
      </c>
      <c r="B31" s="948">
        <v>44102</v>
      </c>
      <c r="C31" s="936" t="s">
        <v>261</v>
      </c>
      <c r="D31" s="936" t="s">
        <v>430</v>
      </c>
      <c r="E31" s="999">
        <v>1.097</v>
      </c>
      <c r="F31" s="943">
        <v>10.969999999999999</v>
      </c>
      <c r="G31" s="936" t="s">
        <v>1653</v>
      </c>
      <c r="H31" s="936" t="s">
        <v>1653</v>
      </c>
      <c r="I31" s="248" t="str">
        <f t="shared" si="0"/>
        <v>BE0000318270</v>
      </c>
      <c r="J31" s="248" t="str">
        <f t="shared" si="1"/>
        <v>BE0000318270</v>
      </c>
      <c r="K31" s="303" t="str">
        <f t="shared" si="2"/>
        <v>FGBSU8</v>
      </c>
      <c r="L31" s="303" t="str">
        <f t="shared" si="3"/>
        <v>FGBSU8</v>
      </c>
      <c r="M31" s="349" t="s">
        <v>1653</v>
      </c>
    </row>
    <row r="32" spans="1:13" ht="16.5" thickBot="1">
      <c r="A32" s="959" t="s">
        <v>1624</v>
      </c>
      <c r="B32" s="948">
        <v>44467</v>
      </c>
      <c r="C32" s="936" t="s">
        <v>262</v>
      </c>
      <c r="D32" s="936" t="s">
        <v>431</v>
      </c>
      <c r="E32" s="973">
        <v>0.58299999999999996</v>
      </c>
      <c r="F32" s="943">
        <v>5.83</v>
      </c>
      <c r="G32" s="936" t="s">
        <v>1626</v>
      </c>
      <c r="H32" s="936" t="s">
        <v>1626</v>
      </c>
      <c r="I32" s="248" t="str">
        <f t="shared" si="0"/>
        <v>BE0000321308</v>
      </c>
      <c r="J32" s="248" t="str">
        <f t="shared" si="1"/>
        <v>BE0000321308</v>
      </c>
      <c r="K32" s="303" t="str">
        <f t="shared" si="2"/>
        <v>FGBMU8</v>
      </c>
      <c r="L32" s="303" t="str">
        <f t="shared" si="3"/>
        <v>FGBMU8</v>
      </c>
      <c r="M32" s="349" t="s">
        <v>1626</v>
      </c>
    </row>
    <row r="33" spans="1:149" ht="16.5" thickBot="1">
      <c r="A33" s="959" t="s">
        <v>1625</v>
      </c>
      <c r="B33" s="948">
        <v>44648</v>
      </c>
      <c r="C33" s="936" t="s">
        <v>263</v>
      </c>
      <c r="D33" s="936" t="s">
        <v>432</v>
      </c>
      <c r="E33" s="973">
        <v>0.67</v>
      </c>
      <c r="F33" s="943">
        <v>6.7</v>
      </c>
      <c r="G33" s="936" t="s">
        <v>1626</v>
      </c>
      <c r="H33" s="936" t="s">
        <v>1626</v>
      </c>
      <c r="I33" s="248" t="str">
        <f t="shared" si="0"/>
        <v>BE0000308172</v>
      </c>
      <c r="J33" s="248" t="str">
        <f t="shared" si="1"/>
        <v>BE0000308172</v>
      </c>
      <c r="K33" s="303" t="str">
        <f t="shared" si="2"/>
        <v>FGBMU8</v>
      </c>
      <c r="L33" s="303" t="str">
        <f t="shared" si="3"/>
        <v>FGBMU8</v>
      </c>
      <c r="M33" s="349" t="s">
        <v>1626</v>
      </c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  <c r="CW33" s="214"/>
      <c r="CX33" s="214"/>
      <c r="CY33" s="214"/>
      <c r="CZ33" s="214"/>
      <c r="DA33" s="214"/>
      <c r="DB33" s="214"/>
      <c r="DC33" s="214"/>
      <c r="DD33" s="214"/>
      <c r="DE33" s="214"/>
      <c r="DF33" s="214"/>
      <c r="DG33" s="214"/>
      <c r="DH33" s="214"/>
      <c r="DI33" s="214"/>
      <c r="DJ33" s="214"/>
      <c r="DK33" s="214"/>
      <c r="DL33" s="214"/>
      <c r="DM33" s="214"/>
      <c r="DN33" s="214"/>
      <c r="DO33" s="214"/>
      <c r="DP33" s="214"/>
      <c r="DQ33" s="214"/>
      <c r="DR33" s="214"/>
      <c r="DS33" s="214"/>
      <c r="DT33" s="214"/>
      <c r="DU33" s="214"/>
      <c r="DV33" s="214"/>
      <c r="DW33" s="214"/>
      <c r="DX33" s="214"/>
      <c r="DY33" s="214"/>
      <c r="DZ33" s="214"/>
      <c r="EA33" s="214"/>
      <c r="EB33" s="214"/>
      <c r="EC33" s="214"/>
      <c r="ED33" s="214"/>
      <c r="EE33" s="214"/>
      <c r="EF33" s="214"/>
      <c r="EG33" s="214"/>
      <c r="EH33" s="214"/>
      <c r="EI33" s="214"/>
      <c r="EJ33" s="214"/>
      <c r="EK33" s="214"/>
      <c r="EL33" s="214"/>
      <c r="EM33" s="214"/>
      <c r="EN33" s="214"/>
      <c r="EO33" s="214"/>
      <c r="EP33" s="214"/>
      <c r="EQ33" s="214"/>
      <c r="ER33" s="214"/>
      <c r="ES33" s="214"/>
    </row>
    <row r="34" spans="1:149" ht="16.5" thickBot="1">
      <c r="A34" s="959" t="s">
        <v>1627</v>
      </c>
      <c r="B34" s="948">
        <v>44832</v>
      </c>
      <c r="C34" s="936" t="s">
        <v>264</v>
      </c>
      <c r="D34" s="936" t="s">
        <v>433</v>
      </c>
      <c r="E34" s="973">
        <v>0.76600000000000001</v>
      </c>
      <c r="F34" s="943">
        <v>7.66</v>
      </c>
      <c r="G34" s="936" t="s">
        <v>1626</v>
      </c>
      <c r="H34" s="936" t="s">
        <v>1626</v>
      </c>
      <c r="I34" s="248" t="str">
        <f t="shared" si="0"/>
        <v>BE0000325341</v>
      </c>
      <c r="J34" s="248" t="str">
        <f t="shared" si="1"/>
        <v>BE0000325341</v>
      </c>
      <c r="K34" s="303" t="str">
        <f t="shared" si="2"/>
        <v>FGBMU8</v>
      </c>
      <c r="L34" s="303" t="str">
        <f t="shared" si="3"/>
        <v>FGBMU8</v>
      </c>
      <c r="M34" s="349" t="s">
        <v>1626</v>
      </c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  <c r="BR34" s="214"/>
      <c r="BS34" s="214"/>
      <c r="BT34" s="214"/>
      <c r="BU34" s="214"/>
      <c r="BV34" s="214"/>
      <c r="BW34" s="214"/>
      <c r="BX34" s="214"/>
      <c r="BY34" s="214"/>
      <c r="BZ34" s="214"/>
      <c r="CA34" s="214"/>
      <c r="CB34" s="214"/>
      <c r="CC34" s="214"/>
      <c r="CD34" s="214"/>
      <c r="CE34" s="214"/>
      <c r="CF34" s="214"/>
      <c r="CG34" s="214"/>
      <c r="CH34" s="214"/>
      <c r="CI34" s="214"/>
      <c r="CJ34" s="214"/>
      <c r="CK34" s="214"/>
      <c r="CL34" s="214"/>
      <c r="CM34" s="214"/>
      <c r="CN34" s="214"/>
      <c r="CO34" s="214"/>
      <c r="CP34" s="214"/>
      <c r="CQ34" s="214"/>
      <c r="CR34" s="214"/>
      <c r="CS34" s="214"/>
      <c r="CT34" s="214"/>
      <c r="CU34" s="214"/>
      <c r="CV34" s="214"/>
      <c r="CW34" s="214"/>
      <c r="CX34" s="214"/>
      <c r="CY34" s="214"/>
      <c r="CZ34" s="214"/>
      <c r="DA34" s="214"/>
      <c r="DB34" s="214"/>
      <c r="DC34" s="214"/>
      <c r="DD34" s="214"/>
      <c r="DE34" s="214"/>
      <c r="DF34" s="214"/>
      <c r="DG34" s="214"/>
      <c r="DH34" s="214"/>
      <c r="DI34" s="214"/>
      <c r="DJ34" s="214"/>
      <c r="DK34" s="214"/>
      <c r="DL34" s="214"/>
      <c r="DM34" s="214"/>
      <c r="DN34" s="214"/>
      <c r="DO34" s="214"/>
      <c r="DP34" s="214"/>
      <c r="DQ34" s="214"/>
      <c r="DR34" s="214"/>
      <c r="DS34" s="214"/>
      <c r="DT34" s="214"/>
      <c r="DU34" s="214"/>
      <c r="DV34" s="214"/>
      <c r="DW34" s="214"/>
      <c r="DX34" s="214"/>
      <c r="DY34" s="214"/>
      <c r="DZ34" s="214"/>
      <c r="EA34" s="214"/>
      <c r="EB34" s="214"/>
      <c r="EC34" s="214"/>
      <c r="ED34" s="214"/>
      <c r="EE34" s="214"/>
      <c r="EF34" s="214"/>
      <c r="EG34" s="214"/>
      <c r="EH34" s="214"/>
      <c r="EI34" s="214"/>
      <c r="EJ34" s="214"/>
      <c r="EK34" s="214"/>
      <c r="EL34" s="214"/>
      <c r="EM34" s="214"/>
      <c r="EN34" s="214"/>
      <c r="EO34" s="214"/>
      <c r="EP34" s="214"/>
      <c r="EQ34" s="214"/>
      <c r="ER34" s="214"/>
      <c r="ES34" s="214"/>
    </row>
    <row r="35" spans="1:149" ht="16.5" thickBot="1">
      <c r="A35" s="959" t="s">
        <v>1628</v>
      </c>
      <c r="B35" s="948">
        <v>45099</v>
      </c>
      <c r="C35" s="936" t="s">
        <v>265</v>
      </c>
      <c r="D35" s="936" t="s">
        <v>434</v>
      </c>
      <c r="E35" s="973">
        <v>0.85099999999999998</v>
      </c>
      <c r="F35" s="943">
        <v>8.51</v>
      </c>
      <c r="G35" s="936" t="s">
        <v>1626</v>
      </c>
      <c r="H35" s="936" t="s">
        <v>1626</v>
      </c>
      <c r="I35" s="248" t="str">
        <f t="shared" si="0"/>
        <v>BE0000328378</v>
      </c>
      <c r="J35" s="248" t="str">
        <f t="shared" si="1"/>
        <v>BE0000328378</v>
      </c>
      <c r="K35" s="303" t="str">
        <f t="shared" si="2"/>
        <v>FGBMU8</v>
      </c>
      <c r="L35" s="303" t="str">
        <f t="shared" si="3"/>
        <v>FGBMU8</v>
      </c>
      <c r="M35" s="349" t="s">
        <v>1626</v>
      </c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214"/>
      <c r="BT35" s="214"/>
      <c r="BU35" s="214"/>
      <c r="BV35" s="214"/>
      <c r="BW35" s="214"/>
      <c r="BX35" s="214"/>
      <c r="BY35" s="214"/>
      <c r="BZ35" s="214"/>
      <c r="CA35" s="214"/>
      <c r="CB35" s="214"/>
      <c r="CC35" s="214"/>
      <c r="CD35" s="214"/>
      <c r="CE35" s="214"/>
      <c r="CF35" s="214"/>
      <c r="CG35" s="214"/>
      <c r="CH35" s="214"/>
      <c r="CI35" s="214"/>
      <c r="CJ35" s="214"/>
      <c r="CK35" s="214"/>
      <c r="CL35" s="214"/>
      <c r="CM35" s="214"/>
      <c r="CN35" s="214"/>
      <c r="CO35" s="214"/>
      <c r="CP35" s="214"/>
      <c r="CQ35" s="214"/>
      <c r="CR35" s="214"/>
      <c r="CS35" s="214"/>
      <c r="CT35" s="214"/>
      <c r="CU35" s="214"/>
      <c r="CV35" s="214"/>
      <c r="CW35" s="214"/>
      <c r="CX35" s="214"/>
      <c r="CY35" s="214"/>
      <c r="CZ35" s="214"/>
      <c r="DA35" s="214"/>
      <c r="DB35" s="214"/>
      <c r="DC35" s="214"/>
      <c r="DD35" s="214"/>
      <c r="DE35" s="214"/>
      <c r="DF35" s="214"/>
      <c r="DG35" s="214"/>
      <c r="DH35" s="214"/>
      <c r="DI35" s="214"/>
      <c r="DJ35" s="214"/>
      <c r="DK35" s="214"/>
      <c r="DL35" s="214"/>
      <c r="DM35" s="214"/>
      <c r="DN35" s="214"/>
      <c r="DO35" s="214"/>
      <c r="DP35" s="214"/>
      <c r="DQ35" s="214"/>
      <c r="DR35" s="214"/>
      <c r="DS35" s="214"/>
      <c r="DT35" s="214"/>
      <c r="DU35" s="214"/>
      <c r="DV35" s="214"/>
      <c r="DW35" s="214"/>
      <c r="DX35" s="214"/>
      <c r="DY35" s="214"/>
      <c r="DZ35" s="214"/>
      <c r="EA35" s="214"/>
      <c r="EB35" s="214"/>
      <c r="EC35" s="214"/>
      <c r="ED35" s="214"/>
      <c r="EE35" s="214"/>
      <c r="EF35" s="214"/>
      <c r="EG35" s="214"/>
      <c r="EH35" s="214"/>
      <c r="EI35" s="214"/>
      <c r="EJ35" s="214"/>
      <c r="EK35" s="214"/>
      <c r="EL35" s="214"/>
      <c r="EM35" s="214"/>
      <c r="EN35" s="214"/>
      <c r="EO35" s="214"/>
      <c r="EP35" s="214"/>
      <c r="EQ35" s="214"/>
      <c r="ER35" s="214"/>
      <c r="ES35" s="214"/>
    </row>
    <row r="36" spans="1:149" ht="16.5" thickBot="1">
      <c r="A36" s="959" t="s">
        <v>1629</v>
      </c>
      <c r="B36" s="948">
        <v>45221</v>
      </c>
      <c r="C36" s="936" t="s">
        <v>656</v>
      </c>
      <c r="D36" s="944" t="s">
        <v>657</v>
      </c>
      <c r="E36" s="973">
        <v>0.84899999999999998</v>
      </c>
      <c r="F36" s="943">
        <v>8.49</v>
      </c>
      <c r="G36" s="936" t="s">
        <v>1626</v>
      </c>
      <c r="H36" s="936" t="s">
        <v>1626</v>
      </c>
      <c r="I36" s="248" t="str">
        <f t="shared" si="0"/>
        <v>BE0000339482</v>
      </c>
      <c r="J36" s="248" t="str">
        <f t="shared" si="1"/>
        <v>BE0000339482</v>
      </c>
      <c r="K36" s="303" t="str">
        <f t="shared" si="2"/>
        <v>FGBMU8</v>
      </c>
      <c r="L36" s="303" t="str">
        <f t="shared" si="3"/>
        <v>FGBMU8</v>
      </c>
      <c r="M36" s="349" t="s">
        <v>1626</v>
      </c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  <c r="CW36" s="214"/>
      <c r="CX36" s="214"/>
      <c r="CY36" s="214"/>
      <c r="CZ36" s="214"/>
      <c r="DA36" s="214"/>
      <c r="DB36" s="214"/>
      <c r="DC36" s="214"/>
      <c r="DD36" s="214"/>
      <c r="DE36" s="214"/>
      <c r="DF36" s="214"/>
      <c r="DG36" s="214"/>
      <c r="DH36" s="214"/>
      <c r="DI36" s="214"/>
      <c r="DJ36" s="214"/>
      <c r="DK36" s="214"/>
      <c r="DL36" s="214"/>
      <c r="DM36" s="214"/>
      <c r="DN36" s="214"/>
      <c r="DO36" s="214"/>
      <c r="DP36" s="214"/>
      <c r="DQ36" s="214"/>
      <c r="DR36" s="214"/>
      <c r="DS36" s="214"/>
      <c r="DT36" s="214"/>
      <c r="DU36" s="214"/>
      <c r="DV36" s="214"/>
      <c r="DW36" s="214"/>
      <c r="DX36" s="214"/>
      <c r="DY36" s="214"/>
      <c r="DZ36" s="214"/>
      <c r="EA36" s="214"/>
      <c r="EB36" s="214"/>
      <c r="EC36" s="214"/>
      <c r="ED36" s="214"/>
      <c r="EE36" s="214"/>
      <c r="EF36" s="214"/>
      <c r="EG36" s="214"/>
      <c r="EH36" s="214"/>
      <c r="EI36" s="214"/>
      <c r="EJ36" s="214"/>
      <c r="EK36" s="214"/>
      <c r="EL36" s="214"/>
      <c r="EM36" s="214"/>
      <c r="EN36" s="214"/>
      <c r="EO36" s="214"/>
      <c r="EP36" s="214"/>
      <c r="EQ36" s="214"/>
      <c r="ER36" s="214"/>
      <c r="ES36" s="214"/>
    </row>
    <row r="37" spans="1:149" ht="16.5" thickBot="1">
      <c r="A37" s="959" t="s">
        <v>1630</v>
      </c>
      <c r="B37" s="948">
        <v>45465</v>
      </c>
      <c r="C37" s="936" t="s">
        <v>266</v>
      </c>
      <c r="D37" s="936" t="s">
        <v>221</v>
      </c>
      <c r="E37" s="972">
        <v>1.0249999999999999</v>
      </c>
      <c r="F37" s="943">
        <v>10.25</v>
      </c>
      <c r="G37" s="936" t="s">
        <v>1626</v>
      </c>
      <c r="H37" s="936" t="s">
        <v>1626</v>
      </c>
      <c r="I37" s="248" t="str">
        <f t="shared" si="0"/>
        <v>BE0000332412</v>
      </c>
      <c r="J37" s="248" t="str">
        <f t="shared" si="1"/>
        <v>BE0000332412</v>
      </c>
      <c r="K37" s="303" t="str">
        <f t="shared" si="2"/>
        <v>FGBMU8</v>
      </c>
      <c r="L37" s="303" t="str">
        <f t="shared" si="3"/>
        <v>FGBMU8</v>
      </c>
      <c r="M37" s="349" t="s">
        <v>1626</v>
      </c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  <c r="CW37" s="214"/>
      <c r="CX37" s="214"/>
      <c r="CY37" s="214"/>
      <c r="CZ37" s="214"/>
      <c r="DA37" s="214"/>
      <c r="DB37" s="214"/>
      <c r="DC37" s="214"/>
      <c r="DD37" s="214"/>
      <c r="DE37" s="214"/>
      <c r="DF37" s="214"/>
      <c r="DG37" s="214"/>
      <c r="DH37" s="214"/>
      <c r="DI37" s="214"/>
      <c r="DJ37" s="214"/>
      <c r="DK37" s="214"/>
      <c r="DL37" s="214"/>
      <c r="DM37" s="214"/>
      <c r="DN37" s="214"/>
      <c r="DO37" s="214"/>
      <c r="DP37" s="214"/>
      <c r="DQ37" s="214"/>
      <c r="DR37" s="214"/>
      <c r="DS37" s="214"/>
      <c r="DT37" s="214"/>
      <c r="DU37" s="214"/>
      <c r="DV37" s="214"/>
      <c r="DW37" s="214"/>
      <c r="DX37" s="214"/>
      <c r="DY37" s="214"/>
      <c r="DZ37" s="214"/>
      <c r="EA37" s="214"/>
      <c r="EB37" s="214"/>
      <c r="EC37" s="214"/>
      <c r="ED37" s="214"/>
      <c r="EE37" s="214"/>
      <c r="EF37" s="214"/>
      <c r="EG37" s="214"/>
      <c r="EH37" s="214"/>
      <c r="EI37" s="214"/>
      <c r="EJ37" s="214"/>
      <c r="EK37" s="214"/>
      <c r="EL37" s="214"/>
      <c r="EM37" s="214"/>
      <c r="EN37" s="214"/>
      <c r="EO37" s="214"/>
      <c r="EP37" s="214"/>
      <c r="EQ37" s="214"/>
      <c r="ER37" s="214"/>
      <c r="ES37" s="214"/>
    </row>
    <row r="38" spans="1:149" ht="16.5" thickBot="1">
      <c r="A38" s="959" t="s">
        <v>1631</v>
      </c>
      <c r="B38" s="948">
        <v>45587</v>
      </c>
      <c r="C38" s="936" t="s">
        <v>718</v>
      </c>
      <c r="D38" s="960" t="s">
        <v>719</v>
      </c>
      <c r="E38" s="972">
        <v>1</v>
      </c>
      <c r="F38" s="943">
        <v>10</v>
      </c>
      <c r="G38" s="936" t="s">
        <v>1626</v>
      </c>
      <c r="H38" s="936" t="s">
        <v>1626</v>
      </c>
      <c r="I38" s="248" t="str">
        <f t="shared" si="0"/>
        <v>BE0000342510</v>
      </c>
      <c r="J38" s="248" t="str">
        <f t="shared" si="1"/>
        <v>BE0000342510</v>
      </c>
      <c r="K38" s="303" t="str">
        <f t="shared" si="2"/>
        <v>FGBMU8</v>
      </c>
      <c r="L38" s="303" t="str">
        <f t="shared" si="3"/>
        <v>FGBMU8</v>
      </c>
      <c r="M38" s="349" t="s">
        <v>1626</v>
      </c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14"/>
      <c r="BS38" s="214"/>
      <c r="BT38" s="214"/>
      <c r="BU38" s="214"/>
      <c r="BV38" s="214"/>
      <c r="BW38" s="214"/>
      <c r="BX38" s="214"/>
      <c r="BY38" s="214"/>
      <c r="BZ38" s="214"/>
      <c r="CA38" s="214"/>
      <c r="CB38" s="214"/>
      <c r="CC38" s="214"/>
      <c r="CD38" s="214"/>
      <c r="CE38" s="214"/>
      <c r="CF38" s="214"/>
      <c r="CG38" s="214"/>
      <c r="CH38" s="214"/>
      <c r="CI38" s="214"/>
      <c r="CJ38" s="214"/>
      <c r="CK38" s="214"/>
      <c r="CL38" s="214"/>
      <c r="CM38" s="214"/>
      <c r="CN38" s="214"/>
      <c r="CO38" s="214"/>
      <c r="CP38" s="214"/>
      <c r="CQ38" s="214"/>
      <c r="CR38" s="214"/>
      <c r="CS38" s="214"/>
      <c r="CT38" s="214"/>
      <c r="CU38" s="214"/>
      <c r="CV38" s="214"/>
      <c r="CW38" s="214"/>
      <c r="CX38" s="214"/>
      <c r="CY38" s="214"/>
      <c r="CZ38" s="214"/>
      <c r="DA38" s="214"/>
      <c r="DB38" s="214"/>
      <c r="DC38" s="214"/>
      <c r="DD38" s="214"/>
      <c r="DE38" s="214"/>
      <c r="DF38" s="214"/>
      <c r="DG38" s="214"/>
      <c r="DH38" s="214"/>
      <c r="DI38" s="214"/>
      <c r="DJ38" s="214"/>
      <c r="DK38" s="214"/>
      <c r="DL38" s="214"/>
      <c r="DM38" s="214"/>
      <c r="DN38" s="214"/>
      <c r="DO38" s="214"/>
      <c r="DP38" s="214"/>
      <c r="DQ38" s="214"/>
      <c r="DR38" s="214"/>
      <c r="DS38" s="214"/>
      <c r="DT38" s="214"/>
      <c r="DU38" s="214"/>
      <c r="DV38" s="214"/>
      <c r="DW38" s="214"/>
      <c r="DX38" s="214"/>
      <c r="DY38" s="214"/>
      <c r="DZ38" s="214"/>
      <c r="EA38" s="214"/>
      <c r="EB38" s="214"/>
      <c r="EC38" s="214"/>
      <c r="ED38" s="214"/>
      <c r="EE38" s="214"/>
      <c r="EF38" s="214"/>
      <c r="EG38" s="214"/>
      <c r="EH38" s="214"/>
      <c r="EI38" s="214"/>
      <c r="EJ38" s="214"/>
      <c r="EK38" s="214"/>
      <c r="EL38" s="214"/>
      <c r="EM38" s="214"/>
      <c r="EN38" s="214"/>
      <c r="EO38" s="214"/>
      <c r="EP38" s="214"/>
      <c r="EQ38" s="214"/>
      <c r="ER38" s="214"/>
      <c r="ES38" s="214"/>
    </row>
    <row r="39" spans="1:149" ht="16.5" thickBot="1">
      <c r="A39" s="959" t="s">
        <v>1632</v>
      </c>
      <c r="B39" s="948">
        <v>45830</v>
      </c>
      <c r="C39" s="949" t="s">
        <v>381</v>
      </c>
      <c r="D39" s="949" t="s">
        <v>382</v>
      </c>
      <c r="E39" s="972">
        <v>1.107</v>
      </c>
      <c r="F39" s="943">
        <v>11.07</v>
      </c>
      <c r="G39" s="936" t="s">
        <v>1626</v>
      </c>
      <c r="H39" s="936" t="s">
        <v>1626</v>
      </c>
      <c r="I39" s="248" t="str">
        <f t="shared" si="0"/>
        <v>BE0000334434</v>
      </c>
      <c r="J39" s="248" t="str">
        <f t="shared" si="1"/>
        <v>BE0000334434</v>
      </c>
      <c r="K39" s="303" t="str">
        <f t="shared" si="2"/>
        <v>FGBMU8</v>
      </c>
      <c r="L39" s="303" t="str">
        <f t="shared" si="3"/>
        <v>FGBMU8</v>
      </c>
      <c r="M39" s="349" t="s">
        <v>1626</v>
      </c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14"/>
      <c r="BS39" s="214"/>
      <c r="BT39" s="214"/>
      <c r="BU39" s="214"/>
      <c r="BV39" s="214"/>
      <c r="BW39" s="214"/>
      <c r="BX39" s="214"/>
      <c r="BY39" s="214"/>
      <c r="BZ39" s="214"/>
      <c r="CA39" s="214"/>
      <c r="CB39" s="214"/>
      <c r="CC39" s="214"/>
      <c r="CD39" s="214"/>
      <c r="CE39" s="214"/>
      <c r="CF39" s="214"/>
      <c r="CG39" s="214"/>
      <c r="CH39" s="214"/>
      <c r="CI39" s="214"/>
      <c r="CJ39" s="214"/>
      <c r="CK39" s="214"/>
      <c r="CL39" s="214"/>
      <c r="CM39" s="214"/>
      <c r="CN39" s="214"/>
      <c r="CO39" s="214"/>
      <c r="CP39" s="214"/>
      <c r="CQ39" s="214"/>
      <c r="CR39" s="214"/>
      <c r="CS39" s="214"/>
      <c r="CT39" s="214"/>
      <c r="CU39" s="214"/>
      <c r="CV39" s="214"/>
      <c r="CW39" s="214"/>
      <c r="CX39" s="214"/>
      <c r="CY39" s="214"/>
      <c r="CZ39" s="214"/>
      <c r="DA39" s="214"/>
      <c r="DB39" s="214"/>
      <c r="DC39" s="214"/>
      <c r="DD39" s="214"/>
      <c r="DE39" s="214"/>
      <c r="DF39" s="214"/>
      <c r="DG39" s="214"/>
      <c r="DH39" s="214"/>
      <c r="DI39" s="214"/>
      <c r="DJ39" s="214"/>
      <c r="DK39" s="214"/>
      <c r="DL39" s="214"/>
      <c r="DM39" s="214"/>
      <c r="DN39" s="214"/>
      <c r="DO39" s="214"/>
      <c r="DP39" s="214"/>
      <c r="DQ39" s="214"/>
      <c r="DR39" s="214"/>
      <c r="DS39" s="214"/>
      <c r="DT39" s="214"/>
      <c r="DU39" s="214"/>
      <c r="DV39" s="214"/>
      <c r="DW39" s="214"/>
      <c r="DX39" s="214"/>
      <c r="DY39" s="214"/>
      <c r="DZ39" s="214"/>
      <c r="EA39" s="214"/>
      <c r="EB39" s="214"/>
      <c r="EC39" s="214"/>
      <c r="ED39" s="214"/>
      <c r="EE39" s="214"/>
      <c r="EF39" s="214"/>
      <c r="EG39" s="214"/>
      <c r="EH39" s="214"/>
      <c r="EI39" s="214"/>
      <c r="EJ39" s="214"/>
      <c r="EK39" s="214"/>
      <c r="EL39" s="214"/>
      <c r="EM39" s="214"/>
      <c r="EN39" s="214"/>
      <c r="EO39" s="214"/>
      <c r="EP39" s="214"/>
      <c r="EQ39" s="214"/>
      <c r="ER39" s="214"/>
      <c r="ES39" s="214"/>
    </row>
    <row r="40" spans="1:149" ht="16.5" thickBot="1">
      <c r="A40" s="959" t="s">
        <v>1633</v>
      </c>
      <c r="B40" s="948">
        <v>46109</v>
      </c>
      <c r="C40" s="936" t="s">
        <v>267</v>
      </c>
      <c r="D40" s="936" t="s">
        <v>435</v>
      </c>
      <c r="E40" s="974">
        <v>0.63100000000000001</v>
      </c>
      <c r="F40" s="943">
        <v>6.3100000000000005</v>
      </c>
      <c r="G40" s="936" t="s">
        <v>1646</v>
      </c>
      <c r="H40" s="936" t="s">
        <v>1646</v>
      </c>
      <c r="I40" s="248" t="str">
        <f t="shared" si="0"/>
        <v>BE0000324336</v>
      </c>
      <c r="J40" s="248" t="str">
        <f t="shared" si="1"/>
        <v>BE0000324336</v>
      </c>
      <c r="K40" s="303" t="str">
        <f t="shared" si="2"/>
        <v>FGBLU8</v>
      </c>
      <c r="L40" s="303" t="str">
        <f t="shared" si="3"/>
        <v>FGBLU8</v>
      </c>
      <c r="M40" s="349" t="s">
        <v>1646</v>
      </c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  <c r="BR40" s="214"/>
      <c r="BS40" s="214"/>
      <c r="BT40" s="214"/>
      <c r="BU40" s="214"/>
      <c r="BV40" s="214"/>
      <c r="BW40" s="214"/>
      <c r="BX40" s="214"/>
      <c r="BY40" s="214"/>
      <c r="BZ40" s="214"/>
      <c r="CA40" s="214"/>
      <c r="CB40" s="214"/>
      <c r="CC40" s="214"/>
      <c r="CD40" s="214"/>
      <c r="CE40" s="214"/>
      <c r="CF40" s="214"/>
      <c r="CG40" s="214"/>
      <c r="CH40" s="214"/>
      <c r="CI40" s="214"/>
      <c r="CJ40" s="214"/>
      <c r="CK40" s="214"/>
      <c r="CL40" s="214"/>
      <c r="CM40" s="214"/>
      <c r="CN40" s="214"/>
      <c r="CO40" s="214"/>
      <c r="CP40" s="214"/>
      <c r="CQ40" s="214"/>
      <c r="CR40" s="214"/>
      <c r="CS40" s="214"/>
      <c r="CT40" s="214"/>
      <c r="CU40" s="214"/>
      <c r="CV40" s="214"/>
      <c r="CW40" s="214"/>
      <c r="CX40" s="214"/>
      <c r="CY40" s="214"/>
      <c r="CZ40" s="214"/>
      <c r="DA40" s="214"/>
      <c r="DB40" s="214"/>
      <c r="DC40" s="214"/>
      <c r="DD40" s="214"/>
      <c r="DE40" s="214"/>
      <c r="DF40" s="214"/>
      <c r="DG40" s="214"/>
      <c r="DH40" s="214"/>
      <c r="DI40" s="214"/>
      <c r="DJ40" s="214"/>
      <c r="DK40" s="214"/>
      <c r="DL40" s="214"/>
      <c r="DM40" s="214"/>
      <c r="DN40" s="214"/>
      <c r="DO40" s="214"/>
      <c r="DP40" s="214"/>
      <c r="DQ40" s="214"/>
      <c r="DR40" s="214"/>
      <c r="DS40" s="214"/>
      <c r="DT40" s="214"/>
      <c r="DU40" s="214"/>
      <c r="DV40" s="214"/>
      <c r="DW40" s="214"/>
      <c r="DX40" s="214"/>
      <c r="DY40" s="214"/>
      <c r="DZ40" s="214"/>
      <c r="EA40" s="214"/>
      <c r="EB40" s="214"/>
      <c r="EC40" s="214"/>
      <c r="ED40" s="214"/>
      <c r="EE40" s="214"/>
      <c r="EF40" s="214"/>
      <c r="EG40" s="214"/>
      <c r="EH40" s="214"/>
      <c r="EI40" s="214"/>
      <c r="EJ40" s="214"/>
      <c r="EK40" s="214"/>
      <c r="EL40" s="214"/>
      <c r="EM40" s="214"/>
      <c r="EN40" s="214"/>
      <c r="EO40" s="214"/>
      <c r="EP40" s="214"/>
      <c r="EQ40" s="214"/>
      <c r="ER40" s="214"/>
      <c r="ES40" s="214"/>
    </row>
    <row r="41" spans="1:149" ht="16.5" thickBot="1">
      <c r="A41" s="959" t="s">
        <v>1634</v>
      </c>
      <c r="B41" s="948">
        <v>46195</v>
      </c>
      <c r="C41" s="944" t="s">
        <v>600</v>
      </c>
      <c r="D41" s="944" t="s">
        <v>601</v>
      </c>
      <c r="E41" s="974">
        <v>0.55900000000000005</v>
      </c>
      <c r="F41" s="943">
        <v>5.5900000000000007</v>
      </c>
      <c r="G41" s="936" t="s">
        <v>1646</v>
      </c>
      <c r="H41" s="936" t="s">
        <v>1646</v>
      </c>
      <c r="I41" s="248" t="str">
        <f t="shared" si="0"/>
        <v>BE0000337460</v>
      </c>
      <c r="J41" s="248" t="str">
        <f t="shared" si="1"/>
        <v>BE0000337460</v>
      </c>
      <c r="K41" s="303" t="str">
        <f t="shared" si="2"/>
        <v>FGBLU8</v>
      </c>
      <c r="L41" s="303" t="str">
        <f t="shared" si="3"/>
        <v>FGBLU8</v>
      </c>
      <c r="M41" s="349" t="s">
        <v>1646</v>
      </c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  <c r="BR41" s="214"/>
      <c r="BS41" s="214"/>
      <c r="BT41" s="214"/>
      <c r="BU41" s="214"/>
      <c r="BV41" s="214"/>
      <c r="BW41" s="214"/>
      <c r="BX41" s="214"/>
      <c r="BY41" s="214"/>
      <c r="BZ41" s="214"/>
      <c r="CA41" s="214"/>
      <c r="CB41" s="214"/>
      <c r="CC41" s="214"/>
      <c r="CD41" s="214"/>
      <c r="CE41" s="214"/>
      <c r="CF41" s="214"/>
      <c r="CG41" s="214"/>
      <c r="CH41" s="214"/>
      <c r="CI41" s="214"/>
      <c r="CJ41" s="214"/>
      <c r="CK41" s="214"/>
      <c r="CL41" s="214"/>
      <c r="CM41" s="214"/>
      <c r="CN41" s="214"/>
      <c r="CO41" s="214"/>
      <c r="CP41" s="214"/>
      <c r="CQ41" s="214"/>
      <c r="CR41" s="214"/>
      <c r="CS41" s="214"/>
      <c r="CT41" s="214"/>
      <c r="CU41" s="214"/>
      <c r="CV41" s="214"/>
      <c r="CW41" s="214"/>
      <c r="CX41" s="214"/>
      <c r="CY41" s="214"/>
      <c r="CZ41" s="214"/>
      <c r="DA41" s="214"/>
      <c r="DB41" s="214"/>
      <c r="DC41" s="214"/>
      <c r="DD41" s="214"/>
      <c r="DE41" s="214"/>
      <c r="DF41" s="214"/>
      <c r="DG41" s="214"/>
      <c r="DH41" s="214"/>
      <c r="DI41" s="214"/>
      <c r="DJ41" s="214"/>
      <c r="DK41" s="214"/>
      <c r="DL41" s="214"/>
      <c r="DM41" s="214"/>
      <c r="DN41" s="214"/>
      <c r="DO41" s="214"/>
      <c r="DP41" s="214"/>
      <c r="DQ41" s="214"/>
      <c r="DR41" s="214"/>
      <c r="DS41" s="214"/>
      <c r="DT41" s="214"/>
      <c r="DU41" s="214"/>
      <c r="DV41" s="214"/>
      <c r="DW41" s="214"/>
      <c r="DX41" s="214"/>
      <c r="DY41" s="214"/>
      <c r="DZ41" s="214"/>
      <c r="EA41" s="214"/>
      <c r="EB41" s="214"/>
      <c r="EC41" s="214"/>
      <c r="ED41" s="214"/>
      <c r="EE41" s="214"/>
      <c r="EF41" s="214"/>
      <c r="EG41" s="214"/>
      <c r="EH41" s="214"/>
      <c r="EI41" s="214"/>
      <c r="EJ41" s="214"/>
      <c r="EK41" s="214"/>
      <c r="EL41" s="214"/>
      <c r="EM41" s="214"/>
      <c r="EN41" s="214"/>
      <c r="EO41" s="214"/>
      <c r="EP41" s="214"/>
      <c r="EQ41" s="214"/>
      <c r="ER41" s="214"/>
      <c r="ES41" s="214"/>
    </row>
    <row r="42" spans="1:149" ht="16.5" thickBot="1">
      <c r="A42" s="959" t="s">
        <v>1635</v>
      </c>
      <c r="B42" s="948">
        <v>46560</v>
      </c>
      <c r="C42" s="944" t="s">
        <v>720</v>
      </c>
      <c r="D42" s="944" t="s">
        <v>721</v>
      </c>
      <c r="E42" s="974">
        <v>0.61299999999999999</v>
      </c>
      <c r="F42" s="943">
        <v>6.13</v>
      </c>
      <c r="G42" s="936" t="s">
        <v>1646</v>
      </c>
      <c r="H42" s="936" t="s">
        <v>1646</v>
      </c>
      <c r="I42" s="248" t="str">
        <f t="shared" si="0"/>
        <v>BE0000341504</v>
      </c>
      <c r="J42" s="248" t="str">
        <f t="shared" si="1"/>
        <v>BE0000341504</v>
      </c>
      <c r="K42" s="303" t="str">
        <f t="shared" si="2"/>
        <v>FGBLU8</v>
      </c>
      <c r="L42" s="303" t="str">
        <f t="shared" si="3"/>
        <v>FGBLU8</v>
      </c>
      <c r="M42" s="349" t="s">
        <v>1646</v>
      </c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14"/>
      <c r="BS42" s="214"/>
      <c r="BT42" s="214"/>
      <c r="BU42" s="214"/>
      <c r="BV42" s="214"/>
      <c r="BW42" s="214"/>
      <c r="BX42" s="214"/>
      <c r="BY42" s="214"/>
      <c r="BZ42" s="214"/>
      <c r="CA42" s="214"/>
      <c r="CB42" s="214"/>
      <c r="CC42" s="214"/>
      <c r="CD42" s="214"/>
      <c r="CE42" s="214"/>
      <c r="CF42" s="214"/>
      <c r="CG42" s="214"/>
      <c r="CH42" s="214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214"/>
      <c r="CW42" s="214"/>
      <c r="CX42" s="214"/>
      <c r="CY42" s="214"/>
      <c r="CZ42" s="214"/>
      <c r="DA42" s="214"/>
      <c r="DB42" s="214"/>
      <c r="DC42" s="214"/>
      <c r="DD42" s="214"/>
      <c r="DE42" s="214"/>
      <c r="DF42" s="214"/>
      <c r="DG42" s="214"/>
      <c r="DH42" s="214"/>
      <c r="DI42" s="214"/>
      <c r="DJ42" s="214"/>
      <c r="DK42" s="214"/>
      <c r="DL42" s="214"/>
      <c r="DM42" s="214"/>
      <c r="DN42" s="214"/>
      <c r="DO42" s="214"/>
      <c r="DP42" s="214"/>
      <c r="DQ42" s="214"/>
      <c r="DR42" s="214"/>
      <c r="DS42" s="214"/>
      <c r="DT42" s="214"/>
      <c r="DU42" s="214"/>
      <c r="DV42" s="214"/>
      <c r="DW42" s="214"/>
      <c r="DX42" s="214"/>
      <c r="DY42" s="214"/>
      <c r="DZ42" s="214"/>
      <c r="EA42" s="214"/>
      <c r="EB42" s="214"/>
      <c r="EC42" s="214"/>
      <c r="ED42" s="214"/>
      <c r="EE42" s="214"/>
      <c r="EF42" s="214"/>
      <c r="EG42" s="214"/>
      <c r="EH42" s="214"/>
      <c r="EI42" s="214"/>
      <c r="EJ42" s="214"/>
      <c r="EK42" s="214"/>
      <c r="EL42" s="214"/>
      <c r="EM42" s="214"/>
      <c r="EN42" s="214"/>
      <c r="EO42" s="214"/>
      <c r="EP42" s="214"/>
      <c r="EQ42" s="214"/>
      <c r="ER42" s="214"/>
      <c r="ES42" s="214"/>
    </row>
    <row r="43" spans="1:149" ht="16.5" thickBot="1">
      <c r="A43" s="959" t="s">
        <v>1636</v>
      </c>
      <c r="B43" s="948">
        <v>46840</v>
      </c>
      <c r="C43" s="936" t="s">
        <v>128</v>
      </c>
      <c r="D43" s="936" t="s">
        <v>436</v>
      </c>
      <c r="E43" s="974">
        <v>0.82899999999999996</v>
      </c>
      <c r="F43" s="943">
        <v>8.2899999999999991</v>
      </c>
      <c r="G43" s="936" t="s">
        <v>1646</v>
      </c>
      <c r="H43" s="936" t="s">
        <v>1646</v>
      </c>
      <c r="I43" s="248" t="str">
        <f t="shared" si="0"/>
        <v>BE0000291972</v>
      </c>
      <c r="J43" s="248" t="str">
        <f t="shared" si="1"/>
        <v>BE0000291972</v>
      </c>
      <c r="K43" s="303" t="str">
        <f t="shared" si="2"/>
        <v>FGBLU8</v>
      </c>
      <c r="L43" s="303" t="str">
        <f t="shared" si="3"/>
        <v>FGBLU8</v>
      </c>
      <c r="M43" s="349" t="s">
        <v>1646</v>
      </c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14"/>
      <c r="BS43" s="214"/>
      <c r="BT43" s="214"/>
      <c r="BU43" s="214"/>
      <c r="BV43" s="214"/>
      <c r="BW43" s="214"/>
      <c r="BX43" s="214"/>
      <c r="BY43" s="214"/>
      <c r="BZ43" s="214"/>
      <c r="CA43" s="214"/>
      <c r="CB43" s="214"/>
      <c r="CC43" s="214"/>
      <c r="CD43" s="214"/>
      <c r="CE43" s="214"/>
      <c r="CF43" s="214"/>
      <c r="CG43" s="214"/>
      <c r="CH43" s="214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4"/>
      <c r="CW43" s="214"/>
      <c r="CX43" s="214"/>
      <c r="CY43" s="214"/>
      <c r="CZ43" s="214"/>
      <c r="DA43" s="214"/>
      <c r="DB43" s="214"/>
      <c r="DC43" s="214"/>
      <c r="DD43" s="214"/>
      <c r="DE43" s="214"/>
      <c r="DF43" s="214"/>
      <c r="DG43" s="214"/>
      <c r="DH43" s="214"/>
      <c r="DI43" s="214"/>
      <c r="DJ43" s="214"/>
      <c r="DK43" s="214"/>
      <c r="DL43" s="214"/>
      <c r="DM43" s="214"/>
      <c r="DN43" s="214"/>
      <c r="DO43" s="214"/>
      <c r="DP43" s="214"/>
      <c r="DQ43" s="214"/>
      <c r="DR43" s="214"/>
      <c r="DS43" s="214"/>
      <c r="DT43" s="214"/>
      <c r="DU43" s="214"/>
      <c r="DV43" s="214"/>
      <c r="DW43" s="214"/>
      <c r="DX43" s="214"/>
      <c r="DY43" s="214"/>
      <c r="DZ43" s="214"/>
      <c r="EA43" s="214"/>
      <c r="EB43" s="214"/>
      <c r="EC43" s="214"/>
      <c r="ED43" s="214"/>
      <c r="EE43" s="214"/>
      <c r="EF43" s="214"/>
      <c r="EG43" s="214"/>
      <c r="EH43" s="214"/>
      <c r="EI43" s="214"/>
      <c r="EJ43" s="214"/>
      <c r="EK43" s="214"/>
      <c r="EL43" s="214"/>
      <c r="EM43" s="214"/>
      <c r="EN43" s="214"/>
      <c r="EO43" s="214"/>
      <c r="EP43" s="214"/>
      <c r="EQ43" s="214"/>
      <c r="ER43" s="214"/>
      <c r="ES43" s="214"/>
    </row>
    <row r="44" spans="1:149" ht="16.5" thickBot="1">
      <c r="A44" s="959" t="s">
        <v>1637</v>
      </c>
      <c r="B44" s="948">
        <v>46926</v>
      </c>
      <c r="C44" s="944" t="s">
        <v>1558</v>
      </c>
      <c r="D44" s="936" t="s">
        <v>1559</v>
      </c>
      <c r="E44" s="974">
        <v>0.66900000000000004</v>
      </c>
      <c r="F44" s="943">
        <v>6.69</v>
      </c>
      <c r="G44" s="936" t="s">
        <v>1646</v>
      </c>
      <c r="H44" s="936" t="s">
        <v>1646</v>
      </c>
      <c r="I44" s="248" t="str">
        <f t="shared" si="0"/>
        <v>BE0000345547</v>
      </c>
      <c r="J44" s="248" t="str">
        <f t="shared" si="1"/>
        <v>BE0000345547</v>
      </c>
      <c r="K44" s="303" t="str">
        <f t="shared" si="2"/>
        <v>FGBLU8</v>
      </c>
      <c r="L44" s="303" t="str">
        <f t="shared" si="3"/>
        <v>FGBLU8</v>
      </c>
      <c r="M44" s="349" t="s">
        <v>1646</v>
      </c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  <c r="BR44" s="214"/>
      <c r="BS44" s="214"/>
      <c r="BT44" s="214"/>
      <c r="BU44" s="214"/>
      <c r="BV44" s="214"/>
      <c r="BW44" s="214"/>
      <c r="BX44" s="214"/>
      <c r="BY44" s="214"/>
      <c r="BZ44" s="214"/>
      <c r="CA44" s="214"/>
      <c r="CB44" s="214"/>
      <c r="CC44" s="214"/>
      <c r="CD44" s="214"/>
      <c r="CE44" s="214"/>
      <c r="CF44" s="214"/>
      <c r="CG44" s="214"/>
      <c r="CH44" s="214"/>
      <c r="CI44" s="214"/>
      <c r="CJ44" s="214"/>
      <c r="CK44" s="214"/>
      <c r="CL44" s="214"/>
      <c r="CM44" s="214"/>
      <c r="CN44" s="214"/>
      <c r="CO44" s="214"/>
      <c r="CP44" s="214"/>
      <c r="CQ44" s="214"/>
      <c r="CR44" s="214"/>
      <c r="CS44" s="214"/>
      <c r="CT44" s="214"/>
      <c r="CU44" s="214"/>
      <c r="CV44" s="214"/>
      <c r="CW44" s="214"/>
      <c r="CX44" s="214"/>
      <c r="CY44" s="214"/>
      <c r="CZ44" s="214"/>
      <c r="DA44" s="214"/>
      <c r="DB44" s="214"/>
      <c r="DC44" s="214"/>
      <c r="DD44" s="214"/>
      <c r="DE44" s="214"/>
      <c r="DF44" s="214"/>
      <c r="DG44" s="214"/>
      <c r="DH44" s="214"/>
      <c r="DI44" s="214"/>
      <c r="DJ44" s="214"/>
      <c r="DK44" s="214"/>
      <c r="DL44" s="214"/>
      <c r="DM44" s="214"/>
      <c r="DN44" s="214"/>
      <c r="DO44" s="214"/>
      <c r="DP44" s="214"/>
      <c r="DQ44" s="214"/>
      <c r="DR44" s="214"/>
      <c r="DS44" s="214"/>
      <c r="DT44" s="214"/>
      <c r="DU44" s="214"/>
      <c r="DV44" s="214"/>
      <c r="DW44" s="214"/>
      <c r="DX44" s="214"/>
      <c r="DY44" s="214"/>
      <c r="DZ44" s="214"/>
      <c r="EA44" s="214"/>
      <c r="EB44" s="214"/>
      <c r="EC44" s="214"/>
      <c r="ED44" s="214"/>
      <c r="EE44" s="214"/>
      <c r="EF44" s="214"/>
      <c r="EG44" s="214"/>
      <c r="EH44" s="214"/>
      <c r="EI44" s="214"/>
      <c r="EJ44" s="214"/>
      <c r="EK44" s="214"/>
      <c r="EL44" s="214"/>
      <c r="EM44" s="214"/>
      <c r="EN44" s="214"/>
      <c r="EO44" s="214"/>
      <c r="EP44" s="214"/>
      <c r="EQ44" s="214"/>
      <c r="ER44" s="214"/>
      <c r="ES44" s="214"/>
    </row>
    <row r="45" spans="1:149" ht="16.5" thickBot="1">
      <c r="A45" s="959" t="s">
        <v>1638</v>
      </c>
      <c r="B45" s="948">
        <v>48021</v>
      </c>
      <c r="C45" s="949" t="s">
        <v>383</v>
      </c>
      <c r="D45" s="936" t="s">
        <v>384</v>
      </c>
      <c r="E45" s="975">
        <v>0.83699999999999997</v>
      </c>
      <c r="F45" s="943">
        <v>8.3699999999999992</v>
      </c>
      <c r="G45" s="936" t="s">
        <v>1646</v>
      </c>
      <c r="H45" s="936" t="s">
        <v>1646</v>
      </c>
      <c r="I45" s="248" t="str">
        <f t="shared" si="0"/>
        <v>BE0000335449</v>
      </c>
      <c r="J45" s="248" t="str">
        <f t="shared" si="1"/>
        <v>BE0000335449</v>
      </c>
      <c r="K45" s="303" t="str">
        <f t="shared" si="2"/>
        <v>FGBLU8</v>
      </c>
      <c r="L45" s="303" t="str">
        <f t="shared" si="3"/>
        <v>FGBLU8</v>
      </c>
      <c r="M45" s="349" t="s">
        <v>1646</v>
      </c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</row>
    <row r="46" spans="1:149" ht="16.5" thickBot="1">
      <c r="A46" s="959" t="s">
        <v>1639</v>
      </c>
      <c r="B46" s="948">
        <v>48301</v>
      </c>
      <c r="C46" s="936" t="s">
        <v>268</v>
      </c>
      <c r="D46" s="936" t="s">
        <v>437</v>
      </c>
      <c r="E46" s="975">
        <v>1.077</v>
      </c>
      <c r="F46" s="943">
        <v>10.77</v>
      </c>
      <c r="G46" s="936" t="s">
        <v>1646</v>
      </c>
      <c r="H46" s="936" t="s">
        <v>1646</v>
      </c>
      <c r="I46" s="248" t="str">
        <f t="shared" si="0"/>
        <v>BE0000326356</v>
      </c>
      <c r="J46" s="248" t="str">
        <f t="shared" si="1"/>
        <v>BE0000326356</v>
      </c>
      <c r="K46" s="303" t="str">
        <f t="shared" si="2"/>
        <v>FGBLU8</v>
      </c>
      <c r="L46" s="303" t="str">
        <f t="shared" si="3"/>
        <v>FGBLU8</v>
      </c>
      <c r="M46" s="349" t="s">
        <v>1646</v>
      </c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4"/>
      <c r="BX46" s="214"/>
      <c r="BY46" s="214"/>
      <c r="BZ46" s="214"/>
      <c r="CA46" s="214"/>
      <c r="CB46" s="214"/>
      <c r="CC46" s="214"/>
      <c r="CD46" s="214"/>
      <c r="CE46" s="214"/>
      <c r="CF46" s="214"/>
      <c r="CG46" s="214"/>
      <c r="CH46" s="214"/>
      <c r="CI46" s="214"/>
      <c r="CJ46" s="214"/>
      <c r="CK46" s="214"/>
      <c r="CL46" s="214"/>
      <c r="CM46" s="214"/>
      <c r="CN46" s="214"/>
      <c r="CO46" s="214"/>
      <c r="CP46" s="214"/>
      <c r="CQ46" s="214"/>
      <c r="CR46" s="214"/>
      <c r="CS46" s="214"/>
      <c r="CT46" s="214"/>
      <c r="CU46" s="214"/>
      <c r="CV46" s="214"/>
      <c r="CW46" s="214"/>
      <c r="CX46" s="214"/>
      <c r="CY46" s="214"/>
      <c r="CZ46" s="214"/>
      <c r="DA46" s="214"/>
      <c r="DB46" s="214"/>
      <c r="DC46" s="214"/>
      <c r="DD46" s="214"/>
      <c r="DE46" s="214"/>
      <c r="DF46" s="214"/>
      <c r="DG46" s="214"/>
      <c r="DH46" s="214"/>
      <c r="DI46" s="214"/>
      <c r="DJ46" s="214"/>
      <c r="DK46" s="214"/>
      <c r="DL46" s="214"/>
      <c r="DM46" s="214"/>
      <c r="DN46" s="214"/>
      <c r="DO46" s="214"/>
      <c r="DP46" s="214"/>
      <c r="DQ46" s="214"/>
      <c r="DR46" s="214"/>
      <c r="DS46" s="214"/>
      <c r="DT46" s="214"/>
      <c r="DU46" s="214"/>
      <c r="DV46" s="214"/>
      <c r="DW46" s="214"/>
      <c r="DX46" s="214"/>
      <c r="DY46" s="214"/>
      <c r="DZ46" s="214"/>
      <c r="EA46" s="214"/>
      <c r="EB46" s="214"/>
      <c r="EC46" s="214"/>
      <c r="ED46" s="214"/>
      <c r="EE46" s="214"/>
      <c r="EF46" s="214"/>
      <c r="EG46" s="214"/>
      <c r="EH46" s="214"/>
      <c r="EI46" s="214"/>
      <c r="EJ46" s="214"/>
      <c r="EK46" s="214"/>
      <c r="EL46" s="214"/>
      <c r="EM46" s="214"/>
      <c r="EN46" s="214"/>
      <c r="EO46" s="214"/>
      <c r="EP46" s="214"/>
      <c r="EQ46" s="214"/>
      <c r="ER46" s="214"/>
      <c r="ES46" s="214"/>
    </row>
    <row r="47" spans="1:149" ht="16.5" thickBot="1">
      <c r="A47" s="1005" t="s">
        <v>1640</v>
      </c>
      <c r="B47" s="948">
        <v>48691</v>
      </c>
      <c r="C47" s="936" t="s">
        <v>1641</v>
      </c>
      <c r="D47" s="936" t="s">
        <v>1881</v>
      </c>
      <c r="E47" s="975">
        <v>0.94199999999999995</v>
      </c>
      <c r="F47" s="943">
        <v>9.42</v>
      </c>
      <c r="G47" s="936" t="s">
        <v>1646</v>
      </c>
      <c r="H47" s="936" t="s">
        <v>1646</v>
      </c>
      <c r="I47" s="248" t="str">
        <f t="shared" si="0"/>
        <v>BE0000346552</v>
      </c>
      <c r="J47" s="248" t="str">
        <f t="shared" si="1"/>
        <v>BE0000346552</v>
      </c>
      <c r="K47" s="303" t="str">
        <f t="shared" si="2"/>
        <v>FGBLU8</v>
      </c>
      <c r="L47" s="303" t="str">
        <f t="shared" si="3"/>
        <v>FGBLU8</v>
      </c>
      <c r="M47" s="349" t="s">
        <v>1646</v>
      </c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4"/>
      <c r="BX47" s="214"/>
      <c r="BY47" s="214"/>
      <c r="BZ47" s="214"/>
      <c r="CA47" s="214"/>
      <c r="CB47" s="214"/>
      <c r="CC47" s="214"/>
      <c r="CD47" s="214"/>
      <c r="CE47" s="214"/>
      <c r="CF47" s="214"/>
      <c r="CG47" s="214"/>
      <c r="CH47" s="214"/>
      <c r="CI47" s="214"/>
      <c r="CJ47" s="214"/>
      <c r="CK47" s="214"/>
      <c r="CL47" s="214"/>
      <c r="CM47" s="214"/>
      <c r="CN47" s="214"/>
      <c r="CO47" s="214"/>
      <c r="CP47" s="214"/>
      <c r="CQ47" s="214"/>
      <c r="CR47" s="214"/>
      <c r="CS47" s="214"/>
      <c r="CT47" s="214"/>
      <c r="CU47" s="214"/>
      <c r="CV47" s="214"/>
      <c r="CW47" s="214"/>
      <c r="CX47" s="214"/>
      <c r="CY47" s="214"/>
      <c r="CZ47" s="214"/>
      <c r="DA47" s="214"/>
      <c r="DB47" s="214"/>
      <c r="DC47" s="214"/>
      <c r="DD47" s="214"/>
      <c r="DE47" s="214"/>
      <c r="DF47" s="214"/>
      <c r="DG47" s="214"/>
      <c r="DH47" s="214"/>
      <c r="DI47" s="214"/>
      <c r="DJ47" s="214"/>
      <c r="DK47" s="214"/>
      <c r="DL47" s="214"/>
      <c r="DM47" s="214"/>
      <c r="DN47" s="214"/>
      <c r="DO47" s="214"/>
      <c r="DP47" s="214"/>
      <c r="DQ47" s="214"/>
      <c r="DR47" s="214"/>
      <c r="DS47" s="214"/>
      <c r="DT47" s="214"/>
      <c r="DU47" s="214"/>
      <c r="DV47" s="214"/>
      <c r="DW47" s="214"/>
      <c r="DX47" s="214"/>
      <c r="DY47" s="214"/>
      <c r="DZ47" s="214"/>
      <c r="EA47" s="214"/>
      <c r="EB47" s="214"/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</row>
    <row r="48" spans="1:149" ht="16.5" thickBot="1">
      <c r="A48" s="959" t="s">
        <v>1642</v>
      </c>
      <c r="B48" s="948">
        <v>49117</v>
      </c>
      <c r="C48" s="936" t="s">
        <v>269</v>
      </c>
      <c r="D48" s="950" t="s">
        <v>222</v>
      </c>
      <c r="E48" s="976">
        <v>1.149</v>
      </c>
      <c r="F48" s="943">
        <v>11.49</v>
      </c>
      <c r="G48" s="936" t="s">
        <v>1646</v>
      </c>
      <c r="H48" s="936" t="s">
        <v>1646</v>
      </c>
      <c r="I48" s="248" t="str">
        <f t="shared" si="0"/>
        <v>BE0000333428</v>
      </c>
      <c r="J48" s="248" t="str">
        <f t="shared" si="1"/>
        <v>BE0000333428</v>
      </c>
      <c r="K48" s="303" t="str">
        <f t="shared" si="2"/>
        <v>FGBLU8</v>
      </c>
      <c r="L48" s="303" t="str">
        <f t="shared" si="3"/>
        <v>FGBLU8</v>
      </c>
      <c r="M48" s="349" t="s">
        <v>1646</v>
      </c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14"/>
      <c r="BS48" s="214"/>
      <c r="BT48" s="214"/>
      <c r="BU48" s="214"/>
      <c r="BV48" s="214"/>
      <c r="BW48" s="214"/>
      <c r="BX48" s="214"/>
      <c r="BY48" s="214"/>
      <c r="BZ48" s="214"/>
      <c r="CA48" s="214"/>
      <c r="CB48" s="214"/>
      <c r="CC48" s="214"/>
      <c r="CD48" s="214"/>
      <c r="CE48" s="214"/>
      <c r="CF48" s="214"/>
      <c r="CG48" s="214"/>
      <c r="CH48" s="214"/>
      <c r="CI48" s="214"/>
      <c r="CJ48" s="214"/>
      <c r="CK48" s="214"/>
      <c r="CL48" s="214"/>
      <c r="CM48" s="214"/>
      <c r="CN48" s="214"/>
      <c r="CO48" s="214"/>
      <c r="CP48" s="214"/>
      <c r="CQ48" s="214"/>
      <c r="CR48" s="214"/>
      <c r="CS48" s="214"/>
      <c r="CT48" s="214"/>
      <c r="CU48" s="214"/>
      <c r="CV48" s="214"/>
      <c r="CW48" s="214"/>
      <c r="CX48" s="214"/>
      <c r="CY48" s="214"/>
      <c r="CZ48" s="214"/>
      <c r="DA48" s="214"/>
      <c r="DB48" s="214"/>
      <c r="DC48" s="214"/>
      <c r="DD48" s="214"/>
      <c r="DE48" s="214"/>
      <c r="DF48" s="214"/>
      <c r="DG48" s="214"/>
      <c r="DH48" s="214"/>
      <c r="DI48" s="214"/>
      <c r="DJ48" s="214"/>
      <c r="DK48" s="214"/>
      <c r="DL48" s="214"/>
      <c r="DM48" s="214"/>
      <c r="DN48" s="214"/>
      <c r="DO48" s="214"/>
      <c r="DP48" s="214"/>
      <c r="DQ48" s="214"/>
      <c r="DR48" s="214"/>
      <c r="DS48" s="214"/>
      <c r="DT48" s="214"/>
      <c r="DU48" s="214"/>
      <c r="DV48" s="214"/>
      <c r="DW48" s="214"/>
      <c r="DX48" s="214"/>
      <c r="DY48" s="214"/>
      <c r="DZ48" s="214"/>
      <c r="EA48" s="214"/>
      <c r="EB48" s="214"/>
      <c r="EC48" s="214"/>
      <c r="ED48" s="214"/>
      <c r="EE48" s="214"/>
      <c r="EF48" s="214"/>
      <c r="EG48" s="214"/>
      <c r="EH48" s="214"/>
      <c r="EI48" s="214"/>
      <c r="EJ48" s="214"/>
      <c r="EK48" s="214"/>
      <c r="EL48" s="214"/>
      <c r="EM48" s="214"/>
      <c r="EN48" s="214"/>
      <c r="EO48" s="214"/>
      <c r="EP48" s="214"/>
      <c r="EQ48" s="214"/>
      <c r="ER48" s="214"/>
      <c r="ES48" s="214"/>
    </row>
    <row r="49" spans="1:64" ht="16.5" thickBot="1">
      <c r="A49" s="959" t="s">
        <v>1643</v>
      </c>
      <c r="B49" s="948">
        <v>49396</v>
      </c>
      <c r="C49" s="936" t="s">
        <v>130</v>
      </c>
      <c r="D49" s="936" t="s">
        <v>438</v>
      </c>
      <c r="E49" s="976">
        <v>1.3879999999999999</v>
      </c>
      <c r="F49" s="943">
        <v>13.879999999999999</v>
      </c>
      <c r="G49" s="936" t="s">
        <v>1646</v>
      </c>
      <c r="H49" s="936" t="s">
        <v>1646</v>
      </c>
      <c r="I49" s="248" t="str">
        <f t="shared" si="0"/>
        <v>BE0000304130</v>
      </c>
      <c r="J49" s="248" t="str">
        <f t="shared" si="1"/>
        <v>BE0000304130</v>
      </c>
      <c r="K49" s="303" t="str">
        <f t="shared" si="2"/>
        <v>FGBLU8</v>
      </c>
      <c r="L49" s="303" t="str">
        <f t="shared" si="3"/>
        <v>FGBLU8</v>
      </c>
      <c r="M49" s="349" t="s">
        <v>1646</v>
      </c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</row>
    <row r="50" spans="1:64" ht="16.5" thickBot="1">
      <c r="A50" s="959" t="s">
        <v>1644</v>
      </c>
      <c r="B50" s="948">
        <v>50213</v>
      </c>
      <c r="C50" s="960" t="s">
        <v>762</v>
      </c>
      <c r="D50" s="961" t="s">
        <v>778</v>
      </c>
      <c r="E50" s="976">
        <v>1.159</v>
      </c>
      <c r="F50" s="943">
        <v>11.59</v>
      </c>
      <c r="G50" s="936" t="s">
        <v>1646</v>
      </c>
      <c r="H50" s="936" t="s">
        <v>1646</v>
      </c>
      <c r="I50" s="248" t="str">
        <f t="shared" si="0"/>
        <v>BE0000344532</v>
      </c>
      <c r="J50" s="248" t="str">
        <f t="shared" si="1"/>
        <v>BE0000344532</v>
      </c>
      <c r="K50" s="303" t="str">
        <f t="shared" si="2"/>
        <v>FGBLU8</v>
      </c>
      <c r="L50" s="303" t="str">
        <f t="shared" si="3"/>
        <v>FGBLU8</v>
      </c>
      <c r="M50" s="349" t="s">
        <v>1646</v>
      </c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</row>
    <row r="51" spans="1:64" ht="16.5" thickBot="1">
      <c r="A51" s="959" t="s">
        <v>1645</v>
      </c>
      <c r="B51" s="948">
        <v>50578</v>
      </c>
      <c r="C51" s="936" t="s">
        <v>571</v>
      </c>
      <c r="D51" s="936" t="s">
        <v>588</v>
      </c>
      <c r="E51" s="976">
        <v>1.256</v>
      </c>
      <c r="F51" s="943">
        <v>12.56</v>
      </c>
      <c r="G51" s="936" t="s">
        <v>1646</v>
      </c>
      <c r="H51" s="936" t="s">
        <v>1646</v>
      </c>
      <c r="I51" s="248" t="str">
        <f t="shared" si="0"/>
        <v>BE0000336454</v>
      </c>
      <c r="J51" s="248" t="str">
        <f t="shared" si="1"/>
        <v>BE0000336454</v>
      </c>
      <c r="K51" s="303" t="str">
        <f t="shared" si="2"/>
        <v>FGBLU8</v>
      </c>
      <c r="L51" s="303" t="str">
        <f t="shared" si="3"/>
        <v>FGBLU8</v>
      </c>
      <c r="M51" s="349" t="s">
        <v>1646</v>
      </c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</row>
    <row r="52" spans="1:64" ht="16.5" thickBot="1">
      <c r="A52" s="959" t="s">
        <v>1647</v>
      </c>
      <c r="B52" s="948">
        <v>51588</v>
      </c>
      <c r="C52" s="936" t="s">
        <v>270</v>
      </c>
      <c r="D52" s="936" t="s">
        <v>439</v>
      </c>
      <c r="E52" s="976">
        <v>1.7529999999999999</v>
      </c>
      <c r="F52" s="943">
        <v>17.529999999999998</v>
      </c>
      <c r="G52" s="936" t="s">
        <v>1646</v>
      </c>
      <c r="H52" s="936" t="s">
        <v>1646</v>
      </c>
      <c r="I52" s="248" t="str">
        <f t="shared" si="0"/>
        <v>BE0000320292</v>
      </c>
      <c r="J52" s="248" t="str">
        <f t="shared" si="1"/>
        <v>BE0000320292</v>
      </c>
      <c r="K52" s="303" t="str">
        <f t="shared" si="2"/>
        <v>FGBLU8</v>
      </c>
      <c r="L52" s="303" t="str">
        <f t="shared" si="3"/>
        <v>FGBLU8</v>
      </c>
      <c r="M52" s="349" t="s">
        <v>1646</v>
      </c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</row>
    <row r="53" spans="1:64" ht="16.5" thickBot="1">
      <c r="A53" s="959" t="s">
        <v>1648</v>
      </c>
      <c r="B53" s="948">
        <v>53135</v>
      </c>
      <c r="C53" s="936" t="s">
        <v>271</v>
      </c>
      <c r="D53" s="936" t="s">
        <v>440</v>
      </c>
      <c r="E53" s="976">
        <v>1.9319999999999999</v>
      </c>
      <c r="F53" s="943">
        <v>19.32</v>
      </c>
      <c r="G53" s="936" t="s">
        <v>1646</v>
      </c>
      <c r="H53" s="936" t="s">
        <v>1646</v>
      </c>
      <c r="I53" s="248" t="str">
        <f t="shared" si="0"/>
        <v>BE0000331406</v>
      </c>
      <c r="J53" s="248" t="str">
        <f t="shared" si="1"/>
        <v>BE0000331406</v>
      </c>
      <c r="K53" s="303" t="str">
        <f t="shared" si="2"/>
        <v>FGBLU8</v>
      </c>
      <c r="L53" s="303" t="str">
        <f t="shared" si="3"/>
        <v>FGBLU8</v>
      </c>
      <c r="M53" s="349" t="s">
        <v>1646</v>
      </c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</row>
    <row r="54" spans="1:64" ht="16.5" thickBot="1">
      <c r="A54" s="959" t="s">
        <v>1649</v>
      </c>
      <c r="B54" s="948">
        <v>53865</v>
      </c>
      <c r="C54" s="936" t="s">
        <v>658</v>
      </c>
      <c r="D54" s="944" t="s">
        <v>659</v>
      </c>
      <c r="E54" s="976">
        <v>1.5660000000000001</v>
      </c>
      <c r="F54" s="943">
        <v>15.66</v>
      </c>
      <c r="G54" s="936" t="s">
        <v>1646</v>
      </c>
      <c r="H54" s="936" t="s">
        <v>1646</v>
      </c>
      <c r="I54" s="248" t="str">
        <f t="shared" si="0"/>
        <v>BE0000338476</v>
      </c>
      <c r="J54" s="248" t="str">
        <f t="shared" si="1"/>
        <v>BE0000338476</v>
      </c>
      <c r="K54" s="303" t="str">
        <f t="shared" si="2"/>
        <v>FGBLU8</v>
      </c>
      <c r="L54" s="303" t="str">
        <f t="shared" si="3"/>
        <v>FGBLU8</v>
      </c>
      <c r="M54" s="349" t="s">
        <v>1646</v>
      </c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</row>
    <row r="55" spans="1:64" ht="16.5" thickBot="1">
      <c r="A55" s="959" t="s">
        <v>1650</v>
      </c>
      <c r="B55" s="948">
        <v>57487</v>
      </c>
      <c r="C55" s="936" t="s">
        <v>722</v>
      </c>
      <c r="D55" s="960" t="s">
        <v>723</v>
      </c>
      <c r="E55" s="976">
        <v>2.0449999999999999</v>
      </c>
      <c r="F55" s="943">
        <v>20.45</v>
      </c>
      <c r="G55" s="936" t="s">
        <v>1646</v>
      </c>
      <c r="H55" s="936" t="s">
        <v>1646</v>
      </c>
      <c r="I55" s="248" t="str">
        <f t="shared" si="0"/>
        <v>BE0000343526</v>
      </c>
      <c r="J55" s="248" t="str">
        <f t="shared" si="1"/>
        <v>BE0000343526</v>
      </c>
      <c r="K55" s="303" t="str">
        <f t="shared" si="2"/>
        <v>FGBLU8</v>
      </c>
      <c r="L55" s="303" t="str">
        <f t="shared" si="3"/>
        <v>FGBLU8</v>
      </c>
      <c r="M55" s="349" t="s">
        <v>1646</v>
      </c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</row>
    <row r="56" spans="1:64" ht="16.5" thickBot="1">
      <c r="A56" s="959" t="s">
        <v>1651</v>
      </c>
      <c r="B56" s="948">
        <v>60805</v>
      </c>
      <c r="C56" s="936" t="s">
        <v>660</v>
      </c>
      <c r="D56" s="944" t="s">
        <v>661</v>
      </c>
      <c r="E56" s="976">
        <v>2.2469999999999999</v>
      </c>
      <c r="F56" s="943">
        <v>22.47</v>
      </c>
      <c r="G56" s="936" t="s">
        <v>1646</v>
      </c>
      <c r="H56" s="936" t="s">
        <v>1646</v>
      </c>
      <c r="I56" s="248" t="str">
        <f t="shared" si="0"/>
        <v>BE0000340498</v>
      </c>
      <c r="J56" s="248" t="str">
        <f t="shared" si="1"/>
        <v>BE0000340498</v>
      </c>
      <c r="K56" s="303" t="str">
        <f t="shared" si="2"/>
        <v>FGBLU8</v>
      </c>
      <c r="L56" s="303" t="str">
        <f t="shared" si="3"/>
        <v>FGBLU8</v>
      </c>
      <c r="M56" s="349" t="s">
        <v>1646</v>
      </c>
      <c r="N56" s="223"/>
      <c r="O56" s="223"/>
      <c r="P56" s="223"/>
      <c r="Q56" s="223"/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  <c r="AI56" s="223"/>
      <c r="AJ56" s="223"/>
      <c r="AK56" s="223"/>
      <c r="AL56" s="223"/>
      <c r="AM56" s="223"/>
      <c r="AN56" s="223"/>
      <c r="AO56" s="223"/>
      <c r="AP56" s="223"/>
      <c r="AQ56" s="223"/>
      <c r="AR56" s="223"/>
      <c r="AS56" s="223"/>
      <c r="AT56" s="223"/>
      <c r="AU56" s="223"/>
      <c r="AV56" s="223"/>
      <c r="AW56" s="223"/>
      <c r="AX56" s="223"/>
      <c r="AY56" s="223"/>
      <c r="AZ56" s="223"/>
      <c r="BA56" s="223"/>
      <c r="BB56" s="223"/>
      <c r="BC56" s="223"/>
      <c r="BD56" s="223"/>
      <c r="BE56" s="223"/>
      <c r="BF56" s="223"/>
      <c r="BG56" s="223"/>
      <c r="BH56" s="223"/>
      <c r="BI56" s="223"/>
      <c r="BJ56" s="223"/>
      <c r="BK56" s="223"/>
      <c r="BL56" s="223"/>
    </row>
    <row r="57" spans="1:64" ht="16.5" thickBot="1">
      <c r="A57" s="946" t="s">
        <v>1560</v>
      </c>
      <c r="B57" s="942"/>
      <c r="C57" s="934"/>
      <c r="D57" s="934" t="s">
        <v>413</v>
      </c>
      <c r="E57" s="947"/>
      <c r="F57" s="943"/>
      <c r="G57" s="936" t="s">
        <v>413</v>
      </c>
      <c r="H57" s="934" t="s">
        <v>413</v>
      </c>
      <c r="I57" s="248" t="str">
        <f t="shared" si="0"/>
        <v/>
      </c>
      <c r="J57" s="248" t="str">
        <f t="shared" si="1"/>
        <v/>
      </c>
      <c r="K57" s="303" t="str">
        <f t="shared" si="2"/>
        <v/>
      </c>
      <c r="L57" s="303" t="str">
        <f t="shared" si="3"/>
        <v/>
      </c>
      <c r="M57" s="349" t="s">
        <v>413</v>
      </c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</row>
    <row r="58" spans="1:64" ht="16.5" thickBot="1">
      <c r="A58" s="959" t="s">
        <v>1652</v>
      </c>
      <c r="B58" s="942">
        <v>43357</v>
      </c>
      <c r="C58" s="934" t="s">
        <v>684</v>
      </c>
      <c r="D58" s="944" t="s">
        <v>689</v>
      </c>
      <c r="E58" s="996">
        <v>0.13</v>
      </c>
      <c r="F58" s="943">
        <v>1.3</v>
      </c>
      <c r="G58" s="936" t="s">
        <v>1653</v>
      </c>
      <c r="H58" s="936" t="s">
        <v>1653</v>
      </c>
      <c r="I58" s="248" t="str">
        <f t="shared" si="0"/>
        <v>DE0001104651</v>
      </c>
      <c r="J58" s="248" t="str">
        <f t="shared" si="1"/>
        <v>DE0001104651</v>
      </c>
      <c r="K58" s="303" t="str">
        <f t="shared" si="2"/>
        <v>FGBSU8</v>
      </c>
      <c r="L58" s="303" t="str">
        <f t="shared" si="3"/>
        <v>FGBSU8</v>
      </c>
      <c r="M58" s="349" t="s">
        <v>1653</v>
      </c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</row>
    <row r="59" spans="1:64" ht="16.5" thickBot="1">
      <c r="A59" s="959" t="s">
        <v>1654</v>
      </c>
      <c r="B59" s="942">
        <v>43385</v>
      </c>
      <c r="C59" s="934" t="s">
        <v>272</v>
      </c>
      <c r="D59" s="934" t="s">
        <v>447</v>
      </c>
      <c r="E59" s="996">
        <v>0.16600000000000001</v>
      </c>
      <c r="F59" s="943">
        <v>1.6600000000000001</v>
      </c>
      <c r="G59" s="936" t="s">
        <v>1653</v>
      </c>
      <c r="H59" s="936" t="s">
        <v>1653</v>
      </c>
      <c r="I59" s="248" t="str">
        <f t="shared" si="0"/>
        <v>DE0001141679</v>
      </c>
      <c r="J59" s="248" t="str">
        <f t="shared" si="1"/>
        <v>DE0001141679</v>
      </c>
      <c r="K59" s="303" t="str">
        <f t="shared" si="2"/>
        <v>FGBSU8</v>
      </c>
      <c r="L59" s="303" t="str">
        <f t="shared" si="3"/>
        <v>FGBSU8</v>
      </c>
      <c r="M59" s="349" t="s">
        <v>1653</v>
      </c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</row>
    <row r="60" spans="1:64" ht="16.5" thickBot="1">
      <c r="A60" s="959" t="s">
        <v>1655</v>
      </c>
      <c r="B60" s="942">
        <v>43448</v>
      </c>
      <c r="C60" s="944" t="s">
        <v>697</v>
      </c>
      <c r="D60" s="962" t="s">
        <v>698</v>
      </c>
      <c r="E60" s="996">
        <v>0.24</v>
      </c>
      <c r="F60" s="943">
        <v>2.4</v>
      </c>
      <c r="G60" s="936" t="s">
        <v>1653</v>
      </c>
      <c r="H60" s="936" t="s">
        <v>1653</v>
      </c>
      <c r="I60" s="248" t="str">
        <f t="shared" si="0"/>
        <v>DE0001104669</v>
      </c>
      <c r="J60" s="248" t="str">
        <f t="shared" si="1"/>
        <v>DE0001104669</v>
      </c>
      <c r="K60" s="303" t="str">
        <f t="shared" si="2"/>
        <v>FGBSU8</v>
      </c>
      <c r="L60" s="303" t="str">
        <f t="shared" si="3"/>
        <v>FGBSU8</v>
      </c>
      <c r="M60" s="349" t="s">
        <v>1653</v>
      </c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</row>
    <row r="61" spans="1:64" ht="16.5" thickBot="1">
      <c r="A61" s="959" t="s">
        <v>1656</v>
      </c>
      <c r="B61" s="942">
        <v>43469</v>
      </c>
      <c r="C61" s="934" t="s">
        <v>273</v>
      </c>
      <c r="D61" s="934" t="s">
        <v>448</v>
      </c>
      <c r="E61" s="996">
        <v>0.27500000000000002</v>
      </c>
      <c r="F61" s="943">
        <v>2.75</v>
      </c>
      <c r="G61" s="936" t="s">
        <v>1653</v>
      </c>
      <c r="H61" s="936" t="s">
        <v>1653</v>
      </c>
      <c r="I61" s="248" t="str">
        <f t="shared" si="0"/>
        <v>DE0001135374</v>
      </c>
      <c r="J61" s="248" t="str">
        <f t="shared" si="1"/>
        <v>DE0001135374</v>
      </c>
      <c r="K61" s="303" t="str">
        <f t="shared" si="2"/>
        <v>FGBSU8</v>
      </c>
      <c r="L61" s="303" t="str">
        <f t="shared" si="3"/>
        <v>FGBSU8</v>
      </c>
      <c r="M61" s="349" t="s">
        <v>1653</v>
      </c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</row>
    <row r="62" spans="1:64" ht="16.5" thickBot="1">
      <c r="A62" s="959" t="s">
        <v>1657</v>
      </c>
      <c r="B62" s="942">
        <v>43518</v>
      </c>
      <c r="C62" s="934" t="s">
        <v>274</v>
      </c>
      <c r="D62" s="934" t="s">
        <v>223</v>
      </c>
      <c r="E62" s="996">
        <v>0.32800000000000001</v>
      </c>
      <c r="F62" s="943">
        <v>3.2800000000000002</v>
      </c>
      <c r="G62" s="936" t="s">
        <v>1653</v>
      </c>
      <c r="H62" s="936" t="s">
        <v>1653</v>
      </c>
      <c r="I62" s="248" t="str">
        <f t="shared" si="0"/>
        <v>DE0001141687</v>
      </c>
      <c r="J62" s="248" t="str">
        <f t="shared" si="1"/>
        <v>DE0001141687</v>
      </c>
      <c r="K62" s="303" t="str">
        <f t="shared" si="2"/>
        <v>FGBSU8</v>
      </c>
      <c r="L62" s="303" t="str">
        <f t="shared" si="3"/>
        <v>FGBSU8</v>
      </c>
      <c r="M62" s="349" t="s">
        <v>1653</v>
      </c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</row>
    <row r="63" spans="1:64" ht="16.5" thickBot="1">
      <c r="A63" s="959" t="s">
        <v>1658</v>
      </c>
      <c r="B63" s="942">
        <v>43539</v>
      </c>
      <c r="C63" s="934" t="s">
        <v>724</v>
      </c>
      <c r="D63" s="934" t="s">
        <v>725</v>
      </c>
      <c r="E63" s="996">
        <v>0.35</v>
      </c>
      <c r="F63" s="943">
        <v>3.5</v>
      </c>
      <c r="G63" s="936" t="s">
        <v>1653</v>
      </c>
      <c r="H63" s="936" t="s">
        <v>1653</v>
      </c>
      <c r="I63" s="248" t="str">
        <f t="shared" si="0"/>
        <v>DE0001104677</v>
      </c>
      <c r="J63" s="248" t="str">
        <f t="shared" si="1"/>
        <v>DE0001104677</v>
      </c>
      <c r="K63" s="303" t="str">
        <f t="shared" si="2"/>
        <v>FGBSU8</v>
      </c>
      <c r="L63" s="303" t="str">
        <f t="shared" si="3"/>
        <v>FGBSU8</v>
      </c>
      <c r="M63" s="349" t="s">
        <v>1653</v>
      </c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</row>
    <row r="64" spans="1:64" ht="16.5" thickBot="1">
      <c r="A64" s="959" t="s">
        <v>1659</v>
      </c>
      <c r="B64" s="942">
        <v>43567</v>
      </c>
      <c r="C64" s="952" t="s">
        <v>275</v>
      </c>
      <c r="D64" s="934" t="s">
        <v>224</v>
      </c>
      <c r="E64" s="996">
        <v>0.38600000000000001</v>
      </c>
      <c r="F64" s="943">
        <v>3.8600000000000003</v>
      </c>
      <c r="G64" s="936" t="s">
        <v>1653</v>
      </c>
      <c r="H64" s="936" t="s">
        <v>1653</v>
      </c>
      <c r="I64" s="248" t="str">
        <f t="shared" si="0"/>
        <v>DE0001141695</v>
      </c>
      <c r="J64" s="248" t="str">
        <f t="shared" si="1"/>
        <v>DE0001141695</v>
      </c>
      <c r="K64" s="303" t="str">
        <f t="shared" si="2"/>
        <v>FGBSU8</v>
      </c>
      <c r="L64" s="303" t="str">
        <f t="shared" si="3"/>
        <v>FGBSU8</v>
      </c>
      <c r="M64" s="349" t="s">
        <v>1653</v>
      </c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</row>
    <row r="65" spans="1:64" ht="16.5" thickBot="1">
      <c r="A65" s="959" t="s">
        <v>1660</v>
      </c>
      <c r="B65" s="942">
        <v>43630</v>
      </c>
      <c r="C65" s="934" t="s">
        <v>763</v>
      </c>
      <c r="D65" s="934" t="s">
        <v>764</v>
      </c>
      <c r="E65" s="996">
        <v>0.46100000000000002</v>
      </c>
      <c r="F65" s="943">
        <v>4.6100000000000003</v>
      </c>
      <c r="G65" s="936" t="s">
        <v>1653</v>
      </c>
      <c r="H65" s="936" t="s">
        <v>1653</v>
      </c>
      <c r="I65" s="248" t="str">
        <f t="shared" si="0"/>
        <v>DE0001104685</v>
      </c>
      <c r="J65" s="248" t="str">
        <f t="shared" si="1"/>
        <v>DE0001104685</v>
      </c>
      <c r="K65" s="303" t="str">
        <f t="shared" si="2"/>
        <v>FGBSU8</v>
      </c>
      <c r="L65" s="303" t="str">
        <f t="shared" si="3"/>
        <v>FGBSU8</v>
      </c>
      <c r="M65" s="349" t="s">
        <v>1653</v>
      </c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</row>
    <row r="66" spans="1:64" ht="16.5" thickBot="1">
      <c r="A66" s="959" t="s">
        <v>1661</v>
      </c>
      <c r="B66" s="942">
        <v>43650</v>
      </c>
      <c r="C66" s="953" t="s">
        <v>276</v>
      </c>
      <c r="D66" s="934" t="s">
        <v>449</v>
      </c>
      <c r="E66" s="996">
        <v>0.504</v>
      </c>
      <c r="F66" s="943">
        <v>5.04</v>
      </c>
      <c r="G66" s="936" t="s">
        <v>1653</v>
      </c>
      <c r="H66" s="936" t="s">
        <v>1653</v>
      </c>
      <c r="I66" s="248" t="str">
        <f t="shared" si="0"/>
        <v>DE0001135382</v>
      </c>
      <c r="J66" s="248" t="str">
        <f t="shared" si="1"/>
        <v>DE0001135382</v>
      </c>
      <c r="K66" s="303" t="str">
        <f t="shared" si="2"/>
        <v>FGBSU8</v>
      </c>
      <c r="L66" s="303" t="str">
        <f t="shared" si="3"/>
        <v>FGBSU8</v>
      </c>
      <c r="M66" s="349" t="s">
        <v>1653</v>
      </c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</row>
    <row r="67" spans="1:64" s="255" customFormat="1" ht="16.5" thickBot="1">
      <c r="A67" s="959" t="s">
        <v>1662</v>
      </c>
      <c r="B67" s="954">
        <v>43721</v>
      </c>
      <c r="C67" s="934" t="s">
        <v>786</v>
      </c>
      <c r="D67" s="934" t="s">
        <v>787</v>
      </c>
      <c r="E67" s="996">
        <v>0.57199999999999995</v>
      </c>
      <c r="F67" s="943">
        <v>5.72</v>
      </c>
      <c r="G67" s="936" t="s">
        <v>1653</v>
      </c>
      <c r="H67" s="936" t="s">
        <v>1653</v>
      </c>
      <c r="I67" s="253" t="str">
        <f t="shared" ref="I67:I130" si="4">LEFT(D67,12)</f>
        <v>DE0001104693</v>
      </c>
      <c r="J67" s="253" t="str">
        <f t="shared" si="1"/>
        <v>DE0001104693</v>
      </c>
      <c r="K67" s="303" t="str">
        <f t="shared" si="2"/>
        <v>FGBSU8</v>
      </c>
      <c r="L67" s="306" t="str">
        <f t="shared" si="3"/>
        <v>FGBSU8</v>
      </c>
      <c r="M67" s="349" t="s">
        <v>1653</v>
      </c>
      <c r="N67" s="254"/>
      <c r="O67" s="254"/>
      <c r="P67" s="254"/>
      <c r="Q67" s="254"/>
      <c r="R67" s="254"/>
      <c r="S67" s="254"/>
      <c r="T67" s="254"/>
      <c r="U67" s="254"/>
      <c r="V67" s="254"/>
      <c r="W67" s="254"/>
      <c r="X67" s="254"/>
      <c r="Y67" s="254"/>
      <c r="Z67" s="254"/>
      <c r="AA67" s="254"/>
      <c r="AB67" s="254"/>
      <c r="AC67" s="254"/>
      <c r="AD67" s="254"/>
      <c r="AE67" s="254"/>
      <c r="AF67" s="254"/>
      <c r="AG67" s="254"/>
      <c r="AH67" s="254"/>
      <c r="AI67" s="254"/>
      <c r="AJ67" s="254"/>
      <c r="AK67" s="254"/>
      <c r="AL67" s="254"/>
      <c r="AM67" s="254"/>
      <c r="AN67" s="254"/>
      <c r="AO67" s="254"/>
      <c r="AP67" s="254"/>
      <c r="AQ67" s="254"/>
      <c r="AR67" s="254"/>
      <c r="AS67" s="254"/>
      <c r="AT67" s="254"/>
      <c r="AU67" s="254"/>
      <c r="AV67" s="254"/>
      <c r="AW67" s="254"/>
      <c r="AX67" s="254"/>
      <c r="AY67" s="254"/>
      <c r="AZ67" s="254"/>
      <c r="BA67" s="254"/>
      <c r="BB67" s="254"/>
      <c r="BC67" s="254"/>
      <c r="BD67" s="254"/>
      <c r="BE67" s="254"/>
      <c r="BF67" s="254"/>
      <c r="BG67" s="254"/>
      <c r="BH67" s="254"/>
      <c r="BI67" s="254"/>
      <c r="BJ67" s="254"/>
      <c r="BK67" s="254"/>
      <c r="BL67" s="254"/>
    </row>
    <row r="68" spans="1:64" ht="16.5" thickBot="1">
      <c r="A68" s="959" t="s">
        <v>1663</v>
      </c>
      <c r="B68" s="954">
        <v>43749</v>
      </c>
      <c r="C68" s="953" t="s">
        <v>277</v>
      </c>
      <c r="D68" s="934" t="s">
        <v>225</v>
      </c>
      <c r="E68" s="996">
        <v>0.60799999999999998</v>
      </c>
      <c r="F68" s="943">
        <v>6.08</v>
      </c>
      <c r="G68" s="936" t="s">
        <v>1653</v>
      </c>
      <c r="H68" s="936" t="s">
        <v>1653</v>
      </c>
      <c r="I68" s="248" t="str">
        <f t="shared" si="4"/>
        <v>DE0001141703</v>
      </c>
      <c r="J68" s="248" t="str">
        <f t="shared" ref="J68:J131" si="5">I68</f>
        <v>DE0001141703</v>
      </c>
      <c r="K68" s="303" t="str">
        <f t="shared" ref="K68:K131" si="6">LEFT(H68,6)</f>
        <v>FGBSU8</v>
      </c>
      <c r="L68" s="303" t="str">
        <f t="shared" ref="L68:L131" si="7">K68</f>
        <v>FGBSU8</v>
      </c>
      <c r="M68" s="349" t="s">
        <v>1653</v>
      </c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</row>
    <row r="69" spans="1:64" ht="16.5" thickBot="1">
      <c r="A69" s="959" t="s">
        <v>1664</v>
      </c>
      <c r="B69" s="954">
        <v>43812</v>
      </c>
      <c r="C69" s="934" t="s">
        <v>1470</v>
      </c>
      <c r="D69" s="934" t="s">
        <v>1462</v>
      </c>
      <c r="E69" s="996">
        <v>0.68300000000000005</v>
      </c>
      <c r="F69" s="943">
        <v>6.83</v>
      </c>
      <c r="G69" s="936" t="s">
        <v>1653</v>
      </c>
      <c r="H69" s="936" t="s">
        <v>1653</v>
      </c>
      <c r="I69" s="248" t="str">
        <f t="shared" si="4"/>
        <v>DE0001104701</v>
      </c>
      <c r="J69" s="248" t="str">
        <f t="shared" si="5"/>
        <v>DE0001104701</v>
      </c>
      <c r="K69" s="303" t="str">
        <f t="shared" si="6"/>
        <v>FGBSU8</v>
      </c>
      <c r="L69" s="303" t="str">
        <f t="shared" si="7"/>
        <v>FGBSU8</v>
      </c>
      <c r="M69" s="349" t="s">
        <v>1653</v>
      </c>
      <c r="N69" s="214"/>
      <c r="O69" s="214"/>
      <c r="P69" s="214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</row>
    <row r="70" spans="1:64" ht="16.5" thickBot="1">
      <c r="A70" s="959" t="s">
        <v>1665</v>
      </c>
      <c r="B70" s="948">
        <v>43834</v>
      </c>
      <c r="C70" s="936" t="s">
        <v>278</v>
      </c>
      <c r="D70" s="934" t="s">
        <v>450</v>
      </c>
      <c r="E70" s="996">
        <v>0.74199999999999999</v>
      </c>
      <c r="F70" s="943">
        <v>7.42</v>
      </c>
      <c r="G70" s="936" t="s">
        <v>1653</v>
      </c>
      <c r="H70" s="936" t="s">
        <v>1653</v>
      </c>
      <c r="I70" s="248" t="str">
        <f t="shared" si="4"/>
        <v>DE0001135390</v>
      </c>
      <c r="J70" s="248" t="str">
        <f t="shared" si="5"/>
        <v>DE0001135390</v>
      </c>
      <c r="K70" s="303" t="str">
        <f t="shared" si="6"/>
        <v>FGBSU8</v>
      </c>
      <c r="L70" s="303" t="str">
        <f t="shared" si="7"/>
        <v>FGBSU8</v>
      </c>
      <c r="M70" s="349" t="s">
        <v>1653</v>
      </c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23"/>
      <c r="BB70" s="223"/>
      <c r="BC70" s="223"/>
      <c r="BD70" s="223"/>
      <c r="BE70" s="223"/>
      <c r="BF70" s="223"/>
      <c r="BG70" s="223"/>
      <c r="BH70" s="223"/>
      <c r="BI70" s="223"/>
      <c r="BJ70" s="223"/>
      <c r="BK70" s="223"/>
      <c r="BL70" s="223"/>
    </row>
    <row r="71" spans="1:64" ht="16.5" thickBot="1">
      <c r="A71" s="959" t="s">
        <v>1666</v>
      </c>
      <c r="B71" s="948">
        <v>43903</v>
      </c>
      <c r="C71" s="934" t="s">
        <v>1561</v>
      </c>
      <c r="D71" s="934" t="s">
        <v>1512</v>
      </c>
      <c r="E71" s="996">
        <v>0.79300000000000004</v>
      </c>
      <c r="F71" s="943">
        <v>7.9300000000000006</v>
      </c>
      <c r="G71" s="936" t="s">
        <v>1653</v>
      </c>
      <c r="H71" s="936" t="s">
        <v>1653</v>
      </c>
      <c r="I71" s="248" t="str">
        <f t="shared" si="4"/>
        <v>DE0001104719</v>
      </c>
      <c r="J71" s="248" t="str">
        <f t="shared" si="5"/>
        <v>DE0001104719</v>
      </c>
      <c r="K71" s="303" t="str">
        <f t="shared" si="6"/>
        <v>FGBSU8</v>
      </c>
      <c r="L71" s="303" t="str">
        <f t="shared" si="7"/>
        <v>FGBSU8</v>
      </c>
      <c r="M71" s="349" t="s">
        <v>1653</v>
      </c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</row>
    <row r="72" spans="1:64" ht="16.5" thickBot="1">
      <c r="A72" s="959" t="s">
        <v>1667</v>
      </c>
      <c r="B72" s="948">
        <v>43938</v>
      </c>
      <c r="C72" s="936" t="s">
        <v>386</v>
      </c>
      <c r="D72" s="944" t="s">
        <v>387</v>
      </c>
      <c r="E72" s="996">
        <v>0.83499999999999996</v>
      </c>
      <c r="F72" s="943">
        <v>8.35</v>
      </c>
      <c r="G72" s="936" t="s">
        <v>1653</v>
      </c>
      <c r="H72" s="936" t="s">
        <v>1653</v>
      </c>
      <c r="I72" s="248" t="str">
        <f t="shared" si="4"/>
        <v>DE0001141711</v>
      </c>
      <c r="J72" s="248" t="str">
        <f t="shared" si="5"/>
        <v>DE0001141711</v>
      </c>
      <c r="K72" s="303" t="str">
        <f t="shared" si="6"/>
        <v>FGBSU8</v>
      </c>
      <c r="L72" s="303" t="str">
        <f t="shared" si="7"/>
        <v>FGBSU8</v>
      </c>
      <c r="M72" s="349" t="s">
        <v>1653</v>
      </c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  <c r="AI72" s="223"/>
      <c r="AJ72" s="223"/>
      <c r="AK72" s="223"/>
      <c r="AL72" s="223"/>
      <c r="AM72" s="223"/>
      <c r="AN72" s="223"/>
      <c r="AO72" s="223"/>
      <c r="AP72" s="223"/>
      <c r="AQ72" s="223"/>
      <c r="AR72" s="223"/>
      <c r="AS72" s="223"/>
      <c r="AT72" s="223"/>
      <c r="AU72" s="223"/>
      <c r="AV72" s="223"/>
      <c r="AW72" s="223"/>
      <c r="AX72" s="223"/>
      <c r="AY72" s="223"/>
      <c r="AZ72" s="223"/>
      <c r="BA72" s="223"/>
      <c r="BB72" s="223"/>
      <c r="BC72" s="223"/>
      <c r="BD72" s="223"/>
      <c r="BE72" s="223"/>
      <c r="BF72" s="223"/>
      <c r="BG72" s="223"/>
      <c r="BH72" s="223"/>
      <c r="BI72" s="223"/>
      <c r="BJ72" s="223"/>
      <c r="BK72" s="223"/>
      <c r="BL72" s="223"/>
    </row>
    <row r="73" spans="1:64" ht="16.5" thickBot="1">
      <c r="A73" s="959" t="s">
        <v>1668</v>
      </c>
      <c r="B73" s="948">
        <v>43994</v>
      </c>
      <c r="C73" s="936" t="s">
        <v>1669</v>
      </c>
      <c r="D73" s="968" t="s">
        <v>1882</v>
      </c>
      <c r="E73" s="977">
        <v>0.90287600000000001</v>
      </c>
      <c r="F73" s="943">
        <v>9.0287600000000001</v>
      </c>
      <c r="G73" s="936" t="s">
        <v>1653</v>
      </c>
      <c r="H73" s="936" t="s">
        <v>1653</v>
      </c>
      <c r="I73" s="248" t="str">
        <f t="shared" si="4"/>
        <v>DE0001104727</v>
      </c>
      <c r="J73" s="248" t="str">
        <f t="shared" si="5"/>
        <v>DE0001104727</v>
      </c>
      <c r="K73" s="303" t="str">
        <f t="shared" si="6"/>
        <v>FGBSU8</v>
      </c>
      <c r="L73" s="303" t="str">
        <f t="shared" si="7"/>
        <v>FGBSU8</v>
      </c>
      <c r="M73" s="349" t="s">
        <v>1653</v>
      </c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</row>
    <row r="74" spans="1:64" ht="16.5" thickBot="1">
      <c r="A74" s="959" t="s">
        <v>1670</v>
      </c>
      <c r="B74" s="948">
        <v>44016</v>
      </c>
      <c r="C74" s="936" t="s">
        <v>279</v>
      </c>
      <c r="D74" s="934" t="s">
        <v>451</v>
      </c>
      <c r="E74" s="978">
        <v>0.94972400000000001</v>
      </c>
      <c r="F74" s="943">
        <v>9.74</v>
      </c>
      <c r="G74" s="936" t="s">
        <v>1653</v>
      </c>
      <c r="H74" s="936" t="s">
        <v>1653</v>
      </c>
      <c r="I74" s="248" t="str">
        <f t="shared" si="4"/>
        <v>DE0001135408</v>
      </c>
      <c r="J74" s="248" t="str">
        <f t="shared" si="5"/>
        <v>DE0001135408</v>
      </c>
      <c r="K74" s="303" t="str">
        <f t="shared" si="6"/>
        <v>FGBSU8</v>
      </c>
      <c r="L74" s="303" t="str">
        <f t="shared" si="7"/>
        <v>FGBSU8</v>
      </c>
      <c r="M74" s="349" t="s">
        <v>1653</v>
      </c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</row>
    <row r="75" spans="1:64" ht="16.5" thickBot="1">
      <c r="A75" s="959" t="s">
        <v>1671</v>
      </c>
      <c r="B75" s="948">
        <v>44078</v>
      </c>
      <c r="C75" s="936" t="s">
        <v>280</v>
      </c>
      <c r="D75" s="934" t="s">
        <v>452</v>
      </c>
      <c r="E75" s="978">
        <v>0.93176999999999999</v>
      </c>
      <c r="F75" s="943">
        <v>10.44</v>
      </c>
      <c r="G75" s="936" t="s">
        <v>1653</v>
      </c>
      <c r="H75" s="936" t="s">
        <v>1653</v>
      </c>
      <c r="I75" s="248" t="str">
        <f t="shared" si="4"/>
        <v>DE0001135416</v>
      </c>
      <c r="J75" s="248" t="str">
        <f t="shared" si="5"/>
        <v>DE0001135416</v>
      </c>
      <c r="K75" s="303" t="str">
        <f t="shared" si="6"/>
        <v>FGBSU8</v>
      </c>
      <c r="L75" s="303" t="str">
        <f t="shared" si="7"/>
        <v>FGBSU8</v>
      </c>
      <c r="M75" s="349" t="s">
        <v>1653</v>
      </c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</row>
    <row r="76" spans="1:64" ht="16.5" thickBot="1">
      <c r="A76" s="959" t="s">
        <v>1672</v>
      </c>
      <c r="B76" s="948">
        <v>44120</v>
      </c>
      <c r="C76" s="936" t="s">
        <v>558</v>
      </c>
      <c r="D76" s="934" t="s">
        <v>552</v>
      </c>
      <c r="E76" s="978">
        <v>0.88968599999999998</v>
      </c>
      <c r="F76" s="943">
        <v>10.62</v>
      </c>
      <c r="G76" s="936" t="s">
        <v>1653</v>
      </c>
      <c r="H76" s="936" t="s">
        <v>1653</v>
      </c>
      <c r="I76" s="248" t="str">
        <f t="shared" si="4"/>
        <v>DE0001141729</v>
      </c>
      <c r="J76" s="248" t="str">
        <f t="shared" si="5"/>
        <v>DE0001141729</v>
      </c>
      <c r="K76" s="303" t="str">
        <f t="shared" si="6"/>
        <v>FGBSU8</v>
      </c>
      <c r="L76" s="303" t="str">
        <f t="shared" si="7"/>
        <v>FGBSU8</v>
      </c>
      <c r="M76" s="349" t="s">
        <v>1653</v>
      </c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</row>
    <row r="77" spans="1:64" ht="16.5" thickBot="1">
      <c r="A77" s="959" t="s">
        <v>1673</v>
      </c>
      <c r="B77" s="942">
        <v>44200</v>
      </c>
      <c r="C77" s="934" t="s">
        <v>281</v>
      </c>
      <c r="D77" s="934" t="s">
        <v>453</v>
      </c>
      <c r="E77" s="997">
        <v>1.208</v>
      </c>
      <c r="F77" s="943">
        <v>12.08</v>
      </c>
      <c r="G77" s="936" t="s">
        <v>1653</v>
      </c>
      <c r="H77" s="936" t="s">
        <v>1653</v>
      </c>
      <c r="I77" s="248" t="str">
        <f t="shared" si="4"/>
        <v>DE0001135424</v>
      </c>
      <c r="J77" s="248" t="str">
        <f t="shared" si="5"/>
        <v>DE0001135424</v>
      </c>
      <c r="K77" s="303" t="str">
        <f t="shared" si="6"/>
        <v>FGBSU8</v>
      </c>
      <c r="L77" s="303" t="str">
        <f t="shared" si="7"/>
        <v>FGBSU8</v>
      </c>
      <c r="M77" s="349" t="s">
        <v>1653</v>
      </c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</row>
    <row r="78" spans="1:64" ht="16.5" thickBot="1">
      <c r="A78" s="959" t="s">
        <v>1674</v>
      </c>
      <c r="B78" s="942">
        <v>44295</v>
      </c>
      <c r="C78" s="944" t="s">
        <v>602</v>
      </c>
      <c r="D78" s="944" t="s">
        <v>603</v>
      </c>
      <c r="E78" s="997">
        <v>1.2689999999999999</v>
      </c>
      <c r="F78" s="943">
        <v>12.69</v>
      </c>
      <c r="G78" s="936" t="s">
        <v>1653</v>
      </c>
      <c r="H78" s="936" t="s">
        <v>1653</v>
      </c>
      <c r="I78" s="248" t="str">
        <f t="shared" si="4"/>
        <v>DE0001141737</v>
      </c>
      <c r="J78" s="248" t="str">
        <f t="shared" si="5"/>
        <v>DE0001141737</v>
      </c>
      <c r="K78" s="303" t="str">
        <f t="shared" si="6"/>
        <v>FGBSU8</v>
      </c>
      <c r="L78" s="303" t="str">
        <f t="shared" si="7"/>
        <v>FGBSU8</v>
      </c>
      <c r="M78" s="349" t="s">
        <v>1653</v>
      </c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</row>
    <row r="79" spans="1:64" ht="16.5" thickBot="1">
      <c r="A79" s="959" t="s">
        <v>1675</v>
      </c>
      <c r="B79" s="942">
        <v>44381</v>
      </c>
      <c r="C79" s="934" t="s">
        <v>282</v>
      </c>
      <c r="D79" s="934" t="s">
        <v>454</v>
      </c>
      <c r="E79" s="997">
        <v>1.4650000000000001</v>
      </c>
      <c r="F79" s="943">
        <v>14.65</v>
      </c>
      <c r="G79" s="936" t="s">
        <v>1653</v>
      </c>
      <c r="H79" s="936" t="s">
        <v>1653</v>
      </c>
      <c r="I79" s="248" t="str">
        <f t="shared" si="4"/>
        <v>DE0001135440</v>
      </c>
      <c r="J79" s="248" t="str">
        <f t="shared" si="5"/>
        <v>DE0001135440</v>
      </c>
      <c r="K79" s="303" t="str">
        <f t="shared" si="6"/>
        <v>FGBSU8</v>
      </c>
      <c r="L79" s="303" t="str">
        <f t="shared" si="7"/>
        <v>FGBSU8</v>
      </c>
      <c r="M79" s="349" t="s">
        <v>1653</v>
      </c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  <c r="BJ79" s="214"/>
      <c r="BK79" s="214"/>
      <c r="BL79" s="214"/>
    </row>
    <row r="80" spans="1:64" ht="16.5" thickBot="1">
      <c r="A80" s="959" t="s">
        <v>1676</v>
      </c>
      <c r="B80" s="942">
        <v>44443</v>
      </c>
      <c r="C80" s="934" t="s">
        <v>283</v>
      </c>
      <c r="D80" s="934" t="s">
        <v>455</v>
      </c>
      <c r="E80" s="997">
        <v>1.518</v>
      </c>
      <c r="F80" s="943">
        <v>15.18</v>
      </c>
      <c r="G80" s="936" t="s">
        <v>1653</v>
      </c>
      <c r="H80" s="936" t="s">
        <v>1653</v>
      </c>
      <c r="I80" s="248" t="str">
        <f t="shared" si="4"/>
        <v>DE0001135457</v>
      </c>
      <c r="J80" s="248" t="str">
        <f t="shared" si="5"/>
        <v>DE0001135457</v>
      </c>
      <c r="K80" s="303" t="str">
        <f t="shared" si="6"/>
        <v>FGBSU8</v>
      </c>
      <c r="L80" s="303" t="str">
        <f t="shared" si="7"/>
        <v>FGBSU8</v>
      </c>
      <c r="M80" s="349" t="s">
        <v>1653</v>
      </c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</row>
    <row r="81" spans="1:64" s="255" customFormat="1" ht="16.5" thickBot="1">
      <c r="A81" s="959" t="s">
        <v>1677</v>
      </c>
      <c r="B81" s="942">
        <v>44477</v>
      </c>
      <c r="C81" s="944" t="s">
        <v>685</v>
      </c>
      <c r="D81" s="944" t="s">
        <v>690</v>
      </c>
      <c r="E81" s="979">
        <v>0.53900000000000003</v>
      </c>
      <c r="F81" s="943">
        <v>5.3900000000000006</v>
      </c>
      <c r="G81" s="936" t="s">
        <v>1626</v>
      </c>
      <c r="H81" s="936" t="s">
        <v>1626</v>
      </c>
      <c r="I81" s="253" t="str">
        <f t="shared" si="4"/>
        <v>DE0001141745</v>
      </c>
      <c r="J81" s="253" t="str">
        <f t="shared" si="5"/>
        <v>DE0001141745</v>
      </c>
      <c r="K81" s="303" t="str">
        <f t="shared" si="6"/>
        <v>FGBMU8</v>
      </c>
      <c r="L81" s="306" t="str">
        <f t="shared" si="7"/>
        <v>FGBMU8</v>
      </c>
      <c r="M81" s="349" t="s">
        <v>1626</v>
      </c>
      <c r="N81" s="254"/>
      <c r="O81" s="254"/>
      <c r="P81" s="254"/>
      <c r="Q81" s="254"/>
      <c r="R81" s="254"/>
      <c r="S81" s="254"/>
      <c r="T81" s="254"/>
      <c r="U81" s="254"/>
      <c r="V81" s="254"/>
      <c r="W81" s="254"/>
      <c r="X81" s="254"/>
      <c r="Y81" s="254"/>
      <c r="Z81" s="254"/>
      <c r="AA81" s="254"/>
      <c r="AB81" s="254"/>
      <c r="AC81" s="254"/>
      <c r="AD81" s="254"/>
      <c r="AE81" s="254"/>
      <c r="AF81" s="254"/>
      <c r="AG81" s="254"/>
      <c r="AH81" s="254"/>
      <c r="AI81" s="254"/>
      <c r="AJ81" s="254"/>
      <c r="AK81" s="254"/>
      <c r="AL81" s="254"/>
      <c r="AM81" s="254"/>
      <c r="AN81" s="254"/>
      <c r="AO81" s="254"/>
      <c r="AP81" s="254"/>
      <c r="AQ81" s="254"/>
      <c r="AR81" s="254"/>
      <c r="AS81" s="254"/>
      <c r="AT81" s="254"/>
      <c r="AU81" s="254"/>
      <c r="AV81" s="254"/>
      <c r="AW81" s="254"/>
      <c r="AX81" s="254"/>
      <c r="AY81" s="254"/>
      <c r="AZ81" s="254"/>
      <c r="BA81" s="254"/>
      <c r="BB81" s="254"/>
      <c r="BC81" s="254"/>
      <c r="BD81" s="254"/>
      <c r="BE81" s="254"/>
      <c r="BF81" s="254"/>
      <c r="BG81" s="254"/>
      <c r="BH81" s="254"/>
      <c r="BI81" s="254"/>
      <c r="BJ81" s="254"/>
      <c r="BK81" s="254"/>
      <c r="BL81" s="254"/>
    </row>
    <row r="82" spans="1:64" ht="16.5" thickBot="1">
      <c r="A82" s="934" t="s">
        <v>1678</v>
      </c>
      <c r="B82" s="942">
        <v>44565</v>
      </c>
      <c r="C82" s="934" t="s">
        <v>284</v>
      </c>
      <c r="D82" s="934" t="s">
        <v>456</v>
      </c>
      <c r="E82" s="979">
        <v>0.60399999999999998</v>
      </c>
      <c r="F82" s="943">
        <v>6.04</v>
      </c>
      <c r="G82" s="936" t="s">
        <v>1626</v>
      </c>
      <c r="H82" s="936" t="s">
        <v>1626</v>
      </c>
      <c r="I82" s="248" t="str">
        <f t="shared" si="4"/>
        <v>DE0001135465</v>
      </c>
      <c r="J82" s="248" t="str">
        <f t="shared" si="5"/>
        <v>DE0001135465</v>
      </c>
      <c r="K82" s="303" t="str">
        <f t="shared" si="6"/>
        <v>FGBMU8</v>
      </c>
      <c r="L82" s="303" t="str">
        <f t="shared" si="7"/>
        <v>FGBMU8</v>
      </c>
      <c r="M82" s="349" t="s">
        <v>1626</v>
      </c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  <c r="BJ82" s="214"/>
      <c r="BK82" s="214"/>
      <c r="BL82" s="214"/>
    </row>
    <row r="83" spans="1:64" ht="16.5" thickBot="1">
      <c r="A83" s="959" t="s">
        <v>1679</v>
      </c>
      <c r="B83" s="942">
        <v>44659</v>
      </c>
      <c r="C83" s="934" t="s">
        <v>726</v>
      </c>
      <c r="D83" s="944" t="s">
        <v>727</v>
      </c>
      <c r="E83" s="979">
        <v>0.61699999999999999</v>
      </c>
      <c r="F83" s="943">
        <v>6.17</v>
      </c>
      <c r="G83" s="936" t="s">
        <v>1626</v>
      </c>
      <c r="H83" s="936" t="s">
        <v>1626</v>
      </c>
      <c r="I83" s="248" t="str">
        <f t="shared" si="4"/>
        <v>DE0001141752</v>
      </c>
      <c r="J83" s="248" t="str">
        <f t="shared" si="5"/>
        <v>DE0001141752</v>
      </c>
      <c r="K83" s="303" t="str">
        <f t="shared" si="6"/>
        <v>FGBMU8</v>
      </c>
      <c r="L83" s="303" t="str">
        <f t="shared" si="7"/>
        <v>FGBMU8</v>
      </c>
      <c r="M83" s="349" t="s">
        <v>1626</v>
      </c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</row>
    <row r="84" spans="1:64" ht="16.5" thickBot="1">
      <c r="A84" s="959" t="s">
        <v>1680</v>
      </c>
      <c r="B84" s="942">
        <v>44746</v>
      </c>
      <c r="C84" s="934" t="s">
        <v>285</v>
      </c>
      <c r="D84" s="934" t="s">
        <v>457</v>
      </c>
      <c r="E84" s="979">
        <v>0.68400000000000005</v>
      </c>
      <c r="F84" s="943">
        <v>6.8400000000000007</v>
      </c>
      <c r="G84" s="936" t="s">
        <v>1626</v>
      </c>
      <c r="H84" s="936" t="s">
        <v>1626</v>
      </c>
      <c r="I84" s="248" t="str">
        <f t="shared" si="4"/>
        <v>DE0001135473</v>
      </c>
      <c r="J84" s="248" t="str">
        <f t="shared" si="5"/>
        <v>DE0001135473</v>
      </c>
      <c r="K84" s="303" t="str">
        <f t="shared" si="6"/>
        <v>FGBMU8</v>
      </c>
      <c r="L84" s="303" t="str">
        <f t="shared" si="7"/>
        <v>FGBMU8</v>
      </c>
      <c r="M84" s="349" t="s">
        <v>1626</v>
      </c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</row>
    <row r="85" spans="1:64" ht="16.5" thickBot="1">
      <c r="A85" s="959" t="s">
        <v>1681</v>
      </c>
      <c r="B85" s="942">
        <v>44808</v>
      </c>
      <c r="C85" s="934" t="s">
        <v>286</v>
      </c>
      <c r="D85" s="934" t="s">
        <v>458</v>
      </c>
      <c r="E85" s="979">
        <v>0.70799999999999996</v>
      </c>
      <c r="F85" s="943">
        <v>7.08</v>
      </c>
      <c r="G85" s="936" t="s">
        <v>1626</v>
      </c>
      <c r="H85" s="936" t="s">
        <v>1626</v>
      </c>
      <c r="I85" s="248" t="str">
        <f t="shared" si="4"/>
        <v>DE0001135499</v>
      </c>
      <c r="J85" s="248" t="str">
        <f t="shared" si="5"/>
        <v>DE0001135499</v>
      </c>
      <c r="K85" s="303" t="str">
        <f t="shared" si="6"/>
        <v>FGBMU8</v>
      </c>
      <c r="L85" s="303" t="str">
        <f t="shared" si="7"/>
        <v>FGBMU8</v>
      </c>
      <c r="M85" s="349" t="s">
        <v>1626</v>
      </c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</row>
    <row r="86" spans="1:64" ht="16.5" thickBot="1">
      <c r="A86" s="959" t="s">
        <v>1682</v>
      </c>
      <c r="B86" s="942">
        <v>44841</v>
      </c>
      <c r="C86" s="960" t="s">
        <v>788</v>
      </c>
      <c r="D86" s="960" t="s">
        <v>789</v>
      </c>
      <c r="E86" s="979">
        <v>0.69399999999999995</v>
      </c>
      <c r="F86" s="943">
        <v>6.9399999999999995</v>
      </c>
      <c r="G86" s="936" t="s">
        <v>1626</v>
      </c>
      <c r="H86" s="936" t="s">
        <v>1626</v>
      </c>
      <c r="I86" s="248" t="str">
        <f t="shared" si="4"/>
        <v>DE0001141760</v>
      </c>
      <c r="J86" s="248" t="str">
        <f t="shared" si="5"/>
        <v>DE0001141760</v>
      </c>
      <c r="K86" s="303" t="str">
        <f t="shared" si="6"/>
        <v>FGBMU8</v>
      </c>
      <c r="L86" s="303" t="str">
        <f t="shared" si="7"/>
        <v>FGBMU8</v>
      </c>
      <c r="M86" s="349" t="s">
        <v>1626</v>
      </c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23"/>
      <c r="BB86" s="223"/>
      <c r="BC86" s="223"/>
      <c r="BD86" s="223"/>
      <c r="BE86" s="223"/>
      <c r="BF86" s="223"/>
      <c r="BG86" s="223"/>
      <c r="BH86" s="223"/>
      <c r="BI86" s="223"/>
      <c r="BJ86" s="223"/>
      <c r="BK86" s="223"/>
      <c r="BL86" s="223"/>
    </row>
    <row r="87" spans="1:64" ht="16.5" thickBot="1">
      <c r="A87" s="959" t="s">
        <v>1683</v>
      </c>
      <c r="B87" s="942">
        <v>44972</v>
      </c>
      <c r="C87" s="934" t="s">
        <v>287</v>
      </c>
      <c r="D87" s="934" t="s">
        <v>459</v>
      </c>
      <c r="E87" s="979">
        <v>0.78200000000000003</v>
      </c>
      <c r="F87" s="943">
        <v>7.82</v>
      </c>
      <c r="G87" s="936" t="s">
        <v>1626</v>
      </c>
      <c r="H87" s="936" t="s">
        <v>1626</v>
      </c>
      <c r="I87" s="248" t="str">
        <f t="shared" si="4"/>
        <v>DE0001102309</v>
      </c>
      <c r="J87" s="248" t="str">
        <f t="shared" si="5"/>
        <v>DE0001102309</v>
      </c>
      <c r="K87" s="303" t="str">
        <f t="shared" si="6"/>
        <v>FGBMU8</v>
      </c>
      <c r="L87" s="303" t="str">
        <f t="shared" si="7"/>
        <v>FGBMU8</v>
      </c>
      <c r="M87" s="349" t="s">
        <v>1626</v>
      </c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</row>
    <row r="88" spans="1:64" ht="16.5" thickBot="1">
      <c r="A88" s="959" t="s">
        <v>1684</v>
      </c>
      <c r="B88" s="942">
        <v>45030</v>
      </c>
      <c r="C88" s="960" t="s">
        <v>1685</v>
      </c>
      <c r="D88" s="960" t="s">
        <v>1505</v>
      </c>
      <c r="E88" s="979">
        <v>0.77200000000000002</v>
      </c>
      <c r="F88" s="943">
        <v>7.7200000000000006</v>
      </c>
      <c r="G88" s="936" t="s">
        <v>1626</v>
      </c>
      <c r="H88" s="936" t="s">
        <v>1626</v>
      </c>
      <c r="I88" s="248" t="str">
        <f t="shared" si="4"/>
        <v>DE0001141778</v>
      </c>
      <c r="J88" s="248" t="str">
        <f t="shared" si="5"/>
        <v>DE0001141778</v>
      </c>
      <c r="K88" s="303" t="str">
        <f t="shared" si="6"/>
        <v>FGBMU8</v>
      </c>
      <c r="L88" s="303" t="str">
        <f t="shared" si="7"/>
        <v>FGBMU8</v>
      </c>
      <c r="M88" s="349" t="s">
        <v>1626</v>
      </c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  <c r="BJ88" s="214"/>
      <c r="BK88" s="214"/>
      <c r="BL88" s="214"/>
    </row>
    <row r="89" spans="1:64" ht="16.5" thickBot="1">
      <c r="A89" s="959" t="s">
        <v>1686</v>
      </c>
      <c r="B89" s="942">
        <v>45061</v>
      </c>
      <c r="C89" s="952" t="s">
        <v>288</v>
      </c>
      <c r="D89" s="934" t="s">
        <v>460</v>
      </c>
      <c r="E89" s="979">
        <v>0.82100600000000001</v>
      </c>
      <c r="F89" s="943">
        <v>8.2100600000000004</v>
      </c>
      <c r="G89" s="936" t="s">
        <v>1626</v>
      </c>
      <c r="H89" s="936" t="s">
        <v>1626</v>
      </c>
      <c r="I89" s="248" t="str">
        <f t="shared" si="4"/>
        <v>DE0001102317</v>
      </c>
      <c r="J89" s="248" t="str">
        <f t="shared" si="5"/>
        <v>DE0001102317</v>
      </c>
      <c r="K89" s="303" t="str">
        <f t="shared" si="6"/>
        <v>FGBMU8</v>
      </c>
      <c r="L89" s="303" t="str">
        <f t="shared" si="7"/>
        <v>FGBMU8</v>
      </c>
      <c r="M89" s="349" t="s">
        <v>1626</v>
      </c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  <c r="BJ89" s="214"/>
      <c r="BK89" s="214"/>
      <c r="BL89" s="214"/>
    </row>
    <row r="90" spans="1:64" ht="16.5" thickBot="1">
      <c r="A90" s="959" t="s">
        <v>1687</v>
      </c>
      <c r="B90" s="948">
        <v>45153</v>
      </c>
      <c r="C90" s="936" t="s">
        <v>289</v>
      </c>
      <c r="D90" s="936" t="s">
        <v>461</v>
      </c>
      <c r="E90" s="979">
        <v>0.83353900000000003</v>
      </c>
      <c r="F90" s="943">
        <v>8.75</v>
      </c>
      <c r="G90" s="936" t="s">
        <v>1626</v>
      </c>
      <c r="H90" s="936" t="s">
        <v>1626</v>
      </c>
      <c r="I90" s="248" t="str">
        <f t="shared" si="4"/>
        <v>DE0001102325</v>
      </c>
      <c r="J90" s="248" t="str">
        <f t="shared" si="5"/>
        <v>DE0001102325</v>
      </c>
      <c r="K90" s="303" t="str">
        <f t="shared" si="6"/>
        <v>FGBMU8</v>
      </c>
      <c r="L90" s="303" t="str">
        <f t="shared" si="7"/>
        <v>FGBMU8</v>
      </c>
      <c r="M90" s="349" t="s">
        <v>1626</v>
      </c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</row>
    <row r="91" spans="1:64" ht="16.5" thickBot="1">
      <c r="A91" s="959" t="s">
        <v>1688</v>
      </c>
      <c r="B91" s="942">
        <v>45295</v>
      </c>
      <c r="C91" s="934" t="s">
        <v>290</v>
      </c>
      <c r="D91" s="934" t="s">
        <v>462</v>
      </c>
      <c r="E91" s="979">
        <v>1.0640000000000001</v>
      </c>
      <c r="F91" s="943">
        <v>10.64</v>
      </c>
      <c r="G91" s="936" t="s">
        <v>1626</v>
      </c>
      <c r="H91" s="936" t="s">
        <v>1626</v>
      </c>
      <c r="I91" s="248" t="str">
        <f t="shared" si="4"/>
        <v>DE0001134922</v>
      </c>
      <c r="J91" s="248" t="str">
        <f t="shared" si="5"/>
        <v>DE0001134922</v>
      </c>
      <c r="K91" s="303" t="str">
        <f t="shared" si="6"/>
        <v>FGBMU8</v>
      </c>
      <c r="L91" s="303" t="str">
        <f t="shared" si="7"/>
        <v>FGBMU8</v>
      </c>
      <c r="M91" s="349" t="s">
        <v>1626</v>
      </c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  <c r="BJ91" s="214"/>
      <c r="BK91" s="214"/>
      <c r="BL91" s="214"/>
    </row>
    <row r="92" spans="1:64" ht="16.5" thickBot="1">
      <c r="A92" s="959" t="s">
        <v>1689</v>
      </c>
      <c r="B92" s="948">
        <v>45337</v>
      </c>
      <c r="C92" s="936" t="s">
        <v>291</v>
      </c>
      <c r="D92" s="934" t="s">
        <v>226</v>
      </c>
      <c r="E92" s="979">
        <v>0.80766499999999997</v>
      </c>
      <c r="F92" s="943">
        <v>9.51</v>
      </c>
      <c r="G92" s="936" t="s">
        <v>1626</v>
      </c>
      <c r="H92" s="936" t="s">
        <v>1626</v>
      </c>
      <c r="I92" s="248" t="str">
        <f t="shared" si="4"/>
        <v>DE0001102333</v>
      </c>
      <c r="J92" s="248" t="str">
        <f t="shared" si="5"/>
        <v>DE0001102333</v>
      </c>
      <c r="K92" s="303" t="str">
        <f t="shared" si="6"/>
        <v>FGBMU8</v>
      </c>
      <c r="L92" s="303" t="str">
        <f t="shared" si="7"/>
        <v>FGBMU8</v>
      </c>
      <c r="M92" s="349" t="s">
        <v>1626</v>
      </c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  <c r="BJ92" s="214"/>
      <c r="BK92" s="214"/>
      <c r="BL92" s="214"/>
    </row>
    <row r="93" spans="1:64" ht="16.5" thickBot="1">
      <c r="A93" s="959" t="s">
        <v>1690</v>
      </c>
      <c r="B93" s="948">
        <v>45427</v>
      </c>
      <c r="C93" s="936" t="s">
        <v>292</v>
      </c>
      <c r="D93" s="945" t="s">
        <v>227</v>
      </c>
      <c r="E93" s="979">
        <v>0.98199999999999998</v>
      </c>
      <c r="F93" s="943">
        <v>9.82</v>
      </c>
      <c r="G93" s="936" t="s">
        <v>1626</v>
      </c>
      <c r="H93" s="936" t="s">
        <v>1626</v>
      </c>
      <c r="I93" s="248" t="str">
        <f t="shared" si="4"/>
        <v>DE0001102358</v>
      </c>
      <c r="J93" s="248" t="str">
        <f t="shared" si="5"/>
        <v>DE0001102358</v>
      </c>
      <c r="K93" s="303" t="str">
        <f t="shared" si="6"/>
        <v>FGBMU8</v>
      </c>
      <c r="L93" s="303" t="str">
        <f t="shared" si="7"/>
        <v>FGBMU8</v>
      </c>
      <c r="M93" s="349" t="s">
        <v>1626</v>
      </c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</row>
    <row r="94" spans="1:64" ht="16.5" thickBot="1">
      <c r="A94" s="959" t="s">
        <v>1691</v>
      </c>
      <c r="B94" s="948">
        <v>45519</v>
      </c>
      <c r="C94" s="936" t="s">
        <v>388</v>
      </c>
      <c r="D94" s="945" t="s">
        <v>228</v>
      </c>
      <c r="E94" s="979">
        <v>1.0049999999999999</v>
      </c>
      <c r="F94" s="943">
        <v>10.049999999999999</v>
      </c>
      <c r="G94" s="936" t="s">
        <v>1626</v>
      </c>
      <c r="H94" s="936" t="s">
        <v>1626</v>
      </c>
      <c r="I94" s="248" t="str">
        <f t="shared" si="4"/>
        <v>DE0001102366</v>
      </c>
      <c r="J94" s="248" t="str">
        <f t="shared" si="5"/>
        <v>DE0001102366</v>
      </c>
      <c r="K94" s="303" t="str">
        <f t="shared" si="6"/>
        <v>FGBMU8</v>
      </c>
      <c r="L94" s="303" t="str">
        <f t="shared" si="7"/>
        <v>FGBMU8</v>
      </c>
      <c r="M94" s="349" t="s">
        <v>1626</v>
      </c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  <c r="BJ94" s="214"/>
      <c r="BK94" s="214"/>
      <c r="BL94" s="214"/>
    </row>
    <row r="95" spans="1:64" ht="16.5" thickBot="1">
      <c r="A95" s="959" t="s">
        <v>1692</v>
      </c>
      <c r="B95" s="948">
        <v>45703</v>
      </c>
      <c r="C95" s="949" t="s">
        <v>389</v>
      </c>
      <c r="D95" s="944" t="s">
        <v>390</v>
      </c>
      <c r="E95" s="979">
        <v>1.0620000000000001</v>
      </c>
      <c r="F95" s="943">
        <v>10.620000000000001</v>
      </c>
      <c r="G95" s="936" t="s">
        <v>1626</v>
      </c>
      <c r="H95" s="936" t="s">
        <v>1626</v>
      </c>
      <c r="I95" s="248" t="str">
        <f t="shared" si="4"/>
        <v>DE0001102374</v>
      </c>
      <c r="J95" s="248" t="str">
        <f t="shared" si="5"/>
        <v>DE0001102374</v>
      </c>
      <c r="K95" s="303" t="str">
        <f t="shared" si="6"/>
        <v>FGBMU8</v>
      </c>
      <c r="L95" s="303" t="str">
        <f t="shared" si="7"/>
        <v>FGBMU8</v>
      </c>
      <c r="M95" s="349" t="s">
        <v>1626</v>
      </c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</row>
    <row r="96" spans="1:64" s="255" customFormat="1" ht="16.5" thickBot="1">
      <c r="A96" s="959" t="s">
        <v>1693</v>
      </c>
      <c r="B96" s="948">
        <v>45884</v>
      </c>
      <c r="C96" s="944" t="s">
        <v>559</v>
      </c>
      <c r="D96" s="944" t="s">
        <v>553</v>
      </c>
      <c r="E96" s="979">
        <v>1.159</v>
      </c>
      <c r="F96" s="943">
        <v>11.59</v>
      </c>
      <c r="G96" s="936" t="s">
        <v>1626</v>
      </c>
      <c r="H96" s="936" t="s">
        <v>1626</v>
      </c>
      <c r="I96" s="253" t="str">
        <f t="shared" si="4"/>
        <v>DE0001102382</v>
      </c>
      <c r="J96" s="253" t="str">
        <f t="shared" si="5"/>
        <v>DE0001102382</v>
      </c>
      <c r="K96" s="303" t="str">
        <f t="shared" si="6"/>
        <v>FGBMU8</v>
      </c>
      <c r="L96" s="306" t="str">
        <f t="shared" si="7"/>
        <v>FGBMU8</v>
      </c>
      <c r="M96" s="349" t="s">
        <v>1626</v>
      </c>
      <c r="N96" s="254"/>
      <c r="O96" s="254"/>
      <c r="P96" s="254"/>
      <c r="Q96" s="254"/>
      <c r="R96" s="254"/>
      <c r="S96" s="254"/>
      <c r="T96" s="254"/>
      <c r="U96" s="254"/>
      <c r="V96" s="254"/>
      <c r="W96" s="254"/>
      <c r="X96" s="254"/>
      <c r="Y96" s="254"/>
      <c r="Z96" s="254"/>
      <c r="AA96" s="254"/>
      <c r="AB96" s="254"/>
      <c r="AC96" s="254"/>
      <c r="AD96" s="254"/>
      <c r="AE96" s="254"/>
      <c r="AF96" s="254"/>
      <c r="AG96" s="254"/>
      <c r="AH96" s="254"/>
      <c r="AI96" s="254"/>
      <c r="AJ96" s="254"/>
      <c r="AK96" s="254"/>
      <c r="AL96" s="254"/>
      <c r="AM96" s="254"/>
      <c r="AN96" s="254"/>
      <c r="AO96" s="254"/>
      <c r="AP96" s="254"/>
      <c r="AQ96" s="254"/>
      <c r="AR96" s="254"/>
      <c r="AS96" s="254"/>
      <c r="AT96" s="254"/>
      <c r="AU96" s="254"/>
      <c r="AV96" s="254"/>
      <c r="AW96" s="254"/>
      <c r="AX96" s="254"/>
      <c r="AY96" s="254"/>
      <c r="AZ96" s="254"/>
      <c r="BA96" s="254"/>
      <c r="BB96" s="254"/>
      <c r="BC96" s="254"/>
      <c r="BD96" s="254"/>
      <c r="BE96" s="254"/>
      <c r="BF96" s="254"/>
      <c r="BG96" s="254"/>
      <c r="BH96" s="254"/>
      <c r="BI96" s="254"/>
      <c r="BJ96" s="254"/>
      <c r="BK96" s="254"/>
      <c r="BL96" s="254"/>
    </row>
    <row r="97" spans="1:152" ht="16.5" thickBot="1">
      <c r="A97" s="959" t="s">
        <v>1694</v>
      </c>
      <c r="B97" s="948">
        <v>46068</v>
      </c>
      <c r="C97" s="944" t="s">
        <v>604</v>
      </c>
      <c r="D97" s="944" t="s">
        <v>605</v>
      </c>
      <c r="E97" s="980">
        <v>0.53700000000000003</v>
      </c>
      <c r="F97" s="943">
        <v>5.37</v>
      </c>
      <c r="G97" s="936" t="s">
        <v>1646</v>
      </c>
      <c r="H97" s="936" t="s">
        <v>1646</v>
      </c>
      <c r="I97" s="248" t="str">
        <f t="shared" si="4"/>
        <v>DE0001102390</v>
      </c>
      <c r="J97" s="248" t="str">
        <f t="shared" si="5"/>
        <v>DE0001102390</v>
      </c>
      <c r="K97" s="303" t="str">
        <f t="shared" si="6"/>
        <v>FGBLU8</v>
      </c>
      <c r="L97" s="303" t="str">
        <f t="shared" si="7"/>
        <v>FGBLU8</v>
      </c>
      <c r="M97" s="349" t="s">
        <v>1646</v>
      </c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  <c r="BJ97" s="214"/>
      <c r="BK97" s="214"/>
      <c r="BL97" s="214"/>
    </row>
    <row r="98" spans="1:152" ht="16.5" thickBot="1">
      <c r="A98" s="959" t="s">
        <v>1695</v>
      </c>
      <c r="B98" s="948">
        <v>46249</v>
      </c>
      <c r="C98" s="944" t="s">
        <v>686</v>
      </c>
      <c r="D98" s="944" t="s">
        <v>691</v>
      </c>
      <c r="E98" s="980">
        <v>0.55500000000000005</v>
      </c>
      <c r="F98" s="943">
        <v>5.5500000000000007</v>
      </c>
      <c r="G98" s="936" t="s">
        <v>1646</v>
      </c>
      <c r="H98" s="936" t="s">
        <v>1646</v>
      </c>
      <c r="I98" s="248" t="str">
        <f t="shared" si="4"/>
        <v>DE0001102408</v>
      </c>
      <c r="J98" s="248" t="str">
        <f t="shared" si="5"/>
        <v>DE0001102408</v>
      </c>
      <c r="K98" s="303" t="str">
        <f t="shared" si="6"/>
        <v>FGBLU8</v>
      </c>
      <c r="L98" s="303" t="str">
        <f t="shared" si="7"/>
        <v>FGBLU8</v>
      </c>
      <c r="M98" s="349" t="s">
        <v>1646</v>
      </c>
    </row>
    <row r="99" spans="1:152" ht="16.5" thickBot="1">
      <c r="A99" s="959" t="s">
        <v>1696</v>
      </c>
      <c r="B99" s="948">
        <v>46433</v>
      </c>
      <c r="C99" s="944" t="s">
        <v>728</v>
      </c>
      <c r="D99" s="944" t="s">
        <v>729</v>
      </c>
      <c r="E99" s="980">
        <v>0.59199999999999997</v>
      </c>
      <c r="F99" s="943">
        <v>5.92</v>
      </c>
      <c r="G99" s="936" t="s">
        <v>1646</v>
      </c>
      <c r="H99" s="936" t="s">
        <v>1646</v>
      </c>
      <c r="I99" s="248" t="str">
        <f t="shared" si="4"/>
        <v>DE0001102416</v>
      </c>
      <c r="J99" s="248" t="str">
        <f t="shared" si="5"/>
        <v>DE0001102416</v>
      </c>
      <c r="K99" s="303" t="str">
        <f t="shared" si="6"/>
        <v>FGBLU8</v>
      </c>
      <c r="L99" s="303" t="str">
        <f t="shared" si="7"/>
        <v>FGBLU8</v>
      </c>
      <c r="M99" s="349" t="s">
        <v>1646</v>
      </c>
      <c r="N99" s="218"/>
      <c r="O99" s="218"/>
      <c r="P99" s="218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  <c r="BR99" s="214"/>
      <c r="BS99" s="214"/>
      <c r="BT99" s="214"/>
      <c r="BU99" s="214"/>
      <c r="BV99" s="214"/>
      <c r="BW99" s="214"/>
      <c r="BX99" s="214"/>
      <c r="BY99" s="214"/>
      <c r="BZ99" s="214"/>
      <c r="CA99" s="214"/>
      <c r="CB99" s="214"/>
      <c r="CC99" s="214"/>
      <c r="CD99" s="214"/>
      <c r="CE99" s="214"/>
      <c r="CF99" s="214"/>
      <c r="CG99" s="214"/>
      <c r="CH99" s="214"/>
      <c r="CI99" s="214"/>
      <c r="CJ99" s="214"/>
      <c r="CK99" s="214"/>
      <c r="CL99" s="214"/>
      <c r="CM99" s="214"/>
      <c r="CN99" s="214"/>
      <c r="CO99" s="214"/>
      <c r="CP99" s="214"/>
      <c r="CQ99" s="214"/>
      <c r="CR99" s="214"/>
      <c r="CS99" s="214"/>
      <c r="CT99" s="214"/>
      <c r="CU99" s="214"/>
      <c r="CV99" s="214"/>
      <c r="CW99" s="214"/>
      <c r="CX99" s="214"/>
      <c r="CY99" s="214"/>
      <c r="CZ99" s="214"/>
      <c r="DA99" s="214"/>
      <c r="DB99" s="214"/>
      <c r="DC99" s="214"/>
      <c r="DD99" s="214"/>
      <c r="DE99" s="214"/>
      <c r="DF99" s="214"/>
      <c r="DG99" s="214"/>
      <c r="DH99" s="214"/>
      <c r="DI99" s="214"/>
      <c r="DJ99" s="214"/>
      <c r="DK99" s="214"/>
      <c r="DL99" s="214"/>
      <c r="DM99" s="214"/>
      <c r="DN99" s="214"/>
      <c r="DO99" s="214"/>
      <c r="DP99" s="214"/>
      <c r="DQ99" s="214"/>
      <c r="DR99" s="214"/>
      <c r="DS99" s="214"/>
      <c r="DT99" s="214"/>
      <c r="DU99" s="214"/>
      <c r="DV99" s="214"/>
      <c r="DW99" s="214"/>
      <c r="DX99" s="214"/>
      <c r="DY99" s="214"/>
      <c r="DZ99" s="214"/>
      <c r="EA99" s="214"/>
      <c r="EB99" s="214"/>
      <c r="EC99" s="214"/>
      <c r="ED99" s="214"/>
      <c r="EE99" s="214"/>
      <c r="EF99" s="214"/>
      <c r="EG99" s="214"/>
      <c r="EH99" s="214"/>
      <c r="EI99" s="214"/>
      <c r="EJ99" s="214"/>
      <c r="EK99" s="214"/>
      <c r="EL99" s="214"/>
      <c r="EM99" s="214"/>
      <c r="EN99" s="214"/>
      <c r="EO99" s="214"/>
      <c r="EP99" s="214"/>
      <c r="EQ99" s="214"/>
      <c r="ER99" s="214"/>
      <c r="ES99" s="214"/>
      <c r="ET99" s="214"/>
      <c r="EU99" s="214"/>
      <c r="EV99" s="214"/>
    </row>
    <row r="100" spans="1:152" ht="16.5" thickBot="1">
      <c r="A100" s="959" t="s">
        <v>1697</v>
      </c>
      <c r="B100" s="948">
        <v>46572</v>
      </c>
      <c r="C100" s="936" t="s">
        <v>293</v>
      </c>
      <c r="D100" s="934" t="s">
        <v>463</v>
      </c>
      <c r="E100" s="980">
        <v>0.81200000000000006</v>
      </c>
      <c r="F100" s="943">
        <v>8.120000000000001</v>
      </c>
      <c r="G100" s="936" t="s">
        <v>1646</v>
      </c>
      <c r="H100" s="936" t="s">
        <v>1646</v>
      </c>
      <c r="I100" s="248" t="str">
        <f t="shared" si="4"/>
        <v>DE0001135044</v>
      </c>
      <c r="J100" s="248" t="str">
        <f t="shared" si="5"/>
        <v>DE0001135044</v>
      </c>
      <c r="K100" s="303" t="str">
        <f t="shared" si="6"/>
        <v>FGBLU8</v>
      </c>
      <c r="L100" s="303" t="str">
        <f t="shared" si="7"/>
        <v>FGBLU8</v>
      </c>
      <c r="M100" s="349" t="s">
        <v>1646</v>
      </c>
      <c r="N100" s="223"/>
      <c r="O100" s="223"/>
      <c r="P100" s="223"/>
      <c r="Q100" s="223"/>
      <c r="R100" s="223"/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  <c r="AI100" s="223"/>
      <c r="AJ100" s="223"/>
      <c r="AK100" s="223"/>
      <c r="AL100" s="223"/>
      <c r="AM100" s="223"/>
      <c r="AN100" s="223"/>
      <c r="AO100" s="223"/>
      <c r="AP100" s="223"/>
      <c r="AQ100" s="223"/>
      <c r="AR100" s="223"/>
      <c r="AS100" s="223"/>
      <c r="AT100" s="223"/>
      <c r="AU100" s="223"/>
      <c r="AV100" s="223"/>
      <c r="AW100" s="223"/>
      <c r="AX100" s="223"/>
      <c r="AY100" s="223"/>
      <c r="AZ100" s="223"/>
      <c r="BA100" s="223"/>
      <c r="BB100" s="223"/>
      <c r="BC100" s="223"/>
      <c r="BD100" s="223"/>
      <c r="BE100" s="223"/>
      <c r="BF100" s="223"/>
      <c r="BG100" s="223"/>
      <c r="BH100" s="223"/>
      <c r="BI100" s="223"/>
      <c r="BJ100" s="223"/>
      <c r="BK100" s="223"/>
      <c r="BL100" s="223"/>
      <c r="BM100" s="214"/>
      <c r="BN100" s="214"/>
      <c r="BO100" s="214"/>
      <c r="BP100" s="214"/>
      <c r="BQ100" s="214"/>
      <c r="BR100" s="214"/>
      <c r="BS100" s="214"/>
      <c r="BT100" s="214"/>
      <c r="BU100" s="214"/>
      <c r="BV100" s="214"/>
      <c r="BW100" s="214"/>
      <c r="BX100" s="214"/>
      <c r="BY100" s="214"/>
      <c r="BZ100" s="214"/>
      <c r="CA100" s="214"/>
      <c r="CB100" s="214"/>
      <c r="CC100" s="214"/>
      <c r="CD100" s="214"/>
      <c r="CE100" s="214"/>
      <c r="CF100" s="214"/>
      <c r="CG100" s="214"/>
      <c r="CH100" s="214"/>
      <c r="CI100" s="214"/>
      <c r="CJ100" s="214"/>
      <c r="CK100" s="214"/>
      <c r="CL100" s="214"/>
      <c r="CM100" s="214"/>
      <c r="CN100" s="214"/>
      <c r="CO100" s="214"/>
      <c r="CP100" s="214"/>
      <c r="CQ100" s="214"/>
      <c r="CR100" s="214"/>
      <c r="CS100" s="214"/>
      <c r="CT100" s="214"/>
      <c r="CU100" s="214"/>
      <c r="CV100" s="214"/>
      <c r="CW100" s="214"/>
      <c r="CX100" s="214"/>
      <c r="CY100" s="214"/>
      <c r="CZ100" s="214"/>
      <c r="DA100" s="214"/>
      <c r="DB100" s="214"/>
      <c r="DC100" s="214"/>
      <c r="DD100" s="214"/>
      <c r="DE100" s="214"/>
      <c r="DF100" s="214"/>
      <c r="DG100" s="214"/>
      <c r="DH100" s="214"/>
      <c r="DI100" s="214"/>
      <c r="DJ100" s="214"/>
      <c r="DK100" s="214"/>
      <c r="DL100" s="214"/>
      <c r="DM100" s="214"/>
      <c r="DN100" s="214"/>
      <c r="DO100" s="214"/>
      <c r="DP100" s="214"/>
      <c r="DQ100" s="214"/>
      <c r="DR100" s="214"/>
      <c r="DS100" s="214"/>
      <c r="DT100" s="214"/>
      <c r="DU100" s="214"/>
      <c r="DV100" s="214"/>
      <c r="DW100" s="214"/>
      <c r="DX100" s="214"/>
      <c r="DY100" s="214"/>
      <c r="DZ100" s="214"/>
      <c r="EA100" s="214"/>
      <c r="EB100" s="214"/>
      <c r="EC100" s="214"/>
      <c r="ED100" s="214"/>
      <c r="EE100" s="214"/>
      <c r="EF100" s="214"/>
      <c r="EG100" s="214"/>
      <c r="EH100" s="214"/>
      <c r="EI100" s="214"/>
      <c r="EJ100" s="214"/>
      <c r="EK100" s="214"/>
      <c r="EL100" s="214"/>
      <c r="EM100" s="214"/>
      <c r="EN100" s="214"/>
      <c r="EO100" s="214"/>
      <c r="EP100" s="214"/>
      <c r="EQ100" s="214"/>
      <c r="ER100" s="214"/>
      <c r="ES100" s="214"/>
      <c r="ET100" s="214"/>
      <c r="EU100" s="214"/>
      <c r="EV100" s="214"/>
    </row>
    <row r="101" spans="1:152" ht="16.5" thickBot="1">
      <c r="A101" s="959" t="s">
        <v>1698</v>
      </c>
      <c r="B101" s="948">
        <v>46614</v>
      </c>
      <c r="C101" s="960" t="s">
        <v>790</v>
      </c>
      <c r="D101" s="960" t="s">
        <v>791</v>
      </c>
      <c r="E101" s="980">
        <v>0.62815399999999999</v>
      </c>
      <c r="F101" s="943">
        <v>6.2815399999999997</v>
      </c>
      <c r="G101" s="936" t="s">
        <v>1646</v>
      </c>
      <c r="H101" s="936" t="s">
        <v>1646</v>
      </c>
      <c r="I101" s="248" t="str">
        <f t="shared" si="4"/>
        <v>DE0001102424</v>
      </c>
      <c r="J101" s="248" t="str">
        <f t="shared" si="5"/>
        <v>DE0001102424</v>
      </c>
      <c r="K101" s="303" t="str">
        <f t="shared" si="6"/>
        <v>FGBLU8</v>
      </c>
      <c r="L101" s="303" t="str">
        <f t="shared" si="7"/>
        <v>FGBLU8</v>
      </c>
      <c r="M101" s="349" t="s">
        <v>1646</v>
      </c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  <c r="CD101" s="214"/>
      <c r="CE101" s="214"/>
      <c r="CF101" s="214"/>
      <c r="CG101" s="214"/>
      <c r="CH101" s="214"/>
      <c r="CI101" s="214"/>
      <c r="CJ101" s="214"/>
      <c r="CK101" s="214"/>
      <c r="CL101" s="214"/>
      <c r="CM101" s="214"/>
      <c r="CN101" s="214"/>
      <c r="CO101" s="214"/>
      <c r="CP101" s="214"/>
      <c r="CQ101" s="214"/>
      <c r="CR101" s="214"/>
      <c r="CS101" s="214"/>
      <c r="CT101" s="214"/>
      <c r="CU101" s="214"/>
      <c r="CV101" s="214"/>
      <c r="CW101" s="214"/>
      <c r="CX101" s="214"/>
      <c r="CY101" s="214"/>
      <c r="CZ101" s="214"/>
      <c r="DA101" s="214"/>
      <c r="DB101" s="214"/>
      <c r="DC101" s="214"/>
      <c r="DD101" s="214"/>
      <c r="DE101" s="214"/>
      <c r="DF101" s="214"/>
      <c r="DG101" s="214"/>
      <c r="DH101" s="214"/>
      <c r="DI101" s="214"/>
      <c r="DJ101" s="214"/>
      <c r="DK101" s="214"/>
      <c r="DL101" s="214"/>
      <c r="DM101" s="214"/>
      <c r="DN101" s="214"/>
      <c r="DO101" s="214"/>
      <c r="DP101" s="214"/>
      <c r="DQ101" s="214"/>
      <c r="DR101" s="214"/>
      <c r="DS101" s="214"/>
      <c r="DT101" s="214"/>
      <c r="DU101" s="214"/>
      <c r="DV101" s="214"/>
      <c r="DW101" s="214"/>
      <c r="DX101" s="214"/>
      <c r="DY101" s="214"/>
      <c r="DZ101" s="214"/>
      <c r="EA101" s="214"/>
      <c r="EB101" s="214"/>
      <c r="EC101" s="214"/>
      <c r="ED101" s="214"/>
      <c r="EE101" s="214"/>
      <c r="EF101" s="214"/>
      <c r="EG101" s="214"/>
      <c r="EH101" s="214"/>
      <c r="EI101" s="214"/>
      <c r="EJ101" s="214"/>
      <c r="EK101" s="214"/>
      <c r="EL101" s="214"/>
      <c r="EM101" s="214"/>
      <c r="EN101" s="214"/>
      <c r="EO101" s="214"/>
      <c r="EP101" s="214"/>
      <c r="EQ101" s="214"/>
      <c r="ER101" s="214"/>
      <c r="ES101" s="214"/>
      <c r="ET101" s="214"/>
      <c r="EU101" s="214"/>
      <c r="EV101" s="214"/>
    </row>
    <row r="102" spans="1:152" ht="16.5" thickBot="1">
      <c r="A102" s="959" t="s">
        <v>1699</v>
      </c>
      <c r="B102" s="948">
        <v>46756</v>
      </c>
      <c r="C102" s="936" t="s">
        <v>294</v>
      </c>
      <c r="D102" s="934" t="s">
        <v>464</v>
      </c>
      <c r="E102" s="980">
        <v>0.83099999999999996</v>
      </c>
      <c r="F102" s="943">
        <v>8.3099999999999987</v>
      </c>
      <c r="G102" s="936" t="s">
        <v>1646</v>
      </c>
      <c r="H102" s="936" t="s">
        <v>1646</v>
      </c>
      <c r="I102" s="248" t="str">
        <f t="shared" si="4"/>
        <v>DE0001135069</v>
      </c>
      <c r="J102" s="248" t="str">
        <f t="shared" si="5"/>
        <v>DE0001135069</v>
      </c>
      <c r="K102" s="303" t="str">
        <f t="shared" si="6"/>
        <v>FGBLU8</v>
      </c>
      <c r="L102" s="303" t="str">
        <f t="shared" si="7"/>
        <v>FGBLU8</v>
      </c>
      <c r="M102" s="349" t="s">
        <v>1646</v>
      </c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  <c r="CI102" s="214"/>
      <c r="CJ102" s="214"/>
      <c r="CK102" s="214"/>
      <c r="CL102" s="214"/>
      <c r="CM102" s="214"/>
      <c r="CN102" s="214"/>
      <c r="CO102" s="214"/>
      <c r="CP102" s="214"/>
      <c r="CQ102" s="214"/>
      <c r="CR102" s="214"/>
      <c r="CS102" s="214"/>
      <c r="CT102" s="214"/>
      <c r="CU102" s="214"/>
      <c r="CV102" s="214"/>
      <c r="CW102" s="214"/>
      <c r="CX102" s="214"/>
      <c r="CY102" s="214"/>
      <c r="CZ102" s="214"/>
      <c r="DA102" s="214"/>
      <c r="DB102" s="214"/>
      <c r="DC102" s="214"/>
      <c r="DD102" s="214"/>
      <c r="DE102" s="214"/>
      <c r="DF102" s="214"/>
      <c r="DG102" s="214"/>
      <c r="DH102" s="214"/>
      <c r="DI102" s="214"/>
      <c r="DJ102" s="214"/>
      <c r="DK102" s="214"/>
      <c r="DL102" s="214"/>
      <c r="DM102" s="214"/>
      <c r="DN102" s="214"/>
      <c r="DO102" s="214"/>
      <c r="DP102" s="214"/>
      <c r="DQ102" s="214"/>
      <c r="DR102" s="214"/>
      <c r="DS102" s="214"/>
      <c r="DT102" s="214"/>
      <c r="DU102" s="214"/>
      <c r="DV102" s="214"/>
      <c r="DW102" s="214"/>
      <c r="DX102" s="214"/>
      <c r="DY102" s="214"/>
      <c r="DZ102" s="214"/>
      <c r="EA102" s="214"/>
      <c r="EB102" s="214"/>
      <c r="EC102" s="214"/>
      <c r="ED102" s="214"/>
      <c r="EE102" s="214"/>
      <c r="EF102" s="214"/>
      <c r="EG102" s="214"/>
      <c r="EH102" s="214"/>
      <c r="EI102" s="214"/>
      <c r="EJ102" s="214"/>
      <c r="EK102" s="214"/>
      <c r="EL102" s="214"/>
      <c r="EM102" s="214"/>
      <c r="EN102" s="214"/>
      <c r="EO102" s="214"/>
      <c r="EP102" s="214"/>
      <c r="EQ102" s="214"/>
      <c r="ER102" s="214"/>
      <c r="ES102" s="214"/>
      <c r="ET102" s="214"/>
      <c r="EU102" s="214"/>
      <c r="EV102" s="214"/>
    </row>
    <row r="103" spans="1:152" ht="16.5" thickBot="1">
      <c r="A103" s="959" t="s">
        <v>1700</v>
      </c>
      <c r="B103" s="948">
        <v>46798</v>
      </c>
      <c r="C103" s="936" t="s">
        <v>1701</v>
      </c>
      <c r="D103" s="960" t="s">
        <v>1487</v>
      </c>
      <c r="E103" s="980">
        <v>0.61234500000000003</v>
      </c>
      <c r="F103" s="943">
        <v>6.57</v>
      </c>
      <c r="G103" s="936" t="s">
        <v>1646</v>
      </c>
      <c r="H103" s="936" t="s">
        <v>1646</v>
      </c>
      <c r="I103" s="248" t="str">
        <f t="shared" si="4"/>
        <v>DE0001102440</v>
      </c>
      <c r="J103" s="248" t="str">
        <f t="shared" si="5"/>
        <v>DE0001102440</v>
      </c>
      <c r="K103" s="303" t="str">
        <f t="shared" si="6"/>
        <v>FGBLU8</v>
      </c>
      <c r="L103" s="303" t="str">
        <f t="shared" si="7"/>
        <v>FGBLU8</v>
      </c>
      <c r="M103" s="349" t="s">
        <v>1646</v>
      </c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  <c r="CI103" s="214"/>
      <c r="CJ103" s="214"/>
      <c r="CK103" s="214"/>
      <c r="CL103" s="214"/>
      <c r="CM103" s="214"/>
      <c r="CN103" s="214"/>
      <c r="CO103" s="214"/>
      <c r="CP103" s="214"/>
      <c r="CQ103" s="214"/>
      <c r="CR103" s="214"/>
      <c r="CS103" s="214"/>
      <c r="CT103" s="214"/>
      <c r="CU103" s="214"/>
      <c r="CV103" s="214"/>
      <c r="CW103" s="214"/>
      <c r="CX103" s="214"/>
      <c r="CY103" s="214"/>
      <c r="CZ103" s="214"/>
      <c r="DA103" s="214"/>
      <c r="DB103" s="214"/>
      <c r="DC103" s="214"/>
      <c r="DD103" s="214"/>
      <c r="DE103" s="214"/>
      <c r="DF103" s="214"/>
      <c r="DG103" s="214"/>
      <c r="DH103" s="214"/>
      <c r="DI103" s="214"/>
      <c r="DJ103" s="214"/>
      <c r="DK103" s="214"/>
      <c r="DL103" s="214"/>
      <c r="DM103" s="214"/>
      <c r="DN103" s="214"/>
      <c r="DO103" s="214"/>
      <c r="DP103" s="214"/>
      <c r="DQ103" s="214"/>
      <c r="DR103" s="214"/>
      <c r="DS103" s="214"/>
      <c r="DT103" s="214"/>
      <c r="DU103" s="214"/>
      <c r="DV103" s="214"/>
      <c r="DW103" s="214"/>
      <c r="DX103" s="214"/>
      <c r="DY103" s="214"/>
      <c r="DZ103" s="214"/>
      <c r="EA103" s="214"/>
      <c r="EB103" s="214"/>
      <c r="EC103" s="214"/>
      <c r="ED103" s="214"/>
      <c r="EE103" s="214"/>
      <c r="EF103" s="214"/>
      <c r="EG103" s="214"/>
      <c r="EH103" s="214"/>
      <c r="EI103" s="214"/>
      <c r="EJ103" s="214"/>
      <c r="EK103" s="214"/>
      <c r="EL103" s="214"/>
      <c r="EM103" s="214"/>
      <c r="EN103" s="214"/>
      <c r="EO103" s="214"/>
      <c r="EP103" s="214"/>
      <c r="EQ103" s="214"/>
      <c r="ER103" s="214"/>
      <c r="ES103" s="214"/>
      <c r="ET103" s="219"/>
      <c r="EU103" s="219"/>
      <c r="EV103" s="219"/>
    </row>
    <row r="104" spans="1:152" ht="16.5" thickBot="1">
      <c r="A104" s="959" t="s">
        <v>1702</v>
      </c>
      <c r="B104" s="948">
        <v>46938</v>
      </c>
      <c r="C104" s="936" t="s">
        <v>295</v>
      </c>
      <c r="D104" s="934" t="s">
        <v>465</v>
      </c>
      <c r="E104" s="980">
        <v>0.84399999999999997</v>
      </c>
      <c r="F104" s="943">
        <v>8.44</v>
      </c>
      <c r="G104" s="936" t="s">
        <v>1646</v>
      </c>
      <c r="H104" s="936" t="s">
        <v>1646</v>
      </c>
      <c r="I104" s="248" t="str">
        <f t="shared" si="4"/>
        <v>DE0001135085</v>
      </c>
      <c r="J104" s="248" t="str">
        <f t="shared" si="5"/>
        <v>DE0001135085</v>
      </c>
      <c r="K104" s="303" t="str">
        <f t="shared" si="6"/>
        <v>FGBLU8</v>
      </c>
      <c r="L104" s="303" t="str">
        <f t="shared" si="7"/>
        <v>FGBLU8</v>
      </c>
      <c r="M104" s="349" t="s">
        <v>1646</v>
      </c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  <c r="CI104" s="214"/>
      <c r="CJ104" s="214"/>
      <c r="CK104" s="214"/>
      <c r="CL104" s="214"/>
      <c r="CM104" s="214"/>
      <c r="CN104" s="214"/>
      <c r="CO104" s="214"/>
      <c r="CP104" s="214"/>
      <c r="CQ104" s="214"/>
      <c r="CR104" s="214"/>
      <c r="CS104" s="214"/>
      <c r="CT104" s="214"/>
      <c r="CU104" s="214"/>
      <c r="CV104" s="214"/>
      <c r="CW104" s="214"/>
      <c r="CX104" s="214"/>
      <c r="CY104" s="214"/>
      <c r="CZ104" s="214"/>
      <c r="DA104" s="214"/>
      <c r="DB104" s="214"/>
      <c r="DC104" s="214"/>
      <c r="DD104" s="214"/>
      <c r="DE104" s="214"/>
      <c r="DF104" s="214"/>
      <c r="DG104" s="214"/>
      <c r="DH104" s="214"/>
      <c r="DI104" s="214"/>
      <c r="DJ104" s="214"/>
      <c r="DK104" s="214"/>
      <c r="DL104" s="214"/>
      <c r="DM104" s="214"/>
      <c r="DN104" s="214"/>
      <c r="DO104" s="214"/>
      <c r="DP104" s="214"/>
      <c r="DQ104" s="214"/>
      <c r="DR104" s="214"/>
      <c r="DS104" s="214"/>
      <c r="DT104" s="214"/>
      <c r="DU104" s="214"/>
      <c r="DV104" s="214"/>
      <c r="DW104" s="214"/>
      <c r="DX104" s="214"/>
      <c r="DY104" s="214"/>
      <c r="DZ104" s="214"/>
      <c r="EA104" s="214"/>
      <c r="EB104" s="214"/>
      <c r="EC104" s="214"/>
      <c r="ED104" s="214"/>
      <c r="EE104" s="214"/>
      <c r="EF104" s="214"/>
      <c r="EG104" s="214"/>
      <c r="EH104" s="214"/>
      <c r="EI104" s="214"/>
      <c r="EJ104" s="214"/>
      <c r="EK104" s="214"/>
      <c r="EL104" s="214"/>
      <c r="EM104" s="214"/>
      <c r="EN104" s="214"/>
      <c r="EO104" s="214"/>
      <c r="EP104" s="214"/>
      <c r="EQ104" s="214"/>
      <c r="ER104" s="214"/>
      <c r="ES104" s="214"/>
      <c r="ET104" s="214"/>
      <c r="EU104" s="214"/>
      <c r="EV104" s="214"/>
    </row>
    <row r="105" spans="1:152" ht="16.5" thickBot="1">
      <c r="A105" s="959" t="s">
        <v>1703</v>
      </c>
      <c r="B105" s="948">
        <v>47487</v>
      </c>
      <c r="C105" s="936" t="s">
        <v>296</v>
      </c>
      <c r="D105" s="934" t="s">
        <v>466</v>
      </c>
      <c r="E105" s="980">
        <v>1.052</v>
      </c>
      <c r="F105" s="943">
        <v>10.52</v>
      </c>
      <c r="G105" s="936" t="s">
        <v>1646</v>
      </c>
      <c r="H105" s="936" t="s">
        <v>1646</v>
      </c>
      <c r="I105" s="248" t="str">
        <f t="shared" si="4"/>
        <v>DE0001135143</v>
      </c>
      <c r="J105" s="248" t="str">
        <f t="shared" si="5"/>
        <v>DE0001135143</v>
      </c>
      <c r="K105" s="303" t="str">
        <f t="shared" si="6"/>
        <v>FGBLU8</v>
      </c>
      <c r="L105" s="303" t="str">
        <f t="shared" si="7"/>
        <v>FGBLU8</v>
      </c>
      <c r="M105" s="349" t="s">
        <v>1646</v>
      </c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  <c r="AI105" s="223"/>
      <c r="AJ105" s="223"/>
      <c r="AK105" s="223"/>
      <c r="AL105" s="223"/>
      <c r="AM105" s="223"/>
      <c r="AN105" s="223"/>
      <c r="AO105" s="223"/>
      <c r="AP105" s="223"/>
      <c r="AQ105" s="223"/>
      <c r="AR105" s="223"/>
      <c r="AS105" s="223"/>
      <c r="AT105" s="223"/>
      <c r="AU105" s="223"/>
      <c r="AV105" s="223"/>
      <c r="AW105" s="223"/>
      <c r="AX105" s="223"/>
      <c r="AY105" s="223"/>
      <c r="AZ105" s="223"/>
      <c r="BA105" s="223"/>
      <c r="BB105" s="223"/>
      <c r="BC105" s="223"/>
      <c r="BD105" s="223"/>
      <c r="BE105" s="223"/>
      <c r="BF105" s="223"/>
      <c r="BG105" s="223"/>
      <c r="BH105" s="223"/>
      <c r="BI105" s="223"/>
      <c r="BJ105" s="223"/>
      <c r="BK105" s="223"/>
      <c r="BL105" s="223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  <c r="CI105" s="214"/>
      <c r="CJ105" s="214"/>
      <c r="CK105" s="214"/>
      <c r="CL105" s="214"/>
      <c r="CM105" s="214"/>
      <c r="CN105" s="214"/>
      <c r="CO105" s="214"/>
      <c r="CP105" s="214"/>
      <c r="CQ105" s="214"/>
      <c r="CR105" s="214"/>
      <c r="CS105" s="214"/>
      <c r="CT105" s="214"/>
      <c r="CU105" s="214"/>
      <c r="CV105" s="214"/>
      <c r="CW105" s="214"/>
      <c r="CX105" s="214"/>
      <c r="CY105" s="214"/>
      <c r="CZ105" s="214"/>
      <c r="DA105" s="214"/>
      <c r="DB105" s="214"/>
      <c r="DC105" s="214"/>
      <c r="DD105" s="214"/>
      <c r="DE105" s="214"/>
      <c r="DF105" s="214"/>
      <c r="DG105" s="214"/>
      <c r="DH105" s="214"/>
      <c r="DI105" s="214"/>
      <c r="DJ105" s="214"/>
      <c r="DK105" s="214"/>
      <c r="DL105" s="214"/>
      <c r="DM105" s="214"/>
      <c r="DN105" s="214"/>
      <c r="DO105" s="214"/>
      <c r="DP105" s="214"/>
      <c r="DQ105" s="214"/>
      <c r="DR105" s="214"/>
      <c r="DS105" s="214"/>
      <c r="DT105" s="214"/>
      <c r="DU105" s="214"/>
      <c r="DV105" s="214"/>
      <c r="DW105" s="214"/>
      <c r="DX105" s="214"/>
      <c r="DY105" s="214"/>
      <c r="DZ105" s="214"/>
      <c r="EA105" s="214"/>
      <c r="EB105" s="214"/>
      <c r="EC105" s="214"/>
      <c r="ED105" s="214"/>
      <c r="EE105" s="214"/>
      <c r="EF105" s="214"/>
      <c r="EG105" s="214"/>
      <c r="EH105" s="214"/>
      <c r="EI105" s="214"/>
      <c r="EJ105" s="214"/>
      <c r="EK105" s="214"/>
      <c r="EL105" s="214"/>
      <c r="EM105" s="214"/>
      <c r="EN105" s="214"/>
      <c r="EO105" s="214"/>
      <c r="EP105" s="214"/>
      <c r="EQ105" s="214"/>
      <c r="ER105" s="214"/>
      <c r="ES105" s="214"/>
      <c r="ET105" s="214"/>
      <c r="EU105" s="214"/>
      <c r="EV105" s="214"/>
    </row>
    <row r="106" spans="1:152" ht="16.5" thickBot="1">
      <c r="A106" s="959" t="s">
        <v>1704</v>
      </c>
      <c r="B106" s="948">
        <v>47852</v>
      </c>
      <c r="C106" s="936" t="s">
        <v>297</v>
      </c>
      <c r="D106" s="934" t="s">
        <v>467</v>
      </c>
      <c r="E106" s="980">
        <v>1.1080000000000001</v>
      </c>
      <c r="F106" s="943">
        <v>11.080000000000002</v>
      </c>
      <c r="G106" s="936" t="s">
        <v>1646</v>
      </c>
      <c r="H106" s="936" t="s">
        <v>1646</v>
      </c>
      <c r="I106" s="248" t="str">
        <f t="shared" si="4"/>
        <v>DE0001135176</v>
      </c>
      <c r="J106" s="248" t="str">
        <f t="shared" si="5"/>
        <v>DE0001135176</v>
      </c>
      <c r="K106" s="303" t="str">
        <f t="shared" si="6"/>
        <v>FGBLU8</v>
      </c>
      <c r="L106" s="303" t="str">
        <f t="shared" si="7"/>
        <v>FGBLU8</v>
      </c>
      <c r="M106" s="349" t="s">
        <v>1646</v>
      </c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  <c r="CI106" s="214"/>
      <c r="CJ106" s="214"/>
      <c r="CK106" s="214"/>
      <c r="CL106" s="214"/>
      <c r="CM106" s="214"/>
      <c r="CN106" s="214"/>
      <c r="CO106" s="214"/>
      <c r="CP106" s="214"/>
      <c r="CQ106" s="214"/>
      <c r="CR106" s="214"/>
      <c r="CS106" s="214"/>
      <c r="CT106" s="214"/>
      <c r="CU106" s="214"/>
      <c r="CV106" s="214"/>
      <c r="CW106" s="214"/>
      <c r="CX106" s="214"/>
      <c r="CY106" s="214"/>
      <c r="CZ106" s="214"/>
      <c r="DA106" s="214"/>
      <c r="DB106" s="214"/>
      <c r="DC106" s="214"/>
      <c r="DD106" s="214"/>
      <c r="DE106" s="214"/>
      <c r="DF106" s="214"/>
      <c r="DG106" s="214"/>
      <c r="DH106" s="214"/>
      <c r="DI106" s="214"/>
      <c r="DJ106" s="214"/>
      <c r="DK106" s="214"/>
      <c r="DL106" s="214"/>
      <c r="DM106" s="214"/>
      <c r="DN106" s="214"/>
      <c r="DO106" s="214"/>
      <c r="DP106" s="214"/>
      <c r="DQ106" s="214"/>
      <c r="DR106" s="214"/>
      <c r="DS106" s="214"/>
      <c r="DT106" s="214"/>
      <c r="DU106" s="214"/>
      <c r="DV106" s="214"/>
      <c r="DW106" s="214"/>
      <c r="DX106" s="214"/>
      <c r="DY106" s="214"/>
      <c r="DZ106" s="214"/>
      <c r="EA106" s="214"/>
      <c r="EB106" s="214"/>
      <c r="EC106" s="214"/>
      <c r="ED106" s="214"/>
      <c r="EE106" s="214"/>
      <c r="EF106" s="214"/>
      <c r="EG106" s="214"/>
      <c r="EH106" s="214"/>
      <c r="EI106" s="214"/>
      <c r="EJ106" s="214"/>
      <c r="EK106" s="214"/>
      <c r="EL106" s="214"/>
      <c r="EM106" s="214"/>
      <c r="EN106" s="214"/>
      <c r="EO106" s="214"/>
      <c r="EP106" s="214"/>
      <c r="EQ106" s="214"/>
      <c r="ER106" s="214"/>
      <c r="ES106" s="214"/>
      <c r="ET106" s="214"/>
      <c r="EU106" s="214"/>
      <c r="EV106" s="214"/>
    </row>
    <row r="107" spans="1:152" ht="16.5" thickBot="1">
      <c r="A107" s="959" t="s">
        <v>1705</v>
      </c>
      <c r="B107" s="948">
        <v>49129</v>
      </c>
      <c r="C107" s="936" t="s">
        <v>298</v>
      </c>
      <c r="D107" s="934" t="s">
        <v>468</v>
      </c>
      <c r="E107" s="980">
        <v>1.3779999999999999</v>
      </c>
      <c r="F107" s="943">
        <v>13.78</v>
      </c>
      <c r="G107" s="936" t="s">
        <v>1646</v>
      </c>
      <c r="H107" s="936" t="s">
        <v>1646</v>
      </c>
      <c r="I107" s="248" t="str">
        <f t="shared" si="4"/>
        <v>DE0001135226</v>
      </c>
      <c r="J107" s="248" t="str">
        <f t="shared" si="5"/>
        <v>DE0001135226</v>
      </c>
      <c r="K107" s="303" t="str">
        <f t="shared" si="6"/>
        <v>FGBLU8</v>
      </c>
      <c r="L107" s="303" t="str">
        <f t="shared" si="7"/>
        <v>FGBLU8</v>
      </c>
      <c r="M107" s="349" t="s">
        <v>1646</v>
      </c>
      <c r="N107" s="214"/>
      <c r="O107" s="214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221"/>
      <c r="AR107" s="221"/>
      <c r="AS107" s="221"/>
      <c r="AT107" s="221"/>
      <c r="AU107" s="221"/>
      <c r="AV107" s="221"/>
      <c r="AW107" s="221"/>
      <c r="AX107" s="221"/>
      <c r="AY107" s="221"/>
      <c r="AZ107" s="221"/>
      <c r="BA107" s="221"/>
      <c r="BB107" s="221"/>
      <c r="BC107" s="221"/>
      <c r="BD107" s="221"/>
      <c r="BE107" s="221"/>
      <c r="BF107" s="221"/>
      <c r="BG107" s="221"/>
      <c r="BH107" s="221"/>
      <c r="BI107" s="221"/>
      <c r="BJ107" s="221"/>
      <c r="BK107" s="221"/>
      <c r="BL107" s="221"/>
      <c r="BM107" s="221"/>
      <c r="BN107" s="221"/>
      <c r="BO107" s="221"/>
      <c r="BP107" s="221"/>
      <c r="BQ107" s="221"/>
      <c r="BR107" s="221"/>
      <c r="BS107" s="221"/>
      <c r="BT107" s="221"/>
      <c r="BU107" s="221"/>
      <c r="BV107" s="221"/>
      <c r="BW107" s="221"/>
      <c r="BX107" s="221"/>
      <c r="BY107" s="221"/>
      <c r="BZ107" s="221"/>
      <c r="CA107" s="221"/>
      <c r="CB107" s="221"/>
      <c r="CC107" s="221"/>
      <c r="CD107" s="221"/>
      <c r="CE107" s="221"/>
      <c r="CF107" s="221"/>
      <c r="CG107" s="221"/>
      <c r="CH107" s="221"/>
      <c r="CI107" s="221"/>
      <c r="CJ107" s="221"/>
      <c r="CK107" s="221"/>
      <c r="CL107" s="221"/>
      <c r="CM107" s="221"/>
      <c r="CN107" s="221"/>
      <c r="CO107" s="221"/>
      <c r="CP107" s="221"/>
      <c r="CQ107" s="221"/>
      <c r="CR107" s="221"/>
      <c r="CS107" s="221"/>
      <c r="CT107" s="221"/>
      <c r="CU107" s="221"/>
      <c r="CV107" s="221"/>
      <c r="CW107" s="221"/>
      <c r="CX107" s="221"/>
      <c r="CY107" s="221"/>
      <c r="CZ107" s="221"/>
      <c r="DA107" s="221"/>
      <c r="DB107" s="221"/>
      <c r="DC107" s="221"/>
      <c r="DD107" s="221"/>
      <c r="DE107" s="221"/>
      <c r="DF107" s="221"/>
      <c r="DG107" s="221"/>
      <c r="DH107" s="221"/>
      <c r="DI107" s="221"/>
      <c r="DJ107" s="221"/>
      <c r="DK107" s="221"/>
      <c r="DL107" s="221"/>
      <c r="DM107" s="221"/>
      <c r="DN107" s="221"/>
      <c r="DO107" s="221"/>
      <c r="DP107" s="221"/>
      <c r="DQ107" s="221"/>
      <c r="DR107" s="221"/>
      <c r="DS107" s="221"/>
      <c r="DT107" s="221"/>
      <c r="DU107" s="221"/>
      <c r="DV107" s="221"/>
      <c r="DW107" s="221"/>
      <c r="DX107" s="221"/>
      <c r="DY107" s="221"/>
      <c r="DZ107" s="221"/>
      <c r="EA107" s="221"/>
      <c r="EB107" s="221"/>
      <c r="EC107" s="221"/>
      <c r="ED107" s="221"/>
      <c r="EE107" s="221"/>
      <c r="EF107" s="221"/>
      <c r="EG107" s="221"/>
      <c r="EH107" s="221"/>
      <c r="EI107" s="221"/>
      <c r="EJ107" s="221"/>
      <c r="EK107" s="221"/>
      <c r="EL107" s="221"/>
      <c r="EM107" s="221"/>
      <c r="EN107" s="221"/>
      <c r="EO107" s="221"/>
      <c r="EP107" s="221"/>
      <c r="EQ107" s="221"/>
      <c r="ER107" s="221"/>
      <c r="ES107" s="221"/>
      <c r="ET107" s="214"/>
      <c r="EU107" s="214"/>
      <c r="EV107" s="214"/>
    </row>
    <row r="108" spans="1:152" ht="16.5" thickBot="1">
      <c r="A108" s="959" t="s">
        <v>1706</v>
      </c>
      <c r="B108" s="948">
        <v>50044</v>
      </c>
      <c r="C108" s="936" t="s">
        <v>299</v>
      </c>
      <c r="D108" s="934" t="s">
        <v>469</v>
      </c>
      <c r="E108" s="980">
        <v>1.5189999999999999</v>
      </c>
      <c r="F108" s="943">
        <v>15.19</v>
      </c>
      <c r="G108" s="936" t="s">
        <v>1646</v>
      </c>
      <c r="H108" s="936" t="s">
        <v>1646</v>
      </c>
      <c r="I108" s="248" t="str">
        <f t="shared" si="4"/>
        <v>DE0001135275</v>
      </c>
      <c r="J108" s="248" t="str">
        <f t="shared" si="5"/>
        <v>DE0001135275</v>
      </c>
      <c r="K108" s="303" t="str">
        <f t="shared" si="6"/>
        <v>FGBLU8</v>
      </c>
      <c r="L108" s="303" t="str">
        <f t="shared" si="7"/>
        <v>FGBLU8</v>
      </c>
      <c r="M108" s="349" t="s">
        <v>1646</v>
      </c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7"/>
      <c r="AC108" s="217"/>
      <c r="AD108" s="217"/>
      <c r="AE108" s="217"/>
      <c r="AF108" s="217"/>
      <c r="AG108" s="217"/>
      <c r="AH108" s="217"/>
      <c r="AI108" s="217"/>
      <c r="AJ108" s="217"/>
      <c r="AK108" s="217"/>
      <c r="AL108" s="217"/>
      <c r="AM108" s="217"/>
      <c r="AN108" s="217"/>
      <c r="AO108" s="217"/>
      <c r="AP108" s="217"/>
      <c r="AQ108" s="217"/>
      <c r="AR108" s="217"/>
      <c r="AS108" s="217"/>
      <c r="AT108" s="217"/>
      <c r="AU108" s="217"/>
      <c r="AV108" s="217"/>
      <c r="AW108" s="217"/>
      <c r="AX108" s="217"/>
      <c r="AY108" s="217"/>
      <c r="AZ108" s="217"/>
      <c r="BA108" s="217"/>
      <c r="BB108" s="217"/>
      <c r="BC108" s="217"/>
      <c r="BD108" s="217"/>
      <c r="BE108" s="217"/>
      <c r="BF108" s="217"/>
      <c r="BG108" s="217"/>
      <c r="BH108" s="217"/>
      <c r="BI108" s="217"/>
      <c r="BJ108" s="217"/>
      <c r="BK108" s="217"/>
      <c r="BL108" s="217"/>
      <c r="BM108" s="217"/>
      <c r="BN108" s="217"/>
      <c r="BO108" s="217"/>
      <c r="BP108" s="217"/>
      <c r="BQ108" s="217"/>
      <c r="BR108" s="217"/>
      <c r="BS108" s="217"/>
      <c r="BT108" s="217"/>
      <c r="BU108" s="217"/>
      <c r="BV108" s="217"/>
      <c r="BW108" s="217"/>
      <c r="BX108" s="217"/>
      <c r="BY108" s="217"/>
      <c r="BZ108" s="217"/>
      <c r="CA108" s="217"/>
      <c r="CB108" s="217"/>
      <c r="CC108" s="217"/>
      <c r="CD108" s="217"/>
      <c r="CE108" s="217"/>
      <c r="CF108" s="217"/>
      <c r="CG108" s="217"/>
      <c r="CH108" s="217"/>
      <c r="CI108" s="217"/>
      <c r="CJ108" s="217"/>
      <c r="CK108" s="217"/>
      <c r="CL108" s="217"/>
      <c r="CM108" s="217"/>
      <c r="CN108" s="217"/>
      <c r="CO108" s="217"/>
      <c r="CP108" s="217"/>
      <c r="CQ108" s="217"/>
      <c r="CR108" s="217"/>
      <c r="CS108" s="217"/>
      <c r="CT108" s="217"/>
      <c r="CU108" s="217"/>
      <c r="CV108" s="217"/>
      <c r="CW108" s="217"/>
      <c r="CX108" s="217"/>
      <c r="CY108" s="217"/>
      <c r="CZ108" s="217"/>
      <c r="DA108" s="217"/>
      <c r="DB108" s="217"/>
      <c r="DC108" s="217"/>
      <c r="DD108" s="217"/>
      <c r="DE108" s="217"/>
      <c r="DF108" s="217"/>
      <c r="DG108" s="217"/>
      <c r="DH108" s="217"/>
      <c r="DI108" s="217"/>
      <c r="DJ108" s="217"/>
      <c r="DK108" s="217"/>
      <c r="DL108" s="217"/>
      <c r="DM108" s="217"/>
      <c r="DN108" s="217"/>
      <c r="DO108" s="217"/>
      <c r="DP108" s="217"/>
      <c r="DQ108" s="217"/>
      <c r="DR108" s="217"/>
      <c r="DS108" s="217"/>
      <c r="DT108" s="217"/>
      <c r="DU108" s="217"/>
      <c r="DV108" s="217"/>
      <c r="DW108" s="217"/>
      <c r="DX108" s="217"/>
      <c r="DY108" s="217"/>
      <c r="DZ108" s="217"/>
      <c r="EA108" s="217"/>
      <c r="EB108" s="217"/>
      <c r="EC108" s="217"/>
      <c r="ED108" s="217"/>
      <c r="EE108" s="217"/>
      <c r="EF108" s="217"/>
      <c r="EG108" s="217"/>
      <c r="EH108" s="217"/>
      <c r="EI108" s="217"/>
      <c r="EJ108" s="217"/>
      <c r="EK108" s="217"/>
      <c r="EL108" s="217"/>
      <c r="EM108" s="217"/>
      <c r="EN108" s="217"/>
      <c r="EO108" s="217"/>
      <c r="EP108" s="217"/>
      <c r="EQ108" s="217"/>
      <c r="ER108" s="217"/>
      <c r="ES108" s="217"/>
      <c r="ET108" s="214"/>
      <c r="EU108" s="214"/>
      <c r="EV108" s="214"/>
    </row>
    <row r="109" spans="1:152" ht="16.5" thickBot="1">
      <c r="A109" s="959" t="s">
        <v>1707</v>
      </c>
      <c r="B109" s="948">
        <v>50044</v>
      </c>
      <c r="C109" s="936" t="s">
        <v>299</v>
      </c>
      <c r="D109" s="934" t="s">
        <v>469</v>
      </c>
      <c r="E109" s="980">
        <v>0.63500000000000001</v>
      </c>
      <c r="F109" s="943">
        <v>6.35</v>
      </c>
      <c r="G109" s="936" t="s">
        <v>1879</v>
      </c>
      <c r="H109" s="936" t="s">
        <v>1879</v>
      </c>
      <c r="I109" s="248" t="str">
        <f t="shared" si="4"/>
        <v>DE0001135275</v>
      </c>
      <c r="J109" s="248" t="str">
        <f t="shared" si="5"/>
        <v>DE0001135275</v>
      </c>
      <c r="K109" s="303" t="str">
        <f t="shared" si="6"/>
        <v>FGBXU8</v>
      </c>
      <c r="L109" s="303" t="str">
        <f t="shared" si="7"/>
        <v>FGBXU8</v>
      </c>
      <c r="M109" s="349" t="s">
        <v>1879</v>
      </c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  <c r="CI109" s="214"/>
      <c r="CJ109" s="214"/>
      <c r="CK109" s="214"/>
      <c r="CL109" s="214"/>
      <c r="CM109" s="214"/>
      <c r="CN109" s="214"/>
      <c r="CO109" s="214"/>
      <c r="CP109" s="214"/>
      <c r="CQ109" s="214"/>
      <c r="CR109" s="214"/>
      <c r="CS109" s="214"/>
      <c r="CT109" s="214"/>
      <c r="CU109" s="214"/>
      <c r="CV109" s="214"/>
      <c r="CW109" s="214"/>
      <c r="CX109" s="214"/>
      <c r="CY109" s="214"/>
      <c r="CZ109" s="214"/>
      <c r="DA109" s="214"/>
      <c r="DB109" s="214"/>
      <c r="DC109" s="214"/>
      <c r="DD109" s="214"/>
      <c r="DE109" s="214"/>
      <c r="DF109" s="214"/>
      <c r="DG109" s="214"/>
      <c r="DH109" s="214"/>
      <c r="DI109" s="214"/>
      <c r="DJ109" s="214"/>
      <c r="DK109" s="214"/>
      <c r="DL109" s="214"/>
      <c r="DM109" s="214"/>
      <c r="DN109" s="214"/>
      <c r="DO109" s="214"/>
      <c r="DP109" s="214"/>
      <c r="DQ109" s="214"/>
      <c r="DR109" s="214"/>
      <c r="DS109" s="214"/>
      <c r="DT109" s="214"/>
      <c r="DU109" s="214"/>
      <c r="DV109" s="214"/>
      <c r="DW109" s="214"/>
      <c r="DX109" s="214"/>
      <c r="DY109" s="214"/>
      <c r="DZ109" s="214"/>
      <c r="EA109" s="214"/>
      <c r="EB109" s="214"/>
      <c r="EC109" s="214"/>
      <c r="ED109" s="214"/>
      <c r="EE109" s="214"/>
      <c r="EF109" s="214"/>
      <c r="EG109" s="214"/>
      <c r="EH109" s="214"/>
      <c r="EI109" s="214"/>
      <c r="EJ109" s="214"/>
      <c r="EK109" s="214"/>
      <c r="EL109" s="214"/>
      <c r="EM109" s="214"/>
      <c r="EN109" s="214"/>
      <c r="EO109" s="214"/>
      <c r="EP109" s="214"/>
      <c r="EQ109" s="214"/>
      <c r="ER109" s="214"/>
      <c r="ES109" s="214"/>
      <c r="ET109" s="214"/>
      <c r="EU109" s="214"/>
      <c r="EV109" s="214"/>
    </row>
    <row r="110" spans="1:152" ht="16.5" thickBot="1">
      <c r="A110" s="959" t="s">
        <v>1708</v>
      </c>
      <c r="B110" s="948">
        <v>50955</v>
      </c>
      <c r="C110" s="936" t="s">
        <v>300</v>
      </c>
      <c r="D110" s="934" t="s">
        <v>470</v>
      </c>
      <c r="E110" s="980">
        <v>1.7609999999999999</v>
      </c>
      <c r="F110" s="943">
        <v>17.61</v>
      </c>
      <c r="G110" s="936" t="s">
        <v>1646</v>
      </c>
      <c r="H110" s="936" t="s">
        <v>1646</v>
      </c>
      <c r="I110" s="248" t="str">
        <f t="shared" si="4"/>
        <v>DE0001135325</v>
      </c>
      <c r="J110" s="248" t="str">
        <f t="shared" si="5"/>
        <v>DE0001135325</v>
      </c>
      <c r="K110" s="303" t="str">
        <f t="shared" si="6"/>
        <v>FGBLU8</v>
      </c>
      <c r="L110" s="303" t="str">
        <f t="shared" si="7"/>
        <v>FGBLU8</v>
      </c>
      <c r="M110" s="349" t="s">
        <v>1646</v>
      </c>
      <c r="N110" s="214"/>
      <c r="O110" s="214"/>
      <c r="P110" s="221"/>
      <c r="Q110" s="221"/>
      <c r="R110" s="221"/>
      <c r="S110" s="221"/>
      <c r="T110" s="221"/>
      <c r="U110" s="221"/>
      <c r="V110" s="221"/>
      <c r="W110" s="221"/>
      <c r="X110" s="221"/>
      <c r="Y110" s="221"/>
      <c r="Z110" s="221"/>
      <c r="AA110" s="221"/>
      <c r="AB110" s="221"/>
      <c r="AC110" s="221"/>
      <c r="AD110" s="221"/>
      <c r="AE110" s="221"/>
      <c r="AF110" s="221"/>
      <c r="AG110" s="221"/>
      <c r="AH110" s="221"/>
      <c r="AI110" s="221"/>
      <c r="AJ110" s="221"/>
      <c r="AK110" s="221"/>
      <c r="AL110" s="221"/>
      <c r="AM110" s="221"/>
      <c r="AN110" s="221"/>
      <c r="AO110" s="221"/>
      <c r="AP110" s="221"/>
      <c r="AQ110" s="221"/>
      <c r="AR110" s="221"/>
      <c r="AS110" s="221"/>
      <c r="AT110" s="221"/>
      <c r="AU110" s="221"/>
      <c r="AV110" s="221"/>
      <c r="AW110" s="221"/>
      <c r="AX110" s="221"/>
      <c r="AY110" s="221"/>
      <c r="AZ110" s="221"/>
      <c r="BA110" s="221"/>
      <c r="BB110" s="221"/>
      <c r="BC110" s="221"/>
      <c r="BD110" s="221"/>
      <c r="BE110" s="221"/>
      <c r="BF110" s="221"/>
      <c r="BG110" s="221"/>
      <c r="BH110" s="221"/>
      <c r="BI110" s="221"/>
      <c r="BJ110" s="221"/>
      <c r="BK110" s="221"/>
      <c r="BL110" s="221"/>
      <c r="BM110" s="221"/>
      <c r="BN110" s="221"/>
      <c r="BO110" s="221"/>
      <c r="BP110" s="221"/>
      <c r="BQ110" s="221"/>
      <c r="BR110" s="221"/>
      <c r="BS110" s="221"/>
      <c r="BT110" s="221"/>
      <c r="BU110" s="221"/>
      <c r="BV110" s="221"/>
      <c r="BW110" s="221"/>
      <c r="BX110" s="221"/>
      <c r="BY110" s="221"/>
      <c r="BZ110" s="221"/>
      <c r="CA110" s="221"/>
      <c r="CB110" s="221"/>
      <c r="CC110" s="221"/>
      <c r="CD110" s="221"/>
      <c r="CE110" s="221"/>
      <c r="CF110" s="221"/>
      <c r="CG110" s="221"/>
      <c r="CH110" s="221"/>
      <c r="CI110" s="221"/>
      <c r="CJ110" s="221"/>
      <c r="CK110" s="221"/>
      <c r="CL110" s="221"/>
      <c r="CM110" s="221"/>
      <c r="CN110" s="221"/>
      <c r="CO110" s="221"/>
      <c r="CP110" s="221"/>
      <c r="CQ110" s="221"/>
      <c r="CR110" s="221"/>
      <c r="CS110" s="221"/>
      <c r="CT110" s="221"/>
      <c r="CU110" s="221"/>
      <c r="CV110" s="221"/>
      <c r="CW110" s="221"/>
      <c r="CX110" s="221"/>
      <c r="CY110" s="221"/>
      <c r="CZ110" s="221"/>
      <c r="DA110" s="221"/>
      <c r="DB110" s="221"/>
      <c r="DC110" s="221"/>
      <c r="DD110" s="221"/>
      <c r="DE110" s="221"/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221"/>
      <c r="DP110" s="221"/>
      <c r="DQ110" s="221"/>
      <c r="DR110" s="221"/>
      <c r="DS110" s="221"/>
      <c r="DT110" s="221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221"/>
      <c r="EE110" s="221"/>
      <c r="EF110" s="221"/>
      <c r="EG110" s="221"/>
      <c r="EH110" s="221"/>
      <c r="EI110" s="221"/>
      <c r="EJ110" s="221"/>
      <c r="EK110" s="221"/>
      <c r="EL110" s="221"/>
      <c r="EM110" s="221"/>
      <c r="EN110" s="221"/>
      <c r="EO110" s="221"/>
      <c r="EP110" s="221"/>
      <c r="EQ110" s="221"/>
      <c r="ER110" s="221"/>
      <c r="ES110" s="221"/>
      <c r="ET110" s="221"/>
      <c r="EU110" s="221"/>
      <c r="EV110" s="221"/>
    </row>
    <row r="111" spans="1:152" ht="16.5" thickBot="1">
      <c r="A111" s="959" t="s">
        <v>1709</v>
      </c>
      <c r="B111" s="948">
        <v>50955</v>
      </c>
      <c r="C111" s="936" t="s">
        <v>300</v>
      </c>
      <c r="D111" s="934" t="s">
        <v>470</v>
      </c>
      <c r="E111" s="980">
        <v>0.73599999999999999</v>
      </c>
      <c r="F111" s="943">
        <v>7.36</v>
      </c>
      <c r="G111" s="936" t="s">
        <v>1879</v>
      </c>
      <c r="H111" s="936" t="s">
        <v>1879</v>
      </c>
      <c r="I111" s="248" t="str">
        <f t="shared" si="4"/>
        <v>DE0001135325</v>
      </c>
      <c r="J111" s="248" t="str">
        <f t="shared" si="5"/>
        <v>DE0001135325</v>
      </c>
      <c r="K111" s="303" t="str">
        <f t="shared" si="6"/>
        <v>FGBXU8</v>
      </c>
      <c r="L111" s="303" t="str">
        <f t="shared" si="7"/>
        <v>FGBXU8</v>
      </c>
      <c r="M111" s="349" t="s">
        <v>1879</v>
      </c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  <c r="CI111" s="214"/>
      <c r="CJ111" s="214"/>
      <c r="CK111" s="214"/>
      <c r="CL111" s="214"/>
      <c r="CM111" s="214"/>
      <c r="CN111" s="214"/>
      <c r="CO111" s="214"/>
      <c r="CP111" s="214"/>
      <c r="CQ111" s="214"/>
      <c r="CR111" s="214"/>
      <c r="CS111" s="214"/>
      <c r="CT111" s="214"/>
      <c r="CU111" s="214"/>
      <c r="CV111" s="214"/>
      <c r="CW111" s="214"/>
      <c r="CX111" s="214"/>
      <c r="CY111" s="214"/>
      <c r="CZ111" s="214"/>
      <c r="DA111" s="214"/>
      <c r="DB111" s="214"/>
      <c r="DC111" s="214"/>
      <c r="DD111" s="214"/>
      <c r="DE111" s="214"/>
      <c r="DF111" s="214"/>
      <c r="DG111" s="214"/>
      <c r="DH111" s="214"/>
      <c r="DI111" s="214"/>
      <c r="DJ111" s="214"/>
      <c r="DK111" s="214"/>
      <c r="DL111" s="214"/>
      <c r="DM111" s="214"/>
      <c r="DN111" s="214"/>
      <c r="DO111" s="214"/>
      <c r="DP111" s="214"/>
      <c r="DQ111" s="214"/>
      <c r="DR111" s="214"/>
      <c r="DS111" s="214"/>
      <c r="DT111" s="214"/>
      <c r="DU111" s="214"/>
      <c r="DV111" s="214"/>
      <c r="DW111" s="214"/>
      <c r="DX111" s="214"/>
      <c r="DY111" s="214"/>
      <c r="DZ111" s="214"/>
      <c r="EA111" s="214"/>
      <c r="EB111" s="214"/>
      <c r="EC111" s="214"/>
      <c r="ED111" s="214"/>
      <c r="EE111" s="214"/>
      <c r="EF111" s="214"/>
      <c r="EG111" s="214"/>
      <c r="EH111" s="214"/>
      <c r="EI111" s="214"/>
      <c r="EJ111" s="214"/>
      <c r="EK111" s="214"/>
      <c r="EL111" s="214"/>
      <c r="EM111" s="214"/>
      <c r="EN111" s="214"/>
      <c r="EO111" s="214"/>
      <c r="EP111" s="214"/>
      <c r="EQ111" s="214"/>
      <c r="ER111" s="214"/>
      <c r="ES111" s="214"/>
      <c r="ET111" s="214"/>
      <c r="EU111" s="214"/>
      <c r="EV111" s="214"/>
    </row>
    <row r="112" spans="1:152" ht="16.5" thickBot="1">
      <c r="A112" s="959" t="s">
        <v>1710</v>
      </c>
      <c r="B112" s="948">
        <v>51321</v>
      </c>
      <c r="C112" s="936" t="s">
        <v>301</v>
      </c>
      <c r="D112" s="934" t="s">
        <v>471</v>
      </c>
      <c r="E112" s="980">
        <v>1.925</v>
      </c>
      <c r="F112" s="943">
        <v>19.25</v>
      </c>
      <c r="G112" s="936" t="s">
        <v>1646</v>
      </c>
      <c r="H112" s="936" t="s">
        <v>1646</v>
      </c>
      <c r="I112" s="248" t="str">
        <f t="shared" si="4"/>
        <v>DE0001135366</v>
      </c>
      <c r="J112" s="248" t="str">
        <f t="shared" si="5"/>
        <v>DE0001135366</v>
      </c>
      <c r="K112" s="303" t="str">
        <f t="shared" si="6"/>
        <v>FGBLU8</v>
      </c>
      <c r="L112" s="303" t="str">
        <f t="shared" si="7"/>
        <v>FGBLU8</v>
      </c>
      <c r="M112" s="349" t="s">
        <v>1646</v>
      </c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  <c r="CI112" s="214"/>
      <c r="CJ112" s="214"/>
      <c r="CK112" s="214"/>
      <c r="CL112" s="214"/>
      <c r="CM112" s="214"/>
      <c r="CN112" s="214"/>
      <c r="CO112" s="214"/>
      <c r="CP112" s="214"/>
      <c r="CQ112" s="214"/>
      <c r="CR112" s="214"/>
      <c r="CS112" s="214"/>
      <c r="CT112" s="214"/>
      <c r="CU112" s="214"/>
      <c r="CV112" s="214"/>
      <c r="CW112" s="214"/>
      <c r="CX112" s="214"/>
      <c r="CY112" s="214"/>
      <c r="CZ112" s="214"/>
      <c r="DA112" s="214"/>
      <c r="DB112" s="214"/>
      <c r="DC112" s="214"/>
      <c r="DD112" s="214"/>
      <c r="DE112" s="214"/>
      <c r="DF112" s="214"/>
      <c r="DG112" s="214"/>
      <c r="DH112" s="214"/>
      <c r="DI112" s="214"/>
      <c r="DJ112" s="214"/>
      <c r="DK112" s="214"/>
      <c r="DL112" s="214"/>
      <c r="DM112" s="214"/>
      <c r="DN112" s="214"/>
      <c r="DO112" s="214"/>
      <c r="DP112" s="214"/>
      <c r="DQ112" s="214"/>
      <c r="DR112" s="214"/>
      <c r="DS112" s="214"/>
      <c r="DT112" s="214"/>
      <c r="DU112" s="214"/>
      <c r="DV112" s="214"/>
      <c r="DW112" s="214"/>
      <c r="DX112" s="214"/>
      <c r="DY112" s="214"/>
      <c r="DZ112" s="214"/>
      <c r="EA112" s="214"/>
      <c r="EB112" s="214"/>
      <c r="EC112" s="214"/>
      <c r="ED112" s="214"/>
      <c r="EE112" s="214"/>
      <c r="EF112" s="214"/>
      <c r="EG112" s="214"/>
      <c r="EH112" s="214"/>
      <c r="EI112" s="214"/>
      <c r="EJ112" s="214"/>
      <c r="EK112" s="214"/>
      <c r="EL112" s="214"/>
      <c r="EM112" s="214"/>
      <c r="EN112" s="214"/>
      <c r="EO112" s="214"/>
      <c r="EP112" s="214"/>
      <c r="EQ112" s="214"/>
      <c r="ER112" s="214"/>
      <c r="ES112" s="214"/>
      <c r="ET112" s="214"/>
      <c r="EU112" s="214"/>
      <c r="EV112" s="214"/>
    </row>
    <row r="113" spans="1:152" ht="16.5" thickBot="1">
      <c r="A113" s="959" t="s">
        <v>1711</v>
      </c>
      <c r="B113" s="948">
        <v>51321</v>
      </c>
      <c r="C113" s="936" t="s">
        <v>301</v>
      </c>
      <c r="D113" s="934" t="s">
        <v>471</v>
      </c>
      <c r="E113" s="980">
        <v>0.80400000000000005</v>
      </c>
      <c r="F113" s="943">
        <v>8.0400000000000009</v>
      </c>
      <c r="G113" s="936" t="s">
        <v>1879</v>
      </c>
      <c r="H113" s="936" t="s">
        <v>1879</v>
      </c>
      <c r="I113" s="248" t="str">
        <f t="shared" si="4"/>
        <v>DE0001135366</v>
      </c>
      <c r="J113" s="248" t="str">
        <f t="shared" si="5"/>
        <v>DE0001135366</v>
      </c>
      <c r="K113" s="303" t="str">
        <f t="shared" si="6"/>
        <v>FGBXU8</v>
      </c>
      <c r="L113" s="303" t="str">
        <f t="shared" si="7"/>
        <v>FGBXU8</v>
      </c>
      <c r="M113" s="349" t="s">
        <v>1879</v>
      </c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  <c r="CI113" s="214"/>
      <c r="CJ113" s="214"/>
      <c r="CK113" s="214"/>
      <c r="CL113" s="214"/>
      <c r="CM113" s="214"/>
      <c r="CN113" s="214"/>
      <c r="CO113" s="214"/>
      <c r="CP113" s="214"/>
      <c r="CQ113" s="214"/>
      <c r="CR113" s="214"/>
      <c r="CS113" s="214"/>
      <c r="CT113" s="214"/>
      <c r="CU113" s="214"/>
      <c r="CV113" s="214"/>
      <c r="CW113" s="214"/>
      <c r="CX113" s="214"/>
      <c r="CY113" s="214"/>
      <c r="CZ113" s="214"/>
      <c r="DA113" s="214"/>
      <c r="DB113" s="214"/>
      <c r="DC113" s="214"/>
      <c r="DD113" s="214"/>
      <c r="DE113" s="214"/>
      <c r="DF113" s="214"/>
      <c r="DG113" s="214"/>
      <c r="DH113" s="214"/>
      <c r="DI113" s="214"/>
      <c r="DJ113" s="214"/>
      <c r="DK113" s="214"/>
      <c r="DL113" s="214"/>
      <c r="DM113" s="214"/>
      <c r="DN113" s="214"/>
      <c r="DO113" s="214"/>
      <c r="DP113" s="214"/>
      <c r="DQ113" s="214"/>
      <c r="DR113" s="214"/>
      <c r="DS113" s="214"/>
      <c r="DT113" s="214"/>
      <c r="DU113" s="214"/>
      <c r="DV113" s="214"/>
      <c r="DW113" s="214"/>
      <c r="DX113" s="214"/>
      <c r="DY113" s="214"/>
      <c r="DZ113" s="214"/>
      <c r="EA113" s="214"/>
      <c r="EB113" s="214"/>
      <c r="EC113" s="214"/>
      <c r="ED113" s="214"/>
      <c r="EE113" s="214"/>
      <c r="EF113" s="214"/>
      <c r="EG113" s="214"/>
      <c r="EH113" s="214"/>
      <c r="EI113" s="214"/>
      <c r="EJ113" s="214"/>
      <c r="EK113" s="214"/>
      <c r="EL113" s="214"/>
      <c r="EM113" s="214"/>
      <c r="EN113" s="214"/>
      <c r="EO113" s="214"/>
      <c r="EP113" s="214"/>
      <c r="EQ113" s="214"/>
      <c r="ER113" s="214"/>
      <c r="ES113" s="214"/>
      <c r="ET113" s="214"/>
      <c r="EU113" s="214"/>
      <c r="EV113" s="214"/>
    </row>
    <row r="114" spans="1:152" ht="16.5" thickBot="1">
      <c r="A114" s="959" t="s">
        <v>1712</v>
      </c>
      <c r="B114" s="948">
        <v>52051</v>
      </c>
      <c r="C114" s="936" t="s">
        <v>302</v>
      </c>
      <c r="D114" s="934" t="s">
        <v>472</v>
      </c>
      <c r="E114" s="980">
        <v>0.76800000000000002</v>
      </c>
      <c r="F114" s="943">
        <v>7.68</v>
      </c>
      <c r="G114" s="936" t="s">
        <v>1879</v>
      </c>
      <c r="H114" s="936" t="s">
        <v>1879</v>
      </c>
      <c r="I114" s="248" t="str">
        <f t="shared" si="4"/>
        <v>DE0001135432</v>
      </c>
      <c r="J114" s="248" t="str">
        <f t="shared" si="5"/>
        <v>DE0001135432</v>
      </c>
      <c r="K114" s="303" t="str">
        <f t="shared" si="6"/>
        <v>FGBXU8</v>
      </c>
      <c r="L114" s="303" t="str">
        <f t="shared" si="7"/>
        <v>FGBXU8</v>
      </c>
      <c r="M114" s="349" t="s">
        <v>1879</v>
      </c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  <c r="CI114" s="214"/>
      <c r="CJ114" s="214"/>
      <c r="CK114" s="214"/>
      <c r="CL114" s="214"/>
      <c r="CM114" s="214"/>
      <c r="CN114" s="214"/>
      <c r="CO114" s="214"/>
      <c r="CP114" s="214"/>
      <c r="CQ114" s="214"/>
      <c r="CR114" s="214"/>
      <c r="CS114" s="214"/>
      <c r="CT114" s="214"/>
      <c r="CU114" s="214"/>
      <c r="CV114" s="214"/>
      <c r="CW114" s="214"/>
      <c r="CX114" s="214"/>
      <c r="CY114" s="214"/>
      <c r="CZ114" s="214"/>
      <c r="DA114" s="214"/>
      <c r="DB114" s="214"/>
      <c r="DC114" s="214"/>
      <c r="DD114" s="214"/>
      <c r="DE114" s="214"/>
      <c r="DF114" s="214"/>
      <c r="DG114" s="214"/>
      <c r="DH114" s="214"/>
      <c r="DI114" s="214"/>
      <c r="DJ114" s="214"/>
      <c r="DK114" s="214"/>
      <c r="DL114" s="214"/>
      <c r="DM114" s="214"/>
      <c r="DN114" s="214"/>
      <c r="DO114" s="214"/>
      <c r="DP114" s="214"/>
      <c r="DQ114" s="214"/>
      <c r="DR114" s="214"/>
      <c r="DS114" s="214"/>
      <c r="DT114" s="214"/>
      <c r="DU114" s="214"/>
      <c r="DV114" s="214"/>
      <c r="DW114" s="214"/>
      <c r="DX114" s="214"/>
      <c r="DY114" s="214"/>
      <c r="DZ114" s="214"/>
      <c r="EA114" s="214"/>
      <c r="EB114" s="214"/>
      <c r="EC114" s="214"/>
      <c r="ED114" s="214"/>
      <c r="EE114" s="214"/>
      <c r="EF114" s="214"/>
      <c r="EG114" s="214"/>
      <c r="EH114" s="214"/>
      <c r="EI114" s="214"/>
      <c r="EJ114" s="214"/>
      <c r="EK114" s="214"/>
      <c r="EL114" s="214"/>
      <c r="EM114" s="214"/>
      <c r="EN114" s="214"/>
      <c r="EO114" s="214"/>
      <c r="EP114" s="214"/>
      <c r="EQ114" s="214"/>
      <c r="ER114" s="214"/>
      <c r="ES114" s="214"/>
      <c r="ET114" s="214"/>
      <c r="EU114" s="214"/>
      <c r="EV114" s="214"/>
    </row>
    <row r="115" spans="1:152" ht="16.5" thickBot="1">
      <c r="A115" s="959" t="s">
        <v>1713</v>
      </c>
      <c r="B115" s="948">
        <v>52782</v>
      </c>
      <c r="C115" s="936" t="s">
        <v>303</v>
      </c>
      <c r="D115" s="934" t="s">
        <v>473</v>
      </c>
      <c r="E115" s="980">
        <v>0.76117599999999996</v>
      </c>
      <c r="F115" s="943">
        <v>7.6117600000000003</v>
      </c>
      <c r="G115" s="936" t="s">
        <v>1879</v>
      </c>
      <c r="H115" s="936" t="s">
        <v>1879</v>
      </c>
      <c r="I115" s="248" t="str">
        <f t="shared" si="4"/>
        <v>DE0001135481</v>
      </c>
      <c r="J115" s="248" t="str">
        <f t="shared" si="5"/>
        <v>DE0001135481</v>
      </c>
      <c r="K115" s="303" t="str">
        <f t="shared" si="6"/>
        <v>FGBXU8</v>
      </c>
      <c r="L115" s="303" t="str">
        <f t="shared" si="7"/>
        <v>FGBXU8</v>
      </c>
      <c r="M115" s="349" t="s">
        <v>1879</v>
      </c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21"/>
      <c r="AC115" s="221"/>
      <c r="AD115" s="221"/>
      <c r="AE115" s="221"/>
      <c r="AF115" s="221"/>
      <c r="AG115" s="221"/>
      <c r="AH115" s="221"/>
      <c r="AI115" s="221"/>
      <c r="AJ115" s="221"/>
      <c r="AK115" s="221"/>
      <c r="AL115" s="221"/>
      <c r="AM115" s="221"/>
      <c r="AN115" s="221"/>
      <c r="AO115" s="221"/>
      <c r="AP115" s="221"/>
      <c r="AQ115" s="221"/>
      <c r="AR115" s="221"/>
      <c r="AS115" s="221"/>
      <c r="AT115" s="221"/>
      <c r="AU115" s="221"/>
      <c r="AV115" s="221"/>
      <c r="AW115" s="221"/>
      <c r="AX115" s="221"/>
      <c r="AY115" s="221"/>
      <c r="AZ115" s="221"/>
      <c r="BA115" s="221"/>
      <c r="BB115" s="221"/>
      <c r="BC115" s="221"/>
      <c r="BD115" s="221"/>
      <c r="BE115" s="221"/>
      <c r="BF115" s="221"/>
      <c r="BG115" s="221"/>
      <c r="BH115" s="221"/>
      <c r="BI115" s="221"/>
      <c r="BJ115" s="221"/>
      <c r="BK115" s="221"/>
      <c r="BL115" s="221"/>
      <c r="BM115" s="221"/>
      <c r="BN115" s="221"/>
      <c r="BO115" s="221"/>
      <c r="BP115" s="221"/>
      <c r="BQ115" s="221"/>
      <c r="BR115" s="221"/>
      <c r="BS115" s="221"/>
      <c r="BT115" s="221"/>
      <c r="BU115" s="221"/>
      <c r="BV115" s="221"/>
      <c r="BW115" s="221"/>
      <c r="BX115" s="221"/>
      <c r="BY115" s="221"/>
      <c r="BZ115" s="221"/>
      <c r="CA115" s="221"/>
      <c r="CB115" s="221"/>
      <c r="CC115" s="221"/>
      <c r="CD115" s="221"/>
      <c r="CE115" s="221"/>
      <c r="CF115" s="221"/>
      <c r="CG115" s="221"/>
      <c r="CH115" s="221"/>
      <c r="CI115" s="221"/>
      <c r="CJ115" s="221"/>
      <c r="CK115" s="221"/>
      <c r="CL115" s="221"/>
      <c r="CM115" s="221"/>
      <c r="CN115" s="221"/>
      <c r="CO115" s="221"/>
      <c r="CP115" s="221"/>
      <c r="CQ115" s="221"/>
      <c r="CR115" s="221"/>
      <c r="CS115" s="221"/>
      <c r="CT115" s="221"/>
      <c r="CU115" s="221"/>
      <c r="CV115" s="221"/>
      <c r="CW115" s="221"/>
      <c r="CX115" s="221"/>
      <c r="CY115" s="221"/>
      <c r="CZ115" s="221"/>
      <c r="DA115" s="221"/>
      <c r="DB115" s="221"/>
      <c r="DC115" s="221"/>
      <c r="DD115" s="221"/>
      <c r="DE115" s="221"/>
      <c r="DF115" s="221"/>
      <c r="DG115" s="221"/>
      <c r="DH115" s="221"/>
      <c r="DI115" s="221"/>
      <c r="DJ115" s="221"/>
      <c r="DK115" s="221"/>
      <c r="DL115" s="221"/>
      <c r="DM115" s="221"/>
      <c r="DN115" s="221"/>
      <c r="DO115" s="221"/>
      <c r="DP115" s="221"/>
      <c r="DQ115" s="221"/>
      <c r="DR115" s="221"/>
      <c r="DS115" s="221"/>
      <c r="DT115" s="221"/>
      <c r="DU115" s="221"/>
      <c r="DV115" s="221"/>
      <c r="DW115" s="221"/>
      <c r="DX115" s="221"/>
      <c r="DY115" s="221"/>
      <c r="DZ115" s="221"/>
      <c r="EA115" s="221"/>
      <c r="EB115" s="221"/>
      <c r="EC115" s="221"/>
      <c r="ED115" s="221"/>
      <c r="EE115" s="221"/>
      <c r="EF115" s="221"/>
      <c r="EG115" s="221"/>
      <c r="EH115" s="221"/>
      <c r="EI115" s="221"/>
      <c r="EJ115" s="221"/>
      <c r="EK115" s="221"/>
      <c r="EL115" s="221"/>
      <c r="EM115" s="221"/>
      <c r="EN115" s="221"/>
      <c r="EO115" s="221"/>
      <c r="EP115" s="221"/>
      <c r="EQ115" s="221"/>
      <c r="ER115" s="221"/>
      <c r="ES115" s="221"/>
      <c r="ET115" s="214"/>
      <c r="EU115" s="214"/>
      <c r="EV115" s="214"/>
    </row>
    <row r="116" spans="1:152" ht="16.5" thickBot="1">
      <c r="A116" s="959" t="s">
        <v>1714</v>
      </c>
      <c r="B116" s="948">
        <v>53554</v>
      </c>
      <c r="C116" s="936" t="s">
        <v>304</v>
      </c>
      <c r="D116" s="934" t="s">
        <v>229</v>
      </c>
      <c r="E116" s="980">
        <v>0.75037200000000004</v>
      </c>
      <c r="F116" s="943">
        <v>8.16</v>
      </c>
      <c r="G116" s="936" t="s">
        <v>1879</v>
      </c>
      <c r="H116" s="936" t="s">
        <v>1879</v>
      </c>
      <c r="I116" s="248" t="str">
        <f t="shared" si="4"/>
        <v>DE0001102341</v>
      </c>
      <c r="J116" s="248" t="str">
        <f t="shared" si="5"/>
        <v>DE0001102341</v>
      </c>
      <c r="K116" s="303" t="str">
        <f t="shared" si="6"/>
        <v>FGBXU8</v>
      </c>
      <c r="L116" s="303" t="str">
        <f t="shared" si="7"/>
        <v>FGBXU8</v>
      </c>
      <c r="M116" s="349" t="s">
        <v>1879</v>
      </c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  <c r="CI116" s="214"/>
      <c r="CJ116" s="214"/>
      <c r="CK116" s="214"/>
      <c r="CL116" s="214"/>
      <c r="CM116" s="214"/>
      <c r="CN116" s="214"/>
      <c r="CO116" s="214"/>
      <c r="CP116" s="214"/>
      <c r="CQ116" s="214"/>
      <c r="CR116" s="214"/>
      <c r="CS116" s="214"/>
      <c r="CT116" s="214"/>
      <c r="CU116" s="214"/>
      <c r="CV116" s="214"/>
      <c r="CW116" s="214"/>
      <c r="CX116" s="214"/>
      <c r="CY116" s="214"/>
      <c r="CZ116" s="214"/>
      <c r="DA116" s="214"/>
      <c r="DB116" s="214"/>
      <c r="DC116" s="214"/>
      <c r="DD116" s="214"/>
      <c r="DE116" s="214"/>
      <c r="DF116" s="214"/>
      <c r="DG116" s="214"/>
      <c r="DH116" s="214"/>
      <c r="DI116" s="214"/>
      <c r="DJ116" s="214"/>
      <c r="DK116" s="214"/>
      <c r="DL116" s="214"/>
      <c r="DM116" s="214"/>
      <c r="DN116" s="214"/>
      <c r="DO116" s="214"/>
      <c r="DP116" s="214"/>
      <c r="DQ116" s="214"/>
      <c r="DR116" s="214"/>
      <c r="DS116" s="214"/>
      <c r="DT116" s="214"/>
      <c r="DU116" s="214"/>
      <c r="DV116" s="214"/>
      <c r="DW116" s="214"/>
      <c r="DX116" s="214"/>
      <c r="DY116" s="214"/>
      <c r="DZ116" s="214"/>
      <c r="EA116" s="214"/>
      <c r="EB116" s="214"/>
      <c r="EC116" s="214"/>
      <c r="ED116" s="214"/>
      <c r="EE116" s="214"/>
      <c r="EF116" s="214"/>
      <c r="EG116" s="214"/>
      <c r="EH116" s="214"/>
      <c r="EI116" s="214"/>
      <c r="EJ116" s="214"/>
      <c r="EK116" s="214"/>
      <c r="EL116" s="214"/>
      <c r="EM116" s="214"/>
      <c r="EN116" s="214"/>
      <c r="EO116" s="214"/>
      <c r="EP116" s="214"/>
      <c r="EQ116" s="214"/>
      <c r="ER116" s="214"/>
      <c r="ES116" s="214"/>
      <c r="ET116" s="214"/>
      <c r="EU116" s="214"/>
      <c r="EV116" s="214"/>
    </row>
    <row r="117" spans="1:152" ht="16.5" thickBot="1">
      <c r="A117" s="959" t="s">
        <v>1715</v>
      </c>
      <c r="B117" s="948">
        <v>54285</v>
      </c>
      <c r="C117" s="936" t="s">
        <v>1471</v>
      </c>
      <c r="D117" s="960" t="s">
        <v>1422</v>
      </c>
      <c r="E117" s="980">
        <v>0.52504600000000001</v>
      </c>
      <c r="F117" s="943">
        <v>7.28</v>
      </c>
      <c r="G117" s="936" t="s">
        <v>1879</v>
      </c>
      <c r="H117" s="936" t="s">
        <v>1879</v>
      </c>
      <c r="I117" s="248" t="str">
        <f t="shared" si="4"/>
        <v>DE0001102432</v>
      </c>
      <c r="J117" s="248" t="str">
        <f t="shared" si="5"/>
        <v>DE0001102432</v>
      </c>
      <c r="K117" s="303" t="str">
        <f t="shared" si="6"/>
        <v>FGBXU8</v>
      </c>
      <c r="L117" s="303" t="str">
        <f t="shared" si="7"/>
        <v>FGBXU8</v>
      </c>
      <c r="M117" s="349" t="s">
        <v>1879</v>
      </c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  <c r="CI117" s="214"/>
      <c r="CJ117" s="214"/>
      <c r="CK117" s="214"/>
      <c r="CL117" s="214"/>
      <c r="CM117" s="214"/>
      <c r="CN117" s="214"/>
      <c r="CO117" s="214"/>
      <c r="CP117" s="214"/>
      <c r="CQ117" s="214"/>
      <c r="CR117" s="214"/>
      <c r="CS117" s="214"/>
      <c r="CT117" s="214"/>
      <c r="CU117" s="214"/>
      <c r="CV117" s="214"/>
      <c r="CW117" s="214"/>
      <c r="CX117" s="214"/>
      <c r="CY117" s="214"/>
      <c r="CZ117" s="214"/>
      <c r="DA117" s="214"/>
      <c r="DB117" s="214"/>
      <c r="DC117" s="214"/>
      <c r="DD117" s="214"/>
      <c r="DE117" s="214"/>
      <c r="DF117" s="214"/>
      <c r="DG117" s="214"/>
      <c r="DH117" s="214"/>
      <c r="DI117" s="214"/>
      <c r="DJ117" s="214"/>
      <c r="DK117" s="214"/>
      <c r="DL117" s="214"/>
      <c r="DM117" s="214"/>
      <c r="DN117" s="214"/>
      <c r="DO117" s="214"/>
      <c r="DP117" s="214"/>
      <c r="DQ117" s="214"/>
      <c r="DR117" s="214"/>
      <c r="DS117" s="214"/>
      <c r="DT117" s="214"/>
      <c r="DU117" s="214"/>
      <c r="DV117" s="214"/>
      <c r="DW117" s="214"/>
      <c r="DX117" s="214"/>
      <c r="DY117" s="214"/>
      <c r="DZ117" s="214"/>
      <c r="EA117" s="214"/>
      <c r="EB117" s="214"/>
      <c r="EC117" s="214"/>
      <c r="ED117" s="214"/>
      <c r="EE117" s="214"/>
      <c r="EF117" s="214"/>
      <c r="EG117" s="214"/>
      <c r="EH117" s="214"/>
      <c r="EI117" s="214"/>
      <c r="EJ117" s="214"/>
      <c r="EK117" s="214"/>
      <c r="EL117" s="214"/>
      <c r="EM117" s="214"/>
      <c r="EN117" s="214"/>
      <c r="EO117" s="214"/>
      <c r="EP117" s="214"/>
      <c r="EQ117" s="214"/>
      <c r="ER117" s="214"/>
      <c r="ES117" s="214"/>
      <c r="ET117" s="217"/>
      <c r="EU117" s="217"/>
      <c r="EV117" s="217"/>
    </row>
    <row r="118" spans="1:152" ht="16.5" thickBot="1">
      <c r="A118" s="946" t="s">
        <v>1562</v>
      </c>
      <c r="B118" s="942"/>
      <c r="C118" s="934"/>
      <c r="D118" s="934" t="s">
        <v>413</v>
      </c>
      <c r="E118" s="947"/>
      <c r="F118" s="943"/>
      <c r="G118" s="936" t="s">
        <v>413</v>
      </c>
      <c r="H118" s="934" t="s">
        <v>413</v>
      </c>
      <c r="I118" s="248" t="str">
        <f t="shared" si="4"/>
        <v/>
      </c>
      <c r="J118" s="248" t="str">
        <f t="shared" si="5"/>
        <v/>
      </c>
      <c r="K118" s="303" t="str">
        <f t="shared" si="6"/>
        <v/>
      </c>
      <c r="L118" s="303" t="str">
        <f t="shared" si="7"/>
        <v/>
      </c>
      <c r="M118" s="349" t="s">
        <v>413</v>
      </c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  <c r="CI118" s="214"/>
      <c r="CJ118" s="214"/>
      <c r="CK118" s="214"/>
      <c r="CL118" s="214"/>
      <c r="CM118" s="214"/>
      <c r="CN118" s="214"/>
      <c r="CO118" s="214"/>
      <c r="CP118" s="214"/>
      <c r="CQ118" s="214"/>
      <c r="CR118" s="214"/>
      <c r="CS118" s="214"/>
      <c r="CT118" s="214"/>
      <c r="CU118" s="214"/>
      <c r="CV118" s="214"/>
      <c r="CW118" s="214"/>
      <c r="CX118" s="214"/>
      <c r="CY118" s="214"/>
      <c r="CZ118" s="214"/>
      <c r="DA118" s="214"/>
      <c r="DB118" s="214"/>
      <c r="DC118" s="214"/>
      <c r="DD118" s="214"/>
      <c r="DE118" s="214"/>
      <c r="DF118" s="214"/>
      <c r="DG118" s="214"/>
      <c r="DH118" s="214"/>
      <c r="DI118" s="214"/>
      <c r="DJ118" s="214"/>
      <c r="DK118" s="214"/>
      <c r="DL118" s="214"/>
      <c r="DM118" s="214"/>
      <c r="DN118" s="214"/>
      <c r="DO118" s="214"/>
      <c r="DP118" s="214"/>
      <c r="DQ118" s="214"/>
      <c r="DR118" s="214"/>
      <c r="DS118" s="214"/>
      <c r="DT118" s="214"/>
      <c r="DU118" s="214"/>
      <c r="DV118" s="214"/>
      <c r="DW118" s="214"/>
      <c r="DX118" s="214"/>
      <c r="DY118" s="214"/>
      <c r="DZ118" s="214"/>
      <c r="EA118" s="214"/>
      <c r="EB118" s="214"/>
      <c r="EC118" s="214"/>
      <c r="ED118" s="214"/>
      <c r="EE118" s="214"/>
      <c r="EF118" s="214"/>
      <c r="EG118" s="214"/>
      <c r="EH118" s="214"/>
      <c r="EI118" s="214"/>
      <c r="EJ118" s="214"/>
      <c r="EK118" s="214"/>
      <c r="EL118" s="214"/>
      <c r="EM118" s="214"/>
      <c r="EN118" s="214"/>
      <c r="EO118" s="214"/>
      <c r="EP118" s="214"/>
      <c r="EQ118" s="214"/>
      <c r="ER118" s="214"/>
      <c r="ES118" s="214"/>
      <c r="ET118" s="214"/>
      <c r="EU118" s="214"/>
      <c r="EV118" s="214"/>
    </row>
    <row r="119" spans="1:152" ht="16.5" thickBot="1">
      <c r="A119" s="959" t="s">
        <v>1716</v>
      </c>
      <c r="B119" s="942">
        <v>43358</v>
      </c>
      <c r="C119" s="934" t="s">
        <v>305</v>
      </c>
      <c r="D119" s="934" t="s">
        <v>474</v>
      </c>
      <c r="E119" s="1000">
        <v>0.13300000000000001</v>
      </c>
      <c r="F119" s="943">
        <v>1.33</v>
      </c>
      <c r="G119" s="936" t="s">
        <v>1653</v>
      </c>
      <c r="H119" s="936" t="s">
        <v>1653</v>
      </c>
      <c r="I119" s="248" t="str">
        <f t="shared" si="4"/>
        <v>FI4000068663</v>
      </c>
      <c r="J119" s="248" t="str">
        <f t="shared" si="5"/>
        <v>FI4000068663</v>
      </c>
      <c r="K119" s="303" t="str">
        <f t="shared" si="6"/>
        <v>FGBSU8</v>
      </c>
      <c r="L119" s="303" t="str">
        <f t="shared" si="7"/>
        <v>FGBSU8</v>
      </c>
      <c r="M119" s="349" t="s">
        <v>1653</v>
      </c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  <c r="CI119" s="214"/>
      <c r="CJ119" s="214"/>
      <c r="CK119" s="214"/>
      <c r="CL119" s="214"/>
      <c r="CM119" s="214"/>
      <c r="CN119" s="214"/>
      <c r="CO119" s="214"/>
      <c r="CP119" s="214"/>
      <c r="CQ119" s="214"/>
      <c r="CR119" s="214"/>
      <c r="CS119" s="214"/>
      <c r="CT119" s="214"/>
      <c r="CU119" s="214"/>
      <c r="CV119" s="214"/>
      <c r="CW119" s="214"/>
      <c r="CX119" s="214"/>
      <c r="CY119" s="214"/>
      <c r="CZ119" s="214"/>
      <c r="DA119" s="214"/>
      <c r="DB119" s="214"/>
      <c r="DC119" s="214"/>
      <c r="DD119" s="214"/>
      <c r="DE119" s="214"/>
      <c r="DF119" s="214"/>
      <c r="DG119" s="214"/>
      <c r="DH119" s="214"/>
      <c r="DI119" s="214"/>
      <c r="DJ119" s="214"/>
      <c r="DK119" s="214"/>
      <c r="DL119" s="214"/>
      <c r="DM119" s="214"/>
      <c r="DN119" s="214"/>
      <c r="DO119" s="214"/>
      <c r="DP119" s="214"/>
      <c r="DQ119" s="214"/>
      <c r="DR119" s="214"/>
      <c r="DS119" s="214"/>
      <c r="DT119" s="214"/>
      <c r="DU119" s="214"/>
      <c r="DV119" s="214"/>
      <c r="DW119" s="214"/>
      <c r="DX119" s="214"/>
      <c r="DY119" s="214"/>
      <c r="DZ119" s="214"/>
      <c r="EA119" s="214"/>
      <c r="EB119" s="214"/>
      <c r="EC119" s="214"/>
      <c r="ED119" s="214"/>
      <c r="EE119" s="214"/>
      <c r="EF119" s="214"/>
      <c r="EG119" s="214"/>
      <c r="EH119" s="214"/>
      <c r="EI119" s="214"/>
      <c r="EJ119" s="214"/>
      <c r="EK119" s="214"/>
      <c r="EL119" s="214"/>
      <c r="EM119" s="214"/>
      <c r="EN119" s="214"/>
      <c r="EO119" s="214"/>
      <c r="EP119" s="214"/>
      <c r="EQ119" s="214"/>
      <c r="ER119" s="214"/>
      <c r="ES119" s="214"/>
      <c r="ET119" s="214"/>
      <c r="EU119" s="214"/>
      <c r="EV119" s="214"/>
    </row>
    <row r="120" spans="1:152" ht="16.5" thickBot="1">
      <c r="A120" s="959" t="s">
        <v>1717</v>
      </c>
      <c r="B120" s="942">
        <v>43650</v>
      </c>
      <c r="C120" s="934" t="s">
        <v>306</v>
      </c>
      <c r="D120" s="934" t="s">
        <v>475</v>
      </c>
      <c r="E120" s="1000">
        <v>0.50800000000000001</v>
      </c>
      <c r="F120" s="943">
        <v>5.08</v>
      </c>
      <c r="G120" s="936" t="s">
        <v>1653</v>
      </c>
      <c r="H120" s="936" t="s">
        <v>1653</v>
      </c>
      <c r="I120" s="248" t="str">
        <f t="shared" si="4"/>
        <v>FI0001006306</v>
      </c>
      <c r="J120" s="248" t="str">
        <f t="shared" si="5"/>
        <v>FI0001006306</v>
      </c>
      <c r="K120" s="303" t="str">
        <f t="shared" si="6"/>
        <v>FGBSU8</v>
      </c>
      <c r="L120" s="303" t="str">
        <f t="shared" si="7"/>
        <v>FGBSU8</v>
      </c>
      <c r="M120" s="349" t="s">
        <v>1653</v>
      </c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  <c r="CI120" s="214"/>
      <c r="CJ120" s="214"/>
      <c r="CK120" s="214"/>
      <c r="CL120" s="214"/>
      <c r="CM120" s="214"/>
      <c r="CN120" s="214"/>
      <c r="CO120" s="214"/>
      <c r="CP120" s="214"/>
      <c r="CQ120" s="214"/>
      <c r="CR120" s="214"/>
      <c r="CS120" s="214"/>
      <c r="CT120" s="214"/>
      <c r="CU120" s="214"/>
      <c r="CV120" s="214"/>
      <c r="CW120" s="214"/>
      <c r="CX120" s="214"/>
      <c r="CY120" s="214"/>
      <c r="CZ120" s="214"/>
      <c r="DA120" s="214"/>
      <c r="DB120" s="214"/>
      <c r="DC120" s="214"/>
      <c r="DD120" s="214"/>
      <c r="DE120" s="214"/>
      <c r="DF120" s="214"/>
      <c r="DG120" s="214"/>
      <c r="DH120" s="214"/>
      <c r="DI120" s="214"/>
      <c r="DJ120" s="214"/>
      <c r="DK120" s="214"/>
      <c r="DL120" s="214"/>
      <c r="DM120" s="214"/>
      <c r="DN120" s="214"/>
      <c r="DO120" s="214"/>
      <c r="DP120" s="214"/>
      <c r="DQ120" s="214"/>
      <c r="DR120" s="214"/>
      <c r="DS120" s="214"/>
      <c r="DT120" s="214"/>
      <c r="DU120" s="214"/>
      <c r="DV120" s="214"/>
      <c r="DW120" s="214"/>
      <c r="DX120" s="214"/>
      <c r="DY120" s="214"/>
      <c r="DZ120" s="214"/>
      <c r="EA120" s="214"/>
      <c r="EB120" s="214"/>
      <c r="EC120" s="214"/>
      <c r="ED120" s="214"/>
      <c r="EE120" s="214"/>
      <c r="EF120" s="214"/>
      <c r="EG120" s="214"/>
      <c r="EH120" s="214"/>
      <c r="EI120" s="214"/>
      <c r="EJ120" s="214"/>
      <c r="EK120" s="214"/>
      <c r="EL120" s="214"/>
      <c r="EM120" s="214"/>
      <c r="EN120" s="214"/>
      <c r="EO120" s="214"/>
      <c r="EP120" s="214"/>
      <c r="EQ120" s="214"/>
      <c r="ER120" s="214"/>
      <c r="ES120" s="214"/>
      <c r="ET120" s="214"/>
      <c r="EU120" s="214"/>
      <c r="EV120" s="214"/>
    </row>
    <row r="121" spans="1:152" ht="16.5" thickBot="1">
      <c r="A121" s="959" t="s">
        <v>1718</v>
      </c>
      <c r="B121" s="948">
        <v>43936</v>
      </c>
      <c r="C121" s="936" t="s">
        <v>307</v>
      </c>
      <c r="D121" s="936" t="s">
        <v>476</v>
      </c>
      <c r="E121" s="1000">
        <v>0.872</v>
      </c>
      <c r="F121" s="943">
        <v>8.7200000000000006</v>
      </c>
      <c r="G121" s="936" t="s">
        <v>1653</v>
      </c>
      <c r="H121" s="936" t="s">
        <v>1653</v>
      </c>
      <c r="I121" s="248" t="str">
        <f t="shared" si="4"/>
        <v>FI4000010848</v>
      </c>
      <c r="J121" s="248" t="str">
        <f t="shared" si="5"/>
        <v>FI4000010848</v>
      </c>
      <c r="K121" s="303" t="str">
        <f t="shared" si="6"/>
        <v>FGBSU8</v>
      </c>
      <c r="L121" s="303" t="str">
        <f t="shared" si="7"/>
        <v>FGBSU8</v>
      </c>
      <c r="M121" s="349" t="s">
        <v>1653</v>
      </c>
      <c r="N121" s="222"/>
      <c r="O121" s="222"/>
      <c r="P121" s="222"/>
      <c r="Q121" s="222"/>
      <c r="R121" s="222"/>
      <c r="S121" s="222"/>
      <c r="T121" s="222"/>
      <c r="U121" s="222"/>
      <c r="V121" s="222"/>
      <c r="W121" s="222"/>
      <c r="X121" s="222"/>
      <c r="Y121" s="222"/>
      <c r="Z121" s="222"/>
      <c r="AA121" s="222"/>
      <c r="AB121" s="222"/>
      <c r="AC121" s="222"/>
      <c r="AD121" s="222"/>
      <c r="AE121" s="222"/>
      <c r="AF121" s="222"/>
      <c r="AG121" s="222"/>
      <c r="AH121" s="222"/>
      <c r="AI121" s="222"/>
      <c r="AJ121" s="222"/>
      <c r="AK121" s="222"/>
      <c r="AL121" s="222"/>
      <c r="AM121" s="222"/>
      <c r="AN121" s="222"/>
      <c r="AO121" s="222"/>
      <c r="AP121" s="222"/>
      <c r="AQ121" s="222"/>
      <c r="AR121" s="222"/>
      <c r="AS121" s="222"/>
      <c r="AT121" s="222"/>
      <c r="AU121" s="222"/>
      <c r="AV121" s="222"/>
      <c r="AW121" s="222"/>
      <c r="AX121" s="222"/>
      <c r="AY121" s="222"/>
      <c r="AZ121" s="222"/>
      <c r="BA121" s="222"/>
      <c r="BB121" s="222"/>
      <c r="BC121" s="222"/>
      <c r="BD121" s="222"/>
      <c r="BE121" s="222"/>
      <c r="BF121" s="222"/>
      <c r="BG121" s="222"/>
      <c r="BH121" s="222"/>
      <c r="BI121" s="222"/>
      <c r="BJ121" s="222"/>
      <c r="BK121" s="222"/>
      <c r="BL121" s="222"/>
      <c r="BM121" s="222"/>
      <c r="BN121" s="222"/>
      <c r="BO121" s="222"/>
      <c r="BP121" s="222"/>
      <c r="BQ121" s="222"/>
      <c r="BR121" s="222"/>
      <c r="BS121" s="222"/>
      <c r="BT121" s="222"/>
      <c r="BU121" s="222"/>
      <c r="BV121" s="222"/>
      <c r="BW121" s="222"/>
      <c r="BX121" s="222"/>
      <c r="BY121" s="222"/>
      <c r="BZ121" s="222"/>
      <c r="CA121" s="222"/>
      <c r="CB121" s="222"/>
      <c r="CC121" s="222"/>
      <c r="CD121" s="222"/>
      <c r="CE121" s="222"/>
      <c r="CF121" s="222"/>
      <c r="CG121" s="222"/>
      <c r="CH121" s="222"/>
      <c r="CI121" s="222"/>
      <c r="CJ121" s="222"/>
      <c r="CK121" s="222"/>
      <c r="CL121" s="222"/>
      <c r="CM121" s="222"/>
      <c r="CN121" s="222"/>
      <c r="CO121" s="222"/>
      <c r="CP121" s="222"/>
      <c r="CQ121" s="222"/>
      <c r="CR121" s="222"/>
      <c r="CS121" s="222"/>
      <c r="CT121" s="222"/>
      <c r="CU121" s="222"/>
      <c r="CV121" s="222"/>
      <c r="CW121" s="222"/>
      <c r="CX121" s="222"/>
      <c r="CY121" s="222"/>
      <c r="CZ121" s="222"/>
      <c r="DA121" s="222"/>
      <c r="DB121" s="222"/>
      <c r="DC121" s="222"/>
      <c r="DD121" s="222"/>
      <c r="DE121" s="222"/>
      <c r="DF121" s="222"/>
      <c r="DG121" s="222"/>
      <c r="DH121" s="222"/>
      <c r="DI121" s="222"/>
      <c r="DJ121" s="222"/>
      <c r="DK121" s="222"/>
      <c r="DL121" s="222"/>
      <c r="DM121" s="222"/>
      <c r="DN121" s="222"/>
      <c r="DO121" s="222"/>
      <c r="DP121" s="222"/>
      <c r="DQ121" s="222"/>
      <c r="DR121" s="222"/>
      <c r="DS121" s="222"/>
      <c r="DT121" s="222"/>
      <c r="DU121" s="222"/>
      <c r="DV121" s="222"/>
      <c r="DW121" s="222"/>
      <c r="DX121" s="222"/>
      <c r="DY121" s="222"/>
      <c r="DZ121" s="222"/>
      <c r="EA121" s="222"/>
      <c r="EB121" s="222"/>
      <c r="EC121" s="222"/>
      <c r="ED121" s="222"/>
      <c r="EE121" s="222"/>
      <c r="EF121" s="222"/>
      <c r="EG121" s="222"/>
      <c r="EH121" s="222"/>
      <c r="EI121" s="222"/>
      <c r="EJ121" s="222"/>
      <c r="EK121" s="222"/>
      <c r="EL121" s="222"/>
      <c r="EM121" s="222"/>
      <c r="EN121" s="222"/>
      <c r="EO121" s="222"/>
      <c r="EP121" s="222"/>
      <c r="EQ121" s="222"/>
      <c r="ER121" s="222"/>
      <c r="ES121" s="222"/>
      <c r="ET121" s="214"/>
      <c r="EU121" s="214"/>
      <c r="EV121" s="214"/>
    </row>
    <row r="122" spans="1:152" ht="16.5" thickBot="1">
      <c r="A122" s="959" t="s">
        <v>1719</v>
      </c>
      <c r="B122" s="948">
        <v>44089</v>
      </c>
      <c r="C122" s="936" t="s">
        <v>308</v>
      </c>
      <c r="D122" s="949" t="s">
        <v>230</v>
      </c>
      <c r="E122" s="1000">
        <v>1.022</v>
      </c>
      <c r="F122" s="943">
        <v>10.220000000000001</v>
      </c>
      <c r="G122" s="936" t="s">
        <v>1653</v>
      </c>
      <c r="H122" s="936" t="s">
        <v>1653</v>
      </c>
      <c r="I122" s="248" t="str">
        <f t="shared" si="4"/>
        <v>FI4000106117</v>
      </c>
      <c r="J122" s="248" t="str">
        <f t="shared" si="5"/>
        <v>FI4000106117</v>
      </c>
      <c r="K122" s="303" t="str">
        <f t="shared" si="6"/>
        <v>FGBSU8</v>
      </c>
      <c r="L122" s="303" t="str">
        <f t="shared" si="7"/>
        <v>FGBSU8</v>
      </c>
      <c r="M122" s="349" t="s">
        <v>1653</v>
      </c>
      <c r="N122" s="222"/>
      <c r="O122" s="222"/>
      <c r="P122" s="222"/>
      <c r="Q122" s="222"/>
      <c r="R122" s="222"/>
      <c r="S122" s="222"/>
      <c r="T122" s="222"/>
      <c r="U122" s="222"/>
      <c r="V122" s="222"/>
      <c r="W122" s="222"/>
      <c r="X122" s="222"/>
      <c r="Y122" s="222"/>
      <c r="Z122" s="222"/>
      <c r="AA122" s="222"/>
      <c r="AB122" s="222"/>
      <c r="AC122" s="222"/>
      <c r="AD122" s="222"/>
      <c r="AE122" s="222"/>
      <c r="AF122" s="222"/>
      <c r="AG122" s="222"/>
      <c r="AH122" s="222"/>
      <c r="AI122" s="222"/>
      <c r="AJ122" s="222"/>
      <c r="AK122" s="222"/>
      <c r="AL122" s="222"/>
      <c r="AM122" s="222"/>
      <c r="AN122" s="222"/>
      <c r="AO122" s="222"/>
      <c r="AP122" s="222"/>
      <c r="AQ122" s="222"/>
      <c r="AR122" s="222"/>
      <c r="AS122" s="222"/>
      <c r="AT122" s="222"/>
      <c r="AU122" s="222"/>
      <c r="AV122" s="222"/>
      <c r="AW122" s="222"/>
      <c r="AX122" s="222"/>
      <c r="AY122" s="222"/>
      <c r="AZ122" s="222"/>
      <c r="BA122" s="222"/>
      <c r="BB122" s="222"/>
      <c r="BC122" s="222"/>
      <c r="BD122" s="222"/>
      <c r="BE122" s="222"/>
      <c r="BF122" s="222"/>
      <c r="BG122" s="222"/>
      <c r="BH122" s="222"/>
      <c r="BI122" s="222"/>
      <c r="BJ122" s="222"/>
      <c r="BK122" s="222"/>
      <c r="BL122" s="222"/>
      <c r="BM122" s="222"/>
      <c r="BN122" s="222"/>
      <c r="BO122" s="222"/>
      <c r="BP122" s="222"/>
      <c r="BQ122" s="222"/>
      <c r="BR122" s="222"/>
      <c r="BS122" s="222"/>
      <c r="BT122" s="222"/>
      <c r="BU122" s="222"/>
      <c r="BV122" s="222"/>
      <c r="BW122" s="222"/>
      <c r="BX122" s="222"/>
      <c r="BY122" s="222"/>
      <c r="BZ122" s="222"/>
      <c r="CA122" s="222"/>
      <c r="CB122" s="222"/>
      <c r="CC122" s="222"/>
      <c r="CD122" s="222"/>
      <c r="CE122" s="222"/>
      <c r="CF122" s="222"/>
      <c r="CG122" s="222"/>
      <c r="CH122" s="222"/>
      <c r="CI122" s="222"/>
      <c r="CJ122" s="222"/>
      <c r="CK122" s="222"/>
      <c r="CL122" s="222"/>
      <c r="CM122" s="222"/>
      <c r="CN122" s="222"/>
      <c r="CO122" s="222"/>
      <c r="CP122" s="222"/>
      <c r="CQ122" s="222"/>
      <c r="CR122" s="222"/>
      <c r="CS122" s="222"/>
      <c r="CT122" s="222"/>
      <c r="CU122" s="222"/>
      <c r="CV122" s="222"/>
      <c r="CW122" s="222"/>
      <c r="CX122" s="222"/>
      <c r="CY122" s="222"/>
      <c r="CZ122" s="222"/>
      <c r="DA122" s="222"/>
      <c r="DB122" s="222"/>
      <c r="DC122" s="222"/>
      <c r="DD122" s="222"/>
      <c r="DE122" s="222"/>
      <c r="DF122" s="222"/>
      <c r="DG122" s="222"/>
      <c r="DH122" s="222"/>
      <c r="DI122" s="222"/>
      <c r="DJ122" s="222"/>
      <c r="DK122" s="222"/>
      <c r="DL122" s="222"/>
      <c r="DM122" s="222"/>
      <c r="DN122" s="222"/>
      <c r="DO122" s="222"/>
      <c r="DP122" s="222"/>
      <c r="DQ122" s="222"/>
      <c r="DR122" s="222"/>
      <c r="DS122" s="222"/>
      <c r="DT122" s="222"/>
      <c r="DU122" s="222"/>
      <c r="DV122" s="222"/>
      <c r="DW122" s="222"/>
      <c r="DX122" s="222"/>
      <c r="DY122" s="222"/>
      <c r="DZ122" s="222"/>
      <c r="EA122" s="222"/>
      <c r="EB122" s="222"/>
      <c r="EC122" s="222"/>
      <c r="ED122" s="222"/>
      <c r="EE122" s="222"/>
      <c r="EF122" s="222"/>
      <c r="EG122" s="222"/>
      <c r="EH122" s="222"/>
      <c r="EI122" s="222"/>
      <c r="EJ122" s="222"/>
      <c r="EK122" s="222"/>
      <c r="EL122" s="222"/>
      <c r="EM122" s="222"/>
      <c r="EN122" s="222"/>
      <c r="EO122" s="222"/>
      <c r="EP122" s="222"/>
      <c r="EQ122" s="222"/>
      <c r="ER122" s="222"/>
      <c r="ES122" s="222"/>
      <c r="ET122" s="214"/>
      <c r="EU122" s="214"/>
      <c r="EV122" s="214"/>
    </row>
    <row r="123" spans="1:152" ht="16.5" thickBot="1">
      <c r="A123" s="959" t="s">
        <v>1720</v>
      </c>
      <c r="B123" s="948">
        <v>44301</v>
      </c>
      <c r="C123" s="936" t="s">
        <v>309</v>
      </c>
      <c r="D123" s="936" t="s">
        <v>477</v>
      </c>
      <c r="E123" s="1000">
        <v>1.3580000000000001</v>
      </c>
      <c r="F123" s="943">
        <v>13.580000000000002</v>
      </c>
      <c r="G123" s="936" t="s">
        <v>1653</v>
      </c>
      <c r="H123" s="936" t="s">
        <v>1653</v>
      </c>
      <c r="I123" s="248" t="str">
        <f t="shared" si="4"/>
        <v>FI4000020961</v>
      </c>
      <c r="J123" s="248" t="str">
        <f t="shared" si="5"/>
        <v>FI4000020961</v>
      </c>
      <c r="K123" s="303" t="str">
        <f t="shared" si="6"/>
        <v>FGBSU8</v>
      </c>
      <c r="L123" s="303" t="str">
        <f t="shared" si="7"/>
        <v>FGBSU8</v>
      </c>
      <c r="M123" s="349" t="s">
        <v>1653</v>
      </c>
      <c r="N123" s="222"/>
      <c r="O123" s="222"/>
      <c r="P123" s="222"/>
      <c r="Q123" s="222"/>
      <c r="R123" s="222"/>
      <c r="S123" s="222"/>
      <c r="T123" s="222"/>
      <c r="U123" s="222"/>
      <c r="V123" s="222"/>
      <c r="W123" s="222"/>
      <c r="X123" s="222"/>
      <c r="Y123" s="222"/>
      <c r="Z123" s="222"/>
      <c r="AA123" s="222"/>
      <c r="AB123" s="222"/>
      <c r="AC123" s="222"/>
      <c r="AD123" s="222"/>
      <c r="AE123" s="222"/>
      <c r="AF123" s="222"/>
      <c r="AG123" s="222"/>
      <c r="AH123" s="222"/>
      <c r="AI123" s="222"/>
      <c r="AJ123" s="222"/>
      <c r="AK123" s="222"/>
      <c r="AL123" s="222"/>
      <c r="AM123" s="222"/>
      <c r="AN123" s="222"/>
      <c r="AO123" s="222"/>
      <c r="AP123" s="222"/>
      <c r="AQ123" s="222"/>
      <c r="AR123" s="222"/>
      <c r="AS123" s="222"/>
      <c r="AT123" s="222"/>
      <c r="AU123" s="222"/>
      <c r="AV123" s="222"/>
      <c r="AW123" s="222"/>
      <c r="AX123" s="222"/>
      <c r="AY123" s="222"/>
      <c r="AZ123" s="222"/>
      <c r="BA123" s="222"/>
      <c r="BB123" s="222"/>
      <c r="BC123" s="222"/>
      <c r="BD123" s="222"/>
      <c r="BE123" s="222"/>
      <c r="BF123" s="222"/>
      <c r="BG123" s="222"/>
      <c r="BH123" s="222"/>
      <c r="BI123" s="222"/>
      <c r="BJ123" s="222"/>
      <c r="BK123" s="222"/>
      <c r="BL123" s="222"/>
      <c r="BM123" s="222"/>
      <c r="BN123" s="222"/>
      <c r="BO123" s="222"/>
      <c r="BP123" s="222"/>
      <c r="BQ123" s="222"/>
      <c r="BR123" s="222"/>
      <c r="BS123" s="222"/>
      <c r="BT123" s="222"/>
      <c r="BU123" s="222"/>
      <c r="BV123" s="222"/>
      <c r="BW123" s="222"/>
      <c r="BX123" s="222"/>
      <c r="BY123" s="222"/>
      <c r="BZ123" s="222"/>
      <c r="CA123" s="222"/>
      <c r="CB123" s="222"/>
      <c r="CC123" s="222"/>
      <c r="CD123" s="222"/>
      <c r="CE123" s="222"/>
      <c r="CF123" s="222"/>
      <c r="CG123" s="222"/>
      <c r="CH123" s="222"/>
      <c r="CI123" s="222"/>
      <c r="CJ123" s="222"/>
      <c r="CK123" s="222"/>
      <c r="CL123" s="222"/>
      <c r="CM123" s="222"/>
      <c r="CN123" s="222"/>
      <c r="CO123" s="222"/>
      <c r="CP123" s="222"/>
      <c r="CQ123" s="222"/>
      <c r="CR123" s="222"/>
      <c r="CS123" s="222"/>
      <c r="CT123" s="222"/>
      <c r="CU123" s="222"/>
      <c r="CV123" s="222"/>
      <c r="CW123" s="222"/>
      <c r="CX123" s="222"/>
      <c r="CY123" s="222"/>
      <c r="CZ123" s="222"/>
      <c r="DA123" s="222"/>
      <c r="DB123" s="222"/>
      <c r="DC123" s="222"/>
      <c r="DD123" s="222"/>
      <c r="DE123" s="222"/>
      <c r="DF123" s="222"/>
      <c r="DG123" s="222"/>
      <c r="DH123" s="222"/>
      <c r="DI123" s="222"/>
      <c r="DJ123" s="222"/>
      <c r="DK123" s="222"/>
      <c r="DL123" s="222"/>
      <c r="DM123" s="222"/>
      <c r="DN123" s="222"/>
      <c r="DO123" s="222"/>
      <c r="DP123" s="222"/>
      <c r="DQ123" s="222"/>
      <c r="DR123" s="222"/>
      <c r="DS123" s="222"/>
      <c r="DT123" s="222"/>
      <c r="DU123" s="222"/>
      <c r="DV123" s="222"/>
      <c r="DW123" s="222"/>
      <c r="DX123" s="222"/>
      <c r="DY123" s="222"/>
      <c r="DZ123" s="222"/>
      <c r="EA123" s="222"/>
      <c r="EB123" s="222"/>
      <c r="EC123" s="222"/>
      <c r="ED123" s="222"/>
      <c r="EE123" s="222"/>
      <c r="EF123" s="222"/>
      <c r="EG123" s="222"/>
      <c r="EH123" s="222"/>
      <c r="EI123" s="222"/>
      <c r="EJ123" s="222"/>
      <c r="EK123" s="222"/>
      <c r="EL123" s="222"/>
      <c r="EM123" s="222"/>
      <c r="EN123" s="222"/>
      <c r="EO123" s="222"/>
      <c r="EP123" s="222"/>
      <c r="EQ123" s="222"/>
      <c r="ER123" s="222"/>
      <c r="ES123" s="222"/>
      <c r="ET123" s="214"/>
      <c r="EU123" s="214"/>
      <c r="EV123" s="214"/>
    </row>
    <row r="124" spans="1:152" ht="16.5" thickBot="1">
      <c r="A124" s="959" t="s">
        <v>1721</v>
      </c>
      <c r="B124" s="948">
        <v>44666</v>
      </c>
      <c r="C124" s="960" t="s">
        <v>730</v>
      </c>
      <c r="D124" s="960" t="s">
        <v>731</v>
      </c>
      <c r="E124" s="982">
        <v>0.61599999999999999</v>
      </c>
      <c r="F124" s="943">
        <v>6.16</v>
      </c>
      <c r="G124" s="936" t="s">
        <v>1626</v>
      </c>
      <c r="H124" s="936" t="s">
        <v>1626</v>
      </c>
      <c r="I124" s="248" t="str">
        <f t="shared" si="4"/>
        <v>FI4000242862</v>
      </c>
      <c r="J124" s="248" t="str">
        <f t="shared" si="5"/>
        <v>FI4000242862</v>
      </c>
      <c r="K124" s="303" t="str">
        <f t="shared" si="6"/>
        <v>FGBMU8</v>
      </c>
      <c r="L124" s="303" t="str">
        <f t="shared" si="7"/>
        <v>FGBMU8</v>
      </c>
      <c r="M124" s="349" t="s">
        <v>1626</v>
      </c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  <c r="CI124" s="214"/>
      <c r="CJ124" s="214"/>
      <c r="CK124" s="214"/>
      <c r="CL124" s="214"/>
      <c r="CM124" s="214"/>
      <c r="CN124" s="214"/>
      <c r="CO124" s="214"/>
      <c r="CP124" s="214"/>
      <c r="CQ124" s="214"/>
      <c r="CR124" s="214"/>
      <c r="CS124" s="214"/>
      <c r="CT124" s="214"/>
      <c r="CU124" s="214"/>
      <c r="CV124" s="214"/>
      <c r="CW124" s="214"/>
      <c r="CX124" s="214"/>
      <c r="CY124" s="214"/>
      <c r="CZ124" s="214"/>
      <c r="DA124" s="214"/>
      <c r="DB124" s="214"/>
      <c r="DC124" s="214"/>
      <c r="DD124" s="214"/>
      <c r="DE124" s="214"/>
      <c r="DF124" s="214"/>
      <c r="DG124" s="214"/>
      <c r="DH124" s="214"/>
      <c r="DI124" s="214"/>
      <c r="DJ124" s="214"/>
      <c r="DK124" s="214"/>
      <c r="DL124" s="214"/>
      <c r="DM124" s="214"/>
      <c r="DN124" s="214"/>
      <c r="DO124" s="214"/>
      <c r="DP124" s="214"/>
      <c r="DQ124" s="214"/>
      <c r="DR124" s="214"/>
      <c r="DS124" s="214"/>
      <c r="DT124" s="214"/>
      <c r="DU124" s="214"/>
      <c r="DV124" s="214"/>
      <c r="DW124" s="214"/>
      <c r="DX124" s="214"/>
      <c r="DY124" s="214"/>
      <c r="DZ124" s="214"/>
      <c r="EA124" s="214"/>
      <c r="EB124" s="214"/>
      <c r="EC124" s="214"/>
      <c r="ED124" s="214"/>
      <c r="EE124" s="214"/>
      <c r="EF124" s="214"/>
      <c r="EG124" s="214"/>
      <c r="EH124" s="214"/>
      <c r="EI124" s="214"/>
      <c r="EJ124" s="214"/>
      <c r="EK124" s="214"/>
      <c r="EL124" s="214"/>
      <c r="EM124" s="214"/>
      <c r="EN124" s="214"/>
      <c r="EO124" s="214"/>
      <c r="EP124" s="214"/>
      <c r="EQ124" s="214"/>
      <c r="ER124" s="214"/>
      <c r="ES124" s="214"/>
      <c r="ET124" s="214"/>
      <c r="EU124" s="214"/>
      <c r="EV124" s="214"/>
    </row>
    <row r="125" spans="1:152" ht="16.5" thickBot="1">
      <c r="A125" s="959" t="s">
        <v>1722</v>
      </c>
      <c r="B125" s="948">
        <v>44819</v>
      </c>
      <c r="C125" s="936" t="s">
        <v>310</v>
      </c>
      <c r="D125" s="936" t="s">
        <v>478</v>
      </c>
      <c r="E125" s="982">
        <v>0.71099999999999997</v>
      </c>
      <c r="F125" s="943">
        <v>7.1099999999999994</v>
      </c>
      <c r="G125" s="936" t="s">
        <v>1626</v>
      </c>
      <c r="H125" s="936" t="s">
        <v>1626</v>
      </c>
      <c r="I125" s="248" t="str">
        <f t="shared" si="4"/>
        <v>FI4000047089</v>
      </c>
      <c r="J125" s="248" t="str">
        <f t="shared" si="5"/>
        <v>FI4000047089</v>
      </c>
      <c r="K125" s="303" t="str">
        <f t="shared" si="6"/>
        <v>FGBMU8</v>
      </c>
      <c r="L125" s="303" t="str">
        <f t="shared" si="7"/>
        <v>FGBMU8</v>
      </c>
      <c r="M125" s="349" t="s">
        <v>1626</v>
      </c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  <c r="CG125" s="214"/>
      <c r="CH125" s="214"/>
      <c r="CI125" s="214"/>
      <c r="CJ125" s="214"/>
      <c r="CK125" s="214"/>
      <c r="CL125" s="214"/>
      <c r="CM125" s="214"/>
      <c r="CN125" s="214"/>
      <c r="CO125" s="214"/>
      <c r="CP125" s="214"/>
      <c r="CQ125" s="214"/>
      <c r="CR125" s="214"/>
      <c r="CS125" s="214"/>
      <c r="CT125" s="214"/>
      <c r="CU125" s="214"/>
      <c r="CV125" s="214"/>
      <c r="CW125" s="214"/>
      <c r="CX125" s="214"/>
      <c r="CY125" s="214"/>
      <c r="CZ125" s="214"/>
      <c r="DA125" s="214"/>
      <c r="DB125" s="214"/>
      <c r="DC125" s="214"/>
      <c r="DD125" s="214"/>
      <c r="DE125" s="214"/>
      <c r="DF125" s="214"/>
      <c r="DG125" s="214"/>
      <c r="DH125" s="214"/>
      <c r="DI125" s="214"/>
      <c r="DJ125" s="214"/>
      <c r="DK125" s="214"/>
      <c r="DL125" s="214"/>
      <c r="DM125" s="214"/>
      <c r="DN125" s="214"/>
      <c r="DO125" s="214"/>
      <c r="DP125" s="214"/>
      <c r="DQ125" s="214"/>
      <c r="DR125" s="214"/>
      <c r="DS125" s="214"/>
      <c r="DT125" s="214"/>
      <c r="DU125" s="214"/>
      <c r="DV125" s="214"/>
      <c r="DW125" s="214"/>
      <c r="DX125" s="214"/>
      <c r="DY125" s="214"/>
      <c r="DZ125" s="214"/>
      <c r="EA125" s="214"/>
      <c r="EB125" s="214"/>
      <c r="EC125" s="214"/>
      <c r="ED125" s="214"/>
      <c r="EE125" s="214"/>
      <c r="EF125" s="214"/>
      <c r="EG125" s="214"/>
      <c r="EH125" s="214"/>
      <c r="EI125" s="214"/>
      <c r="EJ125" s="214"/>
      <c r="EK125" s="214"/>
      <c r="EL125" s="214"/>
      <c r="EM125" s="214"/>
      <c r="EN125" s="214"/>
      <c r="EO125" s="214"/>
      <c r="EP125" s="214"/>
      <c r="EQ125" s="214"/>
      <c r="ER125" s="214"/>
      <c r="ES125" s="214"/>
      <c r="ET125" s="214"/>
      <c r="EU125" s="214"/>
      <c r="EV125" s="214"/>
    </row>
    <row r="126" spans="1:152" ht="16.5" thickBot="1">
      <c r="A126" s="959" t="s">
        <v>1723</v>
      </c>
      <c r="B126" s="948">
        <v>45031</v>
      </c>
      <c r="C126" s="936" t="s">
        <v>311</v>
      </c>
      <c r="D126" s="936" t="s">
        <v>479</v>
      </c>
      <c r="E126" s="982">
        <v>0.80200000000000005</v>
      </c>
      <c r="F126" s="943">
        <v>8.02</v>
      </c>
      <c r="G126" s="936" t="s">
        <v>1626</v>
      </c>
      <c r="H126" s="936" t="s">
        <v>1626</v>
      </c>
      <c r="I126" s="248" t="str">
        <f t="shared" si="4"/>
        <v>FI4000062625</v>
      </c>
      <c r="J126" s="248" t="str">
        <f t="shared" si="5"/>
        <v>FI4000062625</v>
      </c>
      <c r="K126" s="303" t="str">
        <f t="shared" si="6"/>
        <v>FGBMU8</v>
      </c>
      <c r="L126" s="303" t="str">
        <f t="shared" si="7"/>
        <v>FGBMU8</v>
      </c>
      <c r="M126" s="349" t="s">
        <v>1626</v>
      </c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  <c r="CG126" s="214"/>
      <c r="CH126" s="214"/>
      <c r="CI126" s="214"/>
      <c r="CJ126" s="214"/>
      <c r="CK126" s="214"/>
      <c r="CL126" s="214"/>
      <c r="CM126" s="214"/>
      <c r="CN126" s="214"/>
      <c r="CO126" s="214"/>
      <c r="CP126" s="214"/>
      <c r="CQ126" s="214"/>
      <c r="CR126" s="214"/>
      <c r="CS126" s="214"/>
      <c r="CT126" s="214"/>
      <c r="CU126" s="214"/>
      <c r="CV126" s="214"/>
      <c r="CW126" s="214"/>
      <c r="CX126" s="214"/>
      <c r="CY126" s="214"/>
      <c r="CZ126" s="214"/>
      <c r="DA126" s="214"/>
      <c r="DB126" s="214"/>
      <c r="DC126" s="214"/>
      <c r="DD126" s="214"/>
      <c r="DE126" s="214"/>
      <c r="DF126" s="214"/>
      <c r="DG126" s="214"/>
      <c r="DH126" s="214"/>
      <c r="DI126" s="214"/>
      <c r="DJ126" s="214"/>
      <c r="DK126" s="214"/>
      <c r="DL126" s="214"/>
      <c r="DM126" s="214"/>
      <c r="DN126" s="214"/>
      <c r="DO126" s="214"/>
      <c r="DP126" s="214"/>
      <c r="DQ126" s="214"/>
      <c r="DR126" s="214"/>
      <c r="DS126" s="214"/>
      <c r="DT126" s="214"/>
      <c r="DU126" s="214"/>
      <c r="DV126" s="214"/>
      <c r="DW126" s="214"/>
      <c r="DX126" s="214"/>
      <c r="DY126" s="214"/>
      <c r="DZ126" s="214"/>
      <c r="EA126" s="214"/>
      <c r="EB126" s="214"/>
      <c r="EC126" s="214"/>
      <c r="ED126" s="214"/>
      <c r="EE126" s="214"/>
      <c r="EF126" s="214"/>
      <c r="EG126" s="214"/>
      <c r="EH126" s="214"/>
      <c r="EI126" s="214"/>
      <c r="EJ126" s="214"/>
      <c r="EK126" s="214"/>
      <c r="EL126" s="214"/>
      <c r="EM126" s="214"/>
      <c r="EN126" s="214"/>
      <c r="EO126" s="214"/>
      <c r="EP126" s="214"/>
      <c r="EQ126" s="214"/>
      <c r="ER126" s="214"/>
      <c r="ES126" s="214"/>
      <c r="ET126" s="221"/>
      <c r="EU126" s="221"/>
      <c r="EV126" s="221"/>
    </row>
    <row r="127" spans="1:152" ht="16.5" thickBot="1">
      <c r="A127" s="959" t="s">
        <v>1724</v>
      </c>
      <c r="B127" s="948">
        <v>45184</v>
      </c>
      <c r="C127" s="944" t="s">
        <v>699</v>
      </c>
      <c r="D127" s="964" t="s">
        <v>700</v>
      </c>
      <c r="E127" s="982">
        <v>0.82899999999999996</v>
      </c>
      <c r="F127" s="943">
        <v>8.2899999999999991</v>
      </c>
      <c r="G127" s="936" t="s">
        <v>1626</v>
      </c>
      <c r="H127" s="936" t="s">
        <v>1626</v>
      </c>
      <c r="I127" s="248" t="str">
        <f t="shared" si="4"/>
        <v>FI4000219787</v>
      </c>
      <c r="J127" s="248" t="str">
        <f t="shared" si="5"/>
        <v>FI4000219787</v>
      </c>
      <c r="K127" s="303" t="str">
        <f t="shared" si="6"/>
        <v>FGBMU8</v>
      </c>
      <c r="L127" s="303" t="str">
        <f t="shared" si="7"/>
        <v>FGBMU8</v>
      </c>
      <c r="M127" s="349" t="s">
        <v>1626</v>
      </c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  <c r="CG127" s="214"/>
      <c r="CH127" s="214"/>
      <c r="CI127" s="214"/>
      <c r="CJ127" s="214"/>
      <c r="CK127" s="214"/>
      <c r="CL127" s="214"/>
      <c r="CM127" s="214"/>
      <c r="CN127" s="214"/>
      <c r="CO127" s="214"/>
      <c r="CP127" s="214"/>
      <c r="CQ127" s="214"/>
      <c r="CR127" s="214"/>
      <c r="CS127" s="214"/>
      <c r="CT127" s="214"/>
      <c r="CU127" s="214"/>
      <c r="CV127" s="214"/>
      <c r="CW127" s="214"/>
      <c r="CX127" s="214"/>
      <c r="CY127" s="214"/>
      <c r="CZ127" s="214"/>
      <c r="DA127" s="214"/>
      <c r="DB127" s="214"/>
      <c r="DC127" s="214"/>
      <c r="DD127" s="214"/>
      <c r="DE127" s="214"/>
      <c r="DF127" s="214"/>
      <c r="DG127" s="214"/>
      <c r="DH127" s="214"/>
      <c r="DI127" s="214"/>
      <c r="DJ127" s="214"/>
      <c r="DK127" s="214"/>
      <c r="DL127" s="214"/>
      <c r="DM127" s="214"/>
      <c r="DN127" s="214"/>
      <c r="DO127" s="214"/>
      <c r="DP127" s="214"/>
      <c r="DQ127" s="214"/>
      <c r="DR127" s="214"/>
      <c r="DS127" s="214"/>
      <c r="DT127" s="214"/>
      <c r="DU127" s="214"/>
      <c r="DV127" s="214"/>
      <c r="DW127" s="214"/>
      <c r="DX127" s="214"/>
      <c r="DY127" s="214"/>
      <c r="DZ127" s="214"/>
      <c r="EA127" s="214"/>
      <c r="EB127" s="214"/>
      <c r="EC127" s="214"/>
      <c r="ED127" s="214"/>
      <c r="EE127" s="214"/>
      <c r="EF127" s="214"/>
      <c r="EG127" s="214"/>
      <c r="EH127" s="214"/>
      <c r="EI127" s="214"/>
      <c r="EJ127" s="214"/>
      <c r="EK127" s="214"/>
      <c r="EL127" s="214"/>
      <c r="EM127" s="214"/>
      <c r="EN127" s="214"/>
      <c r="EO127" s="214"/>
      <c r="EP127" s="214"/>
      <c r="EQ127" s="214"/>
      <c r="ER127" s="214"/>
      <c r="ES127" s="214"/>
      <c r="ET127" s="214"/>
      <c r="EU127" s="214"/>
      <c r="EV127" s="214"/>
    </row>
    <row r="128" spans="1:152" ht="16.5" thickBot="1">
      <c r="A128" s="959" t="s">
        <v>1725</v>
      </c>
      <c r="B128" s="948">
        <v>45397</v>
      </c>
      <c r="C128" s="936" t="s">
        <v>312</v>
      </c>
      <c r="D128" s="936" t="s">
        <v>231</v>
      </c>
      <c r="E128" s="981">
        <v>0.97599999999999998</v>
      </c>
      <c r="F128" s="943">
        <v>9.76</v>
      </c>
      <c r="G128" s="936" t="s">
        <v>1626</v>
      </c>
      <c r="H128" s="936" t="s">
        <v>1626</v>
      </c>
      <c r="I128" s="248" t="str">
        <f t="shared" si="4"/>
        <v>FI4000079041</v>
      </c>
      <c r="J128" s="248" t="str">
        <f t="shared" si="5"/>
        <v>FI4000079041</v>
      </c>
      <c r="K128" s="303" t="str">
        <f t="shared" si="6"/>
        <v>FGBMU8</v>
      </c>
      <c r="L128" s="303" t="str">
        <f t="shared" si="7"/>
        <v>FGBMU8</v>
      </c>
      <c r="M128" s="349" t="s">
        <v>1626</v>
      </c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  <c r="CG128" s="214"/>
      <c r="CH128" s="214"/>
      <c r="CI128" s="214"/>
      <c r="CJ128" s="214"/>
      <c r="CK128" s="214"/>
      <c r="CL128" s="214"/>
      <c r="CM128" s="214"/>
      <c r="CN128" s="214"/>
      <c r="CO128" s="214"/>
      <c r="CP128" s="214"/>
      <c r="CQ128" s="214"/>
      <c r="CR128" s="214"/>
      <c r="CS128" s="214"/>
      <c r="CT128" s="214"/>
      <c r="CU128" s="214"/>
      <c r="CV128" s="214"/>
      <c r="CW128" s="214"/>
      <c r="CX128" s="214"/>
      <c r="CY128" s="214"/>
      <c r="CZ128" s="214"/>
      <c r="DA128" s="214"/>
      <c r="DB128" s="214"/>
      <c r="DC128" s="214"/>
      <c r="DD128" s="214"/>
      <c r="DE128" s="214"/>
      <c r="DF128" s="214"/>
      <c r="DG128" s="214"/>
      <c r="DH128" s="214"/>
      <c r="DI128" s="214"/>
      <c r="DJ128" s="214"/>
      <c r="DK128" s="214"/>
      <c r="DL128" s="214"/>
      <c r="DM128" s="214"/>
      <c r="DN128" s="214"/>
      <c r="DO128" s="214"/>
      <c r="DP128" s="214"/>
      <c r="DQ128" s="214"/>
      <c r="DR128" s="214"/>
      <c r="DS128" s="214"/>
      <c r="DT128" s="214"/>
      <c r="DU128" s="214"/>
      <c r="DV128" s="214"/>
      <c r="DW128" s="214"/>
      <c r="DX128" s="214"/>
      <c r="DY128" s="214"/>
      <c r="DZ128" s="214"/>
      <c r="EA128" s="214"/>
      <c r="EB128" s="214"/>
      <c r="EC128" s="214"/>
      <c r="ED128" s="214"/>
      <c r="EE128" s="214"/>
      <c r="EF128" s="214"/>
      <c r="EG128" s="214"/>
      <c r="EH128" s="214"/>
      <c r="EI128" s="214"/>
      <c r="EJ128" s="214"/>
      <c r="EK128" s="214"/>
      <c r="EL128" s="214"/>
      <c r="EM128" s="214"/>
      <c r="EN128" s="214"/>
      <c r="EO128" s="214"/>
      <c r="EP128" s="214"/>
      <c r="EQ128" s="214"/>
      <c r="ER128" s="214"/>
      <c r="ES128" s="214"/>
      <c r="ET128" s="214"/>
      <c r="EU128" s="214"/>
      <c r="EV128" s="214"/>
    </row>
    <row r="129" spans="1:152" ht="16.5" thickBot="1">
      <c r="A129" s="959" t="s">
        <v>1726</v>
      </c>
      <c r="B129" s="948">
        <v>45842</v>
      </c>
      <c r="C129" s="936" t="s">
        <v>313</v>
      </c>
      <c r="D129" s="936" t="s">
        <v>480</v>
      </c>
      <c r="E129" s="981">
        <v>1.262</v>
      </c>
      <c r="F129" s="943">
        <v>12.620000000000001</v>
      </c>
      <c r="G129" s="936" t="s">
        <v>1626</v>
      </c>
      <c r="H129" s="936" t="s">
        <v>1626</v>
      </c>
      <c r="I129" s="248" t="str">
        <f t="shared" si="4"/>
        <v>FI4000006176</v>
      </c>
      <c r="J129" s="248" t="str">
        <f t="shared" si="5"/>
        <v>FI4000006176</v>
      </c>
      <c r="K129" s="303" t="str">
        <f t="shared" si="6"/>
        <v>FGBMU8</v>
      </c>
      <c r="L129" s="303" t="str">
        <f t="shared" si="7"/>
        <v>FGBMU8</v>
      </c>
      <c r="M129" s="349" t="s">
        <v>1626</v>
      </c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  <c r="CG129" s="214"/>
      <c r="CH129" s="214"/>
      <c r="CI129" s="214"/>
      <c r="CJ129" s="214"/>
      <c r="CK129" s="214"/>
      <c r="CL129" s="214"/>
      <c r="CM129" s="214"/>
      <c r="CN129" s="214"/>
      <c r="CO129" s="214"/>
      <c r="CP129" s="214"/>
      <c r="CQ129" s="214"/>
      <c r="CR129" s="214"/>
      <c r="CS129" s="214"/>
      <c r="CT129" s="214"/>
      <c r="CU129" s="214"/>
      <c r="CV129" s="214"/>
      <c r="CW129" s="214"/>
      <c r="CX129" s="214"/>
      <c r="CY129" s="214"/>
      <c r="CZ129" s="214"/>
      <c r="DA129" s="214"/>
      <c r="DB129" s="214"/>
      <c r="DC129" s="214"/>
      <c r="DD129" s="214"/>
      <c r="DE129" s="214"/>
      <c r="DF129" s="214"/>
      <c r="DG129" s="214"/>
      <c r="DH129" s="214"/>
      <c r="DI129" s="214"/>
      <c r="DJ129" s="214"/>
      <c r="DK129" s="214"/>
      <c r="DL129" s="214"/>
      <c r="DM129" s="214"/>
      <c r="DN129" s="214"/>
      <c r="DO129" s="214"/>
      <c r="DP129" s="214"/>
      <c r="DQ129" s="214"/>
      <c r="DR129" s="214"/>
      <c r="DS129" s="214"/>
      <c r="DT129" s="214"/>
      <c r="DU129" s="214"/>
      <c r="DV129" s="214"/>
      <c r="DW129" s="214"/>
      <c r="DX129" s="214"/>
      <c r="DY129" s="214"/>
      <c r="DZ129" s="214"/>
      <c r="EA129" s="214"/>
      <c r="EB129" s="214"/>
      <c r="EC129" s="214"/>
      <c r="ED129" s="214"/>
      <c r="EE129" s="214"/>
      <c r="EF129" s="214"/>
      <c r="EG129" s="214"/>
      <c r="EH129" s="214"/>
      <c r="EI129" s="214"/>
      <c r="EJ129" s="214"/>
      <c r="EK129" s="214"/>
      <c r="EL129" s="214"/>
      <c r="EM129" s="214"/>
      <c r="EN129" s="214"/>
      <c r="EO129" s="214"/>
      <c r="EP129" s="214"/>
      <c r="EQ129" s="214"/>
      <c r="ER129" s="214"/>
      <c r="ES129" s="214"/>
      <c r="ET129" s="214"/>
      <c r="EU129" s="214"/>
      <c r="EV129" s="214"/>
    </row>
    <row r="130" spans="1:152" ht="16.5" thickBot="1">
      <c r="A130" s="959" t="s">
        <v>1727</v>
      </c>
      <c r="B130" s="948">
        <v>45915</v>
      </c>
      <c r="C130" s="949" t="s">
        <v>573</v>
      </c>
      <c r="D130" s="949" t="s">
        <v>574</v>
      </c>
      <c r="E130" s="983">
        <v>0.51100000000000001</v>
      </c>
      <c r="F130" s="943">
        <v>5.1100000000000003</v>
      </c>
      <c r="G130" s="936" t="s">
        <v>1646</v>
      </c>
      <c r="H130" s="948" t="s">
        <v>1646</v>
      </c>
      <c r="I130" s="248" t="str">
        <f t="shared" si="4"/>
        <v>FI4000167317</v>
      </c>
      <c r="J130" s="248" t="str">
        <f t="shared" si="5"/>
        <v>FI4000167317</v>
      </c>
      <c r="K130" s="303" t="str">
        <f t="shared" si="6"/>
        <v>FGBLU8</v>
      </c>
      <c r="L130" s="303" t="str">
        <f t="shared" si="7"/>
        <v>FGBLU8</v>
      </c>
      <c r="M130" s="349" t="s">
        <v>1646</v>
      </c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  <c r="CG130" s="214"/>
      <c r="CH130" s="214"/>
      <c r="CI130" s="214"/>
      <c r="CJ130" s="214"/>
      <c r="CK130" s="214"/>
      <c r="CL130" s="214"/>
      <c r="CM130" s="214"/>
      <c r="CN130" s="214"/>
      <c r="CO130" s="214"/>
      <c r="CP130" s="214"/>
      <c r="CQ130" s="214"/>
      <c r="CR130" s="214"/>
      <c r="CS130" s="214"/>
      <c r="CT130" s="214"/>
      <c r="CU130" s="214"/>
      <c r="CV130" s="214"/>
      <c r="CW130" s="214"/>
      <c r="CX130" s="214"/>
      <c r="CY130" s="214"/>
      <c r="CZ130" s="214"/>
      <c r="DA130" s="214"/>
      <c r="DB130" s="214"/>
      <c r="DC130" s="214"/>
      <c r="DD130" s="214"/>
      <c r="DE130" s="214"/>
      <c r="DF130" s="214"/>
      <c r="DG130" s="214"/>
      <c r="DH130" s="214"/>
      <c r="DI130" s="214"/>
      <c r="DJ130" s="214"/>
      <c r="DK130" s="214"/>
      <c r="DL130" s="214"/>
      <c r="DM130" s="214"/>
      <c r="DN130" s="214"/>
      <c r="DO130" s="214"/>
      <c r="DP130" s="214"/>
      <c r="DQ130" s="214"/>
      <c r="DR130" s="214"/>
      <c r="DS130" s="214"/>
      <c r="DT130" s="214"/>
      <c r="DU130" s="214"/>
      <c r="DV130" s="214"/>
      <c r="DW130" s="214"/>
      <c r="DX130" s="214"/>
      <c r="DY130" s="214"/>
      <c r="DZ130" s="214"/>
      <c r="EA130" s="214"/>
      <c r="EB130" s="214"/>
      <c r="EC130" s="214"/>
      <c r="ED130" s="214"/>
      <c r="EE130" s="214"/>
      <c r="EF130" s="214"/>
      <c r="EG130" s="214"/>
      <c r="EH130" s="214"/>
      <c r="EI130" s="214"/>
      <c r="EJ130" s="214"/>
      <c r="EK130" s="214"/>
      <c r="EL130" s="214"/>
      <c r="EM130" s="214"/>
      <c r="EN130" s="214"/>
      <c r="EO130" s="214"/>
      <c r="EP130" s="214"/>
      <c r="EQ130" s="214"/>
      <c r="ER130" s="214"/>
      <c r="ES130" s="214"/>
      <c r="ET130" s="221"/>
      <c r="EU130" s="221"/>
      <c r="EV130" s="221"/>
    </row>
    <row r="131" spans="1:152" ht="16.5" thickBot="1">
      <c r="A131" s="959" t="s">
        <v>1728</v>
      </c>
      <c r="B131" s="948">
        <v>46127</v>
      </c>
      <c r="C131" s="944" t="s">
        <v>663</v>
      </c>
      <c r="D131" s="944" t="s">
        <v>664</v>
      </c>
      <c r="E131" s="983">
        <v>0.53900000000000003</v>
      </c>
      <c r="F131" s="943">
        <v>5.3900000000000006</v>
      </c>
      <c r="G131" s="936" t="s">
        <v>1646</v>
      </c>
      <c r="H131" s="936" t="s">
        <v>1646</v>
      </c>
      <c r="I131" s="248" t="str">
        <f t="shared" ref="I131:I195" si="8">LEFT(D131,12)</f>
        <v>FI4000197959</v>
      </c>
      <c r="J131" s="248" t="str">
        <f t="shared" si="5"/>
        <v>FI4000197959</v>
      </c>
      <c r="K131" s="303" t="str">
        <f t="shared" si="6"/>
        <v>FGBLU8</v>
      </c>
      <c r="L131" s="303" t="str">
        <f t="shared" si="7"/>
        <v>FGBLU8</v>
      </c>
      <c r="M131" s="349" t="s">
        <v>1646</v>
      </c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  <c r="CG131" s="214"/>
      <c r="CH131" s="214"/>
      <c r="CI131" s="214"/>
      <c r="CJ131" s="214"/>
      <c r="CK131" s="214"/>
      <c r="CL131" s="214"/>
      <c r="CM131" s="214"/>
      <c r="CN131" s="214"/>
      <c r="CO131" s="214"/>
      <c r="CP131" s="214"/>
      <c r="CQ131" s="214"/>
      <c r="CR131" s="214"/>
      <c r="CS131" s="214"/>
      <c r="CT131" s="214"/>
      <c r="CU131" s="214"/>
      <c r="CV131" s="214"/>
      <c r="CW131" s="214"/>
      <c r="CX131" s="214"/>
      <c r="CY131" s="214"/>
      <c r="CZ131" s="214"/>
      <c r="DA131" s="214"/>
      <c r="DB131" s="214"/>
      <c r="DC131" s="214"/>
      <c r="DD131" s="214"/>
      <c r="DE131" s="214"/>
      <c r="DF131" s="214"/>
      <c r="DG131" s="214"/>
      <c r="DH131" s="214"/>
      <c r="DI131" s="214"/>
      <c r="DJ131" s="214"/>
      <c r="DK131" s="214"/>
      <c r="DL131" s="214"/>
      <c r="DM131" s="214"/>
      <c r="DN131" s="214"/>
      <c r="DO131" s="214"/>
      <c r="DP131" s="214"/>
      <c r="DQ131" s="214"/>
      <c r="DR131" s="214"/>
      <c r="DS131" s="214"/>
      <c r="DT131" s="214"/>
      <c r="DU131" s="214"/>
      <c r="DV131" s="214"/>
      <c r="DW131" s="214"/>
      <c r="DX131" s="214"/>
      <c r="DY131" s="214"/>
      <c r="DZ131" s="214"/>
      <c r="EA131" s="214"/>
      <c r="EB131" s="214"/>
      <c r="EC131" s="214"/>
      <c r="ED131" s="214"/>
      <c r="EE131" s="214"/>
      <c r="EF131" s="214"/>
      <c r="EG131" s="214"/>
      <c r="EH131" s="214"/>
      <c r="EI131" s="214"/>
      <c r="EJ131" s="214"/>
      <c r="EK131" s="214"/>
      <c r="EL131" s="214"/>
      <c r="EM131" s="214"/>
      <c r="EN131" s="214"/>
      <c r="EO131" s="214"/>
      <c r="EP131" s="214"/>
      <c r="EQ131" s="214"/>
      <c r="ER131" s="214"/>
      <c r="ES131" s="214"/>
      <c r="ET131" s="222"/>
      <c r="EU131" s="222"/>
      <c r="EV131" s="222"/>
    </row>
    <row r="132" spans="1:152" ht="16.5" thickBot="1">
      <c r="A132" s="959" t="s">
        <v>1729</v>
      </c>
      <c r="B132" s="948">
        <v>46645</v>
      </c>
      <c r="C132" s="944" t="s">
        <v>1472</v>
      </c>
      <c r="D132" s="960" t="s">
        <v>1473</v>
      </c>
      <c r="E132" s="983">
        <v>0.622</v>
      </c>
      <c r="F132" s="943">
        <v>6.22</v>
      </c>
      <c r="G132" s="936" t="s">
        <v>1646</v>
      </c>
      <c r="H132" s="936" t="s">
        <v>1646</v>
      </c>
      <c r="I132" s="248" t="str">
        <f t="shared" si="8"/>
        <v>FI4000278551</v>
      </c>
      <c r="J132" s="248" t="str">
        <f t="shared" ref="J132:J197" si="9">I132</f>
        <v>FI4000278551</v>
      </c>
      <c r="K132" s="303" t="str">
        <f t="shared" ref="K132:K195" si="10">LEFT(H132,6)</f>
        <v>FGBLU8</v>
      </c>
      <c r="L132" s="303" t="str">
        <f t="shared" ref="L132:L197" si="11">K132</f>
        <v>FGBLU8</v>
      </c>
      <c r="M132" s="349" t="s">
        <v>1646</v>
      </c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  <c r="CG132" s="214"/>
      <c r="CH132" s="214"/>
      <c r="CI132" s="214"/>
      <c r="CJ132" s="214"/>
      <c r="CK132" s="214"/>
      <c r="CL132" s="214"/>
      <c r="CM132" s="214"/>
      <c r="CN132" s="214"/>
      <c r="CO132" s="214"/>
      <c r="CP132" s="214"/>
      <c r="CQ132" s="214"/>
      <c r="CR132" s="214"/>
      <c r="CS132" s="214"/>
      <c r="CT132" s="214"/>
      <c r="CU132" s="214"/>
      <c r="CV132" s="214"/>
      <c r="CW132" s="214"/>
      <c r="CX132" s="214"/>
      <c r="CY132" s="214"/>
      <c r="CZ132" s="214"/>
      <c r="DA132" s="214"/>
      <c r="DB132" s="214"/>
      <c r="DC132" s="214"/>
      <c r="DD132" s="214"/>
      <c r="DE132" s="214"/>
      <c r="DF132" s="214"/>
      <c r="DG132" s="214"/>
      <c r="DH132" s="214"/>
      <c r="DI132" s="214"/>
      <c r="DJ132" s="214"/>
      <c r="DK132" s="214"/>
      <c r="DL132" s="214"/>
      <c r="DM132" s="214"/>
      <c r="DN132" s="214"/>
      <c r="DO132" s="214"/>
      <c r="DP132" s="214"/>
      <c r="DQ132" s="214"/>
      <c r="DR132" s="214"/>
      <c r="DS132" s="214"/>
      <c r="DT132" s="214"/>
      <c r="DU132" s="214"/>
      <c r="DV132" s="214"/>
      <c r="DW132" s="214"/>
      <c r="DX132" s="214"/>
      <c r="DY132" s="214"/>
      <c r="DZ132" s="214"/>
      <c r="EA132" s="214"/>
      <c r="EB132" s="214"/>
      <c r="EC132" s="214"/>
      <c r="ED132" s="214"/>
      <c r="EE132" s="214"/>
      <c r="EF132" s="214"/>
      <c r="EG132" s="214"/>
      <c r="EH132" s="214"/>
      <c r="EI132" s="214"/>
      <c r="EJ132" s="214"/>
      <c r="EK132" s="214"/>
      <c r="EL132" s="214"/>
      <c r="EM132" s="214"/>
      <c r="EN132" s="214"/>
      <c r="EO132" s="214"/>
      <c r="EP132" s="214"/>
      <c r="EQ132" s="214"/>
      <c r="ER132" s="214"/>
      <c r="ES132" s="214"/>
      <c r="ET132" s="222"/>
      <c r="EU132" s="222"/>
      <c r="EV132" s="222"/>
    </row>
    <row r="133" spans="1:152" ht="16.5" thickBot="1">
      <c r="A133" s="959" t="s">
        <v>1730</v>
      </c>
      <c r="B133" s="948">
        <v>46938</v>
      </c>
      <c r="C133" s="936" t="s">
        <v>314</v>
      </c>
      <c r="D133" s="936" t="s">
        <v>481</v>
      </c>
      <c r="E133" s="983">
        <v>0.753</v>
      </c>
      <c r="F133" s="943">
        <v>7.53</v>
      </c>
      <c r="G133" s="936" t="s">
        <v>1646</v>
      </c>
      <c r="H133" s="936" t="s">
        <v>1646</v>
      </c>
      <c r="I133" s="248" t="str">
        <f t="shared" si="8"/>
        <v>FI4000037635</v>
      </c>
      <c r="J133" s="248" t="str">
        <f t="shared" si="9"/>
        <v>FI4000037635</v>
      </c>
      <c r="K133" s="303" t="str">
        <f t="shared" si="10"/>
        <v>FGBLU8</v>
      </c>
      <c r="L133" s="303" t="str">
        <f t="shared" si="11"/>
        <v>FGBLU8</v>
      </c>
      <c r="M133" s="349" t="s">
        <v>1646</v>
      </c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  <c r="CG133" s="214"/>
      <c r="CH133" s="214"/>
      <c r="CI133" s="214"/>
      <c r="CJ133" s="214"/>
      <c r="CK133" s="214"/>
      <c r="CL133" s="214"/>
      <c r="CM133" s="214"/>
      <c r="CN133" s="214"/>
      <c r="CO133" s="214"/>
      <c r="CP133" s="214"/>
      <c r="CQ133" s="214"/>
      <c r="CR133" s="214"/>
      <c r="CS133" s="214"/>
      <c r="CT133" s="214"/>
      <c r="CU133" s="214"/>
      <c r="CV133" s="214"/>
      <c r="CW133" s="214"/>
      <c r="CX133" s="214"/>
      <c r="CY133" s="214"/>
      <c r="CZ133" s="214"/>
      <c r="DA133" s="214"/>
      <c r="DB133" s="214"/>
      <c r="DC133" s="214"/>
      <c r="DD133" s="214"/>
      <c r="DE133" s="214"/>
      <c r="DF133" s="214"/>
      <c r="DG133" s="214"/>
      <c r="DH133" s="214"/>
      <c r="DI133" s="214"/>
      <c r="DJ133" s="214"/>
      <c r="DK133" s="214"/>
      <c r="DL133" s="214"/>
      <c r="DM133" s="214"/>
      <c r="DN133" s="214"/>
      <c r="DO133" s="214"/>
      <c r="DP133" s="214"/>
      <c r="DQ133" s="214"/>
      <c r="DR133" s="214"/>
      <c r="DS133" s="214"/>
      <c r="DT133" s="214"/>
      <c r="DU133" s="214"/>
      <c r="DV133" s="214"/>
      <c r="DW133" s="214"/>
      <c r="DX133" s="214"/>
      <c r="DY133" s="214"/>
      <c r="DZ133" s="214"/>
      <c r="EA133" s="214"/>
      <c r="EB133" s="214"/>
      <c r="EC133" s="214"/>
      <c r="ED133" s="214"/>
      <c r="EE133" s="214"/>
      <c r="EF133" s="214"/>
      <c r="EG133" s="214"/>
      <c r="EH133" s="214"/>
      <c r="EI133" s="214"/>
      <c r="EJ133" s="214"/>
      <c r="EK133" s="214"/>
      <c r="EL133" s="214"/>
      <c r="EM133" s="214"/>
      <c r="EN133" s="214"/>
      <c r="EO133" s="214"/>
      <c r="EP133" s="214"/>
      <c r="EQ133" s="214"/>
      <c r="ER133" s="214"/>
      <c r="ES133" s="214"/>
      <c r="ET133" s="222"/>
      <c r="EU133" s="222"/>
      <c r="EV133" s="222"/>
    </row>
    <row r="134" spans="1:152" ht="16.5" thickBot="1">
      <c r="A134" s="959" t="s">
        <v>1731</v>
      </c>
      <c r="B134" s="948">
        <v>47953</v>
      </c>
      <c r="C134" s="936" t="s">
        <v>391</v>
      </c>
      <c r="D134" s="949" t="s">
        <v>392</v>
      </c>
      <c r="E134" s="983">
        <v>0.82899999999999996</v>
      </c>
      <c r="F134" s="943">
        <v>8.2899999999999991</v>
      </c>
      <c r="G134" s="936" t="s">
        <v>1646</v>
      </c>
      <c r="H134" s="936" t="s">
        <v>1646</v>
      </c>
      <c r="I134" s="248" t="str">
        <f t="shared" si="8"/>
        <v>FI4000148630</v>
      </c>
      <c r="J134" s="248" t="str">
        <f t="shared" si="9"/>
        <v>FI4000148630</v>
      </c>
      <c r="K134" s="303" t="str">
        <f t="shared" si="10"/>
        <v>FGBLU8</v>
      </c>
      <c r="L134" s="303" t="str">
        <f t="shared" si="11"/>
        <v>FGBLU8</v>
      </c>
      <c r="M134" s="349" t="s">
        <v>1646</v>
      </c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14"/>
      <c r="CH134" s="214"/>
      <c r="CI134" s="214"/>
      <c r="CJ134" s="214"/>
      <c r="CK134" s="214"/>
      <c r="CL134" s="214"/>
      <c r="CM134" s="214"/>
      <c r="CN134" s="214"/>
      <c r="CO134" s="214"/>
      <c r="CP134" s="214"/>
      <c r="CQ134" s="214"/>
      <c r="CR134" s="214"/>
      <c r="CS134" s="214"/>
      <c r="CT134" s="214"/>
      <c r="CU134" s="214"/>
      <c r="CV134" s="214"/>
      <c r="CW134" s="214"/>
      <c r="CX134" s="214"/>
      <c r="CY134" s="214"/>
      <c r="CZ134" s="214"/>
      <c r="DA134" s="214"/>
      <c r="DB134" s="214"/>
      <c r="DC134" s="214"/>
      <c r="DD134" s="214"/>
      <c r="DE134" s="214"/>
      <c r="DF134" s="214"/>
      <c r="DG134" s="214"/>
      <c r="DH134" s="214"/>
      <c r="DI134" s="214"/>
      <c r="DJ134" s="214"/>
      <c r="DK134" s="214"/>
      <c r="DL134" s="214"/>
      <c r="DM134" s="214"/>
      <c r="DN134" s="214"/>
      <c r="DO134" s="214"/>
      <c r="DP134" s="214"/>
      <c r="DQ134" s="214"/>
      <c r="DR134" s="214"/>
      <c r="DS134" s="214"/>
      <c r="DT134" s="214"/>
      <c r="DU134" s="214"/>
      <c r="DV134" s="214"/>
      <c r="DW134" s="214"/>
      <c r="DX134" s="214"/>
      <c r="DY134" s="214"/>
      <c r="DZ134" s="214"/>
      <c r="EA134" s="214"/>
      <c r="EB134" s="214"/>
      <c r="EC134" s="214"/>
      <c r="ED134" s="214"/>
      <c r="EE134" s="214"/>
      <c r="EF134" s="214"/>
      <c r="EG134" s="214"/>
      <c r="EH134" s="214"/>
      <c r="EI134" s="214"/>
      <c r="EJ134" s="214"/>
      <c r="EK134" s="214"/>
      <c r="EL134" s="214"/>
      <c r="EM134" s="214"/>
      <c r="EN134" s="214"/>
      <c r="EO134" s="214"/>
      <c r="EP134" s="214"/>
      <c r="EQ134" s="214"/>
      <c r="ER134" s="214"/>
      <c r="ES134" s="214"/>
      <c r="ET134" s="214"/>
      <c r="EU134" s="214"/>
      <c r="EV134" s="214"/>
    </row>
    <row r="135" spans="1:152" ht="16.5" thickBot="1">
      <c r="A135" s="959" t="s">
        <v>1732</v>
      </c>
      <c r="B135" s="942">
        <v>49049</v>
      </c>
      <c r="C135" s="965" t="s">
        <v>1563</v>
      </c>
      <c r="D135" s="949" t="s">
        <v>1564</v>
      </c>
      <c r="E135" s="983">
        <v>1.0089999999999999</v>
      </c>
      <c r="F135" s="943">
        <v>10.09</v>
      </c>
      <c r="G135" s="936" t="s">
        <v>1646</v>
      </c>
      <c r="H135" s="936" t="s">
        <v>1646</v>
      </c>
      <c r="I135" s="248" t="str">
        <f t="shared" si="8"/>
        <v>FI4000306758</v>
      </c>
      <c r="J135" s="248" t="str">
        <f t="shared" si="9"/>
        <v>FI4000306758</v>
      </c>
      <c r="K135" s="303" t="str">
        <f t="shared" si="10"/>
        <v>FGBLU8</v>
      </c>
      <c r="L135" s="303" t="str">
        <f t="shared" si="11"/>
        <v>FGBLU8</v>
      </c>
      <c r="M135" s="349" t="s">
        <v>1646</v>
      </c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14"/>
      <c r="CH135" s="214"/>
      <c r="CI135" s="214"/>
      <c r="CJ135" s="214"/>
      <c r="CK135" s="214"/>
      <c r="CL135" s="214"/>
      <c r="CM135" s="214"/>
      <c r="CN135" s="214"/>
      <c r="CO135" s="214"/>
      <c r="CP135" s="214"/>
      <c r="CQ135" s="214"/>
      <c r="CR135" s="214"/>
      <c r="CS135" s="214"/>
      <c r="CT135" s="214"/>
      <c r="CU135" s="214"/>
      <c r="CV135" s="214"/>
      <c r="CW135" s="214"/>
      <c r="CX135" s="214"/>
      <c r="CY135" s="214"/>
      <c r="CZ135" s="214"/>
      <c r="DA135" s="214"/>
      <c r="DB135" s="214"/>
      <c r="DC135" s="214"/>
      <c r="DD135" s="214"/>
      <c r="DE135" s="214"/>
      <c r="DF135" s="214"/>
      <c r="DG135" s="214"/>
      <c r="DH135" s="214"/>
      <c r="DI135" s="214"/>
      <c r="DJ135" s="214"/>
      <c r="DK135" s="214"/>
      <c r="DL135" s="214"/>
      <c r="DM135" s="214"/>
      <c r="DN135" s="214"/>
      <c r="DO135" s="214"/>
      <c r="DP135" s="214"/>
      <c r="DQ135" s="214"/>
      <c r="DR135" s="214"/>
      <c r="DS135" s="214"/>
      <c r="DT135" s="214"/>
      <c r="DU135" s="214"/>
      <c r="DV135" s="214"/>
      <c r="DW135" s="214"/>
      <c r="DX135" s="214"/>
      <c r="DY135" s="214"/>
      <c r="DZ135" s="214"/>
      <c r="EA135" s="214"/>
      <c r="EB135" s="214"/>
      <c r="EC135" s="214"/>
      <c r="ED135" s="214"/>
      <c r="EE135" s="214"/>
      <c r="EF135" s="214"/>
      <c r="EG135" s="214"/>
      <c r="EH135" s="214"/>
      <c r="EI135" s="214"/>
      <c r="EJ135" s="214"/>
      <c r="EK135" s="214"/>
      <c r="EL135" s="214"/>
      <c r="EM135" s="214"/>
      <c r="EN135" s="214"/>
      <c r="EO135" s="214"/>
      <c r="EP135" s="214"/>
      <c r="EQ135" s="214"/>
      <c r="ER135" s="214"/>
      <c r="ES135" s="214"/>
      <c r="ET135" s="214"/>
      <c r="EU135" s="214"/>
      <c r="EV135" s="214"/>
    </row>
    <row r="136" spans="1:152" ht="16.5" thickBot="1">
      <c r="A136" s="959" t="s">
        <v>1733</v>
      </c>
      <c r="B136" s="942">
        <v>52051</v>
      </c>
      <c r="C136" s="934" t="s">
        <v>315</v>
      </c>
      <c r="D136" s="934" t="s">
        <v>482</v>
      </c>
      <c r="E136" s="983">
        <v>1.6839999999999999</v>
      </c>
      <c r="F136" s="943">
        <v>16.84</v>
      </c>
      <c r="G136" s="936" t="s">
        <v>1646</v>
      </c>
      <c r="H136" s="936" t="s">
        <v>1646</v>
      </c>
      <c r="I136" s="248" t="str">
        <f t="shared" si="8"/>
        <v>FI4000046545</v>
      </c>
      <c r="J136" s="248" t="str">
        <f t="shared" si="9"/>
        <v>FI4000046545</v>
      </c>
      <c r="K136" s="303" t="str">
        <f t="shared" si="10"/>
        <v>FGBLU8</v>
      </c>
      <c r="L136" s="303" t="str">
        <f t="shared" si="11"/>
        <v>FGBLU8</v>
      </c>
      <c r="M136" s="349" t="s">
        <v>1646</v>
      </c>
      <c r="N136" s="222"/>
      <c r="O136" s="222"/>
      <c r="P136" s="222"/>
      <c r="Q136" s="222"/>
      <c r="R136" s="222"/>
      <c r="S136" s="222"/>
      <c r="T136" s="222"/>
      <c r="U136" s="222"/>
      <c r="V136" s="222"/>
      <c r="W136" s="222"/>
      <c r="X136" s="222"/>
      <c r="Y136" s="222"/>
      <c r="Z136" s="222"/>
      <c r="AA136" s="222"/>
      <c r="AB136" s="222"/>
      <c r="AC136" s="222"/>
      <c r="AD136" s="222"/>
      <c r="AE136" s="222"/>
      <c r="AF136" s="222"/>
      <c r="AG136" s="222"/>
      <c r="AH136" s="222"/>
      <c r="AI136" s="222"/>
      <c r="AJ136" s="222"/>
      <c r="AK136" s="222"/>
      <c r="AL136" s="222"/>
      <c r="AM136" s="222"/>
      <c r="AN136" s="222"/>
      <c r="AO136" s="222"/>
      <c r="AP136" s="222"/>
      <c r="AQ136" s="222"/>
      <c r="AR136" s="222"/>
      <c r="AS136" s="222"/>
      <c r="AT136" s="222"/>
      <c r="AU136" s="222"/>
      <c r="AV136" s="222"/>
      <c r="AW136" s="222"/>
      <c r="AX136" s="222"/>
      <c r="AY136" s="222"/>
      <c r="AZ136" s="222"/>
      <c r="BA136" s="222"/>
      <c r="BB136" s="222"/>
      <c r="BC136" s="222"/>
      <c r="BD136" s="222"/>
      <c r="BE136" s="222"/>
      <c r="BF136" s="222"/>
      <c r="BG136" s="222"/>
      <c r="BH136" s="222"/>
      <c r="BI136" s="222"/>
      <c r="BJ136" s="222"/>
      <c r="BK136" s="222"/>
      <c r="BL136" s="222"/>
      <c r="BM136" s="222"/>
      <c r="BN136" s="222"/>
      <c r="BO136" s="222"/>
      <c r="BP136" s="222"/>
      <c r="BQ136" s="222"/>
      <c r="BR136" s="222"/>
      <c r="BS136" s="222"/>
      <c r="BT136" s="222"/>
      <c r="BU136" s="222"/>
      <c r="BV136" s="222"/>
      <c r="BW136" s="222"/>
      <c r="BX136" s="222"/>
      <c r="BY136" s="222"/>
      <c r="BZ136" s="222"/>
      <c r="CA136" s="222"/>
      <c r="CB136" s="222"/>
      <c r="CC136" s="222"/>
      <c r="CD136" s="222"/>
      <c r="CE136" s="222"/>
      <c r="CF136" s="222"/>
      <c r="CG136" s="222"/>
      <c r="CH136" s="222"/>
      <c r="CI136" s="222"/>
      <c r="CJ136" s="222"/>
      <c r="CK136" s="222"/>
      <c r="CL136" s="222"/>
      <c r="CM136" s="222"/>
      <c r="CN136" s="222"/>
      <c r="CO136" s="222"/>
      <c r="CP136" s="222"/>
      <c r="CQ136" s="222"/>
      <c r="CR136" s="222"/>
      <c r="CS136" s="222"/>
      <c r="CT136" s="222"/>
      <c r="CU136" s="222"/>
      <c r="CV136" s="222"/>
      <c r="CW136" s="222"/>
      <c r="CX136" s="222"/>
      <c r="CY136" s="222"/>
      <c r="CZ136" s="222"/>
      <c r="DA136" s="222"/>
      <c r="DB136" s="222"/>
      <c r="DC136" s="222"/>
      <c r="DD136" s="222"/>
      <c r="DE136" s="222"/>
      <c r="DF136" s="222"/>
      <c r="DG136" s="222"/>
      <c r="DH136" s="222"/>
      <c r="DI136" s="222"/>
      <c r="DJ136" s="222"/>
      <c r="DK136" s="222"/>
      <c r="DL136" s="222"/>
      <c r="DM136" s="222"/>
      <c r="DN136" s="222"/>
      <c r="DO136" s="222"/>
      <c r="DP136" s="222"/>
      <c r="DQ136" s="222"/>
      <c r="DR136" s="222"/>
      <c r="DS136" s="222"/>
      <c r="DT136" s="222"/>
      <c r="DU136" s="222"/>
      <c r="DV136" s="222"/>
      <c r="DW136" s="222"/>
      <c r="DX136" s="222"/>
      <c r="DY136" s="222"/>
      <c r="DZ136" s="222"/>
      <c r="EA136" s="222"/>
      <c r="EB136" s="222"/>
      <c r="EC136" s="222"/>
      <c r="ED136" s="222"/>
      <c r="EE136" s="222"/>
      <c r="EF136" s="222"/>
      <c r="EG136" s="222"/>
      <c r="EH136" s="222"/>
      <c r="EI136" s="222"/>
      <c r="EJ136" s="222"/>
      <c r="EK136" s="222"/>
      <c r="EL136" s="222"/>
      <c r="EM136" s="222"/>
      <c r="EN136" s="222"/>
      <c r="EO136" s="222"/>
      <c r="EP136" s="222"/>
      <c r="EQ136" s="222"/>
      <c r="ER136" s="222"/>
      <c r="ES136" s="222"/>
      <c r="ET136" s="214"/>
      <c r="EU136" s="214"/>
      <c r="EV136" s="214"/>
    </row>
    <row r="137" spans="1:152" ht="16.5" thickBot="1">
      <c r="A137" s="959" t="s">
        <v>1734</v>
      </c>
      <c r="B137" s="942">
        <v>53797</v>
      </c>
      <c r="C137" s="960" t="s">
        <v>732</v>
      </c>
      <c r="D137" s="960" t="s">
        <v>733</v>
      </c>
      <c r="E137" s="983">
        <v>1.659</v>
      </c>
      <c r="F137" s="943">
        <v>16.59</v>
      </c>
      <c r="G137" s="936" t="s">
        <v>1646</v>
      </c>
      <c r="H137" s="936" t="s">
        <v>1646</v>
      </c>
      <c r="I137" s="248" t="str">
        <f t="shared" si="8"/>
        <v>FI4000242870</v>
      </c>
      <c r="J137" s="248" t="str">
        <f t="shared" si="9"/>
        <v>FI4000242870</v>
      </c>
      <c r="K137" s="303" t="str">
        <f t="shared" si="10"/>
        <v>FGBLU8</v>
      </c>
      <c r="L137" s="303" t="str">
        <f t="shared" si="11"/>
        <v>FGBLU8</v>
      </c>
      <c r="M137" s="349" t="s">
        <v>1646</v>
      </c>
      <c r="N137" s="222"/>
      <c r="O137" s="222"/>
      <c r="P137" s="222"/>
      <c r="Q137" s="222"/>
      <c r="R137" s="222"/>
      <c r="S137" s="222"/>
      <c r="T137" s="222"/>
      <c r="U137" s="222"/>
      <c r="V137" s="222"/>
      <c r="W137" s="222"/>
      <c r="X137" s="222"/>
      <c r="Y137" s="222"/>
      <c r="Z137" s="222"/>
      <c r="AA137" s="222"/>
      <c r="AB137" s="222"/>
      <c r="AC137" s="222"/>
      <c r="AD137" s="222"/>
      <c r="AE137" s="222"/>
      <c r="AF137" s="222"/>
      <c r="AG137" s="222"/>
      <c r="AH137" s="222"/>
      <c r="AI137" s="222"/>
      <c r="AJ137" s="222"/>
      <c r="AK137" s="222"/>
      <c r="AL137" s="222"/>
      <c r="AM137" s="222"/>
      <c r="AN137" s="222"/>
      <c r="AO137" s="222"/>
      <c r="AP137" s="222"/>
      <c r="AQ137" s="222"/>
      <c r="AR137" s="222"/>
      <c r="AS137" s="222"/>
      <c r="AT137" s="222"/>
      <c r="AU137" s="222"/>
      <c r="AV137" s="222"/>
      <c r="AW137" s="222"/>
      <c r="AX137" s="222"/>
      <c r="AY137" s="222"/>
      <c r="AZ137" s="222"/>
      <c r="BA137" s="222"/>
      <c r="BB137" s="222"/>
      <c r="BC137" s="222"/>
      <c r="BD137" s="222"/>
      <c r="BE137" s="222"/>
      <c r="BF137" s="222"/>
      <c r="BG137" s="222"/>
      <c r="BH137" s="222"/>
      <c r="BI137" s="222"/>
      <c r="BJ137" s="222"/>
      <c r="BK137" s="222"/>
      <c r="BL137" s="222"/>
      <c r="BM137" s="222"/>
      <c r="BN137" s="222"/>
      <c r="BO137" s="222"/>
      <c r="BP137" s="222"/>
      <c r="BQ137" s="222"/>
      <c r="BR137" s="222"/>
      <c r="BS137" s="222"/>
      <c r="BT137" s="222"/>
      <c r="BU137" s="222"/>
      <c r="BV137" s="222"/>
      <c r="BW137" s="222"/>
      <c r="BX137" s="222"/>
      <c r="BY137" s="222"/>
      <c r="BZ137" s="222"/>
      <c r="CA137" s="222"/>
      <c r="CB137" s="222"/>
      <c r="CC137" s="222"/>
      <c r="CD137" s="222"/>
      <c r="CE137" s="222"/>
      <c r="CF137" s="222"/>
      <c r="CG137" s="222"/>
      <c r="CH137" s="222"/>
      <c r="CI137" s="222"/>
      <c r="CJ137" s="222"/>
      <c r="CK137" s="222"/>
      <c r="CL137" s="222"/>
      <c r="CM137" s="222"/>
      <c r="CN137" s="222"/>
      <c r="CO137" s="222"/>
      <c r="CP137" s="222"/>
      <c r="CQ137" s="222"/>
      <c r="CR137" s="222"/>
      <c r="CS137" s="222"/>
      <c r="CT137" s="222"/>
      <c r="CU137" s="222"/>
      <c r="CV137" s="222"/>
      <c r="CW137" s="222"/>
      <c r="CX137" s="222"/>
      <c r="CY137" s="222"/>
      <c r="CZ137" s="222"/>
      <c r="DA137" s="222"/>
      <c r="DB137" s="222"/>
      <c r="DC137" s="222"/>
      <c r="DD137" s="222"/>
      <c r="DE137" s="222"/>
      <c r="DF137" s="222"/>
      <c r="DG137" s="222"/>
      <c r="DH137" s="222"/>
      <c r="DI137" s="222"/>
      <c r="DJ137" s="222"/>
      <c r="DK137" s="222"/>
      <c r="DL137" s="222"/>
      <c r="DM137" s="222"/>
      <c r="DN137" s="222"/>
      <c r="DO137" s="222"/>
      <c r="DP137" s="222"/>
      <c r="DQ137" s="222"/>
      <c r="DR137" s="222"/>
      <c r="DS137" s="222"/>
      <c r="DT137" s="222"/>
      <c r="DU137" s="222"/>
      <c r="DV137" s="222"/>
      <c r="DW137" s="222"/>
      <c r="DX137" s="222"/>
      <c r="DY137" s="222"/>
      <c r="DZ137" s="222"/>
      <c r="EA137" s="222"/>
      <c r="EB137" s="222"/>
      <c r="EC137" s="222"/>
      <c r="ED137" s="222"/>
      <c r="EE137" s="222"/>
      <c r="EF137" s="222"/>
      <c r="EG137" s="222"/>
      <c r="EH137" s="222"/>
      <c r="EI137" s="222"/>
      <c r="EJ137" s="222"/>
      <c r="EK137" s="222"/>
      <c r="EL137" s="222"/>
      <c r="EM137" s="222"/>
      <c r="EN137" s="222"/>
      <c r="EO137" s="222"/>
      <c r="EP137" s="222"/>
      <c r="EQ137" s="222"/>
      <c r="ER137" s="222"/>
      <c r="ES137" s="222"/>
      <c r="ET137" s="214"/>
      <c r="EU137" s="214"/>
      <c r="EV137" s="214"/>
    </row>
    <row r="138" spans="1:152" ht="16.5" thickBot="1">
      <c r="A138" s="946" t="s">
        <v>1565</v>
      </c>
      <c r="B138" s="942"/>
      <c r="C138" s="934"/>
      <c r="D138" s="934" t="s">
        <v>413</v>
      </c>
      <c r="E138" s="947"/>
      <c r="F138" s="943"/>
      <c r="G138" s="936" t="s">
        <v>413</v>
      </c>
      <c r="H138" s="934" t="s">
        <v>413</v>
      </c>
      <c r="I138" s="248" t="str">
        <f t="shared" si="8"/>
        <v/>
      </c>
      <c r="J138" s="248" t="str">
        <f t="shared" si="9"/>
        <v/>
      </c>
      <c r="K138" s="303" t="str">
        <f t="shared" si="10"/>
        <v/>
      </c>
      <c r="L138" s="303" t="str">
        <f t="shared" si="11"/>
        <v/>
      </c>
      <c r="M138" s="349" t="s">
        <v>413</v>
      </c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  <c r="CW138" s="214"/>
      <c r="CX138" s="214"/>
      <c r="CY138" s="214"/>
      <c r="CZ138" s="214"/>
      <c r="DA138" s="214"/>
      <c r="DB138" s="214"/>
      <c r="DC138" s="214"/>
      <c r="DD138" s="214"/>
      <c r="DE138" s="214"/>
      <c r="DF138" s="214"/>
      <c r="DG138" s="214"/>
      <c r="DH138" s="214"/>
      <c r="DI138" s="214"/>
      <c r="DJ138" s="214"/>
      <c r="DK138" s="214"/>
      <c r="DL138" s="214"/>
      <c r="DM138" s="214"/>
      <c r="DN138" s="214"/>
      <c r="DO138" s="214"/>
      <c r="DP138" s="214"/>
      <c r="DQ138" s="214"/>
      <c r="DR138" s="214"/>
      <c r="DS138" s="214"/>
      <c r="DT138" s="214"/>
      <c r="DU138" s="214"/>
      <c r="DV138" s="214"/>
      <c r="DW138" s="214"/>
      <c r="DX138" s="214"/>
      <c r="DY138" s="214"/>
      <c r="DZ138" s="214"/>
      <c r="EA138" s="214"/>
      <c r="EB138" s="214"/>
      <c r="EC138" s="214"/>
      <c r="ED138" s="214"/>
      <c r="EE138" s="214"/>
      <c r="EF138" s="214"/>
      <c r="EG138" s="214"/>
      <c r="EH138" s="214"/>
      <c r="EI138" s="214"/>
      <c r="EJ138" s="214"/>
      <c r="EK138" s="214"/>
      <c r="EL138" s="214"/>
      <c r="EM138" s="214"/>
      <c r="EN138" s="214"/>
      <c r="EO138" s="214"/>
      <c r="EP138" s="214"/>
      <c r="EQ138" s="214"/>
      <c r="ER138" s="214"/>
      <c r="ES138" s="214"/>
      <c r="ET138" s="214"/>
      <c r="EU138" s="214"/>
      <c r="EV138" s="214"/>
    </row>
    <row r="139" spans="1:152" ht="16.5" thickBot="1">
      <c r="A139" s="959" t="s">
        <v>1735</v>
      </c>
      <c r="B139" s="948">
        <v>43398</v>
      </c>
      <c r="C139" s="936" t="s">
        <v>316</v>
      </c>
      <c r="D139" s="936" t="s">
        <v>487</v>
      </c>
      <c r="E139" s="1001">
        <v>0.188</v>
      </c>
      <c r="F139" s="943">
        <v>1.88</v>
      </c>
      <c r="G139" s="936" t="s">
        <v>1653</v>
      </c>
      <c r="H139" s="936" t="s">
        <v>1653</v>
      </c>
      <c r="I139" s="248" t="str">
        <f t="shared" si="8"/>
        <v>FR0010670737</v>
      </c>
      <c r="J139" s="248" t="str">
        <f t="shared" si="9"/>
        <v>FR0010670737</v>
      </c>
      <c r="K139" s="303" t="str">
        <f t="shared" si="10"/>
        <v>FGBSU8</v>
      </c>
      <c r="L139" s="303" t="str">
        <f t="shared" si="11"/>
        <v>FGBSU8</v>
      </c>
      <c r="M139" s="349" t="s">
        <v>1653</v>
      </c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  <c r="CW139" s="214"/>
      <c r="CX139" s="214"/>
      <c r="CY139" s="214"/>
      <c r="CZ139" s="214"/>
      <c r="DA139" s="214"/>
      <c r="DB139" s="214"/>
      <c r="DC139" s="214"/>
      <c r="DD139" s="214"/>
      <c r="DE139" s="214"/>
      <c r="DF139" s="214"/>
      <c r="DG139" s="214"/>
      <c r="DH139" s="214"/>
      <c r="DI139" s="214"/>
      <c r="DJ139" s="214"/>
      <c r="DK139" s="214"/>
      <c r="DL139" s="214"/>
      <c r="DM139" s="214"/>
      <c r="DN139" s="214"/>
      <c r="DO139" s="214"/>
      <c r="DP139" s="214"/>
      <c r="DQ139" s="214"/>
      <c r="DR139" s="214"/>
      <c r="DS139" s="214"/>
      <c r="DT139" s="214"/>
      <c r="DU139" s="214"/>
      <c r="DV139" s="214"/>
      <c r="DW139" s="214"/>
      <c r="DX139" s="214"/>
      <c r="DY139" s="214"/>
      <c r="DZ139" s="214"/>
      <c r="EA139" s="214"/>
      <c r="EB139" s="214"/>
      <c r="EC139" s="214"/>
      <c r="ED139" s="214"/>
      <c r="EE139" s="214"/>
      <c r="EF139" s="214"/>
      <c r="EG139" s="214"/>
      <c r="EH139" s="214"/>
      <c r="EI139" s="214"/>
      <c r="EJ139" s="214"/>
      <c r="EK139" s="214"/>
      <c r="EL139" s="214"/>
      <c r="EM139" s="214"/>
      <c r="EN139" s="214"/>
      <c r="EO139" s="214"/>
      <c r="EP139" s="214"/>
      <c r="EQ139" s="214"/>
      <c r="ER139" s="214"/>
      <c r="ES139" s="214"/>
      <c r="ET139" s="214"/>
      <c r="EU139" s="214"/>
      <c r="EV139" s="214"/>
    </row>
    <row r="140" spans="1:152" ht="16.5" thickBot="1">
      <c r="A140" s="959" t="s">
        <v>1736</v>
      </c>
      <c r="B140" s="948">
        <v>43429</v>
      </c>
      <c r="C140" s="936" t="s">
        <v>317</v>
      </c>
      <c r="D140" s="936" t="s">
        <v>488</v>
      </c>
      <c r="E140" s="1001">
        <v>0.22</v>
      </c>
      <c r="F140" s="943">
        <v>2.2000000000000002</v>
      </c>
      <c r="G140" s="936" t="s">
        <v>1653</v>
      </c>
      <c r="H140" s="936" t="s">
        <v>1653</v>
      </c>
      <c r="I140" s="248" t="str">
        <f t="shared" si="8"/>
        <v>FR0011523257</v>
      </c>
      <c r="J140" s="248" t="str">
        <f t="shared" si="9"/>
        <v>FR0011523257</v>
      </c>
      <c r="K140" s="303" t="str">
        <f t="shared" si="10"/>
        <v>FGBSU8</v>
      </c>
      <c r="L140" s="303" t="str">
        <f t="shared" si="11"/>
        <v>FGBSU8</v>
      </c>
      <c r="M140" s="349" t="s">
        <v>1653</v>
      </c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  <c r="CL140" s="214"/>
      <c r="CM140" s="214"/>
      <c r="CN140" s="214"/>
      <c r="CO140" s="214"/>
      <c r="CP140" s="214"/>
      <c r="CQ140" s="214"/>
      <c r="CR140" s="214"/>
      <c r="CS140" s="214"/>
      <c r="CT140" s="214"/>
      <c r="CU140" s="214"/>
      <c r="CV140" s="214"/>
      <c r="CW140" s="214"/>
      <c r="CX140" s="214"/>
      <c r="CY140" s="214"/>
      <c r="CZ140" s="214"/>
      <c r="DA140" s="214"/>
      <c r="DB140" s="214"/>
      <c r="DC140" s="214"/>
      <c r="DD140" s="214"/>
      <c r="DE140" s="214"/>
      <c r="DF140" s="214"/>
      <c r="DG140" s="214"/>
      <c r="DH140" s="214"/>
      <c r="DI140" s="214"/>
      <c r="DJ140" s="214"/>
      <c r="DK140" s="214"/>
      <c r="DL140" s="214"/>
      <c r="DM140" s="214"/>
      <c r="DN140" s="214"/>
      <c r="DO140" s="214"/>
      <c r="DP140" s="214"/>
      <c r="DQ140" s="214"/>
      <c r="DR140" s="214"/>
      <c r="DS140" s="214"/>
      <c r="DT140" s="214"/>
      <c r="DU140" s="214"/>
      <c r="DV140" s="214"/>
      <c r="DW140" s="214"/>
      <c r="DX140" s="214"/>
      <c r="DY140" s="214"/>
      <c r="DZ140" s="214"/>
      <c r="EA140" s="214"/>
      <c r="EB140" s="214"/>
      <c r="EC140" s="214"/>
      <c r="ED140" s="214"/>
      <c r="EE140" s="214"/>
      <c r="EF140" s="214"/>
      <c r="EG140" s="214"/>
      <c r="EH140" s="214"/>
      <c r="EI140" s="214"/>
      <c r="EJ140" s="214"/>
      <c r="EK140" s="214"/>
      <c r="EL140" s="214"/>
      <c r="EM140" s="214"/>
      <c r="EN140" s="214"/>
      <c r="EO140" s="214"/>
      <c r="EP140" s="214"/>
      <c r="EQ140" s="214"/>
      <c r="ER140" s="214"/>
      <c r="ES140" s="214"/>
      <c r="ET140" s="214"/>
      <c r="EU140" s="214"/>
      <c r="EV140" s="214"/>
    </row>
    <row r="141" spans="1:152" ht="16.5" thickBot="1">
      <c r="A141" s="959" t="s">
        <v>1737</v>
      </c>
      <c r="B141" s="948">
        <v>43521</v>
      </c>
      <c r="C141" s="944" t="s">
        <v>606</v>
      </c>
      <c r="D141" s="944" t="s">
        <v>607</v>
      </c>
      <c r="E141" s="1001">
        <v>0.32800000000000001</v>
      </c>
      <c r="F141" s="943">
        <v>3.2800000000000002</v>
      </c>
      <c r="G141" s="936" t="s">
        <v>1653</v>
      </c>
      <c r="H141" s="936" t="s">
        <v>1653</v>
      </c>
      <c r="I141" s="248" t="str">
        <f t="shared" si="8"/>
        <v>FR0013101466</v>
      </c>
      <c r="J141" s="248" t="str">
        <f t="shared" si="9"/>
        <v>FR0013101466</v>
      </c>
      <c r="K141" s="303" t="str">
        <f t="shared" si="10"/>
        <v>FGBSU8</v>
      </c>
      <c r="L141" s="303" t="str">
        <f t="shared" si="11"/>
        <v>FGBSU8</v>
      </c>
      <c r="M141" s="349" t="s">
        <v>1653</v>
      </c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  <c r="CL141" s="214"/>
      <c r="CM141" s="214"/>
      <c r="CN141" s="214"/>
      <c r="CO141" s="214"/>
      <c r="CP141" s="214"/>
      <c r="CQ141" s="214"/>
      <c r="CR141" s="214"/>
      <c r="CS141" s="214"/>
      <c r="CT141" s="214"/>
      <c r="CU141" s="214"/>
      <c r="CV141" s="214"/>
      <c r="CW141" s="214"/>
      <c r="CX141" s="214"/>
      <c r="CY141" s="214"/>
      <c r="CZ141" s="214"/>
      <c r="DA141" s="214"/>
      <c r="DB141" s="214"/>
      <c r="DC141" s="214"/>
      <c r="DD141" s="214"/>
      <c r="DE141" s="214"/>
      <c r="DF141" s="214"/>
      <c r="DG141" s="214"/>
      <c r="DH141" s="214"/>
      <c r="DI141" s="214"/>
      <c r="DJ141" s="214"/>
      <c r="DK141" s="214"/>
      <c r="DL141" s="214"/>
      <c r="DM141" s="214"/>
      <c r="DN141" s="214"/>
      <c r="DO141" s="214"/>
      <c r="DP141" s="214"/>
      <c r="DQ141" s="214"/>
      <c r="DR141" s="214"/>
      <c r="DS141" s="214"/>
      <c r="DT141" s="214"/>
      <c r="DU141" s="214"/>
      <c r="DV141" s="214"/>
      <c r="DW141" s="214"/>
      <c r="DX141" s="214"/>
      <c r="DY141" s="214"/>
      <c r="DZ141" s="214"/>
      <c r="EA141" s="214"/>
      <c r="EB141" s="214"/>
      <c r="EC141" s="214"/>
      <c r="ED141" s="214"/>
      <c r="EE141" s="214"/>
      <c r="EF141" s="214"/>
      <c r="EG141" s="214"/>
      <c r="EH141" s="214"/>
      <c r="EI141" s="214"/>
      <c r="EJ141" s="214"/>
      <c r="EK141" s="214"/>
      <c r="EL141" s="214"/>
      <c r="EM141" s="214"/>
      <c r="EN141" s="214"/>
      <c r="EO141" s="214"/>
      <c r="EP141" s="214"/>
      <c r="EQ141" s="214"/>
      <c r="ER141" s="214"/>
      <c r="ES141" s="214"/>
      <c r="ET141" s="214"/>
      <c r="EU141" s="214"/>
      <c r="EV141" s="214"/>
    </row>
    <row r="142" spans="1:152" ht="16.5" thickBot="1">
      <c r="A142" s="959" t="s">
        <v>1738</v>
      </c>
      <c r="B142" s="948">
        <v>43580</v>
      </c>
      <c r="C142" s="936" t="s">
        <v>101</v>
      </c>
      <c r="D142" s="936" t="s">
        <v>489</v>
      </c>
      <c r="E142" s="1001">
        <v>0.41699999999999998</v>
      </c>
      <c r="F142" s="943">
        <v>4.17</v>
      </c>
      <c r="G142" s="936" t="s">
        <v>1653</v>
      </c>
      <c r="H142" s="936" t="s">
        <v>1653</v>
      </c>
      <c r="I142" s="248" t="str">
        <f t="shared" si="8"/>
        <v>FR0000189151</v>
      </c>
      <c r="J142" s="248" t="str">
        <f t="shared" si="9"/>
        <v>FR0000189151</v>
      </c>
      <c r="K142" s="303" t="str">
        <f t="shared" si="10"/>
        <v>FGBSU8</v>
      </c>
      <c r="L142" s="303" t="str">
        <f t="shared" si="11"/>
        <v>FGBSU8</v>
      </c>
      <c r="M142" s="349" t="s">
        <v>1653</v>
      </c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  <c r="CG142" s="214"/>
      <c r="CH142" s="214"/>
      <c r="CI142" s="214"/>
      <c r="CJ142" s="214"/>
      <c r="CK142" s="214"/>
      <c r="CL142" s="214"/>
      <c r="CM142" s="214"/>
      <c r="CN142" s="214"/>
      <c r="CO142" s="214"/>
      <c r="CP142" s="214"/>
      <c r="CQ142" s="214"/>
      <c r="CR142" s="214"/>
      <c r="CS142" s="214"/>
      <c r="CT142" s="214"/>
      <c r="CU142" s="214"/>
      <c r="CV142" s="214"/>
      <c r="CW142" s="214"/>
      <c r="CX142" s="214"/>
      <c r="CY142" s="214"/>
      <c r="CZ142" s="214"/>
      <c r="DA142" s="214"/>
      <c r="DB142" s="214"/>
      <c r="DC142" s="214"/>
      <c r="DD142" s="214"/>
      <c r="DE142" s="214"/>
      <c r="DF142" s="214"/>
      <c r="DG142" s="214"/>
      <c r="DH142" s="214"/>
      <c r="DI142" s="214"/>
      <c r="DJ142" s="214"/>
      <c r="DK142" s="214"/>
      <c r="DL142" s="214"/>
      <c r="DM142" s="214"/>
      <c r="DN142" s="214"/>
      <c r="DO142" s="214"/>
      <c r="DP142" s="214"/>
      <c r="DQ142" s="214"/>
      <c r="DR142" s="214"/>
      <c r="DS142" s="214"/>
      <c r="DT142" s="214"/>
      <c r="DU142" s="214"/>
      <c r="DV142" s="214"/>
      <c r="DW142" s="214"/>
      <c r="DX142" s="214"/>
      <c r="DY142" s="214"/>
      <c r="DZ142" s="214"/>
      <c r="EA142" s="214"/>
      <c r="EB142" s="214"/>
      <c r="EC142" s="214"/>
      <c r="ED142" s="214"/>
      <c r="EE142" s="214"/>
      <c r="EF142" s="214"/>
      <c r="EG142" s="214"/>
      <c r="EH142" s="214"/>
      <c r="EI142" s="214"/>
      <c r="EJ142" s="214"/>
      <c r="EK142" s="214"/>
      <c r="EL142" s="214"/>
      <c r="EM142" s="214"/>
      <c r="EN142" s="214"/>
      <c r="EO142" s="214"/>
      <c r="EP142" s="214"/>
      <c r="EQ142" s="214"/>
      <c r="ER142" s="214"/>
      <c r="ES142" s="214"/>
      <c r="ET142" s="222"/>
      <c r="EU142" s="222"/>
      <c r="EV142" s="222"/>
    </row>
    <row r="143" spans="1:152" ht="16.5" thickBot="1">
      <c r="A143" s="959" t="s">
        <v>1739</v>
      </c>
      <c r="B143" s="948">
        <v>43610</v>
      </c>
      <c r="C143" s="936" t="s">
        <v>318</v>
      </c>
      <c r="D143" s="936" t="s">
        <v>232</v>
      </c>
      <c r="E143" s="1001">
        <v>0.44</v>
      </c>
      <c r="F143" s="943">
        <v>4.4000000000000004</v>
      </c>
      <c r="G143" s="936" t="s">
        <v>1653</v>
      </c>
      <c r="H143" s="936" t="s">
        <v>1653</v>
      </c>
      <c r="I143" s="248" t="str">
        <f t="shared" si="8"/>
        <v>FR0011708080</v>
      </c>
      <c r="J143" s="248" t="str">
        <f t="shared" si="9"/>
        <v>FR0011708080</v>
      </c>
      <c r="K143" s="303" t="str">
        <f t="shared" si="10"/>
        <v>FGBSU8</v>
      </c>
      <c r="L143" s="303" t="str">
        <f t="shared" si="11"/>
        <v>FGBSU8</v>
      </c>
      <c r="M143" s="349" t="s">
        <v>1653</v>
      </c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  <c r="CG143" s="214"/>
      <c r="CH143" s="214"/>
      <c r="CI143" s="214"/>
      <c r="CJ143" s="214"/>
      <c r="CK143" s="214"/>
      <c r="CL143" s="214"/>
      <c r="CM143" s="214"/>
      <c r="CN143" s="214"/>
      <c r="CO143" s="214"/>
      <c r="CP143" s="214"/>
      <c r="CQ143" s="214"/>
      <c r="CR143" s="214"/>
      <c r="CS143" s="214"/>
      <c r="CT143" s="214"/>
      <c r="CU143" s="214"/>
      <c r="CV143" s="214"/>
      <c r="CW143" s="214"/>
      <c r="CX143" s="214"/>
      <c r="CY143" s="214"/>
      <c r="CZ143" s="214"/>
      <c r="DA143" s="214"/>
      <c r="DB143" s="214"/>
      <c r="DC143" s="214"/>
      <c r="DD143" s="214"/>
      <c r="DE143" s="214"/>
      <c r="DF143" s="214"/>
      <c r="DG143" s="214"/>
      <c r="DH143" s="214"/>
      <c r="DI143" s="214"/>
      <c r="DJ143" s="214"/>
      <c r="DK143" s="214"/>
      <c r="DL143" s="214"/>
      <c r="DM143" s="214"/>
      <c r="DN143" s="214"/>
      <c r="DO143" s="214"/>
      <c r="DP143" s="214"/>
      <c r="DQ143" s="214"/>
      <c r="DR143" s="214"/>
      <c r="DS143" s="214"/>
      <c r="DT143" s="214"/>
      <c r="DU143" s="214"/>
      <c r="DV143" s="214"/>
      <c r="DW143" s="214"/>
      <c r="DX143" s="214"/>
      <c r="DY143" s="214"/>
      <c r="DZ143" s="214"/>
      <c r="EA143" s="214"/>
      <c r="EB143" s="214"/>
      <c r="EC143" s="214"/>
      <c r="ED143" s="214"/>
      <c r="EE143" s="214"/>
      <c r="EF143" s="214"/>
      <c r="EG143" s="214"/>
      <c r="EH143" s="214"/>
      <c r="EI143" s="214"/>
      <c r="EJ143" s="214"/>
      <c r="EK143" s="214"/>
      <c r="EL143" s="214"/>
      <c r="EM143" s="214"/>
      <c r="EN143" s="214"/>
      <c r="EO143" s="214"/>
      <c r="EP143" s="214"/>
      <c r="EQ143" s="214"/>
      <c r="ER143" s="214"/>
      <c r="ES143" s="214"/>
      <c r="ET143" s="214"/>
      <c r="EU143" s="214"/>
      <c r="EV143" s="214"/>
    </row>
    <row r="144" spans="1:152" ht="16.5" thickBot="1">
      <c r="A144" s="959" t="s">
        <v>1740</v>
      </c>
      <c r="B144" s="948">
        <v>43763</v>
      </c>
      <c r="C144" s="936" t="s">
        <v>319</v>
      </c>
      <c r="D144" s="936" t="s">
        <v>490</v>
      </c>
      <c r="E144" s="1003">
        <v>0.65100000000000002</v>
      </c>
      <c r="F144" s="943">
        <v>6.51</v>
      </c>
      <c r="G144" s="936" t="s">
        <v>1653</v>
      </c>
      <c r="H144" s="936" t="s">
        <v>1653</v>
      </c>
      <c r="I144" s="248" t="str">
        <f t="shared" si="8"/>
        <v>FR0010776161</v>
      </c>
      <c r="J144" s="248" t="str">
        <f t="shared" si="9"/>
        <v>FR0010776161</v>
      </c>
      <c r="K144" s="303" t="str">
        <f t="shared" si="10"/>
        <v>FGBSU8</v>
      </c>
      <c r="L144" s="303" t="str">
        <f t="shared" si="11"/>
        <v>FGBSU8</v>
      </c>
      <c r="M144" s="349" t="s">
        <v>1653</v>
      </c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14"/>
      <c r="CH144" s="214"/>
      <c r="CI144" s="214"/>
      <c r="CJ144" s="214"/>
      <c r="CK144" s="214"/>
      <c r="CL144" s="214"/>
      <c r="CM144" s="214"/>
      <c r="CN144" s="214"/>
      <c r="CO144" s="214"/>
      <c r="CP144" s="214"/>
      <c r="CQ144" s="214"/>
      <c r="CR144" s="214"/>
      <c r="CS144" s="214"/>
      <c r="CT144" s="214"/>
      <c r="CU144" s="214"/>
      <c r="CV144" s="214"/>
      <c r="CW144" s="214"/>
      <c r="CX144" s="214"/>
      <c r="CY144" s="214"/>
      <c r="CZ144" s="214"/>
      <c r="DA144" s="214"/>
      <c r="DB144" s="214"/>
      <c r="DC144" s="214"/>
      <c r="DD144" s="214"/>
      <c r="DE144" s="214"/>
      <c r="DF144" s="214"/>
      <c r="DG144" s="214"/>
      <c r="DH144" s="214"/>
      <c r="DI144" s="214"/>
      <c r="DJ144" s="214"/>
      <c r="DK144" s="214"/>
      <c r="DL144" s="214"/>
      <c r="DM144" s="214"/>
      <c r="DN144" s="214"/>
      <c r="DO144" s="214"/>
      <c r="DP144" s="214"/>
      <c r="DQ144" s="214"/>
      <c r="DR144" s="214"/>
      <c r="DS144" s="214"/>
      <c r="DT144" s="214"/>
      <c r="DU144" s="214"/>
      <c r="DV144" s="214"/>
      <c r="DW144" s="214"/>
      <c r="DX144" s="214"/>
      <c r="DY144" s="214"/>
      <c r="DZ144" s="214"/>
      <c r="EA144" s="214"/>
      <c r="EB144" s="214"/>
      <c r="EC144" s="214"/>
      <c r="ED144" s="214"/>
      <c r="EE144" s="214"/>
      <c r="EF144" s="214"/>
      <c r="EG144" s="214"/>
      <c r="EH144" s="214"/>
      <c r="EI144" s="214"/>
      <c r="EJ144" s="214"/>
      <c r="EK144" s="214"/>
      <c r="EL144" s="214"/>
      <c r="EM144" s="214"/>
      <c r="EN144" s="214"/>
      <c r="EO144" s="214"/>
      <c r="EP144" s="214"/>
      <c r="EQ144" s="214"/>
      <c r="ER144" s="214"/>
      <c r="ES144" s="214"/>
      <c r="ET144" s="222"/>
      <c r="EU144" s="222"/>
      <c r="EV144" s="222"/>
    </row>
    <row r="145" spans="1:152" ht="16.5" thickBot="1">
      <c r="A145" s="959" t="s">
        <v>1741</v>
      </c>
      <c r="B145" s="948">
        <v>43794</v>
      </c>
      <c r="C145" s="936" t="s">
        <v>320</v>
      </c>
      <c r="D145" s="950" t="s">
        <v>233</v>
      </c>
      <c r="E145" s="1003">
        <v>0.66300000000000003</v>
      </c>
      <c r="F145" s="943">
        <v>6.6300000000000008</v>
      </c>
      <c r="G145" s="936" t="s">
        <v>1653</v>
      </c>
      <c r="H145" s="936" t="s">
        <v>1653</v>
      </c>
      <c r="I145" s="248" t="str">
        <f t="shared" si="8"/>
        <v>FR0011993179</v>
      </c>
      <c r="J145" s="248" t="str">
        <f t="shared" si="9"/>
        <v>FR0011993179</v>
      </c>
      <c r="K145" s="303" t="str">
        <f t="shared" si="10"/>
        <v>FGBSU8</v>
      </c>
      <c r="L145" s="303" t="str">
        <f t="shared" si="11"/>
        <v>FGBSU8</v>
      </c>
      <c r="M145" s="349" t="s">
        <v>1653</v>
      </c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14"/>
      <c r="CH145" s="214"/>
      <c r="CI145" s="214"/>
      <c r="CJ145" s="214"/>
      <c r="CK145" s="214"/>
      <c r="CL145" s="214"/>
      <c r="CM145" s="214"/>
      <c r="CN145" s="214"/>
      <c r="CO145" s="214"/>
      <c r="CP145" s="214"/>
      <c r="CQ145" s="214"/>
      <c r="CR145" s="214"/>
      <c r="CS145" s="214"/>
      <c r="CT145" s="214"/>
      <c r="CU145" s="214"/>
      <c r="CV145" s="214"/>
      <c r="CW145" s="214"/>
      <c r="CX145" s="214"/>
      <c r="CY145" s="214"/>
      <c r="CZ145" s="214"/>
      <c r="DA145" s="214"/>
      <c r="DB145" s="214"/>
      <c r="DC145" s="214"/>
      <c r="DD145" s="214"/>
      <c r="DE145" s="214"/>
      <c r="DF145" s="214"/>
      <c r="DG145" s="214"/>
      <c r="DH145" s="214"/>
      <c r="DI145" s="214"/>
      <c r="DJ145" s="214"/>
      <c r="DK145" s="214"/>
      <c r="DL145" s="214"/>
      <c r="DM145" s="214"/>
      <c r="DN145" s="214"/>
      <c r="DO145" s="214"/>
      <c r="DP145" s="214"/>
      <c r="DQ145" s="214"/>
      <c r="DR145" s="214"/>
      <c r="DS145" s="214"/>
      <c r="DT145" s="214"/>
      <c r="DU145" s="214"/>
      <c r="DV145" s="214"/>
      <c r="DW145" s="214"/>
      <c r="DX145" s="214"/>
      <c r="DY145" s="214"/>
      <c r="DZ145" s="214"/>
      <c r="EA145" s="214"/>
      <c r="EB145" s="214"/>
      <c r="EC145" s="214"/>
      <c r="ED145" s="214"/>
      <c r="EE145" s="214"/>
      <c r="EF145" s="214"/>
      <c r="EG145" s="214"/>
      <c r="EH145" s="214"/>
      <c r="EI145" s="214"/>
      <c r="EJ145" s="214"/>
      <c r="EK145" s="214"/>
      <c r="EL145" s="214"/>
      <c r="EM145" s="214"/>
      <c r="EN145" s="214"/>
      <c r="EO145" s="214"/>
      <c r="EP145" s="214"/>
      <c r="EQ145" s="214"/>
      <c r="ER145" s="214"/>
      <c r="ES145" s="214"/>
      <c r="ET145" s="214"/>
      <c r="EU145" s="214"/>
      <c r="EV145" s="214"/>
    </row>
    <row r="146" spans="1:152" ht="16.5" thickBot="1">
      <c r="A146" s="959" t="s">
        <v>1742</v>
      </c>
      <c r="B146" s="948">
        <v>43886</v>
      </c>
      <c r="C146" s="936" t="s">
        <v>765</v>
      </c>
      <c r="D146" s="950" t="s">
        <v>766</v>
      </c>
      <c r="E146" s="1003">
        <v>0.77</v>
      </c>
      <c r="F146" s="943">
        <v>7.7</v>
      </c>
      <c r="G146" s="936" t="s">
        <v>1653</v>
      </c>
      <c r="H146" s="936" t="s">
        <v>1653</v>
      </c>
      <c r="I146" s="248" t="str">
        <f t="shared" si="8"/>
        <v>FR0013232485</v>
      </c>
      <c r="J146" s="248" t="str">
        <f t="shared" si="9"/>
        <v>FR0013232485</v>
      </c>
      <c r="K146" s="303" t="str">
        <f t="shared" si="10"/>
        <v>FGBSU8</v>
      </c>
      <c r="L146" s="303" t="str">
        <f t="shared" si="11"/>
        <v>FGBSU8</v>
      </c>
      <c r="M146" s="349" t="s">
        <v>1653</v>
      </c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  <c r="CG146" s="214"/>
      <c r="CH146" s="214"/>
      <c r="CI146" s="214"/>
      <c r="CJ146" s="214"/>
      <c r="CK146" s="214"/>
      <c r="CL146" s="214"/>
      <c r="CM146" s="214"/>
      <c r="CN146" s="214"/>
      <c r="CO146" s="214"/>
      <c r="CP146" s="214"/>
      <c r="CQ146" s="214"/>
      <c r="CR146" s="214"/>
      <c r="CS146" s="214"/>
      <c r="CT146" s="214"/>
      <c r="CU146" s="214"/>
      <c r="CV146" s="214"/>
      <c r="CW146" s="214"/>
      <c r="CX146" s="214"/>
      <c r="CY146" s="214"/>
      <c r="CZ146" s="214"/>
      <c r="DA146" s="214"/>
      <c r="DB146" s="214"/>
      <c r="DC146" s="214"/>
      <c r="DD146" s="214"/>
      <c r="DE146" s="214"/>
      <c r="DF146" s="214"/>
      <c r="DG146" s="214"/>
      <c r="DH146" s="214"/>
      <c r="DI146" s="214"/>
      <c r="DJ146" s="214"/>
      <c r="DK146" s="214"/>
      <c r="DL146" s="214"/>
      <c r="DM146" s="214"/>
      <c r="DN146" s="214"/>
      <c r="DO146" s="214"/>
      <c r="DP146" s="214"/>
      <c r="DQ146" s="214"/>
      <c r="DR146" s="214"/>
      <c r="DS146" s="214"/>
      <c r="DT146" s="214"/>
      <c r="DU146" s="214"/>
      <c r="DV146" s="214"/>
      <c r="DW146" s="214"/>
      <c r="DX146" s="214"/>
      <c r="DY146" s="214"/>
      <c r="DZ146" s="214"/>
      <c r="EA146" s="214"/>
      <c r="EB146" s="214"/>
      <c r="EC146" s="214"/>
      <c r="ED146" s="214"/>
      <c r="EE146" s="214"/>
      <c r="EF146" s="214"/>
      <c r="EG146" s="214"/>
      <c r="EH146" s="214"/>
      <c r="EI146" s="214"/>
      <c r="EJ146" s="214"/>
      <c r="EK146" s="214"/>
      <c r="EL146" s="214"/>
      <c r="EM146" s="214"/>
      <c r="EN146" s="214"/>
      <c r="EO146" s="214"/>
      <c r="EP146" s="214"/>
      <c r="EQ146" s="214"/>
      <c r="ER146" s="214"/>
      <c r="ES146" s="214"/>
      <c r="ET146" s="214"/>
      <c r="EU146" s="214"/>
      <c r="EV146" s="214"/>
    </row>
    <row r="147" spans="1:152" ht="16.5" thickBot="1">
      <c r="A147" s="959" t="s">
        <v>1743</v>
      </c>
      <c r="B147" s="948">
        <v>43946</v>
      </c>
      <c r="C147" s="936" t="s">
        <v>321</v>
      </c>
      <c r="D147" s="936" t="s">
        <v>491</v>
      </c>
      <c r="E147" s="1002">
        <v>0.88500000000000001</v>
      </c>
      <c r="F147" s="943">
        <v>8.85</v>
      </c>
      <c r="G147" s="936" t="s">
        <v>1653</v>
      </c>
      <c r="H147" s="936" t="s">
        <v>1653</v>
      </c>
      <c r="I147" s="248" t="str">
        <f t="shared" si="8"/>
        <v>FR0010854182</v>
      </c>
      <c r="J147" s="248" t="str">
        <f t="shared" si="9"/>
        <v>FR0010854182</v>
      </c>
      <c r="K147" s="303" t="str">
        <f t="shared" si="10"/>
        <v>FGBSU8</v>
      </c>
      <c r="L147" s="303" t="str">
        <f t="shared" si="11"/>
        <v>FGBSU8</v>
      </c>
      <c r="M147" s="349" t="s">
        <v>1653</v>
      </c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  <c r="CG147" s="214"/>
      <c r="CH147" s="214"/>
      <c r="CI147" s="214"/>
      <c r="CJ147" s="214"/>
      <c r="CK147" s="214"/>
      <c r="CL147" s="214"/>
      <c r="CM147" s="214"/>
      <c r="CN147" s="214"/>
      <c r="CO147" s="214"/>
      <c r="CP147" s="214"/>
      <c r="CQ147" s="214"/>
      <c r="CR147" s="214"/>
      <c r="CS147" s="214"/>
      <c r="CT147" s="214"/>
      <c r="CU147" s="214"/>
      <c r="CV147" s="214"/>
      <c r="CW147" s="214"/>
      <c r="CX147" s="214"/>
      <c r="CY147" s="214"/>
      <c r="CZ147" s="214"/>
      <c r="DA147" s="214"/>
      <c r="DB147" s="214"/>
      <c r="DC147" s="214"/>
      <c r="DD147" s="214"/>
      <c r="DE147" s="214"/>
      <c r="DF147" s="214"/>
      <c r="DG147" s="214"/>
      <c r="DH147" s="214"/>
      <c r="DI147" s="214"/>
      <c r="DJ147" s="214"/>
      <c r="DK147" s="214"/>
      <c r="DL147" s="214"/>
      <c r="DM147" s="214"/>
      <c r="DN147" s="214"/>
      <c r="DO147" s="214"/>
      <c r="DP147" s="214"/>
      <c r="DQ147" s="214"/>
      <c r="DR147" s="214"/>
      <c r="DS147" s="214"/>
      <c r="DT147" s="214"/>
      <c r="DU147" s="214"/>
      <c r="DV147" s="214"/>
      <c r="DW147" s="214"/>
      <c r="DX147" s="214"/>
      <c r="DY147" s="214"/>
      <c r="DZ147" s="214"/>
      <c r="EA147" s="214"/>
      <c r="EB147" s="214"/>
      <c r="EC147" s="214"/>
      <c r="ED147" s="214"/>
      <c r="EE147" s="214"/>
      <c r="EF147" s="214"/>
      <c r="EG147" s="214"/>
      <c r="EH147" s="214"/>
      <c r="EI147" s="214"/>
      <c r="EJ147" s="214"/>
      <c r="EK147" s="214"/>
      <c r="EL147" s="214"/>
      <c r="EM147" s="214"/>
      <c r="EN147" s="214"/>
      <c r="EO147" s="214"/>
      <c r="EP147" s="214"/>
      <c r="EQ147" s="214"/>
      <c r="ER147" s="214"/>
      <c r="ES147" s="214"/>
      <c r="ET147" s="214"/>
      <c r="EU147" s="214"/>
      <c r="EV147" s="214"/>
    </row>
    <row r="148" spans="1:152" ht="16.5" thickBot="1">
      <c r="A148" s="959" t="s">
        <v>1744</v>
      </c>
      <c r="B148" s="948">
        <v>43976</v>
      </c>
      <c r="C148" s="936" t="s">
        <v>394</v>
      </c>
      <c r="D148" s="936" t="s">
        <v>395</v>
      </c>
      <c r="E148" s="1002">
        <v>0.879</v>
      </c>
      <c r="F148" s="943">
        <v>8.7899999999999991</v>
      </c>
      <c r="G148" s="936" t="s">
        <v>1653</v>
      </c>
      <c r="H148" s="936" t="s">
        <v>1653</v>
      </c>
      <c r="I148" s="248" t="str">
        <f t="shared" si="8"/>
        <v>FR0012557957</v>
      </c>
      <c r="J148" s="248" t="str">
        <f t="shared" si="9"/>
        <v>FR0012557957</v>
      </c>
      <c r="K148" s="303" t="str">
        <f t="shared" si="10"/>
        <v>FGBSU8</v>
      </c>
      <c r="L148" s="303" t="str">
        <f t="shared" si="11"/>
        <v>FGBSU8</v>
      </c>
      <c r="M148" s="349" t="s">
        <v>1653</v>
      </c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AM148" s="216"/>
      <c r="AN148" s="216"/>
      <c r="AO148" s="216"/>
      <c r="AP148" s="216"/>
      <c r="AQ148" s="216"/>
      <c r="AR148" s="216"/>
      <c r="AS148" s="216"/>
      <c r="AT148" s="216"/>
      <c r="AU148" s="216"/>
      <c r="AV148" s="216"/>
      <c r="AW148" s="216"/>
      <c r="AX148" s="216"/>
      <c r="AY148" s="216"/>
      <c r="AZ148" s="216"/>
      <c r="BA148" s="216"/>
      <c r="BB148" s="216"/>
      <c r="BC148" s="216"/>
      <c r="BD148" s="216"/>
      <c r="BE148" s="216"/>
      <c r="BF148" s="216"/>
      <c r="BG148" s="216"/>
      <c r="BH148" s="216"/>
      <c r="BI148" s="216"/>
      <c r="BJ148" s="216"/>
      <c r="BK148" s="216"/>
      <c r="BL148" s="216"/>
      <c r="BM148" s="216"/>
      <c r="BN148" s="216"/>
      <c r="BO148" s="216"/>
      <c r="BP148" s="216"/>
      <c r="BQ148" s="216"/>
      <c r="BR148" s="216"/>
      <c r="BS148" s="216"/>
      <c r="BT148" s="216"/>
      <c r="BU148" s="216"/>
      <c r="BV148" s="216"/>
      <c r="BW148" s="216"/>
      <c r="BX148" s="216"/>
      <c r="BY148" s="216"/>
      <c r="BZ148" s="216"/>
      <c r="CA148" s="216"/>
      <c r="CB148" s="216"/>
      <c r="CC148" s="216"/>
      <c r="CD148" s="216"/>
      <c r="CE148" s="216"/>
      <c r="CF148" s="216"/>
      <c r="CG148" s="216"/>
      <c r="CH148" s="216"/>
      <c r="CI148" s="216"/>
      <c r="CJ148" s="216"/>
      <c r="CK148" s="216"/>
      <c r="CL148" s="216"/>
      <c r="CM148" s="216"/>
      <c r="CN148" s="216"/>
      <c r="CO148" s="216"/>
      <c r="CP148" s="216"/>
      <c r="CQ148" s="216"/>
      <c r="CR148" s="216"/>
      <c r="CS148" s="216"/>
      <c r="CT148" s="216"/>
      <c r="CU148" s="216"/>
      <c r="CV148" s="216"/>
      <c r="CW148" s="216"/>
      <c r="CX148" s="216"/>
      <c r="CY148" s="216"/>
      <c r="CZ148" s="216"/>
      <c r="DA148" s="216"/>
      <c r="DB148" s="216"/>
      <c r="DC148" s="216"/>
      <c r="DD148" s="216"/>
      <c r="DE148" s="216"/>
      <c r="DF148" s="216"/>
      <c r="DG148" s="216"/>
      <c r="DH148" s="216"/>
      <c r="DI148" s="216"/>
      <c r="DJ148" s="216"/>
      <c r="DK148" s="216"/>
      <c r="DL148" s="216"/>
      <c r="DM148" s="216"/>
      <c r="DN148" s="216"/>
      <c r="DO148" s="216"/>
      <c r="DP148" s="216"/>
      <c r="DQ148" s="216"/>
      <c r="DR148" s="216"/>
      <c r="DS148" s="216"/>
      <c r="DT148" s="216"/>
      <c r="DU148" s="216"/>
      <c r="DV148" s="216"/>
      <c r="DW148" s="216"/>
      <c r="DX148" s="216"/>
      <c r="DY148" s="216"/>
      <c r="DZ148" s="216"/>
      <c r="EA148" s="216"/>
      <c r="EB148" s="216"/>
      <c r="EC148" s="216"/>
      <c r="ED148" s="216"/>
      <c r="EE148" s="216"/>
      <c r="EF148" s="216"/>
      <c r="EG148" s="216"/>
      <c r="EH148" s="216"/>
      <c r="EI148" s="216"/>
      <c r="EJ148" s="216"/>
      <c r="EK148" s="216"/>
      <c r="EL148" s="216"/>
      <c r="EM148" s="216"/>
      <c r="EN148" s="216"/>
      <c r="EO148" s="216"/>
      <c r="EP148" s="216"/>
      <c r="EQ148" s="216"/>
      <c r="ER148" s="216"/>
      <c r="ES148" s="216"/>
      <c r="ET148" s="214"/>
      <c r="EU148" s="214"/>
      <c r="EV148" s="214"/>
    </row>
    <row r="149" spans="1:152" ht="16.5" thickBot="1">
      <c r="A149" s="959" t="s">
        <v>1745</v>
      </c>
      <c r="B149" s="948">
        <v>44129</v>
      </c>
      <c r="C149" s="936" t="s">
        <v>322</v>
      </c>
      <c r="D149" s="936" t="s">
        <v>492</v>
      </c>
      <c r="E149" s="1002">
        <v>1.1100000000000001</v>
      </c>
      <c r="F149" s="943">
        <v>11.100000000000001</v>
      </c>
      <c r="G149" s="936" t="s">
        <v>1653</v>
      </c>
      <c r="H149" s="936" t="s">
        <v>1653</v>
      </c>
      <c r="I149" s="248" t="str">
        <f t="shared" si="8"/>
        <v>FR0010949651</v>
      </c>
      <c r="J149" s="248" t="str">
        <f t="shared" si="9"/>
        <v>FR0010949651</v>
      </c>
      <c r="K149" s="303" t="str">
        <f t="shared" si="10"/>
        <v>FGBSU8</v>
      </c>
      <c r="L149" s="303" t="str">
        <f t="shared" si="11"/>
        <v>FGBSU8</v>
      </c>
      <c r="M149" s="349" t="s">
        <v>1653</v>
      </c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AM149" s="216"/>
      <c r="AN149" s="216"/>
      <c r="AO149" s="216"/>
      <c r="AP149" s="216"/>
      <c r="AQ149" s="216"/>
      <c r="AR149" s="216"/>
      <c r="AS149" s="216"/>
      <c r="AT149" s="216"/>
      <c r="AU149" s="216"/>
      <c r="AV149" s="216"/>
      <c r="AW149" s="216"/>
      <c r="AX149" s="216"/>
      <c r="AY149" s="216"/>
      <c r="AZ149" s="216"/>
      <c r="BA149" s="216"/>
      <c r="BB149" s="216"/>
      <c r="BC149" s="216"/>
      <c r="BD149" s="216"/>
      <c r="BE149" s="216"/>
      <c r="BF149" s="216"/>
      <c r="BG149" s="216"/>
      <c r="BH149" s="216"/>
      <c r="BI149" s="216"/>
      <c r="BJ149" s="216"/>
      <c r="BK149" s="216"/>
      <c r="BL149" s="216"/>
      <c r="BM149" s="216"/>
      <c r="BN149" s="216"/>
      <c r="BO149" s="216"/>
      <c r="BP149" s="216"/>
      <c r="BQ149" s="216"/>
      <c r="BR149" s="216"/>
      <c r="BS149" s="216"/>
      <c r="BT149" s="216"/>
      <c r="BU149" s="216"/>
      <c r="BV149" s="216"/>
      <c r="BW149" s="216"/>
      <c r="BX149" s="216"/>
      <c r="BY149" s="216"/>
      <c r="BZ149" s="216"/>
      <c r="CA149" s="216"/>
      <c r="CB149" s="216"/>
      <c r="CC149" s="216"/>
      <c r="CD149" s="216"/>
      <c r="CE149" s="216"/>
      <c r="CF149" s="216"/>
      <c r="CG149" s="216"/>
      <c r="CH149" s="216"/>
      <c r="CI149" s="216"/>
      <c r="CJ149" s="216"/>
      <c r="CK149" s="216"/>
      <c r="CL149" s="216"/>
      <c r="CM149" s="216"/>
      <c r="CN149" s="216"/>
      <c r="CO149" s="216"/>
      <c r="CP149" s="216"/>
      <c r="CQ149" s="216"/>
      <c r="CR149" s="216"/>
      <c r="CS149" s="216"/>
      <c r="CT149" s="216"/>
      <c r="CU149" s="216"/>
      <c r="CV149" s="216"/>
      <c r="CW149" s="216"/>
      <c r="CX149" s="216"/>
      <c r="CY149" s="216"/>
      <c r="CZ149" s="216"/>
      <c r="DA149" s="216"/>
      <c r="DB149" s="216"/>
      <c r="DC149" s="216"/>
      <c r="DD149" s="216"/>
      <c r="DE149" s="216"/>
      <c r="DF149" s="216"/>
      <c r="DG149" s="216"/>
      <c r="DH149" s="216"/>
      <c r="DI149" s="216"/>
      <c r="DJ149" s="216"/>
      <c r="DK149" s="216"/>
      <c r="DL149" s="216"/>
      <c r="DM149" s="216"/>
      <c r="DN149" s="216"/>
      <c r="DO149" s="216"/>
      <c r="DP149" s="216"/>
      <c r="DQ149" s="216"/>
      <c r="DR149" s="216"/>
      <c r="DS149" s="216"/>
      <c r="DT149" s="216"/>
      <c r="DU149" s="216"/>
      <c r="DV149" s="216"/>
      <c r="DW149" s="216"/>
      <c r="DX149" s="216"/>
      <c r="DY149" s="216"/>
      <c r="DZ149" s="216"/>
      <c r="EA149" s="216"/>
      <c r="EB149" s="216"/>
      <c r="EC149" s="216"/>
      <c r="ED149" s="216"/>
      <c r="EE149" s="216"/>
      <c r="EF149" s="216"/>
      <c r="EG149" s="216"/>
      <c r="EH149" s="216"/>
      <c r="EI149" s="216"/>
      <c r="EJ149" s="216"/>
      <c r="EK149" s="216"/>
      <c r="EL149" s="216"/>
      <c r="EM149" s="216"/>
      <c r="EN149" s="216"/>
      <c r="EO149" s="216"/>
      <c r="EP149" s="216"/>
      <c r="EQ149" s="216"/>
      <c r="ER149" s="216"/>
      <c r="ES149" s="216"/>
      <c r="ET149" s="214"/>
      <c r="EU149" s="214"/>
      <c r="EV149" s="214"/>
    </row>
    <row r="150" spans="1:152" ht="16.5" thickBot="1">
      <c r="A150" s="959" t="s">
        <v>1746</v>
      </c>
      <c r="B150" s="948">
        <v>44160</v>
      </c>
      <c r="C150" s="944" t="s">
        <v>575</v>
      </c>
      <c r="D150" s="944" t="s">
        <v>576</v>
      </c>
      <c r="E150" s="1002">
        <v>1.1060000000000001</v>
      </c>
      <c r="F150" s="943">
        <v>11.06</v>
      </c>
      <c r="G150" s="936" t="s">
        <v>1653</v>
      </c>
      <c r="H150" s="936" t="s">
        <v>1653</v>
      </c>
      <c r="I150" s="248" t="str">
        <f t="shared" si="8"/>
        <v>FR0012968337</v>
      </c>
      <c r="J150" s="248" t="str">
        <f t="shared" si="9"/>
        <v>FR0012968337</v>
      </c>
      <c r="K150" s="303" t="str">
        <f t="shared" si="10"/>
        <v>FGBSU8</v>
      </c>
      <c r="L150" s="303" t="str">
        <f t="shared" si="11"/>
        <v>FGBSU8</v>
      </c>
      <c r="M150" s="349" t="s">
        <v>1653</v>
      </c>
      <c r="N150" s="221"/>
      <c r="O150" s="221"/>
      <c r="P150" s="221"/>
      <c r="Q150" s="221"/>
      <c r="R150" s="221"/>
      <c r="S150" s="221"/>
      <c r="T150" s="221"/>
      <c r="U150" s="221"/>
      <c r="V150" s="221"/>
      <c r="W150" s="221"/>
      <c r="X150" s="221"/>
      <c r="Y150" s="221"/>
      <c r="Z150" s="221"/>
      <c r="AA150" s="221"/>
      <c r="AB150" s="221"/>
      <c r="AC150" s="221"/>
      <c r="AD150" s="221"/>
      <c r="AE150" s="221"/>
      <c r="AF150" s="221"/>
      <c r="AG150" s="221"/>
      <c r="AH150" s="221"/>
      <c r="AI150" s="221"/>
      <c r="AJ150" s="221"/>
      <c r="AK150" s="221"/>
      <c r="AL150" s="221"/>
      <c r="AM150" s="221"/>
      <c r="AN150" s="221"/>
      <c r="AO150" s="221"/>
      <c r="AP150" s="221"/>
      <c r="AQ150" s="221"/>
      <c r="AR150" s="221"/>
      <c r="AS150" s="221"/>
      <c r="AT150" s="221"/>
      <c r="AU150" s="221"/>
      <c r="AV150" s="221"/>
      <c r="AW150" s="221"/>
      <c r="AX150" s="221"/>
      <c r="AY150" s="221"/>
      <c r="AZ150" s="221"/>
      <c r="BA150" s="221"/>
      <c r="BB150" s="221"/>
      <c r="BC150" s="221"/>
      <c r="BD150" s="221"/>
      <c r="BE150" s="221"/>
      <c r="BF150" s="221"/>
      <c r="BG150" s="221"/>
      <c r="BH150" s="221"/>
      <c r="BI150" s="221"/>
      <c r="BJ150" s="221"/>
      <c r="BK150" s="221"/>
      <c r="BL150" s="221"/>
      <c r="BM150" s="221"/>
      <c r="BN150" s="221"/>
      <c r="BO150" s="221"/>
      <c r="BP150" s="221"/>
      <c r="BQ150" s="221"/>
      <c r="BR150" s="221"/>
      <c r="BS150" s="221"/>
      <c r="BT150" s="221"/>
      <c r="BU150" s="221"/>
      <c r="BV150" s="221"/>
      <c r="BW150" s="221"/>
      <c r="BX150" s="221"/>
      <c r="BY150" s="221"/>
      <c r="BZ150" s="221"/>
      <c r="CA150" s="221"/>
      <c r="CB150" s="221"/>
      <c r="CC150" s="221"/>
      <c r="CD150" s="221"/>
      <c r="CE150" s="221"/>
      <c r="CF150" s="221"/>
      <c r="CG150" s="221"/>
      <c r="CH150" s="221"/>
      <c r="CI150" s="221"/>
      <c r="CJ150" s="221"/>
      <c r="CK150" s="221"/>
      <c r="CL150" s="221"/>
      <c r="CM150" s="221"/>
      <c r="CN150" s="221"/>
      <c r="CO150" s="221"/>
      <c r="CP150" s="221"/>
      <c r="CQ150" s="221"/>
      <c r="CR150" s="221"/>
      <c r="CS150" s="221"/>
      <c r="CT150" s="221"/>
      <c r="CU150" s="221"/>
      <c r="CV150" s="221"/>
      <c r="CW150" s="221"/>
      <c r="CX150" s="221"/>
      <c r="CY150" s="221"/>
      <c r="CZ150" s="221"/>
      <c r="DA150" s="221"/>
      <c r="DB150" s="221"/>
      <c r="DC150" s="221"/>
      <c r="DD150" s="221"/>
      <c r="DE150" s="221"/>
      <c r="DF150" s="221"/>
      <c r="DG150" s="221"/>
      <c r="DH150" s="221"/>
      <c r="DI150" s="221"/>
      <c r="DJ150" s="221"/>
      <c r="DK150" s="221"/>
      <c r="DL150" s="221"/>
      <c r="DM150" s="221"/>
      <c r="DN150" s="221"/>
      <c r="DO150" s="221"/>
      <c r="DP150" s="221"/>
      <c r="DQ150" s="221"/>
      <c r="DR150" s="221"/>
      <c r="DS150" s="221"/>
      <c r="DT150" s="221"/>
      <c r="DU150" s="221"/>
      <c r="DV150" s="221"/>
      <c r="DW150" s="221"/>
      <c r="DX150" s="221"/>
      <c r="DY150" s="221"/>
      <c r="DZ150" s="221"/>
      <c r="EA150" s="221"/>
      <c r="EB150" s="221"/>
      <c r="EC150" s="221"/>
      <c r="ED150" s="221"/>
      <c r="EE150" s="221"/>
      <c r="EF150" s="221"/>
      <c r="EG150" s="221"/>
      <c r="EH150" s="221"/>
      <c r="EI150" s="221"/>
      <c r="EJ150" s="221"/>
      <c r="EK150" s="221"/>
      <c r="EL150" s="221"/>
      <c r="EM150" s="221"/>
      <c r="EN150" s="221"/>
      <c r="EO150" s="221"/>
      <c r="EP150" s="221"/>
      <c r="EQ150" s="221"/>
      <c r="ER150" s="221"/>
      <c r="ES150" s="221"/>
      <c r="ET150" s="214"/>
      <c r="EU150" s="214"/>
      <c r="EV150" s="214"/>
    </row>
    <row r="151" spans="1:152" ht="16.5" thickBot="1">
      <c r="A151" s="959" t="s">
        <v>1747</v>
      </c>
      <c r="B151" s="948">
        <v>44252</v>
      </c>
      <c r="C151" s="944" t="s">
        <v>1566</v>
      </c>
      <c r="D151" s="960" t="s">
        <v>1493</v>
      </c>
      <c r="E151" s="1002">
        <v>1.2110000000000001</v>
      </c>
      <c r="F151" s="943">
        <v>12.110000000000001</v>
      </c>
      <c r="G151" s="936" t="s">
        <v>1653</v>
      </c>
      <c r="H151" s="936" t="s">
        <v>1653</v>
      </c>
      <c r="I151" s="248" t="str">
        <f t="shared" si="8"/>
        <v>FR0013311016</v>
      </c>
      <c r="J151" s="248" t="str">
        <f t="shared" si="9"/>
        <v>FR0013311016</v>
      </c>
      <c r="K151" s="303" t="str">
        <f t="shared" si="10"/>
        <v>FGBSU8</v>
      </c>
      <c r="L151" s="303" t="str">
        <f t="shared" si="11"/>
        <v>FGBSU8</v>
      </c>
      <c r="M151" s="349" t="s">
        <v>1653</v>
      </c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  <c r="CG151" s="214"/>
      <c r="CH151" s="214"/>
      <c r="CI151" s="214"/>
      <c r="CJ151" s="214"/>
      <c r="CK151" s="214"/>
      <c r="CL151" s="214"/>
      <c r="CM151" s="214"/>
      <c r="CN151" s="214"/>
      <c r="CO151" s="214"/>
      <c r="CP151" s="214"/>
      <c r="CQ151" s="214"/>
      <c r="CR151" s="214"/>
      <c r="CS151" s="214"/>
      <c r="CT151" s="214"/>
      <c r="CU151" s="214"/>
      <c r="CV151" s="214"/>
      <c r="CW151" s="214"/>
      <c r="CX151" s="214"/>
      <c r="CY151" s="214"/>
      <c r="CZ151" s="214"/>
      <c r="DA151" s="214"/>
      <c r="DB151" s="214"/>
      <c r="DC151" s="214"/>
      <c r="DD151" s="214"/>
      <c r="DE151" s="214"/>
      <c r="DF151" s="214"/>
      <c r="DG151" s="214"/>
      <c r="DH151" s="214"/>
      <c r="DI151" s="214"/>
      <c r="DJ151" s="214"/>
      <c r="DK151" s="214"/>
      <c r="DL151" s="214"/>
      <c r="DM151" s="214"/>
      <c r="DN151" s="214"/>
      <c r="DO151" s="214"/>
      <c r="DP151" s="214"/>
      <c r="DQ151" s="214"/>
      <c r="DR151" s="214"/>
      <c r="DS151" s="214"/>
      <c r="DT151" s="214"/>
      <c r="DU151" s="214"/>
      <c r="DV151" s="214"/>
      <c r="DW151" s="214"/>
      <c r="DX151" s="214"/>
      <c r="DY151" s="214"/>
      <c r="DZ151" s="214"/>
      <c r="EA151" s="214"/>
      <c r="EB151" s="214"/>
      <c r="EC151" s="214"/>
      <c r="ED151" s="214"/>
      <c r="EE151" s="214"/>
      <c r="EF151" s="214"/>
      <c r="EG151" s="214"/>
      <c r="EH151" s="214"/>
      <c r="EI151" s="214"/>
      <c r="EJ151" s="214"/>
      <c r="EK151" s="214"/>
      <c r="EL151" s="214"/>
      <c r="EM151" s="214"/>
      <c r="EN151" s="214"/>
      <c r="EO151" s="214"/>
      <c r="EP151" s="214"/>
      <c r="EQ151" s="214"/>
      <c r="ER151" s="214"/>
      <c r="ES151" s="214"/>
      <c r="ET151" s="214"/>
      <c r="EU151" s="214"/>
      <c r="EV151" s="214"/>
    </row>
    <row r="152" spans="1:152" ht="16.5" thickBot="1">
      <c r="A152" s="959" t="s">
        <v>1748</v>
      </c>
      <c r="B152" s="948">
        <v>44311</v>
      </c>
      <c r="C152" s="936" t="s">
        <v>102</v>
      </c>
      <c r="D152" s="936" t="s">
        <v>493</v>
      </c>
      <c r="E152" s="1002">
        <v>1.3779999999999999</v>
      </c>
      <c r="F152" s="943">
        <v>13.78</v>
      </c>
      <c r="G152" s="936" t="s">
        <v>1653</v>
      </c>
      <c r="H152" s="936" t="s">
        <v>1653</v>
      </c>
      <c r="I152" s="248" t="str">
        <f t="shared" si="8"/>
        <v>FR0010192997</v>
      </c>
      <c r="J152" s="248" t="str">
        <f t="shared" si="9"/>
        <v>FR0010192997</v>
      </c>
      <c r="K152" s="303" t="str">
        <f t="shared" si="10"/>
        <v>FGBSU8</v>
      </c>
      <c r="L152" s="303" t="str">
        <f t="shared" si="11"/>
        <v>FGBSU8</v>
      </c>
      <c r="M152" s="349" t="s">
        <v>1653</v>
      </c>
      <c r="N152" s="222"/>
      <c r="O152" s="222"/>
      <c r="P152" s="222"/>
      <c r="Q152" s="222"/>
      <c r="R152" s="222"/>
      <c r="S152" s="222"/>
      <c r="T152" s="222"/>
      <c r="U152" s="222"/>
      <c r="V152" s="222"/>
      <c r="W152" s="222"/>
      <c r="X152" s="222"/>
      <c r="Y152" s="222"/>
      <c r="Z152" s="222"/>
      <c r="AA152" s="222"/>
      <c r="AB152" s="222"/>
      <c r="AC152" s="222"/>
      <c r="AD152" s="222"/>
      <c r="AE152" s="222"/>
      <c r="AF152" s="222"/>
      <c r="AG152" s="222"/>
      <c r="AH152" s="222"/>
      <c r="AI152" s="222"/>
      <c r="AJ152" s="222"/>
      <c r="AK152" s="222"/>
      <c r="AL152" s="222"/>
      <c r="AM152" s="222"/>
      <c r="AN152" s="222"/>
      <c r="AO152" s="222"/>
      <c r="AP152" s="222"/>
      <c r="AQ152" s="222"/>
      <c r="AR152" s="222"/>
      <c r="AS152" s="222"/>
      <c r="AT152" s="222"/>
      <c r="AU152" s="222"/>
      <c r="AV152" s="222"/>
      <c r="AW152" s="222"/>
      <c r="AX152" s="222"/>
      <c r="AY152" s="222"/>
      <c r="AZ152" s="222"/>
      <c r="BA152" s="222"/>
      <c r="BB152" s="222"/>
      <c r="BC152" s="222"/>
      <c r="BD152" s="222"/>
      <c r="BE152" s="222"/>
      <c r="BF152" s="222"/>
      <c r="BG152" s="222"/>
      <c r="BH152" s="222"/>
      <c r="BI152" s="222"/>
      <c r="BJ152" s="222"/>
      <c r="BK152" s="222"/>
      <c r="BL152" s="222"/>
      <c r="BM152" s="222"/>
      <c r="BN152" s="222"/>
      <c r="BO152" s="222"/>
      <c r="BP152" s="222"/>
      <c r="BQ152" s="222"/>
      <c r="BR152" s="222"/>
      <c r="BS152" s="222"/>
      <c r="BT152" s="222"/>
      <c r="BU152" s="222"/>
      <c r="BV152" s="222"/>
      <c r="BW152" s="222"/>
      <c r="BX152" s="222"/>
      <c r="BY152" s="222"/>
      <c r="BZ152" s="222"/>
      <c r="CA152" s="222"/>
      <c r="CB152" s="222"/>
      <c r="CC152" s="222"/>
      <c r="CD152" s="222"/>
      <c r="CE152" s="222"/>
      <c r="CF152" s="222"/>
      <c r="CG152" s="222"/>
      <c r="CH152" s="222"/>
      <c r="CI152" s="222"/>
      <c r="CJ152" s="224"/>
      <c r="CK152" s="224"/>
      <c r="CL152" s="224"/>
      <c r="CM152" s="224"/>
      <c r="CN152" s="224"/>
      <c r="CO152" s="224"/>
      <c r="CP152" s="224"/>
      <c r="CQ152" s="224"/>
      <c r="CR152" s="224"/>
      <c r="CS152" s="224"/>
      <c r="CT152" s="224"/>
      <c r="CU152" s="224"/>
      <c r="CV152" s="224"/>
      <c r="CW152" s="224"/>
      <c r="CX152" s="224"/>
      <c r="CY152" s="224"/>
      <c r="CZ152" s="224"/>
      <c r="DA152" s="224"/>
      <c r="DB152" s="224"/>
      <c r="DC152" s="224"/>
      <c r="DD152" s="224"/>
      <c r="DE152" s="224"/>
      <c r="DF152" s="224"/>
      <c r="DG152" s="224"/>
      <c r="DH152" s="224"/>
      <c r="DI152" s="224"/>
      <c r="DJ152" s="224"/>
      <c r="DK152" s="224"/>
      <c r="DL152" s="224"/>
      <c r="DM152" s="224"/>
      <c r="DN152" s="224"/>
      <c r="DO152" s="224"/>
      <c r="DP152" s="224"/>
      <c r="DQ152" s="224"/>
      <c r="DR152" s="224"/>
      <c r="DS152" s="224"/>
      <c r="DT152" s="224"/>
      <c r="DU152" s="224"/>
      <c r="DV152" s="224"/>
      <c r="DW152" s="224"/>
      <c r="DX152" s="224"/>
      <c r="DY152" s="224"/>
      <c r="DZ152" s="224"/>
      <c r="EA152" s="224"/>
      <c r="EB152" s="224"/>
      <c r="EC152" s="224"/>
      <c r="ED152" s="224"/>
      <c r="EE152" s="224"/>
      <c r="EF152" s="224"/>
      <c r="EG152" s="224"/>
      <c r="EH152" s="224"/>
      <c r="EI152" s="224"/>
      <c r="EJ152" s="224"/>
      <c r="EK152" s="224"/>
      <c r="EL152" s="224"/>
      <c r="EM152" s="224"/>
      <c r="EN152" s="224"/>
      <c r="EO152" s="224"/>
      <c r="EP152" s="224"/>
      <c r="EQ152" s="224"/>
      <c r="ER152" s="224"/>
      <c r="ES152" s="224"/>
      <c r="ET152" s="216"/>
      <c r="EU152" s="216"/>
      <c r="EV152" s="216"/>
    </row>
    <row r="153" spans="1:152" ht="16.5" thickBot="1">
      <c r="A153" s="959" t="s">
        <v>1749</v>
      </c>
      <c r="B153" s="948">
        <v>44341</v>
      </c>
      <c r="C153" s="936" t="s">
        <v>665</v>
      </c>
      <c r="D153" s="936" t="s">
        <v>666</v>
      </c>
      <c r="E153" s="1002">
        <v>1.3180000000000001</v>
      </c>
      <c r="F153" s="943">
        <v>13.18</v>
      </c>
      <c r="G153" s="936" t="s">
        <v>1653</v>
      </c>
      <c r="H153" s="936" t="s">
        <v>1653</v>
      </c>
      <c r="I153" s="248" t="str">
        <f t="shared" si="8"/>
        <v>FR0013157096</v>
      </c>
      <c r="J153" s="248" t="str">
        <f t="shared" si="9"/>
        <v>FR0013157096</v>
      </c>
      <c r="K153" s="303" t="str">
        <f t="shared" si="10"/>
        <v>FGBSU8</v>
      </c>
      <c r="L153" s="303" t="str">
        <f t="shared" si="11"/>
        <v>FGBSU8</v>
      </c>
      <c r="M153" s="349" t="s">
        <v>1653</v>
      </c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214"/>
      <c r="CH153" s="214"/>
      <c r="CI153" s="214"/>
      <c r="CJ153" s="214"/>
      <c r="CK153" s="214"/>
      <c r="CL153" s="214"/>
      <c r="CM153" s="214"/>
      <c r="CN153" s="214"/>
      <c r="CO153" s="214"/>
      <c r="CP153" s="214"/>
      <c r="CQ153" s="214"/>
      <c r="CR153" s="214"/>
      <c r="CS153" s="214"/>
      <c r="CT153" s="214"/>
      <c r="CU153" s="214"/>
      <c r="CV153" s="214"/>
      <c r="CW153" s="214"/>
      <c r="CX153" s="214"/>
      <c r="CY153" s="214"/>
      <c r="CZ153" s="214"/>
      <c r="DA153" s="214"/>
      <c r="DB153" s="214"/>
      <c r="DC153" s="214"/>
      <c r="DD153" s="214"/>
      <c r="DE153" s="214"/>
      <c r="DF153" s="214"/>
      <c r="DG153" s="214"/>
      <c r="DH153" s="214"/>
      <c r="DI153" s="214"/>
      <c r="DJ153" s="214"/>
      <c r="DK153" s="214"/>
      <c r="DL153" s="214"/>
      <c r="DM153" s="214"/>
      <c r="DN153" s="214"/>
      <c r="DO153" s="214"/>
      <c r="DP153" s="214"/>
      <c r="DQ153" s="214"/>
      <c r="DR153" s="214"/>
      <c r="DS153" s="214"/>
      <c r="DT153" s="214"/>
      <c r="DU153" s="214"/>
      <c r="DV153" s="214"/>
      <c r="DW153" s="214"/>
      <c r="DX153" s="214"/>
      <c r="DY153" s="214"/>
      <c r="DZ153" s="214"/>
      <c r="EA153" s="214"/>
      <c r="EB153" s="214"/>
      <c r="EC153" s="214"/>
      <c r="ED153" s="214"/>
      <c r="EE153" s="214"/>
      <c r="EF153" s="214"/>
      <c r="EG153" s="214"/>
      <c r="EH153" s="214"/>
      <c r="EI153" s="214"/>
      <c r="EJ153" s="214"/>
      <c r="EK153" s="214"/>
      <c r="EL153" s="214"/>
      <c r="EM153" s="214"/>
      <c r="EN153" s="214"/>
      <c r="EO153" s="214"/>
      <c r="EP153" s="214"/>
      <c r="EQ153" s="214"/>
      <c r="ER153" s="214"/>
      <c r="ES153" s="214"/>
      <c r="ET153" s="214"/>
      <c r="EU153" s="214"/>
      <c r="EV153" s="214"/>
    </row>
    <row r="154" spans="1:152" ht="16.5" thickBot="1">
      <c r="A154" s="959" t="s">
        <v>1750</v>
      </c>
      <c r="B154" s="948">
        <v>44494</v>
      </c>
      <c r="C154" s="936" t="s">
        <v>323</v>
      </c>
      <c r="D154" s="936" t="s">
        <v>494</v>
      </c>
      <c r="E154" s="984">
        <v>0.58399999999999996</v>
      </c>
      <c r="F154" s="943">
        <v>5.84</v>
      </c>
      <c r="G154" s="936" t="s">
        <v>1626</v>
      </c>
      <c r="H154" s="936" t="s">
        <v>1626</v>
      </c>
      <c r="I154" s="248" t="str">
        <f t="shared" si="8"/>
        <v>FR0011059088</v>
      </c>
      <c r="J154" s="248" t="str">
        <f t="shared" si="9"/>
        <v>FR0011059088</v>
      </c>
      <c r="K154" s="303" t="str">
        <f t="shared" si="10"/>
        <v>FGBMU8</v>
      </c>
      <c r="L154" s="303" t="str">
        <f t="shared" si="11"/>
        <v>FGBMU8</v>
      </c>
      <c r="M154" s="349" t="s">
        <v>1626</v>
      </c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  <c r="CG154" s="214"/>
      <c r="CH154" s="214"/>
      <c r="CI154" s="214"/>
      <c r="CJ154" s="214"/>
      <c r="CK154" s="214"/>
      <c r="CL154" s="214"/>
      <c r="CM154" s="214"/>
      <c r="CN154" s="214"/>
      <c r="CO154" s="214"/>
      <c r="CP154" s="214"/>
      <c r="CQ154" s="214"/>
      <c r="CR154" s="214"/>
      <c r="CS154" s="214"/>
      <c r="CT154" s="214"/>
      <c r="CU154" s="214"/>
      <c r="CV154" s="214"/>
      <c r="CW154" s="214"/>
      <c r="CX154" s="214"/>
      <c r="CY154" s="214"/>
      <c r="CZ154" s="214"/>
      <c r="DA154" s="214"/>
      <c r="DB154" s="214"/>
      <c r="DC154" s="214"/>
      <c r="DD154" s="214"/>
      <c r="DE154" s="214"/>
      <c r="DF154" s="214"/>
      <c r="DG154" s="214"/>
      <c r="DH154" s="214"/>
      <c r="DI154" s="214"/>
      <c r="DJ154" s="214"/>
      <c r="DK154" s="214"/>
      <c r="DL154" s="214"/>
      <c r="DM154" s="214"/>
      <c r="DN154" s="214"/>
      <c r="DO154" s="214"/>
      <c r="DP154" s="214"/>
      <c r="DQ154" s="214"/>
      <c r="DR154" s="214"/>
      <c r="DS154" s="214"/>
      <c r="DT154" s="214"/>
      <c r="DU154" s="214"/>
      <c r="DV154" s="214"/>
      <c r="DW154" s="214"/>
      <c r="DX154" s="214"/>
      <c r="DY154" s="214"/>
      <c r="DZ154" s="214"/>
      <c r="EA154" s="214"/>
      <c r="EB154" s="214"/>
      <c r="EC154" s="214"/>
      <c r="ED154" s="214"/>
      <c r="EE154" s="214"/>
      <c r="EF154" s="214"/>
      <c r="EG154" s="214"/>
      <c r="EH154" s="214"/>
      <c r="EI154" s="214"/>
      <c r="EJ154" s="214"/>
      <c r="EK154" s="214"/>
      <c r="EL154" s="214"/>
      <c r="EM154" s="214"/>
      <c r="EN154" s="214"/>
      <c r="EO154" s="214"/>
      <c r="EP154" s="214"/>
      <c r="EQ154" s="214"/>
      <c r="ER154" s="214"/>
      <c r="ES154" s="214"/>
      <c r="ET154" s="214"/>
      <c r="EU154" s="214"/>
      <c r="EV154" s="214"/>
    </row>
    <row r="155" spans="1:152" ht="16.5" thickBot="1">
      <c r="A155" s="959" t="s">
        <v>1751</v>
      </c>
      <c r="B155" s="942">
        <v>44676</v>
      </c>
      <c r="C155" s="934" t="s">
        <v>324</v>
      </c>
      <c r="D155" s="934" t="s">
        <v>495</v>
      </c>
      <c r="E155" s="984">
        <v>0.66700000000000004</v>
      </c>
      <c r="F155" s="943">
        <v>6.67</v>
      </c>
      <c r="G155" s="936" t="s">
        <v>1626</v>
      </c>
      <c r="H155" s="936" t="s">
        <v>1626</v>
      </c>
      <c r="I155" s="248" t="str">
        <f t="shared" si="8"/>
        <v>FR0011196856</v>
      </c>
      <c r="J155" s="248" t="str">
        <f t="shared" si="9"/>
        <v>FR0011196856</v>
      </c>
      <c r="K155" s="303" t="str">
        <f t="shared" si="10"/>
        <v>FGBMU8</v>
      </c>
      <c r="L155" s="303" t="str">
        <f t="shared" si="11"/>
        <v>FGBMU8</v>
      </c>
      <c r="M155" s="349" t="s">
        <v>1626</v>
      </c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  <c r="CG155" s="214"/>
      <c r="CH155" s="214"/>
      <c r="CI155" s="214"/>
      <c r="CJ155" s="214"/>
      <c r="CK155" s="214"/>
      <c r="CL155" s="214"/>
      <c r="CM155" s="214"/>
      <c r="CN155" s="214"/>
      <c r="CO155" s="214"/>
      <c r="CP155" s="214"/>
      <c r="CQ155" s="214"/>
      <c r="CR155" s="214"/>
      <c r="CS155" s="214"/>
      <c r="CT155" s="214"/>
      <c r="CU155" s="214"/>
      <c r="CV155" s="214"/>
      <c r="CW155" s="214"/>
      <c r="CX155" s="214"/>
      <c r="CY155" s="214"/>
      <c r="CZ155" s="214"/>
      <c r="DA155" s="214"/>
      <c r="DB155" s="214"/>
      <c r="DC155" s="214"/>
      <c r="DD155" s="214"/>
      <c r="DE155" s="214"/>
      <c r="DF155" s="214"/>
      <c r="DG155" s="214"/>
      <c r="DH155" s="214"/>
      <c r="DI155" s="214"/>
      <c r="DJ155" s="214"/>
      <c r="DK155" s="214"/>
      <c r="DL155" s="214"/>
      <c r="DM155" s="214"/>
      <c r="DN155" s="214"/>
      <c r="DO155" s="214"/>
      <c r="DP155" s="214"/>
      <c r="DQ155" s="214"/>
      <c r="DR155" s="214"/>
      <c r="DS155" s="214"/>
      <c r="DT155" s="214"/>
      <c r="DU155" s="214"/>
      <c r="DV155" s="214"/>
      <c r="DW155" s="214"/>
      <c r="DX155" s="214"/>
      <c r="DY155" s="214"/>
      <c r="DZ155" s="214"/>
      <c r="EA155" s="214"/>
      <c r="EB155" s="214"/>
      <c r="EC155" s="214"/>
      <c r="ED155" s="214"/>
      <c r="EE155" s="214"/>
      <c r="EF155" s="214"/>
      <c r="EG155" s="214"/>
      <c r="EH155" s="214"/>
      <c r="EI155" s="214"/>
      <c r="EJ155" s="214"/>
      <c r="EK155" s="214"/>
      <c r="EL155" s="214"/>
      <c r="EM155" s="214"/>
      <c r="EN155" s="214"/>
      <c r="EO155" s="214"/>
      <c r="EP155" s="214"/>
      <c r="EQ155" s="214"/>
      <c r="ER155" s="214"/>
      <c r="ES155" s="214"/>
      <c r="ET155" s="214"/>
      <c r="EU155" s="214"/>
      <c r="EV155" s="214"/>
    </row>
    <row r="156" spans="1:152" ht="16.5" thickBot="1">
      <c r="A156" s="959" t="s">
        <v>1752</v>
      </c>
      <c r="B156" s="942">
        <v>44706</v>
      </c>
      <c r="C156" s="944" t="s">
        <v>701</v>
      </c>
      <c r="D156" s="944" t="s">
        <v>702</v>
      </c>
      <c r="E156" s="984">
        <v>0.63200000000000001</v>
      </c>
      <c r="F156" s="943">
        <v>6.32</v>
      </c>
      <c r="G156" s="936" t="s">
        <v>1626</v>
      </c>
      <c r="H156" s="936" t="s">
        <v>1626</v>
      </c>
      <c r="I156" s="248" t="str">
        <f t="shared" si="8"/>
        <v>FR0013219177</v>
      </c>
      <c r="J156" s="248" t="str">
        <f t="shared" si="9"/>
        <v>FR0013219177</v>
      </c>
      <c r="K156" s="303" t="str">
        <f t="shared" si="10"/>
        <v>FGBMU8</v>
      </c>
      <c r="L156" s="303" t="str">
        <f t="shared" si="11"/>
        <v>FGBMU8</v>
      </c>
      <c r="M156" s="349" t="s">
        <v>1626</v>
      </c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  <c r="CG156" s="214"/>
      <c r="CH156" s="214"/>
      <c r="CI156" s="214"/>
      <c r="CJ156" s="214"/>
      <c r="CK156" s="214"/>
      <c r="CL156" s="214"/>
      <c r="CM156" s="214"/>
      <c r="CN156" s="214"/>
      <c r="CO156" s="214"/>
      <c r="CP156" s="214"/>
      <c r="CQ156" s="214"/>
      <c r="CR156" s="214"/>
      <c r="CS156" s="214"/>
      <c r="CT156" s="214"/>
      <c r="CU156" s="214"/>
      <c r="CV156" s="214"/>
      <c r="CW156" s="214"/>
      <c r="CX156" s="214"/>
      <c r="CY156" s="214"/>
      <c r="CZ156" s="214"/>
      <c r="DA156" s="214"/>
      <c r="DB156" s="214"/>
      <c r="DC156" s="214"/>
      <c r="DD156" s="214"/>
      <c r="DE156" s="214"/>
      <c r="DF156" s="214"/>
      <c r="DG156" s="214"/>
      <c r="DH156" s="214"/>
      <c r="DI156" s="214"/>
      <c r="DJ156" s="214"/>
      <c r="DK156" s="214"/>
      <c r="DL156" s="214"/>
      <c r="DM156" s="214"/>
      <c r="DN156" s="214"/>
      <c r="DO156" s="214"/>
      <c r="DP156" s="214"/>
      <c r="DQ156" s="214"/>
      <c r="DR156" s="214"/>
      <c r="DS156" s="214"/>
      <c r="DT156" s="214"/>
      <c r="DU156" s="214"/>
      <c r="DV156" s="214"/>
      <c r="DW156" s="214"/>
      <c r="DX156" s="214"/>
      <c r="DY156" s="214"/>
      <c r="DZ156" s="214"/>
      <c r="EA156" s="214"/>
      <c r="EB156" s="214"/>
      <c r="EC156" s="214"/>
      <c r="ED156" s="214"/>
      <c r="EE156" s="214"/>
      <c r="EF156" s="214"/>
      <c r="EG156" s="214"/>
      <c r="EH156" s="214"/>
      <c r="EI156" s="214"/>
      <c r="EJ156" s="214"/>
      <c r="EK156" s="214"/>
      <c r="EL156" s="214"/>
      <c r="EM156" s="214"/>
      <c r="EN156" s="214"/>
      <c r="EO156" s="214"/>
      <c r="EP156" s="214"/>
      <c r="EQ156" s="214"/>
      <c r="ER156" s="214"/>
      <c r="ES156" s="214"/>
      <c r="ET156" s="214"/>
      <c r="EU156" s="214"/>
      <c r="EV156" s="214"/>
    </row>
    <row r="157" spans="1:152" ht="16.5" thickBot="1">
      <c r="A157" s="959" t="s">
        <v>1753</v>
      </c>
      <c r="B157" s="942">
        <v>44859</v>
      </c>
      <c r="C157" s="934" t="s">
        <v>325</v>
      </c>
      <c r="D157" s="934" t="s">
        <v>496</v>
      </c>
      <c r="E157" s="984">
        <v>0.74</v>
      </c>
      <c r="F157" s="943">
        <v>7.4</v>
      </c>
      <c r="G157" s="936" t="s">
        <v>1626</v>
      </c>
      <c r="H157" s="936" t="s">
        <v>1626</v>
      </c>
      <c r="I157" s="248" t="str">
        <f t="shared" si="8"/>
        <v>FR0011337880</v>
      </c>
      <c r="J157" s="248" t="str">
        <f t="shared" si="9"/>
        <v>FR0011337880</v>
      </c>
      <c r="K157" s="303" t="str">
        <f t="shared" si="10"/>
        <v>FGBMU8</v>
      </c>
      <c r="L157" s="303" t="str">
        <f t="shared" si="11"/>
        <v>FGBMU8</v>
      </c>
      <c r="M157" s="349" t="s">
        <v>1626</v>
      </c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  <c r="CG157" s="214"/>
      <c r="CH157" s="214"/>
      <c r="CI157" s="214"/>
      <c r="CJ157" s="214"/>
      <c r="CK157" s="214"/>
      <c r="CL157" s="214"/>
      <c r="CM157" s="214"/>
      <c r="CN157" s="214"/>
      <c r="CO157" s="214"/>
      <c r="CP157" s="214"/>
      <c r="CQ157" s="214"/>
      <c r="CR157" s="214"/>
      <c r="CS157" s="214"/>
      <c r="CT157" s="214"/>
      <c r="CU157" s="214"/>
      <c r="CV157" s="214"/>
      <c r="CW157" s="214"/>
      <c r="CX157" s="214"/>
      <c r="CY157" s="214"/>
      <c r="CZ157" s="214"/>
      <c r="DA157" s="214"/>
      <c r="DB157" s="214"/>
      <c r="DC157" s="214"/>
      <c r="DD157" s="214"/>
      <c r="DE157" s="214"/>
      <c r="DF157" s="214"/>
      <c r="DG157" s="214"/>
      <c r="DH157" s="214"/>
      <c r="DI157" s="214"/>
      <c r="DJ157" s="214"/>
      <c r="DK157" s="214"/>
      <c r="DL157" s="214"/>
      <c r="DM157" s="214"/>
      <c r="DN157" s="214"/>
      <c r="DO157" s="214"/>
      <c r="DP157" s="214"/>
      <c r="DQ157" s="214"/>
      <c r="DR157" s="214"/>
      <c r="DS157" s="214"/>
      <c r="DT157" s="214"/>
      <c r="DU157" s="214"/>
      <c r="DV157" s="214"/>
      <c r="DW157" s="214"/>
      <c r="DX157" s="214"/>
      <c r="DY157" s="214"/>
      <c r="DZ157" s="214"/>
      <c r="EA157" s="214"/>
      <c r="EB157" s="214"/>
      <c r="EC157" s="214"/>
      <c r="ED157" s="214"/>
      <c r="EE157" s="214"/>
      <c r="EF157" s="214"/>
      <c r="EG157" s="214"/>
      <c r="EH157" s="214"/>
      <c r="EI157" s="214"/>
      <c r="EJ157" s="214"/>
      <c r="EK157" s="214"/>
      <c r="EL157" s="214"/>
      <c r="EM157" s="214"/>
      <c r="EN157" s="214"/>
      <c r="EO157" s="214"/>
      <c r="EP157" s="214"/>
      <c r="EQ157" s="214"/>
      <c r="ER157" s="214"/>
      <c r="ES157" s="214"/>
      <c r="ET157" s="214"/>
      <c r="EU157" s="214"/>
      <c r="EV157" s="214"/>
    </row>
    <row r="158" spans="1:152" ht="16.5" thickBot="1">
      <c r="A158" s="959" t="s">
        <v>1754</v>
      </c>
      <c r="B158" s="942">
        <v>45010</v>
      </c>
      <c r="C158" s="960" t="s">
        <v>1474</v>
      </c>
      <c r="D158" s="960" t="s">
        <v>1424</v>
      </c>
      <c r="E158" s="984">
        <v>0.75700000000000001</v>
      </c>
      <c r="F158" s="943">
        <v>7.57</v>
      </c>
      <c r="G158" s="936" t="s">
        <v>1626</v>
      </c>
      <c r="H158" s="936" t="s">
        <v>1626</v>
      </c>
      <c r="I158" s="248" t="str">
        <f t="shared" si="8"/>
        <v>FR0013283686</v>
      </c>
      <c r="J158" s="248" t="str">
        <f t="shared" si="9"/>
        <v>FR0013283686</v>
      </c>
      <c r="K158" s="303" t="str">
        <f t="shared" si="10"/>
        <v>FGBMU8</v>
      </c>
      <c r="L158" s="303" t="str">
        <f t="shared" si="11"/>
        <v>FGBMU8</v>
      </c>
      <c r="M158" s="349" t="s">
        <v>1626</v>
      </c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  <c r="CG158" s="214"/>
      <c r="CH158" s="214"/>
      <c r="CI158" s="214"/>
      <c r="CJ158" s="225"/>
      <c r="CK158" s="225"/>
      <c r="CL158" s="225"/>
      <c r="CM158" s="225"/>
      <c r="CN158" s="225"/>
      <c r="CO158" s="225"/>
      <c r="CP158" s="225"/>
      <c r="CQ158" s="225"/>
      <c r="CR158" s="225"/>
      <c r="CS158" s="225"/>
      <c r="CT158" s="225"/>
      <c r="CU158" s="225"/>
      <c r="CV158" s="225"/>
      <c r="CW158" s="225"/>
      <c r="CX158" s="225"/>
      <c r="CY158" s="225"/>
      <c r="CZ158" s="225"/>
      <c r="DA158" s="225"/>
      <c r="DB158" s="225"/>
      <c r="DC158" s="225"/>
      <c r="DD158" s="225"/>
      <c r="DE158" s="225"/>
      <c r="DF158" s="225"/>
      <c r="DG158" s="225"/>
      <c r="DH158" s="225"/>
      <c r="DI158" s="225"/>
      <c r="DJ158" s="225"/>
      <c r="DK158" s="225"/>
      <c r="DL158" s="225"/>
      <c r="DM158" s="225"/>
      <c r="DN158" s="225"/>
      <c r="DO158" s="225"/>
      <c r="DP158" s="225"/>
      <c r="DQ158" s="225"/>
      <c r="DR158" s="225"/>
      <c r="DS158" s="225"/>
      <c r="DT158" s="225"/>
      <c r="DU158" s="225"/>
      <c r="DV158" s="225"/>
      <c r="DW158" s="225"/>
      <c r="DX158" s="225"/>
      <c r="DY158" s="225"/>
      <c r="DZ158" s="225"/>
      <c r="EA158" s="225"/>
      <c r="EB158" s="225"/>
      <c r="EC158" s="225"/>
      <c r="ED158" s="225"/>
      <c r="EE158" s="225"/>
      <c r="EF158" s="225"/>
      <c r="EG158" s="225"/>
      <c r="EH158" s="225"/>
      <c r="EI158" s="225"/>
      <c r="EJ158" s="225"/>
      <c r="EK158" s="225"/>
      <c r="EL158" s="225"/>
      <c r="EM158" s="225"/>
      <c r="EN158" s="225"/>
      <c r="EO158" s="225"/>
      <c r="EP158" s="225"/>
      <c r="EQ158" s="225"/>
      <c r="ER158" s="225"/>
      <c r="ES158" s="225"/>
      <c r="ET158" s="214"/>
      <c r="EU158" s="214"/>
      <c r="EV158" s="214"/>
    </row>
    <row r="159" spans="1:152" ht="16.5" thickBot="1">
      <c r="A159" s="959" t="s">
        <v>1755</v>
      </c>
      <c r="B159" s="955">
        <v>45071</v>
      </c>
      <c r="C159" s="952" t="s">
        <v>326</v>
      </c>
      <c r="D159" s="934" t="s">
        <v>497</v>
      </c>
      <c r="E159" s="985">
        <v>0.82499999999999996</v>
      </c>
      <c r="F159" s="943">
        <v>8.25</v>
      </c>
      <c r="G159" s="936" t="s">
        <v>1626</v>
      </c>
      <c r="H159" s="936" t="s">
        <v>1626</v>
      </c>
      <c r="I159" s="248" t="str">
        <f t="shared" si="8"/>
        <v>FR0011486067</v>
      </c>
      <c r="J159" s="248" t="str">
        <f t="shared" si="9"/>
        <v>FR0011486067</v>
      </c>
      <c r="K159" s="303" t="str">
        <f t="shared" si="10"/>
        <v>FGBMU8</v>
      </c>
      <c r="L159" s="303" t="str">
        <f t="shared" si="11"/>
        <v>FGBMU8</v>
      </c>
      <c r="M159" s="349" t="s">
        <v>1626</v>
      </c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  <c r="CG159" s="214"/>
      <c r="CH159" s="214"/>
      <c r="CI159" s="214"/>
      <c r="CJ159" s="214"/>
      <c r="CK159" s="214"/>
      <c r="CL159" s="214"/>
      <c r="CM159" s="214"/>
      <c r="CN159" s="214"/>
      <c r="CO159" s="214"/>
      <c r="CP159" s="214"/>
      <c r="CQ159" s="214"/>
      <c r="CR159" s="214"/>
      <c r="CS159" s="214"/>
      <c r="CT159" s="214"/>
      <c r="CU159" s="214"/>
      <c r="CV159" s="214"/>
      <c r="CW159" s="214"/>
      <c r="CX159" s="214"/>
      <c r="CY159" s="214"/>
      <c r="CZ159" s="214"/>
      <c r="DA159" s="214"/>
      <c r="DB159" s="214"/>
      <c r="DC159" s="214"/>
      <c r="DD159" s="214"/>
      <c r="DE159" s="214"/>
      <c r="DF159" s="214"/>
      <c r="DG159" s="214"/>
      <c r="DH159" s="214"/>
      <c r="DI159" s="214"/>
      <c r="DJ159" s="214"/>
      <c r="DK159" s="214"/>
      <c r="DL159" s="214"/>
      <c r="DM159" s="214"/>
      <c r="DN159" s="214"/>
      <c r="DO159" s="214"/>
      <c r="DP159" s="214"/>
      <c r="DQ159" s="214"/>
      <c r="DR159" s="214"/>
      <c r="DS159" s="214"/>
      <c r="DT159" s="214"/>
      <c r="DU159" s="214"/>
      <c r="DV159" s="214"/>
      <c r="DW159" s="214"/>
      <c r="DX159" s="214"/>
      <c r="DY159" s="214"/>
      <c r="DZ159" s="214"/>
      <c r="EA159" s="214"/>
      <c r="EB159" s="214"/>
      <c r="EC159" s="214"/>
      <c r="ED159" s="214"/>
      <c r="EE159" s="214"/>
      <c r="EF159" s="214"/>
      <c r="EG159" s="214"/>
      <c r="EH159" s="214"/>
      <c r="EI159" s="214"/>
      <c r="EJ159" s="214"/>
      <c r="EK159" s="214"/>
      <c r="EL159" s="214"/>
      <c r="EM159" s="214"/>
      <c r="EN159" s="214"/>
      <c r="EO159" s="214"/>
      <c r="EP159" s="214"/>
      <c r="EQ159" s="214"/>
      <c r="ER159" s="214"/>
      <c r="ES159" s="214"/>
      <c r="ET159" s="214"/>
      <c r="EU159" s="214"/>
      <c r="EV159" s="214"/>
    </row>
    <row r="160" spans="1:152" ht="16.5" thickBot="1">
      <c r="A160" s="959" t="s">
        <v>1756</v>
      </c>
      <c r="B160" s="954">
        <v>45224</v>
      </c>
      <c r="C160" s="953" t="s">
        <v>327</v>
      </c>
      <c r="D160" s="934" t="s">
        <v>498</v>
      </c>
      <c r="E160" s="985">
        <v>0.96299999999999997</v>
      </c>
      <c r="F160" s="943">
        <v>9.629999999999999</v>
      </c>
      <c r="G160" s="936" t="s">
        <v>1626</v>
      </c>
      <c r="H160" s="936" t="s">
        <v>1626</v>
      </c>
      <c r="I160" s="248" t="str">
        <f t="shared" si="8"/>
        <v>FR0010466938</v>
      </c>
      <c r="J160" s="248" t="str">
        <f t="shared" si="9"/>
        <v>FR0010466938</v>
      </c>
      <c r="K160" s="303" t="str">
        <f t="shared" si="10"/>
        <v>FGBMU8</v>
      </c>
      <c r="L160" s="303" t="str">
        <f t="shared" si="11"/>
        <v>FGBMU8</v>
      </c>
      <c r="M160" s="349" t="s">
        <v>1626</v>
      </c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  <c r="CG160" s="214"/>
      <c r="CH160" s="214"/>
      <c r="CI160" s="214"/>
      <c r="CJ160" s="214"/>
      <c r="CK160" s="214"/>
      <c r="CL160" s="214"/>
      <c r="CM160" s="214"/>
      <c r="CN160" s="214"/>
      <c r="CO160" s="214"/>
      <c r="CP160" s="214"/>
      <c r="CQ160" s="214"/>
      <c r="CR160" s="214"/>
      <c r="CS160" s="214"/>
      <c r="CT160" s="214"/>
      <c r="CU160" s="214"/>
      <c r="CV160" s="214"/>
      <c r="CW160" s="214"/>
      <c r="CX160" s="214"/>
      <c r="CY160" s="214"/>
      <c r="CZ160" s="214"/>
      <c r="DA160" s="214"/>
      <c r="DB160" s="214"/>
      <c r="DC160" s="214"/>
      <c r="DD160" s="214"/>
      <c r="DE160" s="214"/>
      <c r="DF160" s="214"/>
      <c r="DG160" s="214"/>
      <c r="DH160" s="214"/>
      <c r="DI160" s="214"/>
      <c r="DJ160" s="214"/>
      <c r="DK160" s="214"/>
      <c r="DL160" s="214"/>
      <c r="DM160" s="214"/>
      <c r="DN160" s="214"/>
      <c r="DO160" s="214"/>
      <c r="DP160" s="214"/>
      <c r="DQ160" s="214"/>
      <c r="DR160" s="214"/>
      <c r="DS160" s="214"/>
      <c r="DT160" s="214"/>
      <c r="DU160" s="214"/>
      <c r="DV160" s="214"/>
      <c r="DW160" s="214"/>
      <c r="DX160" s="214"/>
      <c r="DY160" s="214"/>
      <c r="DZ160" s="214"/>
      <c r="EA160" s="214"/>
      <c r="EB160" s="214"/>
      <c r="EC160" s="214"/>
      <c r="ED160" s="214"/>
      <c r="EE160" s="214"/>
      <c r="EF160" s="214"/>
      <c r="EG160" s="214"/>
      <c r="EH160" s="214"/>
      <c r="EI160" s="214"/>
      <c r="EJ160" s="214"/>
      <c r="EK160" s="214"/>
      <c r="EL160" s="214"/>
      <c r="EM160" s="214"/>
      <c r="EN160" s="214"/>
      <c r="EO160" s="214"/>
      <c r="EP160" s="214"/>
      <c r="EQ160" s="214"/>
      <c r="ER160" s="214"/>
      <c r="ES160" s="214"/>
      <c r="ET160" s="214"/>
      <c r="EU160" s="214"/>
      <c r="EV160" s="214"/>
    </row>
    <row r="161" spans="1:152" ht="16.5" thickBot="1">
      <c r="A161" s="959" t="s">
        <v>1757</v>
      </c>
      <c r="B161" s="948">
        <v>45437</v>
      </c>
      <c r="C161" s="936" t="s">
        <v>328</v>
      </c>
      <c r="D161" s="934" t="s">
        <v>499</v>
      </c>
      <c r="E161" s="985">
        <v>1.002</v>
      </c>
      <c r="F161" s="943">
        <v>10.02</v>
      </c>
      <c r="G161" s="936" t="s">
        <v>1626</v>
      </c>
      <c r="H161" s="936" t="s">
        <v>1626</v>
      </c>
      <c r="I161" s="248" t="str">
        <f t="shared" si="8"/>
        <v>FR0011619436</v>
      </c>
      <c r="J161" s="248" t="str">
        <f t="shared" si="9"/>
        <v>FR0011619436</v>
      </c>
      <c r="K161" s="303" t="str">
        <f t="shared" si="10"/>
        <v>FGBMU8</v>
      </c>
      <c r="L161" s="303" t="str">
        <f t="shared" si="11"/>
        <v>FGBMU8</v>
      </c>
      <c r="M161" s="349" t="s">
        <v>1626</v>
      </c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  <c r="CG161" s="214"/>
      <c r="CH161" s="214"/>
      <c r="CI161" s="214"/>
      <c r="CJ161" s="214"/>
      <c r="CK161" s="214"/>
      <c r="CL161" s="214"/>
      <c r="CM161" s="214"/>
      <c r="CN161" s="214"/>
      <c r="CO161" s="214"/>
      <c r="CP161" s="214"/>
      <c r="CQ161" s="214"/>
      <c r="CR161" s="214"/>
      <c r="CS161" s="214"/>
      <c r="CT161" s="214"/>
      <c r="CU161" s="214"/>
      <c r="CV161" s="214"/>
      <c r="CW161" s="214"/>
      <c r="CX161" s="214"/>
      <c r="CY161" s="214"/>
      <c r="CZ161" s="214"/>
      <c r="DA161" s="214"/>
      <c r="DB161" s="214"/>
      <c r="DC161" s="214"/>
      <c r="DD161" s="214"/>
      <c r="DE161" s="214"/>
      <c r="DF161" s="214"/>
      <c r="DG161" s="214"/>
      <c r="DH161" s="214"/>
      <c r="DI161" s="214"/>
      <c r="DJ161" s="214"/>
      <c r="DK161" s="214"/>
      <c r="DL161" s="214"/>
      <c r="DM161" s="214"/>
      <c r="DN161" s="214"/>
      <c r="DO161" s="214"/>
      <c r="DP161" s="214"/>
      <c r="DQ161" s="214"/>
      <c r="DR161" s="214"/>
      <c r="DS161" s="214"/>
      <c r="DT161" s="214"/>
      <c r="DU161" s="214"/>
      <c r="DV161" s="214"/>
      <c r="DW161" s="214"/>
      <c r="DX161" s="214"/>
      <c r="DY161" s="214"/>
      <c r="DZ161" s="214"/>
      <c r="EA161" s="214"/>
      <c r="EB161" s="214"/>
      <c r="EC161" s="214"/>
      <c r="ED161" s="214"/>
      <c r="EE161" s="214"/>
      <c r="EF161" s="214"/>
      <c r="EG161" s="214"/>
      <c r="EH161" s="214"/>
      <c r="EI161" s="214"/>
      <c r="EJ161" s="214"/>
      <c r="EK161" s="214"/>
      <c r="EL161" s="214"/>
      <c r="EM161" s="214"/>
      <c r="EN161" s="214"/>
      <c r="EO161" s="214"/>
      <c r="EP161" s="214"/>
      <c r="EQ161" s="214"/>
      <c r="ER161" s="214"/>
      <c r="ES161" s="214"/>
      <c r="ET161" s="214"/>
      <c r="EU161" s="214"/>
      <c r="EV161" s="214"/>
    </row>
    <row r="162" spans="1:152" ht="16.5" thickBot="1">
      <c r="A162" s="959" t="s">
        <v>1758</v>
      </c>
      <c r="B162" s="948">
        <v>45621</v>
      </c>
      <c r="C162" s="950" t="s">
        <v>329</v>
      </c>
      <c r="D162" s="950" t="s">
        <v>234</v>
      </c>
      <c r="E162" s="985">
        <v>1.0649999999999999</v>
      </c>
      <c r="F162" s="943">
        <v>10.649999999999999</v>
      </c>
      <c r="G162" s="936" t="s">
        <v>1626</v>
      </c>
      <c r="H162" s="936" t="s">
        <v>1626</v>
      </c>
      <c r="I162" s="248" t="str">
        <f t="shared" si="8"/>
        <v>FR0011962398</v>
      </c>
      <c r="J162" s="248" t="str">
        <f t="shared" si="9"/>
        <v>FR0011962398</v>
      </c>
      <c r="K162" s="303" t="str">
        <f t="shared" si="10"/>
        <v>FGBMU8</v>
      </c>
      <c r="L162" s="303" t="str">
        <f t="shared" si="11"/>
        <v>FGBMU8</v>
      </c>
      <c r="M162" s="349" t="s">
        <v>1626</v>
      </c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  <c r="CG162" s="214"/>
      <c r="CH162" s="214"/>
      <c r="CI162" s="214"/>
      <c r="CJ162" s="214"/>
      <c r="CK162" s="214"/>
      <c r="CL162" s="214"/>
      <c r="CM162" s="214"/>
      <c r="CN162" s="214"/>
      <c r="CO162" s="214"/>
      <c r="CP162" s="214"/>
      <c r="CQ162" s="214"/>
      <c r="CR162" s="214"/>
      <c r="CS162" s="214"/>
      <c r="CT162" s="214"/>
      <c r="CU162" s="214"/>
      <c r="CV162" s="214"/>
      <c r="CW162" s="214"/>
      <c r="CX162" s="214"/>
      <c r="CY162" s="214"/>
      <c r="CZ162" s="214"/>
      <c r="DA162" s="214"/>
      <c r="DB162" s="214"/>
      <c r="DC162" s="214"/>
      <c r="DD162" s="214"/>
      <c r="DE162" s="214"/>
      <c r="DF162" s="214"/>
      <c r="DG162" s="214"/>
      <c r="DH162" s="214"/>
      <c r="DI162" s="214"/>
      <c r="DJ162" s="214"/>
      <c r="DK162" s="214"/>
      <c r="DL162" s="214"/>
      <c r="DM162" s="214"/>
      <c r="DN162" s="214"/>
      <c r="DO162" s="214"/>
      <c r="DP162" s="214"/>
      <c r="DQ162" s="214"/>
      <c r="DR162" s="214"/>
      <c r="DS162" s="214"/>
      <c r="DT162" s="214"/>
      <c r="DU162" s="214"/>
      <c r="DV162" s="214"/>
      <c r="DW162" s="214"/>
      <c r="DX162" s="214"/>
      <c r="DY162" s="214"/>
      <c r="DZ162" s="214"/>
      <c r="EA162" s="214"/>
      <c r="EB162" s="214"/>
      <c r="EC162" s="214"/>
      <c r="ED162" s="214"/>
      <c r="EE162" s="214"/>
      <c r="EF162" s="214"/>
      <c r="EG162" s="214"/>
      <c r="EH162" s="214"/>
      <c r="EI162" s="214"/>
      <c r="EJ162" s="214"/>
      <c r="EK162" s="214"/>
      <c r="EL162" s="214"/>
      <c r="EM162" s="214"/>
      <c r="EN162" s="214"/>
      <c r="EO162" s="214"/>
      <c r="EP162" s="214"/>
      <c r="EQ162" s="214"/>
      <c r="ER162" s="214"/>
      <c r="ES162" s="214"/>
      <c r="ET162" s="214"/>
      <c r="EU162" s="214"/>
      <c r="EV162" s="214"/>
    </row>
    <row r="163" spans="1:152" ht="16.5" thickBot="1">
      <c r="A163" s="959" t="s">
        <v>1759</v>
      </c>
      <c r="B163" s="948">
        <v>45802</v>
      </c>
      <c r="C163" s="950" t="s">
        <v>396</v>
      </c>
      <c r="D163" s="949" t="s">
        <v>397</v>
      </c>
      <c r="E163" s="986">
        <v>0.53600000000000003</v>
      </c>
      <c r="F163" s="943">
        <v>5.36</v>
      </c>
      <c r="G163" s="936" t="s">
        <v>1760</v>
      </c>
      <c r="H163" s="936" t="s">
        <v>1760</v>
      </c>
      <c r="I163" s="248" t="str">
        <f t="shared" si="8"/>
        <v>FR0012517027</v>
      </c>
      <c r="J163" s="248" t="str">
        <f t="shared" si="9"/>
        <v>FR0012517027</v>
      </c>
      <c r="K163" s="303" t="str">
        <f t="shared" si="10"/>
        <v>FOATU8</v>
      </c>
      <c r="L163" s="303" t="str">
        <f t="shared" si="11"/>
        <v>FOATU8</v>
      </c>
      <c r="M163" s="349" t="s">
        <v>1760</v>
      </c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  <c r="CG163" s="214"/>
      <c r="CH163" s="214"/>
      <c r="CI163" s="214"/>
      <c r="CJ163" s="214"/>
      <c r="CK163" s="214"/>
      <c r="CL163" s="214"/>
      <c r="CM163" s="214"/>
      <c r="CN163" s="214"/>
      <c r="CO163" s="214"/>
      <c r="CP163" s="214"/>
      <c r="CQ163" s="214"/>
      <c r="CR163" s="214"/>
      <c r="CS163" s="214"/>
      <c r="CT163" s="214"/>
      <c r="CU163" s="214"/>
      <c r="CV163" s="214"/>
      <c r="CW163" s="214"/>
      <c r="CX163" s="214"/>
      <c r="CY163" s="214"/>
      <c r="CZ163" s="214"/>
      <c r="DA163" s="214"/>
      <c r="DB163" s="214"/>
      <c r="DC163" s="214"/>
      <c r="DD163" s="214"/>
      <c r="DE163" s="214"/>
      <c r="DF163" s="214"/>
      <c r="DG163" s="214"/>
      <c r="DH163" s="214"/>
      <c r="DI163" s="214"/>
      <c r="DJ163" s="214"/>
      <c r="DK163" s="214"/>
      <c r="DL163" s="214"/>
      <c r="DM163" s="214"/>
      <c r="DN163" s="214"/>
      <c r="DO163" s="214"/>
      <c r="DP163" s="214"/>
      <c r="DQ163" s="214"/>
      <c r="DR163" s="214"/>
      <c r="DS163" s="214"/>
      <c r="DT163" s="214"/>
      <c r="DU163" s="214"/>
      <c r="DV163" s="214"/>
      <c r="DW163" s="214"/>
      <c r="DX163" s="214"/>
      <c r="DY163" s="214"/>
      <c r="DZ163" s="214"/>
      <c r="EA163" s="214"/>
      <c r="EB163" s="214"/>
      <c r="EC163" s="214"/>
      <c r="ED163" s="214"/>
      <c r="EE163" s="214"/>
      <c r="EF163" s="214"/>
      <c r="EG163" s="214"/>
      <c r="EH163" s="214"/>
      <c r="EI163" s="214"/>
      <c r="EJ163" s="214"/>
      <c r="EK163" s="214"/>
      <c r="EL163" s="214"/>
      <c r="EM163" s="214"/>
      <c r="EN163" s="214"/>
      <c r="EO163" s="214"/>
      <c r="EP163" s="214"/>
      <c r="EQ163" s="214"/>
      <c r="ER163" s="214"/>
      <c r="ES163" s="214"/>
      <c r="ET163" s="214"/>
      <c r="EU163" s="214"/>
      <c r="EV163" s="214"/>
    </row>
    <row r="164" spans="1:152" ht="16.5" thickBot="1">
      <c r="A164" s="959" t="s">
        <v>1761</v>
      </c>
      <c r="B164" s="948">
        <v>45955</v>
      </c>
      <c r="C164" s="936" t="s">
        <v>103</v>
      </c>
      <c r="D164" s="936" t="s">
        <v>500</v>
      </c>
      <c r="E164" s="986">
        <v>0.69899999999999995</v>
      </c>
      <c r="F164" s="943">
        <v>6.9899999999999993</v>
      </c>
      <c r="G164" s="936" t="s">
        <v>1760</v>
      </c>
      <c r="H164" s="936" t="s">
        <v>1760</v>
      </c>
      <c r="I164" s="248" t="str">
        <f t="shared" si="8"/>
        <v>FR0000571150</v>
      </c>
      <c r="J164" s="248" t="str">
        <f t="shared" si="9"/>
        <v>FR0000571150</v>
      </c>
      <c r="K164" s="303" t="str">
        <f t="shared" si="10"/>
        <v>FOATU8</v>
      </c>
      <c r="L164" s="303" t="str">
        <f t="shared" si="11"/>
        <v>FOATU8</v>
      </c>
      <c r="M164" s="349" t="s">
        <v>1760</v>
      </c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  <c r="CG164" s="214"/>
      <c r="CH164" s="214"/>
      <c r="CI164" s="214"/>
      <c r="CJ164" s="214"/>
      <c r="CK164" s="214"/>
      <c r="CL164" s="214"/>
      <c r="CM164" s="214"/>
      <c r="CN164" s="214"/>
      <c r="CO164" s="214"/>
      <c r="CP164" s="214"/>
      <c r="CQ164" s="214"/>
      <c r="CR164" s="214"/>
      <c r="CS164" s="214"/>
      <c r="CT164" s="214"/>
      <c r="CU164" s="214"/>
      <c r="CV164" s="214"/>
      <c r="CW164" s="214"/>
      <c r="CX164" s="214"/>
      <c r="CY164" s="214"/>
      <c r="CZ164" s="214"/>
      <c r="DA164" s="214"/>
      <c r="DB164" s="214"/>
      <c r="DC164" s="214"/>
      <c r="DD164" s="214"/>
      <c r="DE164" s="214"/>
      <c r="DF164" s="214"/>
      <c r="DG164" s="214"/>
      <c r="DH164" s="214"/>
      <c r="DI164" s="214"/>
      <c r="DJ164" s="214"/>
      <c r="DK164" s="214"/>
      <c r="DL164" s="214"/>
      <c r="DM164" s="214"/>
      <c r="DN164" s="214"/>
      <c r="DO164" s="214"/>
      <c r="DP164" s="214"/>
      <c r="DQ164" s="214"/>
      <c r="DR164" s="214"/>
      <c r="DS164" s="214"/>
      <c r="DT164" s="214"/>
      <c r="DU164" s="214"/>
      <c r="DV164" s="214"/>
      <c r="DW164" s="214"/>
      <c r="DX164" s="214"/>
      <c r="DY164" s="214"/>
      <c r="DZ164" s="214"/>
      <c r="EA164" s="214"/>
      <c r="EB164" s="214"/>
      <c r="EC164" s="214"/>
      <c r="ED164" s="214"/>
      <c r="EE164" s="214"/>
      <c r="EF164" s="214"/>
      <c r="EG164" s="214"/>
      <c r="EH164" s="214"/>
      <c r="EI164" s="214"/>
      <c r="EJ164" s="214"/>
      <c r="EK164" s="214"/>
      <c r="EL164" s="214"/>
      <c r="EM164" s="214"/>
      <c r="EN164" s="214"/>
      <c r="EO164" s="214"/>
      <c r="EP164" s="214"/>
      <c r="EQ164" s="214"/>
      <c r="ER164" s="214"/>
      <c r="ES164" s="214"/>
      <c r="ET164" s="214"/>
      <c r="EU164" s="214"/>
      <c r="EV164" s="214"/>
    </row>
    <row r="165" spans="1:152" ht="16.5" thickBot="1">
      <c r="A165" s="959" t="s">
        <v>1762</v>
      </c>
      <c r="B165" s="948">
        <v>45986</v>
      </c>
      <c r="C165" s="936" t="s">
        <v>667</v>
      </c>
      <c r="D165" s="936" t="s">
        <v>577</v>
      </c>
      <c r="E165" s="986">
        <v>0.58299999999999996</v>
      </c>
      <c r="F165" s="943">
        <v>5.83</v>
      </c>
      <c r="G165" s="936" t="s">
        <v>1760</v>
      </c>
      <c r="H165" s="936" t="s">
        <v>1760</v>
      </c>
      <c r="I165" s="248" t="str">
        <f t="shared" si="8"/>
        <v>FR0012938116</v>
      </c>
      <c r="J165" s="248" t="str">
        <f t="shared" si="9"/>
        <v>FR0012938116</v>
      </c>
      <c r="K165" s="303" t="str">
        <f t="shared" si="10"/>
        <v>FOATU8</v>
      </c>
      <c r="L165" s="303" t="str">
        <f t="shared" si="11"/>
        <v>FOATU8</v>
      </c>
      <c r="M165" s="349" t="s">
        <v>1760</v>
      </c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  <c r="CG165" s="214"/>
      <c r="CH165" s="214"/>
      <c r="CI165" s="214"/>
      <c r="CJ165" s="214"/>
      <c r="CK165" s="214"/>
      <c r="CL165" s="214"/>
      <c r="CM165" s="214"/>
      <c r="CN165" s="214"/>
      <c r="CO165" s="214"/>
      <c r="CP165" s="214"/>
      <c r="CQ165" s="214"/>
      <c r="CR165" s="214"/>
      <c r="CS165" s="214"/>
      <c r="CT165" s="214"/>
      <c r="CU165" s="214"/>
      <c r="CV165" s="214"/>
      <c r="CW165" s="214"/>
      <c r="CX165" s="214"/>
      <c r="CY165" s="214"/>
      <c r="CZ165" s="214"/>
      <c r="DA165" s="214"/>
      <c r="DB165" s="214"/>
      <c r="DC165" s="214"/>
      <c r="DD165" s="214"/>
      <c r="DE165" s="214"/>
      <c r="DF165" s="214"/>
      <c r="DG165" s="214"/>
      <c r="DH165" s="214"/>
      <c r="DI165" s="214"/>
      <c r="DJ165" s="214"/>
      <c r="DK165" s="214"/>
      <c r="DL165" s="214"/>
      <c r="DM165" s="214"/>
      <c r="DN165" s="214"/>
      <c r="DO165" s="214"/>
      <c r="DP165" s="214"/>
      <c r="DQ165" s="214"/>
      <c r="DR165" s="214"/>
      <c r="DS165" s="214"/>
      <c r="DT165" s="214"/>
      <c r="DU165" s="214"/>
      <c r="DV165" s="214"/>
      <c r="DW165" s="214"/>
      <c r="DX165" s="214"/>
      <c r="DY165" s="214"/>
      <c r="DZ165" s="214"/>
      <c r="EA165" s="214"/>
      <c r="EB165" s="214"/>
      <c r="EC165" s="214"/>
      <c r="ED165" s="214"/>
      <c r="EE165" s="214"/>
      <c r="EF165" s="214"/>
      <c r="EG165" s="214"/>
      <c r="EH165" s="214"/>
      <c r="EI165" s="214"/>
      <c r="EJ165" s="214"/>
      <c r="EK165" s="214"/>
      <c r="EL165" s="214"/>
      <c r="EM165" s="214"/>
      <c r="EN165" s="214"/>
      <c r="EO165" s="214"/>
      <c r="EP165" s="214"/>
      <c r="EQ165" s="214"/>
      <c r="ER165" s="214"/>
      <c r="ES165" s="214"/>
      <c r="ET165" s="214"/>
      <c r="EU165" s="214"/>
      <c r="EV165" s="214"/>
    </row>
    <row r="166" spans="1:152" ht="16.5" thickBot="1">
      <c r="A166" s="959" t="s">
        <v>1763</v>
      </c>
      <c r="B166" s="948">
        <v>46137</v>
      </c>
      <c r="C166" s="936" t="s">
        <v>330</v>
      </c>
      <c r="D166" s="936" t="s">
        <v>501</v>
      </c>
      <c r="E166" s="986">
        <v>0.68</v>
      </c>
      <c r="F166" s="943">
        <v>6.8000000000000007</v>
      </c>
      <c r="G166" s="936" t="s">
        <v>1760</v>
      </c>
      <c r="H166" s="936" t="s">
        <v>1760</v>
      </c>
      <c r="I166" s="248" t="str">
        <f t="shared" si="8"/>
        <v>FR0010916924</v>
      </c>
      <c r="J166" s="248" t="str">
        <f t="shared" si="9"/>
        <v>FR0010916924</v>
      </c>
      <c r="K166" s="303" t="str">
        <f t="shared" si="10"/>
        <v>FOATU8</v>
      </c>
      <c r="L166" s="303" t="str">
        <f t="shared" si="11"/>
        <v>FOATU8</v>
      </c>
      <c r="M166" s="349" t="s">
        <v>1760</v>
      </c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  <c r="CG166" s="214"/>
      <c r="CH166" s="214"/>
      <c r="CI166" s="214"/>
      <c r="CJ166" s="214"/>
      <c r="CK166" s="214"/>
      <c r="CL166" s="214"/>
      <c r="CM166" s="214"/>
      <c r="CN166" s="214"/>
      <c r="CO166" s="214"/>
      <c r="CP166" s="214"/>
      <c r="CQ166" s="214"/>
      <c r="CR166" s="214"/>
      <c r="CS166" s="214"/>
      <c r="CT166" s="214"/>
      <c r="CU166" s="214"/>
      <c r="CV166" s="214"/>
      <c r="CW166" s="214"/>
      <c r="CX166" s="214"/>
      <c r="CY166" s="214"/>
      <c r="CZ166" s="214"/>
      <c r="DA166" s="214"/>
      <c r="DB166" s="214"/>
      <c r="DC166" s="214"/>
      <c r="DD166" s="214"/>
      <c r="DE166" s="214"/>
      <c r="DF166" s="214"/>
      <c r="DG166" s="214"/>
      <c r="DH166" s="214"/>
      <c r="DI166" s="214"/>
      <c r="DJ166" s="214"/>
      <c r="DK166" s="214"/>
      <c r="DL166" s="214"/>
      <c r="DM166" s="214"/>
      <c r="DN166" s="214"/>
      <c r="DO166" s="214"/>
      <c r="DP166" s="214"/>
      <c r="DQ166" s="214"/>
      <c r="DR166" s="214"/>
      <c r="DS166" s="214"/>
      <c r="DT166" s="214"/>
      <c r="DU166" s="214"/>
      <c r="DV166" s="214"/>
      <c r="DW166" s="214"/>
      <c r="DX166" s="214"/>
      <c r="DY166" s="214"/>
      <c r="DZ166" s="214"/>
      <c r="EA166" s="214"/>
      <c r="EB166" s="214"/>
      <c r="EC166" s="214"/>
      <c r="ED166" s="214"/>
      <c r="EE166" s="214"/>
      <c r="EF166" s="214"/>
      <c r="EG166" s="214"/>
      <c r="EH166" s="214"/>
      <c r="EI166" s="214"/>
      <c r="EJ166" s="214"/>
      <c r="EK166" s="214"/>
      <c r="EL166" s="214"/>
      <c r="EM166" s="214"/>
      <c r="EN166" s="214"/>
      <c r="EO166" s="214"/>
      <c r="EP166" s="214"/>
      <c r="EQ166" s="214"/>
      <c r="ER166" s="214"/>
      <c r="ES166" s="214"/>
      <c r="ET166" s="214"/>
      <c r="EU166" s="214"/>
      <c r="EV166" s="214"/>
    </row>
    <row r="167" spans="1:152" ht="16.5" thickBot="1">
      <c r="A167" s="959" t="s">
        <v>1764</v>
      </c>
      <c r="B167" s="948">
        <v>46167</v>
      </c>
      <c r="C167" s="936" t="s">
        <v>668</v>
      </c>
      <c r="D167" s="944" t="s">
        <v>669</v>
      </c>
      <c r="E167" s="986">
        <v>0.60299999999999998</v>
      </c>
      <c r="F167" s="943">
        <v>6.0299999999999994</v>
      </c>
      <c r="G167" s="936" t="s">
        <v>1760</v>
      </c>
      <c r="H167" s="936" t="s">
        <v>1760</v>
      </c>
      <c r="I167" s="248" t="str">
        <f t="shared" si="8"/>
        <v>FR0013131877</v>
      </c>
      <c r="J167" s="248" t="str">
        <f t="shared" si="9"/>
        <v>FR0013131877</v>
      </c>
      <c r="K167" s="303" t="str">
        <f t="shared" si="10"/>
        <v>FOATU8</v>
      </c>
      <c r="L167" s="303" t="str">
        <f t="shared" si="11"/>
        <v>FOATU8</v>
      </c>
      <c r="M167" s="349" t="s">
        <v>1760</v>
      </c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  <c r="CG167" s="214"/>
      <c r="CH167" s="214"/>
      <c r="CI167" s="214"/>
      <c r="CJ167" s="214"/>
      <c r="CK167" s="214"/>
      <c r="CL167" s="214"/>
      <c r="CM167" s="214"/>
      <c r="CN167" s="214"/>
      <c r="CO167" s="214"/>
      <c r="CP167" s="214"/>
      <c r="CQ167" s="214"/>
      <c r="CR167" s="214"/>
      <c r="CS167" s="214"/>
      <c r="CT167" s="214"/>
      <c r="CU167" s="214"/>
      <c r="CV167" s="214"/>
      <c r="CW167" s="214"/>
      <c r="CX167" s="214"/>
      <c r="CY167" s="214"/>
      <c r="CZ167" s="214"/>
      <c r="DA167" s="214"/>
      <c r="DB167" s="214"/>
      <c r="DC167" s="214"/>
      <c r="DD167" s="214"/>
      <c r="DE167" s="214"/>
      <c r="DF167" s="214"/>
      <c r="DG167" s="214"/>
      <c r="DH167" s="214"/>
      <c r="DI167" s="214"/>
      <c r="DJ167" s="214"/>
      <c r="DK167" s="214"/>
      <c r="DL167" s="214"/>
      <c r="DM167" s="214"/>
      <c r="DN167" s="214"/>
      <c r="DO167" s="214"/>
      <c r="DP167" s="214"/>
      <c r="DQ167" s="214"/>
      <c r="DR167" s="214"/>
      <c r="DS167" s="214"/>
      <c r="DT167" s="214"/>
      <c r="DU167" s="214"/>
      <c r="DV167" s="214"/>
      <c r="DW167" s="214"/>
      <c r="DX167" s="214"/>
      <c r="DY167" s="214"/>
      <c r="DZ167" s="214"/>
      <c r="EA167" s="214"/>
      <c r="EB167" s="214"/>
      <c r="EC167" s="214"/>
      <c r="ED167" s="214"/>
      <c r="EE167" s="214"/>
      <c r="EF167" s="214"/>
      <c r="EG167" s="214"/>
      <c r="EH167" s="214"/>
      <c r="EI167" s="214"/>
      <c r="EJ167" s="214"/>
      <c r="EK167" s="214"/>
      <c r="EL167" s="214"/>
      <c r="EM167" s="214"/>
      <c r="EN167" s="214"/>
      <c r="EO167" s="214"/>
      <c r="EP167" s="214"/>
      <c r="EQ167" s="214"/>
      <c r="ER167" s="214"/>
      <c r="ES167" s="214"/>
      <c r="ET167" s="221"/>
      <c r="EU167" s="221"/>
      <c r="EV167" s="221"/>
    </row>
    <row r="168" spans="1:152" ht="16.5" thickBot="1">
      <c r="A168" s="959" t="s">
        <v>1765</v>
      </c>
      <c r="B168" s="948">
        <v>46351</v>
      </c>
      <c r="C168" s="944" t="s">
        <v>703</v>
      </c>
      <c r="D168" s="944" t="s">
        <v>704</v>
      </c>
      <c r="E168" s="986">
        <v>0.628</v>
      </c>
      <c r="F168" s="943">
        <v>6.28</v>
      </c>
      <c r="G168" s="936" t="s">
        <v>1760</v>
      </c>
      <c r="H168" s="936" t="s">
        <v>1760</v>
      </c>
      <c r="I168" s="248" t="str">
        <f t="shared" si="8"/>
        <v>FR0013200813</v>
      </c>
      <c r="J168" s="248" t="str">
        <f t="shared" si="9"/>
        <v>FR0013200813</v>
      </c>
      <c r="K168" s="303" t="str">
        <f t="shared" si="10"/>
        <v>FOATU8</v>
      </c>
      <c r="L168" s="303" t="str">
        <f t="shared" si="11"/>
        <v>FOATU8</v>
      </c>
      <c r="M168" s="349" t="s">
        <v>1760</v>
      </c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  <c r="CG168" s="214"/>
      <c r="CH168" s="214"/>
      <c r="CI168" s="214"/>
      <c r="CJ168" s="214"/>
      <c r="CK168" s="214"/>
      <c r="CL168" s="214"/>
      <c r="CM168" s="214"/>
      <c r="CN168" s="214"/>
      <c r="CO168" s="214"/>
      <c r="CP168" s="214"/>
      <c r="CQ168" s="214"/>
      <c r="CR168" s="214"/>
      <c r="CS168" s="214"/>
      <c r="CT168" s="214"/>
      <c r="CU168" s="214"/>
      <c r="CV168" s="214"/>
      <c r="CW168" s="214"/>
      <c r="CX168" s="214"/>
      <c r="CY168" s="214"/>
      <c r="CZ168" s="214"/>
      <c r="DA168" s="214"/>
      <c r="DB168" s="214"/>
      <c r="DC168" s="214"/>
      <c r="DD168" s="214"/>
      <c r="DE168" s="214"/>
      <c r="DF168" s="214"/>
      <c r="DG168" s="214"/>
      <c r="DH168" s="214"/>
      <c r="DI168" s="214"/>
      <c r="DJ168" s="214"/>
      <c r="DK168" s="214"/>
      <c r="DL168" s="214"/>
      <c r="DM168" s="214"/>
      <c r="DN168" s="214"/>
      <c r="DO168" s="214"/>
      <c r="DP168" s="214"/>
      <c r="DQ168" s="214"/>
      <c r="DR168" s="214"/>
      <c r="DS168" s="214"/>
      <c r="DT168" s="214"/>
      <c r="DU168" s="214"/>
      <c r="DV168" s="214"/>
      <c r="DW168" s="214"/>
      <c r="DX168" s="214"/>
      <c r="DY168" s="214"/>
      <c r="DZ168" s="214"/>
      <c r="EA168" s="214"/>
      <c r="EB168" s="214"/>
      <c r="EC168" s="214"/>
      <c r="ED168" s="214"/>
      <c r="EE168" s="214"/>
      <c r="EF168" s="214"/>
      <c r="EG168" s="214"/>
      <c r="EH168" s="214"/>
      <c r="EI168" s="214"/>
      <c r="EJ168" s="214"/>
      <c r="EK168" s="214"/>
      <c r="EL168" s="214"/>
      <c r="EM168" s="214"/>
      <c r="EN168" s="214"/>
      <c r="EO168" s="214"/>
      <c r="EP168" s="214"/>
      <c r="EQ168" s="214"/>
      <c r="ER168" s="214"/>
      <c r="ES168" s="214"/>
      <c r="ET168" s="214"/>
      <c r="EU168" s="214"/>
      <c r="EV168" s="214"/>
    </row>
    <row r="169" spans="1:152" ht="16.5" thickBot="1">
      <c r="A169" s="959" t="s">
        <v>1766</v>
      </c>
      <c r="B169" s="948">
        <v>46532</v>
      </c>
      <c r="C169" s="960" t="s">
        <v>767</v>
      </c>
      <c r="D169" s="961" t="s">
        <v>745</v>
      </c>
      <c r="E169" s="986">
        <v>0.66843300000000005</v>
      </c>
      <c r="F169" s="943">
        <v>6.83</v>
      </c>
      <c r="G169" s="936" t="s">
        <v>1760</v>
      </c>
      <c r="H169" s="936" t="s">
        <v>1760</v>
      </c>
      <c r="I169" s="248" t="str">
        <f>LEFT(D169,12)</f>
        <v>FR0013250560</v>
      </c>
      <c r="J169" s="248" t="str">
        <f>I169</f>
        <v>FR0013250560</v>
      </c>
      <c r="K169" s="303" t="str">
        <f t="shared" si="10"/>
        <v>FOATU8</v>
      </c>
      <c r="L169" s="303" t="str">
        <f>K169</f>
        <v>FOATU8</v>
      </c>
      <c r="M169" s="349" t="s">
        <v>1760</v>
      </c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  <c r="CG169" s="214"/>
      <c r="CH169" s="214"/>
      <c r="CI169" s="214"/>
      <c r="CJ169" s="214"/>
      <c r="CK169" s="214"/>
      <c r="CL169" s="214"/>
      <c r="CM169" s="214"/>
      <c r="CN169" s="214"/>
      <c r="CO169" s="214"/>
      <c r="CP169" s="214"/>
      <c r="CQ169" s="214"/>
      <c r="CR169" s="214"/>
      <c r="CS169" s="214"/>
      <c r="CT169" s="214"/>
      <c r="CU169" s="214"/>
      <c r="CV169" s="214"/>
      <c r="CW169" s="214"/>
      <c r="CX169" s="214"/>
      <c r="CY169" s="214"/>
      <c r="CZ169" s="214"/>
      <c r="DA169" s="214"/>
      <c r="DB169" s="214"/>
      <c r="DC169" s="214"/>
      <c r="DD169" s="214"/>
      <c r="DE169" s="214"/>
      <c r="DF169" s="214"/>
      <c r="DG169" s="214"/>
      <c r="DH169" s="214"/>
      <c r="DI169" s="214"/>
      <c r="DJ169" s="214"/>
      <c r="DK169" s="214"/>
      <c r="DL169" s="214"/>
      <c r="DM169" s="214"/>
      <c r="DN169" s="214"/>
      <c r="DO169" s="214"/>
      <c r="DP169" s="214"/>
      <c r="DQ169" s="214"/>
      <c r="DR169" s="214"/>
      <c r="DS169" s="214"/>
      <c r="DT169" s="214"/>
      <c r="DU169" s="214"/>
      <c r="DV169" s="214"/>
      <c r="DW169" s="214"/>
      <c r="DX169" s="214"/>
      <c r="DY169" s="214"/>
      <c r="DZ169" s="214"/>
      <c r="EA169" s="214"/>
      <c r="EB169" s="214"/>
      <c r="EC169" s="214"/>
      <c r="ED169" s="214"/>
      <c r="EE169" s="214"/>
      <c r="EF169" s="214"/>
      <c r="EG169" s="214"/>
      <c r="EH169" s="214"/>
      <c r="EI169" s="214"/>
      <c r="EJ169" s="214"/>
      <c r="EK169" s="214"/>
      <c r="EL169" s="214"/>
      <c r="EM169" s="214"/>
      <c r="EN169" s="214"/>
      <c r="EO169" s="214"/>
      <c r="EP169" s="214"/>
      <c r="EQ169" s="214"/>
      <c r="ER169" s="214"/>
      <c r="ES169" s="214"/>
      <c r="ET169" s="214"/>
      <c r="EU169" s="214"/>
      <c r="EV169" s="214"/>
    </row>
    <row r="170" spans="1:152" ht="16.5" thickBot="1">
      <c r="A170" s="959" t="s">
        <v>1767</v>
      </c>
      <c r="B170" s="948">
        <v>46685</v>
      </c>
      <c r="C170" s="936" t="s">
        <v>331</v>
      </c>
      <c r="D170" s="936" t="s">
        <v>502</v>
      </c>
      <c r="E170" s="986">
        <v>0.776563</v>
      </c>
      <c r="F170" s="943">
        <v>7.7656299999999998</v>
      </c>
      <c r="G170" s="936" t="s">
        <v>1760</v>
      </c>
      <c r="H170" s="936" t="s">
        <v>1760</v>
      </c>
      <c r="I170" s="248" t="str">
        <f t="shared" si="8"/>
        <v>FR0011317783</v>
      </c>
      <c r="J170" s="248" t="str">
        <f t="shared" si="9"/>
        <v>FR0011317783</v>
      </c>
      <c r="K170" s="303" t="str">
        <f t="shared" si="10"/>
        <v>FOATU8</v>
      </c>
      <c r="L170" s="303" t="str">
        <f t="shared" si="11"/>
        <v>FOATU8</v>
      </c>
      <c r="M170" s="349" t="s">
        <v>1760</v>
      </c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  <c r="CG170" s="214"/>
      <c r="CH170" s="214"/>
      <c r="CI170" s="214"/>
      <c r="CJ170" s="214"/>
      <c r="CK170" s="214"/>
      <c r="CL170" s="214"/>
      <c r="CM170" s="214"/>
      <c r="CN170" s="214"/>
      <c r="CO170" s="214"/>
      <c r="CP170" s="214"/>
      <c r="CQ170" s="214"/>
      <c r="CR170" s="214"/>
      <c r="CS170" s="214"/>
      <c r="CT170" s="214"/>
      <c r="CU170" s="214"/>
      <c r="CV170" s="214"/>
      <c r="CW170" s="214"/>
      <c r="CX170" s="214"/>
      <c r="CY170" s="214"/>
      <c r="CZ170" s="214"/>
      <c r="DA170" s="214"/>
      <c r="DB170" s="214"/>
      <c r="DC170" s="214"/>
      <c r="DD170" s="214"/>
      <c r="DE170" s="214"/>
      <c r="DF170" s="214"/>
      <c r="DG170" s="214"/>
      <c r="DH170" s="214"/>
      <c r="DI170" s="214"/>
      <c r="DJ170" s="214"/>
      <c r="DK170" s="214"/>
      <c r="DL170" s="214"/>
      <c r="DM170" s="214"/>
      <c r="DN170" s="214"/>
      <c r="DO170" s="214"/>
      <c r="DP170" s="214"/>
      <c r="DQ170" s="214"/>
      <c r="DR170" s="214"/>
      <c r="DS170" s="214"/>
      <c r="DT170" s="214"/>
      <c r="DU170" s="214"/>
      <c r="DV170" s="214"/>
      <c r="DW170" s="214"/>
      <c r="DX170" s="214"/>
      <c r="DY170" s="214"/>
      <c r="DZ170" s="214"/>
      <c r="EA170" s="214"/>
      <c r="EB170" s="214"/>
      <c r="EC170" s="214"/>
      <c r="ED170" s="214"/>
      <c r="EE170" s="214"/>
      <c r="EF170" s="214"/>
      <c r="EG170" s="214"/>
      <c r="EH170" s="214"/>
      <c r="EI170" s="214"/>
      <c r="EJ170" s="214"/>
      <c r="EK170" s="214"/>
      <c r="EL170" s="214"/>
      <c r="EM170" s="214"/>
      <c r="EN170" s="214"/>
      <c r="EO170" s="214"/>
      <c r="EP170" s="214"/>
      <c r="EQ170" s="214"/>
      <c r="ER170" s="214"/>
      <c r="ES170" s="214"/>
      <c r="ET170" s="214"/>
      <c r="EU170" s="214"/>
      <c r="EV170" s="214"/>
    </row>
    <row r="171" spans="1:152" ht="16.5" thickBot="1">
      <c r="A171" s="959" t="s">
        <v>1768</v>
      </c>
      <c r="B171" s="948">
        <v>46898</v>
      </c>
      <c r="C171" s="960" t="s">
        <v>1475</v>
      </c>
      <c r="D171" s="961" t="s">
        <v>1427</v>
      </c>
      <c r="E171" s="986">
        <v>0.62204700000000002</v>
      </c>
      <c r="F171" s="943">
        <v>7.37</v>
      </c>
      <c r="G171" s="936" t="s">
        <v>1760</v>
      </c>
      <c r="H171" s="936" t="s">
        <v>1760</v>
      </c>
      <c r="I171" s="248" t="str">
        <f t="shared" si="8"/>
        <v>FR0013286192</v>
      </c>
      <c r="J171" s="248" t="str">
        <f t="shared" si="9"/>
        <v>FR0013286192</v>
      </c>
      <c r="K171" s="303" t="str">
        <f t="shared" si="10"/>
        <v>FOATU8</v>
      </c>
      <c r="L171" s="303" t="str">
        <f t="shared" si="11"/>
        <v>FOATU8</v>
      </c>
      <c r="M171" s="349" t="s">
        <v>1760</v>
      </c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  <c r="CG171" s="214"/>
      <c r="CH171" s="214"/>
      <c r="CI171" s="214"/>
      <c r="CJ171" s="214"/>
      <c r="CK171" s="214"/>
      <c r="CL171" s="214"/>
      <c r="CM171" s="214"/>
      <c r="CN171" s="214"/>
      <c r="CO171" s="214"/>
      <c r="CP171" s="214"/>
      <c r="CQ171" s="214"/>
      <c r="CR171" s="214"/>
      <c r="CS171" s="214"/>
      <c r="CT171" s="214"/>
      <c r="CU171" s="214"/>
      <c r="CV171" s="214"/>
      <c r="CW171" s="214"/>
      <c r="CX171" s="214"/>
      <c r="CY171" s="214"/>
      <c r="CZ171" s="214"/>
      <c r="DA171" s="214"/>
      <c r="DB171" s="214"/>
      <c r="DC171" s="214"/>
      <c r="DD171" s="214"/>
      <c r="DE171" s="214"/>
      <c r="DF171" s="214"/>
      <c r="DG171" s="214"/>
      <c r="DH171" s="214"/>
      <c r="DI171" s="214"/>
      <c r="DJ171" s="214"/>
      <c r="DK171" s="214"/>
      <c r="DL171" s="214"/>
      <c r="DM171" s="214"/>
      <c r="DN171" s="214"/>
      <c r="DO171" s="214"/>
      <c r="DP171" s="214"/>
      <c r="DQ171" s="214"/>
      <c r="DR171" s="214"/>
      <c r="DS171" s="214"/>
      <c r="DT171" s="214"/>
      <c r="DU171" s="214"/>
      <c r="DV171" s="214"/>
      <c r="DW171" s="214"/>
      <c r="DX171" s="214"/>
      <c r="DY171" s="214"/>
      <c r="DZ171" s="214"/>
      <c r="EA171" s="214"/>
      <c r="EB171" s="214"/>
      <c r="EC171" s="214"/>
      <c r="ED171" s="214"/>
      <c r="EE171" s="214"/>
      <c r="EF171" s="214"/>
      <c r="EG171" s="214"/>
      <c r="EH171" s="214"/>
      <c r="EI171" s="214"/>
      <c r="EJ171" s="214"/>
      <c r="EK171" s="214"/>
      <c r="EL171" s="214"/>
      <c r="EM171" s="214"/>
      <c r="EN171" s="214"/>
      <c r="EO171" s="214"/>
      <c r="EP171" s="214"/>
      <c r="EQ171" s="214"/>
      <c r="ER171" s="214"/>
      <c r="ES171" s="214"/>
      <c r="ET171" s="214"/>
      <c r="EU171" s="214"/>
      <c r="EV171" s="214"/>
    </row>
    <row r="172" spans="1:152" ht="16.5" thickBot="1">
      <c r="A172" s="959" t="s">
        <v>1769</v>
      </c>
      <c r="B172" s="942">
        <v>47233</v>
      </c>
      <c r="C172" s="934" t="s">
        <v>104</v>
      </c>
      <c r="D172" s="934" t="s">
        <v>503</v>
      </c>
      <c r="E172" s="986">
        <v>1.0229999999999999</v>
      </c>
      <c r="F172" s="943">
        <v>10.229999999999999</v>
      </c>
      <c r="G172" s="936" t="s">
        <v>1760</v>
      </c>
      <c r="H172" s="936" t="s">
        <v>1760</v>
      </c>
      <c r="I172" s="248" t="str">
        <f t="shared" si="8"/>
        <v>FR0000571218</v>
      </c>
      <c r="J172" s="248" t="str">
        <f t="shared" si="9"/>
        <v>FR0000571218</v>
      </c>
      <c r="K172" s="303" t="str">
        <f t="shared" si="10"/>
        <v>FOATU8</v>
      </c>
      <c r="L172" s="303" t="str">
        <f t="shared" si="11"/>
        <v>FOATU8</v>
      </c>
      <c r="M172" s="349" t="s">
        <v>1760</v>
      </c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  <c r="CG172" s="214"/>
      <c r="CH172" s="214"/>
      <c r="CI172" s="214"/>
      <c r="CJ172" s="214"/>
      <c r="CK172" s="214"/>
      <c r="CL172" s="214"/>
      <c r="CM172" s="214"/>
      <c r="CN172" s="214"/>
      <c r="CO172" s="214"/>
      <c r="CP172" s="214"/>
      <c r="CQ172" s="214"/>
      <c r="CR172" s="214"/>
      <c r="CS172" s="214"/>
      <c r="CT172" s="214"/>
      <c r="CU172" s="214"/>
      <c r="CV172" s="214"/>
      <c r="CW172" s="214"/>
      <c r="CX172" s="214"/>
      <c r="CY172" s="214"/>
      <c r="CZ172" s="214"/>
      <c r="DA172" s="214"/>
      <c r="DB172" s="214"/>
      <c r="DC172" s="214"/>
      <c r="DD172" s="214"/>
      <c r="DE172" s="214"/>
      <c r="DF172" s="214"/>
      <c r="DG172" s="214"/>
      <c r="DH172" s="214"/>
      <c r="DI172" s="214"/>
      <c r="DJ172" s="214"/>
      <c r="DK172" s="214"/>
      <c r="DL172" s="214"/>
      <c r="DM172" s="214"/>
      <c r="DN172" s="214"/>
      <c r="DO172" s="214"/>
      <c r="DP172" s="214"/>
      <c r="DQ172" s="214"/>
      <c r="DR172" s="214"/>
      <c r="DS172" s="214"/>
      <c r="DT172" s="214"/>
      <c r="DU172" s="214"/>
      <c r="DV172" s="214"/>
      <c r="DW172" s="214"/>
      <c r="DX172" s="214"/>
      <c r="DY172" s="214"/>
      <c r="DZ172" s="214"/>
      <c r="EA172" s="214"/>
      <c r="EB172" s="214"/>
      <c r="EC172" s="214"/>
      <c r="ED172" s="214"/>
      <c r="EE172" s="214"/>
      <c r="EF172" s="214"/>
      <c r="EG172" s="214"/>
      <c r="EH172" s="214"/>
      <c r="EI172" s="214"/>
      <c r="EJ172" s="214"/>
      <c r="EK172" s="214"/>
      <c r="EL172" s="214"/>
      <c r="EM172" s="214"/>
      <c r="EN172" s="214"/>
      <c r="EO172" s="214"/>
      <c r="EP172" s="214"/>
      <c r="EQ172" s="214"/>
      <c r="ER172" s="214"/>
      <c r="ES172" s="214"/>
      <c r="ET172" s="216"/>
      <c r="EU172" s="216"/>
      <c r="EV172" s="216"/>
    </row>
    <row r="173" spans="1:152" ht="16.5" thickBot="1">
      <c r="A173" s="959" t="s">
        <v>1770</v>
      </c>
      <c r="B173" s="942">
        <v>47628</v>
      </c>
      <c r="C173" s="945" t="s">
        <v>332</v>
      </c>
      <c r="D173" s="945" t="s">
        <v>235</v>
      </c>
      <c r="E173" s="986">
        <v>0.95499999999999996</v>
      </c>
      <c r="F173" s="943">
        <v>9.5499999999999989</v>
      </c>
      <c r="G173" s="936" t="s">
        <v>1760</v>
      </c>
      <c r="H173" s="936" t="s">
        <v>1760</v>
      </c>
      <c r="I173" s="248" t="str">
        <f t="shared" si="8"/>
        <v>FR0011883966</v>
      </c>
      <c r="J173" s="248" t="str">
        <f t="shared" si="9"/>
        <v>FR0011883966</v>
      </c>
      <c r="K173" s="303" t="str">
        <f t="shared" si="10"/>
        <v>FOATU8</v>
      </c>
      <c r="L173" s="303" t="str">
        <f t="shared" si="11"/>
        <v>FOATU8</v>
      </c>
      <c r="M173" s="349" t="s">
        <v>1760</v>
      </c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  <c r="CG173" s="214"/>
      <c r="CH173" s="214"/>
      <c r="CI173" s="214"/>
      <c r="CJ173" s="214"/>
      <c r="CK173" s="214"/>
      <c r="CL173" s="214"/>
      <c r="CM173" s="214"/>
      <c r="CN173" s="214"/>
      <c r="CO173" s="214"/>
      <c r="CP173" s="214"/>
      <c r="CQ173" s="214"/>
      <c r="CR173" s="214"/>
      <c r="CS173" s="214"/>
      <c r="CT173" s="214"/>
      <c r="CU173" s="214"/>
      <c r="CV173" s="214"/>
      <c r="CW173" s="214"/>
      <c r="CX173" s="214"/>
      <c r="CY173" s="214"/>
      <c r="CZ173" s="214"/>
      <c r="DA173" s="214"/>
      <c r="DB173" s="214"/>
      <c r="DC173" s="214"/>
      <c r="DD173" s="214"/>
      <c r="DE173" s="214"/>
      <c r="DF173" s="214"/>
      <c r="DG173" s="214"/>
      <c r="DH173" s="214"/>
      <c r="DI173" s="214"/>
      <c r="DJ173" s="214"/>
      <c r="DK173" s="214"/>
      <c r="DL173" s="214"/>
      <c r="DM173" s="214"/>
      <c r="DN173" s="214"/>
      <c r="DO173" s="214"/>
      <c r="DP173" s="214"/>
      <c r="DQ173" s="214"/>
      <c r="DR173" s="214"/>
      <c r="DS173" s="214"/>
      <c r="DT173" s="214"/>
      <c r="DU173" s="214"/>
      <c r="DV173" s="214"/>
      <c r="DW173" s="214"/>
      <c r="DX173" s="214"/>
      <c r="DY173" s="214"/>
      <c r="DZ173" s="214"/>
      <c r="EA173" s="214"/>
      <c r="EB173" s="214"/>
      <c r="EC173" s="214"/>
      <c r="ED173" s="214"/>
      <c r="EE173" s="214"/>
      <c r="EF173" s="214"/>
      <c r="EG173" s="214"/>
      <c r="EH173" s="214"/>
      <c r="EI173" s="214"/>
      <c r="EJ173" s="214"/>
      <c r="EK173" s="214"/>
      <c r="EL173" s="214"/>
      <c r="EM173" s="214"/>
      <c r="EN173" s="214"/>
      <c r="EO173" s="214"/>
      <c r="EP173" s="214"/>
      <c r="EQ173" s="214"/>
      <c r="ER173" s="214"/>
      <c r="ES173" s="214"/>
      <c r="ET173" s="225"/>
      <c r="EU173" s="225"/>
      <c r="EV173" s="225"/>
    </row>
    <row r="174" spans="1:152" ht="16.5" thickBot="1">
      <c r="A174" s="959" t="s">
        <v>1771</v>
      </c>
      <c r="B174" s="942">
        <v>47993</v>
      </c>
      <c r="C174" s="945" t="s">
        <v>578</v>
      </c>
      <c r="D174" s="944" t="s">
        <v>579</v>
      </c>
      <c r="E174" s="986">
        <v>0.96</v>
      </c>
      <c r="F174" s="943">
        <v>9.6</v>
      </c>
      <c r="G174" s="936" t="s">
        <v>1760</v>
      </c>
      <c r="H174" s="936" t="s">
        <v>1760</v>
      </c>
      <c r="I174" s="248" t="str">
        <f t="shared" si="8"/>
        <v>FR0012993103</v>
      </c>
      <c r="J174" s="248" t="str">
        <f t="shared" si="9"/>
        <v>FR0012993103</v>
      </c>
      <c r="K174" s="303" t="str">
        <f t="shared" si="10"/>
        <v>FOATU8</v>
      </c>
      <c r="L174" s="303" t="str">
        <f t="shared" si="11"/>
        <v>FOATU8</v>
      </c>
      <c r="M174" s="349" t="s">
        <v>1760</v>
      </c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  <c r="CG174" s="214"/>
      <c r="CH174" s="214"/>
      <c r="CI174" s="214"/>
      <c r="CJ174" s="214"/>
      <c r="CK174" s="214"/>
      <c r="CL174" s="214"/>
      <c r="CM174" s="214"/>
      <c r="CN174" s="214"/>
      <c r="CO174" s="214"/>
      <c r="CP174" s="214"/>
      <c r="CQ174" s="214"/>
      <c r="CR174" s="214"/>
      <c r="CS174" s="214"/>
      <c r="CT174" s="214"/>
      <c r="CU174" s="214"/>
      <c r="CV174" s="214"/>
      <c r="CW174" s="214"/>
      <c r="CX174" s="214"/>
      <c r="CY174" s="214"/>
      <c r="CZ174" s="214"/>
      <c r="DA174" s="214"/>
      <c r="DB174" s="214"/>
      <c r="DC174" s="214"/>
      <c r="DD174" s="214"/>
      <c r="DE174" s="214"/>
      <c r="DF174" s="214"/>
      <c r="DG174" s="214"/>
      <c r="DH174" s="214"/>
      <c r="DI174" s="214"/>
      <c r="DJ174" s="214"/>
      <c r="DK174" s="214"/>
      <c r="DL174" s="214"/>
      <c r="DM174" s="214"/>
      <c r="DN174" s="214"/>
      <c r="DO174" s="214"/>
      <c r="DP174" s="214"/>
      <c r="DQ174" s="214"/>
      <c r="DR174" s="214"/>
      <c r="DS174" s="214"/>
      <c r="DT174" s="214"/>
      <c r="DU174" s="214"/>
      <c r="DV174" s="214"/>
      <c r="DW174" s="214"/>
      <c r="DX174" s="214"/>
      <c r="DY174" s="214"/>
      <c r="DZ174" s="214"/>
      <c r="EA174" s="214"/>
      <c r="EB174" s="214"/>
      <c r="EC174" s="214"/>
      <c r="ED174" s="214"/>
      <c r="EE174" s="214"/>
      <c r="EF174" s="214"/>
      <c r="EG174" s="214"/>
      <c r="EH174" s="214"/>
      <c r="EI174" s="214"/>
      <c r="EJ174" s="214"/>
      <c r="EK174" s="214"/>
      <c r="EL174" s="214"/>
      <c r="EM174" s="214"/>
      <c r="EN174" s="214"/>
      <c r="EO174" s="214"/>
      <c r="EP174" s="214"/>
      <c r="EQ174" s="214"/>
      <c r="ER174" s="214"/>
      <c r="ES174" s="214"/>
      <c r="ET174" s="224"/>
      <c r="EU174" s="224"/>
      <c r="EV174" s="224"/>
    </row>
    <row r="175" spans="1:152" ht="16.5" thickBot="1">
      <c r="A175" s="959" t="s">
        <v>1772</v>
      </c>
      <c r="B175" s="942">
        <v>48512</v>
      </c>
      <c r="C175" s="934" t="s">
        <v>105</v>
      </c>
      <c r="D175" s="934" t="s">
        <v>504</v>
      </c>
      <c r="E175" s="986">
        <v>1.387</v>
      </c>
      <c r="F175" s="943">
        <v>13.870000000000001</v>
      </c>
      <c r="G175" s="936" t="s">
        <v>1760</v>
      </c>
      <c r="H175" s="936" t="s">
        <v>1760</v>
      </c>
      <c r="I175" s="248" t="str">
        <f t="shared" si="8"/>
        <v>FR0000187635</v>
      </c>
      <c r="J175" s="248" t="str">
        <f t="shared" si="9"/>
        <v>FR0000187635</v>
      </c>
      <c r="K175" s="303" t="str">
        <f t="shared" si="10"/>
        <v>FOATU8</v>
      </c>
      <c r="L175" s="303" t="str">
        <f t="shared" si="11"/>
        <v>FOATU8</v>
      </c>
      <c r="M175" s="349" t="s">
        <v>1760</v>
      </c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4"/>
      <c r="CI175" s="214"/>
      <c r="CJ175" s="214"/>
      <c r="CK175" s="214"/>
      <c r="CL175" s="214"/>
      <c r="CM175" s="214"/>
      <c r="CN175" s="214"/>
      <c r="CO175" s="214"/>
      <c r="CP175" s="214"/>
      <c r="CQ175" s="214"/>
      <c r="CR175" s="214"/>
      <c r="CS175" s="214"/>
      <c r="CT175" s="214"/>
      <c r="CU175" s="214"/>
      <c r="CV175" s="214"/>
      <c r="CW175" s="214"/>
      <c r="CX175" s="214"/>
      <c r="CY175" s="214"/>
      <c r="CZ175" s="214"/>
      <c r="DA175" s="214"/>
      <c r="DB175" s="214"/>
      <c r="DC175" s="214"/>
      <c r="DD175" s="214"/>
      <c r="DE175" s="214"/>
      <c r="DF175" s="214"/>
      <c r="DG175" s="214"/>
      <c r="DH175" s="214"/>
      <c r="DI175" s="214"/>
      <c r="DJ175" s="214"/>
      <c r="DK175" s="214"/>
      <c r="DL175" s="214"/>
      <c r="DM175" s="214"/>
      <c r="DN175" s="214"/>
      <c r="DO175" s="214"/>
      <c r="DP175" s="214"/>
      <c r="DQ175" s="214"/>
      <c r="DR175" s="214"/>
      <c r="DS175" s="214"/>
      <c r="DT175" s="214"/>
      <c r="DU175" s="214"/>
      <c r="DV175" s="214"/>
      <c r="DW175" s="214"/>
      <c r="DX175" s="214"/>
      <c r="DY175" s="214"/>
      <c r="DZ175" s="214"/>
      <c r="EA175" s="214"/>
      <c r="EB175" s="214"/>
      <c r="EC175" s="214"/>
      <c r="ED175" s="214"/>
      <c r="EE175" s="214"/>
      <c r="EF175" s="214"/>
      <c r="EG175" s="214"/>
      <c r="EH175" s="214"/>
      <c r="EI175" s="214"/>
      <c r="EJ175" s="214"/>
      <c r="EK175" s="214"/>
      <c r="EL175" s="214"/>
      <c r="EM175" s="214"/>
      <c r="EN175" s="214"/>
      <c r="EO175" s="214"/>
      <c r="EP175" s="214"/>
      <c r="EQ175" s="214"/>
      <c r="ER175" s="214"/>
      <c r="ES175" s="214"/>
      <c r="ET175" s="214"/>
      <c r="EU175" s="214"/>
      <c r="EV175" s="214"/>
    </row>
    <row r="176" spans="1:152" ht="16.5" thickBot="1">
      <c r="A176" s="959" t="s">
        <v>1773</v>
      </c>
      <c r="B176" s="942">
        <v>49089</v>
      </c>
      <c r="C176" s="960" t="s">
        <v>1567</v>
      </c>
      <c r="D176" s="960" t="s">
        <v>1508</v>
      </c>
      <c r="E176" s="986">
        <v>1.1160000000000001</v>
      </c>
      <c r="F176" s="943">
        <v>11.16</v>
      </c>
      <c r="G176" s="936" t="s">
        <v>1760</v>
      </c>
      <c r="H176" s="936" t="s">
        <v>1760</v>
      </c>
      <c r="I176" s="248" t="str">
        <f t="shared" si="8"/>
        <v>FR0013313582</v>
      </c>
      <c r="J176" s="248" t="str">
        <f t="shared" si="9"/>
        <v>FR0013313582</v>
      </c>
      <c r="K176" s="303" t="str">
        <f t="shared" si="10"/>
        <v>FOATU8</v>
      </c>
      <c r="L176" s="303" t="str">
        <f t="shared" si="11"/>
        <v>FOATU8</v>
      </c>
      <c r="M176" s="349" t="s">
        <v>1760</v>
      </c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  <c r="CG176" s="214"/>
      <c r="CH176" s="214"/>
      <c r="CI176" s="214"/>
      <c r="CJ176" s="214"/>
      <c r="CK176" s="214"/>
      <c r="CL176" s="214"/>
      <c r="CM176" s="214"/>
      <c r="CN176" s="214"/>
      <c r="CO176" s="214"/>
      <c r="CP176" s="214"/>
      <c r="CQ176" s="214"/>
      <c r="CR176" s="214"/>
      <c r="CS176" s="214"/>
      <c r="CT176" s="214"/>
      <c r="CU176" s="214"/>
      <c r="CV176" s="214"/>
      <c r="CW176" s="214"/>
      <c r="CX176" s="214"/>
      <c r="CY176" s="214"/>
      <c r="CZ176" s="214"/>
      <c r="DA176" s="214"/>
      <c r="DB176" s="214"/>
      <c r="DC176" s="214"/>
      <c r="DD176" s="214"/>
      <c r="DE176" s="214"/>
      <c r="DF176" s="214"/>
      <c r="DG176" s="214"/>
      <c r="DH176" s="214"/>
      <c r="DI176" s="214"/>
      <c r="DJ176" s="214"/>
      <c r="DK176" s="214"/>
      <c r="DL176" s="214"/>
      <c r="DM176" s="214"/>
      <c r="DN176" s="214"/>
      <c r="DO176" s="214"/>
      <c r="DP176" s="214"/>
      <c r="DQ176" s="214"/>
      <c r="DR176" s="214"/>
      <c r="DS176" s="214"/>
      <c r="DT176" s="214"/>
      <c r="DU176" s="214"/>
      <c r="DV176" s="214"/>
      <c r="DW176" s="214"/>
      <c r="DX176" s="214"/>
      <c r="DY176" s="214"/>
      <c r="DZ176" s="214"/>
      <c r="EA176" s="214"/>
      <c r="EB176" s="214"/>
      <c r="EC176" s="214"/>
      <c r="ED176" s="214"/>
      <c r="EE176" s="214"/>
      <c r="EF176" s="214"/>
      <c r="EG176" s="214"/>
      <c r="EH176" s="214"/>
      <c r="EI176" s="214"/>
      <c r="EJ176" s="214"/>
      <c r="EK176" s="214"/>
      <c r="EL176" s="214"/>
      <c r="EM176" s="214"/>
      <c r="EN176" s="214"/>
      <c r="EO176" s="214"/>
      <c r="EP176" s="214"/>
      <c r="EQ176" s="214"/>
      <c r="ER176" s="214"/>
      <c r="ES176" s="214"/>
      <c r="ET176" s="214"/>
      <c r="EU176" s="214"/>
      <c r="EV176" s="214"/>
    </row>
    <row r="177" spans="1:152" ht="16.5" thickBot="1">
      <c r="A177" s="959" t="s">
        <v>1774</v>
      </c>
      <c r="B177" s="942">
        <v>49424</v>
      </c>
      <c r="C177" s="934" t="s">
        <v>106</v>
      </c>
      <c r="D177" s="934" t="s">
        <v>505</v>
      </c>
      <c r="E177" s="986">
        <v>1.5349999999999999</v>
      </c>
      <c r="F177" s="943">
        <v>15.35</v>
      </c>
      <c r="G177" s="936" t="s">
        <v>1760</v>
      </c>
      <c r="H177" s="936" t="s">
        <v>1760</v>
      </c>
      <c r="I177" s="248" t="str">
        <f t="shared" si="8"/>
        <v>FR0010070060</v>
      </c>
      <c r="J177" s="248" t="str">
        <f t="shared" si="9"/>
        <v>FR0010070060</v>
      </c>
      <c r="K177" s="303" t="str">
        <f t="shared" si="10"/>
        <v>FOATU8</v>
      </c>
      <c r="L177" s="303" t="str">
        <f t="shared" si="11"/>
        <v>FOATU8</v>
      </c>
      <c r="M177" s="349" t="s">
        <v>1760</v>
      </c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4"/>
      <c r="CU177" s="214"/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4"/>
      <c r="DL177" s="214"/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4"/>
      <c r="EC177" s="214"/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4"/>
      <c r="ET177" s="214"/>
      <c r="EU177" s="214"/>
      <c r="EV177" s="214"/>
    </row>
    <row r="178" spans="1:152" ht="16.5" thickBot="1">
      <c r="A178" s="959" t="s">
        <v>1775</v>
      </c>
      <c r="B178" s="942">
        <v>49820</v>
      </c>
      <c r="C178" s="945" t="s">
        <v>670</v>
      </c>
      <c r="D178" s="944" t="s">
        <v>671</v>
      </c>
      <c r="E178" s="986">
        <v>1.2170000000000001</v>
      </c>
      <c r="F178" s="943">
        <v>12.170000000000002</v>
      </c>
      <c r="G178" s="936" t="s">
        <v>1760</v>
      </c>
      <c r="H178" s="936" t="s">
        <v>1760</v>
      </c>
      <c r="I178" s="248" t="str">
        <f t="shared" si="8"/>
        <v>FR0013154044</v>
      </c>
      <c r="J178" s="248" t="str">
        <f t="shared" si="9"/>
        <v>FR0013154044</v>
      </c>
      <c r="K178" s="303" t="str">
        <f t="shared" si="10"/>
        <v>FOATU8</v>
      </c>
      <c r="L178" s="303" t="str">
        <f t="shared" si="11"/>
        <v>FOATU8</v>
      </c>
      <c r="M178" s="349" t="s">
        <v>1760</v>
      </c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4"/>
      <c r="CU178" s="214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4"/>
      <c r="DL178" s="214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4"/>
      <c r="EC178" s="214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4"/>
      <c r="ET178" s="214"/>
      <c r="EU178" s="214"/>
      <c r="EV178" s="214"/>
    </row>
    <row r="179" spans="1:152" ht="16.5" thickBot="1">
      <c r="A179" s="959" t="s">
        <v>1776</v>
      </c>
      <c r="B179" s="942">
        <v>50703</v>
      </c>
      <c r="C179" s="934" t="s">
        <v>333</v>
      </c>
      <c r="D179" s="934" t="s">
        <v>506</v>
      </c>
      <c r="E179" s="986">
        <v>1.7350000000000001</v>
      </c>
      <c r="F179" s="943">
        <v>17.350000000000001</v>
      </c>
      <c r="G179" s="936" t="s">
        <v>1760</v>
      </c>
      <c r="H179" s="936" t="s">
        <v>1760</v>
      </c>
      <c r="I179" s="248" t="str">
        <f t="shared" si="8"/>
        <v>FR0010371401</v>
      </c>
      <c r="J179" s="248" t="str">
        <f t="shared" si="9"/>
        <v>FR0010371401</v>
      </c>
      <c r="K179" s="303" t="str">
        <f t="shared" si="10"/>
        <v>FOATU8</v>
      </c>
      <c r="L179" s="303" t="str">
        <f t="shared" si="11"/>
        <v>FOATU8</v>
      </c>
      <c r="M179" s="349" t="s">
        <v>1760</v>
      </c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  <c r="CG179" s="214"/>
      <c r="CH179" s="214"/>
      <c r="CI179" s="214"/>
      <c r="CJ179" s="214"/>
      <c r="CK179" s="214"/>
      <c r="CL179" s="214"/>
      <c r="CM179" s="214"/>
      <c r="CN179" s="214"/>
      <c r="CO179" s="214"/>
      <c r="CP179" s="214"/>
      <c r="CQ179" s="214"/>
      <c r="CR179" s="214"/>
      <c r="CS179" s="214"/>
      <c r="CT179" s="214"/>
      <c r="CU179" s="214"/>
      <c r="CV179" s="214"/>
      <c r="CW179" s="214"/>
      <c r="CX179" s="214"/>
      <c r="CY179" s="214"/>
      <c r="CZ179" s="214"/>
      <c r="DA179" s="214"/>
      <c r="DB179" s="214"/>
      <c r="DC179" s="214"/>
      <c r="DD179" s="214"/>
      <c r="DE179" s="214"/>
      <c r="DF179" s="214"/>
      <c r="DG179" s="214"/>
      <c r="DH179" s="214"/>
      <c r="DI179" s="214"/>
      <c r="DJ179" s="214"/>
      <c r="DK179" s="214"/>
      <c r="DL179" s="214"/>
      <c r="DM179" s="214"/>
      <c r="DN179" s="214"/>
      <c r="DO179" s="214"/>
      <c r="DP179" s="214"/>
      <c r="DQ179" s="214"/>
      <c r="DR179" s="214"/>
      <c r="DS179" s="214"/>
      <c r="DT179" s="214"/>
      <c r="DU179" s="214"/>
      <c r="DV179" s="214"/>
      <c r="DW179" s="214"/>
      <c r="DX179" s="214"/>
      <c r="DY179" s="214"/>
      <c r="DZ179" s="214"/>
      <c r="EA179" s="214"/>
      <c r="EB179" s="214"/>
      <c r="EC179" s="214"/>
      <c r="ED179" s="214"/>
      <c r="EE179" s="214"/>
      <c r="EF179" s="214"/>
      <c r="EG179" s="214"/>
      <c r="EH179" s="214"/>
      <c r="EI179" s="214"/>
      <c r="EJ179" s="214"/>
      <c r="EK179" s="214"/>
      <c r="EL179" s="214"/>
      <c r="EM179" s="214"/>
      <c r="EN179" s="214"/>
      <c r="EO179" s="214"/>
      <c r="EP179" s="214"/>
      <c r="EQ179" s="214"/>
      <c r="ER179" s="214"/>
      <c r="ES179" s="214"/>
      <c r="ET179" s="214"/>
      <c r="EU179" s="214"/>
      <c r="EV179" s="214"/>
    </row>
    <row r="180" spans="1:152" ht="16.5" thickBot="1">
      <c r="A180" s="959" t="s">
        <v>1777</v>
      </c>
      <c r="B180" s="942">
        <v>50946</v>
      </c>
      <c r="C180" s="944" t="s">
        <v>734</v>
      </c>
      <c r="D180" s="944" t="s">
        <v>735</v>
      </c>
      <c r="E180" s="986">
        <v>1.4390000000000001</v>
      </c>
      <c r="F180" s="943">
        <v>14.39</v>
      </c>
      <c r="G180" s="936" t="s">
        <v>1760</v>
      </c>
      <c r="H180" s="936" t="s">
        <v>1760</v>
      </c>
      <c r="I180" s="248" t="str">
        <f t="shared" si="8"/>
        <v>FR0013234333</v>
      </c>
      <c r="J180" s="248" t="str">
        <f t="shared" si="9"/>
        <v>FR0013234333</v>
      </c>
      <c r="K180" s="303" t="str">
        <f t="shared" si="10"/>
        <v>FOATU8</v>
      </c>
      <c r="L180" s="303" t="str">
        <f t="shared" si="11"/>
        <v>FOATU8</v>
      </c>
      <c r="M180" s="349" t="s">
        <v>1760</v>
      </c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  <c r="CG180" s="214"/>
      <c r="CH180" s="214"/>
      <c r="CI180" s="214"/>
      <c r="CJ180" s="214"/>
      <c r="CK180" s="214"/>
      <c r="CL180" s="214"/>
      <c r="CM180" s="214"/>
      <c r="CN180" s="214"/>
      <c r="CO180" s="214"/>
      <c r="CP180" s="214"/>
      <c r="CQ180" s="214"/>
      <c r="CR180" s="214"/>
      <c r="CS180" s="214"/>
      <c r="CT180" s="214"/>
      <c r="CU180" s="214"/>
      <c r="CV180" s="214"/>
      <c r="CW180" s="214"/>
      <c r="CX180" s="214"/>
      <c r="CY180" s="214"/>
      <c r="CZ180" s="214"/>
      <c r="DA180" s="214"/>
      <c r="DB180" s="214"/>
      <c r="DC180" s="214"/>
      <c r="DD180" s="214"/>
      <c r="DE180" s="214"/>
      <c r="DF180" s="214"/>
      <c r="DG180" s="214"/>
      <c r="DH180" s="214"/>
      <c r="DI180" s="214"/>
      <c r="DJ180" s="214"/>
      <c r="DK180" s="214"/>
      <c r="DL180" s="214"/>
      <c r="DM180" s="214"/>
      <c r="DN180" s="214"/>
      <c r="DO180" s="214"/>
      <c r="DP180" s="214"/>
      <c r="DQ180" s="214"/>
      <c r="DR180" s="214"/>
      <c r="DS180" s="214"/>
      <c r="DT180" s="214"/>
      <c r="DU180" s="214"/>
      <c r="DV180" s="214"/>
      <c r="DW180" s="214"/>
      <c r="DX180" s="214"/>
      <c r="DY180" s="214"/>
      <c r="DZ180" s="214"/>
      <c r="EA180" s="214"/>
      <c r="EB180" s="214"/>
      <c r="EC180" s="214"/>
      <c r="ED180" s="214"/>
      <c r="EE180" s="214"/>
      <c r="EF180" s="214"/>
      <c r="EG180" s="214"/>
      <c r="EH180" s="214"/>
      <c r="EI180" s="214"/>
      <c r="EJ180" s="214"/>
      <c r="EK180" s="214"/>
      <c r="EL180" s="214"/>
      <c r="EM180" s="214"/>
      <c r="EN180" s="214"/>
      <c r="EO180" s="214"/>
      <c r="EP180" s="214"/>
      <c r="EQ180" s="214"/>
      <c r="ER180" s="214"/>
      <c r="ES180" s="214"/>
      <c r="ET180" s="214"/>
      <c r="EU180" s="214"/>
      <c r="EV180" s="214"/>
    </row>
    <row r="181" spans="1:152" ht="16.5" thickBot="1">
      <c r="A181" s="959" t="s">
        <v>1778</v>
      </c>
      <c r="B181" s="942">
        <v>51616</v>
      </c>
      <c r="C181" s="934" t="s">
        <v>334</v>
      </c>
      <c r="D181" s="934" t="s">
        <v>507</v>
      </c>
      <c r="E181" s="986">
        <v>2.0070000000000001</v>
      </c>
      <c r="F181" s="943">
        <v>20.07</v>
      </c>
      <c r="G181" s="936" t="s">
        <v>1760</v>
      </c>
      <c r="H181" s="936" t="s">
        <v>1760</v>
      </c>
      <c r="I181" s="248" t="str">
        <f t="shared" si="8"/>
        <v>FR0010773192</v>
      </c>
      <c r="J181" s="248" t="str">
        <f t="shared" si="9"/>
        <v>FR0010773192</v>
      </c>
      <c r="K181" s="303" t="str">
        <f t="shared" si="10"/>
        <v>FOATU8</v>
      </c>
      <c r="L181" s="303" t="str">
        <f t="shared" si="11"/>
        <v>FOATU8</v>
      </c>
      <c r="M181" s="349" t="s">
        <v>1760</v>
      </c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  <c r="CG181" s="214"/>
      <c r="CH181" s="214"/>
      <c r="CI181" s="214"/>
      <c r="CJ181" s="214"/>
      <c r="CK181" s="214"/>
      <c r="CL181" s="214"/>
      <c r="CM181" s="214"/>
      <c r="CN181" s="214"/>
      <c r="CO181" s="214"/>
      <c r="CP181" s="214"/>
      <c r="CQ181" s="214"/>
      <c r="CR181" s="214"/>
      <c r="CS181" s="214"/>
      <c r="CT181" s="214"/>
      <c r="CU181" s="214"/>
      <c r="CV181" s="214"/>
      <c r="CW181" s="214"/>
      <c r="CX181" s="214"/>
      <c r="CY181" s="214"/>
      <c r="CZ181" s="214"/>
      <c r="DA181" s="214"/>
      <c r="DB181" s="214"/>
      <c r="DC181" s="214"/>
      <c r="DD181" s="214"/>
      <c r="DE181" s="214"/>
      <c r="DF181" s="214"/>
      <c r="DG181" s="214"/>
      <c r="DH181" s="214"/>
      <c r="DI181" s="214"/>
      <c r="DJ181" s="214"/>
      <c r="DK181" s="214"/>
      <c r="DL181" s="214"/>
      <c r="DM181" s="214"/>
      <c r="DN181" s="214"/>
      <c r="DO181" s="214"/>
      <c r="DP181" s="214"/>
      <c r="DQ181" s="214"/>
      <c r="DR181" s="214"/>
      <c r="DS181" s="214"/>
      <c r="DT181" s="214"/>
      <c r="DU181" s="214"/>
      <c r="DV181" s="214"/>
      <c r="DW181" s="214"/>
      <c r="DX181" s="214"/>
      <c r="DY181" s="214"/>
      <c r="DZ181" s="214"/>
      <c r="EA181" s="214"/>
      <c r="EB181" s="214"/>
      <c r="EC181" s="214"/>
      <c r="ED181" s="214"/>
      <c r="EE181" s="214"/>
      <c r="EF181" s="214"/>
      <c r="EG181" s="214"/>
      <c r="EH181" s="214"/>
      <c r="EI181" s="214"/>
      <c r="EJ181" s="214"/>
      <c r="EK181" s="214"/>
      <c r="EL181" s="214"/>
      <c r="EM181" s="214"/>
      <c r="EN181" s="214"/>
      <c r="EO181" s="214"/>
      <c r="EP181" s="214"/>
      <c r="EQ181" s="214"/>
      <c r="ER181" s="214"/>
      <c r="ES181" s="214"/>
      <c r="ET181" s="214"/>
      <c r="EU181" s="214"/>
      <c r="EV181" s="214"/>
    </row>
    <row r="182" spans="1:152" ht="16.5" thickBot="1">
      <c r="A182" s="959" t="s">
        <v>1779</v>
      </c>
      <c r="B182" s="942">
        <v>53107</v>
      </c>
      <c r="C182" s="934" t="s">
        <v>335</v>
      </c>
      <c r="D182" s="934" t="s">
        <v>508</v>
      </c>
      <c r="E182" s="986">
        <v>2.0350000000000001</v>
      </c>
      <c r="F182" s="943">
        <v>20.350000000000001</v>
      </c>
      <c r="G182" s="936" t="s">
        <v>1760</v>
      </c>
      <c r="H182" s="936" t="s">
        <v>1760</v>
      </c>
      <c r="I182" s="248" t="str">
        <f t="shared" si="8"/>
        <v>FR0011461037</v>
      </c>
      <c r="J182" s="248" t="str">
        <f t="shared" si="9"/>
        <v>FR0011461037</v>
      </c>
      <c r="K182" s="303" t="str">
        <f t="shared" si="10"/>
        <v>FOATU8</v>
      </c>
      <c r="L182" s="303" t="str">
        <f t="shared" si="11"/>
        <v>FOATU8</v>
      </c>
      <c r="M182" s="349" t="s">
        <v>1760</v>
      </c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  <c r="CG182" s="214"/>
      <c r="CH182" s="214"/>
      <c r="CI182" s="214"/>
      <c r="CJ182" s="214"/>
      <c r="CK182" s="214"/>
      <c r="CL182" s="214"/>
      <c r="CM182" s="214"/>
      <c r="CN182" s="214"/>
      <c r="CO182" s="214"/>
      <c r="CP182" s="214"/>
      <c r="CQ182" s="214"/>
      <c r="CR182" s="214"/>
      <c r="CS182" s="214"/>
      <c r="CT182" s="214"/>
      <c r="CU182" s="214"/>
      <c r="CV182" s="214"/>
      <c r="CW182" s="214"/>
      <c r="CX182" s="214"/>
      <c r="CY182" s="214"/>
      <c r="CZ182" s="214"/>
      <c r="DA182" s="214"/>
      <c r="DB182" s="214"/>
      <c r="DC182" s="214"/>
      <c r="DD182" s="214"/>
      <c r="DE182" s="214"/>
      <c r="DF182" s="214"/>
      <c r="DG182" s="214"/>
      <c r="DH182" s="214"/>
      <c r="DI182" s="214"/>
      <c r="DJ182" s="214"/>
      <c r="DK182" s="214"/>
      <c r="DL182" s="214"/>
      <c r="DM182" s="214"/>
      <c r="DN182" s="214"/>
      <c r="DO182" s="214"/>
      <c r="DP182" s="214"/>
      <c r="DQ182" s="214"/>
      <c r="DR182" s="214"/>
      <c r="DS182" s="214"/>
      <c r="DT182" s="214"/>
      <c r="DU182" s="214"/>
      <c r="DV182" s="214"/>
      <c r="DW182" s="214"/>
      <c r="DX182" s="214"/>
      <c r="DY182" s="214"/>
      <c r="DZ182" s="214"/>
      <c r="EA182" s="214"/>
      <c r="EB182" s="214"/>
      <c r="EC182" s="214"/>
      <c r="ED182" s="214"/>
      <c r="EE182" s="214"/>
      <c r="EF182" s="214"/>
      <c r="EG182" s="214"/>
      <c r="EH182" s="214"/>
      <c r="EI182" s="214"/>
      <c r="EJ182" s="214"/>
      <c r="EK182" s="214"/>
      <c r="EL182" s="214"/>
      <c r="EM182" s="214"/>
      <c r="EN182" s="214"/>
      <c r="EO182" s="214"/>
      <c r="EP182" s="214"/>
      <c r="EQ182" s="214"/>
      <c r="ER182" s="214"/>
      <c r="ES182" s="214"/>
      <c r="ET182" s="214"/>
      <c r="EU182" s="214"/>
      <c r="EV182" s="214"/>
    </row>
    <row r="183" spans="1:152" ht="16.5" thickBot="1">
      <c r="A183" s="959" t="s">
        <v>1780</v>
      </c>
      <c r="B183" s="942">
        <v>54203</v>
      </c>
      <c r="C183" s="934" t="s">
        <v>768</v>
      </c>
      <c r="D183" s="961" t="s">
        <v>779</v>
      </c>
      <c r="E183" s="986">
        <v>1.873</v>
      </c>
      <c r="F183" s="943">
        <v>18.73</v>
      </c>
      <c r="G183" s="936" t="s">
        <v>1760</v>
      </c>
      <c r="H183" s="936" t="s">
        <v>1760</v>
      </c>
      <c r="I183" s="248" t="str">
        <f t="shared" si="8"/>
        <v>FR0013257524</v>
      </c>
      <c r="J183" s="248" t="str">
        <f t="shared" si="9"/>
        <v>FR0013257524</v>
      </c>
      <c r="K183" s="303" t="str">
        <f t="shared" si="10"/>
        <v>FOATU8</v>
      </c>
      <c r="L183" s="303" t="str">
        <f t="shared" si="11"/>
        <v>FOATU8</v>
      </c>
      <c r="M183" s="349" t="s">
        <v>1760</v>
      </c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</row>
    <row r="184" spans="1:152" ht="16.5" thickBot="1">
      <c r="A184" s="959" t="s">
        <v>1781</v>
      </c>
      <c r="B184" s="942">
        <v>56729</v>
      </c>
      <c r="C184" s="934" t="s">
        <v>107</v>
      </c>
      <c r="D184" s="934" t="s">
        <v>509</v>
      </c>
      <c r="E184" s="986">
        <v>2.8540000000000001</v>
      </c>
      <c r="F184" s="943">
        <v>28.54</v>
      </c>
      <c r="G184" s="936" t="s">
        <v>1760</v>
      </c>
      <c r="H184" s="936" t="s">
        <v>1760</v>
      </c>
      <c r="I184" s="248" t="str">
        <f t="shared" si="8"/>
        <v>FR0010171975</v>
      </c>
      <c r="J184" s="248" t="str">
        <f t="shared" si="9"/>
        <v>FR0010171975</v>
      </c>
      <c r="K184" s="303" t="str">
        <f t="shared" si="10"/>
        <v>FOATU8</v>
      </c>
      <c r="L184" s="303" t="str">
        <f t="shared" si="11"/>
        <v>FOATU8</v>
      </c>
      <c r="M184" s="349" t="s">
        <v>1760</v>
      </c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</row>
    <row r="185" spans="1:152" ht="16.5" thickBot="1">
      <c r="A185" s="959" t="s">
        <v>1782</v>
      </c>
      <c r="B185" s="942">
        <v>58556</v>
      </c>
      <c r="C185" s="934" t="s">
        <v>336</v>
      </c>
      <c r="D185" s="934" t="s">
        <v>510</v>
      </c>
      <c r="E185" s="986">
        <v>3.1709999999999998</v>
      </c>
      <c r="F185" s="943">
        <v>31.709999999999997</v>
      </c>
      <c r="G185" s="936" t="s">
        <v>1760</v>
      </c>
      <c r="H185" s="936" t="s">
        <v>1760</v>
      </c>
      <c r="I185" s="248" t="str">
        <f t="shared" si="8"/>
        <v>FR0010870956</v>
      </c>
      <c r="J185" s="248" t="str">
        <f t="shared" si="9"/>
        <v>FR0010870956</v>
      </c>
      <c r="K185" s="303" t="str">
        <f t="shared" si="10"/>
        <v>FOATU8</v>
      </c>
      <c r="L185" s="303" t="str">
        <f t="shared" si="11"/>
        <v>FOATU8</v>
      </c>
      <c r="M185" s="349" t="s">
        <v>1760</v>
      </c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21"/>
      <c r="EU185" s="221"/>
      <c r="EV185" s="221"/>
    </row>
    <row r="186" spans="1:152" ht="16.5" thickBot="1">
      <c r="A186" s="959" t="s">
        <v>1783</v>
      </c>
      <c r="B186" s="942">
        <v>60777</v>
      </c>
      <c r="C186" s="934" t="s">
        <v>672</v>
      </c>
      <c r="D186" s="934" t="s">
        <v>673</v>
      </c>
      <c r="E186" s="986">
        <v>2.371</v>
      </c>
      <c r="F186" s="943">
        <v>23.71</v>
      </c>
      <c r="G186" s="936" t="s">
        <v>1760</v>
      </c>
      <c r="H186" s="936" t="s">
        <v>1760</v>
      </c>
      <c r="I186" s="248" t="str">
        <f t="shared" si="8"/>
        <v>FR0013154028</v>
      </c>
      <c r="J186" s="248" t="str">
        <f t="shared" si="9"/>
        <v>FR0013154028</v>
      </c>
      <c r="K186" s="303" t="str">
        <f t="shared" si="10"/>
        <v>FOATU8</v>
      </c>
      <c r="L186" s="303" t="str">
        <f t="shared" si="11"/>
        <v>FOATU8</v>
      </c>
      <c r="M186" s="349" t="s">
        <v>1760</v>
      </c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</row>
    <row r="187" spans="1:152" ht="16.5" thickBot="1">
      <c r="A187" s="946" t="s">
        <v>655</v>
      </c>
      <c r="B187" s="942"/>
      <c r="C187" s="934"/>
      <c r="D187" s="945" t="s">
        <v>413</v>
      </c>
      <c r="E187" s="947"/>
      <c r="F187" s="943"/>
      <c r="G187" s="936" t="s">
        <v>413</v>
      </c>
      <c r="H187" s="936" t="s">
        <v>413</v>
      </c>
      <c r="I187" s="248" t="str">
        <f t="shared" si="8"/>
        <v/>
      </c>
      <c r="J187" s="248" t="str">
        <f t="shared" si="9"/>
        <v/>
      </c>
      <c r="K187" s="303" t="str">
        <f t="shared" si="10"/>
        <v/>
      </c>
      <c r="L187" s="303" t="str">
        <f t="shared" si="11"/>
        <v/>
      </c>
      <c r="M187" s="349" t="s">
        <v>413</v>
      </c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</row>
    <row r="188" spans="1:152" ht="16.5" thickBot="1">
      <c r="A188" s="959" t="s">
        <v>1784</v>
      </c>
      <c r="B188" s="948">
        <v>43388</v>
      </c>
      <c r="C188" s="956" t="s">
        <v>580</v>
      </c>
      <c r="D188" s="944" t="s">
        <v>564</v>
      </c>
      <c r="E188" s="988">
        <v>0.14799999999999999</v>
      </c>
      <c r="F188" s="943">
        <v>1.48</v>
      </c>
      <c r="G188" s="936" t="s">
        <v>1785</v>
      </c>
      <c r="H188" s="936" t="s">
        <v>1785</v>
      </c>
      <c r="I188" s="248" t="str">
        <f t="shared" si="8"/>
        <v>IT0005139099</v>
      </c>
      <c r="J188" s="248" t="str">
        <f t="shared" si="9"/>
        <v>IT0005139099</v>
      </c>
      <c r="K188" s="303" t="str">
        <f t="shared" si="10"/>
        <v>FBTSU8</v>
      </c>
      <c r="L188" s="303" t="str">
        <f t="shared" si="11"/>
        <v>FBTSU8</v>
      </c>
      <c r="M188" s="349" t="s">
        <v>1785</v>
      </c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  <c r="CG188" s="214"/>
      <c r="CH188" s="214"/>
      <c r="CI188" s="214"/>
      <c r="CJ188" s="214"/>
      <c r="CK188" s="214"/>
      <c r="CL188" s="214"/>
      <c r="CM188" s="214"/>
      <c r="CN188" s="214"/>
      <c r="CO188" s="214"/>
      <c r="CP188" s="214"/>
      <c r="CQ188" s="214"/>
      <c r="CR188" s="214"/>
      <c r="CS188" s="214"/>
      <c r="CT188" s="214"/>
      <c r="CU188" s="214"/>
      <c r="CV188" s="214"/>
      <c r="CW188" s="214"/>
      <c r="CX188" s="214"/>
      <c r="CY188" s="214"/>
      <c r="CZ188" s="214"/>
      <c r="DA188" s="214"/>
      <c r="DB188" s="214"/>
      <c r="DC188" s="214"/>
      <c r="DD188" s="214"/>
      <c r="DE188" s="214"/>
      <c r="DF188" s="214"/>
      <c r="DG188" s="214"/>
      <c r="DH188" s="214"/>
      <c r="DI188" s="214"/>
      <c r="DJ188" s="214"/>
      <c r="DK188" s="214"/>
      <c r="DL188" s="214"/>
      <c r="DM188" s="214"/>
      <c r="DN188" s="214"/>
      <c r="DO188" s="214"/>
      <c r="DP188" s="214"/>
      <c r="DQ188" s="214"/>
      <c r="DR188" s="214"/>
      <c r="DS188" s="214"/>
      <c r="DT188" s="214"/>
      <c r="DU188" s="214"/>
      <c r="DV188" s="214"/>
      <c r="DW188" s="214"/>
      <c r="DX188" s="214"/>
      <c r="DY188" s="214"/>
      <c r="DZ188" s="214"/>
      <c r="EA188" s="214"/>
      <c r="EB188" s="214"/>
      <c r="EC188" s="214"/>
      <c r="ED188" s="214"/>
      <c r="EE188" s="214"/>
      <c r="EF188" s="214"/>
      <c r="EG188" s="214"/>
      <c r="EH188" s="214"/>
      <c r="EI188" s="214"/>
      <c r="EJ188" s="214"/>
      <c r="EK188" s="214"/>
      <c r="EL188" s="214"/>
      <c r="EM188" s="214"/>
      <c r="EN188" s="214"/>
      <c r="EO188" s="214"/>
      <c r="EP188" s="214"/>
      <c r="EQ188" s="214"/>
      <c r="ER188" s="214"/>
      <c r="ES188" s="214"/>
      <c r="ET188" s="214"/>
      <c r="EU188" s="214"/>
      <c r="EV188" s="214"/>
    </row>
    <row r="189" spans="1:152" ht="16.5" thickBot="1">
      <c r="A189" s="959" t="s">
        <v>1786</v>
      </c>
      <c r="B189" s="948">
        <v>43435</v>
      </c>
      <c r="C189" s="936" t="s">
        <v>337</v>
      </c>
      <c r="D189" s="936" t="s">
        <v>238</v>
      </c>
      <c r="E189" s="988">
        <v>0.20200000000000001</v>
      </c>
      <c r="F189" s="943">
        <v>2.02</v>
      </c>
      <c r="G189" s="936" t="s">
        <v>1785</v>
      </c>
      <c r="H189" s="936" t="s">
        <v>1785</v>
      </c>
      <c r="I189" s="248" t="str">
        <f t="shared" si="8"/>
        <v>IT0004957574</v>
      </c>
      <c r="J189" s="248" t="str">
        <f t="shared" si="9"/>
        <v>IT0004957574</v>
      </c>
      <c r="K189" s="303" t="str">
        <f t="shared" si="10"/>
        <v>FBTSU8</v>
      </c>
      <c r="L189" s="303" t="str">
        <f t="shared" si="11"/>
        <v>FBTSU8</v>
      </c>
      <c r="M189" s="349" t="s">
        <v>1785</v>
      </c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  <c r="CG189" s="214"/>
      <c r="CH189" s="214"/>
      <c r="CI189" s="214"/>
      <c r="CJ189" s="214"/>
      <c r="CK189" s="214"/>
      <c r="CL189" s="214"/>
      <c r="CM189" s="214"/>
      <c r="CN189" s="214"/>
      <c r="CO189" s="214"/>
      <c r="CP189" s="214"/>
      <c r="CQ189" s="214"/>
      <c r="CR189" s="214"/>
      <c r="CS189" s="214"/>
      <c r="CT189" s="214"/>
      <c r="CU189" s="214"/>
      <c r="CV189" s="214"/>
      <c r="CW189" s="214"/>
      <c r="CX189" s="214"/>
      <c r="CY189" s="214"/>
      <c r="CZ189" s="214"/>
      <c r="DA189" s="214"/>
      <c r="DB189" s="214"/>
      <c r="DC189" s="214"/>
      <c r="DD189" s="214"/>
      <c r="DE189" s="214"/>
      <c r="DF189" s="214"/>
      <c r="DG189" s="214"/>
      <c r="DH189" s="214"/>
      <c r="DI189" s="214"/>
      <c r="DJ189" s="214"/>
      <c r="DK189" s="214"/>
      <c r="DL189" s="214"/>
      <c r="DM189" s="214"/>
      <c r="DN189" s="214"/>
      <c r="DO189" s="214"/>
      <c r="DP189" s="214"/>
      <c r="DQ189" s="214"/>
      <c r="DR189" s="214"/>
      <c r="DS189" s="214"/>
      <c r="DT189" s="214"/>
      <c r="DU189" s="214"/>
      <c r="DV189" s="214"/>
      <c r="DW189" s="214"/>
      <c r="DX189" s="214"/>
      <c r="DY189" s="214"/>
      <c r="DZ189" s="214"/>
      <c r="EA189" s="214"/>
      <c r="EB189" s="214"/>
      <c r="EC189" s="214"/>
      <c r="ED189" s="214"/>
      <c r="EE189" s="214"/>
      <c r="EF189" s="214"/>
      <c r="EG189" s="214"/>
      <c r="EH189" s="214"/>
      <c r="EI189" s="214"/>
      <c r="EJ189" s="214"/>
      <c r="EK189" s="214"/>
      <c r="EL189" s="214"/>
      <c r="EM189" s="214"/>
      <c r="EN189" s="214"/>
      <c r="EO189" s="214"/>
      <c r="EP189" s="214"/>
      <c r="EQ189" s="214"/>
      <c r="ER189" s="214"/>
      <c r="ES189" s="214"/>
      <c r="ET189" s="214"/>
      <c r="EU189" s="214"/>
      <c r="EV189" s="214"/>
    </row>
    <row r="190" spans="1:152" s="255" customFormat="1" ht="16.5" thickBot="1">
      <c r="A190" s="959" t="s">
        <v>1787</v>
      </c>
      <c r="B190" s="948">
        <v>43497</v>
      </c>
      <c r="C190" s="936" t="s">
        <v>111</v>
      </c>
      <c r="D190" s="936" t="s">
        <v>377</v>
      </c>
      <c r="E190" s="988">
        <v>0.26700000000000002</v>
      </c>
      <c r="F190" s="943">
        <v>2.67</v>
      </c>
      <c r="G190" s="936" t="s">
        <v>1785</v>
      </c>
      <c r="H190" s="936" t="s">
        <v>1785</v>
      </c>
      <c r="I190" s="253" t="str">
        <f t="shared" si="8"/>
        <v>IT0003493258</v>
      </c>
      <c r="J190" s="253" t="str">
        <f t="shared" si="9"/>
        <v>IT0003493258</v>
      </c>
      <c r="K190" s="303" t="str">
        <f t="shared" si="10"/>
        <v>FBTSU8</v>
      </c>
      <c r="L190" s="306" t="str">
        <f t="shared" si="11"/>
        <v>FBTSU8</v>
      </c>
      <c r="M190" s="349" t="s">
        <v>1785</v>
      </c>
      <c r="N190" s="254"/>
      <c r="O190" s="254"/>
      <c r="P190" s="254"/>
      <c r="Q190" s="254"/>
      <c r="R190" s="254"/>
      <c r="S190" s="254"/>
      <c r="T190" s="254"/>
      <c r="U190" s="254"/>
      <c r="V190" s="254"/>
      <c r="W190" s="254"/>
      <c r="X190" s="254"/>
      <c r="Y190" s="254"/>
      <c r="Z190" s="254"/>
      <c r="AA190" s="254"/>
      <c r="AB190" s="254"/>
      <c r="AC190" s="254"/>
      <c r="AD190" s="254"/>
      <c r="AE190" s="254"/>
      <c r="AF190" s="254"/>
      <c r="AG190" s="254"/>
      <c r="AH190" s="254"/>
      <c r="AI190" s="254"/>
      <c r="AJ190" s="254"/>
      <c r="AK190" s="254"/>
      <c r="AL190" s="254"/>
      <c r="AM190" s="254"/>
      <c r="AN190" s="254"/>
      <c r="AO190" s="254"/>
      <c r="AP190" s="254"/>
      <c r="AQ190" s="254"/>
      <c r="AR190" s="254"/>
      <c r="AS190" s="254"/>
      <c r="AT190" s="254"/>
      <c r="AU190" s="254"/>
      <c r="AV190" s="254"/>
      <c r="AW190" s="254"/>
      <c r="AX190" s="254"/>
      <c r="AY190" s="254"/>
      <c r="AZ190" s="254"/>
      <c r="BA190" s="254"/>
      <c r="BB190" s="254"/>
      <c r="BC190" s="254"/>
      <c r="BD190" s="254"/>
      <c r="BE190" s="254"/>
      <c r="BF190" s="254"/>
      <c r="BG190" s="254"/>
      <c r="BH190" s="254"/>
      <c r="BI190" s="254"/>
      <c r="BJ190" s="254"/>
      <c r="BK190" s="254"/>
      <c r="BL190" s="254"/>
      <c r="BM190" s="254"/>
      <c r="BN190" s="254"/>
      <c r="BO190" s="254"/>
      <c r="BP190" s="254"/>
      <c r="BQ190" s="254"/>
      <c r="BR190" s="254"/>
      <c r="BS190" s="254"/>
      <c r="BT190" s="254"/>
      <c r="BU190" s="254"/>
      <c r="BV190" s="254"/>
      <c r="BW190" s="254"/>
      <c r="BX190" s="254"/>
      <c r="BY190" s="254"/>
      <c r="BZ190" s="254"/>
      <c r="CA190" s="254"/>
      <c r="CB190" s="254"/>
      <c r="CC190" s="254"/>
      <c r="CD190" s="254"/>
      <c r="CE190" s="254"/>
      <c r="CF190" s="254"/>
      <c r="CG190" s="254"/>
      <c r="CH190" s="254"/>
      <c r="CI190" s="254"/>
      <c r="CJ190" s="254"/>
      <c r="CK190" s="254"/>
      <c r="CL190" s="254"/>
      <c r="CM190" s="254"/>
      <c r="CN190" s="254"/>
      <c r="CO190" s="254"/>
      <c r="CP190" s="254"/>
      <c r="CQ190" s="254"/>
      <c r="CR190" s="254"/>
      <c r="CS190" s="254"/>
      <c r="CT190" s="254"/>
      <c r="CU190" s="254"/>
      <c r="CV190" s="254"/>
      <c r="CW190" s="254"/>
      <c r="CX190" s="254"/>
      <c r="CY190" s="254"/>
      <c r="CZ190" s="254"/>
      <c r="DA190" s="254"/>
      <c r="DB190" s="254"/>
      <c r="DC190" s="254"/>
      <c r="DD190" s="254"/>
      <c r="DE190" s="254"/>
      <c r="DF190" s="254"/>
      <c r="DG190" s="254"/>
      <c r="DH190" s="254"/>
      <c r="DI190" s="254"/>
      <c r="DJ190" s="254"/>
      <c r="DK190" s="254"/>
      <c r="DL190" s="254"/>
      <c r="DM190" s="254"/>
      <c r="DN190" s="254"/>
      <c r="DO190" s="254"/>
      <c r="DP190" s="254"/>
      <c r="DQ190" s="254"/>
      <c r="DR190" s="254"/>
      <c r="DS190" s="254"/>
      <c r="DT190" s="254"/>
      <c r="DU190" s="254"/>
      <c r="DV190" s="254"/>
      <c r="DW190" s="254"/>
      <c r="DX190" s="254"/>
      <c r="DY190" s="254"/>
      <c r="DZ190" s="254"/>
      <c r="EA190" s="254"/>
      <c r="EB190" s="254"/>
      <c r="EC190" s="254"/>
      <c r="ED190" s="254"/>
      <c r="EE190" s="254"/>
      <c r="EF190" s="254"/>
      <c r="EG190" s="254"/>
      <c r="EH190" s="254"/>
      <c r="EI190" s="254"/>
      <c r="EJ190" s="254"/>
      <c r="EK190" s="254"/>
      <c r="EL190" s="254"/>
      <c r="EM190" s="254"/>
      <c r="EN190" s="254"/>
      <c r="EO190" s="254"/>
      <c r="EP190" s="254"/>
      <c r="EQ190" s="254"/>
      <c r="ER190" s="254"/>
      <c r="ES190" s="254"/>
      <c r="ET190" s="254"/>
      <c r="EU190" s="254"/>
      <c r="EV190" s="254"/>
    </row>
    <row r="191" spans="1:152" ht="16.5" thickBot="1">
      <c r="A191" s="959" t="s">
        <v>1788</v>
      </c>
      <c r="B191" s="948">
        <v>43525</v>
      </c>
      <c r="C191" s="936" t="s">
        <v>338</v>
      </c>
      <c r="D191" s="936" t="s">
        <v>512</v>
      </c>
      <c r="E191" s="988">
        <v>0.29899999999999999</v>
      </c>
      <c r="F191" s="943">
        <v>2.9899999999999998</v>
      </c>
      <c r="G191" s="936" t="s">
        <v>1785</v>
      </c>
      <c r="H191" s="936" t="s">
        <v>1785</v>
      </c>
      <c r="I191" s="248" t="str">
        <f t="shared" si="8"/>
        <v>IT0004423957</v>
      </c>
      <c r="J191" s="248" t="str">
        <f t="shared" si="9"/>
        <v>IT0004423957</v>
      </c>
      <c r="K191" s="303" t="str">
        <f t="shared" si="10"/>
        <v>FBTSU8</v>
      </c>
      <c r="L191" s="303" t="str">
        <f t="shared" si="11"/>
        <v>FBTSU8</v>
      </c>
      <c r="M191" s="349" t="s">
        <v>1785</v>
      </c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  <c r="CG191" s="214"/>
      <c r="CH191" s="214"/>
      <c r="CI191" s="214"/>
      <c r="CJ191" s="214"/>
      <c r="CK191" s="214"/>
      <c r="CL191" s="214"/>
      <c r="CM191" s="214"/>
      <c r="CN191" s="214"/>
      <c r="CO191" s="214"/>
      <c r="CP191" s="214"/>
      <c r="CQ191" s="214"/>
      <c r="CR191" s="214"/>
      <c r="CS191" s="214"/>
      <c r="CT191" s="214"/>
      <c r="CU191" s="214"/>
      <c r="CV191" s="214"/>
      <c r="CW191" s="214"/>
      <c r="CX191" s="214"/>
      <c r="CY191" s="214"/>
      <c r="CZ191" s="214"/>
      <c r="DA191" s="214"/>
      <c r="DB191" s="214"/>
      <c r="DC191" s="214"/>
      <c r="DD191" s="214"/>
      <c r="DE191" s="214"/>
      <c r="DF191" s="214"/>
      <c r="DG191" s="214"/>
      <c r="DH191" s="214"/>
      <c r="DI191" s="214"/>
      <c r="DJ191" s="214"/>
      <c r="DK191" s="214"/>
      <c r="DL191" s="214"/>
      <c r="DM191" s="214"/>
      <c r="DN191" s="214"/>
      <c r="DO191" s="214"/>
      <c r="DP191" s="214"/>
      <c r="DQ191" s="214"/>
      <c r="DR191" s="214"/>
      <c r="DS191" s="214"/>
      <c r="DT191" s="214"/>
      <c r="DU191" s="214"/>
      <c r="DV191" s="214"/>
      <c r="DW191" s="214"/>
      <c r="DX191" s="214"/>
      <c r="DY191" s="214"/>
      <c r="DZ191" s="214"/>
      <c r="EA191" s="214"/>
      <c r="EB191" s="214"/>
      <c r="EC191" s="214"/>
      <c r="ED191" s="214"/>
      <c r="EE191" s="214"/>
      <c r="EF191" s="214"/>
      <c r="EG191" s="214"/>
      <c r="EH191" s="214"/>
      <c r="EI191" s="214"/>
      <c r="EJ191" s="214"/>
      <c r="EK191" s="214"/>
      <c r="EL191" s="214"/>
      <c r="EM191" s="214"/>
      <c r="EN191" s="214"/>
      <c r="EO191" s="214"/>
      <c r="EP191" s="214"/>
      <c r="EQ191" s="214"/>
      <c r="ER191" s="214"/>
      <c r="ES191" s="214"/>
      <c r="ET191" s="214"/>
      <c r="EU191" s="214"/>
      <c r="EV191" s="214"/>
    </row>
    <row r="192" spans="1:152" ht="16.5" thickBot="1">
      <c r="A192" s="959" t="s">
        <v>1789</v>
      </c>
      <c r="B192" s="948">
        <v>43570</v>
      </c>
      <c r="C192" s="944" t="s">
        <v>674</v>
      </c>
      <c r="D192" s="936" t="s">
        <v>675</v>
      </c>
      <c r="E192" s="988">
        <v>0.33600000000000002</v>
      </c>
      <c r="F192" s="943">
        <v>3.3600000000000003</v>
      </c>
      <c r="G192" s="936" t="s">
        <v>1785</v>
      </c>
      <c r="H192" s="936" t="s">
        <v>1785</v>
      </c>
      <c r="I192" s="248" t="str">
        <f t="shared" si="8"/>
        <v>IT0005177271</v>
      </c>
      <c r="J192" s="248" t="str">
        <f t="shared" si="9"/>
        <v>IT0005177271</v>
      </c>
      <c r="K192" s="303" t="str">
        <f t="shared" si="10"/>
        <v>FBTSU8</v>
      </c>
      <c r="L192" s="303" t="str">
        <f t="shared" si="11"/>
        <v>FBTSU8</v>
      </c>
      <c r="M192" s="349" t="s">
        <v>1785</v>
      </c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  <c r="CG192" s="214"/>
      <c r="CH192" s="214"/>
      <c r="CI192" s="214"/>
      <c r="CJ192" s="214"/>
      <c r="CK192" s="214"/>
      <c r="CL192" s="214"/>
      <c r="CM192" s="214"/>
      <c r="CN192" s="214"/>
      <c r="CO192" s="214"/>
      <c r="CP192" s="214"/>
      <c r="CQ192" s="214"/>
      <c r="CR192" s="214"/>
      <c r="CS192" s="214"/>
      <c r="CT192" s="214"/>
      <c r="CU192" s="214"/>
      <c r="CV192" s="214"/>
      <c r="CW192" s="214"/>
      <c r="CX192" s="214"/>
      <c r="CY192" s="214"/>
      <c r="CZ192" s="214"/>
      <c r="DA192" s="214"/>
      <c r="DB192" s="214"/>
      <c r="DC192" s="214"/>
      <c r="DD192" s="214"/>
      <c r="DE192" s="214"/>
      <c r="DF192" s="214"/>
      <c r="DG192" s="214"/>
      <c r="DH192" s="214"/>
      <c r="DI192" s="214"/>
      <c r="DJ192" s="214"/>
      <c r="DK192" s="214"/>
      <c r="DL192" s="214"/>
      <c r="DM192" s="214"/>
      <c r="DN192" s="214"/>
      <c r="DO192" s="214"/>
      <c r="DP192" s="214"/>
      <c r="DQ192" s="214"/>
      <c r="DR192" s="214"/>
      <c r="DS192" s="214"/>
      <c r="DT192" s="214"/>
      <c r="DU192" s="214"/>
      <c r="DV192" s="214"/>
      <c r="DW192" s="214"/>
      <c r="DX192" s="214"/>
      <c r="DY192" s="214"/>
      <c r="DZ192" s="214"/>
      <c r="EA192" s="214"/>
      <c r="EB192" s="214"/>
      <c r="EC192" s="214"/>
      <c r="ED192" s="214"/>
      <c r="EE192" s="214"/>
      <c r="EF192" s="214"/>
      <c r="EG192" s="214"/>
      <c r="EH192" s="214"/>
      <c r="EI192" s="214"/>
      <c r="EJ192" s="214"/>
      <c r="EK192" s="214"/>
      <c r="EL192" s="214"/>
      <c r="EM192" s="214"/>
      <c r="EN192" s="214"/>
      <c r="EO192" s="214"/>
      <c r="EP192" s="214"/>
      <c r="EQ192" s="214"/>
      <c r="ER192" s="214"/>
      <c r="ES192" s="214"/>
      <c r="ET192" s="214"/>
      <c r="EU192" s="214"/>
      <c r="EV192" s="214"/>
    </row>
    <row r="193" spans="1:152" ht="16.5" thickBot="1">
      <c r="A193" s="959" t="s">
        <v>1790</v>
      </c>
      <c r="B193" s="948">
        <v>43586</v>
      </c>
      <c r="C193" s="936" t="s">
        <v>339</v>
      </c>
      <c r="D193" s="936" t="s">
        <v>513</v>
      </c>
      <c r="E193" s="988">
        <v>0.36</v>
      </c>
      <c r="F193" s="943">
        <v>3.5999999999999996</v>
      </c>
      <c r="G193" s="936" t="s">
        <v>1785</v>
      </c>
      <c r="H193" s="936" t="s">
        <v>1785</v>
      </c>
      <c r="I193" s="248" t="str">
        <f t="shared" si="8"/>
        <v>IT0004992308</v>
      </c>
      <c r="J193" s="248" t="str">
        <f t="shared" si="9"/>
        <v>IT0004992308</v>
      </c>
      <c r="K193" s="303" t="str">
        <f t="shared" si="10"/>
        <v>FBTSU8</v>
      </c>
      <c r="L193" s="303" t="str">
        <f t="shared" si="11"/>
        <v>FBTSU8</v>
      </c>
      <c r="M193" s="349" t="s">
        <v>1785</v>
      </c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  <c r="CG193" s="214"/>
      <c r="CH193" s="214"/>
      <c r="CI193" s="214"/>
      <c r="CJ193" s="214"/>
      <c r="CK193" s="214"/>
      <c r="CL193" s="214"/>
      <c r="CM193" s="214"/>
      <c r="CN193" s="214"/>
      <c r="CO193" s="214"/>
      <c r="CP193" s="214"/>
      <c r="CQ193" s="214"/>
      <c r="CR193" s="214"/>
      <c r="CS193" s="214"/>
      <c r="CT193" s="214"/>
      <c r="CU193" s="214"/>
      <c r="CV193" s="214"/>
      <c r="CW193" s="214"/>
      <c r="CX193" s="214"/>
      <c r="CY193" s="214"/>
      <c r="CZ193" s="214"/>
      <c r="DA193" s="214"/>
      <c r="DB193" s="214"/>
      <c r="DC193" s="214"/>
      <c r="DD193" s="214"/>
      <c r="DE193" s="214"/>
      <c r="DF193" s="214"/>
      <c r="DG193" s="214"/>
      <c r="DH193" s="214"/>
      <c r="DI193" s="214"/>
      <c r="DJ193" s="214"/>
      <c r="DK193" s="214"/>
      <c r="DL193" s="214"/>
      <c r="DM193" s="214"/>
      <c r="DN193" s="214"/>
      <c r="DO193" s="214"/>
      <c r="DP193" s="214"/>
      <c r="DQ193" s="214"/>
      <c r="DR193" s="214"/>
      <c r="DS193" s="214"/>
      <c r="DT193" s="214"/>
      <c r="DU193" s="214"/>
      <c r="DV193" s="214"/>
      <c r="DW193" s="214"/>
      <c r="DX193" s="214"/>
      <c r="DY193" s="214"/>
      <c r="DZ193" s="214"/>
      <c r="EA193" s="214"/>
      <c r="EB193" s="214"/>
      <c r="EC193" s="214"/>
      <c r="ED193" s="214"/>
      <c r="EE193" s="214"/>
      <c r="EF193" s="214"/>
      <c r="EG193" s="214"/>
      <c r="EH193" s="214"/>
      <c r="EI193" s="214"/>
      <c r="EJ193" s="214"/>
      <c r="EK193" s="214"/>
      <c r="EL193" s="214"/>
      <c r="EM193" s="214"/>
      <c r="EN193" s="214"/>
      <c r="EO193" s="214"/>
      <c r="EP193" s="214"/>
      <c r="EQ193" s="214"/>
      <c r="ER193" s="214"/>
      <c r="ES193" s="214"/>
      <c r="ET193" s="214"/>
      <c r="EU193" s="214"/>
      <c r="EV193" s="214"/>
    </row>
    <row r="194" spans="1:152" ht="16.5" thickBot="1">
      <c r="A194" s="959" t="s">
        <v>1791</v>
      </c>
      <c r="B194" s="948">
        <v>43678</v>
      </c>
      <c r="C194" s="936" t="s">
        <v>340</v>
      </c>
      <c r="D194" s="949" t="s">
        <v>399</v>
      </c>
      <c r="E194" s="988">
        <v>0.45200000000000001</v>
      </c>
      <c r="F194" s="943">
        <v>4.5200000000000005</v>
      </c>
      <c r="G194" s="936" t="s">
        <v>1785</v>
      </c>
      <c r="H194" s="936" t="s">
        <v>1785</v>
      </c>
      <c r="I194" s="248" t="str">
        <f t="shared" si="8"/>
        <v>IT0005030504</v>
      </c>
      <c r="J194" s="248" t="str">
        <f>I194</f>
        <v>IT0005030504</v>
      </c>
      <c r="K194" s="303" t="str">
        <f t="shared" si="10"/>
        <v>FBTSU8</v>
      </c>
      <c r="L194" s="303" t="str">
        <f>K194</f>
        <v>FBTSU8</v>
      </c>
      <c r="M194" s="349" t="s">
        <v>1785</v>
      </c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  <c r="CG194" s="214"/>
      <c r="CH194" s="214"/>
      <c r="CI194" s="214"/>
      <c r="CJ194" s="214"/>
      <c r="CK194" s="214"/>
      <c r="CL194" s="214"/>
      <c r="CM194" s="214"/>
      <c r="CN194" s="214"/>
      <c r="CO194" s="214"/>
      <c r="CP194" s="214"/>
      <c r="CQ194" s="214"/>
      <c r="CR194" s="214"/>
      <c r="CS194" s="214"/>
      <c r="CT194" s="214"/>
      <c r="CU194" s="214"/>
      <c r="CV194" s="214"/>
      <c r="CW194" s="214"/>
      <c r="CX194" s="214"/>
      <c r="CY194" s="214"/>
      <c r="CZ194" s="214"/>
      <c r="DA194" s="214"/>
      <c r="DB194" s="214"/>
      <c r="DC194" s="214"/>
      <c r="DD194" s="214"/>
      <c r="DE194" s="214"/>
      <c r="DF194" s="214"/>
      <c r="DG194" s="214"/>
      <c r="DH194" s="214"/>
      <c r="DI194" s="214"/>
      <c r="DJ194" s="214"/>
      <c r="DK194" s="214"/>
      <c r="DL194" s="214"/>
      <c r="DM194" s="214"/>
      <c r="DN194" s="214"/>
      <c r="DO194" s="214"/>
      <c r="DP194" s="214"/>
      <c r="DQ194" s="214"/>
      <c r="DR194" s="214"/>
      <c r="DS194" s="214"/>
      <c r="DT194" s="214"/>
      <c r="DU194" s="214"/>
      <c r="DV194" s="214"/>
      <c r="DW194" s="214"/>
      <c r="DX194" s="214"/>
      <c r="DY194" s="214"/>
      <c r="DZ194" s="214"/>
      <c r="EA194" s="214"/>
      <c r="EB194" s="214"/>
      <c r="EC194" s="214"/>
      <c r="ED194" s="214"/>
      <c r="EE194" s="214"/>
      <c r="EF194" s="214"/>
      <c r="EG194" s="214"/>
      <c r="EH194" s="214"/>
      <c r="EI194" s="214"/>
      <c r="EJ194" s="214"/>
      <c r="EK194" s="214"/>
      <c r="EL194" s="214"/>
      <c r="EM194" s="214"/>
      <c r="EN194" s="214"/>
      <c r="EO194" s="214"/>
      <c r="EP194" s="214"/>
      <c r="EQ194" s="214"/>
      <c r="ER194" s="214"/>
      <c r="ES194" s="214"/>
      <c r="ET194" s="214"/>
      <c r="EU194" s="214"/>
      <c r="EV194" s="214"/>
    </row>
    <row r="195" spans="1:152" ht="16.5" thickBot="1">
      <c r="A195" s="959" t="s">
        <v>1792</v>
      </c>
      <c r="B195" s="948">
        <v>43709</v>
      </c>
      <c r="C195" s="936" t="s">
        <v>341</v>
      </c>
      <c r="D195" s="934" t="s">
        <v>151</v>
      </c>
      <c r="E195" s="988">
        <v>0.496</v>
      </c>
      <c r="F195" s="943">
        <v>4.96</v>
      </c>
      <c r="G195" s="936" t="s">
        <v>1785</v>
      </c>
      <c r="H195" s="936" t="s">
        <v>1785</v>
      </c>
      <c r="I195" s="248" t="str">
        <f t="shared" si="8"/>
        <v>IT0004489610</v>
      </c>
      <c r="J195" s="248" t="str">
        <f t="shared" si="9"/>
        <v>IT0004489610</v>
      </c>
      <c r="K195" s="303" t="str">
        <f t="shared" si="10"/>
        <v>FBTSU8</v>
      </c>
      <c r="L195" s="303" t="str">
        <f t="shared" si="11"/>
        <v>FBTSU8</v>
      </c>
      <c r="M195" s="349" t="s">
        <v>1785</v>
      </c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  <c r="CG195" s="214"/>
      <c r="CH195" s="214"/>
      <c r="CI195" s="214"/>
      <c r="CJ195" s="214"/>
      <c r="CK195" s="214"/>
      <c r="CL195" s="214"/>
      <c r="CM195" s="214"/>
      <c r="CN195" s="214"/>
      <c r="CO195" s="214"/>
      <c r="CP195" s="214"/>
      <c r="CQ195" s="214"/>
      <c r="CR195" s="214"/>
      <c r="CS195" s="214"/>
      <c r="CT195" s="214"/>
      <c r="CU195" s="214"/>
      <c r="CV195" s="214"/>
      <c r="CW195" s="214"/>
      <c r="CX195" s="214"/>
      <c r="CY195" s="214"/>
      <c r="CZ195" s="214"/>
      <c r="DA195" s="214"/>
      <c r="DB195" s="214"/>
      <c r="DC195" s="214"/>
      <c r="DD195" s="214"/>
      <c r="DE195" s="214"/>
      <c r="DF195" s="214"/>
      <c r="DG195" s="214"/>
      <c r="DH195" s="214"/>
      <c r="DI195" s="214"/>
      <c r="DJ195" s="214"/>
      <c r="DK195" s="214"/>
      <c r="DL195" s="214"/>
      <c r="DM195" s="214"/>
      <c r="DN195" s="214"/>
      <c r="DO195" s="214"/>
      <c r="DP195" s="214"/>
      <c r="DQ195" s="214"/>
      <c r="DR195" s="214"/>
      <c r="DS195" s="214"/>
      <c r="DT195" s="214"/>
      <c r="DU195" s="214"/>
      <c r="DV195" s="214"/>
      <c r="DW195" s="214"/>
      <c r="DX195" s="214"/>
      <c r="DY195" s="214"/>
      <c r="DZ195" s="214"/>
      <c r="EA195" s="214"/>
      <c r="EB195" s="214"/>
      <c r="EC195" s="214"/>
      <c r="ED195" s="214"/>
      <c r="EE195" s="214"/>
      <c r="EF195" s="214"/>
      <c r="EG195" s="214"/>
      <c r="EH195" s="214"/>
      <c r="EI195" s="214"/>
      <c r="EJ195" s="214"/>
      <c r="EK195" s="214"/>
      <c r="EL195" s="214"/>
      <c r="EM195" s="214"/>
      <c r="EN195" s="214"/>
      <c r="EO195" s="214"/>
      <c r="EP195" s="214"/>
      <c r="EQ195" s="214"/>
      <c r="ER195" s="214"/>
      <c r="ES195" s="214"/>
      <c r="ET195" s="214"/>
      <c r="EU195" s="214"/>
      <c r="EV195" s="214"/>
    </row>
    <row r="196" spans="1:152" ht="16.5" thickBot="1">
      <c r="A196" s="963" t="s">
        <v>1793</v>
      </c>
      <c r="B196" s="948">
        <v>43753</v>
      </c>
      <c r="C196" s="944" t="s">
        <v>705</v>
      </c>
      <c r="D196" s="944" t="s">
        <v>706</v>
      </c>
      <c r="E196" s="987">
        <v>0.52200000000000002</v>
      </c>
      <c r="F196" s="943">
        <v>5.2200000000000006</v>
      </c>
      <c r="G196" s="936" t="s">
        <v>1785</v>
      </c>
      <c r="H196" s="936" t="s">
        <v>1785</v>
      </c>
      <c r="I196" s="248" t="str">
        <f t="shared" ref="I196:I265" si="12">LEFT(D196,12)</f>
        <v>IT0005217929</v>
      </c>
      <c r="J196" s="248" t="str">
        <f t="shared" si="9"/>
        <v>IT0005217929</v>
      </c>
      <c r="K196" s="303" t="str">
        <f t="shared" ref="K196:K261" si="13">LEFT(H196,6)</f>
        <v>FBTSU8</v>
      </c>
      <c r="L196" s="303" t="str">
        <f t="shared" si="11"/>
        <v>FBTSU8</v>
      </c>
      <c r="M196" s="349" t="s">
        <v>1785</v>
      </c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  <c r="CG196" s="214"/>
      <c r="CH196" s="214"/>
      <c r="CI196" s="214"/>
      <c r="CJ196" s="214"/>
      <c r="CK196" s="214"/>
      <c r="CL196" s="214"/>
      <c r="CM196" s="214"/>
      <c r="CN196" s="214"/>
      <c r="CO196" s="214"/>
      <c r="CP196" s="214"/>
      <c r="CQ196" s="214"/>
      <c r="CR196" s="214"/>
      <c r="CS196" s="214"/>
      <c r="CT196" s="214"/>
      <c r="CU196" s="214"/>
      <c r="CV196" s="214"/>
      <c r="CW196" s="214"/>
      <c r="CX196" s="214"/>
      <c r="CY196" s="214"/>
      <c r="CZ196" s="214"/>
      <c r="DA196" s="214"/>
      <c r="DB196" s="214"/>
      <c r="DC196" s="214"/>
      <c r="DD196" s="214"/>
      <c r="DE196" s="214"/>
      <c r="DF196" s="214"/>
      <c r="DG196" s="214"/>
      <c r="DH196" s="214"/>
      <c r="DI196" s="214"/>
      <c r="DJ196" s="214"/>
      <c r="DK196" s="214"/>
      <c r="DL196" s="214"/>
      <c r="DM196" s="214"/>
      <c r="DN196" s="214"/>
      <c r="DO196" s="214"/>
      <c r="DP196" s="214"/>
      <c r="DQ196" s="214"/>
      <c r="DR196" s="214"/>
      <c r="DS196" s="214"/>
      <c r="DT196" s="214"/>
      <c r="DU196" s="214"/>
      <c r="DV196" s="214"/>
      <c r="DW196" s="214"/>
      <c r="DX196" s="214"/>
      <c r="DY196" s="214"/>
      <c r="DZ196" s="214"/>
      <c r="EA196" s="214"/>
      <c r="EB196" s="214"/>
      <c r="EC196" s="214"/>
      <c r="ED196" s="214"/>
      <c r="EE196" s="214"/>
      <c r="EF196" s="214"/>
      <c r="EG196" s="214"/>
      <c r="EH196" s="214"/>
      <c r="EI196" s="214"/>
      <c r="EJ196" s="214"/>
      <c r="EK196" s="214"/>
      <c r="EL196" s="214"/>
      <c r="EM196" s="214"/>
      <c r="EN196" s="214"/>
      <c r="EO196" s="214"/>
      <c r="EP196" s="214"/>
      <c r="EQ196" s="214"/>
      <c r="ER196" s="214"/>
      <c r="ES196" s="214"/>
      <c r="ET196" s="214"/>
      <c r="EU196" s="214"/>
      <c r="EV196" s="214"/>
    </row>
    <row r="197" spans="1:152" ht="16.5" thickBot="1">
      <c r="A197" s="959" t="s">
        <v>1794</v>
      </c>
      <c r="B197" s="948">
        <v>43800</v>
      </c>
      <c r="C197" s="936" t="s">
        <v>400</v>
      </c>
      <c r="D197" s="934" t="s">
        <v>401</v>
      </c>
      <c r="E197" s="987">
        <v>0.57599999999999996</v>
      </c>
      <c r="F197" s="943">
        <v>5.76</v>
      </c>
      <c r="G197" s="936" t="s">
        <v>1785</v>
      </c>
      <c r="H197" s="936" t="s">
        <v>1785</v>
      </c>
      <c r="I197" s="248" t="str">
        <f t="shared" si="12"/>
        <v>IT0005069395</v>
      </c>
      <c r="J197" s="248" t="str">
        <f t="shared" si="9"/>
        <v>IT0005069395</v>
      </c>
      <c r="K197" s="303" t="str">
        <f t="shared" si="13"/>
        <v>FBTSU8</v>
      </c>
      <c r="L197" s="303" t="str">
        <f t="shared" si="11"/>
        <v>FBTSU8</v>
      </c>
      <c r="M197" s="349" t="s">
        <v>1785</v>
      </c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  <c r="CG197" s="214"/>
      <c r="CH197" s="214"/>
      <c r="CI197" s="214"/>
      <c r="CJ197" s="214"/>
      <c r="CK197" s="214"/>
      <c r="CL197" s="214"/>
      <c r="CM197" s="214"/>
      <c r="CN197" s="214"/>
      <c r="CO197" s="214"/>
      <c r="CP197" s="214"/>
      <c r="CQ197" s="214"/>
      <c r="CR197" s="214"/>
      <c r="CS197" s="214"/>
      <c r="CT197" s="214"/>
      <c r="CU197" s="214"/>
      <c r="CV197" s="214"/>
      <c r="CW197" s="214"/>
      <c r="CX197" s="214"/>
      <c r="CY197" s="214"/>
      <c r="CZ197" s="214"/>
      <c r="DA197" s="214"/>
      <c r="DB197" s="214"/>
      <c r="DC197" s="214"/>
      <c r="DD197" s="214"/>
      <c r="DE197" s="214"/>
      <c r="DF197" s="214"/>
      <c r="DG197" s="214"/>
      <c r="DH197" s="214"/>
      <c r="DI197" s="214"/>
      <c r="DJ197" s="214"/>
      <c r="DK197" s="214"/>
      <c r="DL197" s="214"/>
      <c r="DM197" s="214"/>
      <c r="DN197" s="214"/>
      <c r="DO197" s="214"/>
      <c r="DP197" s="214"/>
      <c r="DQ197" s="214"/>
      <c r="DR197" s="214"/>
      <c r="DS197" s="214"/>
      <c r="DT197" s="214"/>
      <c r="DU197" s="214"/>
      <c r="DV197" s="214"/>
      <c r="DW197" s="214"/>
      <c r="DX197" s="214"/>
      <c r="DY197" s="214"/>
      <c r="DZ197" s="214"/>
      <c r="EA197" s="214"/>
      <c r="EB197" s="214"/>
      <c r="EC197" s="214"/>
      <c r="ED197" s="214"/>
      <c r="EE197" s="214"/>
      <c r="EF197" s="214"/>
      <c r="EG197" s="214"/>
      <c r="EH197" s="214"/>
      <c r="EI197" s="214"/>
      <c r="EJ197" s="214"/>
      <c r="EK197" s="214"/>
      <c r="EL197" s="214"/>
      <c r="EM197" s="214"/>
      <c r="EN197" s="214"/>
      <c r="EO197" s="214"/>
      <c r="EP197" s="214"/>
      <c r="EQ197" s="214"/>
      <c r="ER197" s="214"/>
      <c r="ES197" s="214"/>
    </row>
    <row r="198" spans="1:152" ht="16.5" thickBot="1">
      <c r="A198" s="959" t="s">
        <v>1795</v>
      </c>
      <c r="B198" s="948">
        <v>43862</v>
      </c>
      <c r="C198" s="936" t="s">
        <v>112</v>
      </c>
      <c r="D198" s="934" t="s">
        <v>514</v>
      </c>
      <c r="E198" s="987">
        <v>0.66500000000000004</v>
      </c>
      <c r="F198" s="943">
        <v>6.65</v>
      </c>
      <c r="G198" s="936" t="s">
        <v>1785</v>
      </c>
      <c r="H198" s="936" t="s">
        <v>1785</v>
      </c>
      <c r="I198" s="248" t="str">
        <f t="shared" si="12"/>
        <v>IT0003644769</v>
      </c>
      <c r="J198" s="248" t="str">
        <f t="shared" ref="J198:J272" si="14">I198</f>
        <v>IT0003644769</v>
      </c>
      <c r="K198" s="303" t="str">
        <f t="shared" si="13"/>
        <v>FBTSU8</v>
      </c>
      <c r="L198" s="303" t="str">
        <f t="shared" ref="L198:L271" si="15">K198</f>
        <v>FBTSU8</v>
      </c>
      <c r="M198" s="349" t="s">
        <v>1785</v>
      </c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  <c r="CG198" s="214"/>
      <c r="CH198" s="214"/>
      <c r="CI198" s="214"/>
      <c r="CJ198" s="214"/>
      <c r="CK198" s="214"/>
      <c r="CL198" s="214"/>
      <c r="CM198" s="214"/>
      <c r="CN198" s="214"/>
      <c r="CO198" s="214"/>
      <c r="CP198" s="214"/>
      <c r="CQ198" s="214"/>
      <c r="CR198" s="214"/>
      <c r="CS198" s="214"/>
      <c r="CT198" s="214"/>
      <c r="CU198" s="214"/>
      <c r="CV198" s="214"/>
      <c r="CW198" s="214"/>
      <c r="CX198" s="214"/>
      <c r="CY198" s="214"/>
      <c r="CZ198" s="214"/>
      <c r="DA198" s="214"/>
      <c r="DB198" s="214"/>
      <c r="DC198" s="214"/>
      <c r="DD198" s="214"/>
      <c r="DE198" s="214"/>
      <c r="DF198" s="214"/>
      <c r="DG198" s="214"/>
      <c r="DH198" s="214"/>
      <c r="DI198" s="214"/>
      <c r="DJ198" s="214"/>
      <c r="DK198" s="214"/>
      <c r="DL198" s="214"/>
      <c r="DM198" s="214"/>
      <c r="DN198" s="214"/>
      <c r="DO198" s="214"/>
      <c r="DP198" s="214"/>
      <c r="DQ198" s="214"/>
      <c r="DR198" s="214"/>
      <c r="DS198" s="214"/>
      <c r="DT198" s="214"/>
      <c r="DU198" s="214"/>
      <c r="DV198" s="214"/>
      <c r="DW198" s="214"/>
      <c r="DX198" s="214"/>
      <c r="DY198" s="214"/>
      <c r="DZ198" s="214"/>
      <c r="EA198" s="214"/>
      <c r="EB198" s="214"/>
      <c r="EC198" s="214"/>
      <c r="ED198" s="214"/>
      <c r="EE198" s="214"/>
      <c r="EF198" s="214"/>
      <c r="EG198" s="214"/>
      <c r="EH198" s="214"/>
      <c r="EI198" s="214"/>
      <c r="EJ198" s="214"/>
      <c r="EK198" s="214"/>
      <c r="EL198" s="214"/>
      <c r="EM198" s="214"/>
      <c r="EN198" s="214"/>
      <c r="EO198" s="214"/>
      <c r="EP198" s="214"/>
      <c r="EQ198" s="214"/>
      <c r="ER198" s="214"/>
      <c r="ES198" s="214"/>
    </row>
    <row r="199" spans="1:152" ht="16.5" thickBot="1">
      <c r="A199" s="959" t="s">
        <v>1796</v>
      </c>
      <c r="B199" s="948">
        <v>43891</v>
      </c>
      <c r="C199" s="936" t="s">
        <v>342</v>
      </c>
      <c r="D199" s="934" t="s">
        <v>515</v>
      </c>
      <c r="E199" s="987">
        <v>0.69399999999999995</v>
      </c>
      <c r="F199" s="943">
        <v>6.9399999999999995</v>
      </c>
      <c r="G199" s="936" t="s">
        <v>1785</v>
      </c>
      <c r="H199" s="936" t="s">
        <v>1785</v>
      </c>
      <c r="I199" s="248" t="str">
        <f t="shared" si="12"/>
        <v>IT0004536949</v>
      </c>
      <c r="J199" s="248" t="str">
        <f t="shared" si="14"/>
        <v>IT0004536949</v>
      </c>
      <c r="K199" s="303" t="str">
        <f t="shared" si="13"/>
        <v>FBTSU8</v>
      </c>
      <c r="L199" s="303" t="str">
        <f t="shared" si="15"/>
        <v>FBTSU8</v>
      </c>
      <c r="M199" s="349" t="s">
        <v>1785</v>
      </c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  <c r="CG199" s="214"/>
      <c r="CH199" s="214"/>
      <c r="CI199" s="214"/>
      <c r="CJ199" s="214"/>
      <c r="CK199" s="214"/>
      <c r="CL199" s="214"/>
      <c r="CM199" s="214"/>
      <c r="CN199" s="214"/>
      <c r="CO199" s="214"/>
      <c r="CP199" s="214"/>
      <c r="CQ199" s="214"/>
      <c r="CR199" s="214"/>
      <c r="CS199" s="214"/>
      <c r="CT199" s="214"/>
      <c r="CU199" s="214"/>
      <c r="CV199" s="214"/>
      <c r="CW199" s="214"/>
      <c r="CX199" s="214"/>
      <c r="CY199" s="214"/>
      <c r="CZ199" s="214"/>
      <c r="DA199" s="214"/>
      <c r="DB199" s="214"/>
      <c r="DC199" s="214"/>
      <c r="DD199" s="214"/>
      <c r="DE199" s="214"/>
      <c r="DF199" s="214"/>
      <c r="DG199" s="214"/>
      <c r="DH199" s="214"/>
      <c r="DI199" s="214"/>
      <c r="DJ199" s="214"/>
      <c r="DK199" s="214"/>
      <c r="DL199" s="214"/>
      <c r="DM199" s="214"/>
      <c r="DN199" s="214"/>
      <c r="DO199" s="214"/>
      <c r="DP199" s="214"/>
      <c r="DQ199" s="214"/>
      <c r="DR199" s="214"/>
      <c r="DS199" s="214"/>
      <c r="DT199" s="214"/>
      <c r="DU199" s="214"/>
      <c r="DV199" s="214"/>
      <c r="DW199" s="214"/>
      <c r="DX199" s="214"/>
      <c r="DY199" s="214"/>
      <c r="DZ199" s="214"/>
      <c r="EA199" s="214"/>
      <c r="EB199" s="214"/>
      <c r="EC199" s="214"/>
      <c r="ED199" s="214"/>
      <c r="EE199" s="214"/>
      <c r="EF199" s="214"/>
      <c r="EG199" s="214"/>
      <c r="EH199" s="214"/>
      <c r="EI199" s="214"/>
      <c r="EJ199" s="214"/>
      <c r="EK199" s="214"/>
      <c r="EL199" s="214"/>
      <c r="EM199" s="214"/>
      <c r="EN199" s="214"/>
      <c r="EO199" s="214"/>
      <c r="EP199" s="214"/>
      <c r="EQ199" s="214"/>
      <c r="ER199" s="214"/>
      <c r="ES199" s="214"/>
    </row>
    <row r="200" spans="1:152" ht="16.5" thickBot="1">
      <c r="A200" s="959" t="s">
        <v>1797</v>
      </c>
      <c r="B200" s="948">
        <v>43952</v>
      </c>
      <c r="C200" s="944" t="s">
        <v>581</v>
      </c>
      <c r="D200" s="944" t="s">
        <v>563</v>
      </c>
      <c r="E200" s="987">
        <v>0.73099999999999998</v>
      </c>
      <c r="F200" s="943">
        <v>7.31</v>
      </c>
      <c r="G200" s="936" t="s">
        <v>1785</v>
      </c>
      <c r="H200" s="936" t="s">
        <v>1785</v>
      </c>
      <c r="I200" s="248" t="str">
        <f t="shared" si="12"/>
        <v>IT0005107708</v>
      </c>
      <c r="J200" s="248" t="str">
        <f t="shared" si="14"/>
        <v>IT0005107708</v>
      </c>
      <c r="K200" s="303" t="str">
        <f t="shared" si="13"/>
        <v>FBTSU8</v>
      </c>
      <c r="L200" s="303" t="str">
        <f t="shared" si="15"/>
        <v>FBTSU8</v>
      </c>
      <c r="M200" s="349" t="s">
        <v>1785</v>
      </c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  <c r="CG200" s="214"/>
      <c r="CH200" s="214"/>
      <c r="CI200" s="214"/>
      <c r="CJ200" s="214"/>
      <c r="CK200" s="214"/>
      <c r="CL200" s="214"/>
      <c r="CM200" s="214"/>
      <c r="CN200" s="214"/>
      <c r="CO200" s="214"/>
      <c r="CP200" s="214"/>
      <c r="CQ200" s="214"/>
      <c r="CR200" s="214"/>
      <c r="CS200" s="214"/>
      <c r="CT200" s="214"/>
      <c r="CU200" s="214"/>
      <c r="CV200" s="214"/>
      <c r="CW200" s="214"/>
      <c r="CX200" s="214"/>
      <c r="CY200" s="214"/>
      <c r="CZ200" s="214"/>
      <c r="DA200" s="214"/>
      <c r="DB200" s="214"/>
      <c r="DC200" s="214"/>
      <c r="DD200" s="214"/>
      <c r="DE200" s="214"/>
      <c r="DF200" s="214"/>
      <c r="DG200" s="214"/>
      <c r="DH200" s="214"/>
      <c r="DI200" s="214"/>
      <c r="DJ200" s="214"/>
      <c r="DK200" s="214"/>
      <c r="DL200" s="214"/>
      <c r="DM200" s="214"/>
      <c r="DN200" s="214"/>
      <c r="DO200" s="214"/>
      <c r="DP200" s="214"/>
      <c r="DQ200" s="214"/>
      <c r="DR200" s="214"/>
      <c r="DS200" s="214"/>
      <c r="DT200" s="214"/>
      <c r="DU200" s="214"/>
      <c r="DV200" s="214"/>
      <c r="DW200" s="214"/>
      <c r="DX200" s="214"/>
      <c r="DY200" s="214"/>
      <c r="DZ200" s="214"/>
      <c r="EA200" s="214"/>
      <c r="EB200" s="214"/>
      <c r="EC200" s="214"/>
      <c r="ED200" s="214"/>
      <c r="EE200" s="214"/>
      <c r="EF200" s="214"/>
      <c r="EG200" s="214"/>
      <c r="EH200" s="214"/>
      <c r="EI200" s="214"/>
      <c r="EJ200" s="214"/>
      <c r="EK200" s="214"/>
      <c r="EL200" s="214"/>
      <c r="EM200" s="214"/>
      <c r="EN200" s="214"/>
      <c r="EO200" s="214"/>
      <c r="EP200" s="214"/>
      <c r="EQ200" s="214"/>
      <c r="ER200" s="214"/>
      <c r="ES200" s="214"/>
    </row>
    <row r="201" spans="1:152" ht="16.5" thickBot="1">
      <c r="A201" s="959" t="s">
        <v>1798</v>
      </c>
      <c r="B201" s="948">
        <v>43997</v>
      </c>
      <c r="C201" s="944" t="s">
        <v>792</v>
      </c>
      <c r="D201" s="944" t="s">
        <v>793</v>
      </c>
      <c r="E201" s="987">
        <v>0.77</v>
      </c>
      <c r="F201" s="943">
        <v>7.7</v>
      </c>
      <c r="G201" s="936" t="s">
        <v>1785</v>
      </c>
      <c r="H201" s="936" t="s">
        <v>1785</v>
      </c>
      <c r="I201" s="248" t="str">
        <f t="shared" si="12"/>
        <v>IT0005250946</v>
      </c>
      <c r="J201" s="248" t="str">
        <f t="shared" si="14"/>
        <v>IT0005250946</v>
      </c>
      <c r="K201" s="303" t="str">
        <f t="shared" si="13"/>
        <v>FBTSU8</v>
      </c>
      <c r="L201" s="303" t="str">
        <f t="shared" si="15"/>
        <v>FBTSU8</v>
      </c>
      <c r="M201" s="349" t="s">
        <v>1785</v>
      </c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  <c r="CG201" s="214"/>
      <c r="CH201" s="214"/>
      <c r="CI201" s="214"/>
      <c r="CJ201" s="214"/>
      <c r="CK201" s="214"/>
      <c r="CL201" s="214"/>
      <c r="CM201" s="214"/>
      <c r="CN201" s="214"/>
      <c r="CO201" s="214"/>
      <c r="CP201" s="214"/>
      <c r="CQ201" s="214"/>
      <c r="CR201" s="214"/>
      <c r="CS201" s="214"/>
      <c r="CT201" s="214"/>
      <c r="CU201" s="214"/>
      <c r="CV201" s="214"/>
      <c r="CW201" s="214"/>
      <c r="CX201" s="214"/>
      <c r="CY201" s="214"/>
      <c r="CZ201" s="214"/>
      <c r="DA201" s="214"/>
      <c r="DB201" s="214"/>
      <c r="DC201" s="214"/>
      <c r="DD201" s="214"/>
      <c r="DE201" s="214"/>
      <c r="DF201" s="214"/>
      <c r="DG201" s="214"/>
      <c r="DH201" s="214"/>
      <c r="DI201" s="214"/>
      <c r="DJ201" s="214"/>
      <c r="DK201" s="214"/>
      <c r="DL201" s="214"/>
      <c r="DM201" s="214"/>
      <c r="DN201" s="214"/>
      <c r="DO201" s="214"/>
      <c r="DP201" s="214"/>
      <c r="DQ201" s="214"/>
      <c r="DR201" s="214"/>
      <c r="DS201" s="214"/>
      <c r="DT201" s="214"/>
      <c r="DU201" s="214"/>
      <c r="DV201" s="214"/>
      <c r="DW201" s="214"/>
      <c r="DX201" s="214"/>
      <c r="DY201" s="214"/>
      <c r="DZ201" s="214"/>
      <c r="EA201" s="214"/>
      <c r="EB201" s="214"/>
      <c r="EC201" s="214"/>
      <c r="ED201" s="214"/>
      <c r="EE201" s="214"/>
      <c r="EF201" s="214"/>
      <c r="EG201" s="214"/>
      <c r="EH201" s="214"/>
      <c r="EI201" s="214"/>
      <c r="EJ201" s="214"/>
      <c r="EK201" s="214"/>
      <c r="EL201" s="214"/>
      <c r="EM201" s="214"/>
      <c r="EN201" s="214"/>
      <c r="EO201" s="214"/>
      <c r="EP201" s="214"/>
      <c r="EQ201" s="214"/>
      <c r="ER201" s="214"/>
      <c r="ES201" s="214"/>
    </row>
    <row r="202" spans="1:152" ht="16.5" thickBot="1">
      <c r="A202" s="959" t="s">
        <v>1799</v>
      </c>
      <c r="B202" s="948">
        <v>44075</v>
      </c>
      <c r="C202" s="936" t="s">
        <v>343</v>
      </c>
      <c r="D202" s="934" t="s">
        <v>516</v>
      </c>
      <c r="E202" s="987">
        <v>0.89</v>
      </c>
      <c r="F202" s="943">
        <v>8.9</v>
      </c>
      <c r="G202" s="936" t="s">
        <v>1785</v>
      </c>
      <c r="H202" s="936" t="s">
        <v>1785</v>
      </c>
      <c r="I202" s="248" t="str">
        <f t="shared" si="12"/>
        <v>IT0004594930</v>
      </c>
      <c r="J202" s="248" t="str">
        <f t="shared" si="14"/>
        <v>IT0004594930</v>
      </c>
      <c r="K202" s="303" t="str">
        <f t="shared" si="13"/>
        <v>FBTSU8</v>
      </c>
      <c r="L202" s="303" t="str">
        <f t="shared" si="15"/>
        <v>FBTSU8</v>
      </c>
      <c r="M202" s="349" t="s">
        <v>1785</v>
      </c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  <c r="CG202" s="214"/>
      <c r="CH202" s="214"/>
      <c r="CI202" s="214"/>
      <c r="CJ202" s="214"/>
      <c r="CK202" s="214"/>
      <c r="CL202" s="214"/>
      <c r="CM202" s="214"/>
      <c r="CN202" s="214"/>
      <c r="CO202" s="214"/>
      <c r="CP202" s="214"/>
      <c r="CQ202" s="214"/>
      <c r="CR202" s="214"/>
      <c r="CS202" s="214"/>
      <c r="CT202" s="214"/>
      <c r="CU202" s="214"/>
      <c r="CV202" s="214"/>
      <c r="CW202" s="214"/>
      <c r="CX202" s="214"/>
      <c r="CY202" s="214"/>
      <c r="CZ202" s="214"/>
      <c r="DA202" s="214"/>
      <c r="DB202" s="214"/>
      <c r="DC202" s="214"/>
      <c r="DD202" s="214"/>
      <c r="DE202" s="214"/>
      <c r="DF202" s="214"/>
      <c r="DG202" s="214"/>
      <c r="DH202" s="214"/>
      <c r="DI202" s="214"/>
      <c r="DJ202" s="214"/>
      <c r="DK202" s="214"/>
      <c r="DL202" s="214"/>
      <c r="DM202" s="214"/>
      <c r="DN202" s="214"/>
      <c r="DO202" s="214"/>
      <c r="DP202" s="214"/>
      <c r="DQ202" s="214"/>
      <c r="DR202" s="214"/>
      <c r="DS202" s="214"/>
      <c r="DT202" s="214"/>
      <c r="DU202" s="214"/>
      <c r="DV202" s="214"/>
      <c r="DW202" s="214"/>
      <c r="DX202" s="214"/>
      <c r="DY202" s="214"/>
      <c r="DZ202" s="214"/>
      <c r="EA202" s="214"/>
      <c r="EB202" s="214"/>
      <c r="EC202" s="214"/>
      <c r="ED202" s="214"/>
      <c r="EE202" s="214"/>
      <c r="EF202" s="214"/>
      <c r="EG202" s="214"/>
      <c r="EH202" s="214"/>
      <c r="EI202" s="214"/>
      <c r="EJ202" s="214"/>
      <c r="EK202" s="214"/>
      <c r="EL202" s="214"/>
      <c r="EM202" s="214"/>
      <c r="EN202" s="214"/>
      <c r="EO202" s="214"/>
      <c r="EP202" s="214"/>
      <c r="EQ202" s="214"/>
      <c r="ER202" s="214"/>
      <c r="ES202" s="214"/>
    </row>
    <row r="203" spans="1:152" ht="16.5" thickBot="1">
      <c r="A203" s="959" t="s">
        <v>1800</v>
      </c>
      <c r="B203" s="948">
        <v>44119</v>
      </c>
      <c r="C203" s="960" t="s">
        <v>1476</v>
      </c>
      <c r="D203" s="961" t="s">
        <v>1416</v>
      </c>
      <c r="E203" s="989">
        <v>0.88893699999999998</v>
      </c>
      <c r="F203" s="943">
        <v>8.8893699999999995</v>
      </c>
      <c r="G203" s="936" t="s">
        <v>1785</v>
      </c>
      <c r="H203" s="936" t="s">
        <v>1785</v>
      </c>
      <c r="I203" s="248" t="str">
        <f t="shared" si="12"/>
        <v>IT0005285041</v>
      </c>
      <c r="J203" s="248" t="str">
        <f t="shared" si="14"/>
        <v>IT0005285041</v>
      </c>
      <c r="K203" s="303" t="str">
        <f t="shared" si="13"/>
        <v>FBTSU8</v>
      </c>
      <c r="L203" s="303" t="str">
        <f t="shared" si="15"/>
        <v>FBTSU8</v>
      </c>
      <c r="M203" s="349" t="s">
        <v>1785</v>
      </c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  <c r="CG203" s="214"/>
      <c r="CH203" s="214"/>
      <c r="CI203" s="214"/>
      <c r="CJ203" s="214"/>
      <c r="CK203" s="214"/>
      <c r="CL203" s="214"/>
      <c r="CM203" s="214"/>
      <c r="CN203" s="214"/>
      <c r="CO203" s="214"/>
      <c r="CP203" s="214"/>
      <c r="CQ203" s="214"/>
      <c r="CR203" s="214"/>
      <c r="CS203" s="214"/>
      <c r="CT203" s="214"/>
      <c r="CU203" s="214"/>
      <c r="CV203" s="214"/>
      <c r="CW203" s="214"/>
      <c r="CX203" s="214"/>
      <c r="CY203" s="214"/>
      <c r="CZ203" s="214"/>
      <c r="DA203" s="214"/>
      <c r="DB203" s="214"/>
      <c r="DC203" s="214"/>
      <c r="DD203" s="214"/>
      <c r="DE203" s="214"/>
      <c r="DF203" s="214"/>
      <c r="DG203" s="214"/>
      <c r="DH203" s="214"/>
      <c r="DI203" s="214"/>
      <c r="DJ203" s="214"/>
      <c r="DK203" s="214"/>
      <c r="DL203" s="214"/>
      <c r="DM203" s="214"/>
      <c r="DN203" s="214"/>
      <c r="DO203" s="214"/>
      <c r="DP203" s="214"/>
      <c r="DQ203" s="214"/>
      <c r="DR203" s="214"/>
      <c r="DS203" s="214"/>
      <c r="DT203" s="214"/>
      <c r="DU203" s="214"/>
      <c r="DV203" s="214"/>
      <c r="DW203" s="214"/>
      <c r="DX203" s="214"/>
      <c r="DY203" s="214"/>
      <c r="DZ203" s="214"/>
      <c r="EA203" s="214"/>
      <c r="EB203" s="214"/>
      <c r="EC203" s="214"/>
      <c r="ED203" s="214"/>
      <c r="EE203" s="214"/>
      <c r="EF203" s="214"/>
      <c r="EG203" s="214"/>
      <c r="EH203" s="214"/>
      <c r="EI203" s="214"/>
      <c r="EJ203" s="214"/>
      <c r="EK203" s="214"/>
      <c r="EL203" s="214"/>
      <c r="EM203" s="214"/>
      <c r="EN203" s="214"/>
      <c r="EO203" s="214"/>
      <c r="EP203" s="214"/>
      <c r="EQ203" s="214"/>
      <c r="ER203" s="214"/>
      <c r="ES203" s="214"/>
    </row>
    <row r="204" spans="1:152" ht="16.5" thickBot="1">
      <c r="A204" s="959" t="s">
        <v>1801</v>
      </c>
      <c r="B204" s="948">
        <v>44136</v>
      </c>
      <c r="C204" s="960" t="s">
        <v>769</v>
      </c>
      <c r="D204" s="961" t="s">
        <v>613</v>
      </c>
      <c r="E204" s="989">
        <v>0.89544000000000001</v>
      </c>
      <c r="F204" s="943">
        <v>9.1199999999999992</v>
      </c>
      <c r="G204" s="936" t="s">
        <v>1785</v>
      </c>
      <c r="H204" s="936" t="s">
        <v>1785</v>
      </c>
      <c r="I204" s="248" t="str">
        <f t="shared" si="12"/>
        <v>IT0005142143</v>
      </c>
      <c r="J204" s="248" t="str">
        <f>I204</f>
        <v>IT0005142143</v>
      </c>
      <c r="K204" s="303" t="str">
        <f t="shared" si="13"/>
        <v>FBTSU8</v>
      </c>
      <c r="L204" s="303" t="str">
        <f>K204</f>
        <v>FBTSU8</v>
      </c>
      <c r="M204" s="349" t="s">
        <v>1785</v>
      </c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  <c r="CG204" s="214"/>
      <c r="CH204" s="214"/>
      <c r="CI204" s="214"/>
      <c r="CJ204" s="214"/>
      <c r="CK204" s="214"/>
      <c r="CL204" s="214"/>
      <c r="CM204" s="214"/>
      <c r="CN204" s="214"/>
      <c r="CO204" s="214"/>
      <c r="CP204" s="214"/>
      <c r="CQ204" s="214"/>
      <c r="CR204" s="214"/>
      <c r="CS204" s="214"/>
      <c r="CT204" s="214"/>
      <c r="CU204" s="214"/>
      <c r="CV204" s="214"/>
      <c r="CW204" s="214"/>
      <c r="CX204" s="214"/>
      <c r="CY204" s="214"/>
      <c r="CZ204" s="214"/>
      <c r="DA204" s="214"/>
      <c r="DB204" s="214"/>
      <c r="DC204" s="214"/>
      <c r="DD204" s="214"/>
      <c r="DE204" s="214"/>
      <c r="DF204" s="214"/>
      <c r="DG204" s="214"/>
      <c r="DH204" s="214"/>
      <c r="DI204" s="214"/>
      <c r="DJ204" s="214"/>
      <c r="DK204" s="214"/>
      <c r="DL204" s="214"/>
      <c r="DM204" s="214"/>
      <c r="DN204" s="214"/>
      <c r="DO204" s="214"/>
      <c r="DP204" s="214"/>
      <c r="DQ204" s="214"/>
      <c r="DR204" s="214"/>
      <c r="DS204" s="214"/>
      <c r="DT204" s="214"/>
      <c r="DU204" s="214"/>
      <c r="DV204" s="214"/>
      <c r="DW204" s="214"/>
      <c r="DX204" s="214"/>
      <c r="DY204" s="214"/>
      <c r="DZ204" s="214"/>
      <c r="EA204" s="214"/>
      <c r="EB204" s="214"/>
      <c r="EC204" s="214"/>
      <c r="ED204" s="214"/>
      <c r="EE204" s="214"/>
      <c r="EF204" s="214"/>
      <c r="EG204" s="214"/>
      <c r="EH204" s="214"/>
      <c r="EI204" s="214"/>
      <c r="EJ204" s="214"/>
      <c r="EK204" s="214"/>
      <c r="EL204" s="214"/>
      <c r="EM204" s="214"/>
      <c r="EN204" s="214"/>
      <c r="EO204" s="214"/>
      <c r="EP204" s="214"/>
      <c r="EQ204" s="214"/>
      <c r="ER204" s="214"/>
      <c r="ES204" s="214"/>
    </row>
    <row r="205" spans="1:152" ht="16.5" thickBot="1">
      <c r="A205" s="959" t="s">
        <v>1802</v>
      </c>
      <c r="B205" s="948">
        <v>44256</v>
      </c>
      <c r="C205" s="936" t="s">
        <v>344</v>
      </c>
      <c r="D205" s="934" t="s">
        <v>517</v>
      </c>
      <c r="E205" s="989">
        <v>0.95085799999999998</v>
      </c>
      <c r="F205" s="943">
        <v>10.85</v>
      </c>
      <c r="G205" s="936" t="s">
        <v>1785</v>
      </c>
      <c r="H205" s="936" t="s">
        <v>1785</v>
      </c>
      <c r="I205" s="248" t="str">
        <f t="shared" si="12"/>
        <v>IT0004634132</v>
      </c>
      <c r="J205" s="248" t="str">
        <f t="shared" si="14"/>
        <v>IT0004634132</v>
      </c>
      <c r="K205" s="303" t="str">
        <f t="shared" si="13"/>
        <v>FBTSU8</v>
      </c>
      <c r="L205" s="303" t="str">
        <f t="shared" si="15"/>
        <v>FBTSU8</v>
      </c>
      <c r="M205" s="349" t="s">
        <v>1785</v>
      </c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  <c r="CG205" s="214"/>
      <c r="CH205" s="214"/>
      <c r="CI205" s="214"/>
      <c r="CJ205" s="214"/>
      <c r="CK205" s="214"/>
      <c r="CL205" s="214"/>
      <c r="CM205" s="214"/>
      <c r="CN205" s="214"/>
      <c r="CO205" s="214"/>
      <c r="CP205" s="214"/>
      <c r="CQ205" s="214"/>
      <c r="CR205" s="214"/>
      <c r="CS205" s="214"/>
      <c r="CT205" s="214"/>
      <c r="CU205" s="214"/>
      <c r="CV205" s="214"/>
      <c r="CW205" s="214"/>
      <c r="CX205" s="214"/>
      <c r="CY205" s="214"/>
      <c r="CZ205" s="214"/>
      <c r="DA205" s="214"/>
      <c r="DB205" s="214"/>
      <c r="DC205" s="214"/>
      <c r="DD205" s="214"/>
      <c r="DE205" s="214"/>
      <c r="DF205" s="214"/>
      <c r="DG205" s="214"/>
      <c r="DH205" s="214"/>
      <c r="DI205" s="214"/>
      <c r="DJ205" s="214"/>
      <c r="DK205" s="214"/>
      <c r="DL205" s="214"/>
      <c r="DM205" s="214"/>
      <c r="DN205" s="214"/>
      <c r="DO205" s="214"/>
      <c r="DP205" s="214"/>
      <c r="DQ205" s="214"/>
      <c r="DR205" s="214"/>
      <c r="DS205" s="214"/>
      <c r="DT205" s="214"/>
      <c r="DU205" s="214"/>
      <c r="DV205" s="214"/>
      <c r="DW205" s="214"/>
      <c r="DX205" s="214"/>
      <c r="DY205" s="214"/>
      <c r="DZ205" s="214"/>
      <c r="EA205" s="214"/>
      <c r="EB205" s="214"/>
      <c r="EC205" s="214"/>
      <c r="ED205" s="214"/>
      <c r="EE205" s="214"/>
      <c r="EF205" s="214"/>
      <c r="EG205" s="214"/>
      <c r="EH205" s="214"/>
      <c r="EI205" s="214"/>
      <c r="EJ205" s="214"/>
      <c r="EK205" s="214"/>
      <c r="EL205" s="214"/>
      <c r="EM205" s="214"/>
      <c r="EN205" s="214"/>
      <c r="EO205" s="214"/>
      <c r="EP205" s="214"/>
      <c r="EQ205" s="214"/>
      <c r="ER205" s="214"/>
      <c r="ES205" s="214"/>
    </row>
    <row r="206" spans="1:152" ht="16.5" thickBot="1">
      <c r="A206" s="959" t="s">
        <v>1803</v>
      </c>
      <c r="B206" s="948">
        <v>44317</v>
      </c>
      <c r="C206" s="936" t="s">
        <v>345</v>
      </c>
      <c r="D206" s="934" t="s">
        <v>239</v>
      </c>
      <c r="E206" s="990">
        <v>0.94747899999999996</v>
      </c>
      <c r="F206" s="943">
        <v>11.51</v>
      </c>
      <c r="G206" s="936" t="s">
        <v>1785</v>
      </c>
      <c r="H206" s="936" t="s">
        <v>1785</v>
      </c>
      <c r="I206" s="248" t="str">
        <f t="shared" si="12"/>
        <v>IT0004966401</v>
      </c>
      <c r="J206" s="248" t="str">
        <f t="shared" si="14"/>
        <v>IT0004966401</v>
      </c>
      <c r="K206" s="303" t="str">
        <f t="shared" si="13"/>
        <v>FBTSU8</v>
      </c>
      <c r="L206" s="303" t="str">
        <f t="shared" si="15"/>
        <v>FBTSU8</v>
      </c>
      <c r="M206" s="349" t="s">
        <v>1785</v>
      </c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  <c r="CG206" s="214"/>
      <c r="CH206" s="214"/>
      <c r="CI206" s="214"/>
      <c r="CJ206" s="214"/>
      <c r="CK206" s="214"/>
      <c r="CL206" s="214"/>
      <c r="CM206" s="214"/>
      <c r="CN206" s="214"/>
      <c r="CO206" s="214"/>
      <c r="CP206" s="214"/>
      <c r="CQ206" s="214"/>
      <c r="CR206" s="214"/>
      <c r="CS206" s="214"/>
      <c r="CT206" s="214"/>
      <c r="CU206" s="214"/>
      <c r="CV206" s="214"/>
      <c r="CW206" s="214"/>
      <c r="CX206" s="214"/>
      <c r="CY206" s="214"/>
      <c r="CZ206" s="214"/>
      <c r="DA206" s="214"/>
      <c r="DB206" s="214"/>
      <c r="DC206" s="214"/>
      <c r="DD206" s="214"/>
      <c r="DE206" s="214"/>
      <c r="DF206" s="214"/>
      <c r="DG206" s="214"/>
      <c r="DH206" s="214"/>
      <c r="DI206" s="214"/>
      <c r="DJ206" s="214"/>
      <c r="DK206" s="214"/>
      <c r="DL206" s="214"/>
      <c r="DM206" s="214"/>
      <c r="DN206" s="214"/>
      <c r="DO206" s="214"/>
      <c r="DP206" s="214"/>
      <c r="DQ206" s="214"/>
      <c r="DR206" s="214"/>
      <c r="DS206" s="214"/>
      <c r="DT206" s="214"/>
      <c r="DU206" s="214"/>
      <c r="DV206" s="214"/>
      <c r="DW206" s="214"/>
      <c r="DX206" s="214"/>
      <c r="DY206" s="214"/>
      <c r="DZ206" s="214"/>
      <c r="EA206" s="214"/>
      <c r="EB206" s="214"/>
      <c r="EC206" s="214"/>
      <c r="ED206" s="214"/>
      <c r="EE206" s="214"/>
      <c r="EF206" s="214"/>
      <c r="EG206" s="214"/>
      <c r="EH206" s="214"/>
      <c r="EI206" s="214"/>
      <c r="EJ206" s="214"/>
      <c r="EK206" s="214"/>
      <c r="EL206" s="214"/>
      <c r="EM206" s="214"/>
      <c r="EN206" s="214"/>
      <c r="EO206" s="214"/>
      <c r="EP206" s="214"/>
      <c r="EQ206" s="214"/>
      <c r="ER206" s="214"/>
      <c r="ES206" s="214"/>
    </row>
    <row r="207" spans="1:152" ht="16.5" thickBot="1">
      <c r="A207" s="959" t="s">
        <v>1804</v>
      </c>
      <c r="B207" s="948">
        <v>44348</v>
      </c>
      <c r="C207" s="949" t="s">
        <v>676</v>
      </c>
      <c r="D207" s="934" t="s">
        <v>634</v>
      </c>
      <c r="E207" s="990">
        <v>0.86438999999999999</v>
      </c>
      <c r="F207" s="943">
        <v>11.18</v>
      </c>
      <c r="G207" s="936" t="s">
        <v>1785</v>
      </c>
      <c r="H207" s="936" t="s">
        <v>1785</v>
      </c>
      <c r="I207" s="248" t="str">
        <f t="shared" si="12"/>
        <v>IT0005175598</v>
      </c>
      <c r="J207" s="248" t="str">
        <f>I207</f>
        <v>IT0005175598</v>
      </c>
      <c r="K207" s="303" t="str">
        <f t="shared" si="13"/>
        <v>FBTSU8</v>
      </c>
      <c r="L207" s="303" t="str">
        <f>K207</f>
        <v>FBTSU8</v>
      </c>
      <c r="M207" s="349" t="s">
        <v>1785</v>
      </c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  <c r="CG207" s="214"/>
      <c r="CH207" s="214"/>
      <c r="CI207" s="214"/>
      <c r="CJ207" s="214"/>
      <c r="CK207" s="214"/>
      <c r="CL207" s="214"/>
      <c r="CM207" s="214"/>
      <c r="CN207" s="214"/>
      <c r="CO207" s="214"/>
      <c r="CP207" s="214"/>
      <c r="CQ207" s="214"/>
      <c r="CR207" s="214"/>
      <c r="CS207" s="214"/>
      <c r="CT207" s="214"/>
      <c r="CU207" s="214"/>
      <c r="CV207" s="214"/>
      <c r="CW207" s="214"/>
      <c r="CX207" s="214"/>
      <c r="CY207" s="214"/>
      <c r="CZ207" s="214"/>
      <c r="DA207" s="214"/>
      <c r="DB207" s="214"/>
      <c r="DC207" s="214"/>
      <c r="DD207" s="214"/>
      <c r="DE207" s="214"/>
      <c r="DF207" s="214"/>
      <c r="DG207" s="214"/>
      <c r="DH207" s="214"/>
      <c r="DI207" s="214"/>
      <c r="DJ207" s="214"/>
      <c r="DK207" s="214"/>
      <c r="DL207" s="214"/>
      <c r="DM207" s="214"/>
      <c r="DN207" s="214"/>
      <c r="DO207" s="214"/>
      <c r="DP207" s="214"/>
      <c r="DQ207" s="214"/>
      <c r="DR207" s="214"/>
      <c r="DS207" s="214"/>
      <c r="DT207" s="214"/>
      <c r="DU207" s="214"/>
      <c r="DV207" s="214"/>
      <c r="DW207" s="214"/>
      <c r="DX207" s="214"/>
      <c r="DY207" s="214"/>
      <c r="DZ207" s="214"/>
      <c r="EA207" s="214"/>
      <c r="EB207" s="214"/>
      <c r="EC207" s="214"/>
      <c r="ED207" s="214"/>
      <c r="EE207" s="214"/>
      <c r="EF207" s="214"/>
      <c r="EG207" s="214"/>
      <c r="EH207" s="214"/>
      <c r="EI207" s="214"/>
      <c r="EJ207" s="214"/>
      <c r="EK207" s="214"/>
      <c r="EL207" s="214"/>
      <c r="EM207" s="214"/>
      <c r="EN207" s="214"/>
      <c r="EO207" s="214"/>
      <c r="EP207" s="214"/>
      <c r="EQ207" s="214"/>
      <c r="ER207" s="214"/>
      <c r="ES207" s="214"/>
    </row>
    <row r="208" spans="1:152" ht="16.5" thickBot="1">
      <c r="A208" s="959" t="s">
        <v>1805</v>
      </c>
      <c r="B208" s="948">
        <v>44409</v>
      </c>
      <c r="C208" s="936" t="s">
        <v>346</v>
      </c>
      <c r="D208" s="934" t="s">
        <v>518</v>
      </c>
      <c r="E208" s="990">
        <v>0.94309699999999996</v>
      </c>
      <c r="F208" s="943">
        <v>12.49</v>
      </c>
      <c r="G208" s="936" t="s">
        <v>1785</v>
      </c>
      <c r="H208" s="936" t="s">
        <v>1785</v>
      </c>
      <c r="I208" s="248" t="str">
        <f t="shared" si="12"/>
        <v>IT0004009673</v>
      </c>
      <c r="J208" s="248" t="str">
        <f t="shared" si="14"/>
        <v>IT0004009673</v>
      </c>
      <c r="K208" s="303" t="str">
        <f t="shared" si="13"/>
        <v>FBTSU8</v>
      </c>
      <c r="L208" s="303" t="str">
        <f t="shared" si="15"/>
        <v>FBTSU8</v>
      </c>
      <c r="M208" s="349" t="s">
        <v>1785</v>
      </c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  <c r="CG208" s="214"/>
      <c r="CH208" s="214"/>
      <c r="CI208" s="214"/>
      <c r="CJ208" s="214"/>
      <c r="CK208" s="214"/>
      <c r="CL208" s="214"/>
      <c r="CM208" s="214"/>
      <c r="CN208" s="214"/>
      <c r="CO208" s="214"/>
      <c r="CP208" s="214"/>
      <c r="CQ208" s="214"/>
      <c r="CR208" s="214"/>
      <c r="CS208" s="214"/>
      <c r="CT208" s="214"/>
      <c r="CU208" s="214"/>
      <c r="CV208" s="214"/>
      <c r="CW208" s="214"/>
      <c r="CX208" s="214"/>
      <c r="CY208" s="214"/>
      <c r="CZ208" s="214"/>
      <c r="DA208" s="214"/>
      <c r="DB208" s="214"/>
      <c r="DC208" s="214"/>
      <c r="DD208" s="214"/>
      <c r="DE208" s="214"/>
      <c r="DF208" s="214"/>
      <c r="DG208" s="214"/>
      <c r="DH208" s="214"/>
      <c r="DI208" s="214"/>
      <c r="DJ208" s="214"/>
      <c r="DK208" s="214"/>
      <c r="DL208" s="214"/>
      <c r="DM208" s="214"/>
      <c r="DN208" s="214"/>
      <c r="DO208" s="214"/>
      <c r="DP208" s="214"/>
      <c r="DQ208" s="214"/>
      <c r="DR208" s="214"/>
      <c r="DS208" s="214"/>
      <c r="DT208" s="214"/>
      <c r="DU208" s="214"/>
      <c r="DV208" s="214"/>
      <c r="DW208" s="214"/>
      <c r="DX208" s="214"/>
      <c r="DY208" s="214"/>
      <c r="DZ208" s="214"/>
      <c r="EA208" s="214"/>
      <c r="EB208" s="214"/>
      <c r="EC208" s="214"/>
      <c r="ED208" s="214"/>
      <c r="EE208" s="214"/>
      <c r="EF208" s="214"/>
      <c r="EG208" s="214"/>
      <c r="EH208" s="214"/>
      <c r="EI208" s="214"/>
      <c r="EJ208" s="214"/>
      <c r="EK208" s="214"/>
      <c r="EL208" s="214"/>
      <c r="EM208" s="214"/>
      <c r="EN208" s="214"/>
      <c r="EO208" s="214"/>
      <c r="EP208" s="214"/>
      <c r="EQ208" s="214"/>
      <c r="ER208" s="214"/>
      <c r="ES208" s="214"/>
    </row>
    <row r="209" spans="1:152" ht="16.5" thickBot="1">
      <c r="A209" s="959" t="s">
        <v>1806</v>
      </c>
      <c r="B209" s="948">
        <v>44440</v>
      </c>
      <c r="C209" s="936" t="s">
        <v>347</v>
      </c>
      <c r="D209" s="934" t="s">
        <v>519</v>
      </c>
      <c r="E209" s="987">
        <v>0.96867999999999999</v>
      </c>
      <c r="F209" s="943">
        <v>13.02</v>
      </c>
      <c r="G209" s="936" t="s">
        <v>1785</v>
      </c>
      <c r="H209" s="936" t="s">
        <v>1785</v>
      </c>
      <c r="I209" s="248" t="str">
        <f t="shared" si="12"/>
        <v>IT0004695075</v>
      </c>
      <c r="J209" s="248" t="str">
        <f t="shared" si="14"/>
        <v>IT0004695075</v>
      </c>
      <c r="K209" s="303" t="str">
        <f t="shared" si="13"/>
        <v>FBTSU8</v>
      </c>
      <c r="L209" s="303" t="str">
        <f t="shared" si="15"/>
        <v>FBTSU8</v>
      </c>
      <c r="M209" s="349" t="s">
        <v>1785</v>
      </c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  <c r="CG209" s="214"/>
      <c r="CH209" s="214"/>
      <c r="CI209" s="214"/>
      <c r="CJ209" s="214"/>
      <c r="CK209" s="214"/>
      <c r="CL209" s="214"/>
      <c r="CM209" s="214"/>
      <c r="CN209" s="214"/>
      <c r="CO209" s="214"/>
      <c r="CP209" s="214"/>
      <c r="CQ209" s="214"/>
      <c r="CR209" s="214"/>
      <c r="CS209" s="214"/>
      <c r="CT209" s="214"/>
      <c r="CU209" s="214"/>
      <c r="CV209" s="214"/>
      <c r="CW209" s="214"/>
      <c r="CX209" s="214"/>
      <c r="CY209" s="214"/>
      <c r="CZ209" s="214"/>
      <c r="DA209" s="214"/>
      <c r="DB209" s="214"/>
      <c r="DC209" s="214"/>
      <c r="DD209" s="214"/>
      <c r="DE209" s="214"/>
      <c r="DF209" s="214"/>
      <c r="DG209" s="214"/>
      <c r="DH209" s="214"/>
      <c r="DI209" s="214"/>
      <c r="DJ209" s="214"/>
      <c r="DK209" s="214"/>
      <c r="DL209" s="214"/>
      <c r="DM209" s="214"/>
      <c r="DN209" s="214"/>
      <c r="DO209" s="214"/>
      <c r="DP209" s="214"/>
      <c r="DQ209" s="214"/>
      <c r="DR209" s="214"/>
      <c r="DS209" s="214"/>
      <c r="DT209" s="214"/>
      <c r="DU209" s="214"/>
      <c r="DV209" s="214"/>
      <c r="DW209" s="214"/>
      <c r="DX209" s="214"/>
      <c r="DY209" s="214"/>
      <c r="DZ209" s="214"/>
      <c r="EA209" s="214"/>
      <c r="EB209" s="214"/>
      <c r="EC209" s="214"/>
      <c r="ED209" s="214"/>
      <c r="EE209" s="214"/>
      <c r="EF209" s="214"/>
      <c r="EG209" s="214"/>
      <c r="EH209" s="214"/>
      <c r="EI209" s="214"/>
      <c r="EJ209" s="214"/>
      <c r="EK209" s="214"/>
      <c r="EL209" s="214"/>
      <c r="EM209" s="214"/>
      <c r="EN209" s="214"/>
      <c r="EO209" s="214"/>
      <c r="EP209" s="214"/>
      <c r="EQ209" s="214"/>
      <c r="ER209" s="214"/>
      <c r="ES209" s="214"/>
    </row>
    <row r="210" spans="1:152" ht="16.5" thickBot="1">
      <c r="A210" s="959" t="s">
        <v>1807</v>
      </c>
      <c r="B210" s="948">
        <v>44501</v>
      </c>
      <c r="C210" s="966" t="s">
        <v>770</v>
      </c>
      <c r="D210" s="961" t="s">
        <v>694</v>
      </c>
      <c r="E210" s="987">
        <v>0.84262899999999996</v>
      </c>
      <c r="F210" s="943">
        <v>12.61</v>
      </c>
      <c r="G210" s="936" t="s">
        <v>1785</v>
      </c>
      <c r="H210" s="936" t="s">
        <v>1785</v>
      </c>
      <c r="I210" s="248" t="str">
        <f t="shared" si="12"/>
        <v>IT0005216491</v>
      </c>
      <c r="J210" s="248" t="str">
        <f t="shared" si="14"/>
        <v>IT0005216491</v>
      </c>
      <c r="K210" s="303" t="str">
        <f t="shared" si="13"/>
        <v>FBTSU8</v>
      </c>
      <c r="L210" s="303" t="str">
        <f t="shared" si="15"/>
        <v>FBTSU8</v>
      </c>
      <c r="M210" s="349" t="s">
        <v>1785</v>
      </c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  <c r="CG210" s="214"/>
      <c r="CH210" s="214"/>
      <c r="CI210" s="214"/>
      <c r="CJ210" s="214"/>
      <c r="CK210" s="214"/>
      <c r="CL210" s="214"/>
      <c r="CM210" s="214"/>
      <c r="CN210" s="214"/>
      <c r="CO210" s="214"/>
      <c r="CP210" s="214"/>
      <c r="CQ210" s="214"/>
      <c r="CR210" s="214"/>
      <c r="CS210" s="214"/>
      <c r="CT210" s="214"/>
      <c r="CU210" s="214"/>
      <c r="CV210" s="214"/>
      <c r="CW210" s="214"/>
      <c r="CX210" s="214"/>
      <c r="CY210" s="214"/>
      <c r="CZ210" s="214"/>
      <c r="DA210" s="214"/>
      <c r="DB210" s="214"/>
      <c r="DC210" s="214"/>
      <c r="DD210" s="214"/>
      <c r="DE210" s="214"/>
      <c r="DF210" s="214"/>
      <c r="DG210" s="214"/>
      <c r="DH210" s="214"/>
      <c r="DI210" s="214"/>
      <c r="DJ210" s="214"/>
      <c r="DK210" s="214"/>
      <c r="DL210" s="214"/>
      <c r="DM210" s="214"/>
      <c r="DN210" s="214"/>
      <c r="DO210" s="214"/>
      <c r="DP210" s="214"/>
      <c r="DQ210" s="214"/>
      <c r="DR210" s="214"/>
      <c r="DS210" s="214"/>
      <c r="DT210" s="214"/>
      <c r="DU210" s="214"/>
      <c r="DV210" s="214"/>
      <c r="DW210" s="214"/>
      <c r="DX210" s="214"/>
      <c r="DY210" s="214"/>
      <c r="DZ210" s="214"/>
      <c r="EA210" s="214"/>
      <c r="EB210" s="214"/>
      <c r="EC210" s="214"/>
      <c r="ED210" s="214"/>
      <c r="EE210" s="214"/>
      <c r="EF210" s="214"/>
      <c r="EG210" s="214"/>
      <c r="EH210" s="214"/>
      <c r="EI210" s="214"/>
      <c r="EJ210" s="214"/>
      <c r="EK210" s="214"/>
      <c r="EL210" s="214"/>
      <c r="EM210" s="214"/>
      <c r="EN210" s="214"/>
      <c r="EO210" s="214"/>
      <c r="EP210" s="214"/>
      <c r="EQ210" s="214"/>
      <c r="ER210" s="214"/>
      <c r="ES210" s="214"/>
    </row>
    <row r="211" spans="1:152" ht="16.5" thickBot="1">
      <c r="A211" s="959" t="s">
        <v>1808</v>
      </c>
      <c r="B211" s="948">
        <v>44545</v>
      </c>
      <c r="C211" s="936" t="s">
        <v>402</v>
      </c>
      <c r="D211" s="934" t="s">
        <v>403</v>
      </c>
      <c r="E211" s="987">
        <v>0.32700000000000001</v>
      </c>
      <c r="F211" s="943">
        <v>3.27</v>
      </c>
      <c r="G211" s="936" t="s">
        <v>1880</v>
      </c>
      <c r="H211" s="936" t="s">
        <v>1880</v>
      </c>
      <c r="I211" s="248" t="str">
        <f t="shared" si="12"/>
        <v>IT0005028003</v>
      </c>
      <c r="J211" s="248" t="str">
        <f t="shared" si="14"/>
        <v>IT0005028003</v>
      </c>
      <c r="K211" s="303" t="str">
        <f t="shared" si="13"/>
        <v>FBTPU8</v>
      </c>
      <c r="L211" s="303" t="str">
        <f t="shared" si="15"/>
        <v>FBTPU8</v>
      </c>
      <c r="M211" s="349" t="s">
        <v>1880</v>
      </c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  <c r="CG211" s="214"/>
      <c r="CH211" s="214"/>
      <c r="CI211" s="214"/>
      <c r="CJ211" s="214"/>
      <c r="CK211" s="214"/>
      <c r="CL211" s="214"/>
      <c r="CM211" s="214"/>
      <c r="CN211" s="214"/>
      <c r="CO211" s="214"/>
      <c r="CP211" s="214"/>
      <c r="CQ211" s="214"/>
      <c r="CR211" s="214"/>
      <c r="CS211" s="214"/>
      <c r="CT211" s="214"/>
      <c r="CU211" s="214"/>
      <c r="CV211" s="214"/>
      <c r="CW211" s="214"/>
      <c r="CX211" s="214"/>
      <c r="CY211" s="214"/>
      <c r="CZ211" s="214"/>
      <c r="DA211" s="214"/>
      <c r="DB211" s="214"/>
      <c r="DC211" s="214"/>
      <c r="DD211" s="214"/>
      <c r="DE211" s="214"/>
      <c r="DF211" s="214"/>
      <c r="DG211" s="214"/>
      <c r="DH211" s="214"/>
      <c r="DI211" s="214"/>
      <c r="DJ211" s="214"/>
      <c r="DK211" s="214"/>
      <c r="DL211" s="214"/>
      <c r="DM211" s="214"/>
      <c r="DN211" s="214"/>
      <c r="DO211" s="214"/>
      <c r="DP211" s="214"/>
      <c r="DQ211" s="214"/>
      <c r="DR211" s="214"/>
      <c r="DS211" s="214"/>
      <c r="DT211" s="214"/>
      <c r="DU211" s="214"/>
      <c r="DV211" s="214"/>
      <c r="DW211" s="214"/>
      <c r="DX211" s="214"/>
      <c r="DY211" s="214"/>
      <c r="DZ211" s="214"/>
      <c r="EA211" s="214"/>
      <c r="EB211" s="214"/>
      <c r="EC211" s="214"/>
      <c r="ED211" s="214"/>
      <c r="EE211" s="214"/>
      <c r="EF211" s="214"/>
      <c r="EG211" s="214"/>
      <c r="EH211" s="214"/>
      <c r="EI211" s="214"/>
      <c r="EJ211" s="214"/>
      <c r="EK211" s="214"/>
      <c r="EL211" s="214"/>
      <c r="EM211" s="214"/>
      <c r="EN211" s="214"/>
      <c r="EO211" s="214"/>
      <c r="EP211" s="214"/>
      <c r="EQ211" s="214"/>
      <c r="ER211" s="214"/>
      <c r="ES211" s="214"/>
    </row>
    <row r="212" spans="1:152" ht="16.5" thickBot="1">
      <c r="A212" s="959" t="s">
        <v>1809</v>
      </c>
      <c r="B212" s="942">
        <v>44621</v>
      </c>
      <c r="C212" s="936" t="s">
        <v>348</v>
      </c>
      <c r="D212" s="934" t="s">
        <v>520</v>
      </c>
      <c r="E212" s="987">
        <v>0.36599999999999999</v>
      </c>
      <c r="F212" s="943">
        <v>3.66</v>
      </c>
      <c r="G212" s="936" t="s">
        <v>1880</v>
      </c>
      <c r="H212" s="936" t="s">
        <v>1880</v>
      </c>
      <c r="I212" s="248" t="str">
        <f t="shared" si="12"/>
        <v>IT0004759673</v>
      </c>
      <c r="J212" s="248" t="str">
        <f t="shared" si="14"/>
        <v>IT0004759673</v>
      </c>
      <c r="K212" s="303" t="str">
        <f t="shared" si="13"/>
        <v>FBTPU8</v>
      </c>
      <c r="L212" s="303" t="str">
        <f t="shared" si="15"/>
        <v>FBTPU8</v>
      </c>
      <c r="M212" s="349" t="s">
        <v>1880</v>
      </c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  <c r="CG212" s="214"/>
      <c r="CH212" s="214"/>
      <c r="CI212" s="214"/>
      <c r="CJ212" s="214"/>
      <c r="CK212" s="214"/>
      <c r="CL212" s="214"/>
      <c r="CM212" s="214"/>
      <c r="CN212" s="214"/>
      <c r="CO212" s="214"/>
      <c r="CP212" s="214"/>
      <c r="CQ212" s="214"/>
      <c r="CR212" s="214"/>
      <c r="CS212" s="214"/>
      <c r="CT212" s="214"/>
      <c r="CU212" s="214"/>
      <c r="CV212" s="214"/>
      <c r="CW212" s="214"/>
      <c r="CX212" s="214"/>
      <c r="CY212" s="214"/>
      <c r="CZ212" s="214"/>
      <c r="DA212" s="214"/>
      <c r="DB212" s="214"/>
      <c r="DC212" s="214"/>
      <c r="DD212" s="214"/>
      <c r="DE212" s="214"/>
      <c r="DF212" s="214"/>
      <c r="DG212" s="214"/>
      <c r="DH212" s="214"/>
      <c r="DI212" s="214"/>
      <c r="DJ212" s="214"/>
      <c r="DK212" s="214"/>
      <c r="DL212" s="214"/>
      <c r="DM212" s="214"/>
      <c r="DN212" s="214"/>
      <c r="DO212" s="214"/>
      <c r="DP212" s="214"/>
      <c r="DQ212" s="214"/>
      <c r="DR212" s="214"/>
      <c r="DS212" s="214"/>
      <c r="DT212" s="214"/>
      <c r="DU212" s="214"/>
      <c r="DV212" s="214"/>
      <c r="DW212" s="214"/>
      <c r="DX212" s="214"/>
      <c r="DY212" s="214"/>
      <c r="DZ212" s="214"/>
      <c r="EA212" s="214"/>
      <c r="EB212" s="214"/>
      <c r="EC212" s="214"/>
      <c r="ED212" s="214"/>
      <c r="EE212" s="214"/>
      <c r="EF212" s="214"/>
      <c r="EG212" s="214"/>
      <c r="EH212" s="214"/>
      <c r="EI212" s="214"/>
      <c r="EJ212" s="214"/>
      <c r="EK212" s="214"/>
      <c r="EL212" s="214"/>
      <c r="EM212" s="214"/>
      <c r="EN212" s="214"/>
      <c r="EO212" s="214"/>
      <c r="EP212" s="214"/>
      <c r="EQ212" s="214"/>
      <c r="ER212" s="214"/>
      <c r="ES212" s="214"/>
    </row>
    <row r="213" spans="1:152" ht="16.5" thickBot="1">
      <c r="A213" s="959" t="s">
        <v>1810</v>
      </c>
      <c r="B213" s="942">
        <v>44652</v>
      </c>
      <c r="C213" s="966" t="s">
        <v>771</v>
      </c>
      <c r="D213" s="961" t="s">
        <v>780</v>
      </c>
      <c r="E213" s="987">
        <v>0.34499999999999997</v>
      </c>
      <c r="F213" s="943">
        <v>3.4499999999999997</v>
      </c>
      <c r="G213" s="936" t="s">
        <v>1880</v>
      </c>
      <c r="H213" s="936" t="s">
        <v>1880</v>
      </c>
      <c r="I213" s="248" t="str">
        <f t="shared" si="12"/>
        <v>IT0005244782</v>
      </c>
      <c r="J213" s="248" t="str">
        <f t="shared" si="14"/>
        <v>IT0005244782</v>
      </c>
      <c r="K213" s="303" t="str">
        <f t="shared" si="13"/>
        <v>FBTPU8</v>
      </c>
      <c r="L213" s="303" t="str">
        <f t="shared" si="15"/>
        <v>FBTPU8</v>
      </c>
      <c r="M213" s="349" t="s">
        <v>1880</v>
      </c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  <c r="CG213" s="214"/>
      <c r="CH213" s="214"/>
      <c r="CI213" s="214"/>
      <c r="CJ213" s="214"/>
      <c r="CK213" s="214"/>
      <c r="CL213" s="214"/>
      <c r="CM213" s="214"/>
      <c r="CN213" s="214"/>
      <c r="CO213" s="214"/>
      <c r="CP213" s="214"/>
      <c r="CQ213" s="214"/>
      <c r="CR213" s="214"/>
      <c r="CS213" s="214"/>
      <c r="CT213" s="214"/>
      <c r="CU213" s="214"/>
      <c r="CV213" s="214"/>
      <c r="CW213" s="214"/>
      <c r="CX213" s="214"/>
      <c r="CY213" s="214"/>
      <c r="CZ213" s="214"/>
      <c r="DA213" s="214"/>
      <c r="DB213" s="214"/>
      <c r="DC213" s="214"/>
      <c r="DD213" s="214"/>
      <c r="DE213" s="214"/>
      <c r="DF213" s="214"/>
      <c r="DG213" s="214"/>
      <c r="DH213" s="214"/>
      <c r="DI213" s="214"/>
      <c r="DJ213" s="214"/>
      <c r="DK213" s="214"/>
      <c r="DL213" s="214"/>
      <c r="DM213" s="214"/>
      <c r="DN213" s="214"/>
      <c r="DO213" s="214"/>
      <c r="DP213" s="214"/>
      <c r="DQ213" s="214"/>
      <c r="DR213" s="214"/>
      <c r="DS213" s="214"/>
      <c r="DT213" s="214"/>
      <c r="DU213" s="214"/>
      <c r="DV213" s="214"/>
      <c r="DW213" s="214"/>
      <c r="DX213" s="214"/>
      <c r="DY213" s="214"/>
      <c r="DZ213" s="214"/>
      <c r="EA213" s="214"/>
      <c r="EB213" s="214"/>
      <c r="EC213" s="214"/>
      <c r="ED213" s="214"/>
      <c r="EE213" s="214"/>
      <c r="EF213" s="214"/>
      <c r="EG213" s="214"/>
      <c r="EH213" s="214"/>
      <c r="EI213" s="214"/>
      <c r="EJ213" s="214"/>
      <c r="EK213" s="214"/>
      <c r="EL213" s="214"/>
      <c r="EM213" s="214"/>
      <c r="EN213" s="214"/>
      <c r="EO213" s="214"/>
      <c r="EP213" s="214"/>
      <c r="EQ213" s="214"/>
      <c r="ER213" s="214"/>
      <c r="ES213" s="214"/>
    </row>
    <row r="214" spans="1:152" ht="16.5" thickBot="1">
      <c r="A214" s="959" t="s">
        <v>1811</v>
      </c>
      <c r="B214" s="942">
        <v>44666</v>
      </c>
      <c r="C214" s="936" t="s">
        <v>404</v>
      </c>
      <c r="D214" s="934" t="s">
        <v>405</v>
      </c>
      <c r="E214" s="987">
        <v>0.35099999999999998</v>
      </c>
      <c r="F214" s="943">
        <v>3.51</v>
      </c>
      <c r="G214" s="936" t="s">
        <v>1880</v>
      </c>
      <c r="H214" s="936" t="s">
        <v>1880</v>
      </c>
      <c r="I214" s="248" t="str">
        <f t="shared" si="12"/>
        <v>IT0005086886</v>
      </c>
      <c r="J214" s="248" t="str">
        <f t="shared" si="14"/>
        <v>IT0005086886</v>
      </c>
      <c r="K214" s="303" t="str">
        <f t="shared" si="13"/>
        <v>FBTPU8</v>
      </c>
      <c r="L214" s="303" t="str">
        <f t="shared" si="15"/>
        <v>FBTPU8</v>
      </c>
      <c r="M214" s="349" t="s">
        <v>1880</v>
      </c>
      <c r="N214" s="222"/>
      <c r="O214" s="222"/>
      <c r="P214" s="222"/>
      <c r="Q214" s="222"/>
      <c r="R214" s="222"/>
      <c r="S214" s="222"/>
      <c r="T214" s="222"/>
      <c r="U214" s="222"/>
      <c r="V214" s="222"/>
      <c r="W214" s="222"/>
      <c r="X214" s="222"/>
      <c r="Y214" s="222"/>
      <c r="Z214" s="222"/>
      <c r="AA214" s="222"/>
      <c r="AB214" s="222"/>
      <c r="AC214" s="222"/>
      <c r="AD214" s="222"/>
      <c r="AE214" s="222"/>
      <c r="AF214" s="222"/>
      <c r="AG214" s="222"/>
      <c r="AH214" s="222"/>
      <c r="AI214" s="222"/>
      <c r="AJ214" s="222"/>
      <c r="AK214" s="222"/>
      <c r="AL214" s="222"/>
      <c r="AM214" s="222"/>
      <c r="AN214" s="222"/>
      <c r="AO214" s="222"/>
      <c r="AP214" s="222"/>
      <c r="AQ214" s="222"/>
      <c r="AR214" s="222"/>
      <c r="AS214" s="222"/>
      <c r="AT214" s="222"/>
      <c r="AU214" s="222"/>
      <c r="AV214" s="222"/>
      <c r="AW214" s="222"/>
      <c r="AX214" s="222"/>
      <c r="AY214" s="222"/>
      <c r="AZ214" s="222"/>
      <c r="BA214" s="222"/>
      <c r="BB214" s="222"/>
      <c r="BC214" s="222"/>
      <c r="BD214" s="222"/>
      <c r="BE214" s="222"/>
      <c r="BF214" s="222"/>
      <c r="BG214" s="222"/>
      <c r="BH214" s="222"/>
      <c r="BI214" s="222"/>
      <c r="BJ214" s="222"/>
      <c r="BK214" s="222"/>
      <c r="BL214" s="222"/>
      <c r="BM214" s="222"/>
      <c r="BN214" s="222"/>
      <c r="BO214" s="222"/>
      <c r="BP214" s="222"/>
      <c r="BQ214" s="222"/>
      <c r="BR214" s="222"/>
      <c r="BS214" s="222"/>
      <c r="BT214" s="222"/>
      <c r="BU214" s="222"/>
      <c r="BV214" s="222"/>
      <c r="BW214" s="222"/>
      <c r="BX214" s="222"/>
      <c r="BY214" s="222"/>
      <c r="BZ214" s="222"/>
      <c r="CA214" s="222"/>
      <c r="CB214" s="222"/>
      <c r="CC214" s="222"/>
      <c r="CD214" s="222"/>
      <c r="CE214" s="222"/>
      <c r="CF214" s="222"/>
      <c r="CG214" s="222"/>
      <c r="CH214" s="222"/>
      <c r="CI214" s="222"/>
      <c r="CJ214" s="224"/>
      <c r="CK214" s="224"/>
      <c r="CL214" s="224"/>
      <c r="CM214" s="224"/>
      <c r="CN214" s="224"/>
      <c r="CO214" s="224"/>
      <c r="CP214" s="224"/>
      <c r="CQ214" s="224"/>
      <c r="CR214" s="224"/>
      <c r="CS214" s="224"/>
      <c r="CT214" s="224"/>
      <c r="CU214" s="224"/>
      <c r="CV214" s="224"/>
      <c r="CW214" s="224"/>
      <c r="CX214" s="224"/>
      <c r="CY214" s="224"/>
      <c r="CZ214" s="224"/>
      <c r="DA214" s="224"/>
      <c r="DB214" s="224"/>
      <c r="DC214" s="224"/>
      <c r="DD214" s="224"/>
      <c r="DE214" s="224"/>
      <c r="DF214" s="224"/>
      <c r="DG214" s="224"/>
      <c r="DH214" s="224"/>
      <c r="DI214" s="224"/>
      <c r="DJ214" s="224"/>
      <c r="DK214" s="224"/>
      <c r="DL214" s="224"/>
      <c r="DM214" s="224"/>
      <c r="DN214" s="224"/>
      <c r="DO214" s="224"/>
      <c r="DP214" s="224"/>
      <c r="DQ214" s="224"/>
      <c r="DR214" s="224"/>
      <c r="DS214" s="224"/>
      <c r="DT214" s="224"/>
      <c r="DU214" s="224"/>
      <c r="DV214" s="224"/>
      <c r="DW214" s="224"/>
      <c r="DX214" s="224"/>
      <c r="DY214" s="224"/>
      <c r="DZ214" s="224"/>
      <c r="EA214" s="224"/>
      <c r="EB214" s="224"/>
      <c r="EC214" s="224"/>
      <c r="ED214" s="224"/>
      <c r="EE214" s="224"/>
      <c r="EF214" s="224"/>
      <c r="EG214" s="224"/>
      <c r="EH214" s="224"/>
      <c r="EI214" s="224"/>
      <c r="EJ214" s="224"/>
      <c r="EK214" s="224"/>
      <c r="EL214" s="224"/>
      <c r="EM214" s="224"/>
      <c r="EN214" s="224"/>
      <c r="EO214" s="224"/>
      <c r="EP214" s="224"/>
      <c r="EQ214" s="224"/>
      <c r="ER214" s="224"/>
      <c r="ES214" s="224"/>
    </row>
    <row r="215" spans="1:152" ht="16.5" thickBot="1">
      <c r="A215" s="959" t="s">
        <v>1812</v>
      </c>
      <c r="B215" s="942">
        <v>44774</v>
      </c>
      <c r="C215" s="936" t="s">
        <v>1477</v>
      </c>
      <c r="D215" s="934" t="s">
        <v>1417</v>
      </c>
      <c r="E215" s="987">
        <v>0.37</v>
      </c>
      <c r="F215" s="943">
        <v>3.7</v>
      </c>
      <c r="G215" s="936" t="s">
        <v>1880</v>
      </c>
      <c r="H215" s="936" t="s">
        <v>1880</v>
      </c>
      <c r="I215" s="248" t="str">
        <f t="shared" si="12"/>
        <v>IT0005277444</v>
      </c>
      <c r="J215" s="248" t="str">
        <f t="shared" si="14"/>
        <v>IT0005277444</v>
      </c>
      <c r="K215" s="303" t="str">
        <f t="shared" si="13"/>
        <v>FBTPU8</v>
      </c>
      <c r="L215" s="303" t="str">
        <f t="shared" si="15"/>
        <v>FBTPU8</v>
      </c>
      <c r="M215" s="349" t="s">
        <v>1880</v>
      </c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  <c r="CG215" s="214"/>
      <c r="CH215" s="214"/>
      <c r="CI215" s="214"/>
      <c r="CJ215" s="214"/>
      <c r="CK215" s="214"/>
      <c r="CL215" s="214"/>
      <c r="CM215" s="214"/>
      <c r="CN215" s="214"/>
      <c r="CO215" s="214"/>
      <c r="CP215" s="214"/>
      <c r="CQ215" s="214"/>
      <c r="CR215" s="214"/>
      <c r="CS215" s="214"/>
      <c r="CT215" s="214"/>
      <c r="CU215" s="214"/>
      <c r="CV215" s="214"/>
      <c r="CW215" s="214"/>
      <c r="CX215" s="214"/>
      <c r="CY215" s="214"/>
      <c r="CZ215" s="214"/>
      <c r="DA215" s="214"/>
      <c r="DB215" s="214"/>
      <c r="DC215" s="214"/>
      <c r="DD215" s="214"/>
      <c r="DE215" s="214"/>
      <c r="DF215" s="214"/>
      <c r="DG215" s="214"/>
      <c r="DH215" s="214"/>
      <c r="DI215" s="214"/>
      <c r="DJ215" s="214"/>
      <c r="DK215" s="214"/>
      <c r="DL215" s="214"/>
      <c r="DM215" s="214"/>
      <c r="DN215" s="214"/>
      <c r="DO215" s="214"/>
      <c r="DP215" s="214"/>
      <c r="DQ215" s="214"/>
      <c r="DR215" s="214"/>
      <c r="DS215" s="214"/>
      <c r="DT215" s="214"/>
      <c r="DU215" s="214"/>
      <c r="DV215" s="214"/>
      <c r="DW215" s="214"/>
      <c r="DX215" s="214"/>
      <c r="DY215" s="214"/>
      <c r="DZ215" s="214"/>
      <c r="EA215" s="214"/>
      <c r="EB215" s="214"/>
      <c r="EC215" s="214"/>
      <c r="ED215" s="214"/>
      <c r="EE215" s="214"/>
      <c r="EF215" s="214"/>
      <c r="EG215" s="214"/>
      <c r="EH215" s="214"/>
      <c r="EI215" s="214"/>
      <c r="EJ215" s="214"/>
      <c r="EK215" s="214"/>
      <c r="EL215" s="214"/>
      <c r="EM215" s="214"/>
      <c r="EN215" s="214"/>
      <c r="EO215" s="214"/>
      <c r="EP215" s="214"/>
      <c r="EQ215" s="214"/>
      <c r="ER215" s="214"/>
      <c r="ES215" s="214"/>
      <c r="ET215" s="214"/>
      <c r="EU215" s="214"/>
      <c r="EV215" s="214"/>
    </row>
    <row r="216" spans="1:152" ht="16.5" thickBot="1">
      <c r="A216" s="959" t="s">
        <v>1813</v>
      </c>
      <c r="B216" s="942">
        <v>44805</v>
      </c>
      <c r="C216" s="936" t="s">
        <v>349</v>
      </c>
      <c r="D216" s="934" t="s">
        <v>521</v>
      </c>
      <c r="E216" s="987">
        <v>0.41799999999999998</v>
      </c>
      <c r="F216" s="943">
        <v>4.18</v>
      </c>
      <c r="G216" s="936" t="s">
        <v>1880</v>
      </c>
      <c r="H216" s="936" t="s">
        <v>1880</v>
      </c>
      <c r="I216" s="248" t="str">
        <f t="shared" si="12"/>
        <v>IT0004801541</v>
      </c>
      <c r="J216" s="248" t="str">
        <f t="shared" si="14"/>
        <v>IT0004801541</v>
      </c>
      <c r="K216" s="303" t="str">
        <f t="shared" si="13"/>
        <v>FBTPU8</v>
      </c>
      <c r="L216" s="303" t="str">
        <f t="shared" si="15"/>
        <v>FBTPU8</v>
      </c>
      <c r="M216" s="349" t="s">
        <v>1880</v>
      </c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  <c r="CG216" s="214"/>
      <c r="CH216" s="214"/>
      <c r="CI216" s="214"/>
      <c r="CJ216" s="214"/>
      <c r="CK216" s="214"/>
      <c r="CL216" s="214"/>
      <c r="CM216" s="214"/>
      <c r="CN216" s="214"/>
      <c r="CO216" s="214"/>
      <c r="CP216" s="214"/>
      <c r="CQ216" s="214"/>
      <c r="CR216" s="214"/>
      <c r="CS216" s="214"/>
      <c r="CT216" s="214"/>
      <c r="CU216" s="214"/>
      <c r="CV216" s="214"/>
      <c r="CW216" s="214"/>
      <c r="CX216" s="214"/>
      <c r="CY216" s="214"/>
      <c r="CZ216" s="214"/>
      <c r="DA216" s="214"/>
      <c r="DB216" s="214"/>
      <c r="DC216" s="214"/>
      <c r="DD216" s="214"/>
      <c r="DE216" s="214"/>
      <c r="DF216" s="214"/>
      <c r="DG216" s="214"/>
      <c r="DH216" s="214"/>
      <c r="DI216" s="214"/>
      <c r="DJ216" s="214"/>
      <c r="DK216" s="214"/>
      <c r="DL216" s="214"/>
      <c r="DM216" s="214"/>
      <c r="DN216" s="214"/>
      <c r="DO216" s="214"/>
      <c r="DP216" s="214"/>
      <c r="DQ216" s="214"/>
      <c r="DR216" s="214"/>
      <c r="DS216" s="214"/>
      <c r="DT216" s="214"/>
      <c r="DU216" s="214"/>
      <c r="DV216" s="214"/>
      <c r="DW216" s="214"/>
      <c r="DX216" s="214"/>
      <c r="DY216" s="214"/>
      <c r="DZ216" s="214"/>
      <c r="EA216" s="214"/>
      <c r="EB216" s="214"/>
      <c r="EC216" s="214"/>
      <c r="ED216" s="214"/>
      <c r="EE216" s="214"/>
      <c r="EF216" s="214"/>
      <c r="EG216" s="214"/>
      <c r="EH216" s="214"/>
      <c r="EI216" s="214"/>
      <c r="EJ216" s="214"/>
      <c r="EK216" s="214"/>
      <c r="EL216" s="214"/>
      <c r="EM216" s="214"/>
      <c r="EN216" s="214"/>
      <c r="EO216" s="214"/>
      <c r="EP216" s="214"/>
      <c r="EQ216" s="214"/>
      <c r="ER216" s="214"/>
      <c r="ES216" s="214"/>
      <c r="ET216" s="214"/>
      <c r="EU216" s="214"/>
      <c r="EV216" s="214"/>
    </row>
    <row r="217" spans="1:152" ht="16.5" thickBot="1">
      <c r="A217" s="959" t="s">
        <v>1814</v>
      </c>
      <c r="B217" s="942">
        <v>44819</v>
      </c>
      <c r="C217" s="966" t="s">
        <v>736</v>
      </c>
      <c r="D217" s="934" t="s">
        <v>631</v>
      </c>
      <c r="E217" s="987">
        <v>0.38500000000000001</v>
      </c>
      <c r="F217" s="943">
        <v>3.85</v>
      </c>
      <c r="G217" s="936" t="s">
        <v>1880</v>
      </c>
      <c r="H217" s="936" t="s">
        <v>1880</v>
      </c>
      <c r="I217" s="248" t="str">
        <f t="shared" si="12"/>
        <v>IT0005135840</v>
      </c>
      <c r="J217" s="248" t="str">
        <f t="shared" si="14"/>
        <v>IT0005135840</v>
      </c>
      <c r="K217" s="303" t="str">
        <f t="shared" si="13"/>
        <v>FBTPU8</v>
      </c>
      <c r="L217" s="303" t="str">
        <f t="shared" si="15"/>
        <v>FBTPU8</v>
      </c>
      <c r="M217" s="349" t="s">
        <v>1880</v>
      </c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  <c r="CG217" s="214"/>
      <c r="CH217" s="214"/>
      <c r="CI217" s="214"/>
      <c r="CJ217" s="214"/>
      <c r="CK217" s="214"/>
      <c r="CL217" s="214"/>
      <c r="CM217" s="214"/>
      <c r="CN217" s="214"/>
      <c r="CO217" s="214"/>
      <c r="CP217" s="214"/>
      <c r="CQ217" s="214"/>
      <c r="CR217" s="214"/>
      <c r="CS217" s="214"/>
      <c r="CT217" s="214"/>
      <c r="CU217" s="214"/>
      <c r="CV217" s="214"/>
      <c r="CW217" s="214"/>
      <c r="CX217" s="214"/>
      <c r="CY217" s="214"/>
      <c r="CZ217" s="214"/>
      <c r="DA217" s="214"/>
      <c r="DB217" s="214"/>
      <c r="DC217" s="214"/>
      <c r="DD217" s="214"/>
      <c r="DE217" s="214"/>
      <c r="DF217" s="214"/>
      <c r="DG217" s="214"/>
      <c r="DH217" s="214"/>
      <c r="DI217" s="214"/>
      <c r="DJ217" s="214"/>
      <c r="DK217" s="214"/>
      <c r="DL217" s="214"/>
      <c r="DM217" s="214"/>
      <c r="DN217" s="214"/>
      <c r="DO217" s="214"/>
      <c r="DP217" s="214"/>
      <c r="DQ217" s="214"/>
      <c r="DR217" s="214"/>
      <c r="DS217" s="214"/>
      <c r="DT217" s="214"/>
      <c r="DU217" s="214"/>
      <c r="DV217" s="214"/>
      <c r="DW217" s="214"/>
      <c r="DX217" s="214"/>
      <c r="DY217" s="214"/>
      <c r="DZ217" s="214"/>
      <c r="EA217" s="214"/>
      <c r="EB217" s="214"/>
      <c r="EC217" s="214"/>
      <c r="ED217" s="214"/>
      <c r="EE217" s="214"/>
      <c r="EF217" s="214"/>
      <c r="EG217" s="214"/>
      <c r="EH217" s="214"/>
      <c r="EI217" s="214"/>
      <c r="EJ217" s="214"/>
      <c r="EK217" s="214"/>
      <c r="EL217" s="214"/>
      <c r="EM217" s="214"/>
      <c r="EN217" s="214"/>
      <c r="EO217" s="214"/>
      <c r="EP217" s="214"/>
      <c r="EQ217" s="214"/>
      <c r="ER217" s="214"/>
      <c r="ES217" s="214"/>
      <c r="ET217" s="214"/>
      <c r="EU217" s="214"/>
      <c r="EV217" s="214"/>
    </row>
    <row r="218" spans="1:152" ht="16.5" thickBot="1">
      <c r="A218" s="959" t="s">
        <v>1815</v>
      </c>
      <c r="B218" s="942">
        <v>44866</v>
      </c>
      <c r="C218" s="936" t="s">
        <v>350</v>
      </c>
      <c r="D218" s="934" t="s">
        <v>522</v>
      </c>
      <c r="E218" s="987">
        <v>0.434</v>
      </c>
      <c r="F218" s="943">
        <v>4.34</v>
      </c>
      <c r="G218" s="936" t="s">
        <v>1880</v>
      </c>
      <c r="H218" s="936" t="s">
        <v>1880</v>
      </c>
      <c r="I218" s="248" t="str">
        <f t="shared" si="12"/>
        <v>IT0004848831</v>
      </c>
      <c r="J218" s="248" t="str">
        <f t="shared" si="14"/>
        <v>IT0004848831</v>
      </c>
      <c r="K218" s="303" t="str">
        <f t="shared" si="13"/>
        <v>FBTPU8</v>
      </c>
      <c r="L218" s="303" t="str">
        <f t="shared" si="15"/>
        <v>FBTPU8</v>
      </c>
      <c r="M218" s="349" t="s">
        <v>1880</v>
      </c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  <c r="CG218" s="214"/>
      <c r="CH218" s="214"/>
      <c r="CI218" s="214"/>
      <c r="CJ218" s="214"/>
      <c r="CK218" s="214"/>
      <c r="CL218" s="214"/>
      <c r="CM218" s="214"/>
      <c r="CN218" s="214"/>
      <c r="CO218" s="214"/>
      <c r="CP218" s="214"/>
      <c r="CQ218" s="214"/>
      <c r="CR218" s="214"/>
      <c r="CS218" s="214"/>
      <c r="CT218" s="214"/>
      <c r="CU218" s="214"/>
      <c r="CV218" s="214"/>
      <c r="CW218" s="214"/>
      <c r="CX218" s="214"/>
      <c r="CY218" s="214"/>
      <c r="CZ218" s="214"/>
      <c r="DA218" s="214"/>
      <c r="DB218" s="214"/>
      <c r="DC218" s="214"/>
      <c r="DD218" s="214"/>
      <c r="DE218" s="214"/>
      <c r="DF218" s="214"/>
      <c r="DG218" s="214"/>
      <c r="DH218" s="214"/>
      <c r="DI218" s="214"/>
      <c r="DJ218" s="214"/>
      <c r="DK218" s="214"/>
      <c r="DL218" s="214"/>
      <c r="DM218" s="214"/>
      <c r="DN218" s="214"/>
      <c r="DO218" s="214"/>
      <c r="DP218" s="214"/>
      <c r="DQ218" s="214"/>
      <c r="DR218" s="214"/>
      <c r="DS218" s="214"/>
      <c r="DT218" s="214"/>
      <c r="DU218" s="214"/>
      <c r="DV218" s="214"/>
      <c r="DW218" s="214"/>
      <c r="DX218" s="214"/>
      <c r="DY218" s="214"/>
      <c r="DZ218" s="214"/>
      <c r="EA218" s="214"/>
      <c r="EB218" s="214"/>
      <c r="EC218" s="214"/>
      <c r="ED218" s="214"/>
      <c r="EE218" s="214"/>
      <c r="EF218" s="214"/>
      <c r="EG218" s="214"/>
      <c r="EH218" s="214"/>
      <c r="EI218" s="214"/>
      <c r="EJ218" s="214"/>
      <c r="EK218" s="214"/>
      <c r="EL218" s="214"/>
      <c r="EM218" s="214"/>
      <c r="EN218" s="214"/>
      <c r="EO218" s="214"/>
      <c r="EP218" s="214"/>
      <c r="EQ218" s="214"/>
      <c r="ER218" s="214"/>
      <c r="ES218" s="214"/>
      <c r="ET218" s="214"/>
      <c r="EU218" s="214"/>
      <c r="EV218" s="214"/>
    </row>
    <row r="219" spans="1:152" ht="16.5" thickBot="1">
      <c r="A219" s="959" t="s">
        <v>1816</v>
      </c>
      <c r="B219" s="942">
        <v>45000</v>
      </c>
      <c r="C219" s="966" t="s">
        <v>737</v>
      </c>
      <c r="D219" s="934" t="s">
        <v>632</v>
      </c>
      <c r="E219" s="987">
        <v>0.42</v>
      </c>
      <c r="F219" s="943">
        <v>4.2</v>
      </c>
      <c r="G219" s="936" t="s">
        <v>1880</v>
      </c>
      <c r="H219" s="936" t="s">
        <v>1880</v>
      </c>
      <c r="I219" s="248" t="str">
        <f t="shared" si="12"/>
        <v>IT0005172322</v>
      </c>
      <c r="J219" s="248" t="str">
        <f t="shared" si="14"/>
        <v>IT0005172322</v>
      </c>
      <c r="K219" s="303" t="str">
        <f t="shared" si="13"/>
        <v>FBTPU8</v>
      </c>
      <c r="L219" s="303" t="str">
        <f t="shared" si="15"/>
        <v>FBTPU8</v>
      </c>
      <c r="M219" s="349" t="s">
        <v>1880</v>
      </c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  <c r="CG219" s="214"/>
      <c r="CH219" s="214"/>
      <c r="CI219" s="214"/>
      <c r="CJ219" s="214"/>
      <c r="CK219" s="214"/>
      <c r="CL219" s="214"/>
      <c r="CM219" s="214"/>
      <c r="CN219" s="214"/>
      <c r="CO219" s="214"/>
      <c r="CP219" s="214"/>
      <c r="CQ219" s="214"/>
      <c r="CR219" s="214"/>
      <c r="CS219" s="214"/>
      <c r="CT219" s="214"/>
      <c r="CU219" s="214"/>
      <c r="CV219" s="214"/>
      <c r="CW219" s="214"/>
      <c r="CX219" s="214"/>
      <c r="CY219" s="214"/>
      <c r="CZ219" s="214"/>
      <c r="DA219" s="214"/>
      <c r="DB219" s="214"/>
      <c r="DC219" s="214"/>
      <c r="DD219" s="214"/>
      <c r="DE219" s="214"/>
      <c r="DF219" s="214"/>
      <c r="DG219" s="214"/>
      <c r="DH219" s="214"/>
      <c r="DI219" s="214"/>
      <c r="DJ219" s="214"/>
      <c r="DK219" s="214"/>
      <c r="DL219" s="214"/>
      <c r="DM219" s="214"/>
      <c r="DN219" s="214"/>
      <c r="DO219" s="214"/>
      <c r="DP219" s="214"/>
      <c r="DQ219" s="214"/>
      <c r="DR219" s="214"/>
      <c r="DS219" s="214"/>
      <c r="DT219" s="214"/>
      <c r="DU219" s="214"/>
      <c r="DV219" s="214"/>
      <c r="DW219" s="214"/>
      <c r="DX219" s="214"/>
      <c r="DY219" s="214"/>
      <c r="DZ219" s="214"/>
      <c r="EA219" s="214"/>
      <c r="EB219" s="214"/>
      <c r="EC219" s="214"/>
      <c r="ED219" s="214"/>
      <c r="EE219" s="214"/>
      <c r="EF219" s="214"/>
      <c r="EG219" s="214"/>
      <c r="EH219" s="214"/>
      <c r="EI219" s="214"/>
      <c r="EJ219" s="214"/>
      <c r="EK219" s="214"/>
      <c r="EL219" s="214"/>
      <c r="EM219" s="214"/>
      <c r="EN219" s="214"/>
      <c r="EO219" s="214"/>
      <c r="EP219" s="214"/>
      <c r="EQ219" s="214"/>
      <c r="ER219" s="214"/>
      <c r="ES219" s="214"/>
      <c r="ET219" s="214"/>
      <c r="EU219" s="214"/>
      <c r="EV219" s="214"/>
    </row>
    <row r="220" spans="1:152" ht="16.5" thickBot="1">
      <c r="A220" s="959" t="s">
        <v>1817</v>
      </c>
      <c r="B220" s="955">
        <v>45047</v>
      </c>
      <c r="C220" s="936" t="s">
        <v>351</v>
      </c>
      <c r="D220" s="934" t="s">
        <v>523</v>
      </c>
      <c r="E220" s="987">
        <v>0.47099999999999997</v>
      </c>
      <c r="F220" s="943">
        <v>4.71</v>
      </c>
      <c r="G220" s="936" t="s">
        <v>1880</v>
      </c>
      <c r="H220" s="936" t="s">
        <v>1880</v>
      </c>
      <c r="I220" s="248" t="str">
        <f t="shared" si="12"/>
        <v>IT0004898034</v>
      </c>
      <c r="J220" s="248" t="str">
        <f t="shared" si="14"/>
        <v>IT0004898034</v>
      </c>
      <c r="K220" s="303" t="str">
        <f t="shared" si="13"/>
        <v>FBTPU8</v>
      </c>
      <c r="L220" s="303" t="str">
        <f t="shared" si="15"/>
        <v>FBTPU8</v>
      </c>
      <c r="M220" s="349" t="s">
        <v>1880</v>
      </c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  <c r="CL220" s="214"/>
      <c r="CM220" s="214"/>
      <c r="CN220" s="214"/>
      <c r="CO220" s="214"/>
      <c r="CP220" s="214"/>
      <c r="CQ220" s="214"/>
      <c r="CR220" s="214"/>
      <c r="CS220" s="214"/>
      <c r="CT220" s="214"/>
      <c r="CU220" s="214"/>
      <c r="CV220" s="214"/>
      <c r="CW220" s="214"/>
      <c r="CX220" s="214"/>
      <c r="CY220" s="214"/>
      <c r="CZ220" s="214"/>
      <c r="DA220" s="214"/>
      <c r="DB220" s="214"/>
      <c r="DC220" s="214"/>
      <c r="DD220" s="214"/>
      <c r="DE220" s="214"/>
      <c r="DF220" s="214"/>
      <c r="DG220" s="214"/>
      <c r="DH220" s="214"/>
      <c r="DI220" s="214"/>
      <c r="DJ220" s="214"/>
      <c r="DK220" s="214"/>
      <c r="DL220" s="214"/>
      <c r="DM220" s="214"/>
      <c r="DN220" s="214"/>
      <c r="DO220" s="214"/>
      <c r="DP220" s="214"/>
      <c r="DQ220" s="214"/>
      <c r="DR220" s="214"/>
      <c r="DS220" s="214"/>
      <c r="DT220" s="214"/>
      <c r="DU220" s="214"/>
      <c r="DV220" s="214"/>
      <c r="DW220" s="214"/>
      <c r="DX220" s="214"/>
      <c r="DY220" s="214"/>
      <c r="DZ220" s="214"/>
      <c r="EA220" s="214"/>
      <c r="EB220" s="214"/>
      <c r="EC220" s="214"/>
      <c r="ED220" s="214"/>
      <c r="EE220" s="214"/>
      <c r="EF220" s="214"/>
      <c r="EG220" s="214"/>
      <c r="EH220" s="214"/>
      <c r="EI220" s="214"/>
      <c r="EJ220" s="214"/>
      <c r="EK220" s="214"/>
      <c r="EL220" s="214"/>
      <c r="EM220" s="214"/>
      <c r="EN220" s="214"/>
      <c r="EO220" s="214"/>
      <c r="EP220" s="214"/>
      <c r="EQ220" s="214"/>
      <c r="ER220" s="214"/>
      <c r="ES220" s="214"/>
      <c r="ET220" s="214"/>
      <c r="EU220" s="214"/>
      <c r="EV220" s="214"/>
    </row>
    <row r="221" spans="1:152" ht="16.5" thickBot="1">
      <c r="A221" s="959" t="s">
        <v>1818</v>
      </c>
      <c r="B221" s="942">
        <v>45139</v>
      </c>
      <c r="C221" s="936" t="s">
        <v>352</v>
      </c>
      <c r="D221" s="934" t="s">
        <v>524</v>
      </c>
      <c r="E221" s="987">
        <v>0.498</v>
      </c>
      <c r="F221" s="943">
        <v>4.9800000000000004</v>
      </c>
      <c r="G221" s="936" t="s">
        <v>1880</v>
      </c>
      <c r="H221" s="936" t="s">
        <v>1880</v>
      </c>
      <c r="I221" s="248" t="str">
        <f t="shared" si="12"/>
        <v>IT0004356843</v>
      </c>
      <c r="J221" s="248" t="str">
        <f t="shared" si="14"/>
        <v>IT0004356843</v>
      </c>
      <c r="K221" s="303" t="str">
        <f t="shared" si="13"/>
        <v>FBTPU8</v>
      </c>
      <c r="L221" s="303" t="str">
        <f t="shared" si="15"/>
        <v>FBTPU8</v>
      </c>
      <c r="M221" s="349" t="s">
        <v>1880</v>
      </c>
      <c r="N221" s="222"/>
      <c r="O221" s="222"/>
      <c r="P221" s="222"/>
      <c r="Q221" s="222"/>
      <c r="R221" s="222"/>
      <c r="S221" s="222"/>
      <c r="T221" s="222"/>
      <c r="U221" s="222"/>
      <c r="V221" s="222"/>
      <c r="W221" s="222"/>
      <c r="X221" s="222"/>
      <c r="Y221" s="222"/>
      <c r="Z221" s="222"/>
      <c r="AA221" s="222"/>
      <c r="AB221" s="222"/>
      <c r="AC221" s="222"/>
      <c r="AD221" s="222"/>
      <c r="AE221" s="222"/>
      <c r="AF221" s="222"/>
      <c r="AG221" s="222"/>
      <c r="AH221" s="222"/>
      <c r="AI221" s="222"/>
      <c r="AJ221" s="222"/>
      <c r="AK221" s="222"/>
      <c r="AL221" s="222"/>
      <c r="AM221" s="222"/>
      <c r="AN221" s="222"/>
      <c r="AO221" s="222"/>
      <c r="AP221" s="222"/>
      <c r="AQ221" s="222"/>
      <c r="AR221" s="222"/>
      <c r="AS221" s="222"/>
      <c r="AT221" s="222"/>
      <c r="AU221" s="222"/>
      <c r="AV221" s="222"/>
      <c r="AW221" s="222"/>
      <c r="AX221" s="222"/>
      <c r="AY221" s="222"/>
      <c r="AZ221" s="222"/>
      <c r="BA221" s="222"/>
      <c r="BB221" s="222"/>
      <c r="BC221" s="222"/>
      <c r="BD221" s="222"/>
      <c r="BE221" s="222"/>
      <c r="BF221" s="222"/>
      <c r="BG221" s="222"/>
      <c r="BH221" s="222"/>
      <c r="BI221" s="222"/>
      <c r="BJ221" s="222"/>
      <c r="BK221" s="222"/>
      <c r="BL221" s="222"/>
      <c r="BM221" s="222"/>
      <c r="BN221" s="222"/>
      <c r="BO221" s="222"/>
      <c r="BP221" s="222"/>
      <c r="BQ221" s="222"/>
      <c r="BR221" s="222"/>
      <c r="BS221" s="222"/>
      <c r="BT221" s="222"/>
      <c r="BU221" s="222"/>
      <c r="BV221" s="222"/>
      <c r="BW221" s="222"/>
      <c r="BX221" s="222"/>
      <c r="BY221" s="222"/>
      <c r="BZ221" s="222"/>
      <c r="CA221" s="222"/>
      <c r="CB221" s="222"/>
      <c r="CC221" s="222"/>
      <c r="CD221" s="222"/>
      <c r="CE221" s="222"/>
      <c r="CF221" s="222"/>
      <c r="CG221" s="222"/>
      <c r="CH221" s="222"/>
      <c r="CI221" s="222"/>
      <c r="CJ221" s="224"/>
      <c r="CK221" s="224"/>
      <c r="CL221" s="224"/>
      <c r="CM221" s="224"/>
      <c r="CN221" s="224"/>
      <c r="CO221" s="224"/>
      <c r="CP221" s="224"/>
      <c r="CQ221" s="224"/>
      <c r="CR221" s="224"/>
      <c r="CS221" s="224"/>
      <c r="CT221" s="224"/>
      <c r="CU221" s="224"/>
      <c r="CV221" s="224"/>
      <c r="CW221" s="224"/>
      <c r="CX221" s="224"/>
      <c r="CY221" s="224"/>
      <c r="CZ221" s="224"/>
      <c r="DA221" s="224"/>
      <c r="DB221" s="224"/>
      <c r="DC221" s="224"/>
      <c r="DD221" s="224"/>
      <c r="DE221" s="224"/>
      <c r="DF221" s="224"/>
      <c r="DG221" s="224"/>
      <c r="DH221" s="224"/>
      <c r="DI221" s="224"/>
      <c r="DJ221" s="224"/>
      <c r="DK221" s="224"/>
      <c r="DL221" s="224"/>
      <c r="DM221" s="224"/>
      <c r="DN221" s="224"/>
      <c r="DO221" s="224"/>
      <c r="DP221" s="224"/>
      <c r="DQ221" s="224"/>
      <c r="DR221" s="224"/>
      <c r="DS221" s="224"/>
      <c r="DT221" s="224"/>
      <c r="DU221" s="224"/>
      <c r="DV221" s="224"/>
      <c r="DW221" s="224"/>
      <c r="DX221" s="224"/>
      <c r="DY221" s="224"/>
      <c r="DZ221" s="224"/>
      <c r="EA221" s="224"/>
      <c r="EB221" s="224"/>
      <c r="EC221" s="224"/>
      <c r="ED221" s="224"/>
      <c r="EE221" s="224"/>
      <c r="EF221" s="224"/>
      <c r="EG221" s="224"/>
      <c r="EH221" s="224"/>
      <c r="EI221" s="224"/>
      <c r="EJ221" s="224"/>
      <c r="EK221" s="224"/>
      <c r="EL221" s="224"/>
      <c r="EM221" s="224"/>
      <c r="EN221" s="224"/>
      <c r="EO221" s="224"/>
      <c r="EP221" s="224"/>
      <c r="EQ221" s="224"/>
      <c r="ER221" s="224"/>
      <c r="ES221" s="224"/>
      <c r="ET221" s="214"/>
      <c r="EU221" s="214"/>
      <c r="EV221" s="214"/>
    </row>
    <row r="222" spans="1:152" ht="16.5" thickBot="1">
      <c r="A222" s="959" t="s">
        <v>1819</v>
      </c>
      <c r="B222" s="942">
        <v>45214</v>
      </c>
      <c r="C222" s="966" t="s">
        <v>772</v>
      </c>
      <c r="D222" s="961" t="s">
        <v>693</v>
      </c>
      <c r="E222" s="987">
        <v>0.46100000000000002</v>
      </c>
      <c r="F222" s="943">
        <v>4.6100000000000003</v>
      </c>
      <c r="G222" s="936" t="s">
        <v>1880</v>
      </c>
      <c r="H222" s="936" t="s">
        <v>1880</v>
      </c>
      <c r="I222" s="248" t="str">
        <f t="shared" si="12"/>
        <v>IT0005215246</v>
      </c>
      <c r="J222" s="248" t="str">
        <f t="shared" si="14"/>
        <v>IT0005215246</v>
      </c>
      <c r="K222" s="303" t="str">
        <f t="shared" si="13"/>
        <v>FBTPU8</v>
      </c>
      <c r="L222" s="303" t="str">
        <f t="shared" si="15"/>
        <v>FBTPU8</v>
      </c>
      <c r="M222" s="349" t="s">
        <v>1880</v>
      </c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  <c r="CG222" s="214"/>
      <c r="CH222" s="214"/>
      <c r="CI222" s="214"/>
      <c r="CJ222" s="214"/>
      <c r="CK222" s="214"/>
      <c r="CL222" s="214"/>
      <c r="CM222" s="214"/>
      <c r="CN222" s="214"/>
      <c r="CO222" s="214"/>
      <c r="CP222" s="214"/>
      <c r="CQ222" s="214"/>
      <c r="CR222" s="214"/>
      <c r="CS222" s="214"/>
      <c r="CT222" s="214"/>
      <c r="CU222" s="214"/>
      <c r="CV222" s="214"/>
      <c r="CW222" s="214"/>
      <c r="CX222" s="214"/>
      <c r="CY222" s="214"/>
      <c r="CZ222" s="214"/>
      <c r="DA222" s="214"/>
      <c r="DB222" s="214"/>
      <c r="DC222" s="214"/>
      <c r="DD222" s="214"/>
      <c r="DE222" s="214"/>
      <c r="DF222" s="214"/>
      <c r="DG222" s="214"/>
      <c r="DH222" s="214"/>
      <c r="DI222" s="214"/>
      <c r="DJ222" s="214"/>
      <c r="DK222" s="214"/>
      <c r="DL222" s="214"/>
      <c r="DM222" s="214"/>
      <c r="DN222" s="214"/>
      <c r="DO222" s="214"/>
      <c r="DP222" s="214"/>
      <c r="DQ222" s="214"/>
      <c r="DR222" s="214"/>
      <c r="DS222" s="214"/>
      <c r="DT222" s="214"/>
      <c r="DU222" s="214"/>
      <c r="DV222" s="214"/>
      <c r="DW222" s="214"/>
      <c r="DX222" s="214"/>
      <c r="DY222" s="214"/>
      <c r="DZ222" s="214"/>
      <c r="EA222" s="214"/>
      <c r="EB222" s="214"/>
      <c r="EC222" s="214"/>
      <c r="ED222" s="214"/>
      <c r="EE222" s="214"/>
      <c r="EF222" s="214"/>
      <c r="EG222" s="214"/>
      <c r="EH222" s="214"/>
      <c r="EI222" s="214"/>
      <c r="EJ222" s="214"/>
      <c r="EK222" s="214"/>
      <c r="EL222" s="214"/>
      <c r="EM222" s="214"/>
      <c r="EN222" s="214"/>
      <c r="EO222" s="214"/>
      <c r="EP222" s="214"/>
      <c r="EQ222" s="214"/>
      <c r="ER222" s="214"/>
      <c r="ES222" s="214"/>
      <c r="ET222" s="214"/>
      <c r="EU222" s="214"/>
      <c r="EV222" s="214"/>
    </row>
    <row r="223" spans="1:152" ht="16.5" thickBot="1">
      <c r="A223" s="959" t="s">
        <v>1820</v>
      </c>
      <c r="B223" s="942">
        <v>45231</v>
      </c>
      <c r="C223" s="936" t="s">
        <v>113</v>
      </c>
      <c r="D223" s="934" t="s">
        <v>742</v>
      </c>
      <c r="E223" s="987">
        <v>0.57899999999999996</v>
      </c>
      <c r="F223" s="943">
        <v>5.7899999999999991</v>
      </c>
      <c r="G223" s="936" t="s">
        <v>1880</v>
      </c>
      <c r="H223" s="936" t="s">
        <v>1880</v>
      </c>
      <c r="I223" s="351" t="s">
        <v>742</v>
      </c>
      <c r="J223" s="351" t="s">
        <v>742</v>
      </c>
      <c r="K223" s="303" t="str">
        <f t="shared" si="13"/>
        <v>FBTPU8</v>
      </c>
      <c r="L223" s="303" t="str">
        <f>K223</f>
        <v>FBTPU8</v>
      </c>
      <c r="M223" s="349" t="s">
        <v>1880</v>
      </c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  <c r="CG223" s="214"/>
      <c r="CH223" s="214"/>
      <c r="CI223" s="214"/>
      <c r="CJ223" s="214"/>
      <c r="CK223" s="214"/>
      <c r="CL223" s="214"/>
      <c r="CM223" s="214"/>
      <c r="CN223" s="214"/>
      <c r="CO223" s="214"/>
      <c r="CP223" s="214"/>
      <c r="CQ223" s="214"/>
      <c r="CR223" s="214"/>
      <c r="CS223" s="214"/>
      <c r="CT223" s="214"/>
      <c r="CU223" s="214"/>
      <c r="CV223" s="214"/>
      <c r="CW223" s="214"/>
      <c r="CX223" s="214"/>
      <c r="CY223" s="214"/>
      <c r="CZ223" s="214"/>
      <c r="DA223" s="214"/>
      <c r="DB223" s="214"/>
      <c r="DC223" s="214"/>
      <c r="DD223" s="214"/>
      <c r="DE223" s="214"/>
      <c r="DF223" s="214"/>
      <c r="DG223" s="214"/>
      <c r="DH223" s="214"/>
      <c r="DI223" s="214"/>
      <c r="DJ223" s="214"/>
      <c r="DK223" s="214"/>
      <c r="DL223" s="214"/>
      <c r="DM223" s="214"/>
      <c r="DN223" s="214"/>
      <c r="DO223" s="214"/>
      <c r="DP223" s="214"/>
      <c r="DQ223" s="214"/>
      <c r="DR223" s="214"/>
      <c r="DS223" s="214"/>
      <c r="DT223" s="214"/>
      <c r="DU223" s="214"/>
      <c r="DV223" s="214"/>
      <c r="DW223" s="214"/>
      <c r="DX223" s="214"/>
      <c r="DY223" s="214"/>
      <c r="DZ223" s="214"/>
      <c r="EA223" s="214"/>
      <c r="EB223" s="214"/>
      <c r="EC223" s="214"/>
      <c r="ED223" s="214"/>
      <c r="EE223" s="214"/>
      <c r="EF223" s="214"/>
      <c r="EG223" s="214"/>
      <c r="EH223" s="214"/>
      <c r="EI223" s="214"/>
      <c r="EJ223" s="214"/>
      <c r="EK223" s="214"/>
      <c r="EL223" s="214"/>
      <c r="EM223" s="214"/>
      <c r="EN223" s="214"/>
      <c r="EO223" s="214"/>
      <c r="EP223" s="214"/>
      <c r="EQ223" s="214"/>
      <c r="ER223" s="214"/>
      <c r="ES223" s="214"/>
      <c r="ET223" s="214"/>
      <c r="EU223" s="214"/>
      <c r="EV223" s="214"/>
    </row>
    <row r="224" spans="1:152" s="255" customFormat="1" ht="16.5" thickBot="1">
      <c r="A224" s="959" t="s">
        <v>1821</v>
      </c>
      <c r="B224" s="942">
        <v>45282</v>
      </c>
      <c r="C224" s="934" t="s">
        <v>114</v>
      </c>
      <c r="D224" s="934" t="s">
        <v>1483</v>
      </c>
      <c r="E224" s="987">
        <v>0.59499999999999997</v>
      </c>
      <c r="F224" s="943">
        <v>5.9499999999999993</v>
      </c>
      <c r="G224" s="936" t="s">
        <v>1880</v>
      </c>
      <c r="H224" s="936" t="s">
        <v>1880</v>
      </c>
      <c r="I224" s="253" t="str">
        <f t="shared" si="12"/>
        <v>IT0000366721</v>
      </c>
      <c r="J224" s="253" t="str">
        <f t="shared" si="14"/>
        <v>IT0000366721</v>
      </c>
      <c r="K224" s="303" t="str">
        <f t="shared" si="13"/>
        <v>FBTPU8</v>
      </c>
      <c r="L224" s="306" t="str">
        <f t="shared" si="15"/>
        <v>FBTPU8</v>
      </c>
      <c r="M224" s="349" t="s">
        <v>1880</v>
      </c>
      <c r="N224" s="254"/>
      <c r="O224" s="254"/>
      <c r="P224" s="254"/>
      <c r="Q224" s="254"/>
      <c r="R224" s="254"/>
      <c r="S224" s="254"/>
      <c r="T224" s="254"/>
      <c r="U224" s="254"/>
      <c r="V224" s="254"/>
      <c r="W224" s="254"/>
      <c r="X224" s="254"/>
      <c r="Y224" s="254"/>
      <c r="Z224" s="254"/>
      <c r="AA224" s="254"/>
      <c r="AB224" s="254"/>
      <c r="AC224" s="254"/>
      <c r="AD224" s="254"/>
      <c r="AE224" s="254"/>
      <c r="AF224" s="254"/>
      <c r="AG224" s="254"/>
      <c r="AH224" s="254"/>
      <c r="AI224" s="254"/>
      <c r="AJ224" s="254"/>
      <c r="AK224" s="254"/>
      <c r="AL224" s="254"/>
      <c r="AM224" s="254"/>
      <c r="AN224" s="254"/>
      <c r="AO224" s="254"/>
      <c r="AP224" s="254"/>
      <c r="AQ224" s="254"/>
      <c r="AR224" s="254"/>
      <c r="AS224" s="254"/>
      <c r="AT224" s="254"/>
      <c r="AU224" s="254"/>
      <c r="AV224" s="254"/>
      <c r="AW224" s="254"/>
      <c r="AX224" s="254"/>
      <c r="AY224" s="254"/>
      <c r="AZ224" s="254"/>
      <c r="BA224" s="254"/>
      <c r="BB224" s="254"/>
      <c r="BC224" s="254"/>
      <c r="BD224" s="254"/>
      <c r="BE224" s="254"/>
      <c r="BF224" s="254"/>
      <c r="BG224" s="254"/>
      <c r="BH224" s="254"/>
      <c r="BI224" s="254"/>
      <c r="BJ224" s="254"/>
      <c r="BK224" s="254"/>
      <c r="BL224" s="254"/>
      <c r="BM224" s="254"/>
      <c r="BN224" s="254"/>
      <c r="BO224" s="254"/>
      <c r="BP224" s="254"/>
      <c r="BQ224" s="254"/>
      <c r="BR224" s="254"/>
      <c r="BS224" s="254"/>
      <c r="BT224" s="254"/>
      <c r="BU224" s="254"/>
      <c r="BV224" s="254"/>
      <c r="BW224" s="254"/>
      <c r="BX224" s="254"/>
      <c r="BY224" s="254"/>
      <c r="BZ224" s="254"/>
      <c r="CA224" s="254"/>
      <c r="CB224" s="254"/>
      <c r="CC224" s="254"/>
      <c r="CD224" s="254"/>
      <c r="CE224" s="254"/>
      <c r="CF224" s="254"/>
      <c r="CG224" s="254"/>
      <c r="CH224" s="254"/>
      <c r="CI224" s="254"/>
      <c r="CJ224" s="254"/>
      <c r="CK224" s="254"/>
      <c r="CL224" s="254"/>
      <c r="CM224" s="254"/>
      <c r="CN224" s="254"/>
      <c r="CO224" s="254"/>
      <c r="CP224" s="254"/>
      <c r="CQ224" s="254"/>
      <c r="CR224" s="254"/>
      <c r="CS224" s="254"/>
      <c r="CT224" s="254"/>
      <c r="CU224" s="254"/>
      <c r="CV224" s="254"/>
      <c r="CW224" s="254"/>
      <c r="CX224" s="254"/>
      <c r="CY224" s="254"/>
      <c r="CZ224" s="254"/>
      <c r="DA224" s="254"/>
      <c r="DB224" s="254"/>
      <c r="DC224" s="254"/>
      <c r="DD224" s="254"/>
      <c r="DE224" s="254"/>
      <c r="DF224" s="254"/>
      <c r="DG224" s="254"/>
      <c r="DH224" s="254"/>
      <c r="DI224" s="254"/>
      <c r="DJ224" s="254"/>
      <c r="DK224" s="254"/>
      <c r="DL224" s="254"/>
      <c r="DM224" s="254"/>
      <c r="DN224" s="254"/>
      <c r="DO224" s="254"/>
      <c r="DP224" s="254"/>
      <c r="DQ224" s="254"/>
      <c r="DR224" s="254"/>
      <c r="DS224" s="254"/>
      <c r="DT224" s="254"/>
      <c r="DU224" s="254"/>
      <c r="DV224" s="254"/>
      <c r="DW224" s="254"/>
      <c r="DX224" s="254"/>
      <c r="DY224" s="254"/>
      <c r="DZ224" s="254"/>
      <c r="EA224" s="254"/>
      <c r="EB224" s="254"/>
      <c r="EC224" s="254"/>
      <c r="ED224" s="254"/>
      <c r="EE224" s="254"/>
      <c r="EF224" s="254"/>
      <c r="EG224" s="254"/>
      <c r="EH224" s="254"/>
      <c r="EI224" s="254"/>
      <c r="EJ224" s="254"/>
      <c r="EK224" s="254"/>
      <c r="EL224" s="254"/>
      <c r="EM224" s="254"/>
      <c r="EN224" s="254"/>
      <c r="EO224" s="254"/>
      <c r="EP224" s="254"/>
      <c r="EQ224" s="254"/>
      <c r="ER224" s="254"/>
      <c r="ES224" s="254"/>
      <c r="ET224" s="254"/>
      <c r="EU224" s="254"/>
      <c r="EV224" s="254"/>
    </row>
    <row r="225" spans="1:152" ht="16.5" thickBot="1">
      <c r="A225" s="959" t="s">
        <v>1822</v>
      </c>
      <c r="B225" s="948">
        <v>45352</v>
      </c>
      <c r="C225" s="936" t="s">
        <v>353</v>
      </c>
      <c r="D225" s="934" t="s">
        <v>526</v>
      </c>
      <c r="E225" s="987">
        <v>0.54500000000000004</v>
      </c>
      <c r="F225" s="943">
        <v>5.45</v>
      </c>
      <c r="G225" s="936" t="s">
        <v>1880</v>
      </c>
      <c r="H225" s="936" t="s">
        <v>1880</v>
      </c>
      <c r="I225" s="248" t="str">
        <f t="shared" si="12"/>
        <v>IT0004953417</v>
      </c>
      <c r="J225" s="248" t="str">
        <f t="shared" si="14"/>
        <v>IT0004953417</v>
      </c>
      <c r="K225" s="303" t="str">
        <f t="shared" si="13"/>
        <v>FBTPU8</v>
      </c>
      <c r="L225" s="303" t="str">
        <f t="shared" si="15"/>
        <v>FBTPU8</v>
      </c>
      <c r="M225" s="349" t="s">
        <v>1880</v>
      </c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  <c r="CL225" s="214"/>
      <c r="CM225" s="214"/>
      <c r="CN225" s="214"/>
      <c r="CO225" s="214"/>
      <c r="CP225" s="214"/>
      <c r="CQ225" s="214"/>
      <c r="CR225" s="214"/>
      <c r="CS225" s="214"/>
      <c r="CT225" s="214"/>
      <c r="CU225" s="214"/>
      <c r="CV225" s="214"/>
      <c r="CW225" s="214"/>
      <c r="CX225" s="214"/>
      <c r="CY225" s="214"/>
      <c r="CZ225" s="214"/>
      <c r="DA225" s="214"/>
      <c r="DB225" s="214"/>
      <c r="DC225" s="214"/>
      <c r="DD225" s="214"/>
      <c r="DE225" s="214"/>
      <c r="DF225" s="214"/>
      <c r="DG225" s="214"/>
      <c r="DH225" s="214"/>
      <c r="DI225" s="214"/>
      <c r="DJ225" s="214"/>
      <c r="DK225" s="214"/>
      <c r="DL225" s="214"/>
      <c r="DM225" s="214"/>
      <c r="DN225" s="214"/>
      <c r="DO225" s="214"/>
      <c r="DP225" s="214"/>
      <c r="DQ225" s="214"/>
      <c r="DR225" s="214"/>
      <c r="DS225" s="214"/>
      <c r="DT225" s="214"/>
      <c r="DU225" s="214"/>
      <c r="DV225" s="214"/>
      <c r="DW225" s="214"/>
      <c r="DX225" s="214"/>
      <c r="DY225" s="214"/>
      <c r="DZ225" s="214"/>
      <c r="EA225" s="214"/>
      <c r="EB225" s="214"/>
      <c r="EC225" s="214"/>
      <c r="ED225" s="214"/>
      <c r="EE225" s="214"/>
      <c r="EF225" s="214"/>
      <c r="EG225" s="214"/>
      <c r="EH225" s="214"/>
      <c r="EI225" s="214"/>
      <c r="EJ225" s="214"/>
      <c r="EK225" s="214"/>
      <c r="EL225" s="214"/>
      <c r="EM225" s="214"/>
      <c r="EN225" s="214"/>
      <c r="EO225" s="214"/>
      <c r="EP225" s="214"/>
      <c r="EQ225" s="214"/>
      <c r="ER225" s="214"/>
      <c r="ES225" s="214"/>
      <c r="ET225" s="214"/>
      <c r="EU225" s="214"/>
      <c r="EV225" s="214"/>
    </row>
    <row r="226" spans="1:152" ht="16.5" thickBot="1">
      <c r="A226" s="959" t="s">
        <v>1823</v>
      </c>
      <c r="B226" s="948">
        <v>45427</v>
      </c>
      <c r="C226" s="960" t="s">
        <v>773</v>
      </c>
      <c r="D226" s="960" t="s">
        <v>742</v>
      </c>
      <c r="E226" s="987">
        <v>0.52</v>
      </c>
      <c r="F226" s="943">
        <v>5.2</v>
      </c>
      <c r="G226" s="936" t="s">
        <v>1880</v>
      </c>
      <c r="H226" s="936" t="s">
        <v>1880</v>
      </c>
      <c r="I226" s="248" t="str">
        <f t="shared" si="12"/>
        <v>IT0005246340</v>
      </c>
      <c r="J226" s="248" t="str">
        <f>I226</f>
        <v>IT0005246340</v>
      </c>
      <c r="K226" s="303" t="str">
        <f t="shared" si="13"/>
        <v>FBTPU8</v>
      </c>
      <c r="L226" s="303" t="str">
        <f>K226</f>
        <v>FBTPU8</v>
      </c>
      <c r="M226" s="349" t="s">
        <v>1880</v>
      </c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  <c r="CG226" s="214"/>
      <c r="CH226" s="214"/>
      <c r="CI226" s="214"/>
      <c r="CJ226" s="214"/>
      <c r="CK226" s="214"/>
      <c r="CL226" s="214"/>
      <c r="CM226" s="214"/>
      <c r="CN226" s="214"/>
      <c r="CO226" s="214"/>
      <c r="CP226" s="214"/>
      <c r="CQ226" s="214"/>
      <c r="CR226" s="214"/>
      <c r="CS226" s="214"/>
      <c r="CT226" s="214"/>
      <c r="CU226" s="214"/>
      <c r="CV226" s="214"/>
      <c r="CW226" s="214"/>
      <c r="CX226" s="214"/>
      <c r="CY226" s="214"/>
      <c r="CZ226" s="214"/>
      <c r="DA226" s="214"/>
      <c r="DB226" s="214"/>
      <c r="DC226" s="214"/>
      <c r="DD226" s="214"/>
      <c r="DE226" s="214"/>
      <c r="DF226" s="214"/>
      <c r="DG226" s="214"/>
      <c r="DH226" s="214"/>
      <c r="DI226" s="214"/>
      <c r="DJ226" s="214"/>
      <c r="DK226" s="214"/>
      <c r="DL226" s="214"/>
      <c r="DM226" s="214"/>
      <c r="DN226" s="214"/>
      <c r="DO226" s="214"/>
      <c r="DP226" s="214"/>
      <c r="DQ226" s="214"/>
      <c r="DR226" s="214"/>
      <c r="DS226" s="214"/>
      <c r="DT226" s="214"/>
      <c r="DU226" s="214"/>
      <c r="DV226" s="214"/>
      <c r="DW226" s="214"/>
      <c r="DX226" s="214"/>
      <c r="DY226" s="214"/>
      <c r="DZ226" s="214"/>
      <c r="EA226" s="214"/>
      <c r="EB226" s="214"/>
      <c r="EC226" s="214"/>
      <c r="ED226" s="214"/>
      <c r="EE226" s="214"/>
      <c r="EF226" s="214"/>
      <c r="EG226" s="214"/>
      <c r="EH226" s="214"/>
      <c r="EI226" s="214"/>
      <c r="EJ226" s="214"/>
      <c r="EK226" s="214"/>
      <c r="EL226" s="214"/>
      <c r="EM226" s="214"/>
      <c r="EN226" s="214"/>
      <c r="EO226" s="214"/>
      <c r="EP226" s="214"/>
      <c r="EQ226" s="214"/>
      <c r="ER226" s="214"/>
      <c r="ES226" s="214"/>
      <c r="ET226" s="214"/>
      <c r="EU226" s="214"/>
      <c r="EV226" s="214"/>
    </row>
    <row r="227" spans="1:152" ht="16.5" thickBot="1">
      <c r="A227" s="959" t="s">
        <v>1824</v>
      </c>
      <c r="B227" s="948">
        <v>45536</v>
      </c>
      <c r="C227" s="950" t="s">
        <v>354</v>
      </c>
      <c r="D227" s="945" t="s">
        <v>240</v>
      </c>
      <c r="E227" s="991">
        <v>0.57599999999999996</v>
      </c>
      <c r="F227" s="943">
        <v>5.76</v>
      </c>
      <c r="G227" s="936" t="s">
        <v>1880</v>
      </c>
      <c r="H227" s="936" t="s">
        <v>1880</v>
      </c>
      <c r="I227" s="248" t="str">
        <f t="shared" si="12"/>
        <v>IT0005001547</v>
      </c>
      <c r="J227" s="248" t="str">
        <f t="shared" si="14"/>
        <v>IT0005001547</v>
      </c>
      <c r="K227" s="303" t="str">
        <f t="shared" si="13"/>
        <v>FBTPU8</v>
      </c>
      <c r="L227" s="303" t="str">
        <f t="shared" si="15"/>
        <v>FBTPU8</v>
      </c>
      <c r="M227" s="349" t="s">
        <v>1880</v>
      </c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  <c r="CG227" s="214"/>
      <c r="CH227" s="214"/>
      <c r="CI227" s="214"/>
      <c r="CJ227" s="214"/>
      <c r="CK227" s="214"/>
      <c r="CL227" s="214"/>
      <c r="CM227" s="214"/>
      <c r="CN227" s="214"/>
      <c r="CO227" s="214"/>
      <c r="CP227" s="214"/>
      <c r="CQ227" s="214"/>
      <c r="CR227" s="214"/>
      <c r="CS227" s="214"/>
      <c r="CT227" s="214"/>
      <c r="CU227" s="214"/>
      <c r="CV227" s="214"/>
      <c r="CW227" s="214"/>
      <c r="CX227" s="214"/>
      <c r="CY227" s="214"/>
      <c r="CZ227" s="214"/>
      <c r="DA227" s="214"/>
      <c r="DB227" s="214"/>
      <c r="DC227" s="214"/>
      <c r="DD227" s="214"/>
      <c r="DE227" s="214"/>
      <c r="DF227" s="214"/>
      <c r="DG227" s="214"/>
      <c r="DH227" s="214"/>
      <c r="DI227" s="214"/>
      <c r="DJ227" s="214"/>
      <c r="DK227" s="214"/>
      <c r="DL227" s="214"/>
      <c r="DM227" s="214"/>
      <c r="DN227" s="214"/>
      <c r="DO227" s="214"/>
      <c r="DP227" s="214"/>
      <c r="DQ227" s="214"/>
      <c r="DR227" s="214"/>
      <c r="DS227" s="214"/>
      <c r="DT227" s="214"/>
      <c r="DU227" s="214"/>
      <c r="DV227" s="214"/>
      <c r="DW227" s="214"/>
      <c r="DX227" s="214"/>
      <c r="DY227" s="214"/>
      <c r="DZ227" s="214"/>
      <c r="EA227" s="214"/>
      <c r="EB227" s="214"/>
      <c r="EC227" s="214"/>
      <c r="ED227" s="214"/>
      <c r="EE227" s="214"/>
      <c r="EF227" s="214"/>
      <c r="EG227" s="214"/>
      <c r="EH227" s="214"/>
      <c r="EI227" s="214"/>
      <c r="EJ227" s="214"/>
      <c r="EK227" s="214"/>
      <c r="EL227" s="214"/>
      <c r="EM227" s="214"/>
      <c r="EN227" s="214"/>
      <c r="EO227" s="214"/>
      <c r="EP227" s="214"/>
      <c r="EQ227" s="214"/>
      <c r="ER227" s="214"/>
      <c r="ES227" s="214"/>
      <c r="ET227" s="214"/>
      <c r="EU227" s="214"/>
      <c r="EV227" s="214"/>
    </row>
    <row r="228" spans="1:152" ht="16.5" thickBot="1">
      <c r="A228" s="959" t="s">
        <v>1825</v>
      </c>
      <c r="B228" s="948">
        <v>45611</v>
      </c>
      <c r="C228" s="950" t="s">
        <v>1478</v>
      </c>
      <c r="D228" s="945" t="s">
        <v>794</v>
      </c>
      <c r="E228" s="991">
        <v>0.54900000000000004</v>
      </c>
      <c r="F228" s="943">
        <v>5.49</v>
      </c>
      <c r="G228" s="936" t="s">
        <v>1880</v>
      </c>
      <c r="H228" s="936" t="s">
        <v>1880</v>
      </c>
      <c r="I228" s="248" t="str">
        <f t="shared" si="12"/>
        <v>IT0005282527</v>
      </c>
      <c r="J228" s="248" t="str">
        <f t="shared" si="14"/>
        <v>IT0005282527</v>
      </c>
      <c r="K228" s="303" t="str">
        <f t="shared" si="13"/>
        <v>FBTPU8</v>
      </c>
      <c r="L228" s="303" t="str">
        <f t="shared" si="15"/>
        <v>FBTPU8</v>
      </c>
      <c r="M228" s="349" t="s">
        <v>1880</v>
      </c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  <c r="CG228" s="214"/>
      <c r="CH228" s="214"/>
      <c r="CI228" s="214"/>
      <c r="CJ228" s="214"/>
      <c r="CK228" s="214"/>
      <c r="CL228" s="214"/>
      <c r="CM228" s="214"/>
      <c r="CN228" s="214"/>
      <c r="CO228" s="214"/>
      <c r="CP228" s="214"/>
      <c r="CQ228" s="214"/>
      <c r="CR228" s="214"/>
      <c r="CS228" s="214"/>
      <c r="CT228" s="214"/>
      <c r="CU228" s="214"/>
      <c r="CV228" s="214"/>
      <c r="CW228" s="214"/>
      <c r="CX228" s="214"/>
      <c r="CY228" s="214"/>
      <c r="CZ228" s="214"/>
      <c r="DA228" s="214"/>
      <c r="DB228" s="214"/>
      <c r="DC228" s="214"/>
      <c r="DD228" s="214"/>
      <c r="DE228" s="214"/>
      <c r="DF228" s="214"/>
      <c r="DG228" s="214"/>
      <c r="DH228" s="214"/>
      <c r="DI228" s="214"/>
      <c r="DJ228" s="214"/>
      <c r="DK228" s="214"/>
      <c r="DL228" s="214"/>
      <c r="DM228" s="214"/>
      <c r="DN228" s="214"/>
      <c r="DO228" s="214"/>
      <c r="DP228" s="214"/>
      <c r="DQ228" s="214"/>
      <c r="DR228" s="214"/>
      <c r="DS228" s="214"/>
      <c r="DT228" s="214"/>
      <c r="DU228" s="214"/>
      <c r="DV228" s="214"/>
      <c r="DW228" s="214"/>
      <c r="DX228" s="214"/>
      <c r="DY228" s="214"/>
      <c r="DZ228" s="214"/>
      <c r="EA228" s="214"/>
      <c r="EB228" s="214"/>
      <c r="EC228" s="214"/>
      <c r="ED228" s="214"/>
      <c r="EE228" s="214"/>
      <c r="EF228" s="214"/>
      <c r="EG228" s="214"/>
      <c r="EH228" s="214"/>
      <c r="EI228" s="214"/>
      <c r="EJ228" s="214"/>
      <c r="EK228" s="214"/>
      <c r="EL228" s="214"/>
      <c r="EM228" s="214"/>
      <c r="EN228" s="214"/>
      <c r="EO228" s="214"/>
      <c r="EP228" s="214"/>
      <c r="EQ228" s="214"/>
      <c r="ER228" s="214"/>
      <c r="ES228" s="214"/>
      <c r="ET228" s="214"/>
      <c r="EU228" s="214"/>
      <c r="EV228" s="214"/>
    </row>
    <row r="229" spans="1:152" ht="16.5" thickBot="1">
      <c r="A229" s="959" t="s">
        <v>1826</v>
      </c>
      <c r="B229" s="948">
        <v>45627</v>
      </c>
      <c r="C229" s="950" t="s">
        <v>355</v>
      </c>
      <c r="D229" s="944" t="s">
        <v>241</v>
      </c>
      <c r="E229" s="991">
        <v>0.57299999999999995</v>
      </c>
      <c r="F229" s="943">
        <v>5.7299999999999995</v>
      </c>
      <c r="G229" s="936" t="s">
        <v>1880</v>
      </c>
      <c r="H229" s="936" t="s">
        <v>1880</v>
      </c>
      <c r="I229" s="248" t="str">
        <f t="shared" si="12"/>
        <v>IT0005045270</v>
      </c>
      <c r="J229" s="248" t="str">
        <f>I229</f>
        <v>IT0005045270</v>
      </c>
      <c r="K229" s="303" t="str">
        <f t="shared" si="13"/>
        <v>FBTPU8</v>
      </c>
      <c r="L229" s="303" t="str">
        <f>K229</f>
        <v>FBTPU8</v>
      </c>
      <c r="M229" s="349" t="s">
        <v>1880</v>
      </c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  <c r="CG229" s="214"/>
      <c r="CH229" s="214"/>
      <c r="CI229" s="214"/>
      <c r="CJ229" s="214"/>
      <c r="CK229" s="214"/>
      <c r="CL229" s="214"/>
      <c r="CM229" s="214"/>
      <c r="CN229" s="214"/>
      <c r="CO229" s="214"/>
      <c r="CP229" s="214"/>
      <c r="CQ229" s="214"/>
      <c r="CR229" s="214"/>
      <c r="CS229" s="214"/>
      <c r="CT229" s="214"/>
      <c r="CU229" s="214"/>
      <c r="CV229" s="214"/>
      <c r="CW229" s="214"/>
      <c r="CX229" s="214"/>
      <c r="CY229" s="214"/>
      <c r="CZ229" s="214"/>
      <c r="DA229" s="214"/>
      <c r="DB229" s="214"/>
      <c r="DC229" s="214"/>
      <c r="DD229" s="214"/>
      <c r="DE229" s="214"/>
      <c r="DF229" s="214"/>
      <c r="DG229" s="214"/>
      <c r="DH229" s="214"/>
      <c r="DI229" s="214"/>
      <c r="DJ229" s="214"/>
      <c r="DK229" s="214"/>
      <c r="DL229" s="214"/>
      <c r="DM229" s="214"/>
      <c r="DN229" s="214"/>
      <c r="DO229" s="214"/>
      <c r="DP229" s="214"/>
      <c r="DQ229" s="214"/>
      <c r="DR229" s="214"/>
      <c r="DS229" s="214"/>
      <c r="DT229" s="214"/>
      <c r="DU229" s="214"/>
      <c r="DV229" s="214"/>
      <c r="DW229" s="214"/>
      <c r="DX229" s="214"/>
      <c r="DY229" s="214"/>
      <c r="DZ229" s="214"/>
      <c r="EA229" s="214"/>
      <c r="EB229" s="214"/>
      <c r="EC229" s="214"/>
      <c r="ED229" s="214"/>
      <c r="EE229" s="214"/>
      <c r="EF229" s="214"/>
      <c r="EG229" s="214"/>
      <c r="EH229" s="214"/>
      <c r="EI229" s="214"/>
      <c r="EJ229" s="214"/>
      <c r="EK229" s="214"/>
      <c r="EL229" s="214"/>
      <c r="EM229" s="214"/>
      <c r="EN229" s="214"/>
      <c r="EO229" s="214"/>
      <c r="EP229" s="214"/>
      <c r="EQ229" s="214"/>
      <c r="ER229" s="214"/>
      <c r="ES229" s="214"/>
      <c r="ET229" s="214"/>
      <c r="EU229" s="214"/>
      <c r="EV229" s="214"/>
    </row>
    <row r="230" spans="1:152" ht="16.5" thickBot="1">
      <c r="A230" s="959" t="s">
        <v>1827</v>
      </c>
      <c r="B230" s="948">
        <v>45717</v>
      </c>
      <c r="C230" s="936" t="s">
        <v>356</v>
      </c>
      <c r="D230" s="934" t="s">
        <v>527</v>
      </c>
      <c r="E230" s="991">
        <v>0.64300000000000002</v>
      </c>
      <c r="F230" s="943">
        <v>6.43</v>
      </c>
      <c r="G230" s="936" t="s">
        <v>1880</v>
      </c>
      <c r="H230" s="936" t="s">
        <v>1880</v>
      </c>
      <c r="I230" s="248" t="str">
        <f>LEFT(D230,12)</f>
        <v>IT0004513641</v>
      </c>
      <c r="J230" s="248" t="str">
        <f>I230</f>
        <v>IT0004513641</v>
      </c>
      <c r="K230" s="303" t="str">
        <f t="shared" si="13"/>
        <v>FBTPU8</v>
      </c>
      <c r="L230" s="303" t="str">
        <f>K230</f>
        <v>FBTPU8</v>
      </c>
      <c r="M230" s="349" t="s">
        <v>1880</v>
      </c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  <c r="CG230" s="214"/>
      <c r="CH230" s="214"/>
      <c r="CI230" s="214"/>
      <c r="CJ230" s="214"/>
      <c r="CK230" s="214"/>
      <c r="CL230" s="214"/>
      <c r="CM230" s="214"/>
      <c r="CN230" s="214"/>
      <c r="CO230" s="214"/>
      <c r="CP230" s="214"/>
      <c r="CQ230" s="214"/>
      <c r="CR230" s="214"/>
      <c r="CS230" s="214"/>
      <c r="CT230" s="214"/>
      <c r="CU230" s="214"/>
      <c r="CV230" s="214"/>
      <c r="CW230" s="214"/>
      <c r="CX230" s="214"/>
      <c r="CY230" s="214"/>
      <c r="CZ230" s="214"/>
      <c r="DA230" s="214"/>
      <c r="DB230" s="214"/>
      <c r="DC230" s="214"/>
      <c r="DD230" s="214"/>
      <c r="DE230" s="214"/>
      <c r="DF230" s="214"/>
      <c r="DG230" s="214"/>
      <c r="DH230" s="214"/>
      <c r="DI230" s="214"/>
      <c r="DJ230" s="214"/>
      <c r="DK230" s="214"/>
      <c r="DL230" s="214"/>
      <c r="DM230" s="214"/>
      <c r="DN230" s="214"/>
      <c r="DO230" s="214"/>
      <c r="DP230" s="214"/>
      <c r="DQ230" s="214"/>
      <c r="DR230" s="214"/>
      <c r="DS230" s="214"/>
      <c r="DT230" s="214"/>
      <c r="DU230" s="214"/>
      <c r="DV230" s="214"/>
      <c r="DW230" s="214"/>
      <c r="DX230" s="214"/>
      <c r="DY230" s="214"/>
      <c r="DZ230" s="214"/>
      <c r="EA230" s="214"/>
      <c r="EB230" s="214"/>
      <c r="EC230" s="214"/>
      <c r="ED230" s="214"/>
      <c r="EE230" s="214"/>
      <c r="EF230" s="214"/>
      <c r="EG230" s="214"/>
      <c r="EH230" s="214"/>
      <c r="EI230" s="214"/>
      <c r="EJ230" s="214"/>
      <c r="EK230" s="214"/>
      <c r="EL230" s="214"/>
      <c r="EM230" s="214"/>
      <c r="EN230" s="214"/>
      <c r="EO230" s="214"/>
      <c r="EP230" s="214"/>
      <c r="EQ230" s="214"/>
      <c r="ER230" s="214"/>
      <c r="ES230" s="214"/>
      <c r="ET230" s="214"/>
      <c r="EU230" s="214"/>
      <c r="EV230" s="214"/>
    </row>
    <row r="231" spans="1:152" ht="16.5" thickBot="1">
      <c r="A231" s="959" t="s">
        <v>1828</v>
      </c>
      <c r="B231" s="948">
        <v>45809</v>
      </c>
      <c r="C231" s="944" t="s">
        <v>406</v>
      </c>
      <c r="D231" s="957" t="s">
        <v>407</v>
      </c>
      <c r="E231" s="992">
        <v>0.58699999999999997</v>
      </c>
      <c r="F231" s="943">
        <v>5.8699999999999992</v>
      </c>
      <c r="G231" s="936" t="s">
        <v>1880</v>
      </c>
      <c r="H231" s="936" t="s">
        <v>1880</v>
      </c>
      <c r="I231" s="248" t="str">
        <f t="shared" si="12"/>
        <v>IT0005090318</v>
      </c>
      <c r="J231" s="248" t="str">
        <f t="shared" si="14"/>
        <v>IT0005090318</v>
      </c>
      <c r="K231" s="303" t="str">
        <f t="shared" si="13"/>
        <v>FBTPU8</v>
      </c>
      <c r="L231" s="303" t="str">
        <f t="shared" si="15"/>
        <v>FBTPU8</v>
      </c>
      <c r="M231" s="349" t="s">
        <v>1880</v>
      </c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  <c r="CG231" s="214"/>
      <c r="CH231" s="214"/>
      <c r="CI231" s="214"/>
      <c r="CJ231" s="214"/>
      <c r="CK231" s="214"/>
      <c r="CL231" s="214"/>
      <c r="CM231" s="214"/>
      <c r="CN231" s="214"/>
      <c r="CO231" s="214"/>
      <c r="CP231" s="214"/>
      <c r="CQ231" s="214"/>
      <c r="CR231" s="214"/>
      <c r="CS231" s="214"/>
      <c r="CT231" s="214"/>
      <c r="CU231" s="214"/>
      <c r="CV231" s="214"/>
      <c r="CW231" s="214"/>
      <c r="CX231" s="214"/>
      <c r="CY231" s="214"/>
      <c r="CZ231" s="214"/>
      <c r="DA231" s="214"/>
      <c r="DB231" s="214"/>
      <c r="DC231" s="214"/>
      <c r="DD231" s="214"/>
      <c r="DE231" s="214"/>
      <c r="DF231" s="214"/>
      <c r="DG231" s="214"/>
      <c r="DH231" s="214"/>
      <c r="DI231" s="214"/>
      <c r="DJ231" s="214"/>
      <c r="DK231" s="214"/>
      <c r="DL231" s="214"/>
      <c r="DM231" s="214"/>
      <c r="DN231" s="214"/>
      <c r="DO231" s="214"/>
      <c r="DP231" s="214"/>
      <c r="DQ231" s="214"/>
      <c r="DR231" s="214"/>
      <c r="DS231" s="214"/>
      <c r="DT231" s="214"/>
      <c r="DU231" s="214"/>
      <c r="DV231" s="214"/>
      <c r="DW231" s="214"/>
      <c r="DX231" s="214"/>
      <c r="DY231" s="214"/>
      <c r="DZ231" s="214"/>
      <c r="EA231" s="214"/>
      <c r="EB231" s="214"/>
      <c r="EC231" s="214"/>
      <c r="ED231" s="214"/>
      <c r="EE231" s="214"/>
      <c r="EF231" s="214"/>
      <c r="EG231" s="214"/>
      <c r="EH231" s="214"/>
      <c r="EI231" s="214"/>
      <c r="EJ231" s="214"/>
      <c r="EK231" s="214"/>
      <c r="EL231" s="214"/>
      <c r="EM231" s="214"/>
      <c r="EN231" s="214"/>
      <c r="EO231" s="214"/>
      <c r="EP231" s="214"/>
      <c r="EQ231" s="214"/>
      <c r="ER231" s="214"/>
      <c r="ES231" s="214"/>
      <c r="ET231" s="214"/>
      <c r="EU231" s="214"/>
      <c r="EV231" s="214"/>
    </row>
    <row r="232" spans="1:152" ht="16.5" thickBot="1">
      <c r="A232" s="959" t="s">
        <v>1829</v>
      </c>
      <c r="B232" s="948">
        <v>45992</v>
      </c>
      <c r="C232" s="944" t="s">
        <v>582</v>
      </c>
      <c r="D232" s="957" t="s">
        <v>561</v>
      </c>
      <c r="E232" s="992">
        <v>0.63200000000000001</v>
      </c>
      <c r="F232" s="943">
        <v>6.32</v>
      </c>
      <c r="G232" s="936" t="s">
        <v>1880</v>
      </c>
      <c r="H232" s="936" t="s">
        <v>1880</v>
      </c>
      <c r="I232" s="248" t="str">
        <f t="shared" si="12"/>
        <v>IT0005127086</v>
      </c>
      <c r="J232" s="248" t="str">
        <f t="shared" si="14"/>
        <v>IT0005127086</v>
      </c>
      <c r="K232" s="303" t="str">
        <f t="shared" si="13"/>
        <v>FBTPU8</v>
      </c>
      <c r="L232" s="303" t="str">
        <f t="shared" si="15"/>
        <v>FBTPU8</v>
      </c>
      <c r="M232" s="349" t="s">
        <v>1880</v>
      </c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  <c r="CG232" s="214"/>
      <c r="CH232" s="214"/>
      <c r="CI232" s="214"/>
      <c r="CJ232" s="214"/>
      <c r="CK232" s="214"/>
      <c r="CL232" s="214"/>
      <c r="CM232" s="214"/>
      <c r="CN232" s="214"/>
      <c r="CO232" s="214"/>
      <c r="CP232" s="214"/>
      <c r="CQ232" s="214"/>
      <c r="CR232" s="214"/>
      <c r="CS232" s="214"/>
      <c r="CT232" s="214"/>
      <c r="CU232" s="214"/>
      <c r="CV232" s="214"/>
      <c r="CW232" s="214"/>
      <c r="CX232" s="214"/>
      <c r="CY232" s="214"/>
      <c r="CZ232" s="214"/>
      <c r="DA232" s="214"/>
      <c r="DB232" s="214"/>
      <c r="DC232" s="214"/>
      <c r="DD232" s="214"/>
      <c r="DE232" s="214"/>
      <c r="DF232" s="214"/>
      <c r="DG232" s="214"/>
      <c r="DH232" s="214"/>
      <c r="DI232" s="214"/>
      <c r="DJ232" s="214"/>
      <c r="DK232" s="214"/>
      <c r="DL232" s="214"/>
      <c r="DM232" s="214"/>
      <c r="DN232" s="214"/>
      <c r="DO232" s="214"/>
      <c r="DP232" s="214"/>
      <c r="DQ232" s="214"/>
      <c r="DR232" s="214"/>
      <c r="DS232" s="214"/>
      <c r="DT232" s="214"/>
      <c r="DU232" s="214"/>
      <c r="DV232" s="214"/>
      <c r="DW232" s="214"/>
      <c r="DX232" s="214"/>
      <c r="DY232" s="214"/>
      <c r="DZ232" s="214"/>
      <c r="EA232" s="214"/>
      <c r="EB232" s="214"/>
      <c r="EC232" s="214"/>
      <c r="ED232" s="214"/>
      <c r="EE232" s="214"/>
      <c r="EF232" s="214"/>
      <c r="EG232" s="214"/>
      <c r="EH232" s="214"/>
      <c r="EI232" s="214"/>
      <c r="EJ232" s="214"/>
      <c r="EK232" s="214"/>
      <c r="EL232" s="214"/>
      <c r="EM232" s="214"/>
      <c r="EN232" s="214"/>
      <c r="EO232" s="214"/>
      <c r="EP232" s="214"/>
      <c r="EQ232" s="214"/>
      <c r="ER232" s="214"/>
      <c r="ES232" s="214"/>
      <c r="ET232" s="214"/>
      <c r="EU232" s="214"/>
      <c r="EV232" s="214"/>
    </row>
    <row r="233" spans="1:152" ht="16.5" thickBot="1">
      <c r="A233" s="959" t="s">
        <v>1830</v>
      </c>
      <c r="B233" s="948">
        <v>46082</v>
      </c>
      <c r="C233" s="936" t="s">
        <v>357</v>
      </c>
      <c r="D233" s="934" t="s">
        <v>528</v>
      </c>
      <c r="E233" s="992">
        <v>0.71399999999999997</v>
      </c>
      <c r="F233" s="943">
        <v>7.14</v>
      </c>
      <c r="G233" s="936" t="s">
        <v>1880</v>
      </c>
      <c r="H233" s="936" t="s">
        <v>1880</v>
      </c>
      <c r="I233" s="248" t="str">
        <f t="shared" si="12"/>
        <v>IT0004644735</v>
      </c>
      <c r="J233" s="248" t="str">
        <f t="shared" si="14"/>
        <v>IT0004644735</v>
      </c>
      <c r="K233" s="303" t="str">
        <f t="shared" si="13"/>
        <v>FBTPU8</v>
      </c>
      <c r="L233" s="303" t="str">
        <f t="shared" si="15"/>
        <v>FBTPU8</v>
      </c>
      <c r="M233" s="349" t="s">
        <v>1880</v>
      </c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  <c r="CG233" s="214"/>
      <c r="CH233" s="214"/>
      <c r="CI233" s="214"/>
      <c r="CJ233" s="214"/>
      <c r="CK233" s="214"/>
      <c r="CL233" s="214"/>
      <c r="CM233" s="214"/>
      <c r="CN233" s="214"/>
      <c r="CO233" s="214"/>
      <c r="CP233" s="214"/>
      <c r="CQ233" s="214"/>
      <c r="CR233" s="214"/>
      <c r="CS233" s="214"/>
      <c r="CT233" s="214"/>
      <c r="CU233" s="214"/>
      <c r="CV233" s="214"/>
      <c r="CW233" s="214"/>
      <c r="CX233" s="214"/>
      <c r="CY233" s="214"/>
      <c r="CZ233" s="214"/>
      <c r="DA233" s="214"/>
      <c r="DB233" s="214"/>
      <c r="DC233" s="214"/>
      <c r="DD233" s="214"/>
      <c r="DE233" s="214"/>
      <c r="DF233" s="214"/>
      <c r="DG233" s="214"/>
      <c r="DH233" s="214"/>
      <c r="DI233" s="214"/>
      <c r="DJ233" s="214"/>
      <c r="DK233" s="214"/>
      <c r="DL233" s="214"/>
      <c r="DM233" s="214"/>
      <c r="DN233" s="214"/>
      <c r="DO233" s="214"/>
      <c r="DP233" s="214"/>
      <c r="DQ233" s="214"/>
      <c r="DR233" s="214"/>
      <c r="DS233" s="214"/>
      <c r="DT233" s="214"/>
      <c r="DU233" s="214"/>
      <c r="DV233" s="214"/>
      <c r="DW233" s="214"/>
      <c r="DX233" s="214"/>
      <c r="DY233" s="214"/>
      <c r="DZ233" s="214"/>
      <c r="EA233" s="214"/>
      <c r="EB233" s="214"/>
      <c r="EC233" s="214"/>
      <c r="ED233" s="214"/>
      <c r="EE233" s="214"/>
      <c r="EF233" s="214"/>
      <c r="EG233" s="214"/>
      <c r="EH233" s="214"/>
      <c r="EI233" s="214"/>
      <c r="EJ233" s="214"/>
      <c r="EK233" s="214"/>
      <c r="EL233" s="214"/>
      <c r="EM233" s="214"/>
      <c r="EN233" s="214"/>
      <c r="EO233" s="214"/>
      <c r="EP233" s="214"/>
      <c r="EQ233" s="214"/>
      <c r="ER233" s="214"/>
      <c r="ES233" s="214"/>
      <c r="ET233" s="214"/>
      <c r="EU233" s="214"/>
      <c r="EV233" s="214"/>
    </row>
    <row r="234" spans="1:152" ht="16.5" thickBot="1">
      <c r="A234" s="959" t="s">
        <v>1831</v>
      </c>
      <c r="B234" s="948">
        <v>46174</v>
      </c>
      <c r="C234" s="944" t="s">
        <v>677</v>
      </c>
      <c r="D234" s="944" t="s">
        <v>611</v>
      </c>
      <c r="E234" s="992">
        <v>0.65500000000000003</v>
      </c>
      <c r="F234" s="943">
        <v>6.5500000000000007</v>
      </c>
      <c r="G234" s="936" t="s">
        <v>1880</v>
      </c>
      <c r="H234" s="936" t="s">
        <v>1880</v>
      </c>
      <c r="I234" s="248" t="str">
        <f t="shared" si="12"/>
        <v>IT0005170839</v>
      </c>
      <c r="J234" s="248" t="str">
        <f t="shared" si="14"/>
        <v>IT0005170839</v>
      </c>
      <c r="K234" s="303" t="str">
        <f t="shared" si="13"/>
        <v>FBTPU8</v>
      </c>
      <c r="L234" s="303" t="str">
        <f t="shared" si="15"/>
        <v>FBTPU8</v>
      </c>
      <c r="M234" s="349" t="s">
        <v>1880</v>
      </c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  <c r="CG234" s="214"/>
      <c r="CH234" s="214"/>
      <c r="CI234" s="214"/>
      <c r="CJ234" s="214"/>
      <c r="CK234" s="214"/>
      <c r="CL234" s="214"/>
      <c r="CM234" s="214"/>
      <c r="CN234" s="214"/>
      <c r="CO234" s="214"/>
      <c r="CP234" s="214"/>
      <c r="CQ234" s="214"/>
      <c r="CR234" s="214"/>
      <c r="CS234" s="214"/>
      <c r="CT234" s="214"/>
      <c r="CU234" s="214"/>
      <c r="CV234" s="214"/>
      <c r="CW234" s="214"/>
      <c r="CX234" s="214"/>
      <c r="CY234" s="214"/>
      <c r="CZ234" s="214"/>
      <c r="DA234" s="214"/>
      <c r="DB234" s="214"/>
      <c r="DC234" s="214"/>
      <c r="DD234" s="214"/>
      <c r="DE234" s="214"/>
      <c r="DF234" s="214"/>
      <c r="DG234" s="214"/>
      <c r="DH234" s="214"/>
      <c r="DI234" s="214"/>
      <c r="DJ234" s="214"/>
      <c r="DK234" s="214"/>
      <c r="DL234" s="214"/>
      <c r="DM234" s="214"/>
      <c r="DN234" s="214"/>
      <c r="DO234" s="214"/>
      <c r="DP234" s="214"/>
      <c r="DQ234" s="214"/>
      <c r="DR234" s="214"/>
      <c r="DS234" s="214"/>
      <c r="DT234" s="214"/>
      <c r="DU234" s="214"/>
      <c r="DV234" s="214"/>
      <c r="DW234" s="214"/>
      <c r="DX234" s="214"/>
      <c r="DY234" s="214"/>
      <c r="DZ234" s="214"/>
      <c r="EA234" s="214"/>
      <c r="EB234" s="214"/>
      <c r="EC234" s="214"/>
      <c r="ED234" s="214"/>
      <c r="EE234" s="214"/>
      <c r="EF234" s="214"/>
      <c r="EG234" s="214"/>
      <c r="EH234" s="214"/>
      <c r="EI234" s="214"/>
      <c r="EJ234" s="214"/>
      <c r="EK234" s="214"/>
      <c r="EL234" s="214"/>
      <c r="EM234" s="214"/>
      <c r="EN234" s="214"/>
      <c r="EO234" s="214"/>
      <c r="EP234" s="214"/>
      <c r="EQ234" s="214"/>
      <c r="ER234" s="214"/>
      <c r="ES234" s="214"/>
      <c r="ET234" s="214"/>
      <c r="EU234" s="214"/>
      <c r="EV234" s="214"/>
    </row>
    <row r="235" spans="1:152" ht="16.5" thickBot="1">
      <c r="A235" s="959" t="s">
        <v>1832</v>
      </c>
      <c r="B235" s="948">
        <v>46327</v>
      </c>
      <c r="C235" s="936" t="s">
        <v>115</v>
      </c>
      <c r="D235" s="934" t="s">
        <v>529</v>
      </c>
      <c r="E235" s="992">
        <v>0.85199999999999998</v>
      </c>
      <c r="F235" s="943">
        <v>8.52</v>
      </c>
      <c r="G235" s="936" t="s">
        <v>1880</v>
      </c>
      <c r="H235" s="936" t="s">
        <v>1880</v>
      </c>
      <c r="I235" s="248" t="str">
        <f t="shared" si="12"/>
        <v>IT0001086567</v>
      </c>
      <c r="J235" s="248" t="str">
        <f t="shared" si="14"/>
        <v>IT0001086567</v>
      </c>
      <c r="K235" s="303" t="str">
        <f t="shared" si="13"/>
        <v>FBTPU8</v>
      </c>
      <c r="L235" s="303" t="str">
        <f t="shared" si="15"/>
        <v>FBTPU8</v>
      </c>
      <c r="M235" s="349" t="s">
        <v>1880</v>
      </c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  <c r="CG235" s="214"/>
      <c r="CH235" s="214"/>
      <c r="CI235" s="214"/>
      <c r="CJ235" s="214"/>
      <c r="CK235" s="214"/>
      <c r="CL235" s="214"/>
      <c r="CM235" s="214"/>
      <c r="CN235" s="214"/>
      <c r="CO235" s="214"/>
      <c r="CP235" s="214"/>
      <c r="CQ235" s="214"/>
      <c r="CR235" s="214"/>
      <c r="CS235" s="214"/>
      <c r="CT235" s="214"/>
      <c r="CU235" s="214"/>
      <c r="CV235" s="214"/>
      <c r="CW235" s="214"/>
      <c r="CX235" s="214"/>
      <c r="CY235" s="214"/>
      <c r="CZ235" s="214"/>
      <c r="DA235" s="214"/>
      <c r="DB235" s="214"/>
      <c r="DC235" s="214"/>
      <c r="DD235" s="214"/>
      <c r="DE235" s="214"/>
      <c r="DF235" s="214"/>
      <c r="DG235" s="214"/>
      <c r="DH235" s="214"/>
      <c r="DI235" s="214"/>
      <c r="DJ235" s="214"/>
      <c r="DK235" s="214"/>
      <c r="DL235" s="214"/>
      <c r="DM235" s="214"/>
      <c r="DN235" s="214"/>
      <c r="DO235" s="214"/>
      <c r="DP235" s="214"/>
      <c r="DQ235" s="214"/>
      <c r="DR235" s="214"/>
      <c r="DS235" s="214"/>
      <c r="DT235" s="214"/>
      <c r="DU235" s="214"/>
      <c r="DV235" s="214"/>
      <c r="DW235" s="214"/>
      <c r="DX235" s="214"/>
      <c r="DY235" s="214"/>
      <c r="DZ235" s="214"/>
      <c r="EA235" s="214"/>
      <c r="EB235" s="214"/>
      <c r="EC235" s="214"/>
      <c r="ED235" s="214"/>
      <c r="EE235" s="214"/>
      <c r="EF235" s="214"/>
      <c r="EG235" s="214"/>
      <c r="EH235" s="214"/>
      <c r="EI235" s="214"/>
      <c r="EJ235" s="214"/>
      <c r="EK235" s="214"/>
      <c r="EL235" s="214"/>
      <c r="EM235" s="214"/>
      <c r="EN235" s="214"/>
      <c r="EO235" s="214"/>
      <c r="EP235" s="214"/>
      <c r="EQ235" s="214"/>
      <c r="ER235" s="214"/>
      <c r="ES235" s="214"/>
      <c r="ET235" s="224"/>
      <c r="EU235" s="224"/>
      <c r="EV235" s="224"/>
    </row>
    <row r="236" spans="1:152" ht="16.5" thickBot="1">
      <c r="A236" s="959" t="s">
        <v>1833</v>
      </c>
      <c r="B236" s="948">
        <v>42705</v>
      </c>
      <c r="C236" s="944" t="s">
        <v>687</v>
      </c>
      <c r="D236" s="944" t="s">
        <v>683</v>
      </c>
      <c r="E236" s="992">
        <v>0.67700000000000005</v>
      </c>
      <c r="F236" s="943">
        <v>6.7700000000000005</v>
      </c>
      <c r="G236" s="936" t="s">
        <v>1880</v>
      </c>
      <c r="H236" s="936" t="s">
        <v>1880</v>
      </c>
      <c r="I236" s="248" t="str">
        <f>LEFT(D236,12)</f>
        <v>IT0005210650</v>
      </c>
      <c r="J236" s="248" t="str">
        <f>I236</f>
        <v>IT0005210650</v>
      </c>
      <c r="K236" s="303" t="str">
        <f t="shared" si="13"/>
        <v>FBTPU8</v>
      </c>
      <c r="L236" s="303" t="str">
        <f>K236</f>
        <v>FBTPU8</v>
      </c>
      <c r="M236" s="349" t="s">
        <v>1880</v>
      </c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  <c r="CG236" s="214"/>
      <c r="CH236" s="214"/>
      <c r="CI236" s="214"/>
      <c r="CJ236" s="214"/>
      <c r="CK236" s="214"/>
      <c r="CL236" s="214"/>
      <c r="CM236" s="214"/>
      <c r="CN236" s="214"/>
      <c r="CO236" s="214"/>
      <c r="CP236" s="214"/>
      <c r="CQ236" s="214"/>
      <c r="CR236" s="214"/>
      <c r="CS236" s="214"/>
      <c r="CT236" s="214"/>
      <c r="CU236" s="214"/>
      <c r="CV236" s="214"/>
      <c r="CW236" s="214"/>
      <c r="CX236" s="214"/>
      <c r="CY236" s="214"/>
      <c r="CZ236" s="214"/>
      <c r="DA236" s="214"/>
      <c r="DB236" s="214"/>
      <c r="DC236" s="214"/>
      <c r="DD236" s="214"/>
      <c r="DE236" s="214"/>
      <c r="DF236" s="214"/>
      <c r="DG236" s="214"/>
      <c r="DH236" s="214"/>
      <c r="DI236" s="214"/>
      <c r="DJ236" s="214"/>
      <c r="DK236" s="214"/>
      <c r="DL236" s="214"/>
      <c r="DM236" s="214"/>
      <c r="DN236" s="214"/>
      <c r="DO236" s="214"/>
      <c r="DP236" s="214"/>
      <c r="DQ236" s="214"/>
      <c r="DR236" s="214"/>
      <c r="DS236" s="214"/>
      <c r="DT236" s="214"/>
      <c r="DU236" s="214"/>
      <c r="DV236" s="214"/>
      <c r="DW236" s="214"/>
      <c r="DX236" s="214"/>
      <c r="DY236" s="214"/>
      <c r="DZ236" s="214"/>
      <c r="EA236" s="214"/>
      <c r="EB236" s="214"/>
      <c r="EC236" s="214"/>
      <c r="ED236" s="214"/>
      <c r="EE236" s="214"/>
      <c r="EF236" s="214"/>
      <c r="EG236" s="214"/>
      <c r="EH236" s="214"/>
      <c r="EI236" s="214"/>
      <c r="EJ236" s="214"/>
      <c r="EK236" s="214"/>
      <c r="EL236" s="214"/>
      <c r="EM236" s="214"/>
      <c r="EN236" s="214"/>
      <c r="EO236" s="214"/>
      <c r="EP236" s="214"/>
      <c r="EQ236" s="214"/>
      <c r="ER236" s="214"/>
      <c r="ES236" s="214"/>
      <c r="ET236" s="224"/>
      <c r="EU236" s="224"/>
      <c r="EV236" s="224"/>
    </row>
    <row r="237" spans="1:152" ht="16.5" thickBot="1">
      <c r="A237" s="959" t="s">
        <v>1834</v>
      </c>
      <c r="B237" s="948">
        <v>46539</v>
      </c>
      <c r="C237" s="960" t="s">
        <v>738</v>
      </c>
      <c r="D237" s="944" t="s">
        <v>711</v>
      </c>
      <c r="E237" s="992">
        <v>0.74971900000000002</v>
      </c>
      <c r="F237" s="943">
        <v>7.33</v>
      </c>
      <c r="G237" s="936" t="s">
        <v>1880</v>
      </c>
      <c r="H237" s="936" t="s">
        <v>1880</v>
      </c>
      <c r="I237" s="248" t="str">
        <f t="shared" si="12"/>
        <v>IT0005240830</v>
      </c>
      <c r="J237" s="248" t="str">
        <f t="shared" si="14"/>
        <v>IT0005240830</v>
      </c>
      <c r="K237" s="303" t="str">
        <f t="shared" si="13"/>
        <v>FBTPU8</v>
      </c>
      <c r="L237" s="303" t="str">
        <f t="shared" si="15"/>
        <v>FBTPU8</v>
      </c>
      <c r="M237" s="349" t="s">
        <v>1880</v>
      </c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  <c r="CG237" s="214"/>
      <c r="CH237" s="214"/>
      <c r="CI237" s="214"/>
      <c r="CJ237" s="214"/>
      <c r="CK237" s="214"/>
      <c r="CL237" s="214"/>
      <c r="CM237" s="214"/>
      <c r="CN237" s="214"/>
      <c r="CO237" s="214"/>
      <c r="CP237" s="214"/>
      <c r="CQ237" s="214"/>
      <c r="CR237" s="214"/>
      <c r="CS237" s="214"/>
      <c r="CT237" s="214"/>
      <c r="CU237" s="214"/>
      <c r="CV237" s="214"/>
      <c r="CW237" s="214"/>
      <c r="CX237" s="214"/>
      <c r="CY237" s="214"/>
      <c r="CZ237" s="214"/>
      <c r="DA237" s="214"/>
      <c r="DB237" s="214"/>
      <c r="DC237" s="214"/>
      <c r="DD237" s="214"/>
      <c r="DE237" s="214"/>
      <c r="DF237" s="214"/>
      <c r="DG237" s="214"/>
      <c r="DH237" s="214"/>
      <c r="DI237" s="214"/>
      <c r="DJ237" s="214"/>
      <c r="DK237" s="214"/>
      <c r="DL237" s="214"/>
      <c r="DM237" s="214"/>
      <c r="DN237" s="214"/>
      <c r="DO237" s="214"/>
      <c r="DP237" s="214"/>
      <c r="DQ237" s="214"/>
      <c r="DR237" s="214"/>
      <c r="DS237" s="214"/>
      <c r="DT237" s="214"/>
      <c r="DU237" s="214"/>
      <c r="DV237" s="214"/>
      <c r="DW237" s="214"/>
      <c r="DX237" s="214"/>
      <c r="DY237" s="214"/>
      <c r="DZ237" s="214"/>
      <c r="EA237" s="214"/>
      <c r="EB237" s="214"/>
      <c r="EC237" s="214"/>
      <c r="ED237" s="214"/>
      <c r="EE237" s="214"/>
      <c r="EF237" s="214"/>
      <c r="EG237" s="214"/>
      <c r="EH237" s="214"/>
      <c r="EI237" s="214"/>
      <c r="EJ237" s="214"/>
      <c r="EK237" s="214"/>
      <c r="EL237" s="214"/>
      <c r="EM237" s="214"/>
      <c r="EN237" s="214"/>
      <c r="EO237" s="214"/>
      <c r="EP237" s="214"/>
      <c r="EQ237" s="214"/>
      <c r="ER237" s="214"/>
      <c r="ES237" s="214"/>
      <c r="ET237" s="214"/>
      <c r="EU237" s="214"/>
      <c r="EV237" s="214"/>
    </row>
    <row r="238" spans="1:152" ht="16.5" thickBot="1">
      <c r="A238" s="959" t="s">
        <v>1835</v>
      </c>
      <c r="B238" s="942">
        <v>46600</v>
      </c>
      <c r="C238" s="960" t="s">
        <v>783</v>
      </c>
      <c r="D238" s="967" t="s">
        <v>782</v>
      </c>
      <c r="E238" s="992">
        <v>0.73571799999999998</v>
      </c>
      <c r="F238" s="943">
        <v>7.39</v>
      </c>
      <c r="G238" s="936" t="s">
        <v>1880</v>
      </c>
      <c r="H238" s="936" t="s">
        <v>1880</v>
      </c>
      <c r="I238" s="248" t="str">
        <f>LEFT(D238,12)</f>
        <v>IT0005274805</v>
      </c>
      <c r="J238" s="248" t="str">
        <f>I238</f>
        <v>IT0005274805</v>
      </c>
      <c r="K238" s="303" t="str">
        <f t="shared" si="13"/>
        <v>FBTPU8</v>
      </c>
      <c r="L238" s="303" t="str">
        <f>K238</f>
        <v>FBTPU8</v>
      </c>
      <c r="M238" s="349" t="s">
        <v>1880</v>
      </c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  <c r="CG238" s="214"/>
      <c r="CH238" s="214"/>
      <c r="CI238" s="214"/>
      <c r="CJ238" s="214"/>
      <c r="CK238" s="214"/>
      <c r="CL238" s="214"/>
      <c r="CM238" s="214"/>
      <c r="CN238" s="214"/>
      <c r="CO238" s="214"/>
      <c r="CP238" s="214"/>
      <c r="CQ238" s="214"/>
      <c r="CR238" s="214"/>
      <c r="CS238" s="214"/>
      <c r="CT238" s="214"/>
      <c r="CU238" s="214"/>
      <c r="CV238" s="214"/>
      <c r="CW238" s="214"/>
      <c r="CX238" s="214"/>
      <c r="CY238" s="214"/>
      <c r="CZ238" s="214"/>
      <c r="DA238" s="214"/>
      <c r="DB238" s="214"/>
      <c r="DC238" s="214"/>
      <c r="DD238" s="214"/>
      <c r="DE238" s="214"/>
      <c r="DF238" s="214"/>
      <c r="DG238" s="214"/>
      <c r="DH238" s="214"/>
      <c r="DI238" s="214"/>
      <c r="DJ238" s="214"/>
      <c r="DK238" s="214"/>
      <c r="DL238" s="214"/>
      <c r="DM238" s="214"/>
      <c r="DN238" s="214"/>
      <c r="DO238" s="214"/>
      <c r="DP238" s="214"/>
      <c r="DQ238" s="214"/>
      <c r="DR238" s="214"/>
      <c r="DS238" s="214"/>
      <c r="DT238" s="214"/>
      <c r="DU238" s="214"/>
      <c r="DV238" s="214"/>
      <c r="DW238" s="214"/>
      <c r="DX238" s="214"/>
      <c r="DY238" s="214"/>
      <c r="DZ238" s="214"/>
      <c r="EA238" s="214"/>
      <c r="EB238" s="214"/>
      <c r="EC238" s="214"/>
      <c r="ED238" s="214"/>
      <c r="EE238" s="214"/>
      <c r="EF238" s="214"/>
      <c r="EG238" s="214"/>
      <c r="EH238" s="214"/>
      <c r="EI238" s="214"/>
      <c r="EJ238" s="214"/>
      <c r="EK238" s="214"/>
      <c r="EL238" s="214"/>
      <c r="EM238" s="214"/>
      <c r="EN238" s="214"/>
      <c r="EO238" s="214"/>
      <c r="EP238" s="214"/>
      <c r="EQ238" s="214"/>
      <c r="ER238" s="214"/>
      <c r="ES238" s="214"/>
      <c r="ET238" s="214"/>
      <c r="EU238" s="214"/>
      <c r="EV238" s="214"/>
    </row>
    <row r="239" spans="1:152" ht="16.5" thickBot="1">
      <c r="A239" s="959" t="s">
        <v>1836</v>
      </c>
      <c r="B239" s="948">
        <v>46692</v>
      </c>
      <c r="C239" s="936" t="s">
        <v>116</v>
      </c>
      <c r="D239" s="934" t="s">
        <v>530</v>
      </c>
      <c r="E239" s="992">
        <v>0.91700000000000004</v>
      </c>
      <c r="F239" s="943">
        <v>9.17</v>
      </c>
      <c r="G239" s="936" t="s">
        <v>1880</v>
      </c>
      <c r="H239" s="936" t="s">
        <v>1880</v>
      </c>
      <c r="I239" s="248" t="str">
        <f>LEFT(D239,12)</f>
        <v>IT0001174611</v>
      </c>
      <c r="J239" s="248" t="str">
        <f>I239</f>
        <v>IT0001174611</v>
      </c>
      <c r="K239" s="303" t="str">
        <f>LEFT(H239,6)</f>
        <v>FBTPU8</v>
      </c>
      <c r="L239" s="303" t="str">
        <f>K239</f>
        <v>FBTPU8</v>
      </c>
      <c r="M239" s="349" t="s">
        <v>1880</v>
      </c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  <c r="CG239" s="214"/>
      <c r="CH239" s="214"/>
      <c r="CI239" s="214"/>
      <c r="CJ239" s="214"/>
      <c r="CK239" s="214"/>
      <c r="CL239" s="214"/>
      <c r="CM239" s="214"/>
      <c r="CN239" s="214"/>
      <c r="CO239" s="214"/>
      <c r="CP239" s="214"/>
      <c r="CQ239" s="214"/>
      <c r="CR239" s="214"/>
      <c r="CS239" s="214"/>
      <c r="CT239" s="214"/>
      <c r="CU239" s="214"/>
      <c r="CV239" s="214"/>
      <c r="CW239" s="214"/>
      <c r="CX239" s="214"/>
      <c r="CY239" s="214"/>
      <c r="CZ239" s="214"/>
      <c r="DA239" s="214"/>
      <c r="DB239" s="214"/>
      <c r="DC239" s="214"/>
      <c r="DD239" s="214"/>
      <c r="DE239" s="214"/>
      <c r="DF239" s="214"/>
      <c r="DG239" s="214"/>
      <c r="DH239" s="214"/>
      <c r="DI239" s="214"/>
      <c r="DJ239" s="214"/>
      <c r="DK239" s="214"/>
      <c r="DL239" s="214"/>
      <c r="DM239" s="214"/>
      <c r="DN239" s="214"/>
      <c r="DO239" s="214"/>
      <c r="DP239" s="214"/>
      <c r="DQ239" s="214"/>
      <c r="DR239" s="214"/>
      <c r="DS239" s="214"/>
      <c r="DT239" s="214"/>
      <c r="DU239" s="214"/>
      <c r="DV239" s="214"/>
      <c r="DW239" s="214"/>
      <c r="DX239" s="214"/>
      <c r="DY239" s="214"/>
      <c r="DZ239" s="214"/>
      <c r="EA239" s="214"/>
      <c r="EB239" s="214"/>
      <c r="EC239" s="214"/>
      <c r="ED239" s="214"/>
      <c r="EE239" s="214"/>
      <c r="EF239" s="214"/>
      <c r="EG239" s="214"/>
      <c r="EH239" s="214"/>
      <c r="EI239" s="214"/>
      <c r="EJ239" s="214"/>
      <c r="EK239" s="214"/>
      <c r="EL239" s="214"/>
      <c r="EM239" s="214"/>
      <c r="EN239" s="214"/>
      <c r="EO239" s="214"/>
      <c r="EP239" s="214"/>
      <c r="EQ239" s="214"/>
      <c r="ER239" s="214"/>
      <c r="ES239" s="214"/>
      <c r="ET239" s="214"/>
      <c r="EU239" s="214"/>
      <c r="EV239" s="214"/>
    </row>
    <row r="240" spans="1:152" ht="16.5" thickBot="1">
      <c r="A240" s="959" t="s">
        <v>1837</v>
      </c>
      <c r="B240" s="948">
        <v>46784</v>
      </c>
      <c r="C240" s="960" t="s">
        <v>1568</v>
      </c>
      <c r="D240" s="960" t="s">
        <v>1499</v>
      </c>
      <c r="E240" s="992">
        <v>0.72107500000000002</v>
      </c>
      <c r="F240" s="943">
        <v>7.67</v>
      </c>
      <c r="G240" s="936" t="s">
        <v>1880</v>
      </c>
      <c r="H240" s="936" t="s">
        <v>1880</v>
      </c>
      <c r="I240" s="248" t="str">
        <f t="shared" si="12"/>
        <v>IT0005323032</v>
      </c>
      <c r="J240" s="248" t="str">
        <f t="shared" si="14"/>
        <v>IT0005323032</v>
      </c>
      <c r="K240" s="303" t="str">
        <f t="shared" si="13"/>
        <v>FBTPU8</v>
      </c>
      <c r="L240" s="303" t="str">
        <f t="shared" si="15"/>
        <v>FBTPU8</v>
      </c>
      <c r="M240" s="349" t="s">
        <v>1880</v>
      </c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  <c r="CG240" s="214"/>
      <c r="CH240" s="214"/>
      <c r="CI240" s="214"/>
      <c r="CJ240" s="214"/>
      <c r="CK240" s="214"/>
      <c r="CL240" s="214"/>
      <c r="CM240" s="214"/>
      <c r="CN240" s="214"/>
      <c r="CO240" s="214"/>
      <c r="CP240" s="214"/>
      <c r="CQ240" s="214"/>
      <c r="CR240" s="214"/>
      <c r="CS240" s="214"/>
      <c r="CT240" s="214"/>
      <c r="CU240" s="214"/>
      <c r="CV240" s="214"/>
      <c r="CW240" s="214"/>
      <c r="CX240" s="214"/>
      <c r="CY240" s="214"/>
      <c r="CZ240" s="214"/>
      <c r="DA240" s="214"/>
      <c r="DB240" s="214"/>
      <c r="DC240" s="214"/>
      <c r="DD240" s="214"/>
      <c r="DE240" s="214"/>
      <c r="DF240" s="214"/>
      <c r="DG240" s="214"/>
      <c r="DH240" s="214"/>
      <c r="DI240" s="214"/>
      <c r="DJ240" s="214"/>
      <c r="DK240" s="214"/>
      <c r="DL240" s="214"/>
      <c r="DM240" s="214"/>
      <c r="DN240" s="214"/>
      <c r="DO240" s="214"/>
      <c r="DP240" s="214"/>
      <c r="DQ240" s="214"/>
      <c r="DR240" s="214"/>
      <c r="DS240" s="214"/>
      <c r="DT240" s="214"/>
      <c r="DU240" s="214"/>
      <c r="DV240" s="214"/>
      <c r="DW240" s="214"/>
      <c r="DX240" s="214"/>
      <c r="DY240" s="214"/>
      <c r="DZ240" s="214"/>
      <c r="EA240" s="214"/>
      <c r="EB240" s="214"/>
      <c r="EC240" s="214"/>
      <c r="ED240" s="214"/>
      <c r="EE240" s="214"/>
      <c r="EF240" s="214"/>
      <c r="EG240" s="214"/>
      <c r="EH240" s="214"/>
      <c r="EI240" s="214"/>
      <c r="EJ240" s="214"/>
      <c r="EK240" s="214"/>
      <c r="EL240" s="214"/>
      <c r="EM240" s="214"/>
      <c r="EN240" s="214"/>
      <c r="EO240" s="214"/>
      <c r="EP240" s="214"/>
      <c r="EQ240" s="214"/>
      <c r="ER240" s="214"/>
      <c r="ES240" s="214"/>
      <c r="ET240" s="214"/>
      <c r="EU240" s="214"/>
      <c r="EV240" s="214"/>
    </row>
    <row r="241" spans="1:152" ht="16.5" thickBot="1">
      <c r="A241" s="959" t="s">
        <v>1838</v>
      </c>
      <c r="B241" s="942">
        <v>46997</v>
      </c>
      <c r="C241" s="934" t="s">
        <v>358</v>
      </c>
      <c r="D241" s="934" t="s">
        <v>531</v>
      </c>
      <c r="E241" s="992">
        <v>0.91329199999999999</v>
      </c>
      <c r="F241" s="943">
        <v>9.1329200000000004</v>
      </c>
      <c r="G241" s="936" t="s">
        <v>1880</v>
      </c>
      <c r="H241" s="936" t="s">
        <v>1880</v>
      </c>
      <c r="I241" s="248" t="str">
        <f t="shared" si="12"/>
        <v>IT0004889033</v>
      </c>
      <c r="J241" s="248" t="str">
        <f t="shared" si="14"/>
        <v>IT0004889033</v>
      </c>
      <c r="K241" s="303" t="str">
        <f t="shared" si="13"/>
        <v>FBTPU8</v>
      </c>
      <c r="L241" s="303" t="str">
        <f t="shared" si="15"/>
        <v>FBTPU8</v>
      </c>
      <c r="M241" s="349" t="s">
        <v>1880</v>
      </c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  <c r="CG241" s="214"/>
      <c r="CH241" s="214"/>
      <c r="CI241" s="214"/>
      <c r="CJ241" s="214"/>
      <c r="CK241" s="214"/>
      <c r="CL241" s="214"/>
      <c r="CM241" s="214"/>
      <c r="CN241" s="214"/>
      <c r="CO241" s="214"/>
      <c r="CP241" s="214"/>
      <c r="CQ241" s="214"/>
      <c r="CR241" s="214"/>
      <c r="CS241" s="214"/>
      <c r="CT241" s="214"/>
      <c r="CU241" s="214"/>
      <c r="CV241" s="214"/>
      <c r="CW241" s="214"/>
      <c r="CX241" s="214"/>
      <c r="CY241" s="214"/>
      <c r="CZ241" s="214"/>
      <c r="DA241" s="214"/>
      <c r="DB241" s="214"/>
      <c r="DC241" s="214"/>
      <c r="DD241" s="214"/>
      <c r="DE241" s="214"/>
      <c r="DF241" s="214"/>
      <c r="DG241" s="214"/>
      <c r="DH241" s="214"/>
      <c r="DI241" s="214"/>
      <c r="DJ241" s="214"/>
      <c r="DK241" s="214"/>
      <c r="DL241" s="214"/>
      <c r="DM241" s="214"/>
      <c r="DN241" s="214"/>
      <c r="DO241" s="214"/>
      <c r="DP241" s="214"/>
      <c r="DQ241" s="214"/>
      <c r="DR241" s="214"/>
      <c r="DS241" s="214"/>
      <c r="DT241" s="214"/>
      <c r="DU241" s="214"/>
      <c r="DV241" s="214"/>
      <c r="DW241" s="214"/>
      <c r="DX241" s="214"/>
      <c r="DY241" s="214"/>
      <c r="DZ241" s="214"/>
      <c r="EA241" s="214"/>
      <c r="EB241" s="214"/>
      <c r="EC241" s="214"/>
      <c r="ED241" s="214"/>
      <c r="EE241" s="214"/>
      <c r="EF241" s="214"/>
      <c r="EG241" s="214"/>
      <c r="EH241" s="214"/>
      <c r="EI241" s="214"/>
      <c r="EJ241" s="214"/>
      <c r="EK241" s="214"/>
      <c r="EL241" s="214"/>
      <c r="EM241" s="214"/>
      <c r="EN241" s="214"/>
      <c r="EO241" s="214"/>
      <c r="EP241" s="214"/>
      <c r="EQ241" s="214"/>
      <c r="ER241" s="214"/>
      <c r="ES241" s="214"/>
      <c r="ET241" s="214"/>
      <c r="EU241" s="214"/>
      <c r="EV241" s="214"/>
    </row>
    <row r="242" spans="1:152" ht="16.5" thickBot="1">
      <c r="A242" s="959" t="s">
        <v>1839</v>
      </c>
      <c r="B242" s="942">
        <v>47423</v>
      </c>
      <c r="C242" s="934" t="s">
        <v>117</v>
      </c>
      <c r="D242" s="934" t="s">
        <v>532</v>
      </c>
      <c r="E242" s="993">
        <v>1.028</v>
      </c>
      <c r="F242" s="943">
        <v>10.280000000000001</v>
      </c>
      <c r="G242" s="936" t="s">
        <v>1880</v>
      </c>
      <c r="H242" s="936" t="s">
        <v>1880</v>
      </c>
      <c r="I242" s="248" t="str">
        <f>LEFT(D242,12)</f>
        <v>IT0001278511</v>
      </c>
      <c r="J242" s="248" t="str">
        <f>I242</f>
        <v>IT0001278511</v>
      </c>
      <c r="K242" s="303" t="str">
        <f>LEFT(H242,6)</f>
        <v>FBTPU8</v>
      </c>
      <c r="L242" s="303" t="str">
        <f>K242</f>
        <v>FBTPU8</v>
      </c>
      <c r="M242" s="349" t="s">
        <v>1880</v>
      </c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  <c r="CG242" s="214"/>
      <c r="CH242" s="214"/>
      <c r="CI242" s="214"/>
      <c r="CJ242" s="214"/>
      <c r="CK242" s="214"/>
      <c r="CL242" s="214"/>
      <c r="CM242" s="214"/>
      <c r="CN242" s="214"/>
      <c r="CO242" s="214"/>
      <c r="CP242" s="214"/>
      <c r="CQ242" s="214"/>
      <c r="CR242" s="214"/>
      <c r="CS242" s="214"/>
      <c r="CT242" s="214"/>
      <c r="CU242" s="214"/>
      <c r="CV242" s="214"/>
      <c r="CW242" s="214"/>
      <c r="CX242" s="214"/>
      <c r="CY242" s="214"/>
      <c r="CZ242" s="214"/>
      <c r="DA242" s="214"/>
      <c r="DB242" s="214"/>
      <c r="DC242" s="214"/>
      <c r="DD242" s="214"/>
      <c r="DE242" s="214"/>
      <c r="DF242" s="214"/>
      <c r="DG242" s="214"/>
      <c r="DH242" s="214"/>
      <c r="DI242" s="214"/>
      <c r="DJ242" s="214"/>
      <c r="DK242" s="214"/>
      <c r="DL242" s="214"/>
      <c r="DM242" s="214"/>
      <c r="DN242" s="214"/>
      <c r="DO242" s="214"/>
      <c r="DP242" s="214"/>
      <c r="DQ242" s="214"/>
      <c r="DR242" s="214"/>
      <c r="DS242" s="214"/>
      <c r="DT242" s="214"/>
      <c r="DU242" s="214"/>
      <c r="DV242" s="214"/>
      <c r="DW242" s="214"/>
      <c r="DX242" s="214"/>
      <c r="DY242" s="214"/>
      <c r="DZ242" s="214"/>
      <c r="EA242" s="214"/>
      <c r="EB242" s="214"/>
      <c r="EC242" s="214"/>
      <c r="ED242" s="214"/>
      <c r="EE242" s="214"/>
      <c r="EF242" s="214"/>
      <c r="EG242" s="214"/>
      <c r="EH242" s="214"/>
      <c r="EI242" s="214"/>
      <c r="EJ242" s="214"/>
      <c r="EK242" s="214"/>
      <c r="EL242" s="214"/>
      <c r="EM242" s="214"/>
      <c r="EN242" s="214"/>
      <c r="EO242" s="214"/>
      <c r="EP242" s="214"/>
      <c r="EQ242" s="214"/>
      <c r="ER242" s="214"/>
      <c r="ES242" s="214"/>
      <c r="ET242" s="214"/>
      <c r="EU242" s="214"/>
      <c r="EV242" s="214"/>
    </row>
    <row r="243" spans="1:152" ht="16.5" thickBot="1">
      <c r="A243" s="959" t="s">
        <v>1840</v>
      </c>
      <c r="B243" s="942">
        <v>47543</v>
      </c>
      <c r="C243" s="945" t="s">
        <v>359</v>
      </c>
      <c r="D243" s="945" t="s">
        <v>242</v>
      </c>
      <c r="E243" s="993">
        <v>0.95599999999999996</v>
      </c>
      <c r="F243" s="943">
        <v>9.5599999999999987</v>
      </c>
      <c r="G243" s="936" t="s">
        <v>1880</v>
      </c>
      <c r="H243" s="936" t="s">
        <v>1880</v>
      </c>
      <c r="I243" s="248" t="str">
        <f t="shared" si="12"/>
        <v>IT0005024234</v>
      </c>
      <c r="J243" s="248" t="str">
        <f t="shared" si="14"/>
        <v>IT0005024234</v>
      </c>
      <c r="K243" s="303" t="str">
        <f t="shared" si="13"/>
        <v>FBTPU8</v>
      </c>
      <c r="L243" s="303" t="str">
        <f t="shared" si="15"/>
        <v>FBTPU8</v>
      </c>
      <c r="M243" s="349" t="s">
        <v>1880</v>
      </c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  <c r="CG243" s="214"/>
      <c r="CH243" s="214"/>
      <c r="CI243" s="214"/>
      <c r="CJ243" s="214"/>
      <c r="CK243" s="214"/>
      <c r="CL243" s="214"/>
      <c r="CM243" s="214"/>
      <c r="CN243" s="214"/>
      <c r="CO243" s="214"/>
      <c r="CP243" s="214"/>
      <c r="CQ243" s="214"/>
      <c r="CR243" s="214"/>
      <c r="CS243" s="214"/>
      <c r="CT243" s="214"/>
      <c r="CU243" s="214"/>
      <c r="CV243" s="214"/>
      <c r="CW243" s="214"/>
      <c r="CX243" s="214"/>
      <c r="CY243" s="214"/>
      <c r="CZ243" s="214"/>
      <c r="DA243" s="214"/>
      <c r="DB243" s="214"/>
      <c r="DC243" s="214"/>
      <c r="DD243" s="214"/>
      <c r="DE243" s="214"/>
      <c r="DF243" s="214"/>
      <c r="DG243" s="214"/>
      <c r="DH243" s="214"/>
      <c r="DI243" s="214"/>
      <c r="DJ243" s="214"/>
      <c r="DK243" s="214"/>
      <c r="DL243" s="214"/>
      <c r="DM243" s="214"/>
      <c r="DN243" s="214"/>
      <c r="DO243" s="214"/>
      <c r="DP243" s="214"/>
      <c r="DQ243" s="214"/>
      <c r="DR243" s="214"/>
      <c r="DS243" s="214"/>
      <c r="DT243" s="214"/>
      <c r="DU243" s="214"/>
      <c r="DV243" s="214"/>
      <c r="DW243" s="214"/>
      <c r="DX243" s="214"/>
      <c r="DY243" s="214"/>
      <c r="DZ243" s="214"/>
      <c r="EA243" s="214"/>
      <c r="EB243" s="214"/>
      <c r="EC243" s="214"/>
      <c r="ED243" s="214"/>
      <c r="EE243" s="214"/>
      <c r="EF243" s="214"/>
      <c r="EG243" s="214"/>
      <c r="EH243" s="214"/>
      <c r="EI243" s="214"/>
      <c r="EJ243" s="214"/>
      <c r="EK243" s="214"/>
      <c r="EL243" s="214"/>
      <c r="EM243" s="214"/>
      <c r="EN243" s="214"/>
      <c r="EO243" s="214"/>
      <c r="EP243" s="214"/>
      <c r="EQ243" s="214"/>
      <c r="ER243" s="214"/>
      <c r="ES243" s="214"/>
      <c r="ET243" s="214"/>
      <c r="EU243" s="214"/>
      <c r="EV243" s="214"/>
    </row>
    <row r="244" spans="1:152" ht="16.5" thickBot="1">
      <c r="A244" s="959" t="s">
        <v>1841</v>
      </c>
      <c r="B244" s="942">
        <v>47969</v>
      </c>
      <c r="C244" s="934" t="s">
        <v>118</v>
      </c>
      <c r="D244" s="934" t="s">
        <v>533</v>
      </c>
      <c r="E244" s="993">
        <v>1.1839999999999999</v>
      </c>
      <c r="F244" s="943">
        <v>11.84</v>
      </c>
      <c r="G244" s="936" t="s">
        <v>1880</v>
      </c>
      <c r="H244" s="936" t="s">
        <v>1880</v>
      </c>
      <c r="I244" s="248" t="str">
        <f t="shared" si="12"/>
        <v>IT0001444378</v>
      </c>
      <c r="J244" s="248" t="str">
        <f t="shared" si="14"/>
        <v>IT0001444378</v>
      </c>
      <c r="K244" s="303" t="str">
        <f t="shared" si="13"/>
        <v>FBTPU8</v>
      </c>
      <c r="L244" s="303" t="str">
        <f t="shared" si="15"/>
        <v>FBTPU8</v>
      </c>
      <c r="M244" s="349" t="s">
        <v>1880</v>
      </c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  <c r="CG244" s="214"/>
      <c r="CH244" s="214"/>
      <c r="CI244" s="214"/>
      <c r="CJ244" s="214"/>
      <c r="CK244" s="214"/>
      <c r="CL244" s="214"/>
      <c r="CM244" s="214"/>
      <c r="CN244" s="214"/>
      <c r="CO244" s="214"/>
      <c r="CP244" s="214"/>
      <c r="CQ244" s="214"/>
      <c r="CR244" s="214"/>
      <c r="CS244" s="214"/>
      <c r="CT244" s="214"/>
      <c r="CU244" s="214"/>
      <c r="CV244" s="214"/>
      <c r="CW244" s="214"/>
      <c r="CX244" s="214"/>
      <c r="CY244" s="214"/>
      <c r="CZ244" s="214"/>
      <c r="DA244" s="214"/>
      <c r="DB244" s="214"/>
      <c r="DC244" s="214"/>
      <c r="DD244" s="214"/>
      <c r="DE244" s="214"/>
      <c r="DF244" s="214"/>
      <c r="DG244" s="214"/>
      <c r="DH244" s="214"/>
      <c r="DI244" s="214"/>
      <c r="DJ244" s="214"/>
      <c r="DK244" s="214"/>
      <c r="DL244" s="214"/>
      <c r="DM244" s="214"/>
      <c r="DN244" s="214"/>
      <c r="DO244" s="214"/>
      <c r="DP244" s="214"/>
      <c r="DQ244" s="214"/>
      <c r="DR244" s="214"/>
      <c r="DS244" s="214"/>
      <c r="DT244" s="214"/>
      <c r="DU244" s="214"/>
      <c r="DV244" s="214"/>
      <c r="DW244" s="214"/>
      <c r="DX244" s="214"/>
      <c r="DY244" s="214"/>
      <c r="DZ244" s="214"/>
      <c r="EA244" s="214"/>
      <c r="EB244" s="214"/>
      <c r="EC244" s="214"/>
      <c r="ED244" s="214"/>
      <c r="EE244" s="214"/>
      <c r="EF244" s="214"/>
      <c r="EG244" s="214"/>
      <c r="EH244" s="214"/>
      <c r="EI244" s="214"/>
      <c r="EJ244" s="214"/>
      <c r="EK244" s="214"/>
      <c r="EL244" s="214"/>
      <c r="EM244" s="214"/>
      <c r="EN244" s="214"/>
      <c r="EO244" s="214"/>
      <c r="EP244" s="214"/>
      <c r="EQ244" s="214"/>
      <c r="ER244" s="214"/>
      <c r="ES244" s="214"/>
      <c r="ET244" s="214"/>
      <c r="EU244" s="214"/>
      <c r="EV244" s="214"/>
    </row>
    <row r="245" spans="1:152" ht="16.5" thickBot="1">
      <c r="A245" s="959" t="s">
        <v>1842</v>
      </c>
      <c r="B245" s="942">
        <v>48274</v>
      </c>
      <c r="C245" s="960" t="s">
        <v>774</v>
      </c>
      <c r="D245" s="961" t="s">
        <v>635</v>
      </c>
      <c r="E245" s="993">
        <v>0.96899999999999997</v>
      </c>
      <c r="F245" s="943">
        <v>9.69</v>
      </c>
      <c r="G245" s="936" t="s">
        <v>1880</v>
      </c>
      <c r="H245" s="936" t="s">
        <v>1880</v>
      </c>
      <c r="I245" s="248" t="str">
        <f t="shared" si="12"/>
        <v>IT0005094088</v>
      </c>
      <c r="J245" s="248" t="str">
        <f t="shared" si="14"/>
        <v>IT0005094088</v>
      </c>
      <c r="K245" s="303" t="str">
        <f t="shared" si="13"/>
        <v>FBTPU8</v>
      </c>
      <c r="L245" s="303" t="str">
        <f t="shared" si="15"/>
        <v>FBTPU8</v>
      </c>
      <c r="M245" s="349" t="s">
        <v>1880</v>
      </c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  <c r="CG245" s="214"/>
      <c r="CH245" s="214"/>
      <c r="CI245" s="214"/>
      <c r="CJ245" s="214"/>
      <c r="CK245" s="214"/>
      <c r="CL245" s="214"/>
      <c r="CM245" s="214"/>
      <c r="CN245" s="214"/>
      <c r="CO245" s="214"/>
      <c r="CP245" s="214"/>
      <c r="CQ245" s="214"/>
      <c r="CR245" s="214"/>
      <c r="CS245" s="214"/>
      <c r="CT245" s="214"/>
      <c r="CU245" s="214"/>
      <c r="CV245" s="214"/>
      <c r="CW245" s="214"/>
      <c r="CX245" s="214"/>
      <c r="CY245" s="214"/>
      <c r="CZ245" s="214"/>
      <c r="DA245" s="214"/>
      <c r="DB245" s="214"/>
      <c r="DC245" s="214"/>
      <c r="DD245" s="214"/>
      <c r="DE245" s="214"/>
      <c r="DF245" s="214"/>
      <c r="DG245" s="214"/>
      <c r="DH245" s="214"/>
      <c r="DI245" s="214"/>
      <c r="DJ245" s="214"/>
      <c r="DK245" s="214"/>
      <c r="DL245" s="214"/>
      <c r="DM245" s="214"/>
      <c r="DN245" s="214"/>
      <c r="DO245" s="214"/>
      <c r="DP245" s="214"/>
      <c r="DQ245" s="214"/>
      <c r="DR245" s="214"/>
      <c r="DS245" s="214"/>
      <c r="DT245" s="214"/>
      <c r="DU245" s="214"/>
      <c r="DV245" s="214"/>
      <c r="DW245" s="214"/>
      <c r="DX245" s="214"/>
      <c r="DY245" s="214"/>
      <c r="DZ245" s="214"/>
      <c r="EA245" s="214"/>
      <c r="EB245" s="214"/>
      <c r="EC245" s="214"/>
      <c r="ED245" s="214"/>
      <c r="EE245" s="214"/>
      <c r="EF245" s="214"/>
      <c r="EG245" s="214"/>
      <c r="EH245" s="214"/>
      <c r="EI245" s="214"/>
      <c r="EJ245" s="214"/>
      <c r="EK245" s="214"/>
      <c r="EL245" s="214"/>
      <c r="EM245" s="214"/>
      <c r="EN245" s="214"/>
      <c r="EO245" s="214"/>
      <c r="EP245" s="214"/>
      <c r="EQ245" s="214"/>
      <c r="ER245" s="214"/>
      <c r="ES245" s="214"/>
      <c r="ET245" s="214"/>
      <c r="EU245" s="214"/>
      <c r="EV245" s="214"/>
    </row>
    <row r="246" spans="1:152" ht="16.5" thickBot="1">
      <c r="A246" s="959" t="s">
        <v>1843</v>
      </c>
      <c r="B246" s="942">
        <v>48611</v>
      </c>
      <c r="C246" s="934" t="s">
        <v>119</v>
      </c>
      <c r="D246" s="934" t="s">
        <v>534</v>
      </c>
      <c r="E246" s="993">
        <v>1.3049999999999999</v>
      </c>
      <c r="F246" s="943">
        <v>13.049999999999999</v>
      </c>
      <c r="G246" s="936" t="s">
        <v>1880</v>
      </c>
      <c r="H246" s="936" t="s">
        <v>1880</v>
      </c>
      <c r="I246" s="248" t="str">
        <f t="shared" si="12"/>
        <v>IT0003256820</v>
      </c>
      <c r="J246" s="248" t="str">
        <f t="shared" si="14"/>
        <v>IT0003256820</v>
      </c>
      <c r="K246" s="303" t="str">
        <f t="shared" si="13"/>
        <v>FBTPU8</v>
      </c>
      <c r="L246" s="303" t="str">
        <f t="shared" si="15"/>
        <v>FBTPU8</v>
      </c>
      <c r="M246" s="349" t="s">
        <v>1880</v>
      </c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14"/>
      <c r="CK246" s="214"/>
      <c r="CL246" s="214"/>
      <c r="CM246" s="214"/>
      <c r="CN246" s="214"/>
      <c r="CO246" s="214"/>
      <c r="CP246" s="214"/>
      <c r="CQ246" s="214"/>
      <c r="CR246" s="214"/>
      <c r="CS246" s="214"/>
      <c r="CT246" s="214"/>
      <c r="CU246" s="214"/>
      <c r="CV246" s="214"/>
      <c r="CW246" s="214"/>
      <c r="CX246" s="214"/>
      <c r="CY246" s="214"/>
      <c r="CZ246" s="214"/>
      <c r="DA246" s="214"/>
      <c r="DB246" s="214"/>
      <c r="DC246" s="214"/>
      <c r="DD246" s="214"/>
      <c r="DE246" s="214"/>
      <c r="DF246" s="214"/>
      <c r="DG246" s="214"/>
      <c r="DH246" s="214"/>
      <c r="DI246" s="214"/>
      <c r="DJ246" s="214"/>
      <c r="DK246" s="214"/>
      <c r="DL246" s="214"/>
      <c r="DM246" s="214"/>
      <c r="DN246" s="214"/>
      <c r="DO246" s="214"/>
      <c r="DP246" s="214"/>
      <c r="DQ246" s="214"/>
      <c r="DR246" s="214"/>
      <c r="DS246" s="214"/>
      <c r="DT246" s="214"/>
      <c r="DU246" s="214"/>
      <c r="DV246" s="214"/>
      <c r="DW246" s="214"/>
      <c r="DX246" s="214"/>
      <c r="DY246" s="214"/>
      <c r="DZ246" s="214"/>
      <c r="EA246" s="214"/>
      <c r="EB246" s="214"/>
      <c r="EC246" s="214"/>
      <c r="ED246" s="214"/>
      <c r="EE246" s="214"/>
      <c r="EF246" s="214"/>
      <c r="EG246" s="214"/>
      <c r="EH246" s="214"/>
      <c r="EI246" s="214"/>
      <c r="EJ246" s="214"/>
      <c r="EK246" s="214"/>
      <c r="EL246" s="214"/>
      <c r="EM246" s="214"/>
      <c r="EN246" s="214"/>
      <c r="EO246" s="214"/>
      <c r="EP246" s="214"/>
      <c r="EQ246" s="214"/>
      <c r="ER246" s="214"/>
      <c r="ES246" s="214"/>
      <c r="ET246" s="224"/>
      <c r="EU246" s="224"/>
      <c r="EV246" s="224"/>
    </row>
    <row r="247" spans="1:152" ht="16.5" thickBot="1">
      <c r="A247" s="959" t="s">
        <v>1844</v>
      </c>
      <c r="B247" s="942">
        <v>48823</v>
      </c>
      <c r="C247" s="960" t="s">
        <v>775</v>
      </c>
      <c r="D247" s="961" t="s">
        <v>755</v>
      </c>
      <c r="E247" s="993">
        <v>1.0880000000000001</v>
      </c>
      <c r="F247" s="943">
        <v>10.88</v>
      </c>
      <c r="G247" s="936" t="s">
        <v>1880</v>
      </c>
      <c r="H247" s="936" t="s">
        <v>1880</v>
      </c>
      <c r="I247" s="248" t="str">
        <f t="shared" si="12"/>
        <v>IT0005240350</v>
      </c>
      <c r="J247" s="248" t="str">
        <f t="shared" si="14"/>
        <v>IT0005240350</v>
      </c>
      <c r="K247" s="303" t="str">
        <f t="shared" si="13"/>
        <v>FBTPU8</v>
      </c>
      <c r="L247" s="303" t="str">
        <f t="shared" si="15"/>
        <v>FBTPU8</v>
      </c>
      <c r="M247" s="349" t="s">
        <v>1880</v>
      </c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  <c r="CG247" s="214"/>
      <c r="CH247" s="214"/>
      <c r="CI247" s="214"/>
      <c r="CJ247" s="214"/>
      <c r="CK247" s="214"/>
      <c r="CL247" s="214"/>
      <c r="CM247" s="214"/>
      <c r="CN247" s="214"/>
      <c r="CO247" s="214"/>
      <c r="CP247" s="214"/>
      <c r="CQ247" s="214"/>
      <c r="CR247" s="214"/>
      <c r="CS247" s="214"/>
      <c r="CT247" s="214"/>
      <c r="CU247" s="214"/>
      <c r="CV247" s="214"/>
      <c r="CW247" s="214"/>
      <c r="CX247" s="214"/>
      <c r="CY247" s="214"/>
      <c r="CZ247" s="214"/>
      <c r="DA247" s="214"/>
      <c r="DB247" s="214"/>
      <c r="DC247" s="214"/>
      <c r="DD247" s="214"/>
      <c r="DE247" s="214"/>
      <c r="DF247" s="214"/>
      <c r="DG247" s="214"/>
      <c r="DH247" s="214"/>
      <c r="DI247" s="214"/>
      <c r="DJ247" s="214"/>
      <c r="DK247" s="214"/>
      <c r="DL247" s="214"/>
      <c r="DM247" s="214"/>
      <c r="DN247" s="214"/>
      <c r="DO247" s="214"/>
      <c r="DP247" s="214"/>
      <c r="DQ247" s="214"/>
      <c r="DR247" s="214"/>
      <c r="DS247" s="214"/>
      <c r="DT247" s="214"/>
      <c r="DU247" s="214"/>
      <c r="DV247" s="214"/>
      <c r="DW247" s="214"/>
      <c r="DX247" s="214"/>
      <c r="DY247" s="214"/>
      <c r="DZ247" s="214"/>
      <c r="EA247" s="214"/>
      <c r="EB247" s="214"/>
      <c r="EC247" s="214"/>
      <c r="ED247" s="214"/>
      <c r="EE247" s="214"/>
      <c r="EF247" s="214"/>
      <c r="EG247" s="214"/>
      <c r="EH247" s="214"/>
      <c r="EI247" s="214"/>
      <c r="EJ247" s="214"/>
      <c r="EK247" s="214"/>
      <c r="EL247" s="214"/>
      <c r="EM247" s="214"/>
      <c r="EN247" s="214"/>
      <c r="EO247" s="214"/>
      <c r="EP247" s="214"/>
      <c r="EQ247" s="214"/>
      <c r="ER247" s="214"/>
      <c r="ES247" s="214"/>
      <c r="ET247" s="214"/>
      <c r="EU247" s="214"/>
      <c r="EV247" s="214"/>
    </row>
    <row r="248" spans="1:152" ht="16.5" thickBot="1">
      <c r="A248" s="959" t="s">
        <v>1845</v>
      </c>
      <c r="B248" s="942">
        <v>49157</v>
      </c>
      <c r="C248" s="934" t="s">
        <v>408</v>
      </c>
      <c r="D248" s="934" t="s">
        <v>535</v>
      </c>
      <c r="E248" s="993">
        <v>1.3520000000000001</v>
      </c>
      <c r="F248" s="943">
        <v>13.520000000000001</v>
      </c>
      <c r="G248" s="936" t="s">
        <v>1880</v>
      </c>
      <c r="H248" s="936" t="s">
        <v>1880</v>
      </c>
      <c r="I248" s="248" t="str">
        <f t="shared" si="12"/>
        <v>IT0003535157</v>
      </c>
      <c r="J248" s="248" t="str">
        <f t="shared" si="14"/>
        <v>IT0003535157</v>
      </c>
      <c r="K248" s="303" t="str">
        <f t="shared" si="13"/>
        <v>FBTPU8</v>
      </c>
      <c r="L248" s="303" t="str">
        <f t="shared" si="15"/>
        <v>FBTPU8</v>
      </c>
      <c r="M248" s="349" t="s">
        <v>1880</v>
      </c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  <c r="CG248" s="214"/>
      <c r="CH248" s="214"/>
      <c r="CI248" s="214"/>
      <c r="CJ248" s="214"/>
      <c r="CK248" s="214"/>
      <c r="CL248" s="214"/>
      <c r="CM248" s="214"/>
      <c r="CN248" s="214"/>
      <c r="CO248" s="214"/>
      <c r="CP248" s="214"/>
      <c r="CQ248" s="214"/>
      <c r="CR248" s="214"/>
      <c r="CS248" s="214"/>
      <c r="CT248" s="214"/>
      <c r="CU248" s="214"/>
      <c r="CV248" s="214"/>
      <c r="CW248" s="214"/>
      <c r="CX248" s="214"/>
      <c r="CY248" s="214"/>
      <c r="CZ248" s="214"/>
      <c r="DA248" s="214"/>
      <c r="DB248" s="214"/>
      <c r="DC248" s="214"/>
      <c r="DD248" s="214"/>
      <c r="DE248" s="214"/>
      <c r="DF248" s="214"/>
      <c r="DG248" s="214"/>
      <c r="DH248" s="214"/>
      <c r="DI248" s="214"/>
      <c r="DJ248" s="214"/>
      <c r="DK248" s="214"/>
      <c r="DL248" s="214"/>
      <c r="DM248" s="214"/>
      <c r="DN248" s="214"/>
      <c r="DO248" s="214"/>
      <c r="DP248" s="214"/>
      <c r="DQ248" s="214"/>
      <c r="DR248" s="214"/>
      <c r="DS248" s="214"/>
      <c r="DT248" s="214"/>
      <c r="DU248" s="214"/>
      <c r="DV248" s="214"/>
      <c r="DW248" s="214"/>
      <c r="DX248" s="214"/>
      <c r="DY248" s="214"/>
      <c r="DZ248" s="214"/>
      <c r="EA248" s="214"/>
      <c r="EB248" s="214"/>
      <c r="EC248" s="214"/>
      <c r="ED248" s="214"/>
      <c r="EE248" s="214"/>
      <c r="EF248" s="214"/>
      <c r="EG248" s="214"/>
      <c r="EH248" s="214"/>
      <c r="EI248" s="214"/>
      <c r="EJ248" s="214"/>
      <c r="EK248" s="214"/>
      <c r="EL248" s="214"/>
      <c r="EM248" s="214"/>
      <c r="EN248" s="214"/>
      <c r="EO248" s="214"/>
      <c r="EP248" s="214"/>
      <c r="EQ248" s="214"/>
      <c r="ER248" s="214"/>
      <c r="ES248" s="214"/>
      <c r="ET248" s="214"/>
      <c r="EU248" s="214"/>
      <c r="EV248" s="214"/>
    </row>
    <row r="249" spans="1:152" ht="16.5" thickBot="1">
      <c r="A249" s="959" t="s">
        <v>1846</v>
      </c>
      <c r="B249" s="942">
        <v>49919</v>
      </c>
      <c r="C249" s="944" t="s">
        <v>678</v>
      </c>
      <c r="D249" s="951" t="s">
        <v>679</v>
      </c>
      <c r="E249" s="993">
        <v>1.198</v>
      </c>
      <c r="F249" s="943">
        <v>11.98</v>
      </c>
      <c r="G249" s="936" t="s">
        <v>1880</v>
      </c>
      <c r="H249" s="936" t="s">
        <v>1880</v>
      </c>
      <c r="I249" s="248" t="str">
        <f t="shared" si="12"/>
        <v>IT0005177909</v>
      </c>
      <c r="J249" s="248" t="str">
        <f t="shared" si="14"/>
        <v>IT0005177909</v>
      </c>
      <c r="K249" s="303" t="str">
        <f t="shared" si="13"/>
        <v>FBTPU8</v>
      </c>
      <c r="L249" s="303" t="str">
        <f t="shared" si="15"/>
        <v>FBTPU8</v>
      </c>
      <c r="M249" s="349" t="s">
        <v>1880</v>
      </c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  <c r="CG249" s="214"/>
      <c r="CH249" s="214"/>
      <c r="CI249" s="214"/>
      <c r="CJ249" s="214"/>
      <c r="CK249" s="214"/>
      <c r="CL249" s="214"/>
      <c r="CM249" s="214"/>
      <c r="CN249" s="214"/>
      <c r="CO249" s="214"/>
      <c r="CP249" s="214"/>
      <c r="CQ249" s="214"/>
      <c r="CR249" s="214"/>
      <c r="CS249" s="214"/>
      <c r="CT249" s="214"/>
      <c r="CU249" s="214"/>
      <c r="CV249" s="214"/>
      <c r="CW249" s="214"/>
      <c r="CX249" s="214"/>
      <c r="CY249" s="214"/>
      <c r="CZ249" s="214"/>
      <c r="DA249" s="214"/>
      <c r="DB249" s="214"/>
      <c r="DC249" s="214"/>
      <c r="DD249" s="214"/>
      <c r="DE249" s="214"/>
      <c r="DF249" s="214"/>
      <c r="DG249" s="214"/>
      <c r="DH249" s="214"/>
      <c r="DI249" s="214"/>
      <c r="DJ249" s="214"/>
      <c r="DK249" s="214"/>
      <c r="DL249" s="214"/>
      <c r="DM249" s="214"/>
      <c r="DN249" s="214"/>
      <c r="DO249" s="214"/>
      <c r="DP249" s="214"/>
      <c r="DQ249" s="214"/>
      <c r="DR249" s="214"/>
      <c r="DS249" s="214"/>
      <c r="DT249" s="214"/>
      <c r="DU249" s="214"/>
      <c r="DV249" s="214"/>
      <c r="DW249" s="214"/>
      <c r="DX249" s="214"/>
      <c r="DY249" s="214"/>
      <c r="DZ249" s="214"/>
      <c r="EA249" s="214"/>
      <c r="EB249" s="214"/>
      <c r="EC249" s="214"/>
      <c r="ED249" s="214"/>
      <c r="EE249" s="214"/>
      <c r="EF249" s="214"/>
      <c r="EG249" s="214"/>
      <c r="EH249" s="214"/>
      <c r="EI249" s="214"/>
      <c r="EJ249" s="214"/>
      <c r="EK249" s="214"/>
      <c r="EL249" s="214"/>
      <c r="EM249" s="214"/>
      <c r="EN249" s="214"/>
      <c r="EO249" s="214"/>
      <c r="EP249" s="214"/>
      <c r="EQ249" s="214"/>
      <c r="ER249" s="214"/>
      <c r="ES249" s="214"/>
      <c r="ET249" s="214"/>
      <c r="EU249" s="214"/>
      <c r="EV249" s="214"/>
    </row>
    <row r="250" spans="1:152" ht="16.5" thickBot="1">
      <c r="A250" s="959" t="s">
        <v>1847</v>
      </c>
      <c r="B250" s="942">
        <v>50072</v>
      </c>
      <c r="C250" s="934" t="s">
        <v>120</v>
      </c>
      <c r="D250" s="934" t="s">
        <v>536</v>
      </c>
      <c r="E250" s="993">
        <v>1.405</v>
      </c>
      <c r="F250" s="943">
        <v>14.05</v>
      </c>
      <c r="G250" s="936" t="s">
        <v>1880</v>
      </c>
      <c r="H250" s="936" t="s">
        <v>1880</v>
      </c>
      <c r="I250" s="248" t="str">
        <f t="shared" si="12"/>
        <v>IT0003934657</v>
      </c>
      <c r="J250" s="248" t="str">
        <f t="shared" si="14"/>
        <v>IT0003934657</v>
      </c>
      <c r="K250" s="303" t="str">
        <f t="shared" si="13"/>
        <v>FBTPU8</v>
      </c>
      <c r="L250" s="303" t="str">
        <f t="shared" si="15"/>
        <v>FBTPU8</v>
      </c>
      <c r="M250" s="349" t="s">
        <v>1880</v>
      </c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  <c r="CW250" s="214"/>
      <c r="CX250" s="214"/>
      <c r="CY250" s="214"/>
      <c r="CZ250" s="214"/>
      <c r="DA250" s="214"/>
      <c r="DB250" s="214"/>
      <c r="DC250" s="214"/>
      <c r="DD250" s="214"/>
      <c r="DE250" s="214"/>
      <c r="DF250" s="214"/>
      <c r="DG250" s="214"/>
      <c r="DH250" s="214"/>
      <c r="DI250" s="214"/>
      <c r="DJ250" s="214"/>
      <c r="DK250" s="214"/>
      <c r="DL250" s="214"/>
      <c r="DM250" s="214"/>
      <c r="DN250" s="214"/>
      <c r="DO250" s="214"/>
      <c r="DP250" s="214"/>
      <c r="DQ250" s="214"/>
      <c r="DR250" s="214"/>
      <c r="DS250" s="214"/>
      <c r="DT250" s="214"/>
      <c r="DU250" s="214"/>
      <c r="DV250" s="214"/>
      <c r="DW250" s="214"/>
      <c r="DX250" s="214"/>
      <c r="DY250" s="214"/>
      <c r="DZ250" s="214"/>
      <c r="EA250" s="214"/>
      <c r="EB250" s="214"/>
      <c r="EC250" s="214"/>
      <c r="ED250" s="214"/>
      <c r="EE250" s="214"/>
      <c r="EF250" s="214"/>
      <c r="EG250" s="214"/>
      <c r="EH250" s="214"/>
      <c r="EI250" s="214"/>
      <c r="EJ250" s="214"/>
      <c r="EK250" s="214"/>
      <c r="EL250" s="214"/>
      <c r="EM250" s="214"/>
      <c r="EN250" s="214"/>
      <c r="EO250" s="214"/>
      <c r="EP250" s="214"/>
      <c r="EQ250" s="214"/>
      <c r="ER250" s="214"/>
      <c r="ES250" s="214"/>
      <c r="ET250" s="214"/>
      <c r="EU250" s="214"/>
      <c r="EV250" s="214"/>
    </row>
    <row r="251" spans="1:152" ht="16.5" thickBot="1">
      <c r="A251" s="959" t="s">
        <v>1848</v>
      </c>
      <c r="B251" s="942">
        <v>50649</v>
      </c>
      <c r="C251" s="944" t="s">
        <v>1569</v>
      </c>
      <c r="D251" s="934" t="s">
        <v>1490</v>
      </c>
      <c r="E251" s="993">
        <v>1.335</v>
      </c>
      <c r="F251" s="943">
        <v>13.35</v>
      </c>
      <c r="G251" s="936" t="s">
        <v>1880</v>
      </c>
      <c r="H251" s="936" t="s">
        <v>1880</v>
      </c>
      <c r="I251" s="248" t="str">
        <f t="shared" si="12"/>
        <v>IT0005321325</v>
      </c>
      <c r="J251" s="248" t="str">
        <f t="shared" si="14"/>
        <v>IT0005321325</v>
      </c>
      <c r="K251" s="303" t="str">
        <f t="shared" si="13"/>
        <v>FBTPU8</v>
      </c>
      <c r="L251" s="303" t="str">
        <f t="shared" si="15"/>
        <v>FBTPU8</v>
      </c>
      <c r="M251" s="349" t="s">
        <v>1880</v>
      </c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  <c r="CG251" s="214"/>
      <c r="CH251" s="214"/>
      <c r="CI251" s="214"/>
      <c r="CJ251" s="214"/>
      <c r="CK251" s="214"/>
      <c r="CL251" s="214"/>
      <c r="CM251" s="214"/>
      <c r="CN251" s="214"/>
      <c r="CO251" s="214"/>
      <c r="CP251" s="214"/>
      <c r="CQ251" s="214"/>
      <c r="CR251" s="214"/>
      <c r="CS251" s="214"/>
      <c r="CT251" s="214"/>
      <c r="CU251" s="214"/>
      <c r="CV251" s="214"/>
      <c r="CW251" s="214"/>
      <c r="CX251" s="214"/>
      <c r="CY251" s="214"/>
      <c r="CZ251" s="214"/>
      <c r="DA251" s="214"/>
      <c r="DB251" s="214"/>
      <c r="DC251" s="214"/>
      <c r="DD251" s="214"/>
      <c r="DE251" s="214"/>
      <c r="DF251" s="214"/>
      <c r="DG251" s="214"/>
      <c r="DH251" s="214"/>
      <c r="DI251" s="214"/>
      <c r="DJ251" s="214"/>
      <c r="DK251" s="214"/>
      <c r="DL251" s="214"/>
      <c r="DM251" s="214"/>
      <c r="DN251" s="214"/>
      <c r="DO251" s="214"/>
      <c r="DP251" s="214"/>
      <c r="DQ251" s="214"/>
      <c r="DR251" s="214"/>
      <c r="DS251" s="214"/>
      <c r="DT251" s="214"/>
      <c r="DU251" s="214"/>
      <c r="DV251" s="214"/>
      <c r="DW251" s="214"/>
      <c r="DX251" s="214"/>
      <c r="DY251" s="214"/>
      <c r="DZ251" s="214"/>
      <c r="EA251" s="214"/>
      <c r="EB251" s="214"/>
      <c r="EC251" s="214"/>
      <c r="ED251" s="214"/>
      <c r="EE251" s="214"/>
      <c r="EF251" s="214"/>
      <c r="EG251" s="214"/>
      <c r="EH251" s="214"/>
      <c r="EI251" s="214"/>
      <c r="EJ251" s="214"/>
      <c r="EK251" s="214"/>
      <c r="EL251" s="214"/>
      <c r="EM251" s="214"/>
      <c r="EN251" s="214"/>
      <c r="EO251" s="214"/>
      <c r="EP251" s="214"/>
      <c r="EQ251" s="214"/>
      <c r="ER251" s="214"/>
      <c r="ES251" s="214"/>
      <c r="ET251" s="214"/>
      <c r="EU251" s="214"/>
      <c r="EV251" s="214"/>
    </row>
    <row r="252" spans="1:152" ht="16.5" thickBot="1">
      <c r="A252" s="959" t="s">
        <v>1849</v>
      </c>
      <c r="B252" s="942">
        <v>50983</v>
      </c>
      <c r="C252" s="934" t="s">
        <v>360</v>
      </c>
      <c r="D252" s="934" t="s">
        <v>537</v>
      </c>
      <c r="E252" s="993">
        <v>1.64</v>
      </c>
      <c r="F252" s="943">
        <v>16.399999999999999</v>
      </c>
      <c r="G252" s="936" t="s">
        <v>1880</v>
      </c>
      <c r="H252" s="936" t="s">
        <v>1880</v>
      </c>
      <c r="I252" s="248" t="str">
        <f t="shared" si="12"/>
        <v>IT0004286966</v>
      </c>
      <c r="J252" s="248" t="str">
        <f t="shared" si="14"/>
        <v>IT0004286966</v>
      </c>
      <c r="K252" s="303" t="str">
        <f t="shared" si="13"/>
        <v>FBTPU8</v>
      </c>
      <c r="L252" s="303" t="str">
        <f t="shared" si="15"/>
        <v>FBTPU8</v>
      </c>
      <c r="M252" s="349" t="s">
        <v>1880</v>
      </c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  <c r="CG252" s="214"/>
      <c r="CH252" s="214"/>
      <c r="CI252" s="214"/>
      <c r="CJ252" s="214"/>
      <c r="CK252" s="214"/>
      <c r="CL252" s="214"/>
      <c r="CM252" s="214"/>
      <c r="CN252" s="214"/>
      <c r="CO252" s="214"/>
      <c r="CP252" s="214"/>
      <c r="CQ252" s="214"/>
      <c r="CR252" s="214"/>
      <c r="CS252" s="214"/>
      <c r="CT252" s="214"/>
      <c r="CU252" s="214"/>
      <c r="CV252" s="214"/>
      <c r="CW252" s="214"/>
      <c r="CX252" s="214"/>
      <c r="CY252" s="214"/>
      <c r="CZ252" s="214"/>
      <c r="DA252" s="214"/>
      <c r="DB252" s="214"/>
      <c r="DC252" s="214"/>
      <c r="DD252" s="214"/>
      <c r="DE252" s="214"/>
      <c r="DF252" s="214"/>
      <c r="DG252" s="214"/>
      <c r="DH252" s="214"/>
      <c r="DI252" s="214"/>
      <c r="DJ252" s="214"/>
      <c r="DK252" s="214"/>
      <c r="DL252" s="214"/>
      <c r="DM252" s="214"/>
      <c r="DN252" s="214"/>
      <c r="DO252" s="214"/>
      <c r="DP252" s="214"/>
      <c r="DQ252" s="214"/>
      <c r="DR252" s="214"/>
      <c r="DS252" s="214"/>
      <c r="DT252" s="214"/>
      <c r="DU252" s="214"/>
      <c r="DV252" s="214"/>
      <c r="DW252" s="214"/>
      <c r="DX252" s="214"/>
      <c r="DY252" s="214"/>
      <c r="DZ252" s="214"/>
      <c r="EA252" s="214"/>
      <c r="EB252" s="214"/>
      <c r="EC252" s="214"/>
      <c r="ED252" s="214"/>
      <c r="EE252" s="214"/>
      <c r="EF252" s="214"/>
      <c r="EG252" s="214"/>
      <c r="EH252" s="214"/>
      <c r="EI252" s="214"/>
      <c r="EJ252" s="214"/>
      <c r="EK252" s="214"/>
      <c r="EL252" s="214"/>
      <c r="EM252" s="214"/>
      <c r="EN252" s="214"/>
      <c r="EO252" s="214"/>
      <c r="EP252" s="214"/>
      <c r="EQ252" s="214"/>
      <c r="ER252" s="214"/>
      <c r="ES252" s="214"/>
      <c r="ET252" s="214"/>
      <c r="EU252" s="214"/>
      <c r="EV252" s="214"/>
    </row>
    <row r="253" spans="1:152" ht="16.5" thickBot="1">
      <c r="A253" s="959" t="s">
        <v>1850</v>
      </c>
      <c r="B253" s="942">
        <v>51380</v>
      </c>
      <c r="C253" s="934" t="s">
        <v>361</v>
      </c>
      <c r="D253" s="934" t="s">
        <v>538</v>
      </c>
      <c r="E253" s="993">
        <v>1.6870000000000001</v>
      </c>
      <c r="F253" s="943">
        <v>16.87</v>
      </c>
      <c r="G253" s="936" t="s">
        <v>1880</v>
      </c>
      <c r="H253" s="936" t="s">
        <v>1880</v>
      </c>
      <c r="I253" s="248" t="str">
        <f t="shared" si="12"/>
        <v>IT0004532559</v>
      </c>
      <c r="J253" s="248" t="str">
        <f t="shared" si="14"/>
        <v>IT0004532559</v>
      </c>
      <c r="K253" s="303" t="str">
        <f t="shared" si="13"/>
        <v>FBTPU8</v>
      </c>
      <c r="L253" s="303" t="str">
        <f t="shared" si="15"/>
        <v>FBTPU8</v>
      </c>
      <c r="M253" s="349" t="s">
        <v>1880</v>
      </c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  <c r="CG253" s="214"/>
      <c r="CH253" s="214"/>
      <c r="CI253" s="214"/>
      <c r="CJ253" s="214"/>
      <c r="CK253" s="214"/>
      <c r="CL253" s="214"/>
      <c r="CM253" s="214"/>
      <c r="CN253" s="214"/>
      <c r="CO253" s="214"/>
      <c r="CP253" s="214"/>
      <c r="CQ253" s="214"/>
      <c r="CR253" s="214"/>
      <c r="CS253" s="214"/>
      <c r="CT253" s="214"/>
      <c r="CU253" s="214"/>
      <c r="CV253" s="214"/>
      <c r="CW253" s="214"/>
      <c r="CX253" s="214"/>
      <c r="CY253" s="214"/>
      <c r="CZ253" s="214"/>
      <c r="DA253" s="214"/>
      <c r="DB253" s="214"/>
      <c r="DC253" s="214"/>
      <c r="DD253" s="214"/>
      <c r="DE253" s="214"/>
      <c r="DF253" s="214"/>
      <c r="DG253" s="214"/>
      <c r="DH253" s="214"/>
      <c r="DI253" s="214"/>
      <c r="DJ253" s="214"/>
      <c r="DK253" s="214"/>
      <c r="DL253" s="214"/>
      <c r="DM253" s="214"/>
      <c r="DN253" s="214"/>
      <c r="DO253" s="214"/>
      <c r="DP253" s="214"/>
      <c r="DQ253" s="214"/>
      <c r="DR253" s="214"/>
      <c r="DS253" s="214"/>
      <c r="DT253" s="214"/>
      <c r="DU253" s="214"/>
      <c r="DV253" s="214"/>
      <c r="DW253" s="214"/>
      <c r="DX253" s="214"/>
      <c r="DY253" s="214"/>
      <c r="DZ253" s="214"/>
      <c r="EA253" s="214"/>
      <c r="EB253" s="214"/>
      <c r="EC253" s="214"/>
      <c r="ED253" s="214"/>
      <c r="EE253" s="214"/>
      <c r="EF253" s="214"/>
      <c r="EG253" s="214"/>
      <c r="EH253" s="214"/>
      <c r="EI253" s="214"/>
      <c r="EJ253" s="214"/>
      <c r="EK253" s="214"/>
      <c r="EL253" s="214"/>
      <c r="EM253" s="214"/>
      <c r="EN253" s="214"/>
      <c r="EO253" s="214"/>
      <c r="EP253" s="214"/>
      <c r="EQ253" s="214"/>
      <c r="ER253" s="214"/>
      <c r="ES253" s="214"/>
      <c r="ET253" s="214"/>
      <c r="EU253" s="214"/>
      <c r="EV253" s="214"/>
    </row>
    <row r="254" spans="1:152" ht="16.5" thickBot="1">
      <c r="A254" s="959" t="s">
        <v>1851</v>
      </c>
      <c r="B254" s="942">
        <v>52841</v>
      </c>
      <c r="C254" s="934" t="s">
        <v>362</v>
      </c>
      <c r="D254" s="934" t="s">
        <v>539</v>
      </c>
      <c r="E254" s="993">
        <v>1.84</v>
      </c>
      <c r="F254" s="943">
        <v>18.400000000000002</v>
      </c>
      <c r="G254" s="936" t="s">
        <v>1880</v>
      </c>
      <c r="H254" s="936" t="s">
        <v>1880</v>
      </c>
      <c r="I254" s="248" t="str">
        <f t="shared" si="12"/>
        <v>IT0004923998</v>
      </c>
      <c r="J254" s="248" t="str">
        <f t="shared" si="14"/>
        <v>IT0004923998</v>
      </c>
      <c r="K254" s="303" t="str">
        <f t="shared" si="13"/>
        <v>FBTPU8</v>
      </c>
      <c r="L254" s="303" t="str">
        <f t="shared" si="15"/>
        <v>FBTPU8</v>
      </c>
      <c r="M254" s="349" t="s">
        <v>1880</v>
      </c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  <c r="CG254" s="214"/>
      <c r="CH254" s="214"/>
      <c r="CI254" s="214"/>
      <c r="CJ254" s="214"/>
      <c r="CK254" s="214"/>
      <c r="CL254" s="214"/>
      <c r="CM254" s="214"/>
      <c r="CN254" s="214"/>
      <c r="CO254" s="214"/>
      <c r="CP254" s="214"/>
      <c r="CQ254" s="214"/>
      <c r="CR254" s="214"/>
      <c r="CS254" s="214"/>
      <c r="CT254" s="214"/>
      <c r="CU254" s="214"/>
      <c r="CV254" s="214"/>
      <c r="CW254" s="214"/>
      <c r="CX254" s="214"/>
      <c r="CY254" s="214"/>
      <c r="CZ254" s="214"/>
      <c r="DA254" s="214"/>
      <c r="DB254" s="214"/>
      <c r="DC254" s="214"/>
      <c r="DD254" s="214"/>
      <c r="DE254" s="214"/>
      <c r="DF254" s="214"/>
      <c r="DG254" s="214"/>
      <c r="DH254" s="214"/>
      <c r="DI254" s="214"/>
      <c r="DJ254" s="214"/>
      <c r="DK254" s="214"/>
      <c r="DL254" s="214"/>
      <c r="DM254" s="214"/>
      <c r="DN254" s="214"/>
      <c r="DO254" s="214"/>
      <c r="DP254" s="214"/>
      <c r="DQ254" s="214"/>
      <c r="DR254" s="214"/>
      <c r="DS254" s="214"/>
      <c r="DT254" s="214"/>
      <c r="DU254" s="214"/>
      <c r="DV254" s="214"/>
      <c r="DW254" s="214"/>
      <c r="DX254" s="214"/>
      <c r="DY254" s="214"/>
      <c r="DZ254" s="214"/>
      <c r="EA254" s="214"/>
      <c r="EB254" s="214"/>
      <c r="EC254" s="214"/>
      <c r="ED254" s="214"/>
      <c r="EE254" s="214"/>
      <c r="EF254" s="214"/>
      <c r="EG254" s="214"/>
      <c r="EH254" s="214"/>
      <c r="EI254" s="214"/>
      <c r="EJ254" s="214"/>
      <c r="EK254" s="214"/>
      <c r="EL254" s="214"/>
      <c r="EM254" s="214"/>
      <c r="EN254" s="214"/>
      <c r="EO254" s="214"/>
      <c r="EP254" s="214"/>
      <c r="EQ254" s="214"/>
      <c r="ER254" s="214"/>
      <c r="ES254" s="214"/>
      <c r="ET254" s="214"/>
      <c r="EU254" s="214"/>
      <c r="EV254" s="214"/>
    </row>
    <row r="255" spans="1:152" ht="16.5" thickBot="1">
      <c r="A255" s="959" t="s">
        <v>1852</v>
      </c>
      <c r="B255" s="942">
        <v>53571</v>
      </c>
      <c r="C255" s="934" t="s">
        <v>409</v>
      </c>
      <c r="D255" s="934" t="s">
        <v>410</v>
      </c>
      <c r="E255" s="993">
        <v>1.663</v>
      </c>
      <c r="F255" s="943">
        <v>16.63</v>
      </c>
      <c r="G255" s="936" t="s">
        <v>1880</v>
      </c>
      <c r="H255" s="936" t="s">
        <v>1880</v>
      </c>
      <c r="I255" s="248" t="str">
        <f t="shared" si="12"/>
        <v>IT0005083057</v>
      </c>
      <c r="J255" s="248" t="str">
        <f t="shared" si="14"/>
        <v>IT0005083057</v>
      </c>
      <c r="K255" s="303" t="str">
        <f t="shared" si="13"/>
        <v>FBTPU8</v>
      </c>
      <c r="L255" s="303" t="str">
        <f t="shared" si="15"/>
        <v>FBTPU8</v>
      </c>
      <c r="M255" s="349" t="s">
        <v>1880</v>
      </c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  <c r="CG255" s="214"/>
      <c r="CH255" s="214"/>
      <c r="CI255" s="214"/>
      <c r="CJ255" s="214"/>
      <c r="CK255" s="214"/>
      <c r="CL255" s="214"/>
      <c r="CM255" s="214"/>
      <c r="CN255" s="214"/>
      <c r="CO255" s="214"/>
      <c r="CP255" s="214"/>
      <c r="CQ255" s="214"/>
      <c r="CR255" s="214"/>
      <c r="CS255" s="214"/>
      <c r="CT255" s="214"/>
      <c r="CU255" s="214"/>
      <c r="CV255" s="214"/>
      <c r="CW255" s="214"/>
      <c r="CX255" s="214"/>
      <c r="CY255" s="214"/>
      <c r="CZ255" s="214"/>
      <c r="DA255" s="214"/>
      <c r="DB255" s="214"/>
      <c r="DC255" s="214"/>
      <c r="DD255" s="214"/>
      <c r="DE255" s="214"/>
      <c r="DF255" s="214"/>
      <c r="DG255" s="214"/>
      <c r="DH255" s="214"/>
      <c r="DI255" s="214"/>
      <c r="DJ255" s="214"/>
      <c r="DK255" s="214"/>
      <c r="DL255" s="214"/>
      <c r="DM255" s="214"/>
      <c r="DN255" s="214"/>
      <c r="DO255" s="214"/>
      <c r="DP255" s="214"/>
      <c r="DQ255" s="214"/>
      <c r="DR255" s="214"/>
      <c r="DS255" s="214"/>
      <c r="DT255" s="214"/>
      <c r="DU255" s="214"/>
      <c r="DV255" s="214"/>
      <c r="DW255" s="214"/>
      <c r="DX255" s="214"/>
      <c r="DY255" s="214"/>
      <c r="DZ255" s="214"/>
      <c r="EA255" s="214"/>
      <c r="EB255" s="214"/>
      <c r="EC255" s="214"/>
      <c r="ED255" s="214"/>
      <c r="EE255" s="214"/>
      <c r="EF255" s="214"/>
      <c r="EG255" s="214"/>
      <c r="EH255" s="214"/>
      <c r="EI255" s="214"/>
      <c r="EJ255" s="214"/>
      <c r="EK255" s="214"/>
      <c r="EL255" s="214"/>
      <c r="EM255" s="214"/>
      <c r="EN255" s="214"/>
      <c r="EO255" s="214"/>
      <c r="EP255" s="214"/>
      <c r="EQ255" s="214"/>
      <c r="ER255" s="214"/>
      <c r="ES255" s="214"/>
      <c r="ET255" s="214"/>
      <c r="EU255" s="214"/>
      <c r="EV255" s="214"/>
    </row>
    <row r="256" spans="1:152" ht="16.5" thickBot="1">
      <c r="A256" s="959" t="s">
        <v>1853</v>
      </c>
      <c r="B256" s="942">
        <v>53752</v>
      </c>
      <c r="C256" s="944" t="s">
        <v>608</v>
      </c>
      <c r="D256" s="958" t="s">
        <v>609</v>
      </c>
      <c r="E256" s="993">
        <v>1.569</v>
      </c>
      <c r="F256" s="943">
        <v>15.69</v>
      </c>
      <c r="G256" s="936" t="s">
        <v>1880</v>
      </c>
      <c r="H256" s="936" t="s">
        <v>1880</v>
      </c>
      <c r="I256" s="248" t="str">
        <f t="shared" si="12"/>
        <v>IT0005162828</v>
      </c>
      <c r="J256" s="248" t="str">
        <f t="shared" si="14"/>
        <v>IT0005162828</v>
      </c>
      <c r="K256" s="303" t="str">
        <f t="shared" si="13"/>
        <v>FBTPU8</v>
      </c>
      <c r="L256" s="303" t="str">
        <f t="shared" si="15"/>
        <v>FBTPU8</v>
      </c>
      <c r="M256" s="349" t="s">
        <v>1880</v>
      </c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  <c r="CG256" s="214"/>
      <c r="CH256" s="214"/>
      <c r="CI256" s="214"/>
      <c r="CJ256" s="214"/>
      <c r="CK256" s="214"/>
      <c r="CL256" s="214"/>
      <c r="CM256" s="214"/>
      <c r="CN256" s="214"/>
      <c r="CO256" s="214"/>
      <c r="CP256" s="214"/>
      <c r="CQ256" s="214"/>
      <c r="CR256" s="214"/>
      <c r="CS256" s="214"/>
      <c r="CT256" s="214"/>
      <c r="CU256" s="214"/>
      <c r="CV256" s="214"/>
      <c r="CW256" s="214"/>
      <c r="CX256" s="214"/>
      <c r="CY256" s="214"/>
      <c r="CZ256" s="214"/>
      <c r="DA256" s="214"/>
      <c r="DB256" s="214"/>
      <c r="DC256" s="214"/>
      <c r="DD256" s="214"/>
      <c r="DE256" s="214"/>
      <c r="DF256" s="214"/>
      <c r="DG256" s="214"/>
      <c r="DH256" s="214"/>
      <c r="DI256" s="214"/>
      <c r="DJ256" s="214"/>
      <c r="DK256" s="214"/>
      <c r="DL256" s="214"/>
      <c r="DM256" s="214"/>
      <c r="DN256" s="214"/>
      <c r="DO256" s="214"/>
      <c r="DP256" s="214"/>
      <c r="DQ256" s="214"/>
      <c r="DR256" s="214"/>
      <c r="DS256" s="214"/>
      <c r="DT256" s="214"/>
      <c r="DU256" s="214"/>
      <c r="DV256" s="214"/>
      <c r="DW256" s="214"/>
      <c r="DX256" s="214"/>
      <c r="DY256" s="214"/>
      <c r="DZ256" s="214"/>
      <c r="EA256" s="214"/>
      <c r="EB256" s="214"/>
      <c r="EC256" s="214"/>
      <c r="ED256" s="214"/>
      <c r="EE256" s="214"/>
      <c r="EF256" s="214"/>
      <c r="EG256" s="214"/>
      <c r="EH256" s="214"/>
      <c r="EI256" s="214"/>
      <c r="EJ256" s="214"/>
      <c r="EK256" s="214"/>
      <c r="EL256" s="214"/>
      <c r="EM256" s="214"/>
      <c r="EN256" s="214"/>
      <c r="EO256" s="214"/>
      <c r="EP256" s="214"/>
      <c r="EQ256" s="214"/>
      <c r="ER256" s="214"/>
      <c r="ES256" s="214"/>
      <c r="ET256" s="214"/>
      <c r="EU256" s="214"/>
      <c r="EV256" s="214"/>
    </row>
    <row r="257" spans="1:152" ht="16.5" thickBot="1">
      <c r="A257" s="959" t="s">
        <v>1854</v>
      </c>
      <c r="B257" s="942">
        <v>54118</v>
      </c>
      <c r="C257" s="944" t="s">
        <v>1479</v>
      </c>
      <c r="D257" s="958" t="s">
        <v>1418</v>
      </c>
      <c r="E257" s="993">
        <v>1.716</v>
      </c>
      <c r="F257" s="943">
        <v>17.16</v>
      </c>
      <c r="G257" s="936" t="s">
        <v>1880</v>
      </c>
      <c r="H257" s="936" t="s">
        <v>1880</v>
      </c>
      <c r="I257" s="248" t="str">
        <f t="shared" si="12"/>
        <v>IT0005273013</v>
      </c>
      <c r="J257" s="248" t="str">
        <f t="shared" si="14"/>
        <v>IT0005273013</v>
      </c>
      <c r="K257" s="303" t="str">
        <f t="shared" si="13"/>
        <v>FBTPU8</v>
      </c>
      <c r="L257" s="303" t="str">
        <f t="shared" si="15"/>
        <v>FBTPU8</v>
      </c>
      <c r="M257" s="349" t="s">
        <v>1880</v>
      </c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  <c r="CG257" s="214"/>
      <c r="CH257" s="214"/>
      <c r="CI257" s="214"/>
      <c r="CJ257" s="214"/>
      <c r="CK257" s="214"/>
      <c r="CL257" s="214"/>
      <c r="CM257" s="214"/>
      <c r="CN257" s="214"/>
      <c r="CO257" s="214"/>
      <c r="CP257" s="214"/>
      <c r="CQ257" s="214"/>
      <c r="CR257" s="214"/>
      <c r="CS257" s="214"/>
      <c r="CT257" s="214"/>
      <c r="CU257" s="214"/>
      <c r="CV257" s="214"/>
      <c r="CW257" s="214"/>
      <c r="CX257" s="214"/>
      <c r="CY257" s="214"/>
      <c r="CZ257" s="214"/>
      <c r="DA257" s="214"/>
      <c r="DB257" s="214"/>
      <c r="DC257" s="214"/>
      <c r="DD257" s="214"/>
      <c r="DE257" s="214"/>
      <c r="DF257" s="214"/>
      <c r="DG257" s="214"/>
      <c r="DH257" s="214"/>
      <c r="DI257" s="214"/>
      <c r="DJ257" s="214"/>
      <c r="DK257" s="214"/>
      <c r="DL257" s="214"/>
      <c r="DM257" s="214"/>
      <c r="DN257" s="214"/>
      <c r="DO257" s="214"/>
      <c r="DP257" s="214"/>
      <c r="DQ257" s="214"/>
      <c r="DR257" s="214"/>
      <c r="DS257" s="214"/>
      <c r="DT257" s="214"/>
      <c r="DU257" s="214"/>
      <c r="DV257" s="214"/>
      <c r="DW257" s="214"/>
      <c r="DX257" s="214"/>
      <c r="DY257" s="214"/>
      <c r="DZ257" s="214"/>
      <c r="EA257" s="214"/>
      <c r="EB257" s="214"/>
      <c r="EC257" s="214"/>
      <c r="ED257" s="214"/>
      <c r="EE257" s="214"/>
      <c r="EF257" s="214"/>
      <c r="EG257" s="214"/>
      <c r="EH257" s="214"/>
      <c r="EI257" s="214"/>
      <c r="EJ257" s="214"/>
      <c r="EK257" s="214"/>
      <c r="EL257" s="214"/>
      <c r="EM257" s="214"/>
      <c r="EN257" s="214"/>
      <c r="EO257" s="214"/>
      <c r="EP257" s="214"/>
      <c r="EQ257" s="214"/>
      <c r="ER257" s="214"/>
      <c r="ES257" s="214"/>
      <c r="ET257" s="214"/>
      <c r="EU257" s="214"/>
      <c r="EV257" s="214"/>
    </row>
    <row r="258" spans="1:152" ht="16.5" thickBot="1">
      <c r="A258" s="959" t="s">
        <v>1855</v>
      </c>
      <c r="B258" s="942">
        <v>61057</v>
      </c>
      <c r="C258" s="960" t="s">
        <v>776</v>
      </c>
      <c r="D258" s="961" t="s">
        <v>781</v>
      </c>
      <c r="E258" s="993">
        <v>1.897</v>
      </c>
      <c r="F258" s="943">
        <v>18.97</v>
      </c>
      <c r="G258" s="936" t="s">
        <v>1880</v>
      </c>
      <c r="H258" s="936" t="s">
        <v>1880</v>
      </c>
      <c r="I258" s="248" t="str">
        <f t="shared" si="12"/>
        <v>IT0005217390</v>
      </c>
      <c r="J258" s="248" t="str">
        <f t="shared" si="14"/>
        <v>IT0005217390</v>
      </c>
      <c r="K258" s="303" t="str">
        <f t="shared" si="13"/>
        <v>FBTPU8</v>
      </c>
      <c r="L258" s="303" t="str">
        <f t="shared" si="15"/>
        <v>FBTPU8</v>
      </c>
      <c r="M258" s="349" t="s">
        <v>1880</v>
      </c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  <c r="CG258" s="214"/>
      <c r="CH258" s="214"/>
      <c r="CI258" s="214"/>
      <c r="CJ258" s="214"/>
      <c r="CK258" s="214"/>
      <c r="CL258" s="214"/>
      <c r="CM258" s="214"/>
      <c r="CN258" s="214"/>
      <c r="CO258" s="214"/>
      <c r="CP258" s="214"/>
      <c r="CQ258" s="214"/>
      <c r="CR258" s="214"/>
      <c r="CS258" s="214"/>
      <c r="CT258" s="214"/>
      <c r="CU258" s="214"/>
      <c r="CV258" s="214"/>
      <c r="CW258" s="214"/>
      <c r="CX258" s="214"/>
      <c r="CY258" s="214"/>
      <c r="CZ258" s="214"/>
      <c r="DA258" s="214"/>
      <c r="DB258" s="214"/>
      <c r="DC258" s="214"/>
      <c r="DD258" s="214"/>
      <c r="DE258" s="214"/>
      <c r="DF258" s="214"/>
      <c r="DG258" s="214"/>
      <c r="DH258" s="214"/>
      <c r="DI258" s="214"/>
      <c r="DJ258" s="214"/>
      <c r="DK258" s="214"/>
      <c r="DL258" s="214"/>
      <c r="DM258" s="214"/>
      <c r="DN258" s="214"/>
      <c r="DO258" s="214"/>
      <c r="DP258" s="214"/>
      <c r="DQ258" s="214"/>
      <c r="DR258" s="214"/>
      <c r="DS258" s="214"/>
      <c r="DT258" s="214"/>
      <c r="DU258" s="214"/>
      <c r="DV258" s="214"/>
      <c r="DW258" s="214"/>
      <c r="DX258" s="214"/>
      <c r="DY258" s="214"/>
      <c r="DZ258" s="214"/>
      <c r="EA258" s="214"/>
      <c r="EB258" s="214"/>
      <c r="EC258" s="214"/>
      <c r="ED258" s="214"/>
      <c r="EE258" s="214"/>
      <c r="EF258" s="214"/>
      <c r="EG258" s="214"/>
      <c r="EH258" s="214"/>
      <c r="EI258" s="214"/>
      <c r="EJ258" s="214"/>
      <c r="EK258" s="214"/>
      <c r="EL258" s="214"/>
      <c r="EM258" s="214"/>
      <c r="EN258" s="214"/>
      <c r="EO258" s="214"/>
      <c r="EP258" s="214"/>
      <c r="EQ258" s="214"/>
      <c r="ER258" s="214"/>
      <c r="ES258" s="214"/>
      <c r="ET258" s="214"/>
      <c r="EU258" s="214"/>
      <c r="EV258" s="214"/>
    </row>
    <row r="259" spans="1:152" ht="16.5" thickBot="1">
      <c r="A259" s="946" t="s">
        <v>1570</v>
      </c>
      <c r="B259" s="942"/>
      <c r="C259" s="934"/>
      <c r="D259" s="934" t="s">
        <v>413</v>
      </c>
      <c r="E259" s="947"/>
      <c r="F259" s="943"/>
      <c r="G259" s="936" t="s">
        <v>413</v>
      </c>
      <c r="H259" s="934" t="s">
        <v>413</v>
      </c>
      <c r="I259" s="248" t="str">
        <f t="shared" si="12"/>
        <v/>
      </c>
      <c r="J259" s="248" t="str">
        <f t="shared" si="14"/>
        <v/>
      </c>
      <c r="K259" s="303" t="str">
        <f t="shared" si="13"/>
        <v/>
      </c>
      <c r="L259" s="303" t="str">
        <f t="shared" si="15"/>
        <v/>
      </c>
      <c r="M259" s="349" t="s">
        <v>413</v>
      </c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  <c r="CG259" s="214"/>
      <c r="CH259" s="214"/>
      <c r="CI259" s="214"/>
      <c r="CJ259" s="214"/>
      <c r="CK259" s="214"/>
      <c r="CL259" s="214"/>
      <c r="CM259" s="214"/>
      <c r="CN259" s="214"/>
      <c r="CO259" s="214"/>
      <c r="CP259" s="214"/>
      <c r="CQ259" s="214"/>
      <c r="CR259" s="214"/>
      <c r="CS259" s="214"/>
      <c r="CT259" s="214"/>
      <c r="CU259" s="214"/>
      <c r="CV259" s="214"/>
      <c r="CW259" s="214"/>
      <c r="CX259" s="214"/>
      <c r="CY259" s="214"/>
      <c r="CZ259" s="214"/>
      <c r="DA259" s="214"/>
      <c r="DB259" s="214"/>
      <c r="DC259" s="214"/>
      <c r="DD259" s="214"/>
      <c r="DE259" s="214"/>
      <c r="DF259" s="214"/>
      <c r="DG259" s="214"/>
      <c r="DH259" s="214"/>
      <c r="DI259" s="214"/>
      <c r="DJ259" s="214"/>
      <c r="DK259" s="214"/>
      <c r="DL259" s="214"/>
      <c r="DM259" s="214"/>
      <c r="DN259" s="214"/>
      <c r="DO259" s="214"/>
      <c r="DP259" s="214"/>
      <c r="DQ259" s="214"/>
      <c r="DR259" s="214"/>
      <c r="DS259" s="214"/>
      <c r="DT259" s="214"/>
      <c r="DU259" s="214"/>
      <c r="DV259" s="214"/>
      <c r="DW259" s="214"/>
      <c r="DX259" s="214"/>
      <c r="DY259" s="214"/>
      <c r="DZ259" s="214"/>
      <c r="EA259" s="214"/>
      <c r="EB259" s="214"/>
      <c r="EC259" s="214"/>
      <c r="ED259" s="214"/>
      <c r="EE259" s="214"/>
      <c r="EF259" s="214"/>
      <c r="EG259" s="214"/>
      <c r="EH259" s="214"/>
      <c r="EI259" s="214"/>
      <c r="EJ259" s="214"/>
      <c r="EK259" s="214"/>
      <c r="EL259" s="214"/>
      <c r="EM259" s="214"/>
      <c r="EN259" s="214"/>
      <c r="EO259" s="214"/>
      <c r="EP259" s="214"/>
      <c r="EQ259" s="214"/>
      <c r="ER259" s="214"/>
      <c r="ES259" s="214"/>
      <c r="ET259" s="214"/>
      <c r="EU259" s="214"/>
      <c r="EV259" s="214"/>
    </row>
    <row r="260" spans="1:152" ht="16.5" thickBot="1">
      <c r="A260" s="959" t="s">
        <v>1856</v>
      </c>
      <c r="B260" s="942">
        <v>43480</v>
      </c>
      <c r="C260" s="934" t="s">
        <v>363</v>
      </c>
      <c r="D260" s="934" t="s">
        <v>540</v>
      </c>
      <c r="E260" s="1004">
        <v>0.28199999999999997</v>
      </c>
      <c r="F260" s="943">
        <v>2.82</v>
      </c>
      <c r="G260" s="936" t="s">
        <v>1653</v>
      </c>
      <c r="H260" s="936" t="s">
        <v>1653</v>
      </c>
      <c r="I260" s="248" t="str">
        <f t="shared" si="12"/>
        <v>NL0010514246</v>
      </c>
      <c r="J260" s="248" t="str">
        <f t="shared" si="14"/>
        <v>NL0010514246</v>
      </c>
      <c r="K260" s="303" t="str">
        <f t="shared" si="13"/>
        <v>FGBSU8</v>
      </c>
      <c r="L260" s="303" t="str">
        <f t="shared" si="15"/>
        <v>FGBSU8</v>
      </c>
      <c r="M260" s="349" t="s">
        <v>1653</v>
      </c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  <c r="CG260" s="214"/>
      <c r="CH260" s="214"/>
      <c r="CI260" s="214"/>
      <c r="CJ260" s="214"/>
      <c r="CK260" s="214"/>
      <c r="CL260" s="214"/>
      <c r="CM260" s="214"/>
      <c r="CN260" s="214"/>
      <c r="CO260" s="214"/>
      <c r="CP260" s="214"/>
      <c r="CQ260" s="214"/>
      <c r="CR260" s="214"/>
      <c r="CS260" s="214"/>
      <c r="CT260" s="214"/>
      <c r="CU260" s="214"/>
      <c r="CV260" s="214"/>
      <c r="CW260" s="214"/>
      <c r="CX260" s="214"/>
      <c r="CY260" s="214"/>
      <c r="CZ260" s="214"/>
      <c r="DA260" s="214"/>
      <c r="DB260" s="214"/>
      <c r="DC260" s="214"/>
      <c r="DD260" s="214"/>
      <c r="DE260" s="214"/>
      <c r="DF260" s="214"/>
      <c r="DG260" s="214"/>
      <c r="DH260" s="214"/>
      <c r="DI260" s="214"/>
      <c r="DJ260" s="214"/>
      <c r="DK260" s="214"/>
      <c r="DL260" s="214"/>
      <c r="DM260" s="214"/>
      <c r="DN260" s="214"/>
      <c r="DO260" s="214"/>
      <c r="DP260" s="214"/>
      <c r="DQ260" s="214"/>
      <c r="DR260" s="214"/>
      <c r="DS260" s="214"/>
      <c r="DT260" s="214"/>
      <c r="DU260" s="214"/>
      <c r="DV260" s="214"/>
      <c r="DW260" s="214"/>
      <c r="DX260" s="214"/>
      <c r="DY260" s="214"/>
      <c r="DZ260" s="214"/>
      <c r="EA260" s="214"/>
      <c r="EB260" s="214"/>
      <c r="EC260" s="214"/>
      <c r="ED260" s="214"/>
      <c r="EE260" s="214"/>
      <c r="EF260" s="214"/>
      <c r="EG260" s="214"/>
      <c r="EH260" s="214"/>
      <c r="EI260" s="214"/>
      <c r="EJ260" s="214"/>
      <c r="EK260" s="214"/>
      <c r="EL260" s="214"/>
      <c r="EM260" s="214"/>
      <c r="EN260" s="214"/>
      <c r="EO260" s="214"/>
      <c r="EP260" s="214"/>
      <c r="EQ260" s="214"/>
      <c r="ER260" s="214"/>
      <c r="ES260" s="214"/>
      <c r="ET260" s="214"/>
      <c r="EU260" s="214"/>
      <c r="EV260" s="214"/>
    </row>
    <row r="261" spans="1:152" ht="16.5" thickBot="1">
      <c r="A261" s="959" t="s">
        <v>1857</v>
      </c>
      <c r="B261" s="942">
        <v>43661</v>
      </c>
      <c r="C261" s="934" t="s">
        <v>364</v>
      </c>
      <c r="D261" s="934" t="s">
        <v>541</v>
      </c>
      <c r="E261" s="1004">
        <v>0.52100000000000002</v>
      </c>
      <c r="F261" s="943">
        <v>5.21</v>
      </c>
      <c r="G261" s="936" t="s">
        <v>1653</v>
      </c>
      <c r="H261" s="936" t="s">
        <v>1653</v>
      </c>
      <c r="I261" s="248" t="str">
        <f t="shared" si="12"/>
        <v>NL0009086115</v>
      </c>
      <c r="J261" s="248" t="str">
        <f t="shared" si="14"/>
        <v>NL0009086115</v>
      </c>
      <c r="K261" s="303" t="str">
        <f t="shared" si="13"/>
        <v>FGBSU8</v>
      </c>
      <c r="L261" s="303" t="str">
        <f t="shared" si="15"/>
        <v>FGBSU8</v>
      </c>
      <c r="M261" s="349" t="s">
        <v>1653</v>
      </c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  <c r="CG261" s="214"/>
      <c r="CH261" s="214"/>
      <c r="CI261" s="214"/>
      <c r="CJ261" s="214"/>
      <c r="CK261" s="214"/>
      <c r="CL261" s="214"/>
      <c r="CM261" s="214"/>
      <c r="CN261" s="214"/>
      <c r="CO261" s="214"/>
      <c r="CP261" s="214"/>
      <c r="CQ261" s="214"/>
      <c r="CR261" s="214"/>
      <c r="CS261" s="214"/>
      <c r="CT261" s="214"/>
      <c r="CU261" s="214"/>
      <c r="CV261" s="214"/>
      <c r="CW261" s="214"/>
      <c r="CX261" s="214"/>
      <c r="CY261" s="214"/>
      <c r="CZ261" s="214"/>
      <c r="DA261" s="214"/>
      <c r="DB261" s="214"/>
      <c r="DC261" s="214"/>
      <c r="DD261" s="214"/>
      <c r="DE261" s="214"/>
      <c r="DF261" s="214"/>
      <c r="DG261" s="214"/>
      <c r="DH261" s="214"/>
      <c r="DI261" s="214"/>
      <c r="DJ261" s="214"/>
      <c r="DK261" s="214"/>
      <c r="DL261" s="214"/>
      <c r="DM261" s="214"/>
      <c r="DN261" s="214"/>
      <c r="DO261" s="214"/>
      <c r="DP261" s="214"/>
      <c r="DQ261" s="214"/>
      <c r="DR261" s="214"/>
      <c r="DS261" s="214"/>
      <c r="DT261" s="214"/>
      <c r="DU261" s="214"/>
      <c r="DV261" s="214"/>
      <c r="DW261" s="214"/>
      <c r="DX261" s="214"/>
      <c r="DY261" s="214"/>
      <c r="DZ261" s="214"/>
      <c r="EA261" s="214"/>
      <c r="EB261" s="214"/>
      <c r="EC261" s="214"/>
      <c r="ED261" s="214"/>
      <c r="EE261" s="214"/>
      <c r="EF261" s="214"/>
      <c r="EG261" s="214"/>
      <c r="EH261" s="214"/>
      <c r="EI261" s="214"/>
      <c r="EJ261" s="214"/>
      <c r="EK261" s="214"/>
      <c r="EL261" s="214"/>
      <c r="EM261" s="214"/>
      <c r="EN261" s="214"/>
      <c r="EO261" s="214"/>
      <c r="EP261" s="214"/>
      <c r="EQ261" s="214"/>
      <c r="ER261" s="214"/>
      <c r="ES261" s="214"/>
      <c r="ET261" s="214"/>
      <c r="EU261" s="214"/>
      <c r="EV261" s="214"/>
    </row>
    <row r="262" spans="1:152" ht="16.5" thickBot="1">
      <c r="A262" s="959" t="s">
        <v>1858</v>
      </c>
      <c r="B262" s="942">
        <v>43845</v>
      </c>
      <c r="C262" s="934" t="s">
        <v>365</v>
      </c>
      <c r="D262" s="934" t="s">
        <v>243</v>
      </c>
      <c r="E262" s="1004">
        <v>0.72499999999999998</v>
      </c>
      <c r="F262" s="943">
        <v>7.25</v>
      </c>
      <c r="G262" s="936" t="s">
        <v>1653</v>
      </c>
      <c r="H262" s="936" t="s">
        <v>1653</v>
      </c>
      <c r="I262" s="248" t="str">
        <f t="shared" si="12"/>
        <v>NL0010881827</v>
      </c>
      <c r="J262" s="248" t="str">
        <f t="shared" si="14"/>
        <v>NL0010881827</v>
      </c>
      <c r="K262" s="303" t="str">
        <f t="shared" ref="K262:K277" si="16">LEFT(H262,6)</f>
        <v>FGBSU8</v>
      </c>
      <c r="L262" s="303" t="str">
        <f t="shared" si="15"/>
        <v>FGBSU8</v>
      </c>
      <c r="M262" s="349" t="s">
        <v>1653</v>
      </c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  <c r="CG262" s="214"/>
      <c r="CH262" s="214"/>
      <c r="CI262" s="214"/>
      <c r="CJ262" s="214"/>
      <c r="CK262" s="214"/>
      <c r="CL262" s="214"/>
      <c r="CM262" s="214"/>
      <c r="CN262" s="214"/>
      <c r="CO262" s="214"/>
      <c r="CP262" s="214"/>
      <c r="CQ262" s="214"/>
      <c r="CR262" s="214"/>
      <c r="CS262" s="214"/>
      <c r="CT262" s="214"/>
      <c r="CU262" s="214"/>
      <c r="CV262" s="214"/>
      <c r="CW262" s="214"/>
      <c r="CX262" s="214"/>
      <c r="CY262" s="214"/>
      <c r="CZ262" s="214"/>
      <c r="DA262" s="214"/>
      <c r="DB262" s="214"/>
      <c r="DC262" s="214"/>
      <c r="DD262" s="214"/>
      <c r="DE262" s="214"/>
      <c r="DF262" s="214"/>
      <c r="DG262" s="214"/>
      <c r="DH262" s="214"/>
      <c r="DI262" s="214"/>
      <c r="DJ262" s="214"/>
      <c r="DK262" s="214"/>
      <c r="DL262" s="214"/>
      <c r="DM262" s="214"/>
      <c r="DN262" s="214"/>
      <c r="DO262" s="214"/>
      <c r="DP262" s="214"/>
      <c r="DQ262" s="214"/>
      <c r="DR262" s="214"/>
      <c r="DS262" s="214"/>
      <c r="DT262" s="214"/>
      <c r="DU262" s="214"/>
      <c r="DV262" s="214"/>
      <c r="DW262" s="214"/>
      <c r="DX262" s="214"/>
      <c r="DY262" s="214"/>
      <c r="DZ262" s="214"/>
      <c r="EA262" s="214"/>
      <c r="EB262" s="214"/>
      <c r="EC262" s="214"/>
      <c r="ED262" s="214"/>
      <c r="EE262" s="214"/>
      <c r="EF262" s="214"/>
      <c r="EG262" s="214"/>
      <c r="EH262" s="214"/>
      <c r="EI262" s="214"/>
      <c r="EJ262" s="214"/>
      <c r="EK262" s="214"/>
      <c r="EL262" s="214"/>
      <c r="EM262" s="214"/>
      <c r="EN262" s="214"/>
      <c r="EO262" s="214"/>
      <c r="EP262" s="214"/>
      <c r="EQ262" s="214"/>
      <c r="ER262" s="214"/>
      <c r="ES262" s="214"/>
      <c r="ET262" s="214"/>
      <c r="EU262" s="214"/>
      <c r="EV262" s="214"/>
    </row>
    <row r="263" spans="1:152" ht="16.5" thickBot="1">
      <c r="A263" s="959" t="s">
        <v>1859</v>
      </c>
      <c r="B263" s="942">
        <v>44027</v>
      </c>
      <c r="C263" s="934" t="s">
        <v>366</v>
      </c>
      <c r="D263" s="934" t="s">
        <v>542</v>
      </c>
      <c r="E263" s="1004">
        <v>0.995</v>
      </c>
      <c r="F263" s="943">
        <v>9.9499999999999993</v>
      </c>
      <c r="G263" s="936" t="s">
        <v>1653</v>
      </c>
      <c r="H263" s="936" t="s">
        <v>1653</v>
      </c>
      <c r="I263" s="248" t="str">
        <f t="shared" si="12"/>
        <v>NL0009348242</v>
      </c>
      <c r="J263" s="248" t="str">
        <f t="shared" si="14"/>
        <v>NL0009348242</v>
      </c>
      <c r="K263" s="303" t="str">
        <f t="shared" si="16"/>
        <v>FGBSU8</v>
      </c>
      <c r="L263" s="303" t="str">
        <f t="shared" si="15"/>
        <v>FGBSU8</v>
      </c>
      <c r="M263" s="349" t="s">
        <v>1653</v>
      </c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  <c r="CG263" s="214"/>
      <c r="CH263" s="214"/>
      <c r="CI263" s="214"/>
      <c r="CJ263" s="214"/>
      <c r="CK263" s="214"/>
      <c r="CL263" s="214"/>
      <c r="CM263" s="214"/>
      <c r="CN263" s="214"/>
      <c r="CO263" s="214"/>
      <c r="CP263" s="214"/>
      <c r="CQ263" s="214"/>
      <c r="CR263" s="214"/>
      <c r="CS263" s="214"/>
      <c r="CT263" s="214"/>
      <c r="CU263" s="214"/>
      <c r="CV263" s="214"/>
      <c r="CW263" s="214"/>
      <c r="CX263" s="214"/>
      <c r="CY263" s="214"/>
      <c r="CZ263" s="214"/>
      <c r="DA263" s="214"/>
      <c r="DB263" s="214"/>
      <c r="DC263" s="214"/>
      <c r="DD263" s="214"/>
      <c r="DE263" s="214"/>
      <c r="DF263" s="214"/>
      <c r="DG263" s="214"/>
      <c r="DH263" s="214"/>
      <c r="DI263" s="214"/>
      <c r="DJ263" s="214"/>
      <c r="DK263" s="214"/>
      <c r="DL263" s="214"/>
      <c r="DM263" s="214"/>
      <c r="DN263" s="214"/>
      <c r="DO263" s="214"/>
      <c r="DP263" s="214"/>
      <c r="DQ263" s="214"/>
      <c r="DR263" s="214"/>
      <c r="DS263" s="214"/>
      <c r="DT263" s="214"/>
      <c r="DU263" s="214"/>
      <c r="DV263" s="214"/>
      <c r="DW263" s="214"/>
      <c r="DX263" s="214"/>
      <c r="DY263" s="214"/>
      <c r="DZ263" s="214"/>
      <c r="EA263" s="214"/>
      <c r="EB263" s="214"/>
      <c r="EC263" s="214"/>
      <c r="ED263" s="214"/>
      <c r="EE263" s="214"/>
      <c r="EF263" s="214"/>
      <c r="EG263" s="214"/>
      <c r="EH263" s="214"/>
      <c r="EI263" s="214"/>
      <c r="EJ263" s="214"/>
      <c r="EK263" s="214"/>
      <c r="EL263" s="214"/>
      <c r="EM263" s="214"/>
      <c r="EN263" s="214"/>
      <c r="EO263" s="214"/>
      <c r="EP263" s="214"/>
      <c r="EQ263" s="214"/>
      <c r="ER263" s="214"/>
      <c r="ES263" s="214"/>
      <c r="ET263" s="214"/>
      <c r="EU263" s="214"/>
      <c r="EV263" s="214"/>
    </row>
    <row r="264" spans="1:152" ht="16.5" thickBot="1">
      <c r="A264" s="959" t="s">
        <v>1860</v>
      </c>
      <c r="B264" s="942">
        <v>44392</v>
      </c>
      <c r="C264" s="934" t="s">
        <v>367</v>
      </c>
      <c r="D264" s="934" t="s">
        <v>543</v>
      </c>
      <c r="E264" s="1004">
        <v>1.478</v>
      </c>
      <c r="F264" s="943">
        <v>14.78</v>
      </c>
      <c r="G264" s="936" t="s">
        <v>1653</v>
      </c>
      <c r="H264" s="936" t="s">
        <v>1653</v>
      </c>
      <c r="I264" s="248" t="str">
        <f t="shared" si="12"/>
        <v>NL0009712470</v>
      </c>
      <c r="J264" s="248" t="str">
        <f t="shared" si="14"/>
        <v>NL0009712470</v>
      </c>
      <c r="K264" s="303" t="str">
        <f t="shared" si="16"/>
        <v>FGBSU8</v>
      </c>
      <c r="L264" s="303" t="str">
        <f t="shared" si="15"/>
        <v>FGBSU8</v>
      </c>
      <c r="M264" s="349" t="s">
        <v>1653</v>
      </c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  <c r="CG264" s="214"/>
      <c r="CH264" s="214"/>
      <c r="CI264" s="214"/>
      <c r="CJ264" s="214"/>
      <c r="CK264" s="214"/>
      <c r="CL264" s="214"/>
      <c r="CM264" s="214"/>
      <c r="CN264" s="214"/>
      <c r="CO264" s="214"/>
      <c r="CP264" s="214"/>
      <c r="CQ264" s="214"/>
      <c r="CR264" s="214"/>
      <c r="CS264" s="214"/>
      <c r="CT264" s="214"/>
      <c r="CU264" s="214"/>
      <c r="CV264" s="214"/>
      <c r="CW264" s="214"/>
      <c r="CX264" s="214"/>
      <c r="CY264" s="214"/>
      <c r="CZ264" s="214"/>
      <c r="DA264" s="214"/>
      <c r="DB264" s="214"/>
      <c r="DC264" s="214"/>
      <c r="DD264" s="214"/>
      <c r="DE264" s="214"/>
      <c r="DF264" s="214"/>
      <c r="DG264" s="214"/>
      <c r="DH264" s="214"/>
      <c r="DI264" s="214"/>
      <c r="DJ264" s="214"/>
      <c r="DK264" s="214"/>
      <c r="DL264" s="214"/>
      <c r="DM264" s="214"/>
      <c r="DN264" s="214"/>
      <c r="DO264" s="214"/>
      <c r="DP264" s="214"/>
      <c r="DQ264" s="214"/>
      <c r="DR264" s="214"/>
      <c r="DS264" s="214"/>
      <c r="DT264" s="214"/>
      <c r="DU264" s="214"/>
      <c r="DV264" s="214"/>
      <c r="DW264" s="214"/>
      <c r="DX264" s="214"/>
      <c r="DY264" s="214"/>
      <c r="DZ264" s="214"/>
      <c r="EA264" s="214"/>
      <c r="EB264" s="214"/>
      <c r="EC264" s="214"/>
      <c r="ED264" s="214"/>
      <c r="EE264" s="214"/>
      <c r="EF264" s="214"/>
      <c r="EG264" s="214"/>
      <c r="EH264" s="214"/>
      <c r="EI264" s="214"/>
      <c r="EJ264" s="214"/>
      <c r="EK264" s="214"/>
      <c r="EL264" s="214"/>
      <c r="EM264" s="214"/>
      <c r="EN264" s="214"/>
      <c r="EO264" s="214"/>
      <c r="EP264" s="214"/>
      <c r="EQ264" s="214"/>
      <c r="ER264" s="214"/>
      <c r="ES264" s="214"/>
      <c r="ET264" s="214"/>
      <c r="EU264" s="214"/>
      <c r="EV264" s="214"/>
    </row>
    <row r="265" spans="1:152" ht="16.5" thickBot="1">
      <c r="A265" s="959" t="s">
        <v>1861</v>
      </c>
      <c r="B265" s="942">
        <v>44576</v>
      </c>
      <c r="C265" s="944" t="s">
        <v>688</v>
      </c>
      <c r="D265" s="944" t="s">
        <v>692</v>
      </c>
      <c r="E265" s="995">
        <v>0.57999999999999996</v>
      </c>
      <c r="F265" s="943">
        <v>5.8</v>
      </c>
      <c r="G265" s="936" t="s">
        <v>1626</v>
      </c>
      <c r="H265" s="936" t="s">
        <v>1626</v>
      </c>
      <c r="I265" s="248" t="str">
        <f t="shared" si="12"/>
        <v>NL0011896857</v>
      </c>
      <c r="J265" s="248" t="str">
        <f t="shared" si="14"/>
        <v>NL0011896857</v>
      </c>
      <c r="K265" s="303" t="str">
        <f t="shared" si="16"/>
        <v>FGBMU8</v>
      </c>
      <c r="L265" s="303" t="str">
        <f t="shared" si="15"/>
        <v>FGBMU8</v>
      </c>
      <c r="M265" s="349" t="s">
        <v>1626</v>
      </c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  <c r="CG265" s="214"/>
      <c r="CH265" s="214"/>
      <c r="CI265" s="214"/>
      <c r="CJ265" s="214"/>
      <c r="CK265" s="214"/>
      <c r="CL265" s="214"/>
      <c r="CM265" s="214"/>
      <c r="CN265" s="214"/>
      <c r="CO265" s="214"/>
      <c r="CP265" s="214"/>
      <c r="CQ265" s="214"/>
      <c r="CR265" s="214"/>
      <c r="CS265" s="214"/>
      <c r="CT265" s="214"/>
      <c r="CU265" s="214"/>
      <c r="CV265" s="214"/>
      <c r="CW265" s="214"/>
      <c r="CX265" s="214"/>
      <c r="CY265" s="214"/>
      <c r="CZ265" s="214"/>
      <c r="DA265" s="214"/>
      <c r="DB265" s="214"/>
      <c r="DC265" s="214"/>
      <c r="DD265" s="214"/>
      <c r="DE265" s="214"/>
      <c r="DF265" s="214"/>
      <c r="DG265" s="214"/>
      <c r="DH265" s="214"/>
      <c r="DI265" s="214"/>
      <c r="DJ265" s="214"/>
      <c r="DK265" s="214"/>
      <c r="DL265" s="214"/>
      <c r="DM265" s="214"/>
      <c r="DN265" s="214"/>
      <c r="DO265" s="214"/>
      <c r="DP265" s="214"/>
      <c r="DQ265" s="214"/>
      <c r="DR265" s="214"/>
      <c r="DS265" s="214"/>
      <c r="DT265" s="214"/>
      <c r="DU265" s="214"/>
      <c r="DV265" s="214"/>
      <c r="DW265" s="214"/>
      <c r="DX265" s="214"/>
      <c r="DY265" s="214"/>
      <c r="DZ265" s="214"/>
      <c r="EA265" s="214"/>
      <c r="EB265" s="214"/>
      <c r="EC265" s="214"/>
      <c r="ED265" s="214"/>
      <c r="EE265" s="214"/>
      <c r="EF265" s="214"/>
      <c r="EG265" s="214"/>
      <c r="EH265" s="214"/>
      <c r="EI265" s="214"/>
      <c r="EJ265" s="214"/>
      <c r="EK265" s="214"/>
      <c r="EL265" s="214"/>
      <c r="EM265" s="214"/>
      <c r="EN265" s="214"/>
      <c r="EO265" s="214"/>
      <c r="EP265" s="214"/>
      <c r="EQ265" s="214"/>
      <c r="ER265" s="214"/>
      <c r="ES265" s="214"/>
      <c r="ET265" s="214"/>
      <c r="EU265" s="214"/>
      <c r="EV265" s="214"/>
    </row>
    <row r="266" spans="1:152" ht="16.5" thickBot="1">
      <c r="A266" s="959" t="s">
        <v>1862</v>
      </c>
      <c r="B266" s="942">
        <v>44757</v>
      </c>
      <c r="C266" s="934" t="s">
        <v>368</v>
      </c>
      <c r="D266" s="934" t="s">
        <v>544</v>
      </c>
      <c r="E266" s="995">
        <v>0.69599999999999995</v>
      </c>
      <c r="F266" s="943">
        <v>6.9599999999999991</v>
      </c>
      <c r="G266" s="936" t="s">
        <v>1626</v>
      </c>
      <c r="H266" s="936" t="s">
        <v>1626</v>
      </c>
      <c r="I266" s="248" t="str">
        <f t="shared" ref="I266:I277" si="17">LEFT(D266,12)</f>
        <v>NL0010060257</v>
      </c>
      <c r="J266" s="248" t="str">
        <f t="shared" si="14"/>
        <v>NL0010060257</v>
      </c>
      <c r="K266" s="303" t="str">
        <f t="shared" si="16"/>
        <v>FGBMU8</v>
      </c>
      <c r="L266" s="303" t="str">
        <f t="shared" si="15"/>
        <v>FGBMU8</v>
      </c>
      <c r="M266" s="349" t="s">
        <v>1626</v>
      </c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7"/>
      <c r="AC266" s="217"/>
      <c r="AD266" s="217"/>
      <c r="AE266" s="217"/>
      <c r="AF266" s="217"/>
      <c r="AG266" s="217"/>
      <c r="AH266" s="217"/>
      <c r="AI266" s="217"/>
      <c r="AJ266" s="217"/>
      <c r="AK266" s="217"/>
      <c r="AL266" s="217"/>
      <c r="AM266" s="217"/>
      <c r="AN266" s="217"/>
      <c r="AO266" s="217"/>
      <c r="AP266" s="217"/>
      <c r="AQ266" s="217"/>
      <c r="AR266" s="217"/>
      <c r="AS266" s="217"/>
      <c r="AT266" s="217"/>
      <c r="AU266" s="217"/>
      <c r="AV266" s="217"/>
      <c r="AW266" s="217"/>
      <c r="AX266" s="217"/>
      <c r="AY266" s="217"/>
      <c r="AZ266" s="217"/>
      <c r="BA266" s="217"/>
      <c r="BB266" s="217"/>
      <c r="BC266" s="217"/>
      <c r="BD266" s="217"/>
      <c r="BE266" s="217"/>
      <c r="BF266" s="217"/>
      <c r="BG266" s="217"/>
      <c r="BH266" s="217"/>
      <c r="BI266" s="217"/>
      <c r="BJ266" s="217"/>
      <c r="BK266" s="217"/>
      <c r="BL266" s="217"/>
      <c r="BM266" s="217"/>
      <c r="BN266" s="217"/>
      <c r="BO266" s="217"/>
      <c r="BP266" s="217"/>
      <c r="BQ266" s="217"/>
      <c r="BR266" s="217"/>
      <c r="BS266" s="217"/>
      <c r="BT266" s="217"/>
      <c r="BU266" s="217"/>
      <c r="BV266" s="217"/>
      <c r="BW266" s="217"/>
      <c r="BX266" s="217"/>
      <c r="BY266" s="217"/>
      <c r="BZ266" s="217"/>
      <c r="CA266" s="217"/>
      <c r="CB266" s="217"/>
      <c r="CC266" s="217"/>
      <c r="CD266" s="217"/>
      <c r="CE266" s="217"/>
      <c r="CF266" s="217"/>
      <c r="CG266" s="217"/>
      <c r="CH266" s="217"/>
      <c r="CI266" s="217"/>
      <c r="CJ266" s="217"/>
      <c r="CK266" s="217"/>
      <c r="CL266" s="217"/>
      <c r="CM266" s="217"/>
      <c r="CN266" s="217"/>
      <c r="CO266" s="217"/>
      <c r="CP266" s="217"/>
      <c r="CQ266" s="217"/>
      <c r="CR266" s="217"/>
      <c r="CS266" s="217"/>
      <c r="CT266" s="217"/>
      <c r="CU266" s="217"/>
      <c r="CV266" s="217"/>
      <c r="CW266" s="217"/>
      <c r="CX266" s="217"/>
      <c r="CY266" s="217"/>
      <c r="CZ266" s="217"/>
      <c r="DA266" s="217"/>
      <c r="DB266" s="217"/>
      <c r="DC266" s="217"/>
      <c r="DD266" s="217"/>
      <c r="DE266" s="217"/>
      <c r="DF266" s="217"/>
      <c r="DG266" s="217"/>
      <c r="DH266" s="217"/>
      <c r="DI266" s="217"/>
      <c r="DJ266" s="217"/>
      <c r="DK266" s="217"/>
      <c r="DL266" s="217"/>
      <c r="DM266" s="217"/>
      <c r="DN266" s="217"/>
      <c r="DO266" s="217"/>
      <c r="DP266" s="217"/>
      <c r="DQ266" s="217"/>
      <c r="DR266" s="217"/>
      <c r="DS266" s="217"/>
      <c r="DT266" s="217"/>
      <c r="DU266" s="217"/>
      <c r="DV266" s="217"/>
      <c r="DW266" s="217"/>
      <c r="DX266" s="217"/>
      <c r="DY266" s="217"/>
      <c r="DZ266" s="217"/>
      <c r="EA266" s="217"/>
      <c r="EB266" s="217"/>
      <c r="EC266" s="217"/>
      <c r="ED266" s="217"/>
      <c r="EE266" s="217"/>
      <c r="EF266" s="217"/>
      <c r="EG266" s="217"/>
      <c r="EH266" s="217"/>
      <c r="EI266" s="217"/>
      <c r="EJ266" s="217"/>
      <c r="EK266" s="217"/>
      <c r="EL266" s="217"/>
      <c r="EM266" s="217"/>
      <c r="EN266" s="217"/>
      <c r="EO266" s="217"/>
      <c r="EP266" s="217"/>
      <c r="EQ266" s="217"/>
      <c r="ER266" s="217"/>
      <c r="ES266" s="217"/>
      <c r="ET266" s="214"/>
      <c r="EU266" s="214"/>
      <c r="EV266" s="214"/>
    </row>
    <row r="267" spans="1:152" ht="16.5" thickBot="1">
      <c r="A267" s="959" t="s">
        <v>1863</v>
      </c>
      <c r="B267" s="942">
        <v>44941</v>
      </c>
      <c r="C267" s="934" t="s">
        <v>122</v>
      </c>
      <c r="D267" s="934" t="s">
        <v>545</v>
      </c>
      <c r="E267" s="994">
        <v>0.81200000000000006</v>
      </c>
      <c r="F267" s="943">
        <v>8.120000000000001</v>
      </c>
      <c r="G267" s="936" t="s">
        <v>1626</v>
      </c>
      <c r="H267" s="936" t="s">
        <v>1626</v>
      </c>
      <c r="I267" s="248" t="str">
        <f t="shared" si="17"/>
        <v>NL0000102275</v>
      </c>
      <c r="J267" s="248" t="str">
        <f t="shared" si="14"/>
        <v>NL0000102275</v>
      </c>
      <c r="K267" s="303" t="str">
        <f t="shared" si="16"/>
        <v>FGBMU8</v>
      </c>
      <c r="L267" s="303" t="str">
        <f t="shared" si="15"/>
        <v>FGBMU8</v>
      </c>
      <c r="M267" s="349" t="s">
        <v>1626</v>
      </c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  <c r="CG267" s="214"/>
      <c r="CH267" s="214"/>
      <c r="CI267" s="214"/>
      <c r="CJ267" s="214"/>
      <c r="CK267" s="214"/>
      <c r="CL267" s="214"/>
      <c r="CM267" s="214"/>
      <c r="CN267" s="214"/>
      <c r="CO267" s="214"/>
      <c r="CP267" s="214"/>
      <c r="CQ267" s="214"/>
      <c r="CR267" s="214"/>
      <c r="CS267" s="214"/>
      <c r="CT267" s="214"/>
      <c r="CU267" s="214"/>
      <c r="CV267" s="214"/>
      <c r="CW267" s="214"/>
      <c r="CX267" s="214"/>
      <c r="CY267" s="214"/>
      <c r="CZ267" s="214"/>
      <c r="DA267" s="214"/>
      <c r="DB267" s="214"/>
      <c r="DC267" s="214"/>
      <c r="DD267" s="214"/>
      <c r="DE267" s="214"/>
      <c r="DF267" s="214"/>
      <c r="DG267" s="214"/>
      <c r="DH267" s="214"/>
      <c r="DI267" s="214"/>
      <c r="DJ267" s="214"/>
      <c r="DK267" s="214"/>
      <c r="DL267" s="214"/>
      <c r="DM267" s="214"/>
      <c r="DN267" s="214"/>
      <c r="DO267" s="214"/>
      <c r="DP267" s="214"/>
      <c r="DQ267" s="214"/>
      <c r="DR267" s="214"/>
      <c r="DS267" s="214"/>
      <c r="DT267" s="214"/>
      <c r="DU267" s="214"/>
      <c r="DV267" s="214"/>
      <c r="DW267" s="214"/>
      <c r="DX267" s="214"/>
      <c r="DY267" s="214"/>
      <c r="DZ267" s="214"/>
      <c r="EA267" s="214"/>
      <c r="EB267" s="214"/>
      <c r="EC267" s="214"/>
      <c r="ED267" s="214"/>
      <c r="EE267" s="214"/>
      <c r="EF267" s="214"/>
      <c r="EG267" s="214"/>
      <c r="EH267" s="214"/>
      <c r="EI267" s="214"/>
      <c r="EJ267" s="214"/>
      <c r="EK267" s="214"/>
      <c r="EL267" s="214"/>
      <c r="EM267" s="214"/>
      <c r="EN267" s="214"/>
      <c r="EO267" s="214"/>
      <c r="EP267" s="214"/>
      <c r="EQ267" s="214"/>
      <c r="ER267" s="214"/>
      <c r="ES267" s="214"/>
      <c r="ET267" s="214"/>
      <c r="EU267" s="214"/>
      <c r="EV267" s="214"/>
    </row>
    <row r="268" spans="1:152" ht="16.5" thickBot="1">
      <c r="A268" s="959" t="s">
        <v>1864</v>
      </c>
      <c r="B268" s="942">
        <v>44941</v>
      </c>
      <c r="C268" s="934" t="s">
        <v>121</v>
      </c>
      <c r="D268" s="934" t="s">
        <v>546</v>
      </c>
      <c r="E268" s="994">
        <v>0.89100000000000001</v>
      </c>
      <c r="F268" s="943">
        <v>8.91</v>
      </c>
      <c r="G268" s="936" t="s">
        <v>1626</v>
      </c>
      <c r="H268" s="936" t="s">
        <v>1626</v>
      </c>
      <c r="I268" s="248" t="str">
        <f t="shared" si="17"/>
        <v>NL0000102077</v>
      </c>
      <c r="J268" s="248" t="str">
        <f t="shared" si="14"/>
        <v>NL0000102077</v>
      </c>
      <c r="K268" s="303" t="str">
        <f t="shared" si="16"/>
        <v>FGBMU8</v>
      </c>
      <c r="L268" s="303" t="str">
        <f t="shared" si="15"/>
        <v>FGBMU8</v>
      </c>
      <c r="M268" s="349" t="s">
        <v>1626</v>
      </c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  <c r="CG268" s="214"/>
      <c r="CH268" s="214"/>
      <c r="CI268" s="214"/>
      <c r="CJ268" s="214"/>
      <c r="CK268" s="214"/>
      <c r="CL268" s="214"/>
      <c r="CM268" s="214"/>
      <c r="CN268" s="214"/>
      <c r="CO268" s="214"/>
      <c r="CP268" s="214"/>
      <c r="CQ268" s="214"/>
      <c r="CR268" s="214"/>
      <c r="CS268" s="214"/>
      <c r="CT268" s="214"/>
      <c r="CU268" s="214"/>
      <c r="CV268" s="214"/>
      <c r="CW268" s="214"/>
      <c r="CX268" s="214"/>
      <c r="CY268" s="214"/>
      <c r="CZ268" s="214"/>
      <c r="DA268" s="214"/>
      <c r="DB268" s="214"/>
      <c r="DC268" s="214"/>
      <c r="DD268" s="214"/>
      <c r="DE268" s="214"/>
      <c r="DF268" s="214"/>
      <c r="DG268" s="214"/>
      <c r="DH268" s="214"/>
      <c r="DI268" s="214"/>
      <c r="DJ268" s="214"/>
      <c r="DK268" s="214"/>
      <c r="DL268" s="214"/>
      <c r="DM268" s="214"/>
      <c r="DN268" s="214"/>
      <c r="DO268" s="214"/>
      <c r="DP268" s="214"/>
      <c r="DQ268" s="214"/>
      <c r="DR268" s="214"/>
      <c r="DS268" s="214"/>
      <c r="DT268" s="214"/>
      <c r="DU268" s="214"/>
      <c r="DV268" s="214"/>
      <c r="DW268" s="214"/>
      <c r="DX268" s="214"/>
      <c r="DY268" s="214"/>
      <c r="DZ268" s="214"/>
      <c r="EA268" s="214"/>
      <c r="EB268" s="214"/>
      <c r="EC268" s="214"/>
      <c r="ED268" s="214"/>
      <c r="EE268" s="214"/>
      <c r="EF268" s="214"/>
      <c r="EG268" s="214"/>
      <c r="EH268" s="214"/>
      <c r="EI268" s="214"/>
      <c r="EJ268" s="214"/>
      <c r="EK268" s="214"/>
      <c r="EL268" s="214"/>
      <c r="EM268" s="214"/>
      <c r="EN268" s="214"/>
      <c r="EO268" s="214"/>
      <c r="EP268" s="214"/>
      <c r="EQ268" s="214"/>
      <c r="ER268" s="214"/>
      <c r="ES268" s="214"/>
      <c r="ET268" s="214"/>
      <c r="EU268" s="214"/>
      <c r="EV268" s="214"/>
    </row>
    <row r="269" spans="1:152" ht="16.5" thickBot="1">
      <c r="A269" s="959" t="s">
        <v>1865</v>
      </c>
      <c r="B269" s="942">
        <v>45122</v>
      </c>
      <c r="C269" s="934" t="s">
        <v>369</v>
      </c>
      <c r="D269" s="934" t="s">
        <v>547</v>
      </c>
      <c r="E269" s="994">
        <v>0.85099999999999998</v>
      </c>
      <c r="F269" s="943">
        <v>8.51</v>
      </c>
      <c r="G269" s="936" t="s">
        <v>1626</v>
      </c>
      <c r="H269" s="936" t="s">
        <v>1626</v>
      </c>
      <c r="I269" s="248" t="str">
        <f t="shared" si="17"/>
        <v>NL0010418810</v>
      </c>
      <c r="J269" s="248" t="str">
        <f t="shared" si="14"/>
        <v>NL0010418810</v>
      </c>
      <c r="K269" s="303" t="str">
        <f t="shared" si="16"/>
        <v>FGBMU8</v>
      </c>
      <c r="L269" s="303" t="str">
        <f t="shared" si="15"/>
        <v>FGBMU8</v>
      </c>
      <c r="M269" s="349" t="s">
        <v>1626</v>
      </c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  <c r="CG269" s="214"/>
      <c r="CH269" s="214"/>
      <c r="CI269" s="214"/>
      <c r="CJ269" s="214"/>
      <c r="CK269" s="214"/>
      <c r="CL269" s="214"/>
      <c r="CM269" s="214"/>
      <c r="CN269" s="214"/>
      <c r="CO269" s="214"/>
      <c r="CP269" s="214"/>
      <c r="CQ269" s="214"/>
      <c r="CR269" s="214"/>
      <c r="CS269" s="214"/>
      <c r="CT269" s="214"/>
      <c r="CU269" s="214"/>
      <c r="CV269" s="214"/>
      <c r="CW269" s="214"/>
      <c r="CX269" s="214"/>
      <c r="CY269" s="214"/>
      <c r="CZ269" s="214"/>
      <c r="DA269" s="214"/>
      <c r="DB269" s="214"/>
      <c r="DC269" s="214"/>
      <c r="DD269" s="214"/>
      <c r="DE269" s="214"/>
      <c r="DF269" s="214"/>
      <c r="DG269" s="214"/>
      <c r="DH269" s="214"/>
      <c r="DI269" s="214"/>
      <c r="DJ269" s="214"/>
      <c r="DK269" s="214"/>
      <c r="DL269" s="214"/>
      <c r="DM269" s="214"/>
      <c r="DN269" s="214"/>
      <c r="DO269" s="214"/>
      <c r="DP269" s="214"/>
      <c r="DQ269" s="214"/>
      <c r="DR269" s="214"/>
      <c r="DS269" s="214"/>
      <c r="DT269" s="214"/>
      <c r="DU269" s="214"/>
      <c r="DV269" s="214"/>
      <c r="DW269" s="214"/>
      <c r="DX269" s="214"/>
      <c r="DY269" s="214"/>
      <c r="DZ269" s="214"/>
      <c r="EA269" s="214"/>
      <c r="EB269" s="214"/>
      <c r="EC269" s="214"/>
      <c r="ED269" s="214"/>
      <c r="EE269" s="214"/>
      <c r="EF269" s="214"/>
      <c r="EG269" s="214"/>
      <c r="EH269" s="214"/>
      <c r="EI269" s="214"/>
      <c r="EJ269" s="214"/>
      <c r="EK269" s="214"/>
      <c r="EL269" s="214"/>
      <c r="EM269" s="214"/>
      <c r="EN269" s="214"/>
      <c r="EO269" s="214"/>
      <c r="EP269" s="214"/>
      <c r="EQ269" s="214"/>
      <c r="ER269" s="214"/>
      <c r="ES269" s="214"/>
      <c r="ET269" s="214"/>
      <c r="EU269" s="214"/>
      <c r="EV269" s="214"/>
    </row>
    <row r="270" spans="1:152" ht="16.5" thickBot="1">
      <c r="A270" s="959" t="s">
        <v>1866</v>
      </c>
      <c r="B270" s="942">
        <v>45306</v>
      </c>
      <c r="C270" s="934" t="s">
        <v>1480</v>
      </c>
      <c r="D270" s="934" t="s">
        <v>1481</v>
      </c>
      <c r="E270" s="994">
        <v>0.879</v>
      </c>
      <c r="F270" s="943">
        <v>8.7899999999999991</v>
      </c>
      <c r="G270" s="936" t="s">
        <v>1626</v>
      </c>
      <c r="H270" s="936" t="s">
        <v>1626</v>
      </c>
      <c r="I270" s="248" t="str">
        <f t="shared" si="17"/>
        <v>NL0012650469</v>
      </c>
      <c r="J270" s="248" t="str">
        <f t="shared" si="14"/>
        <v>NL0012650469</v>
      </c>
      <c r="K270" s="303" t="str">
        <f t="shared" si="16"/>
        <v>FGBMU8</v>
      </c>
      <c r="L270" s="303" t="str">
        <f t="shared" si="15"/>
        <v>FGBMU8</v>
      </c>
      <c r="M270" s="349" t="s">
        <v>1626</v>
      </c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  <c r="CG270" s="214"/>
      <c r="CH270" s="214"/>
      <c r="CI270" s="214"/>
      <c r="CJ270" s="214"/>
      <c r="CK270" s="214"/>
      <c r="CL270" s="214"/>
      <c r="CM270" s="214"/>
      <c r="CN270" s="214"/>
      <c r="CO270" s="214"/>
      <c r="CP270" s="214"/>
      <c r="CQ270" s="214"/>
      <c r="CR270" s="214"/>
      <c r="CS270" s="214"/>
      <c r="CT270" s="214"/>
      <c r="CU270" s="214"/>
      <c r="CV270" s="214"/>
      <c r="CW270" s="214"/>
      <c r="CX270" s="214"/>
      <c r="CY270" s="214"/>
      <c r="CZ270" s="214"/>
      <c r="DA270" s="214"/>
      <c r="DB270" s="214"/>
      <c r="DC270" s="214"/>
      <c r="DD270" s="214"/>
      <c r="DE270" s="214"/>
      <c r="DF270" s="214"/>
      <c r="DG270" s="214"/>
      <c r="DH270" s="214"/>
      <c r="DI270" s="214"/>
      <c r="DJ270" s="214"/>
      <c r="DK270" s="214"/>
      <c r="DL270" s="214"/>
      <c r="DM270" s="214"/>
      <c r="DN270" s="214"/>
      <c r="DO270" s="214"/>
      <c r="DP270" s="214"/>
      <c r="DQ270" s="214"/>
      <c r="DR270" s="214"/>
      <c r="DS270" s="214"/>
      <c r="DT270" s="214"/>
      <c r="DU270" s="214"/>
      <c r="DV270" s="214"/>
      <c r="DW270" s="214"/>
      <c r="DX270" s="214"/>
      <c r="DY270" s="214"/>
      <c r="DZ270" s="214"/>
      <c r="EA270" s="214"/>
      <c r="EB270" s="214"/>
      <c r="EC270" s="214"/>
      <c r="ED270" s="214"/>
      <c r="EE270" s="214"/>
      <c r="EF270" s="214"/>
      <c r="EG270" s="214"/>
      <c r="EH270" s="214"/>
      <c r="EI270" s="214"/>
      <c r="EJ270" s="214"/>
      <c r="EK270" s="214"/>
      <c r="EL270" s="214"/>
      <c r="EM270" s="214"/>
      <c r="EN270" s="214"/>
      <c r="EO270" s="214"/>
      <c r="EP270" s="214"/>
      <c r="EQ270" s="214"/>
      <c r="ER270" s="214"/>
      <c r="ES270" s="214"/>
      <c r="ET270" s="214"/>
      <c r="EU270" s="214"/>
      <c r="EV270" s="214"/>
    </row>
    <row r="271" spans="1:152" ht="16.5" thickBot="1">
      <c r="A271" s="959" t="s">
        <v>1867</v>
      </c>
      <c r="B271" s="942">
        <v>45488</v>
      </c>
      <c r="C271" s="934" t="s">
        <v>370</v>
      </c>
      <c r="D271" s="934" t="s">
        <v>244</v>
      </c>
      <c r="E271" s="994">
        <v>1.0209999999999999</v>
      </c>
      <c r="F271" s="943">
        <v>10.209999999999999</v>
      </c>
      <c r="G271" s="936" t="s">
        <v>1626</v>
      </c>
      <c r="H271" s="936" t="s">
        <v>1626</v>
      </c>
      <c r="I271" s="248" t="str">
        <f t="shared" si="17"/>
        <v>NL0010733424</v>
      </c>
      <c r="J271" s="248" t="str">
        <f t="shared" si="14"/>
        <v>NL0010733424</v>
      </c>
      <c r="K271" s="303" t="str">
        <f t="shared" si="16"/>
        <v>FGBMU8</v>
      </c>
      <c r="L271" s="303" t="str">
        <f t="shared" si="15"/>
        <v>FGBMU8</v>
      </c>
      <c r="M271" s="349" t="s">
        <v>1626</v>
      </c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  <c r="CG271" s="214"/>
      <c r="CH271" s="214"/>
      <c r="CI271" s="214"/>
      <c r="CJ271" s="214"/>
      <c r="CK271" s="214"/>
      <c r="CL271" s="214"/>
      <c r="CM271" s="214"/>
      <c r="CN271" s="214"/>
      <c r="CO271" s="214"/>
      <c r="CP271" s="214"/>
      <c r="CQ271" s="214"/>
      <c r="CR271" s="214"/>
      <c r="CS271" s="214"/>
      <c r="CT271" s="214"/>
      <c r="CU271" s="214"/>
      <c r="CV271" s="214"/>
      <c r="CW271" s="214"/>
      <c r="CX271" s="214"/>
      <c r="CY271" s="214"/>
      <c r="CZ271" s="214"/>
      <c r="DA271" s="214"/>
      <c r="DB271" s="214"/>
      <c r="DC271" s="214"/>
      <c r="DD271" s="214"/>
      <c r="DE271" s="214"/>
      <c r="DF271" s="214"/>
      <c r="DG271" s="214"/>
      <c r="DH271" s="214"/>
      <c r="DI271" s="214"/>
      <c r="DJ271" s="214"/>
      <c r="DK271" s="214"/>
      <c r="DL271" s="214"/>
      <c r="DM271" s="214"/>
      <c r="DN271" s="214"/>
      <c r="DO271" s="214"/>
      <c r="DP271" s="214"/>
      <c r="DQ271" s="214"/>
      <c r="DR271" s="214"/>
      <c r="DS271" s="214"/>
      <c r="DT271" s="214"/>
      <c r="DU271" s="214"/>
      <c r="DV271" s="214"/>
      <c r="DW271" s="214"/>
      <c r="DX271" s="214"/>
      <c r="DY271" s="214"/>
      <c r="DZ271" s="214"/>
      <c r="EA271" s="214"/>
      <c r="EB271" s="214"/>
      <c r="EC271" s="214"/>
      <c r="ED271" s="214"/>
      <c r="EE271" s="214"/>
      <c r="EF271" s="214"/>
      <c r="EG271" s="214"/>
      <c r="EH271" s="214"/>
      <c r="EI271" s="214"/>
      <c r="EJ271" s="214"/>
      <c r="EK271" s="214"/>
      <c r="EL271" s="214"/>
      <c r="EM271" s="214"/>
      <c r="EN271" s="214"/>
      <c r="EO271" s="214"/>
      <c r="EP271" s="214"/>
      <c r="EQ271" s="214"/>
      <c r="ER271" s="214"/>
      <c r="ES271" s="214"/>
      <c r="ET271" s="214"/>
      <c r="EU271" s="214"/>
      <c r="EV271" s="214"/>
    </row>
    <row r="272" spans="1:152" ht="16.5" thickBot="1">
      <c r="A272" s="959" t="s">
        <v>1868</v>
      </c>
      <c r="B272" s="942">
        <v>45853</v>
      </c>
      <c r="C272" s="944" t="s">
        <v>411</v>
      </c>
      <c r="D272" s="934" t="s">
        <v>412</v>
      </c>
      <c r="E272" s="994">
        <v>1.1020000000000001</v>
      </c>
      <c r="F272" s="943">
        <v>11.020000000000001</v>
      </c>
      <c r="G272" s="936" t="s">
        <v>1646</v>
      </c>
      <c r="H272" s="936" t="s">
        <v>1646</v>
      </c>
      <c r="I272" s="248" t="str">
        <f t="shared" si="17"/>
        <v>NL0011220108</v>
      </c>
      <c r="J272" s="248" t="str">
        <f t="shared" si="14"/>
        <v>NL0011220108</v>
      </c>
      <c r="K272" s="303" t="str">
        <f t="shared" si="16"/>
        <v>FGBLU8</v>
      </c>
      <c r="L272" s="303" t="str">
        <f t="shared" ref="L272:L277" si="18">K272</f>
        <v>FGBLU8</v>
      </c>
      <c r="M272" s="349" t="s">
        <v>1646</v>
      </c>
    </row>
    <row r="273" spans="1:13" ht="16.5" thickBot="1">
      <c r="A273" s="959" t="s">
        <v>1869</v>
      </c>
      <c r="B273" s="942">
        <v>46218</v>
      </c>
      <c r="C273" s="944" t="s">
        <v>680</v>
      </c>
      <c r="D273" s="934" t="s">
        <v>681</v>
      </c>
      <c r="E273" s="994">
        <v>0.55700000000000005</v>
      </c>
      <c r="F273" s="943">
        <v>5.57</v>
      </c>
      <c r="G273" s="936" t="s">
        <v>1646</v>
      </c>
      <c r="H273" s="936" t="s">
        <v>1646</v>
      </c>
      <c r="I273" s="248" t="str">
        <f t="shared" si="17"/>
        <v>NL0011819040</v>
      </c>
      <c r="J273" s="248" t="str">
        <f t="shared" ref="J273:J280" si="19">I273</f>
        <v>NL0011819040</v>
      </c>
      <c r="K273" s="303" t="str">
        <f t="shared" si="16"/>
        <v>FGBLU8</v>
      </c>
      <c r="L273" s="303" t="str">
        <f t="shared" si="18"/>
        <v>FGBLU8</v>
      </c>
      <c r="M273" s="349" t="s">
        <v>1646</v>
      </c>
    </row>
    <row r="274" spans="1:13" ht="16.5" thickBot="1">
      <c r="A274" s="959" t="s">
        <v>1870</v>
      </c>
      <c r="B274" s="942">
        <v>46583</v>
      </c>
      <c r="C274" s="944" t="s">
        <v>739</v>
      </c>
      <c r="D274" s="944" t="s">
        <v>740</v>
      </c>
      <c r="E274" s="994">
        <v>0.624</v>
      </c>
      <c r="F274" s="943">
        <v>6.24</v>
      </c>
      <c r="G274" s="936" t="s">
        <v>1646</v>
      </c>
      <c r="H274" s="936" t="s">
        <v>1646</v>
      </c>
      <c r="I274" s="248" t="str">
        <f t="shared" si="17"/>
        <v>NL0012171458</v>
      </c>
      <c r="J274" s="248" t="str">
        <f t="shared" si="19"/>
        <v>NL0012171458</v>
      </c>
      <c r="K274" s="303" t="str">
        <f t="shared" si="16"/>
        <v>FGBLU8</v>
      </c>
      <c r="L274" s="303" t="str">
        <f t="shared" si="18"/>
        <v>FGBLU8</v>
      </c>
      <c r="M274" s="349" t="s">
        <v>1646</v>
      </c>
    </row>
    <row r="275" spans="1:13" ht="16.5" thickBot="1">
      <c r="A275" s="959" t="s">
        <v>1871</v>
      </c>
      <c r="B275" s="942">
        <v>46767</v>
      </c>
      <c r="C275" s="934" t="s">
        <v>123</v>
      </c>
      <c r="D275" s="934" t="s">
        <v>548</v>
      </c>
      <c r="E275" s="994">
        <v>0.82199999999999995</v>
      </c>
      <c r="F275" s="943">
        <v>8.2199999999999989</v>
      </c>
      <c r="G275" s="936" t="s">
        <v>1646</v>
      </c>
      <c r="H275" s="936" t="s">
        <v>1646</v>
      </c>
      <c r="I275" s="248" t="str">
        <f t="shared" si="17"/>
        <v>NL0000102317</v>
      </c>
      <c r="J275" s="248" t="str">
        <f t="shared" si="19"/>
        <v>NL0000102317</v>
      </c>
      <c r="K275" s="303" t="str">
        <f t="shared" si="16"/>
        <v>FGBLU8</v>
      </c>
      <c r="L275" s="303" t="str">
        <f t="shared" si="18"/>
        <v>FGBLU8</v>
      </c>
      <c r="M275" s="349" t="s">
        <v>1646</v>
      </c>
    </row>
    <row r="276" spans="1:13" ht="16.5" thickBot="1">
      <c r="A276" s="959" t="s">
        <v>1872</v>
      </c>
      <c r="B276" s="942">
        <v>46949</v>
      </c>
      <c r="C276" s="944" t="s">
        <v>1873</v>
      </c>
      <c r="D276" s="944" t="s">
        <v>1874</v>
      </c>
      <c r="E276" s="994">
        <v>0.68200000000000005</v>
      </c>
      <c r="F276" s="943">
        <v>6.82</v>
      </c>
      <c r="G276" s="936" t="s">
        <v>1646</v>
      </c>
      <c r="H276" s="936" t="s">
        <v>1646</v>
      </c>
      <c r="I276" s="248" t="str">
        <f t="shared" si="17"/>
        <v>NL0012818504</v>
      </c>
      <c r="J276" s="248" t="str">
        <f t="shared" si="19"/>
        <v>NL0012818504</v>
      </c>
      <c r="K276" s="303" t="str">
        <f t="shared" si="16"/>
        <v>FGBLU8</v>
      </c>
      <c r="L276" s="303" t="str">
        <f t="shared" si="18"/>
        <v>FGBLU8</v>
      </c>
      <c r="M276" s="349" t="s">
        <v>1646</v>
      </c>
    </row>
    <row r="277" spans="1:13" ht="16.5" thickBot="1">
      <c r="A277" s="959" t="s">
        <v>1875</v>
      </c>
      <c r="B277" s="942">
        <v>48594</v>
      </c>
      <c r="C277" s="934" t="s">
        <v>371</v>
      </c>
      <c r="D277" s="934" t="s">
        <v>549</v>
      </c>
      <c r="E277" s="994">
        <v>1.0609999999999999</v>
      </c>
      <c r="F277" s="943">
        <v>10.61</v>
      </c>
      <c r="G277" s="936" t="s">
        <v>1646</v>
      </c>
      <c r="H277" s="936" t="s">
        <v>1646</v>
      </c>
      <c r="I277" s="248" t="str">
        <f t="shared" si="17"/>
        <v>NL0010071189</v>
      </c>
      <c r="J277" s="248" t="str">
        <f t="shared" si="19"/>
        <v>NL0010071189</v>
      </c>
      <c r="K277" s="303" t="str">
        <f t="shared" si="16"/>
        <v>FGBLU8</v>
      </c>
      <c r="L277" s="303" t="str">
        <f t="shared" si="18"/>
        <v>FGBLU8</v>
      </c>
      <c r="M277" s="349" t="s">
        <v>1646</v>
      </c>
    </row>
    <row r="278" spans="1:13" ht="16.5" thickBot="1">
      <c r="A278" s="959" t="s">
        <v>1876</v>
      </c>
      <c r="B278" s="942">
        <v>50055</v>
      </c>
      <c r="C278" s="934" t="s">
        <v>124</v>
      </c>
      <c r="D278" s="934" t="s">
        <v>550</v>
      </c>
      <c r="E278" s="994">
        <v>1.506</v>
      </c>
      <c r="F278" s="943">
        <v>15.06</v>
      </c>
      <c r="G278" s="936" t="s">
        <v>1646</v>
      </c>
      <c r="H278" s="936" t="s">
        <v>1646</v>
      </c>
      <c r="I278" s="248" t="str">
        <f>LEFT(D278,12)</f>
        <v>NL0000102234</v>
      </c>
      <c r="J278" s="248" t="str">
        <f t="shared" si="19"/>
        <v>NL0000102234</v>
      </c>
      <c r="K278" s="303" t="str">
        <f>LEFT(H278,6)</f>
        <v>FGBLU8</v>
      </c>
      <c r="L278" s="303" t="str">
        <f>K278</f>
        <v>FGBLU8</v>
      </c>
      <c r="M278" s="349" t="s">
        <v>1646</v>
      </c>
    </row>
    <row r="279" spans="1:13" ht="16.5" thickBot="1">
      <c r="A279" s="959" t="s">
        <v>1877</v>
      </c>
      <c r="B279" s="942">
        <v>51881</v>
      </c>
      <c r="C279" s="934" t="s">
        <v>372</v>
      </c>
      <c r="D279" s="934" t="s">
        <v>551</v>
      </c>
      <c r="E279" s="994">
        <v>1.873</v>
      </c>
      <c r="F279" s="943">
        <v>18.73</v>
      </c>
      <c r="G279" s="936" t="s">
        <v>1646</v>
      </c>
      <c r="H279" s="936" t="s">
        <v>1646</v>
      </c>
      <c r="I279" s="248" t="str">
        <f>LEFT(D279,12)</f>
        <v>NL0009446418</v>
      </c>
      <c r="J279" s="248" t="str">
        <f t="shared" si="19"/>
        <v>NL0009446418</v>
      </c>
      <c r="K279" s="303" t="str">
        <f>LEFT(H279,6)</f>
        <v>FGBLU8</v>
      </c>
      <c r="L279" s="303" t="str">
        <f>K279</f>
        <v>FGBLU8</v>
      </c>
      <c r="M279" s="349" t="s">
        <v>1646</v>
      </c>
    </row>
    <row r="280" spans="1:13" ht="16.5" thickBot="1">
      <c r="A280" s="959" t="s">
        <v>1878</v>
      </c>
      <c r="B280" s="942">
        <v>53707</v>
      </c>
      <c r="C280" s="934" t="s">
        <v>373</v>
      </c>
      <c r="D280" s="934" t="s">
        <v>245</v>
      </c>
      <c r="E280" s="994">
        <v>2.0190000000000001</v>
      </c>
      <c r="F280" s="943">
        <v>20.190000000000001</v>
      </c>
      <c r="G280" s="936" t="s">
        <v>1646</v>
      </c>
      <c r="H280" s="936" t="s">
        <v>1646</v>
      </c>
      <c r="I280" s="248" t="str">
        <f>LEFT(D280,12)</f>
        <v>NL0010721999</v>
      </c>
      <c r="J280" s="248" t="str">
        <f t="shared" si="19"/>
        <v>NL0010721999</v>
      </c>
      <c r="K280" s="303" t="str">
        <f>LEFT(H280,6)</f>
        <v>FGBLU8</v>
      </c>
      <c r="L280" s="303" t="str">
        <f>K280</f>
        <v>FGBLU8</v>
      </c>
      <c r="M280" s="349" t="s">
        <v>1646</v>
      </c>
    </row>
    <row r="281" spans="1:13" ht="15.75">
      <c r="A281" s="895"/>
      <c r="B281" s="894"/>
      <c r="C281" s="892"/>
      <c r="D281" s="892"/>
      <c r="E281" s="717"/>
      <c r="F281" s="717"/>
      <c r="G281" s="936"/>
      <c r="H281" s="893"/>
      <c r="I281" s="248"/>
      <c r="J281" s="248"/>
      <c r="K281" s="303"/>
      <c r="L281" s="303"/>
      <c r="M281" s="349"/>
    </row>
    <row r="282" spans="1:13" ht="15.75">
      <c r="A282" s="720"/>
      <c r="B282" s="719"/>
      <c r="C282" s="717"/>
      <c r="D282" s="717"/>
      <c r="E282" s="717"/>
      <c r="F282" s="717"/>
      <c r="G282" s="936"/>
      <c r="H282" s="718"/>
      <c r="I282" s="248"/>
      <c r="J282" s="248"/>
      <c r="K282" s="303"/>
      <c r="L282" s="303"/>
      <c r="M282" s="349"/>
    </row>
    <row r="283" spans="1:13" ht="15.75">
      <c r="A283" s="310"/>
      <c r="B283" s="310"/>
      <c r="C283" s="310"/>
      <c r="D283" s="310"/>
      <c r="E283" s="717"/>
      <c r="F283" s="717"/>
      <c r="G283" s="936"/>
      <c r="H283" s="310"/>
      <c r="I283" s="310"/>
      <c r="J283" s="310"/>
      <c r="K283" s="310"/>
      <c r="L283" s="310"/>
      <c r="M283" s="310"/>
    </row>
    <row r="284" spans="1:13" ht="15.75">
      <c r="A284" s="310"/>
      <c r="B284" s="310"/>
      <c r="C284" s="310"/>
      <c r="D284" s="310"/>
      <c r="E284" s="717"/>
      <c r="F284" s="717"/>
      <c r="G284" s="310"/>
      <c r="H284" s="310"/>
      <c r="I284" s="310"/>
      <c r="J284" s="310"/>
      <c r="K284" s="310"/>
      <c r="L284" s="310"/>
      <c r="M284" s="310"/>
    </row>
    <row r="285" spans="1:13" ht="15.75">
      <c r="A285" s="310"/>
      <c r="B285" s="310"/>
      <c r="C285" s="310"/>
      <c r="D285" s="310"/>
      <c r="E285" s="717"/>
      <c r="F285" s="717"/>
      <c r="G285" s="310"/>
      <c r="H285" s="310"/>
      <c r="I285" s="310"/>
      <c r="J285" s="310"/>
      <c r="K285" s="310"/>
      <c r="L285" s="310"/>
      <c r="M285" s="310"/>
    </row>
    <row r="286" spans="1:13" ht="15.75">
      <c r="A286" s="310"/>
      <c r="B286" s="310"/>
      <c r="C286" s="310"/>
      <c r="D286" s="310"/>
      <c r="E286" s="717"/>
      <c r="F286" s="717"/>
      <c r="G286" s="310"/>
      <c r="H286" s="310"/>
      <c r="I286" s="310"/>
      <c r="J286" s="310"/>
      <c r="K286" s="310"/>
      <c r="L286" s="310"/>
      <c r="M286" s="310"/>
    </row>
    <row r="287" spans="1:13" ht="15">
      <c r="A287" s="310"/>
      <c r="B287" s="310"/>
      <c r="C287" s="310"/>
      <c r="D287" s="310"/>
      <c r="E287" s="350"/>
      <c r="F287" s="350"/>
      <c r="G287" s="310"/>
      <c r="H287" s="310"/>
      <c r="I287" s="310"/>
      <c r="J287" s="310"/>
      <c r="K287" s="310"/>
      <c r="L287" s="310"/>
      <c r="M287" s="310"/>
    </row>
    <row r="288" spans="1:13" ht="15">
      <c r="A288" s="310"/>
      <c r="B288" s="310"/>
      <c r="C288" s="310"/>
      <c r="D288" s="310"/>
      <c r="E288" s="350"/>
      <c r="F288" s="350"/>
      <c r="G288" s="310"/>
      <c r="H288" s="310"/>
      <c r="I288" s="310"/>
      <c r="J288" s="310"/>
      <c r="K288" s="310"/>
      <c r="L288" s="310"/>
      <c r="M288" s="310"/>
    </row>
    <row r="289" spans="1:13" ht="15">
      <c r="A289" s="310"/>
      <c r="B289" s="310"/>
      <c r="C289" s="310"/>
      <c r="D289" s="310"/>
      <c r="E289" s="350"/>
      <c r="F289" s="350"/>
      <c r="G289" s="310"/>
      <c r="H289" s="310"/>
      <c r="I289" s="310"/>
      <c r="J289" s="310"/>
      <c r="K289" s="310"/>
      <c r="L289" s="310"/>
      <c r="M289" s="310"/>
    </row>
    <row r="290" spans="1:13" ht="15">
      <c r="A290" s="310"/>
      <c r="B290" s="310"/>
      <c r="C290" s="310"/>
      <c r="D290" s="310"/>
      <c r="E290" s="350"/>
      <c r="F290" s="350"/>
      <c r="G290" s="310"/>
      <c r="H290" s="310"/>
      <c r="I290" s="310"/>
      <c r="J290" s="310"/>
      <c r="K290" s="310"/>
      <c r="L290" s="310"/>
      <c r="M290" s="310"/>
    </row>
    <row r="291" spans="1:13" ht="15">
      <c r="A291" s="310"/>
      <c r="B291" s="310"/>
      <c r="C291" s="310"/>
      <c r="D291" s="310"/>
      <c r="E291" s="350"/>
      <c r="F291" s="350"/>
      <c r="G291" s="310"/>
      <c r="H291" s="310"/>
      <c r="I291" s="310"/>
      <c r="J291" s="310"/>
      <c r="K291" s="310"/>
      <c r="L291" s="310"/>
      <c r="M291" s="310"/>
    </row>
    <row r="292" spans="1:13" ht="15">
      <c r="A292" s="310"/>
      <c r="B292" s="310"/>
      <c r="C292" s="310"/>
      <c r="D292" s="310"/>
      <c r="E292" s="350"/>
      <c r="F292" s="350"/>
      <c r="G292" s="310"/>
      <c r="H292" s="310"/>
      <c r="I292" s="310"/>
      <c r="J292" s="310"/>
      <c r="K292" s="310"/>
      <c r="L292" s="310"/>
      <c r="M292" s="310"/>
    </row>
    <row r="293" spans="1:13" ht="15">
      <c r="A293" s="310"/>
      <c r="B293" s="310"/>
      <c r="C293" s="310"/>
      <c r="D293" s="310"/>
      <c r="E293" s="350"/>
      <c r="F293" s="350"/>
      <c r="G293" s="310"/>
      <c r="H293" s="310"/>
      <c r="I293" s="310"/>
      <c r="J293" s="310"/>
      <c r="K293" s="310"/>
      <c r="L293" s="310"/>
      <c r="M293" s="310"/>
    </row>
    <row r="294" spans="1:13" ht="15">
      <c r="A294" s="310"/>
      <c r="B294" s="310"/>
      <c r="C294" s="310"/>
      <c r="D294" s="310"/>
      <c r="E294" s="350"/>
      <c r="F294" s="350"/>
      <c r="G294" s="310"/>
      <c r="H294" s="310"/>
      <c r="I294" s="310"/>
      <c r="J294" s="310"/>
      <c r="K294" s="310"/>
      <c r="L294" s="310"/>
      <c r="M294" s="310"/>
    </row>
    <row r="295" spans="1:13" ht="15">
      <c r="A295" s="310"/>
      <c r="B295" s="310"/>
      <c r="C295" s="310"/>
      <c r="D295" s="310"/>
      <c r="E295" s="350"/>
      <c r="F295" s="350"/>
      <c r="G295" s="310"/>
      <c r="H295" s="310"/>
      <c r="I295" s="310"/>
      <c r="J295" s="310"/>
      <c r="K295" s="310"/>
      <c r="L295" s="310"/>
      <c r="M295" s="310"/>
    </row>
    <row r="296" spans="1:13" ht="15">
      <c r="A296" s="310"/>
      <c r="B296" s="310"/>
      <c r="C296" s="310"/>
      <c r="D296" s="310"/>
      <c r="E296" s="350"/>
      <c r="F296" s="350"/>
      <c r="G296" s="310"/>
      <c r="H296" s="310"/>
      <c r="I296" s="310"/>
      <c r="J296" s="310"/>
      <c r="K296" s="310"/>
      <c r="L296" s="310"/>
      <c r="M296" s="310"/>
    </row>
    <row r="297" spans="1:13" ht="15">
      <c r="A297" s="310"/>
      <c r="B297" s="310"/>
      <c r="C297" s="310"/>
      <c r="D297" s="310"/>
      <c r="E297" s="350"/>
      <c r="F297" s="350"/>
      <c r="G297" s="310"/>
      <c r="H297" s="310"/>
      <c r="I297" s="310"/>
      <c r="J297" s="310"/>
      <c r="K297" s="310"/>
      <c r="L297" s="310"/>
      <c r="M297" s="310"/>
    </row>
    <row r="298" spans="1:13" ht="15">
      <c r="A298" s="310"/>
      <c r="B298" s="310"/>
      <c r="C298" s="310"/>
      <c r="D298" s="310"/>
      <c r="E298" s="350"/>
      <c r="F298" s="350"/>
      <c r="G298" s="310"/>
      <c r="H298" s="310"/>
      <c r="I298" s="310"/>
      <c r="J298" s="310"/>
      <c r="K298" s="310"/>
      <c r="L298" s="310"/>
      <c r="M298" s="310"/>
    </row>
    <row r="299" spans="1:13" ht="15">
      <c r="A299" s="310"/>
      <c r="B299" s="310"/>
      <c r="C299" s="310"/>
      <c r="D299" s="310"/>
      <c r="E299" s="350"/>
      <c r="F299" s="350"/>
      <c r="G299" s="310"/>
      <c r="H299" s="310"/>
      <c r="I299" s="310"/>
      <c r="J299" s="310"/>
      <c r="K299" s="310"/>
      <c r="L299" s="310"/>
      <c r="M299" s="310"/>
    </row>
    <row r="300" spans="1:13" ht="15">
      <c r="A300" s="226"/>
      <c r="B300" s="226"/>
      <c r="C300" s="226"/>
      <c r="D300" s="236"/>
      <c r="E300" s="236"/>
      <c r="F300" s="299"/>
      <c r="H300" s="226"/>
      <c r="I300" s="236"/>
    </row>
    <row r="301" spans="1:13" ht="15">
      <c r="A301" s="226"/>
      <c r="B301" s="226"/>
      <c r="C301" s="226"/>
      <c r="D301" s="236"/>
      <c r="E301" s="236"/>
      <c r="F301" s="299"/>
      <c r="H301" s="226"/>
      <c r="I301" s="236"/>
    </row>
    <row r="302" spans="1:13" ht="15">
      <c r="A302" s="226"/>
      <c r="B302" s="226"/>
      <c r="C302" s="226"/>
      <c r="D302" s="236"/>
      <c r="E302" s="236"/>
      <c r="F302" s="299"/>
      <c r="H302" s="226"/>
      <c r="I302" s="236"/>
    </row>
    <row r="303" spans="1:13" ht="15">
      <c r="A303" s="226"/>
      <c r="B303" s="226"/>
      <c r="C303" s="226"/>
      <c r="D303" s="236"/>
      <c r="E303" s="236"/>
      <c r="F303" s="299"/>
      <c r="H303" s="226"/>
      <c r="I303" s="236"/>
    </row>
    <row r="304" spans="1:13" ht="15">
      <c r="A304" s="226"/>
      <c r="B304" s="226"/>
      <c r="C304" s="226"/>
      <c r="D304" s="236"/>
      <c r="E304" s="236"/>
      <c r="F304" s="299"/>
      <c r="H304" s="226"/>
      <c r="I304" s="236"/>
    </row>
    <row r="305" spans="1:9" ht="15">
      <c r="A305" s="226"/>
      <c r="B305" s="226"/>
      <c r="C305" s="226"/>
      <c r="D305" s="236"/>
      <c r="E305" s="236"/>
      <c r="F305" s="299"/>
      <c r="H305" s="226"/>
      <c r="I305" s="236"/>
    </row>
    <row r="306" spans="1:9" ht="15">
      <c r="A306" s="226"/>
      <c r="B306" s="226"/>
      <c r="C306" s="226"/>
      <c r="D306" s="236"/>
      <c r="E306" s="236"/>
      <c r="F306" s="299"/>
      <c r="H306" s="226"/>
      <c r="I306" s="236"/>
    </row>
    <row r="307" spans="1:9" ht="15">
      <c r="A307" s="226"/>
      <c r="B307" s="226"/>
      <c r="C307" s="226"/>
      <c r="D307" s="236"/>
      <c r="E307" s="236"/>
      <c r="F307" s="299"/>
      <c r="H307" s="226"/>
      <c r="I307" s="236"/>
    </row>
    <row r="308" spans="1:9" ht="15">
      <c r="A308" s="226"/>
      <c r="B308" s="226"/>
      <c r="C308" s="226"/>
      <c r="D308" s="236"/>
      <c r="E308" s="236"/>
      <c r="F308" s="299"/>
      <c r="H308" s="226"/>
      <c r="I308" s="236"/>
    </row>
    <row r="309" spans="1:9" ht="15">
      <c r="A309" s="226"/>
      <c r="B309" s="226"/>
      <c r="C309" s="226"/>
      <c r="D309" s="236"/>
      <c r="E309" s="236"/>
      <c r="F309" s="299"/>
      <c r="H309" s="226"/>
      <c r="I309" s="236"/>
    </row>
    <row r="310" spans="1:9" ht="15">
      <c r="A310" s="226"/>
      <c r="B310" s="226"/>
      <c r="C310" s="226"/>
      <c r="D310" s="236"/>
      <c r="E310" s="236"/>
      <c r="F310" s="299"/>
      <c r="H310" s="226"/>
      <c r="I310" s="236"/>
    </row>
    <row r="311" spans="1:9" ht="15">
      <c r="A311" s="226"/>
      <c r="B311" s="226"/>
      <c r="C311" s="226"/>
      <c r="D311" s="236"/>
      <c r="E311" s="236"/>
      <c r="F311" s="299"/>
      <c r="H311" s="228"/>
      <c r="I311" s="236"/>
    </row>
    <row r="312" spans="1:9" ht="15">
      <c r="A312" s="226"/>
      <c r="B312" s="226"/>
      <c r="C312" s="226"/>
      <c r="D312" s="236"/>
      <c r="E312" s="236"/>
      <c r="F312" s="299"/>
      <c r="H312" s="228"/>
      <c r="I312" s="236"/>
    </row>
    <row r="313" spans="1:9" ht="15">
      <c r="A313" s="226"/>
      <c r="B313" s="226"/>
      <c r="C313" s="226"/>
      <c r="D313" s="236"/>
      <c r="E313" s="236"/>
      <c r="F313" s="299"/>
      <c r="H313" s="228"/>
      <c r="I313" s="236"/>
    </row>
    <row r="314" spans="1:9" ht="15">
      <c r="A314" s="226"/>
      <c r="B314" s="226"/>
      <c r="C314" s="226"/>
      <c r="D314" s="236"/>
      <c r="E314" s="236"/>
      <c r="F314" s="299"/>
      <c r="H314" s="228"/>
      <c r="I314" s="236"/>
    </row>
    <row r="315" spans="1:9" ht="15">
      <c r="A315" s="226"/>
      <c r="B315" s="226"/>
      <c r="C315" s="226"/>
      <c r="D315" s="236"/>
      <c r="E315" s="236"/>
      <c r="F315" s="299"/>
      <c r="H315" s="228"/>
      <c r="I315" s="236"/>
    </row>
    <row r="316" spans="1:9" ht="15">
      <c r="A316" s="226"/>
      <c r="B316" s="226"/>
      <c r="C316" s="226"/>
      <c r="D316" s="236"/>
      <c r="E316" s="236"/>
      <c r="F316" s="299"/>
      <c r="H316" s="228"/>
      <c r="I316" s="236"/>
    </row>
    <row r="317" spans="1:9" ht="15">
      <c r="A317" s="226"/>
      <c r="B317" s="226"/>
      <c r="C317" s="226"/>
      <c r="D317" s="236"/>
      <c r="E317" s="236"/>
      <c r="F317" s="299"/>
      <c r="H317" s="228"/>
      <c r="I317" s="236"/>
    </row>
    <row r="318" spans="1:9" ht="15">
      <c r="A318" s="226"/>
      <c r="B318" s="226"/>
      <c r="C318" s="226"/>
      <c r="D318" s="236"/>
      <c r="E318" s="236"/>
      <c r="F318" s="299"/>
      <c r="H318" s="228"/>
      <c r="I318" s="236"/>
    </row>
    <row r="319" spans="1:9" ht="15">
      <c r="A319" s="226"/>
      <c r="B319" s="226"/>
      <c r="C319" s="226"/>
      <c r="D319" s="236"/>
      <c r="E319" s="236"/>
      <c r="F319" s="299"/>
      <c r="H319" s="228"/>
      <c r="I319" s="236"/>
    </row>
    <row r="320" spans="1:9" ht="15">
      <c r="A320" s="226"/>
      <c r="B320" s="226"/>
      <c r="C320" s="226"/>
      <c r="D320" s="236"/>
      <c r="E320" s="236"/>
      <c r="F320" s="299"/>
      <c r="H320" s="228"/>
      <c r="I320" s="236"/>
    </row>
    <row r="321" spans="1:9" ht="15">
      <c r="A321" s="226"/>
      <c r="B321" s="226"/>
      <c r="C321" s="226"/>
      <c r="D321" s="236"/>
      <c r="E321" s="236"/>
      <c r="F321" s="299"/>
      <c r="H321" s="228"/>
      <c r="I321" s="236"/>
    </row>
    <row r="322" spans="1:9" ht="15">
      <c r="A322" s="226"/>
      <c r="B322" s="226"/>
      <c r="C322" s="226"/>
      <c r="D322" s="236"/>
      <c r="E322" s="236"/>
      <c r="F322" s="299"/>
      <c r="H322" s="228"/>
      <c r="I322" s="236"/>
    </row>
    <row r="323" spans="1:9" ht="15">
      <c r="A323" s="226"/>
      <c r="B323" s="226"/>
      <c r="C323" s="226"/>
      <c r="D323" s="236"/>
      <c r="E323" s="236"/>
      <c r="F323" s="299"/>
      <c r="H323" s="228"/>
      <c r="I323" s="236"/>
    </row>
    <row r="324" spans="1:9" ht="15">
      <c r="A324" s="226"/>
      <c r="B324" s="226"/>
      <c r="C324" s="226"/>
      <c r="D324" s="236"/>
      <c r="E324" s="236"/>
      <c r="F324" s="299"/>
      <c r="H324" s="228"/>
      <c r="I324" s="236"/>
    </row>
    <row r="325" spans="1:9" ht="15">
      <c r="A325" s="226"/>
      <c r="B325" s="226"/>
      <c r="C325" s="226"/>
      <c r="D325" s="236"/>
      <c r="E325" s="236"/>
      <c r="F325" s="299"/>
      <c r="H325" s="228"/>
      <c r="I325" s="236"/>
    </row>
    <row r="326" spans="1:9" ht="15">
      <c r="A326" s="226"/>
      <c r="B326" s="226"/>
      <c r="C326" s="226"/>
      <c r="D326" s="236"/>
      <c r="E326" s="236"/>
      <c r="F326" s="299"/>
      <c r="H326" s="228"/>
      <c r="I326" s="236"/>
    </row>
    <row r="327" spans="1:9" ht="15">
      <c r="A327" s="226"/>
      <c r="B327" s="226"/>
      <c r="C327" s="226"/>
      <c r="D327" s="236"/>
      <c r="E327" s="236"/>
      <c r="F327" s="299"/>
      <c r="H327" s="228"/>
      <c r="I327" s="236"/>
    </row>
    <row r="328" spans="1:9" ht="15">
      <c r="A328" s="226"/>
      <c r="B328" s="226"/>
      <c r="C328" s="226"/>
      <c r="D328" s="236"/>
      <c r="E328" s="226"/>
      <c r="F328" s="299"/>
      <c r="H328" s="228"/>
      <c r="I328" s="236"/>
    </row>
    <row r="329" spans="1:9" ht="15">
      <c r="A329" s="226"/>
      <c r="B329" s="226"/>
      <c r="C329" s="226"/>
      <c r="D329" s="236"/>
      <c r="E329" s="226"/>
      <c r="F329" s="299"/>
      <c r="H329" s="228"/>
      <c r="I329" s="236"/>
    </row>
    <row r="330" spans="1:9" ht="15">
      <c r="A330" s="226"/>
      <c r="B330" s="226"/>
      <c r="C330" s="226"/>
      <c r="D330" s="236"/>
      <c r="E330" s="226"/>
      <c r="F330" s="299"/>
      <c r="H330" s="228"/>
      <c r="I330" s="236"/>
    </row>
    <row r="331" spans="1:9" ht="15">
      <c r="A331" s="226"/>
      <c r="B331" s="226"/>
      <c r="C331" s="226"/>
      <c r="D331" s="236"/>
      <c r="E331" s="226"/>
      <c r="F331" s="299"/>
      <c r="H331" s="228"/>
      <c r="I331" s="236"/>
    </row>
    <row r="332" spans="1:9" ht="15">
      <c r="A332" s="226"/>
      <c r="B332" s="226"/>
      <c r="C332" s="226"/>
      <c r="D332" s="236"/>
      <c r="E332" s="226"/>
      <c r="F332" s="299"/>
      <c r="H332" s="228"/>
      <c r="I332" s="236"/>
    </row>
    <row r="333" spans="1:9" ht="15">
      <c r="A333" s="226"/>
      <c r="B333" s="226"/>
      <c r="C333" s="226"/>
      <c r="D333" s="236"/>
      <c r="E333" s="226"/>
      <c r="F333" s="299"/>
      <c r="H333" s="228"/>
      <c r="I333" s="236"/>
    </row>
    <row r="334" spans="1:9" ht="15">
      <c r="A334" s="226"/>
      <c r="B334" s="226"/>
      <c r="C334" s="226"/>
      <c r="D334" s="236"/>
      <c r="E334" s="226"/>
      <c r="F334" s="299"/>
      <c r="H334" s="228"/>
      <c r="I334" s="236"/>
    </row>
    <row r="335" spans="1:9" ht="15">
      <c r="A335" s="226"/>
      <c r="B335" s="226"/>
      <c r="C335" s="226"/>
      <c r="D335" s="236"/>
      <c r="E335" s="226"/>
      <c r="F335" s="299"/>
      <c r="H335" s="228"/>
      <c r="I335" s="236"/>
    </row>
    <row r="336" spans="1:9" ht="15">
      <c r="A336" s="226"/>
      <c r="B336" s="226"/>
      <c r="C336" s="226"/>
      <c r="D336" s="236"/>
      <c r="E336" s="226"/>
      <c r="F336" s="299"/>
      <c r="H336" s="228"/>
      <c r="I336" s="236"/>
    </row>
    <row r="337" spans="1:9" ht="15">
      <c r="A337" s="226"/>
      <c r="B337" s="226"/>
      <c r="C337" s="226"/>
      <c r="D337" s="236"/>
      <c r="E337" s="226"/>
      <c r="F337" s="299"/>
      <c r="H337" s="228"/>
      <c r="I337" s="236"/>
    </row>
    <row r="338" spans="1:9" ht="15">
      <c r="A338" s="226"/>
      <c r="B338" s="226"/>
      <c r="C338" s="226"/>
      <c r="D338" s="236"/>
      <c r="E338" s="226"/>
      <c r="F338" s="299"/>
      <c r="H338" s="228"/>
      <c r="I338" s="236"/>
    </row>
    <row r="339" spans="1:9" ht="15">
      <c r="A339" s="226"/>
      <c r="B339" s="226"/>
      <c r="C339" s="226"/>
      <c r="D339" s="236"/>
      <c r="E339" s="226"/>
      <c r="F339" s="299"/>
      <c r="H339" s="228"/>
      <c r="I339" s="236"/>
    </row>
    <row r="340" spans="1:9" ht="15">
      <c r="A340" s="226"/>
      <c r="B340" s="226"/>
      <c r="C340" s="226"/>
      <c r="D340" s="236"/>
      <c r="E340" s="226"/>
      <c r="F340" s="299"/>
      <c r="H340" s="228"/>
      <c r="I340" s="236"/>
    </row>
    <row r="341" spans="1:9" ht="15">
      <c r="A341" s="226"/>
      <c r="B341" s="226"/>
      <c r="C341" s="226"/>
      <c r="D341" s="236"/>
      <c r="E341" s="226"/>
      <c r="F341" s="299"/>
      <c r="H341" s="228"/>
      <c r="I341" s="236"/>
    </row>
    <row r="342" spans="1:9" ht="15">
      <c r="A342" s="226"/>
      <c r="B342" s="226"/>
      <c r="C342" s="226"/>
      <c r="D342" s="236"/>
      <c r="E342" s="226"/>
      <c r="F342" s="299"/>
      <c r="H342" s="228"/>
      <c r="I342" s="236"/>
    </row>
    <row r="343" spans="1:9" ht="15">
      <c r="A343" s="226"/>
      <c r="B343" s="226"/>
      <c r="C343" s="226"/>
      <c r="D343" s="236"/>
      <c r="E343" s="226"/>
      <c r="F343" s="299"/>
      <c r="H343" s="228"/>
      <c r="I343" s="236"/>
    </row>
    <row r="344" spans="1:9" ht="15">
      <c r="A344" s="226"/>
      <c r="B344" s="226"/>
      <c r="C344" s="226"/>
      <c r="D344" s="236"/>
      <c r="E344" s="226"/>
      <c r="F344" s="299"/>
      <c r="H344" s="228"/>
      <c r="I344" s="236"/>
    </row>
    <row r="345" spans="1:9" ht="15">
      <c r="A345" s="226"/>
      <c r="B345" s="226"/>
      <c r="C345" s="226"/>
      <c r="D345" s="236"/>
      <c r="E345" s="226"/>
      <c r="F345" s="299"/>
      <c r="H345" s="228"/>
      <c r="I345" s="236"/>
    </row>
    <row r="346" spans="1:9" ht="15">
      <c r="A346" s="226"/>
      <c r="B346" s="226"/>
      <c r="C346" s="226"/>
      <c r="D346" s="236"/>
      <c r="E346" s="226"/>
      <c r="F346" s="299"/>
      <c r="H346" s="228"/>
      <c r="I346" s="236"/>
    </row>
    <row r="347" spans="1:9" ht="15">
      <c r="A347" s="226"/>
      <c r="B347" s="226"/>
      <c r="C347" s="226"/>
      <c r="D347" s="236"/>
      <c r="E347" s="226"/>
      <c r="F347" s="299"/>
      <c r="H347" s="228"/>
      <c r="I347" s="236"/>
    </row>
    <row r="348" spans="1:9" ht="15">
      <c r="A348" s="226"/>
      <c r="B348" s="226"/>
      <c r="C348" s="226"/>
      <c r="D348" s="236"/>
      <c r="E348" s="226"/>
      <c r="F348" s="299"/>
      <c r="H348" s="228"/>
      <c r="I348" s="236"/>
    </row>
    <row r="349" spans="1:9" ht="15">
      <c r="A349" s="226"/>
      <c r="B349" s="226"/>
      <c r="C349" s="226"/>
      <c r="D349" s="236"/>
      <c r="E349" s="226"/>
      <c r="F349" s="299"/>
      <c r="H349" s="228"/>
      <c r="I349" s="236"/>
    </row>
    <row r="350" spans="1:9" ht="15">
      <c r="A350" s="226"/>
      <c r="B350" s="226"/>
      <c r="C350" s="226"/>
      <c r="D350" s="236"/>
      <c r="E350" s="226"/>
      <c r="F350" s="299"/>
      <c r="H350" s="228"/>
      <c r="I350" s="236"/>
    </row>
    <row r="351" spans="1:9" ht="15">
      <c r="A351" s="226"/>
      <c r="B351" s="226"/>
      <c r="C351" s="226"/>
      <c r="D351" s="236"/>
      <c r="E351" s="226"/>
      <c r="F351" s="299"/>
      <c r="H351" s="228"/>
      <c r="I351" s="236"/>
    </row>
    <row r="352" spans="1:9" ht="15">
      <c r="A352" s="226"/>
      <c r="B352" s="226"/>
      <c r="C352" s="226"/>
      <c r="D352" s="236"/>
      <c r="E352" s="226"/>
      <c r="F352" s="299"/>
      <c r="H352" s="228"/>
      <c r="I352" s="236"/>
    </row>
    <row r="353" spans="1:9" ht="15">
      <c r="A353" s="226"/>
      <c r="B353" s="226"/>
      <c r="C353" s="226"/>
      <c r="D353" s="236"/>
      <c r="E353" s="226"/>
      <c r="F353" s="299"/>
      <c r="H353" s="228"/>
      <c r="I353" s="236"/>
    </row>
    <row r="354" spans="1:9" ht="15">
      <c r="A354" s="226"/>
      <c r="B354" s="226"/>
      <c r="C354" s="226"/>
      <c r="D354" s="236"/>
      <c r="E354" s="226"/>
      <c r="F354" s="299"/>
      <c r="H354" s="228"/>
      <c r="I354" s="236"/>
    </row>
    <row r="355" spans="1:9" ht="15">
      <c r="A355" s="226"/>
      <c r="B355" s="226"/>
      <c r="C355" s="226"/>
      <c r="D355" s="236"/>
      <c r="E355" s="226"/>
      <c r="F355" s="299"/>
      <c r="H355" s="228"/>
      <c r="I355" s="236"/>
    </row>
    <row r="356" spans="1:9" ht="15">
      <c r="A356" s="226"/>
      <c r="B356" s="226"/>
      <c r="C356" s="226"/>
      <c r="D356" s="236"/>
      <c r="E356" s="226"/>
      <c r="F356" s="299"/>
      <c r="H356" s="228"/>
      <c r="I356" s="236"/>
    </row>
    <row r="357" spans="1:9" ht="15">
      <c r="A357" s="226"/>
      <c r="B357" s="226"/>
      <c r="C357" s="226"/>
      <c r="D357" s="236"/>
      <c r="E357" s="226"/>
      <c r="F357" s="299"/>
      <c r="H357" s="228"/>
      <c r="I357" s="236"/>
    </row>
    <row r="358" spans="1:9" ht="15">
      <c r="A358" s="226"/>
      <c r="B358" s="226"/>
      <c r="C358" s="226"/>
      <c r="D358" s="236"/>
      <c r="E358" s="226"/>
      <c r="F358" s="299"/>
      <c r="H358" s="228"/>
      <c r="I358" s="236"/>
    </row>
    <row r="359" spans="1:9" ht="15">
      <c r="A359" s="226"/>
      <c r="B359" s="226"/>
      <c r="C359" s="226"/>
      <c r="D359" s="236"/>
      <c r="E359" s="226"/>
      <c r="F359" s="299"/>
      <c r="H359" s="228"/>
      <c r="I359" s="236"/>
    </row>
    <row r="360" spans="1:9" ht="15">
      <c r="A360" s="226"/>
      <c r="B360" s="226"/>
      <c r="C360" s="226"/>
      <c r="D360" s="236"/>
      <c r="E360" s="226"/>
      <c r="F360" s="299"/>
      <c r="H360" s="228"/>
      <c r="I360" s="236"/>
    </row>
    <row r="361" spans="1:9" ht="15">
      <c r="A361" s="226"/>
      <c r="B361" s="226"/>
      <c r="C361" s="226"/>
      <c r="D361" s="236"/>
      <c r="E361" s="226"/>
      <c r="F361" s="299"/>
      <c r="H361" s="228"/>
      <c r="I361" s="236"/>
    </row>
    <row r="362" spans="1:9" ht="15">
      <c r="A362" s="226"/>
      <c r="B362" s="226"/>
      <c r="C362" s="226"/>
      <c r="D362" s="236"/>
      <c r="E362" s="226"/>
      <c r="F362" s="299"/>
      <c r="H362" s="228"/>
      <c r="I362" s="236"/>
    </row>
    <row r="363" spans="1:9" ht="15">
      <c r="A363" s="226"/>
      <c r="B363" s="226"/>
      <c r="C363" s="226"/>
      <c r="D363" s="236"/>
      <c r="E363" s="226"/>
      <c r="F363" s="299"/>
      <c r="H363" s="228"/>
      <c r="I363" s="236"/>
    </row>
    <row r="364" spans="1:9" ht="15">
      <c r="A364" s="226"/>
      <c r="B364" s="226"/>
      <c r="C364" s="226"/>
      <c r="D364" s="236"/>
      <c r="E364" s="226"/>
      <c r="F364" s="299"/>
      <c r="H364" s="228"/>
      <c r="I364" s="236"/>
    </row>
    <row r="365" spans="1:9" ht="15">
      <c r="A365" s="226"/>
      <c r="B365" s="226"/>
      <c r="C365" s="226"/>
      <c r="D365" s="236"/>
      <c r="E365" s="226"/>
      <c r="F365" s="299"/>
      <c r="H365" s="228"/>
      <c r="I365" s="236"/>
    </row>
    <row r="366" spans="1:9" ht="15">
      <c r="A366" s="226"/>
      <c r="B366" s="226"/>
      <c r="C366" s="226"/>
      <c r="D366" s="236"/>
      <c r="E366" s="226"/>
      <c r="F366" s="299"/>
      <c r="H366" s="228"/>
      <c r="I366" s="236"/>
    </row>
    <row r="367" spans="1:9" ht="15">
      <c r="A367" s="226"/>
      <c r="B367" s="226"/>
      <c r="C367" s="226"/>
      <c r="D367" s="236"/>
      <c r="E367" s="226"/>
      <c r="F367" s="299"/>
      <c r="H367" s="228"/>
      <c r="I367" s="236"/>
    </row>
    <row r="368" spans="1:9" ht="15">
      <c r="A368" s="226"/>
      <c r="B368" s="226"/>
      <c r="C368" s="226"/>
      <c r="D368" s="236"/>
      <c r="E368" s="226"/>
      <c r="F368" s="299"/>
      <c r="H368" s="228"/>
      <c r="I368" s="236"/>
    </row>
    <row r="369" spans="1:9" ht="15">
      <c r="A369" s="226"/>
      <c r="B369" s="226"/>
      <c r="C369" s="226"/>
      <c r="D369" s="236"/>
      <c r="E369" s="226"/>
      <c r="F369" s="299"/>
      <c r="H369" s="228"/>
      <c r="I369" s="236"/>
    </row>
    <row r="370" spans="1:9" ht="15">
      <c r="A370" s="226"/>
      <c r="B370" s="226"/>
      <c r="C370" s="226"/>
      <c r="D370" s="236"/>
      <c r="E370" s="226"/>
      <c r="F370" s="299"/>
      <c r="H370" s="228"/>
      <c r="I370" s="236"/>
    </row>
    <row r="371" spans="1:9" ht="15">
      <c r="A371" s="226"/>
      <c r="B371" s="226"/>
      <c r="C371" s="226"/>
      <c r="D371" s="236"/>
      <c r="E371" s="226"/>
      <c r="F371" s="299"/>
      <c r="H371" s="228"/>
      <c r="I371" s="236"/>
    </row>
    <row r="372" spans="1:9" ht="15">
      <c r="A372" s="226"/>
      <c r="B372" s="226"/>
      <c r="C372" s="226"/>
      <c r="D372" s="236"/>
      <c r="E372" s="226"/>
      <c r="F372" s="299"/>
      <c r="H372" s="228"/>
      <c r="I372" s="236"/>
    </row>
    <row r="373" spans="1:9" ht="15">
      <c r="A373" s="226"/>
      <c r="B373" s="226"/>
      <c r="C373" s="226"/>
      <c r="D373" s="236"/>
      <c r="E373" s="226"/>
      <c r="F373" s="299"/>
      <c r="H373" s="228"/>
      <c r="I373" s="236"/>
    </row>
    <row r="374" spans="1:9" ht="15">
      <c r="A374" s="226"/>
      <c r="B374" s="226"/>
      <c r="C374" s="226"/>
      <c r="D374" s="236"/>
      <c r="E374" s="226"/>
      <c r="F374" s="299"/>
      <c r="H374" s="228"/>
      <c r="I374" s="236"/>
    </row>
    <row r="375" spans="1:9" ht="15">
      <c r="A375" s="226"/>
      <c r="B375" s="226"/>
      <c r="C375" s="226"/>
      <c r="D375" s="236"/>
      <c r="E375" s="226"/>
      <c r="F375" s="299"/>
      <c r="H375" s="228"/>
      <c r="I375" s="236"/>
    </row>
    <row r="376" spans="1:9" ht="15">
      <c r="A376" s="226"/>
      <c r="B376" s="226"/>
      <c r="C376" s="226"/>
      <c r="D376" s="236"/>
      <c r="E376" s="226"/>
      <c r="F376" s="299"/>
      <c r="H376" s="228"/>
      <c r="I376" s="236"/>
    </row>
    <row r="377" spans="1:9">
      <c r="A377" s="226"/>
      <c r="B377" s="226"/>
      <c r="C377" s="226"/>
      <c r="D377" s="236"/>
      <c r="E377" s="226"/>
      <c r="F377" s="218"/>
      <c r="H377" s="228"/>
      <c r="I377" s="236"/>
    </row>
    <row r="378" spans="1:9">
      <c r="A378" s="226"/>
      <c r="B378" s="226"/>
      <c r="C378" s="226"/>
      <c r="D378" s="236"/>
      <c r="E378" s="226"/>
      <c r="F378" s="218"/>
      <c r="H378" s="228"/>
      <c r="I378" s="236"/>
    </row>
    <row r="379" spans="1:9">
      <c r="A379" s="226"/>
      <c r="B379" s="226"/>
      <c r="C379" s="226"/>
      <c r="D379" s="236"/>
      <c r="E379" s="226"/>
      <c r="F379" s="218"/>
      <c r="H379" s="228"/>
      <c r="I379" s="236"/>
    </row>
    <row r="380" spans="1:9">
      <c r="A380" s="226"/>
      <c r="B380" s="226"/>
      <c r="C380" s="226"/>
      <c r="D380" s="236"/>
      <c r="E380" s="226"/>
      <c r="F380" s="218"/>
      <c r="H380" s="228"/>
      <c r="I380" s="236"/>
    </row>
    <row r="381" spans="1:9">
      <c r="A381" s="226"/>
      <c r="B381" s="226"/>
      <c r="C381" s="226"/>
      <c r="D381" s="236"/>
      <c r="E381" s="226"/>
      <c r="F381" s="218"/>
      <c r="H381" s="228"/>
      <c r="I381" s="236"/>
    </row>
    <row r="382" spans="1:9">
      <c r="A382" s="226"/>
      <c r="B382" s="226"/>
      <c r="C382" s="226"/>
      <c r="D382" s="236"/>
      <c r="E382" s="226"/>
      <c r="F382" s="218"/>
      <c r="H382" s="228"/>
      <c r="I382" s="236"/>
    </row>
    <row r="383" spans="1:9">
      <c r="A383" s="226"/>
      <c r="B383" s="226"/>
      <c r="C383" s="226"/>
      <c r="D383" s="236"/>
      <c r="E383" s="226"/>
      <c r="F383" s="218"/>
      <c r="H383" s="228"/>
      <c r="I383" s="236"/>
    </row>
    <row r="384" spans="1:9">
      <c r="A384" s="226"/>
      <c r="B384" s="226"/>
      <c r="C384" s="226"/>
      <c r="D384" s="236"/>
      <c r="E384" s="226"/>
      <c r="F384" s="218"/>
      <c r="H384" s="228"/>
      <c r="I384" s="236"/>
    </row>
    <row r="385" spans="1:9">
      <c r="A385" s="226"/>
      <c r="B385" s="226"/>
      <c r="C385" s="226"/>
      <c r="D385" s="236"/>
      <c r="E385" s="226"/>
      <c r="F385" s="218"/>
      <c r="H385" s="228"/>
      <c r="I385" s="236"/>
    </row>
    <row r="386" spans="1:9">
      <c r="A386" s="226"/>
      <c r="B386" s="226"/>
      <c r="C386" s="226"/>
      <c r="D386" s="236"/>
      <c r="E386" s="226"/>
      <c r="F386" s="218"/>
      <c r="H386" s="228"/>
      <c r="I386" s="236"/>
    </row>
    <row r="387" spans="1:9">
      <c r="A387" s="226"/>
      <c r="B387" s="226"/>
      <c r="C387" s="226"/>
      <c r="D387" s="236"/>
      <c r="E387" s="226"/>
      <c r="F387" s="218"/>
      <c r="H387" s="228"/>
      <c r="I387" s="236"/>
    </row>
    <row r="388" spans="1:9">
      <c r="A388" s="226"/>
      <c r="B388" s="226"/>
      <c r="C388" s="226"/>
      <c r="D388" s="236"/>
      <c r="E388" s="226"/>
      <c r="F388" s="218"/>
      <c r="H388" s="228"/>
      <c r="I388" s="236"/>
    </row>
    <row r="389" spans="1:9">
      <c r="A389" s="226"/>
      <c r="B389" s="226"/>
      <c r="C389" s="226"/>
      <c r="D389" s="236"/>
      <c r="E389" s="226"/>
      <c r="F389" s="218"/>
      <c r="H389" s="228"/>
      <c r="I389" s="236"/>
    </row>
    <row r="390" spans="1:9">
      <c r="A390" s="226"/>
      <c r="B390" s="226"/>
      <c r="C390" s="226"/>
      <c r="D390" s="236"/>
      <c r="E390" s="226"/>
      <c r="F390" s="218"/>
      <c r="H390" s="228"/>
      <c r="I390" s="236"/>
    </row>
    <row r="391" spans="1:9">
      <c r="A391" s="226"/>
      <c r="B391" s="226"/>
      <c r="C391" s="226"/>
      <c r="D391" s="236"/>
      <c r="E391" s="226"/>
      <c r="F391" s="218"/>
      <c r="H391" s="228"/>
      <c r="I391" s="236"/>
    </row>
    <row r="392" spans="1:9">
      <c r="A392" s="226"/>
      <c r="B392" s="226"/>
      <c r="C392" s="226"/>
      <c r="D392" s="236"/>
      <c r="E392" s="226"/>
      <c r="F392" s="218"/>
      <c r="H392" s="228"/>
      <c r="I392" s="236"/>
    </row>
    <row r="393" spans="1:9">
      <c r="A393" s="226"/>
      <c r="B393" s="226"/>
      <c r="C393" s="226"/>
      <c r="D393" s="236"/>
      <c r="E393" s="226"/>
      <c r="F393" s="218"/>
      <c r="H393" s="228"/>
      <c r="I393" s="236"/>
    </row>
    <row r="394" spans="1:9">
      <c r="A394" s="226"/>
      <c r="B394" s="226"/>
      <c r="C394" s="226"/>
      <c r="D394" s="236"/>
      <c r="E394" s="226"/>
      <c r="F394" s="218"/>
      <c r="H394" s="228"/>
      <c r="I394" s="236"/>
    </row>
    <row r="395" spans="1:9">
      <c r="A395" s="226"/>
      <c r="B395" s="226"/>
      <c r="C395" s="226"/>
      <c r="D395" s="236"/>
      <c r="E395" s="226"/>
      <c r="F395" s="218"/>
      <c r="H395" s="228"/>
      <c r="I395" s="236"/>
    </row>
    <row r="396" spans="1:9">
      <c r="A396" s="226"/>
      <c r="B396" s="226"/>
      <c r="C396" s="226"/>
      <c r="D396" s="236"/>
      <c r="E396" s="226"/>
      <c r="F396" s="218"/>
      <c r="H396" s="228"/>
      <c r="I396" s="236"/>
    </row>
    <row r="397" spans="1:9">
      <c r="A397" s="226"/>
      <c r="B397" s="226"/>
      <c r="C397" s="226"/>
      <c r="D397" s="236"/>
      <c r="E397" s="226"/>
      <c r="F397" s="218"/>
      <c r="H397" s="228"/>
      <c r="I397" s="236"/>
    </row>
    <row r="398" spans="1:9">
      <c r="A398" s="226"/>
      <c r="B398" s="226"/>
      <c r="C398" s="226"/>
      <c r="D398" s="236"/>
      <c r="E398" s="226"/>
      <c r="F398" s="218"/>
      <c r="H398" s="228"/>
      <c r="I398" s="236"/>
    </row>
    <row r="399" spans="1:9">
      <c r="A399" s="226"/>
      <c r="B399" s="226"/>
      <c r="C399" s="226"/>
      <c r="D399" s="236"/>
      <c r="E399" s="226"/>
      <c r="F399" s="218"/>
      <c r="H399" s="228"/>
      <c r="I399" s="236"/>
    </row>
    <row r="400" spans="1:9">
      <c r="A400" s="226"/>
      <c r="B400" s="226"/>
      <c r="C400" s="226"/>
      <c r="D400" s="236"/>
      <c r="E400" s="226"/>
      <c r="F400" s="218"/>
      <c r="H400" s="228"/>
      <c r="I400" s="236"/>
    </row>
    <row r="401" spans="1:9">
      <c r="A401" s="226"/>
      <c r="B401" s="226"/>
      <c r="C401" s="226"/>
      <c r="D401" s="236"/>
      <c r="E401" s="226"/>
      <c r="F401" s="218"/>
      <c r="H401" s="228"/>
      <c r="I401" s="236"/>
    </row>
    <row r="402" spans="1:9">
      <c r="A402" s="226"/>
      <c r="B402" s="226"/>
      <c r="C402" s="226"/>
      <c r="D402" s="236"/>
      <c r="E402" s="226"/>
      <c r="F402" s="218"/>
      <c r="H402" s="228"/>
      <c r="I402" s="236"/>
    </row>
    <row r="403" spans="1:9">
      <c r="A403" s="226"/>
      <c r="B403" s="226"/>
      <c r="C403" s="226"/>
      <c r="D403" s="236"/>
      <c r="E403" s="226"/>
      <c r="F403" s="218"/>
      <c r="H403" s="228"/>
      <c r="I403" s="236"/>
    </row>
    <row r="404" spans="1:9">
      <c r="A404" s="226"/>
      <c r="B404" s="226"/>
      <c r="C404" s="226"/>
      <c r="D404" s="236"/>
      <c r="E404" s="226"/>
      <c r="F404" s="218"/>
      <c r="H404" s="228"/>
      <c r="I404" s="236"/>
    </row>
    <row r="405" spans="1:9">
      <c r="A405" s="226"/>
      <c r="B405" s="226"/>
      <c r="C405" s="226"/>
      <c r="D405" s="236"/>
      <c r="E405" s="226"/>
      <c r="F405" s="218"/>
      <c r="H405" s="228"/>
      <c r="I405" s="236"/>
    </row>
    <row r="406" spans="1:9">
      <c r="A406" s="226"/>
      <c r="B406" s="226"/>
      <c r="C406" s="226"/>
      <c r="D406" s="236"/>
      <c r="E406" s="226"/>
      <c r="F406" s="218"/>
      <c r="H406" s="228"/>
      <c r="I406" s="236"/>
    </row>
    <row r="407" spans="1:9">
      <c r="A407" s="226"/>
      <c r="B407" s="226"/>
      <c r="C407" s="226"/>
      <c r="D407" s="236"/>
      <c r="E407" s="226"/>
      <c r="F407" s="218"/>
      <c r="H407" s="228"/>
      <c r="I407" s="236"/>
    </row>
    <row r="408" spans="1:9">
      <c r="A408" s="226"/>
      <c r="B408" s="226"/>
      <c r="C408" s="226"/>
      <c r="D408" s="236"/>
      <c r="E408" s="226"/>
      <c r="F408" s="218"/>
      <c r="H408" s="228"/>
      <c r="I408" s="236"/>
    </row>
    <row r="409" spans="1:9">
      <c r="A409" s="226"/>
      <c r="B409" s="226"/>
      <c r="C409" s="226"/>
      <c r="D409" s="236"/>
      <c r="E409" s="226"/>
      <c r="F409" s="218"/>
      <c r="H409" s="228"/>
      <c r="I409" s="236"/>
    </row>
    <row r="410" spans="1:9">
      <c r="A410" s="226"/>
      <c r="B410" s="226"/>
      <c r="C410" s="226"/>
      <c r="D410" s="236"/>
      <c r="E410" s="226"/>
      <c r="F410" s="218"/>
      <c r="H410" s="228"/>
      <c r="I410" s="236"/>
    </row>
    <row r="411" spans="1:9">
      <c r="A411" s="226"/>
      <c r="B411" s="226"/>
      <c r="C411" s="226"/>
      <c r="D411" s="236"/>
      <c r="E411" s="226"/>
      <c r="F411" s="218"/>
      <c r="H411" s="229"/>
      <c r="I411" s="236"/>
    </row>
    <row r="412" spans="1:9">
      <c r="A412" s="226"/>
      <c r="B412" s="226"/>
      <c r="C412" s="226"/>
      <c r="D412" s="236"/>
      <c r="E412" s="226"/>
      <c r="F412" s="218"/>
      <c r="H412" s="213"/>
      <c r="I412" s="236"/>
    </row>
    <row r="413" spans="1:9">
      <c r="A413" s="226"/>
      <c r="B413" s="226"/>
      <c r="C413" s="226"/>
      <c r="D413" s="236"/>
      <c r="E413" s="226"/>
      <c r="F413" s="218"/>
      <c r="H413" s="213"/>
      <c r="I413" s="236"/>
    </row>
    <row r="414" spans="1:9">
      <c r="A414" s="226"/>
      <c r="B414" s="226"/>
      <c r="C414" s="226"/>
      <c r="D414" s="236"/>
      <c r="E414" s="226"/>
      <c r="F414" s="218"/>
      <c r="H414" s="213"/>
      <c r="I414" s="236"/>
    </row>
    <row r="415" spans="1:9">
      <c r="A415" s="226"/>
      <c r="B415" s="226"/>
      <c r="C415" s="226"/>
      <c r="D415" s="236"/>
      <c r="E415" s="226"/>
      <c r="F415" s="218"/>
      <c r="H415" s="213"/>
      <c r="I415" s="236"/>
    </row>
    <row r="416" spans="1:9">
      <c r="A416" s="226"/>
      <c r="B416" s="226"/>
      <c r="C416" s="226"/>
      <c r="D416" s="236"/>
      <c r="E416" s="226"/>
      <c r="F416" s="218"/>
      <c r="H416" s="213"/>
      <c r="I416" s="236"/>
    </row>
    <row r="417" spans="1:9">
      <c r="A417" s="226"/>
      <c r="B417" s="226"/>
      <c r="C417" s="226"/>
      <c r="D417" s="236"/>
      <c r="E417" s="226"/>
      <c r="F417" s="218"/>
      <c r="H417" s="213"/>
      <c r="I417" s="236"/>
    </row>
    <row r="418" spans="1:9">
      <c r="A418" s="226"/>
      <c r="B418" s="226"/>
      <c r="C418" s="226"/>
      <c r="D418" s="236"/>
      <c r="E418" s="226"/>
      <c r="F418" s="218"/>
      <c r="H418" s="213"/>
      <c r="I418" s="236"/>
    </row>
    <row r="419" spans="1:9">
      <c r="A419" s="226"/>
      <c r="B419" s="226"/>
      <c r="C419" s="226"/>
      <c r="D419" s="236"/>
      <c r="E419" s="226"/>
      <c r="F419" s="218"/>
      <c r="H419" s="213"/>
      <c r="I419" s="236"/>
    </row>
    <row r="420" spans="1:9">
      <c r="A420" s="226"/>
      <c r="B420" s="226"/>
      <c r="C420" s="226"/>
      <c r="D420" s="236"/>
      <c r="E420" s="226"/>
      <c r="F420" s="218"/>
      <c r="H420" s="213"/>
      <c r="I420" s="236"/>
    </row>
    <row r="421" spans="1:9">
      <c r="A421" s="226"/>
      <c r="B421" s="226"/>
      <c r="C421" s="226"/>
      <c r="D421" s="236"/>
      <c r="E421" s="226"/>
      <c r="F421" s="218"/>
      <c r="H421" s="213"/>
      <c r="I421" s="236"/>
    </row>
    <row r="422" spans="1:9">
      <c r="A422" s="226"/>
      <c r="B422" s="226"/>
      <c r="C422" s="226"/>
      <c r="D422" s="236"/>
      <c r="E422" s="226"/>
      <c r="F422" s="218"/>
      <c r="H422" s="213"/>
      <c r="I422" s="236"/>
    </row>
    <row r="423" spans="1:9">
      <c r="A423" s="226"/>
      <c r="B423" s="226"/>
      <c r="C423" s="226"/>
      <c r="D423" s="236"/>
      <c r="E423" s="226"/>
      <c r="F423" s="218"/>
      <c r="H423" s="213"/>
      <c r="I423" s="236"/>
    </row>
    <row r="424" spans="1:9">
      <c r="A424" s="226"/>
      <c r="B424" s="226"/>
      <c r="C424" s="226"/>
      <c r="D424" s="236"/>
      <c r="E424" s="226"/>
      <c r="F424" s="218"/>
      <c r="H424" s="213"/>
      <c r="I424" s="236"/>
    </row>
    <row r="425" spans="1:9">
      <c r="A425" s="226"/>
      <c r="B425" s="226"/>
      <c r="C425" s="226"/>
      <c r="D425" s="236"/>
      <c r="E425" s="226"/>
      <c r="F425" s="218"/>
      <c r="H425" s="213"/>
      <c r="I425" s="236"/>
    </row>
    <row r="426" spans="1:9">
      <c r="A426" s="226"/>
      <c r="B426" s="226"/>
      <c r="C426" s="226"/>
      <c r="D426" s="236"/>
      <c r="E426" s="226"/>
      <c r="F426" s="218"/>
      <c r="H426" s="213"/>
      <c r="I426" s="236"/>
    </row>
    <row r="427" spans="1:9">
      <c r="A427" s="226"/>
      <c r="B427" s="226"/>
      <c r="C427" s="226"/>
      <c r="D427" s="236"/>
      <c r="E427" s="226"/>
      <c r="F427" s="218"/>
      <c r="H427" s="213"/>
      <c r="I427" s="236"/>
    </row>
    <row r="428" spans="1:9">
      <c r="A428" s="226"/>
      <c r="B428" s="226"/>
      <c r="C428" s="226"/>
      <c r="D428" s="236"/>
      <c r="E428" s="226"/>
      <c r="F428" s="218"/>
      <c r="H428" s="213"/>
      <c r="I428" s="236"/>
    </row>
    <row r="429" spans="1:9">
      <c r="A429" s="226"/>
      <c r="B429" s="226"/>
      <c r="C429" s="226"/>
      <c r="D429" s="236"/>
      <c r="E429" s="226"/>
      <c r="F429" s="218"/>
      <c r="H429" s="213"/>
      <c r="I429" s="236"/>
    </row>
    <row r="430" spans="1:9">
      <c r="A430" s="226"/>
      <c r="B430" s="226"/>
      <c r="C430" s="226"/>
      <c r="D430" s="236"/>
      <c r="E430" s="226"/>
      <c r="F430" s="218"/>
      <c r="H430" s="213"/>
      <c r="I430" s="236"/>
    </row>
    <row r="431" spans="1:9">
      <c r="A431" s="226"/>
      <c r="B431" s="226"/>
      <c r="C431" s="226"/>
      <c r="D431" s="236"/>
      <c r="E431" s="226"/>
      <c r="F431" s="218"/>
      <c r="H431" s="213"/>
      <c r="I431" s="236"/>
    </row>
    <row r="432" spans="1:9">
      <c r="A432" s="226"/>
      <c r="B432" s="226"/>
      <c r="C432" s="226"/>
      <c r="D432" s="236"/>
      <c r="E432" s="226"/>
      <c r="F432" s="218"/>
      <c r="H432" s="213"/>
      <c r="I432" s="236"/>
    </row>
    <row r="433" spans="1:9">
      <c r="A433" s="226"/>
      <c r="B433" s="226"/>
      <c r="C433" s="226"/>
      <c r="D433" s="236"/>
      <c r="E433" s="226"/>
      <c r="F433" s="218"/>
      <c r="H433" s="213"/>
      <c r="I433" s="236"/>
    </row>
    <row r="434" spans="1:9">
      <c r="A434" s="226"/>
      <c r="B434" s="226"/>
      <c r="C434" s="226"/>
      <c r="D434" s="236"/>
      <c r="E434" s="226"/>
      <c r="F434" s="218"/>
      <c r="H434" s="213"/>
      <c r="I434" s="236"/>
    </row>
    <row r="435" spans="1:9">
      <c r="A435" s="226"/>
      <c r="B435" s="226"/>
      <c r="C435" s="226"/>
      <c r="D435" s="236"/>
      <c r="E435" s="226"/>
      <c r="F435" s="218"/>
      <c r="H435" s="213"/>
      <c r="I435" s="236"/>
    </row>
    <row r="436" spans="1:9">
      <c r="A436" s="226"/>
      <c r="B436" s="226"/>
      <c r="C436" s="226"/>
      <c r="D436" s="236"/>
      <c r="E436" s="226"/>
      <c r="F436" s="218"/>
      <c r="H436" s="213"/>
      <c r="I436" s="236"/>
    </row>
    <row r="437" spans="1:9">
      <c r="A437" s="226"/>
      <c r="B437" s="226"/>
      <c r="C437" s="226"/>
      <c r="D437" s="236"/>
      <c r="E437" s="226"/>
      <c r="F437" s="218"/>
      <c r="H437" s="213"/>
      <c r="I437" s="236"/>
    </row>
    <row r="438" spans="1:9">
      <c r="A438" s="226"/>
      <c r="B438" s="226"/>
      <c r="C438" s="226"/>
      <c r="D438" s="236"/>
      <c r="E438" s="226"/>
      <c r="F438" s="218"/>
      <c r="H438" s="213"/>
      <c r="I438" s="236"/>
    </row>
    <row r="439" spans="1:9">
      <c r="A439" s="226"/>
      <c r="B439" s="226"/>
      <c r="C439" s="226"/>
      <c r="D439" s="236"/>
      <c r="E439" s="226"/>
      <c r="F439" s="218"/>
      <c r="H439" s="213"/>
      <c r="I439" s="236"/>
    </row>
    <row r="440" spans="1:9">
      <c r="A440" s="226"/>
      <c r="B440" s="226"/>
      <c r="C440" s="226"/>
      <c r="D440" s="236"/>
      <c r="E440" s="226"/>
      <c r="F440" s="218"/>
      <c r="H440" s="213"/>
      <c r="I440" s="236"/>
    </row>
    <row r="441" spans="1:9">
      <c r="A441" s="226"/>
      <c r="B441" s="226"/>
      <c r="C441" s="226"/>
      <c r="D441" s="236"/>
      <c r="E441" s="226"/>
      <c r="F441" s="218"/>
      <c r="H441" s="213"/>
      <c r="I441" s="236"/>
    </row>
    <row r="442" spans="1:9">
      <c r="A442" s="226"/>
      <c r="B442" s="226"/>
      <c r="C442" s="226"/>
      <c r="D442" s="236"/>
      <c r="E442" s="226"/>
      <c r="F442" s="218"/>
      <c r="H442" s="213"/>
      <c r="I442" s="236"/>
    </row>
    <row r="443" spans="1:9">
      <c r="A443" s="226"/>
      <c r="B443" s="226"/>
      <c r="C443" s="226"/>
      <c r="D443" s="236"/>
      <c r="E443" s="226"/>
      <c r="F443" s="218"/>
      <c r="H443" s="213"/>
      <c r="I443" s="236"/>
    </row>
    <row r="444" spans="1:9">
      <c r="A444" s="226"/>
      <c r="B444" s="226"/>
      <c r="C444" s="226"/>
      <c r="D444" s="236"/>
      <c r="E444" s="226"/>
      <c r="F444" s="218"/>
      <c r="H444" s="213"/>
      <c r="I444" s="236"/>
    </row>
    <row r="445" spans="1:9">
      <c r="A445" s="226"/>
      <c r="B445" s="226"/>
      <c r="C445" s="226"/>
      <c r="D445" s="236"/>
      <c r="E445" s="226"/>
      <c r="F445" s="218"/>
      <c r="H445" s="213"/>
      <c r="I445" s="236"/>
    </row>
    <row r="446" spans="1:9">
      <c r="A446" s="226"/>
      <c r="B446" s="226"/>
      <c r="C446" s="226"/>
      <c r="D446" s="236"/>
      <c r="E446" s="226"/>
      <c r="F446" s="218"/>
      <c r="H446" s="213"/>
      <c r="I446" s="236"/>
    </row>
    <row r="447" spans="1:9">
      <c r="A447" s="226"/>
      <c r="B447" s="226"/>
      <c r="C447" s="226"/>
      <c r="D447" s="236"/>
      <c r="E447" s="226"/>
      <c r="F447" s="218"/>
      <c r="H447" s="213"/>
      <c r="I447" s="236"/>
    </row>
    <row r="448" spans="1:9">
      <c r="A448" s="226"/>
      <c r="B448" s="226"/>
      <c r="C448" s="226"/>
      <c r="D448" s="236"/>
      <c r="E448" s="226"/>
      <c r="F448" s="218"/>
      <c r="H448" s="213"/>
      <c r="I448" s="236"/>
    </row>
    <row r="449" spans="1:9">
      <c r="A449" s="226"/>
      <c r="B449" s="226"/>
      <c r="C449" s="226"/>
      <c r="D449" s="236"/>
      <c r="E449" s="226"/>
      <c r="F449" s="218"/>
      <c r="H449" s="213"/>
      <c r="I449" s="236"/>
    </row>
    <row r="450" spans="1:9">
      <c r="A450" s="226"/>
      <c r="B450" s="226"/>
      <c r="C450" s="226"/>
      <c r="D450" s="236"/>
      <c r="E450" s="226"/>
      <c r="F450" s="218"/>
      <c r="H450" s="213"/>
      <c r="I450" s="236"/>
    </row>
    <row r="451" spans="1:9">
      <c r="A451" s="226"/>
      <c r="B451" s="226"/>
      <c r="C451" s="226"/>
      <c r="D451" s="236"/>
      <c r="E451" s="226"/>
      <c r="F451" s="218"/>
      <c r="H451" s="213"/>
      <c r="I451" s="236"/>
    </row>
    <row r="452" spans="1:9">
      <c r="A452" s="226"/>
      <c r="B452" s="226"/>
      <c r="C452" s="226"/>
      <c r="D452" s="236"/>
      <c r="E452" s="226"/>
      <c r="F452" s="218"/>
      <c r="H452" s="213"/>
      <c r="I452" s="236"/>
    </row>
    <row r="453" spans="1:9">
      <c r="A453" s="226"/>
      <c r="B453" s="226"/>
      <c r="C453" s="226"/>
      <c r="D453" s="236"/>
      <c r="E453" s="226"/>
      <c r="F453" s="218"/>
      <c r="H453" s="213"/>
      <c r="I453" s="236"/>
    </row>
    <row r="454" spans="1:9">
      <c r="A454" s="226"/>
      <c r="B454" s="226"/>
      <c r="C454" s="226"/>
      <c r="D454" s="236"/>
      <c r="E454" s="226"/>
      <c r="F454" s="218"/>
      <c r="H454" s="213"/>
      <c r="I454" s="236"/>
    </row>
    <row r="455" spans="1:9">
      <c r="A455" s="226"/>
      <c r="B455" s="226"/>
      <c r="C455" s="226"/>
      <c r="D455" s="236"/>
      <c r="E455" s="226"/>
      <c r="F455" s="218"/>
      <c r="H455" s="213"/>
      <c r="I455" s="236"/>
    </row>
    <row r="456" spans="1:9">
      <c r="A456" s="226"/>
      <c r="B456" s="226"/>
      <c r="C456" s="226"/>
      <c r="D456" s="236"/>
      <c r="E456" s="226"/>
      <c r="F456" s="218"/>
      <c r="H456" s="213"/>
      <c r="I456" s="236"/>
    </row>
    <row r="457" spans="1:9">
      <c r="A457" s="226"/>
      <c r="B457" s="226"/>
      <c r="C457" s="226"/>
      <c r="D457" s="236"/>
      <c r="E457" s="226"/>
      <c r="F457" s="218"/>
      <c r="H457" s="213"/>
      <c r="I457" s="236"/>
    </row>
    <row r="458" spans="1:9">
      <c r="A458" s="226"/>
      <c r="B458" s="226"/>
      <c r="C458" s="226"/>
      <c r="D458" s="236"/>
      <c r="E458" s="226"/>
      <c r="F458" s="218"/>
      <c r="H458" s="213"/>
      <c r="I458" s="236"/>
    </row>
    <row r="459" spans="1:9">
      <c r="A459" s="226"/>
      <c r="B459" s="226"/>
      <c r="C459" s="226"/>
      <c r="D459" s="236"/>
      <c r="E459" s="226"/>
      <c r="F459" s="218"/>
      <c r="H459" s="213"/>
      <c r="I459" s="236"/>
    </row>
    <row r="460" spans="1:9">
      <c r="A460" s="226"/>
      <c r="B460" s="226"/>
      <c r="C460" s="226"/>
      <c r="D460" s="236"/>
      <c r="E460" s="226"/>
      <c r="F460" s="218"/>
      <c r="H460" s="213"/>
      <c r="I460" s="236"/>
    </row>
    <row r="461" spans="1:9">
      <c r="A461" s="226"/>
      <c r="B461" s="226"/>
      <c r="C461" s="226"/>
      <c r="D461" s="236"/>
      <c r="E461" s="226"/>
      <c r="F461" s="218"/>
      <c r="H461" s="213"/>
      <c r="I461" s="236"/>
    </row>
    <row r="462" spans="1:9">
      <c r="A462" s="226"/>
      <c r="B462" s="226"/>
      <c r="C462" s="226"/>
      <c r="D462" s="236"/>
      <c r="E462" s="226"/>
      <c r="F462" s="218"/>
      <c r="H462" s="213"/>
      <c r="I462" s="236"/>
    </row>
    <row r="463" spans="1:9">
      <c r="A463" s="226"/>
      <c r="B463" s="226"/>
      <c r="C463" s="226"/>
      <c r="D463" s="236"/>
      <c r="E463" s="226"/>
      <c r="F463" s="218"/>
      <c r="H463" s="213"/>
      <c r="I463" s="236"/>
    </row>
    <row r="464" spans="1:9">
      <c r="A464" s="226"/>
      <c r="B464" s="226"/>
      <c r="C464" s="226"/>
      <c r="D464" s="236"/>
      <c r="E464" s="226"/>
      <c r="F464" s="218"/>
      <c r="H464" s="213"/>
      <c r="I464" s="236"/>
    </row>
    <row r="465" spans="1:9">
      <c r="A465" s="226"/>
      <c r="B465" s="226"/>
      <c r="C465" s="226"/>
      <c r="D465" s="236"/>
      <c r="E465" s="226"/>
      <c r="F465" s="218"/>
      <c r="H465" s="213"/>
      <c r="I465" s="236"/>
    </row>
    <row r="466" spans="1:9">
      <c r="A466" s="226"/>
      <c r="B466" s="226"/>
      <c r="C466" s="226"/>
      <c r="D466" s="236"/>
      <c r="E466" s="226"/>
      <c r="F466" s="218"/>
      <c r="H466" s="213"/>
      <c r="I466" s="236"/>
    </row>
    <row r="467" spans="1:9">
      <c r="A467" s="226"/>
      <c r="B467" s="226"/>
      <c r="C467" s="226"/>
      <c r="D467" s="236"/>
      <c r="E467" s="226"/>
      <c r="F467" s="218"/>
      <c r="H467" s="213"/>
      <c r="I467" s="236"/>
    </row>
    <row r="468" spans="1:9">
      <c r="A468" s="226"/>
      <c r="B468" s="226"/>
      <c r="C468" s="226"/>
      <c r="D468" s="236"/>
      <c r="E468" s="226"/>
      <c r="F468" s="218"/>
      <c r="H468" s="213"/>
      <c r="I468" s="236"/>
    </row>
    <row r="469" spans="1:9">
      <c r="A469" s="226"/>
      <c r="B469" s="226"/>
      <c r="C469" s="226"/>
      <c r="D469" s="236"/>
      <c r="E469" s="226"/>
      <c r="F469" s="218"/>
      <c r="H469" s="213"/>
      <c r="I469" s="236"/>
    </row>
    <row r="470" spans="1:9">
      <c r="A470" s="226"/>
      <c r="B470" s="226"/>
      <c r="C470" s="226"/>
      <c r="D470" s="236"/>
      <c r="E470" s="226"/>
      <c r="F470" s="218"/>
      <c r="H470" s="213"/>
      <c r="I470" s="236"/>
    </row>
    <row r="471" spans="1:9">
      <c r="A471" s="226"/>
      <c r="B471" s="226"/>
      <c r="C471" s="226"/>
      <c r="D471" s="236"/>
      <c r="E471" s="226"/>
      <c r="F471" s="218"/>
      <c r="H471" s="213"/>
      <c r="I471" s="236"/>
    </row>
    <row r="472" spans="1:9">
      <c r="A472" s="226"/>
      <c r="B472" s="226"/>
      <c r="C472" s="226"/>
      <c r="D472" s="236"/>
      <c r="E472" s="226"/>
      <c r="F472" s="218"/>
      <c r="H472" s="213"/>
      <c r="I472" s="236"/>
    </row>
    <row r="473" spans="1:9">
      <c r="A473" s="226"/>
      <c r="B473" s="226"/>
      <c r="C473" s="226"/>
      <c r="D473" s="236"/>
      <c r="E473" s="226"/>
      <c r="F473" s="218"/>
      <c r="H473" s="213"/>
      <c r="I473" s="236"/>
    </row>
    <row r="474" spans="1:9">
      <c r="A474" s="226"/>
      <c r="B474" s="226"/>
      <c r="C474" s="226"/>
      <c r="D474" s="236"/>
      <c r="E474" s="226"/>
      <c r="F474" s="218"/>
      <c r="H474" s="213"/>
      <c r="I474" s="236"/>
    </row>
    <row r="475" spans="1:9">
      <c r="A475" s="226"/>
      <c r="B475" s="226"/>
      <c r="C475" s="226"/>
      <c r="D475" s="236"/>
      <c r="E475" s="226"/>
      <c r="F475" s="218"/>
      <c r="H475" s="213"/>
      <c r="I475" s="236"/>
    </row>
    <row r="476" spans="1:9">
      <c r="A476" s="226"/>
      <c r="B476" s="226"/>
      <c r="C476" s="226"/>
      <c r="D476" s="236"/>
      <c r="E476" s="226"/>
      <c r="F476" s="218"/>
      <c r="H476" s="213"/>
      <c r="I476" s="236"/>
    </row>
    <row r="477" spans="1:9">
      <c r="A477" s="226"/>
      <c r="B477" s="226"/>
      <c r="C477" s="226"/>
      <c r="D477" s="236"/>
      <c r="E477" s="226"/>
      <c r="F477" s="218"/>
      <c r="H477" s="213"/>
      <c r="I477" s="236"/>
    </row>
    <row r="478" spans="1:9">
      <c r="A478" s="226"/>
      <c r="B478" s="226"/>
      <c r="C478" s="226"/>
      <c r="D478" s="236"/>
      <c r="E478" s="226"/>
      <c r="F478" s="218"/>
      <c r="H478" s="213"/>
      <c r="I478" s="236"/>
    </row>
    <row r="479" spans="1:9">
      <c r="A479" s="226"/>
      <c r="B479" s="226"/>
      <c r="C479" s="226"/>
      <c r="D479" s="236"/>
      <c r="E479" s="226"/>
      <c r="F479" s="218"/>
      <c r="H479" s="213"/>
      <c r="I479" s="236"/>
    </row>
    <row r="480" spans="1:9">
      <c r="A480" s="226"/>
      <c r="B480" s="226"/>
      <c r="C480" s="226"/>
      <c r="D480" s="236"/>
      <c r="E480" s="226"/>
      <c r="F480" s="218"/>
      <c r="H480" s="213"/>
      <c r="I480" s="236"/>
    </row>
    <row r="481" spans="1:9">
      <c r="A481" s="226"/>
      <c r="B481" s="226"/>
      <c r="C481" s="226"/>
      <c r="D481" s="236"/>
      <c r="E481" s="226"/>
      <c r="F481" s="218"/>
      <c r="H481" s="213"/>
      <c r="I481" s="236"/>
    </row>
    <row r="482" spans="1:9">
      <c r="A482" s="226"/>
      <c r="B482" s="226"/>
      <c r="C482" s="226"/>
      <c r="D482" s="236"/>
      <c r="E482" s="226"/>
      <c r="F482" s="218"/>
      <c r="H482" s="213"/>
      <c r="I482" s="236"/>
    </row>
    <row r="483" spans="1:9">
      <c r="A483" s="226"/>
      <c r="B483" s="226"/>
      <c r="C483" s="226"/>
      <c r="D483" s="236"/>
      <c r="E483" s="226"/>
      <c r="F483" s="218"/>
      <c r="H483" s="213"/>
      <c r="I483" s="236"/>
    </row>
    <row r="484" spans="1:9">
      <c r="A484" s="226"/>
      <c r="B484" s="226"/>
      <c r="C484" s="226"/>
      <c r="D484" s="236"/>
      <c r="E484" s="226"/>
      <c r="F484" s="218"/>
      <c r="H484" s="213"/>
      <c r="I484" s="236"/>
    </row>
    <row r="485" spans="1:9">
      <c r="A485" s="226"/>
      <c r="B485" s="226"/>
      <c r="C485" s="226"/>
      <c r="D485" s="236"/>
      <c r="E485" s="226"/>
      <c r="F485" s="218"/>
      <c r="H485" s="213"/>
      <c r="I485" s="236"/>
    </row>
    <row r="486" spans="1:9">
      <c r="A486" s="226"/>
      <c r="B486" s="226"/>
      <c r="C486" s="226"/>
      <c r="D486" s="236"/>
      <c r="E486" s="226"/>
      <c r="F486" s="218"/>
      <c r="H486" s="213"/>
      <c r="I486" s="236"/>
    </row>
    <row r="487" spans="1:9">
      <c r="A487" s="226"/>
      <c r="B487" s="226"/>
      <c r="C487" s="226"/>
      <c r="D487" s="236"/>
      <c r="E487" s="226"/>
      <c r="F487" s="218"/>
      <c r="H487" s="213"/>
      <c r="I487" s="236"/>
    </row>
    <row r="488" spans="1:9">
      <c r="A488" s="226"/>
      <c r="B488" s="226"/>
      <c r="C488" s="226"/>
      <c r="D488" s="236"/>
      <c r="E488" s="226"/>
      <c r="F488" s="218"/>
      <c r="H488" s="213"/>
      <c r="I488" s="236"/>
    </row>
    <row r="489" spans="1:9">
      <c r="A489" s="226"/>
      <c r="B489" s="226"/>
      <c r="C489" s="226"/>
      <c r="D489" s="236"/>
      <c r="E489" s="226"/>
      <c r="F489" s="218"/>
      <c r="H489" s="213"/>
      <c r="I489" s="236"/>
    </row>
    <row r="490" spans="1:9">
      <c r="A490" s="226"/>
      <c r="B490" s="226"/>
      <c r="C490" s="226"/>
      <c r="D490" s="236"/>
      <c r="E490" s="226"/>
      <c r="F490" s="218"/>
      <c r="H490" s="213"/>
      <c r="I490" s="236"/>
    </row>
    <row r="491" spans="1:9">
      <c r="A491" s="226"/>
      <c r="B491" s="226"/>
      <c r="C491" s="226"/>
      <c r="D491" s="236"/>
      <c r="E491" s="226"/>
      <c r="F491" s="218"/>
      <c r="H491" s="213"/>
      <c r="I491" s="236"/>
    </row>
    <row r="492" spans="1:9">
      <c r="A492" s="226"/>
      <c r="B492" s="226"/>
      <c r="C492" s="226"/>
      <c r="D492" s="236"/>
      <c r="E492" s="226"/>
      <c r="F492" s="218"/>
      <c r="H492" s="213"/>
      <c r="I492" s="236"/>
    </row>
    <row r="493" spans="1:9">
      <c r="A493" s="226"/>
      <c r="B493" s="226"/>
      <c r="C493" s="226"/>
      <c r="D493" s="236"/>
      <c r="E493" s="226"/>
      <c r="F493" s="218"/>
      <c r="H493" s="213"/>
      <c r="I493" s="236"/>
    </row>
    <row r="494" spans="1:9">
      <c r="A494" s="226"/>
      <c r="B494" s="226"/>
      <c r="C494" s="226"/>
      <c r="D494" s="236"/>
      <c r="E494" s="226"/>
      <c r="F494" s="218"/>
      <c r="H494" s="213"/>
      <c r="I494" s="236"/>
    </row>
    <row r="495" spans="1:9">
      <c r="A495" s="226"/>
      <c r="B495" s="226"/>
      <c r="C495" s="226"/>
      <c r="D495" s="236"/>
      <c r="E495" s="226"/>
      <c r="F495" s="218"/>
      <c r="H495" s="213"/>
      <c r="I495" s="236"/>
    </row>
    <row r="496" spans="1:9">
      <c r="A496" s="226"/>
      <c r="B496" s="226"/>
      <c r="C496" s="226"/>
      <c r="D496" s="236"/>
      <c r="E496" s="226"/>
      <c r="F496" s="218"/>
      <c r="H496" s="213"/>
      <c r="I496" s="236"/>
    </row>
    <row r="497" spans="1:9">
      <c r="A497" s="226"/>
      <c r="B497" s="226"/>
      <c r="C497" s="226"/>
      <c r="D497" s="236"/>
      <c r="E497" s="226"/>
      <c r="F497" s="218"/>
      <c r="H497" s="213"/>
      <c r="I497" s="236"/>
    </row>
    <row r="498" spans="1:9">
      <c r="A498" s="226"/>
      <c r="B498" s="226"/>
      <c r="C498" s="226"/>
      <c r="D498" s="236"/>
      <c r="E498" s="226"/>
      <c r="F498" s="218"/>
      <c r="H498" s="213"/>
      <c r="I498" s="236"/>
    </row>
    <row r="499" spans="1:9">
      <c r="A499" s="226"/>
      <c r="B499" s="226"/>
      <c r="C499" s="226"/>
      <c r="D499" s="236"/>
      <c r="E499" s="226"/>
      <c r="F499" s="218"/>
      <c r="H499" s="213"/>
      <c r="I499" s="236"/>
    </row>
    <row r="500" spans="1:9">
      <c r="A500" s="226"/>
      <c r="B500" s="226"/>
      <c r="C500" s="226"/>
      <c r="D500" s="236"/>
      <c r="E500" s="226"/>
      <c r="F500" s="218"/>
      <c r="H500" s="213"/>
      <c r="I500" s="236"/>
    </row>
    <row r="501" spans="1:9">
      <c r="A501" s="226"/>
      <c r="B501" s="226"/>
      <c r="C501" s="226"/>
      <c r="D501" s="236"/>
      <c r="E501" s="226"/>
      <c r="F501" s="218"/>
      <c r="H501" s="213"/>
      <c r="I501" s="236"/>
    </row>
    <row r="502" spans="1:9">
      <c r="A502" s="226"/>
      <c r="B502" s="226"/>
      <c r="C502" s="226"/>
      <c r="D502" s="236"/>
      <c r="E502" s="226"/>
      <c r="F502" s="218"/>
      <c r="H502" s="213"/>
      <c r="I502" s="236"/>
    </row>
    <row r="503" spans="1:9">
      <c r="A503" s="226"/>
      <c r="B503" s="226"/>
      <c r="C503" s="226"/>
      <c r="D503" s="236"/>
      <c r="E503" s="226"/>
      <c r="F503" s="218"/>
      <c r="H503" s="213"/>
      <c r="I503" s="236"/>
    </row>
    <row r="504" spans="1:9">
      <c r="A504" s="226"/>
      <c r="B504" s="226"/>
      <c r="C504" s="226"/>
      <c r="D504" s="236"/>
      <c r="E504" s="226"/>
      <c r="F504" s="218"/>
      <c r="H504" s="213"/>
      <c r="I504" s="236"/>
    </row>
    <row r="505" spans="1:9">
      <c r="A505" s="226"/>
      <c r="B505" s="226"/>
      <c r="C505" s="226"/>
      <c r="D505" s="236"/>
      <c r="E505" s="226"/>
      <c r="F505" s="218"/>
      <c r="H505" s="213"/>
      <c r="I505" s="236"/>
    </row>
    <row r="506" spans="1:9">
      <c r="A506" s="226"/>
      <c r="B506" s="226"/>
      <c r="C506" s="226"/>
      <c r="D506" s="236"/>
      <c r="E506" s="226"/>
      <c r="F506" s="218"/>
      <c r="H506" s="213"/>
      <c r="I506" s="236"/>
    </row>
    <row r="507" spans="1:9">
      <c r="A507" s="226"/>
      <c r="B507" s="226"/>
      <c r="C507" s="226"/>
      <c r="D507" s="236"/>
      <c r="E507" s="226"/>
      <c r="F507" s="218"/>
      <c r="H507" s="213"/>
      <c r="I507" s="236"/>
    </row>
    <row r="508" spans="1:9">
      <c r="A508" s="226"/>
      <c r="B508" s="226"/>
      <c r="C508" s="226"/>
      <c r="D508" s="236"/>
      <c r="E508" s="226"/>
      <c r="F508" s="218"/>
      <c r="H508" s="213"/>
      <c r="I508" s="236"/>
    </row>
    <row r="509" spans="1:9">
      <c r="A509" s="226"/>
      <c r="B509" s="226"/>
      <c r="C509" s="226"/>
      <c r="D509" s="236"/>
      <c r="E509" s="226"/>
      <c r="F509" s="218"/>
      <c r="H509" s="213"/>
      <c r="I509" s="236"/>
    </row>
    <row r="510" spans="1:9">
      <c r="A510" s="226"/>
      <c r="B510" s="226"/>
      <c r="C510" s="226"/>
      <c r="D510" s="236"/>
      <c r="E510" s="226"/>
      <c r="F510" s="218"/>
      <c r="H510" s="213"/>
      <c r="I510" s="236"/>
    </row>
    <row r="511" spans="1:9">
      <c r="A511" s="226"/>
      <c r="B511" s="226"/>
      <c r="C511" s="226"/>
      <c r="D511" s="236"/>
      <c r="E511" s="226"/>
      <c r="F511" s="218"/>
      <c r="H511" s="213"/>
      <c r="I511" s="236"/>
    </row>
    <row r="512" spans="1:9">
      <c r="A512" s="226"/>
      <c r="B512" s="226"/>
      <c r="C512" s="226"/>
      <c r="D512" s="236"/>
      <c r="E512" s="226"/>
      <c r="F512" s="218"/>
      <c r="H512" s="213"/>
      <c r="I512" s="236"/>
    </row>
    <row r="513" spans="1:9">
      <c r="A513" s="226"/>
      <c r="B513" s="226"/>
      <c r="C513" s="226"/>
      <c r="D513" s="236"/>
      <c r="E513" s="226"/>
      <c r="F513" s="218"/>
      <c r="H513" s="213"/>
      <c r="I513" s="236"/>
    </row>
    <row r="514" spans="1:9">
      <c r="A514" s="226"/>
      <c r="B514" s="226"/>
      <c r="C514" s="226"/>
      <c r="D514" s="236"/>
      <c r="E514" s="226"/>
      <c r="F514" s="218"/>
      <c r="H514" s="213"/>
      <c r="I514" s="236"/>
    </row>
    <row r="515" spans="1:9">
      <c r="A515" s="226"/>
      <c r="B515" s="226"/>
      <c r="C515" s="226"/>
      <c r="D515" s="236"/>
      <c r="E515" s="226"/>
      <c r="F515" s="218"/>
      <c r="H515" s="213"/>
      <c r="I515" s="236"/>
    </row>
    <row r="516" spans="1:9">
      <c r="A516" s="226"/>
      <c r="B516" s="226"/>
      <c r="C516" s="226"/>
      <c r="D516" s="236"/>
      <c r="E516" s="226"/>
      <c r="F516" s="218"/>
      <c r="H516" s="213"/>
      <c r="I516" s="236"/>
    </row>
    <row r="517" spans="1:9">
      <c r="A517" s="226"/>
      <c r="B517" s="226"/>
      <c r="C517" s="226"/>
      <c r="D517" s="236"/>
      <c r="E517" s="226"/>
      <c r="F517" s="218"/>
      <c r="H517" s="213"/>
      <c r="I517" s="236"/>
    </row>
    <row r="518" spans="1:9">
      <c r="A518" s="226"/>
      <c r="B518" s="226"/>
      <c r="C518" s="226"/>
      <c r="D518" s="236"/>
      <c r="E518" s="226"/>
      <c r="F518" s="218"/>
      <c r="H518" s="213"/>
      <c r="I518" s="236"/>
    </row>
    <row r="519" spans="1:9">
      <c r="A519" s="226"/>
      <c r="B519" s="226"/>
      <c r="C519" s="226"/>
      <c r="D519" s="236"/>
      <c r="E519" s="226"/>
      <c r="F519" s="218"/>
      <c r="H519" s="213"/>
      <c r="I519" s="236"/>
    </row>
    <row r="520" spans="1:9">
      <c r="A520" s="226"/>
      <c r="B520" s="226"/>
      <c r="C520" s="226"/>
      <c r="D520" s="236"/>
      <c r="E520" s="226"/>
      <c r="F520" s="218"/>
      <c r="H520" s="213"/>
      <c r="I520" s="236"/>
    </row>
    <row r="521" spans="1:9">
      <c r="A521" s="226"/>
      <c r="B521" s="226"/>
      <c r="C521" s="226"/>
      <c r="D521" s="236"/>
      <c r="E521" s="226"/>
      <c r="F521" s="218"/>
      <c r="H521" s="213"/>
      <c r="I521" s="236"/>
    </row>
    <row r="522" spans="1:9">
      <c r="A522" s="226"/>
      <c r="B522" s="226"/>
      <c r="C522" s="226"/>
      <c r="D522" s="236"/>
      <c r="E522" s="226"/>
      <c r="F522" s="218"/>
      <c r="H522" s="213"/>
      <c r="I522" s="236"/>
    </row>
    <row r="523" spans="1:9">
      <c r="A523" s="226"/>
      <c r="B523" s="226"/>
      <c r="C523" s="226"/>
      <c r="D523" s="236"/>
      <c r="E523" s="226"/>
      <c r="F523" s="218"/>
      <c r="H523" s="213"/>
      <c r="I523" s="236"/>
    </row>
    <row r="524" spans="1:9">
      <c r="A524" s="226"/>
      <c r="B524" s="226"/>
      <c r="C524" s="226"/>
      <c r="D524" s="236"/>
      <c r="E524" s="226"/>
      <c r="F524" s="218"/>
      <c r="H524" s="213"/>
      <c r="I524" s="236"/>
    </row>
    <row r="525" spans="1:9">
      <c r="A525" s="226"/>
      <c r="B525" s="226"/>
      <c r="C525" s="226"/>
      <c r="D525" s="236"/>
      <c r="E525" s="226"/>
      <c r="F525" s="218"/>
      <c r="H525" s="213"/>
      <c r="I525" s="236"/>
    </row>
    <row r="526" spans="1:9">
      <c r="A526" s="226"/>
      <c r="B526" s="226"/>
      <c r="C526" s="226"/>
      <c r="D526" s="236"/>
      <c r="E526" s="226"/>
      <c r="F526" s="218"/>
      <c r="H526" s="213"/>
      <c r="I526" s="236"/>
    </row>
    <row r="527" spans="1:9">
      <c r="A527" s="226"/>
      <c r="B527" s="226"/>
      <c r="C527" s="226"/>
      <c r="D527" s="236"/>
      <c r="E527" s="226"/>
      <c r="F527" s="218"/>
      <c r="H527" s="213"/>
      <c r="I527" s="236"/>
    </row>
    <row r="528" spans="1:9">
      <c r="A528" s="226"/>
      <c r="B528" s="226"/>
      <c r="C528" s="226"/>
      <c r="D528" s="236"/>
      <c r="E528" s="226"/>
      <c r="F528" s="218"/>
      <c r="H528" s="213"/>
      <c r="I528" s="236"/>
    </row>
    <row r="529" spans="1:9">
      <c r="A529" s="226"/>
      <c r="B529" s="226"/>
      <c r="C529" s="226"/>
      <c r="D529" s="236"/>
      <c r="E529" s="226"/>
      <c r="F529" s="218"/>
      <c r="H529" s="213"/>
      <c r="I529" s="236"/>
    </row>
    <row r="530" spans="1:9">
      <c r="A530" s="230"/>
      <c r="B530" s="230"/>
      <c r="C530" s="231"/>
      <c r="D530" s="223"/>
      <c r="E530" s="227"/>
      <c r="F530" s="230"/>
      <c r="H530" s="220"/>
      <c r="I530" s="223"/>
    </row>
    <row r="531" spans="1:9">
      <c r="A531" s="230"/>
      <c r="B531" s="230"/>
      <c r="C531" s="231"/>
      <c r="D531" s="223"/>
      <c r="E531" s="227"/>
      <c r="F531" s="230"/>
      <c r="H531" s="220"/>
      <c r="I531" s="223"/>
    </row>
    <row r="532" spans="1:9">
      <c r="A532" s="230"/>
      <c r="B532" s="230"/>
      <c r="C532" s="231"/>
      <c r="D532" s="223"/>
      <c r="E532" s="227"/>
      <c r="F532" s="230"/>
      <c r="H532" s="220"/>
      <c r="I532" s="223"/>
    </row>
    <row r="533" spans="1:9">
      <c r="A533" s="230"/>
      <c r="B533" s="230"/>
      <c r="C533" s="231"/>
      <c r="D533" s="223"/>
      <c r="E533" s="227"/>
      <c r="F533" s="230"/>
      <c r="H533" s="220"/>
      <c r="I533" s="223"/>
    </row>
    <row r="534" spans="1:9">
      <c r="A534" s="230"/>
      <c r="B534" s="230"/>
      <c r="C534" s="231"/>
      <c r="D534" s="223"/>
      <c r="E534" s="227"/>
      <c r="F534" s="230"/>
      <c r="H534" s="220"/>
      <c r="I534" s="223"/>
    </row>
    <row r="535" spans="1:9">
      <c r="A535" s="230"/>
      <c r="B535" s="230"/>
      <c r="C535" s="231"/>
      <c r="D535" s="223"/>
      <c r="E535" s="227"/>
      <c r="F535" s="230"/>
      <c r="H535" s="220"/>
      <c r="I535" s="223"/>
    </row>
    <row r="536" spans="1:9">
      <c r="A536" s="230"/>
      <c r="B536" s="230"/>
      <c r="C536" s="231"/>
      <c r="D536" s="223"/>
      <c r="E536" s="227"/>
      <c r="F536" s="230"/>
      <c r="H536" s="220"/>
      <c r="I536" s="223"/>
    </row>
    <row r="537" spans="1:9">
      <c r="A537" s="230"/>
      <c r="B537" s="230"/>
      <c r="C537" s="231"/>
      <c r="D537" s="223"/>
      <c r="E537" s="227"/>
      <c r="F537" s="230"/>
      <c r="H537" s="220"/>
      <c r="I537" s="223"/>
    </row>
    <row r="538" spans="1:9">
      <c r="A538" s="230"/>
      <c r="B538" s="230"/>
      <c r="C538" s="231"/>
      <c r="D538" s="223"/>
      <c r="E538" s="227"/>
      <c r="F538" s="230"/>
      <c r="H538" s="220"/>
      <c r="I538" s="223"/>
    </row>
    <row r="539" spans="1:9">
      <c r="A539" s="230"/>
      <c r="B539" s="230"/>
      <c r="C539" s="231"/>
      <c r="D539" s="223"/>
      <c r="E539" s="227"/>
      <c r="F539" s="230"/>
      <c r="H539" s="220"/>
      <c r="I539" s="223"/>
    </row>
    <row r="540" spans="1:9">
      <c r="A540" s="230"/>
      <c r="B540" s="230"/>
      <c r="C540" s="231"/>
      <c r="D540" s="223"/>
      <c r="E540" s="227"/>
      <c r="F540" s="230"/>
      <c r="H540" s="220"/>
      <c r="I540" s="223"/>
    </row>
    <row r="541" spans="1:9">
      <c r="A541" s="230"/>
      <c r="B541" s="230"/>
      <c r="C541" s="231"/>
      <c r="D541" s="223"/>
      <c r="E541" s="227"/>
      <c r="F541" s="230"/>
      <c r="H541" s="220"/>
      <c r="I541" s="223"/>
    </row>
    <row r="542" spans="1:9">
      <c r="A542" s="230"/>
      <c r="B542" s="230"/>
      <c r="C542" s="231"/>
      <c r="D542" s="223"/>
      <c r="E542" s="227"/>
      <c r="F542" s="230"/>
      <c r="H542" s="220"/>
      <c r="I542" s="223"/>
    </row>
    <row r="543" spans="1:9">
      <c r="A543" s="230"/>
      <c r="B543" s="230"/>
      <c r="C543" s="231"/>
      <c r="D543" s="223"/>
      <c r="E543" s="227"/>
      <c r="F543" s="230"/>
      <c r="H543" s="220"/>
      <c r="I543" s="223"/>
    </row>
    <row r="544" spans="1:9">
      <c r="A544" s="230"/>
      <c r="B544" s="230"/>
      <c r="C544" s="231"/>
      <c r="D544" s="223"/>
      <c r="E544" s="227"/>
      <c r="F544" s="230"/>
      <c r="H544" s="220"/>
      <c r="I544" s="223"/>
    </row>
    <row r="545" spans="1:9">
      <c r="A545" s="230"/>
      <c r="B545" s="230"/>
      <c r="C545" s="231"/>
      <c r="D545" s="223"/>
      <c r="E545" s="227"/>
      <c r="F545" s="230"/>
      <c r="H545" s="220"/>
      <c r="I545" s="223"/>
    </row>
    <row r="546" spans="1:9">
      <c r="A546" s="230"/>
      <c r="B546" s="230"/>
      <c r="C546" s="231"/>
      <c r="D546" s="223"/>
      <c r="E546" s="227"/>
      <c r="F546" s="230"/>
      <c r="H546" s="220"/>
      <c r="I546" s="223"/>
    </row>
    <row r="547" spans="1:9">
      <c r="A547" s="230"/>
      <c r="B547" s="230"/>
      <c r="C547" s="231"/>
      <c r="D547" s="223"/>
      <c r="E547" s="227"/>
      <c r="F547" s="230"/>
      <c r="H547" s="220"/>
      <c r="I547" s="223"/>
    </row>
    <row r="548" spans="1:9">
      <c r="A548" s="230"/>
      <c r="B548" s="230"/>
      <c r="C548" s="231"/>
      <c r="D548" s="223"/>
      <c r="E548" s="227"/>
      <c r="F548" s="230"/>
      <c r="H548" s="220"/>
      <c r="I548" s="223"/>
    </row>
    <row r="549" spans="1:9">
      <c r="A549" s="230"/>
      <c r="B549" s="230"/>
      <c r="C549" s="231"/>
      <c r="D549" s="223"/>
      <c r="E549" s="227"/>
      <c r="F549" s="230"/>
      <c r="H549" s="220"/>
      <c r="I549" s="223"/>
    </row>
    <row r="550" spans="1:9">
      <c r="A550" s="230"/>
      <c r="B550" s="230"/>
      <c r="C550" s="231"/>
      <c r="D550" s="223"/>
      <c r="E550" s="227"/>
      <c r="F550" s="230"/>
      <c r="H550" s="220"/>
      <c r="I550" s="223"/>
    </row>
    <row r="551" spans="1:9">
      <c r="A551" s="230"/>
      <c r="B551" s="230"/>
      <c r="C551" s="231"/>
      <c r="D551" s="223"/>
      <c r="E551" s="227"/>
      <c r="F551" s="230"/>
      <c r="H551" s="220"/>
      <c r="I551" s="223"/>
    </row>
    <row r="552" spans="1:9">
      <c r="A552" s="230"/>
      <c r="B552" s="230"/>
      <c r="C552" s="231"/>
      <c r="D552" s="223"/>
      <c r="E552" s="227"/>
      <c r="F552" s="230"/>
      <c r="H552" s="220"/>
      <c r="I552" s="223"/>
    </row>
    <row r="553" spans="1:9">
      <c r="A553" s="230"/>
      <c r="B553" s="230"/>
      <c r="C553" s="231"/>
      <c r="D553" s="223"/>
      <c r="E553" s="227"/>
      <c r="F553" s="230"/>
      <c r="H553" s="220"/>
      <c r="I553" s="223"/>
    </row>
    <row r="554" spans="1:9">
      <c r="A554" s="230"/>
      <c r="B554" s="230"/>
      <c r="C554" s="231"/>
      <c r="D554" s="223"/>
      <c r="E554" s="227"/>
      <c r="F554" s="230"/>
      <c r="H554" s="220"/>
      <c r="I554" s="223"/>
    </row>
    <row r="555" spans="1:9">
      <c r="A555" s="230"/>
      <c r="B555" s="230"/>
      <c r="C555" s="231"/>
      <c r="D555" s="223"/>
      <c r="E555" s="227"/>
      <c r="F555" s="230"/>
      <c r="H555" s="220"/>
      <c r="I555" s="223"/>
    </row>
    <row r="556" spans="1:9">
      <c r="A556" s="230"/>
      <c r="B556" s="230"/>
      <c r="C556" s="231"/>
      <c r="D556" s="223"/>
      <c r="E556" s="227"/>
      <c r="F556" s="230"/>
      <c r="H556" s="220"/>
      <c r="I556" s="223"/>
    </row>
    <row r="557" spans="1:9">
      <c r="A557" s="230"/>
      <c r="B557" s="230"/>
      <c r="C557" s="231"/>
      <c r="D557" s="223"/>
      <c r="E557" s="227"/>
      <c r="F557" s="230"/>
      <c r="H557" s="220"/>
      <c r="I557" s="223"/>
    </row>
    <row r="558" spans="1:9">
      <c r="A558" s="230"/>
      <c r="B558" s="230"/>
      <c r="C558" s="231"/>
      <c r="D558" s="223"/>
      <c r="E558" s="227"/>
      <c r="F558" s="230"/>
      <c r="H558" s="220"/>
      <c r="I558" s="223"/>
    </row>
    <row r="559" spans="1:9">
      <c r="A559" s="230"/>
      <c r="B559" s="230"/>
      <c r="C559" s="231"/>
      <c r="D559" s="223"/>
      <c r="E559" s="227"/>
      <c r="F559" s="230"/>
      <c r="H559" s="220"/>
      <c r="I559" s="223"/>
    </row>
    <row r="560" spans="1:9">
      <c r="A560" s="230"/>
      <c r="B560" s="230"/>
      <c r="C560" s="231"/>
      <c r="D560" s="223"/>
      <c r="E560" s="227"/>
      <c r="F560" s="230"/>
      <c r="H560" s="220"/>
      <c r="I560" s="223"/>
    </row>
    <row r="561" spans="1:9">
      <c r="A561" s="230"/>
      <c r="B561" s="230"/>
      <c r="C561" s="231"/>
      <c r="D561" s="223"/>
      <c r="E561" s="227"/>
      <c r="F561" s="230"/>
      <c r="H561" s="220"/>
      <c r="I561" s="223"/>
    </row>
    <row r="562" spans="1:9">
      <c r="A562" s="230"/>
      <c r="B562" s="230"/>
      <c r="C562" s="231"/>
      <c r="D562" s="223"/>
      <c r="E562" s="227"/>
      <c r="F562" s="230"/>
      <c r="H562" s="220"/>
      <c r="I562" s="223"/>
    </row>
    <row r="563" spans="1:9">
      <c r="A563" s="230"/>
      <c r="B563" s="230"/>
      <c r="C563" s="231"/>
      <c r="D563" s="223"/>
      <c r="E563" s="227"/>
      <c r="F563" s="230"/>
      <c r="H563" s="220"/>
      <c r="I563" s="223"/>
    </row>
    <row r="564" spans="1:9">
      <c r="A564" s="230"/>
      <c r="B564" s="230"/>
      <c r="C564" s="231"/>
      <c r="D564" s="223"/>
      <c r="E564" s="227"/>
      <c r="F564" s="230"/>
      <c r="H564" s="220"/>
      <c r="I564" s="223"/>
    </row>
    <row r="565" spans="1:9">
      <c r="A565" s="230"/>
      <c r="B565" s="230"/>
      <c r="C565" s="231"/>
      <c r="D565" s="223"/>
      <c r="E565" s="227"/>
      <c r="F565" s="230"/>
      <c r="H565" s="220"/>
      <c r="I565" s="223"/>
    </row>
    <row r="566" spans="1:9">
      <c r="A566" s="230"/>
      <c r="B566" s="230"/>
      <c r="C566" s="231"/>
      <c r="D566" s="223"/>
      <c r="E566" s="227"/>
      <c r="F566" s="230"/>
      <c r="H566" s="220"/>
      <c r="I566" s="223"/>
    </row>
    <row r="567" spans="1:9">
      <c r="A567" s="230"/>
      <c r="B567" s="230"/>
      <c r="C567" s="231"/>
      <c r="D567" s="223"/>
      <c r="E567" s="227"/>
      <c r="F567" s="230"/>
      <c r="H567" s="220"/>
      <c r="I567" s="223"/>
    </row>
    <row r="568" spans="1:9">
      <c r="A568" s="230"/>
      <c r="B568" s="230"/>
      <c r="C568" s="231"/>
      <c r="D568" s="223"/>
      <c r="E568" s="227"/>
      <c r="F568" s="230"/>
      <c r="H568" s="220"/>
      <c r="I568" s="223"/>
    </row>
    <row r="569" spans="1:9">
      <c r="A569" s="230"/>
      <c r="B569" s="230"/>
      <c r="C569" s="231"/>
      <c r="D569" s="223"/>
      <c r="E569" s="227"/>
      <c r="F569" s="230"/>
      <c r="H569" s="220"/>
      <c r="I569" s="223"/>
    </row>
    <row r="570" spans="1:9">
      <c r="A570" s="230"/>
      <c r="B570" s="230"/>
      <c r="C570" s="231"/>
      <c r="D570" s="223"/>
      <c r="E570" s="227"/>
      <c r="F570" s="230"/>
      <c r="H570" s="220"/>
      <c r="I570" s="223"/>
    </row>
    <row r="571" spans="1:9">
      <c r="A571" s="230"/>
      <c r="B571" s="230"/>
      <c r="C571" s="231"/>
      <c r="D571" s="223"/>
      <c r="E571" s="227"/>
      <c r="F571" s="230"/>
      <c r="H571" s="220"/>
      <c r="I571" s="223"/>
    </row>
    <row r="572" spans="1:9">
      <c r="A572" s="230"/>
      <c r="B572" s="230"/>
      <c r="C572" s="231"/>
      <c r="D572" s="223"/>
      <c r="E572" s="227"/>
      <c r="F572" s="230"/>
      <c r="H572" s="220"/>
      <c r="I572" s="223"/>
    </row>
    <row r="573" spans="1:9">
      <c r="A573" s="230"/>
      <c r="B573" s="230"/>
      <c r="C573" s="231"/>
      <c r="D573" s="223"/>
      <c r="E573" s="227"/>
      <c r="F573" s="230"/>
      <c r="H573" s="220"/>
      <c r="I573" s="223"/>
    </row>
    <row r="574" spans="1:9">
      <c r="A574" s="230"/>
      <c r="B574" s="230"/>
      <c r="C574" s="231"/>
      <c r="D574" s="223"/>
      <c r="E574" s="227"/>
      <c r="F574" s="230"/>
      <c r="H574" s="220"/>
      <c r="I574" s="223"/>
    </row>
    <row r="575" spans="1:9">
      <c r="A575" s="230"/>
      <c r="B575" s="230"/>
      <c r="C575" s="231"/>
      <c r="D575" s="223"/>
      <c r="E575" s="227"/>
      <c r="F575" s="230"/>
      <c r="H575" s="220"/>
      <c r="I575" s="223"/>
    </row>
    <row r="576" spans="1:9">
      <c r="A576" s="230"/>
      <c r="B576" s="230"/>
      <c r="C576" s="231"/>
      <c r="D576" s="223"/>
      <c r="E576" s="227"/>
      <c r="F576" s="230"/>
      <c r="H576" s="220"/>
      <c r="I576" s="223"/>
    </row>
    <row r="577" spans="1:9">
      <c r="A577" s="230"/>
      <c r="B577" s="230"/>
      <c r="C577" s="231"/>
      <c r="D577" s="223"/>
      <c r="E577" s="227"/>
      <c r="F577" s="230"/>
      <c r="H577" s="220"/>
      <c r="I577" s="223"/>
    </row>
    <row r="578" spans="1:9">
      <c r="A578" s="230"/>
      <c r="B578" s="230"/>
      <c r="C578" s="231"/>
      <c r="D578" s="223"/>
      <c r="E578" s="227"/>
      <c r="F578" s="230"/>
      <c r="H578" s="220"/>
      <c r="I578" s="223"/>
    </row>
    <row r="579" spans="1:9">
      <c r="A579" s="230"/>
      <c r="B579" s="230"/>
      <c r="C579" s="231"/>
      <c r="D579" s="223"/>
      <c r="E579" s="227"/>
      <c r="F579" s="230"/>
      <c r="H579" s="220"/>
      <c r="I579" s="223"/>
    </row>
    <row r="580" spans="1:9">
      <c r="A580" s="230"/>
      <c r="B580" s="230"/>
      <c r="C580" s="231"/>
      <c r="D580" s="223"/>
      <c r="E580" s="227"/>
      <c r="F580" s="230"/>
      <c r="H580" s="220"/>
      <c r="I580" s="223"/>
    </row>
    <row r="581" spans="1:9">
      <c r="A581" s="230"/>
      <c r="B581" s="230"/>
      <c r="C581" s="231"/>
      <c r="D581" s="223"/>
      <c r="E581" s="227"/>
      <c r="F581" s="230"/>
      <c r="H581" s="220"/>
      <c r="I581" s="223"/>
    </row>
    <row r="582" spans="1:9">
      <c r="A582" s="230"/>
      <c r="B582" s="230"/>
      <c r="C582" s="231"/>
      <c r="D582" s="223"/>
      <c r="E582" s="227"/>
      <c r="F582" s="230"/>
      <c r="H582" s="220"/>
      <c r="I582" s="223"/>
    </row>
    <row r="583" spans="1:9">
      <c r="A583" s="230"/>
      <c r="B583" s="230"/>
      <c r="C583" s="231"/>
      <c r="D583" s="223"/>
      <c r="E583" s="227"/>
      <c r="F583" s="230"/>
      <c r="H583" s="220"/>
      <c r="I583" s="223"/>
    </row>
    <row r="584" spans="1:9">
      <c r="A584" s="230"/>
      <c r="B584" s="230"/>
      <c r="C584" s="231"/>
      <c r="D584" s="223"/>
      <c r="E584" s="227"/>
      <c r="F584" s="230"/>
      <c r="H584" s="220"/>
      <c r="I584" s="223"/>
    </row>
    <row r="585" spans="1:9">
      <c r="A585" s="230"/>
      <c r="B585" s="230"/>
      <c r="C585" s="231"/>
      <c r="D585" s="223"/>
      <c r="E585" s="227"/>
      <c r="F585" s="230"/>
      <c r="H585" s="220"/>
      <c r="I585" s="223"/>
    </row>
    <row r="586" spans="1:9">
      <c r="A586" s="230"/>
      <c r="B586" s="230"/>
      <c r="C586" s="231"/>
      <c r="D586" s="223"/>
      <c r="E586" s="227"/>
      <c r="F586" s="230"/>
      <c r="H586" s="220"/>
      <c r="I586" s="223"/>
    </row>
    <row r="587" spans="1:9">
      <c r="A587" s="230"/>
      <c r="B587" s="230"/>
      <c r="C587" s="231"/>
      <c r="D587" s="223"/>
      <c r="E587" s="227"/>
      <c r="F587" s="230"/>
      <c r="H587" s="220"/>
      <c r="I587" s="223"/>
    </row>
    <row r="588" spans="1:9">
      <c r="A588" s="230"/>
      <c r="B588" s="230"/>
      <c r="C588" s="231"/>
      <c r="D588" s="223"/>
      <c r="E588" s="227"/>
      <c r="F588" s="230"/>
      <c r="H588" s="220"/>
      <c r="I588" s="223"/>
    </row>
    <row r="589" spans="1:9">
      <c r="A589" s="230"/>
      <c r="B589" s="230"/>
      <c r="C589" s="231"/>
      <c r="D589" s="223"/>
      <c r="E589" s="227"/>
      <c r="F589" s="230"/>
      <c r="H589" s="220"/>
      <c r="I589" s="223"/>
    </row>
    <row r="590" spans="1:9">
      <c r="A590" s="230"/>
      <c r="B590" s="230"/>
      <c r="C590" s="231"/>
      <c r="D590" s="223"/>
      <c r="E590" s="227"/>
      <c r="F590" s="230"/>
      <c r="H590" s="220"/>
      <c r="I590" s="223"/>
    </row>
    <row r="591" spans="1:9">
      <c r="A591" s="230"/>
      <c r="B591" s="230"/>
      <c r="C591" s="231"/>
      <c r="D591" s="223"/>
      <c r="E591" s="227"/>
      <c r="F591" s="230"/>
      <c r="H591" s="220"/>
      <c r="I591" s="223"/>
    </row>
    <row r="592" spans="1:9">
      <c r="A592" s="230"/>
      <c r="B592" s="230"/>
      <c r="C592" s="231"/>
      <c r="D592" s="223"/>
      <c r="E592" s="227"/>
      <c r="F592" s="230"/>
      <c r="H592" s="220"/>
      <c r="I592" s="223"/>
    </row>
    <row r="593" spans="1:9">
      <c r="A593" s="230"/>
      <c r="B593" s="230"/>
      <c r="C593" s="231"/>
      <c r="D593" s="223"/>
      <c r="E593" s="227"/>
      <c r="F593" s="230"/>
      <c r="H593" s="220"/>
      <c r="I593" s="223"/>
    </row>
    <row r="594" spans="1:9">
      <c r="A594" s="230"/>
      <c r="B594" s="230"/>
      <c r="C594" s="231"/>
      <c r="D594" s="223"/>
      <c r="E594" s="227"/>
      <c r="F594" s="230"/>
      <c r="H594" s="220"/>
      <c r="I594" s="223"/>
    </row>
    <row r="595" spans="1:9">
      <c r="A595" s="230"/>
      <c r="B595" s="230"/>
      <c r="C595" s="231"/>
      <c r="D595" s="223"/>
      <c r="E595" s="227"/>
      <c r="F595" s="230"/>
      <c r="H595" s="220"/>
      <c r="I595" s="223"/>
    </row>
    <row r="596" spans="1:9">
      <c r="A596" s="230"/>
      <c r="B596" s="230"/>
      <c r="C596" s="231"/>
      <c r="D596" s="223"/>
      <c r="E596" s="227"/>
      <c r="F596" s="230"/>
      <c r="H596" s="220"/>
      <c r="I596" s="223"/>
    </row>
    <row r="597" spans="1:9">
      <c r="A597" s="230"/>
      <c r="B597" s="230"/>
      <c r="C597" s="231"/>
      <c r="D597" s="223"/>
      <c r="E597" s="227"/>
      <c r="F597" s="230"/>
      <c r="H597" s="220"/>
      <c r="I597" s="223"/>
    </row>
    <row r="598" spans="1:9">
      <c r="A598" s="230"/>
      <c r="B598" s="230"/>
      <c r="C598" s="231"/>
      <c r="D598" s="223"/>
      <c r="E598" s="227"/>
      <c r="F598" s="230"/>
      <c r="H598" s="220"/>
      <c r="I598" s="223"/>
    </row>
    <row r="599" spans="1:9">
      <c r="A599" s="230"/>
      <c r="B599" s="230"/>
      <c r="C599" s="231"/>
      <c r="D599" s="223"/>
      <c r="E599" s="227"/>
      <c r="F599" s="230"/>
      <c r="H599" s="220"/>
      <c r="I599" s="223"/>
    </row>
    <row r="600" spans="1:9">
      <c r="A600" s="230"/>
      <c r="B600" s="230"/>
      <c r="C600" s="231"/>
      <c r="D600" s="223"/>
      <c r="E600" s="227"/>
      <c r="F600" s="230"/>
      <c r="H600" s="220"/>
      <c r="I600" s="223"/>
    </row>
    <row r="601" spans="1:9">
      <c r="A601" s="230"/>
      <c r="B601" s="230"/>
      <c r="C601" s="231"/>
      <c r="D601" s="223"/>
      <c r="E601" s="227"/>
      <c r="F601" s="230"/>
      <c r="H601" s="220"/>
      <c r="I601" s="223"/>
    </row>
    <row r="602" spans="1:9">
      <c r="A602" s="230"/>
      <c r="B602" s="230"/>
      <c r="C602" s="231"/>
      <c r="D602" s="223"/>
      <c r="E602" s="227"/>
      <c r="F602" s="230"/>
      <c r="H602" s="220"/>
      <c r="I602" s="223"/>
    </row>
    <row r="603" spans="1:9">
      <c r="A603" s="230"/>
      <c r="B603" s="230"/>
      <c r="C603" s="231"/>
      <c r="D603" s="223"/>
      <c r="E603" s="227"/>
      <c r="F603" s="230"/>
      <c r="H603" s="220"/>
      <c r="I603" s="223"/>
    </row>
    <row r="604" spans="1:9">
      <c r="A604" s="230"/>
      <c r="B604" s="230"/>
      <c r="C604" s="231"/>
      <c r="D604" s="223"/>
      <c r="E604" s="227"/>
      <c r="F604" s="230"/>
      <c r="H604" s="220"/>
      <c r="I604" s="223"/>
    </row>
    <row r="605" spans="1:9">
      <c r="A605" s="230"/>
      <c r="B605" s="230"/>
      <c r="C605" s="231"/>
      <c r="D605" s="223"/>
      <c r="E605" s="227"/>
      <c r="F605" s="230"/>
      <c r="H605" s="220"/>
      <c r="I605" s="223"/>
    </row>
    <row r="606" spans="1:9">
      <c r="A606" s="230"/>
      <c r="B606" s="230"/>
      <c r="C606" s="231"/>
      <c r="D606" s="223"/>
      <c r="E606" s="227"/>
      <c r="F606" s="230"/>
      <c r="H606" s="220"/>
      <c r="I606" s="223"/>
    </row>
    <row r="607" spans="1:9">
      <c r="A607" s="230"/>
      <c r="B607" s="230"/>
      <c r="C607" s="231"/>
      <c r="D607" s="223"/>
      <c r="E607" s="227"/>
      <c r="F607" s="230"/>
      <c r="H607" s="220"/>
      <c r="I607" s="223"/>
    </row>
    <row r="608" spans="1:9">
      <c r="A608" s="230"/>
      <c r="B608" s="230"/>
      <c r="C608" s="231"/>
      <c r="D608" s="223"/>
      <c r="E608" s="227"/>
      <c r="F608" s="230"/>
      <c r="H608" s="220"/>
      <c r="I608" s="223"/>
    </row>
    <row r="609" spans="1:9">
      <c r="A609" s="230"/>
      <c r="B609" s="230"/>
      <c r="C609" s="231"/>
      <c r="D609" s="223"/>
      <c r="E609" s="227"/>
      <c r="F609" s="230"/>
      <c r="H609" s="220"/>
      <c r="I609" s="223"/>
    </row>
    <row r="610" spans="1:9">
      <c r="A610" s="230"/>
      <c r="B610" s="230"/>
      <c r="C610" s="231"/>
      <c r="D610" s="223"/>
      <c r="E610" s="227"/>
      <c r="F610" s="230"/>
      <c r="H610" s="220"/>
      <c r="I610" s="223"/>
    </row>
    <row r="611" spans="1:9">
      <c r="A611" s="230"/>
      <c r="B611" s="230"/>
      <c r="C611" s="231"/>
      <c r="D611" s="223"/>
      <c r="E611" s="227"/>
      <c r="F611" s="230"/>
      <c r="H611" s="220"/>
      <c r="I611" s="223"/>
    </row>
    <row r="612" spans="1:9">
      <c r="A612" s="230"/>
      <c r="B612" s="230"/>
      <c r="C612" s="231"/>
      <c r="D612" s="223"/>
      <c r="E612" s="227"/>
      <c r="F612" s="230"/>
      <c r="H612" s="220"/>
      <c r="I612" s="223"/>
    </row>
    <row r="613" spans="1:9">
      <c r="A613" s="230"/>
      <c r="B613" s="230"/>
      <c r="C613" s="231"/>
      <c r="D613" s="223"/>
      <c r="E613" s="227"/>
      <c r="F613" s="230"/>
      <c r="H613" s="220"/>
      <c r="I613" s="223"/>
    </row>
    <row r="614" spans="1:9">
      <c r="A614" s="230"/>
      <c r="B614" s="230"/>
      <c r="C614" s="231"/>
      <c r="D614" s="223"/>
      <c r="E614" s="227"/>
      <c r="F614" s="230"/>
      <c r="H614" s="220"/>
      <c r="I614" s="223"/>
    </row>
    <row r="615" spans="1:9">
      <c r="A615" s="230"/>
      <c r="B615" s="230"/>
      <c r="C615" s="231"/>
      <c r="D615" s="223"/>
      <c r="E615" s="227"/>
      <c r="F615" s="230"/>
      <c r="H615" s="220"/>
      <c r="I615" s="223"/>
    </row>
    <row r="616" spans="1:9">
      <c r="A616" s="230"/>
      <c r="B616" s="230"/>
      <c r="C616" s="231"/>
      <c r="D616" s="223"/>
      <c r="E616" s="227"/>
      <c r="F616" s="230"/>
      <c r="H616" s="220"/>
      <c r="I616" s="223"/>
    </row>
    <row r="617" spans="1:9">
      <c r="A617" s="230"/>
      <c r="B617" s="230"/>
      <c r="C617" s="231"/>
      <c r="D617" s="223"/>
      <c r="E617" s="227"/>
      <c r="F617" s="230"/>
      <c r="H617" s="220"/>
      <c r="I617" s="223"/>
    </row>
    <row r="618" spans="1:9">
      <c r="A618" s="230"/>
      <c r="B618" s="230"/>
      <c r="C618" s="231"/>
      <c r="D618" s="223"/>
      <c r="E618" s="227"/>
      <c r="F618" s="230"/>
      <c r="H618" s="220"/>
      <c r="I618" s="223"/>
    </row>
    <row r="619" spans="1:9">
      <c r="A619" s="230"/>
      <c r="B619" s="230"/>
      <c r="C619" s="231"/>
      <c r="D619" s="223"/>
      <c r="E619" s="227"/>
      <c r="F619" s="230"/>
      <c r="H619" s="220"/>
      <c r="I619" s="223"/>
    </row>
    <row r="620" spans="1:9">
      <c r="A620" s="230"/>
      <c r="B620" s="230"/>
      <c r="C620" s="231"/>
      <c r="D620" s="223"/>
      <c r="E620" s="227"/>
      <c r="F620" s="230"/>
      <c r="H620" s="220"/>
      <c r="I620" s="223"/>
    </row>
    <row r="621" spans="1:9">
      <c r="A621" s="230"/>
      <c r="B621" s="230"/>
      <c r="C621" s="231"/>
      <c r="D621" s="223"/>
      <c r="E621" s="227"/>
      <c r="F621" s="230"/>
      <c r="H621" s="220"/>
      <c r="I621" s="223"/>
    </row>
    <row r="622" spans="1:9">
      <c r="A622" s="230"/>
      <c r="B622" s="230"/>
      <c r="C622" s="231"/>
      <c r="D622" s="223"/>
      <c r="E622" s="227"/>
      <c r="F622" s="230"/>
      <c r="H622" s="220"/>
      <c r="I622" s="223"/>
    </row>
    <row r="623" spans="1:9">
      <c r="A623" s="230"/>
      <c r="B623" s="230"/>
      <c r="C623" s="231"/>
      <c r="D623" s="223"/>
      <c r="E623" s="227"/>
      <c r="F623" s="230"/>
      <c r="H623" s="220"/>
      <c r="I623" s="223"/>
    </row>
    <row r="624" spans="1:9">
      <c r="A624" s="230"/>
      <c r="B624" s="230"/>
      <c r="C624" s="231"/>
      <c r="D624" s="223"/>
      <c r="E624" s="227"/>
      <c r="F624" s="230"/>
      <c r="H624" s="220"/>
      <c r="I624" s="223"/>
    </row>
    <row r="625" spans="1:9">
      <c r="A625" s="230"/>
      <c r="B625" s="230"/>
      <c r="C625" s="231"/>
      <c r="D625" s="223"/>
      <c r="E625" s="227"/>
      <c r="F625" s="230"/>
      <c r="H625" s="220"/>
      <c r="I625" s="223"/>
    </row>
    <row r="626" spans="1:9">
      <c r="A626" s="230"/>
      <c r="B626" s="230"/>
      <c r="C626" s="231"/>
      <c r="D626" s="223"/>
      <c r="E626" s="227"/>
      <c r="F626" s="230"/>
      <c r="H626" s="220"/>
      <c r="I626" s="223"/>
    </row>
    <row r="627" spans="1:9">
      <c r="A627" s="230"/>
      <c r="B627" s="230"/>
      <c r="C627" s="231"/>
      <c r="D627" s="223"/>
      <c r="E627" s="227"/>
      <c r="F627" s="230"/>
      <c r="H627" s="220"/>
      <c r="I627" s="223"/>
    </row>
    <row r="628" spans="1:9">
      <c r="A628" s="230"/>
      <c r="B628" s="230"/>
      <c r="C628" s="231"/>
      <c r="D628" s="223"/>
      <c r="E628" s="227"/>
      <c r="F628" s="230"/>
      <c r="H628" s="220"/>
      <c r="I628" s="223"/>
    </row>
    <row r="629" spans="1:9">
      <c r="A629" s="230"/>
      <c r="B629" s="230"/>
      <c r="C629" s="231"/>
      <c r="D629" s="223"/>
      <c r="E629" s="227"/>
      <c r="F629" s="230"/>
      <c r="H629" s="220"/>
      <c r="I629" s="223"/>
    </row>
    <row r="630" spans="1:9">
      <c r="A630" s="230"/>
      <c r="B630" s="230"/>
      <c r="C630" s="231"/>
      <c r="D630" s="223"/>
      <c r="E630" s="227"/>
      <c r="F630" s="230"/>
      <c r="H630" s="220"/>
      <c r="I630" s="223"/>
    </row>
    <row r="631" spans="1:9">
      <c r="A631" s="230"/>
      <c r="B631" s="230"/>
      <c r="C631" s="231"/>
      <c r="D631" s="223"/>
      <c r="E631" s="227"/>
      <c r="F631" s="230"/>
      <c r="H631" s="220"/>
      <c r="I631" s="223"/>
    </row>
    <row r="632" spans="1:9">
      <c r="A632" s="230"/>
      <c r="B632" s="230"/>
      <c r="C632" s="231"/>
      <c r="D632" s="223"/>
      <c r="E632" s="227"/>
      <c r="F632" s="230"/>
      <c r="H632" s="220"/>
      <c r="I632" s="223"/>
    </row>
    <row r="633" spans="1:9">
      <c r="A633" s="230"/>
      <c r="B633" s="230"/>
      <c r="C633" s="231"/>
      <c r="D633" s="223"/>
      <c r="E633" s="227"/>
      <c r="F633" s="230"/>
      <c r="H633" s="220"/>
      <c r="I633" s="223"/>
    </row>
    <row r="634" spans="1:9">
      <c r="A634" s="230"/>
      <c r="B634" s="230"/>
      <c r="C634" s="231"/>
      <c r="D634" s="223"/>
      <c r="E634" s="227"/>
      <c r="F634" s="230"/>
      <c r="H634" s="220"/>
      <c r="I634" s="223"/>
    </row>
    <row r="635" spans="1:9">
      <c r="A635" s="230"/>
      <c r="B635" s="230"/>
      <c r="C635" s="231"/>
      <c r="D635" s="223"/>
      <c r="E635" s="227"/>
      <c r="F635" s="230"/>
      <c r="H635" s="220"/>
      <c r="I635" s="223"/>
    </row>
    <row r="636" spans="1:9">
      <c r="A636" s="230"/>
      <c r="B636" s="230"/>
      <c r="C636" s="231"/>
      <c r="D636" s="223"/>
      <c r="E636" s="227"/>
      <c r="F636" s="230"/>
      <c r="H636" s="220"/>
      <c r="I636" s="223"/>
    </row>
    <row r="637" spans="1:9">
      <c r="A637" s="230"/>
      <c r="B637" s="230"/>
      <c r="C637" s="231"/>
      <c r="D637" s="223"/>
      <c r="E637" s="227"/>
      <c r="F637" s="230"/>
      <c r="H637" s="220"/>
      <c r="I637" s="223"/>
    </row>
    <row r="638" spans="1:9">
      <c r="A638" s="230"/>
      <c r="B638" s="230"/>
      <c r="C638" s="231"/>
      <c r="D638" s="223"/>
      <c r="E638" s="227"/>
      <c r="F638" s="230"/>
      <c r="H638" s="220"/>
      <c r="I638" s="223"/>
    </row>
    <row r="639" spans="1:9">
      <c r="A639" s="230"/>
      <c r="B639" s="230"/>
      <c r="C639" s="231"/>
      <c r="D639" s="223"/>
      <c r="E639" s="227"/>
      <c r="F639" s="230"/>
      <c r="H639" s="220"/>
      <c r="I639" s="223"/>
    </row>
    <row r="640" spans="1:9">
      <c r="A640" s="230"/>
      <c r="B640" s="230"/>
      <c r="C640" s="231"/>
      <c r="D640" s="223"/>
      <c r="E640" s="227"/>
      <c r="F640" s="230"/>
      <c r="H640" s="220"/>
      <c r="I640" s="223"/>
    </row>
    <row r="641" spans="1:9">
      <c r="A641" s="230"/>
      <c r="B641" s="230"/>
      <c r="C641" s="231"/>
      <c r="D641" s="223"/>
      <c r="E641" s="227"/>
      <c r="F641" s="230"/>
      <c r="H641" s="220"/>
      <c r="I641" s="223"/>
    </row>
    <row r="642" spans="1:9">
      <c r="A642" s="230"/>
      <c r="B642" s="230"/>
      <c r="C642" s="231"/>
      <c r="D642" s="223"/>
      <c r="E642" s="227"/>
      <c r="F642" s="230"/>
      <c r="H642" s="220"/>
      <c r="I642" s="223"/>
    </row>
    <row r="643" spans="1:9">
      <c r="A643" s="230"/>
      <c r="B643" s="230"/>
      <c r="C643" s="231"/>
      <c r="D643" s="223"/>
      <c r="E643" s="227"/>
      <c r="F643" s="230"/>
      <c r="H643" s="220"/>
      <c r="I643" s="223"/>
    </row>
    <row r="644" spans="1:9">
      <c r="A644" s="230"/>
      <c r="B644" s="230"/>
      <c r="C644" s="231"/>
      <c r="D644" s="223"/>
      <c r="E644" s="227"/>
      <c r="F644" s="230"/>
      <c r="H644" s="220"/>
      <c r="I644" s="223"/>
    </row>
    <row r="645" spans="1:9">
      <c r="A645" s="230"/>
      <c r="B645" s="230"/>
      <c r="C645" s="231"/>
      <c r="D645" s="223"/>
      <c r="E645" s="227"/>
      <c r="F645" s="230"/>
      <c r="H645" s="220"/>
      <c r="I645" s="223"/>
    </row>
    <row r="646" spans="1:9">
      <c r="A646" s="230"/>
      <c r="B646" s="230"/>
      <c r="C646" s="231"/>
      <c r="D646" s="223"/>
      <c r="E646" s="227"/>
      <c r="F646" s="230"/>
      <c r="H646" s="220"/>
      <c r="I646" s="223"/>
    </row>
    <row r="647" spans="1:9">
      <c r="A647" s="230"/>
      <c r="B647" s="230"/>
      <c r="C647" s="231"/>
      <c r="D647" s="223"/>
      <c r="E647" s="227"/>
      <c r="F647" s="230"/>
      <c r="H647" s="220"/>
      <c r="I647" s="223"/>
    </row>
    <row r="648" spans="1:9">
      <c r="A648" s="230"/>
      <c r="B648" s="230"/>
      <c r="C648" s="231"/>
      <c r="D648" s="223"/>
      <c r="E648" s="227"/>
      <c r="F648" s="230"/>
      <c r="H648" s="220"/>
      <c r="I648" s="223"/>
    </row>
    <row r="649" spans="1:9">
      <c r="A649" s="230"/>
      <c r="B649" s="230"/>
      <c r="C649" s="231"/>
      <c r="D649" s="223"/>
      <c r="E649" s="227"/>
      <c r="F649" s="230"/>
      <c r="H649" s="220"/>
      <c r="I649" s="223"/>
    </row>
    <row r="650" spans="1:9">
      <c r="A650" s="230"/>
      <c r="B650" s="230"/>
      <c r="C650" s="231"/>
      <c r="D650" s="223"/>
      <c r="E650" s="227"/>
      <c r="F650" s="230"/>
      <c r="H650" s="220"/>
      <c r="I650" s="223"/>
    </row>
    <row r="651" spans="1:9">
      <c r="A651" s="230"/>
      <c r="B651" s="230"/>
      <c r="C651" s="231"/>
      <c r="D651" s="223"/>
      <c r="E651" s="227"/>
      <c r="F651" s="230"/>
      <c r="H651" s="220"/>
      <c r="I651" s="223"/>
    </row>
    <row r="652" spans="1:9">
      <c r="A652" s="230"/>
      <c r="B652" s="230"/>
      <c r="C652" s="231"/>
      <c r="D652" s="223"/>
      <c r="E652" s="227"/>
      <c r="F652" s="230"/>
      <c r="H652" s="220"/>
      <c r="I652" s="223"/>
    </row>
    <row r="653" spans="1:9">
      <c r="A653" s="230"/>
      <c r="B653" s="230"/>
      <c r="C653" s="231"/>
      <c r="D653" s="223"/>
      <c r="E653" s="227"/>
      <c r="F653" s="230"/>
      <c r="H653" s="220"/>
      <c r="I653" s="223"/>
    </row>
    <row r="654" spans="1:9">
      <c r="A654" s="230"/>
      <c r="B654" s="230"/>
      <c r="C654" s="231"/>
      <c r="D654" s="223"/>
      <c r="E654" s="227"/>
      <c r="F654" s="230"/>
      <c r="H654" s="220"/>
      <c r="I654" s="223"/>
    </row>
    <row r="655" spans="1:9">
      <c r="A655" s="230"/>
      <c r="B655" s="230"/>
      <c r="C655" s="231"/>
      <c r="D655" s="223"/>
      <c r="E655" s="227"/>
      <c r="F655" s="230"/>
      <c r="H655" s="220"/>
      <c r="I655" s="223"/>
    </row>
    <row r="656" spans="1:9">
      <c r="A656" s="230"/>
      <c r="B656" s="230"/>
      <c r="C656" s="231"/>
      <c r="D656" s="223"/>
      <c r="E656" s="227"/>
      <c r="F656" s="230"/>
      <c r="H656" s="220"/>
      <c r="I656" s="223"/>
    </row>
    <row r="657" spans="1:9">
      <c r="A657" s="230"/>
      <c r="B657" s="230"/>
      <c r="C657" s="231"/>
      <c r="D657" s="223"/>
      <c r="E657" s="227"/>
      <c r="F657" s="230"/>
      <c r="H657" s="220"/>
      <c r="I657" s="223"/>
    </row>
    <row r="658" spans="1:9">
      <c r="A658" s="230"/>
      <c r="B658" s="230"/>
      <c r="C658" s="231"/>
      <c r="D658" s="223"/>
      <c r="E658" s="227"/>
      <c r="F658" s="230"/>
      <c r="H658" s="220"/>
      <c r="I658" s="223"/>
    </row>
    <row r="659" spans="1:9">
      <c r="A659" s="230"/>
      <c r="B659" s="230"/>
      <c r="C659" s="231"/>
      <c r="D659" s="223"/>
      <c r="E659" s="227"/>
      <c r="F659" s="230"/>
      <c r="H659" s="220"/>
      <c r="I659" s="223"/>
    </row>
    <row r="660" spans="1:9">
      <c r="A660" s="230"/>
      <c r="B660" s="230"/>
      <c r="C660" s="231"/>
      <c r="D660" s="223"/>
      <c r="E660" s="227"/>
      <c r="F660" s="230"/>
      <c r="H660" s="220"/>
      <c r="I660" s="223"/>
    </row>
    <row r="661" spans="1:9">
      <c r="A661" s="230"/>
      <c r="B661" s="230"/>
      <c r="C661" s="231"/>
      <c r="D661" s="223"/>
      <c r="E661" s="227"/>
      <c r="F661" s="230"/>
      <c r="H661" s="220"/>
      <c r="I661" s="223"/>
    </row>
    <row r="662" spans="1:9">
      <c r="A662" s="230"/>
      <c r="B662" s="230"/>
      <c r="C662" s="231"/>
      <c r="D662" s="223"/>
      <c r="E662" s="227"/>
      <c r="F662" s="230"/>
      <c r="H662" s="220"/>
      <c r="I662" s="223"/>
    </row>
    <row r="663" spans="1:9">
      <c r="A663" s="230"/>
      <c r="B663" s="230"/>
      <c r="C663" s="231"/>
      <c r="D663" s="223"/>
      <c r="E663" s="227"/>
      <c r="F663" s="230"/>
      <c r="H663" s="220"/>
      <c r="I663" s="223"/>
    </row>
    <row r="664" spans="1:9">
      <c r="A664" s="230"/>
      <c r="B664" s="230"/>
      <c r="C664" s="231"/>
      <c r="D664" s="223"/>
      <c r="E664" s="227"/>
      <c r="F664" s="230"/>
      <c r="H664" s="220"/>
      <c r="I664" s="223"/>
    </row>
    <row r="665" spans="1:9">
      <c r="A665" s="230"/>
      <c r="B665" s="230"/>
      <c r="C665" s="231"/>
      <c r="D665" s="223"/>
      <c r="E665" s="227"/>
      <c r="F665" s="230"/>
      <c r="H665" s="220"/>
      <c r="I665" s="223"/>
    </row>
    <row r="666" spans="1:9">
      <c r="A666" s="230"/>
      <c r="B666" s="230"/>
      <c r="C666" s="231"/>
      <c r="D666" s="223"/>
      <c r="E666" s="227"/>
      <c r="F666" s="230"/>
      <c r="H666" s="220"/>
      <c r="I666" s="223"/>
    </row>
    <row r="667" spans="1:9">
      <c r="A667" s="230"/>
      <c r="B667" s="230"/>
      <c r="C667" s="231"/>
      <c r="D667" s="223"/>
      <c r="E667" s="227"/>
      <c r="F667" s="230"/>
      <c r="H667" s="220"/>
      <c r="I667" s="223"/>
    </row>
    <row r="668" spans="1:9">
      <c r="A668" s="230"/>
      <c r="B668" s="230"/>
      <c r="C668" s="231"/>
      <c r="D668" s="223"/>
      <c r="E668" s="227"/>
      <c r="F668" s="230"/>
      <c r="H668" s="220"/>
      <c r="I668" s="223"/>
    </row>
    <row r="669" spans="1:9">
      <c r="A669" s="230"/>
      <c r="B669" s="230"/>
      <c r="C669" s="231"/>
      <c r="D669" s="223"/>
      <c r="E669" s="227"/>
      <c r="F669" s="230"/>
      <c r="H669" s="220"/>
      <c r="I669" s="223"/>
    </row>
    <row r="670" spans="1:9">
      <c r="A670" s="230"/>
      <c r="B670" s="230"/>
      <c r="C670" s="231"/>
      <c r="D670" s="223"/>
      <c r="E670" s="227"/>
      <c r="F670" s="230"/>
      <c r="H670" s="220"/>
      <c r="I670" s="223"/>
    </row>
    <row r="671" spans="1:9">
      <c r="A671" s="230"/>
      <c r="B671" s="230"/>
      <c r="C671" s="231"/>
      <c r="D671" s="223"/>
      <c r="E671" s="227"/>
      <c r="F671" s="230"/>
      <c r="H671" s="220"/>
      <c r="I671" s="223"/>
    </row>
    <row r="672" spans="1:9">
      <c r="A672" s="230"/>
      <c r="B672" s="230"/>
      <c r="C672" s="231"/>
      <c r="D672" s="223"/>
      <c r="E672" s="227"/>
      <c r="F672" s="230"/>
      <c r="H672" s="220"/>
      <c r="I672" s="223"/>
    </row>
    <row r="673" spans="1:9">
      <c r="A673" s="230"/>
      <c r="B673" s="230"/>
      <c r="C673" s="231"/>
      <c r="D673" s="223"/>
      <c r="E673" s="227"/>
      <c r="F673" s="230"/>
      <c r="H673" s="220"/>
      <c r="I673" s="223"/>
    </row>
    <row r="674" spans="1:9">
      <c r="A674" s="230"/>
      <c r="B674" s="230"/>
      <c r="C674" s="231"/>
      <c r="D674" s="223"/>
      <c r="E674" s="227"/>
      <c r="F674" s="230"/>
      <c r="H674" s="220"/>
      <c r="I674" s="223"/>
    </row>
    <row r="675" spans="1:9">
      <c r="A675" s="230"/>
      <c r="B675" s="230"/>
      <c r="C675" s="231"/>
      <c r="D675" s="223"/>
      <c r="E675" s="227"/>
      <c r="F675" s="230"/>
      <c r="H675" s="220"/>
      <c r="I675" s="223"/>
    </row>
    <row r="676" spans="1:9">
      <c r="A676" s="230"/>
      <c r="B676" s="230"/>
      <c r="C676" s="231"/>
      <c r="D676" s="223"/>
      <c r="E676" s="227"/>
      <c r="F676" s="230"/>
      <c r="H676" s="220"/>
      <c r="I676" s="223"/>
    </row>
    <row r="677" spans="1:9">
      <c r="A677" s="230"/>
      <c r="B677" s="230"/>
      <c r="C677" s="231"/>
      <c r="D677" s="223"/>
      <c r="E677" s="227"/>
      <c r="F677" s="230"/>
      <c r="H677" s="220"/>
      <c r="I677" s="223"/>
    </row>
    <row r="678" spans="1:9">
      <c r="A678" s="230"/>
      <c r="B678" s="230"/>
      <c r="C678" s="231"/>
      <c r="D678" s="223"/>
      <c r="E678" s="227"/>
      <c r="F678" s="230"/>
      <c r="H678" s="220"/>
      <c r="I678" s="223"/>
    </row>
    <row r="679" spans="1:9">
      <c r="A679" s="230"/>
      <c r="B679" s="230"/>
      <c r="C679" s="231"/>
      <c r="D679" s="223"/>
      <c r="E679" s="227"/>
      <c r="F679" s="230"/>
      <c r="H679" s="220"/>
      <c r="I679" s="223"/>
    </row>
    <row r="680" spans="1:9">
      <c r="A680" s="230"/>
      <c r="B680" s="230"/>
      <c r="C680" s="231"/>
      <c r="D680" s="223"/>
      <c r="E680" s="227"/>
      <c r="F680" s="230"/>
      <c r="H680" s="220"/>
      <c r="I680" s="223"/>
    </row>
    <row r="681" spans="1:9">
      <c r="A681" s="230"/>
      <c r="B681" s="230"/>
      <c r="C681" s="231"/>
      <c r="D681" s="223"/>
      <c r="E681" s="227"/>
      <c r="F681" s="230"/>
      <c r="H681" s="220"/>
      <c r="I681" s="223"/>
    </row>
    <row r="682" spans="1:9">
      <c r="A682" s="230"/>
      <c r="B682" s="230"/>
      <c r="C682" s="231"/>
      <c r="D682" s="223"/>
      <c r="E682" s="227"/>
      <c r="F682" s="230"/>
      <c r="H682" s="220"/>
      <c r="I682" s="223"/>
    </row>
    <row r="683" spans="1:9">
      <c r="A683" s="230"/>
      <c r="B683" s="230"/>
      <c r="C683" s="231"/>
      <c r="D683" s="223"/>
      <c r="E683" s="227"/>
      <c r="F683" s="230"/>
      <c r="H683" s="220"/>
      <c r="I683" s="223"/>
    </row>
    <row r="684" spans="1:9">
      <c r="A684" s="230"/>
      <c r="B684" s="230"/>
      <c r="C684" s="231"/>
      <c r="D684" s="223"/>
      <c r="E684" s="227"/>
      <c r="F684" s="230"/>
      <c r="H684" s="220"/>
      <c r="I684" s="223"/>
    </row>
    <row r="685" spans="1:9">
      <c r="A685" s="230"/>
      <c r="B685" s="230"/>
      <c r="C685" s="231"/>
      <c r="D685" s="223"/>
      <c r="E685" s="227"/>
      <c r="F685" s="230"/>
      <c r="H685" s="220"/>
      <c r="I685" s="223"/>
    </row>
    <row r="686" spans="1:9">
      <c r="A686" s="230"/>
      <c r="B686" s="230"/>
      <c r="C686" s="231"/>
      <c r="D686" s="223"/>
      <c r="E686" s="227"/>
      <c r="F686" s="230"/>
      <c r="H686" s="220"/>
      <c r="I686" s="223"/>
    </row>
    <row r="687" spans="1:9">
      <c r="A687" s="230"/>
      <c r="B687" s="230"/>
      <c r="C687" s="231"/>
      <c r="D687" s="223"/>
      <c r="E687" s="227"/>
      <c r="F687" s="230"/>
      <c r="H687" s="220"/>
      <c r="I687" s="223"/>
    </row>
    <row r="688" spans="1:9">
      <c r="A688" s="230"/>
      <c r="B688" s="230"/>
      <c r="C688" s="231"/>
      <c r="D688" s="223"/>
      <c r="E688" s="227"/>
      <c r="F688" s="230"/>
      <c r="H688" s="220"/>
      <c r="I688" s="223"/>
    </row>
    <row r="689" spans="1:9">
      <c r="A689" s="230"/>
      <c r="B689" s="230"/>
      <c r="C689" s="231"/>
      <c r="D689" s="223"/>
      <c r="E689" s="227"/>
      <c r="F689" s="230"/>
      <c r="H689" s="220"/>
      <c r="I689" s="223"/>
    </row>
    <row r="690" spans="1:9">
      <c r="A690" s="230"/>
      <c r="B690" s="230"/>
      <c r="C690" s="231"/>
      <c r="D690" s="223"/>
      <c r="E690" s="227"/>
      <c r="F690" s="230"/>
      <c r="H690" s="220"/>
      <c r="I690" s="223"/>
    </row>
    <row r="691" spans="1:9">
      <c r="A691" s="230"/>
      <c r="B691" s="230"/>
      <c r="C691" s="231"/>
      <c r="D691" s="223"/>
      <c r="E691" s="227"/>
      <c r="F691" s="230"/>
      <c r="H691" s="220"/>
      <c r="I691" s="223"/>
    </row>
    <row r="692" spans="1:9">
      <c r="A692" s="230"/>
      <c r="B692" s="230"/>
      <c r="C692" s="231"/>
      <c r="D692" s="223"/>
      <c r="E692" s="227"/>
      <c r="F692" s="230"/>
      <c r="H692" s="220"/>
      <c r="I692" s="223"/>
    </row>
    <row r="693" spans="1:9">
      <c r="A693" s="230"/>
      <c r="B693" s="230"/>
      <c r="C693" s="231"/>
      <c r="D693" s="223"/>
      <c r="E693" s="227"/>
      <c r="F693" s="230"/>
      <c r="H693" s="220"/>
      <c r="I693" s="223"/>
    </row>
    <row r="694" spans="1:9">
      <c r="A694" s="230"/>
      <c r="B694" s="230"/>
      <c r="C694" s="231"/>
      <c r="D694" s="223"/>
      <c r="E694" s="227"/>
      <c r="F694" s="230"/>
      <c r="H694" s="220"/>
      <c r="I694" s="223"/>
    </row>
    <row r="695" spans="1:9">
      <c r="A695" s="230"/>
      <c r="B695" s="230"/>
      <c r="C695" s="231"/>
      <c r="D695" s="223"/>
      <c r="E695" s="227"/>
      <c r="F695" s="230"/>
      <c r="H695" s="220"/>
      <c r="I695" s="223"/>
    </row>
    <row r="696" spans="1:9">
      <c r="A696" s="230"/>
      <c r="B696" s="230"/>
      <c r="C696" s="231"/>
      <c r="D696" s="223"/>
      <c r="E696" s="227"/>
      <c r="F696" s="230"/>
      <c r="H696" s="220"/>
      <c r="I696" s="223"/>
    </row>
    <row r="697" spans="1:9">
      <c r="A697" s="230"/>
      <c r="B697" s="230"/>
      <c r="C697" s="231"/>
      <c r="D697" s="223"/>
      <c r="E697" s="227"/>
      <c r="F697" s="230"/>
      <c r="H697" s="220"/>
      <c r="I697" s="223"/>
    </row>
    <row r="698" spans="1:9">
      <c r="A698" s="230"/>
      <c r="B698" s="230"/>
      <c r="C698" s="231"/>
      <c r="D698" s="223"/>
      <c r="E698" s="227"/>
      <c r="F698" s="230"/>
      <c r="H698" s="220"/>
      <c r="I698" s="223"/>
    </row>
    <row r="699" spans="1:9">
      <c r="A699" s="230"/>
      <c r="B699" s="230"/>
      <c r="C699" s="231"/>
      <c r="D699" s="223"/>
      <c r="E699" s="227"/>
      <c r="F699" s="230"/>
      <c r="H699" s="220"/>
      <c r="I699" s="223"/>
    </row>
    <row r="700" spans="1:9">
      <c r="A700" s="230"/>
      <c r="B700" s="230"/>
      <c r="C700" s="231"/>
      <c r="D700" s="223"/>
      <c r="E700" s="227"/>
      <c r="F700" s="230"/>
      <c r="H700" s="220"/>
      <c r="I700" s="223"/>
    </row>
    <row r="701" spans="1:9">
      <c r="A701" s="230"/>
      <c r="B701" s="230"/>
      <c r="C701" s="231"/>
      <c r="D701" s="223"/>
      <c r="E701" s="227"/>
      <c r="F701" s="230"/>
      <c r="H701" s="220"/>
      <c r="I701" s="223"/>
    </row>
    <row r="702" spans="1:9">
      <c r="A702" s="230"/>
      <c r="B702" s="230"/>
      <c r="C702" s="231"/>
      <c r="D702" s="223"/>
      <c r="E702" s="227"/>
      <c r="F702" s="230"/>
      <c r="H702" s="220"/>
      <c r="I702" s="223"/>
    </row>
    <row r="703" spans="1:9">
      <c r="A703" s="230"/>
      <c r="B703" s="230"/>
      <c r="C703" s="231"/>
      <c r="D703" s="223"/>
      <c r="E703" s="227"/>
      <c r="F703" s="230"/>
      <c r="H703" s="220"/>
      <c r="I703" s="223"/>
    </row>
    <row r="704" spans="1:9">
      <c r="A704" s="230"/>
      <c r="B704" s="230"/>
      <c r="C704" s="231"/>
      <c r="D704" s="223"/>
      <c r="E704" s="227"/>
      <c r="F704" s="230"/>
      <c r="H704" s="220"/>
      <c r="I704" s="223"/>
    </row>
    <row r="705" spans="1:9">
      <c r="A705" s="230"/>
      <c r="B705" s="230"/>
      <c r="C705" s="231"/>
      <c r="D705" s="223"/>
      <c r="E705" s="227"/>
      <c r="F705" s="230"/>
      <c r="H705" s="220"/>
      <c r="I705" s="223"/>
    </row>
    <row r="706" spans="1:9">
      <c r="A706" s="230"/>
      <c r="B706" s="230"/>
      <c r="C706" s="231"/>
      <c r="D706" s="223"/>
      <c r="E706" s="227"/>
      <c r="F706" s="230"/>
      <c r="H706" s="220"/>
      <c r="I706" s="223"/>
    </row>
    <row r="707" spans="1:9">
      <c r="A707" s="230"/>
      <c r="B707" s="230"/>
      <c r="C707" s="231"/>
      <c r="D707" s="223"/>
      <c r="E707" s="227"/>
      <c r="F707" s="230"/>
      <c r="H707" s="220"/>
      <c r="I707" s="223"/>
    </row>
    <row r="708" spans="1:9">
      <c r="A708" s="230"/>
      <c r="B708" s="230"/>
      <c r="C708" s="231"/>
      <c r="D708" s="223"/>
      <c r="E708" s="227"/>
      <c r="F708" s="230"/>
      <c r="H708" s="220"/>
      <c r="I708" s="223"/>
    </row>
    <row r="709" spans="1:9">
      <c r="A709" s="230"/>
      <c r="B709" s="230"/>
      <c r="C709" s="231"/>
      <c r="D709" s="223"/>
      <c r="E709" s="227"/>
      <c r="F709" s="230"/>
      <c r="H709" s="220"/>
      <c r="I709" s="223"/>
    </row>
    <row r="710" spans="1:9">
      <c r="A710" s="230"/>
      <c r="B710" s="230"/>
      <c r="C710" s="231"/>
      <c r="D710" s="223"/>
      <c r="E710" s="227"/>
      <c r="F710" s="230"/>
      <c r="H710" s="220"/>
      <c r="I710" s="223"/>
    </row>
    <row r="711" spans="1:9">
      <c r="A711" s="230"/>
      <c r="B711" s="230"/>
      <c r="C711" s="231"/>
      <c r="D711" s="223"/>
      <c r="E711" s="227"/>
      <c r="F711" s="230"/>
      <c r="H711" s="220"/>
      <c r="I711" s="223"/>
    </row>
    <row r="712" spans="1:9">
      <c r="A712" s="230"/>
      <c r="B712" s="230"/>
      <c r="C712" s="231"/>
      <c r="D712" s="223"/>
      <c r="E712" s="227"/>
      <c r="F712" s="230"/>
      <c r="H712" s="220"/>
      <c r="I712" s="223"/>
    </row>
    <row r="713" spans="1:9">
      <c r="A713" s="230"/>
      <c r="B713" s="230"/>
      <c r="C713" s="231"/>
      <c r="D713" s="223"/>
      <c r="E713" s="227"/>
      <c r="F713" s="230"/>
      <c r="H713" s="220"/>
      <c r="I713" s="223"/>
    </row>
    <row r="714" spans="1:9">
      <c r="A714" s="230"/>
      <c r="B714" s="230"/>
      <c r="C714" s="231"/>
      <c r="D714" s="223"/>
      <c r="E714" s="227"/>
      <c r="F714" s="230"/>
      <c r="H714" s="220"/>
      <c r="I714" s="223"/>
    </row>
    <row r="715" spans="1:9">
      <c r="A715" s="230"/>
      <c r="B715" s="230"/>
      <c r="C715" s="231"/>
      <c r="D715" s="223"/>
      <c r="E715" s="227"/>
      <c r="F715" s="230"/>
      <c r="H715" s="220"/>
      <c r="I715" s="223"/>
    </row>
    <row r="716" spans="1:9">
      <c r="A716" s="230"/>
      <c r="B716" s="230"/>
      <c r="C716" s="231"/>
      <c r="D716" s="223"/>
      <c r="E716" s="227"/>
      <c r="F716" s="230"/>
      <c r="H716" s="220"/>
      <c r="I716" s="223"/>
    </row>
    <row r="717" spans="1:9">
      <c r="A717" s="230"/>
      <c r="B717" s="230"/>
      <c r="C717" s="231"/>
      <c r="D717" s="223"/>
      <c r="E717" s="227"/>
      <c r="F717" s="230"/>
      <c r="H717" s="220"/>
      <c r="I717" s="223"/>
    </row>
    <row r="718" spans="1:9">
      <c r="A718" s="230"/>
      <c r="B718" s="230"/>
      <c r="C718" s="231"/>
      <c r="D718" s="223"/>
      <c r="E718" s="227"/>
      <c r="F718" s="230"/>
      <c r="H718" s="220"/>
      <c r="I718" s="223"/>
    </row>
    <row r="719" spans="1:9">
      <c r="A719" s="230"/>
      <c r="B719" s="230"/>
      <c r="C719" s="231"/>
      <c r="D719" s="223"/>
      <c r="E719" s="227"/>
      <c r="F719" s="230"/>
      <c r="H719" s="220"/>
      <c r="I719" s="223"/>
    </row>
    <row r="720" spans="1:9">
      <c r="A720" s="230"/>
      <c r="B720" s="230"/>
      <c r="C720" s="231"/>
      <c r="D720" s="223"/>
      <c r="E720" s="227"/>
      <c r="F720" s="230"/>
      <c r="H720" s="220"/>
      <c r="I720" s="223"/>
    </row>
    <row r="721" spans="1:9">
      <c r="A721" s="230"/>
      <c r="B721" s="230"/>
      <c r="C721" s="231"/>
      <c r="D721" s="223"/>
      <c r="E721" s="227"/>
      <c r="F721" s="230"/>
      <c r="H721" s="220"/>
      <c r="I721" s="223"/>
    </row>
    <row r="722" spans="1:9">
      <c r="A722" s="230"/>
      <c r="B722" s="230"/>
      <c r="C722" s="231"/>
      <c r="D722" s="223"/>
      <c r="E722" s="227"/>
      <c r="F722" s="230"/>
      <c r="H722" s="220"/>
      <c r="I722" s="223"/>
    </row>
    <row r="723" spans="1:9">
      <c r="A723" s="230"/>
      <c r="B723" s="230"/>
      <c r="C723" s="231"/>
      <c r="D723" s="223"/>
      <c r="E723" s="227"/>
      <c r="F723" s="230"/>
      <c r="H723" s="220"/>
      <c r="I723" s="223"/>
    </row>
    <row r="724" spans="1:9">
      <c r="A724" s="230"/>
      <c r="B724" s="230"/>
      <c r="C724" s="231"/>
      <c r="D724" s="223"/>
      <c r="E724" s="227"/>
      <c r="F724" s="230"/>
      <c r="H724" s="220"/>
      <c r="I724" s="223"/>
    </row>
    <row r="725" spans="1:9">
      <c r="A725" s="230"/>
      <c r="B725" s="230"/>
      <c r="C725" s="231"/>
      <c r="D725" s="223"/>
      <c r="E725" s="227"/>
      <c r="F725" s="230"/>
      <c r="H725" s="220"/>
      <c r="I725" s="223"/>
    </row>
    <row r="726" spans="1:9">
      <c r="A726" s="230"/>
      <c r="B726" s="230"/>
      <c r="C726" s="231"/>
      <c r="D726" s="223"/>
      <c r="E726" s="227"/>
      <c r="F726" s="230"/>
      <c r="H726" s="220"/>
      <c r="I726" s="223"/>
    </row>
    <row r="727" spans="1:9">
      <c r="A727" s="230"/>
      <c r="B727" s="230"/>
      <c r="C727" s="231"/>
      <c r="D727" s="223"/>
      <c r="E727" s="227"/>
      <c r="F727" s="230"/>
      <c r="H727" s="220"/>
      <c r="I727" s="223"/>
    </row>
    <row r="728" spans="1:9">
      <c r="A728" s="230"/>
      <c r="B728" s="230"/>
      <c r="C728" s="231"/>
      <c r="D728" s="223"/>
      <c r="E728" s="227"/>
      <c r="F728" s="230"/>
      <c r="H728" s="220"/>
      <c r="I728" s="223"/>
    </row>
    <row r="729" spans="1:9">
      <c r="A729" s="230"/>
      <c r="B729" s="230"/>
      <c r="C729" s="231"/>
      <c r="D729" s="223"/>
      <c r="E729" s="227"/>
      <c r="F729" s="230"/>
      <c r="H729" s="220"/>
      <c r="I729" s="223"/>
    </row>
    <row r="730" spans="1:9">
      <c r="A730" s="230"/>
      <c r="B730" s="230"/>
      <c r="C730" s="231"/>
      <c r="D730" s="223"/>
      <c r="E730" s="227"/>
      <c r="F730" s="230"/>
      <c r="H730" s="220"/>
      <c r="I730" s="223"/>
    </row>
    <row r="731" spans="1:9">
      <c r="A731" s="230"/>
      <c r="B731" s="230"/>
      <c r="C731" s="231"/>
      <c r="D731" s="223"/>
      <c r="E731" s="227"/>
      <c r="F731" s="230"/>
      <c r="H731" s="220"/>
      <c r="I731" s="223"/>
    </row>
    <row r="732" spans="1:9">
      <c r="A732" s="230"/>
      <c r="B732" s="230"/>
      <c r="C732" s="231"/>
      <c r="D732" s="223"/>
      <c r="E732" s="227"/>
      <c r="F732" s="230"/>
      <c r="H732" s="220"/>
      <c r="I732" s="223"/>
    </row>
    <row r="733" spans="1:9">
      <c r="A733" s="230"/>
      <c r="B733" s="230"/>
      <c r="C733" s="231"/>
      <c r="D733" s="223"/>
      <c r="E733" s="227"/>
      <c r="F733" s="230"/>
      <c r="H733" s="220"/>
      <c r="I733" s="223"/>
    </row>
    <row r="734" spans="1:9">
      <c r="A734" s="230"/>
      <c r="B734" s="230"/>
      <c r="C734" s="231"/>
      <c r="D734" s="223"/>
      <c r="E734" s="227"/>
      <c r="F734" s="230"/>
      <c r="H734" s="220"/>
      <c r="I734" s="223"/>
    </row>
    <row r="735" spans="1:9">
      <c r="A735" s="230"/>
      <c r="B735" s="230"/>
      <c r="C735" s="231"/>
      <c r="D735" s="223"/>
      <c r="E735" s="227"/>
      <c r="F735" s="230"/>
      <c r="H735" s="220"/>
      <c r="I735" s="223"/>
    </row>
    <row r="736" spans="1:9">
      <c r="A736" s="230"/>
      <c r="B736" s="230"/>
      <c r="C736" s="231"/>
      <c r="D736" s="223"/>
      <c r="E736" s="227"/>
      <c r="F736" s="230"/>
      <c r="H736" s="220"/>
      <c r="I736" s="223"/>
    </row>
    <row r="737" spans="1:9">
      <c r="A737" s="230"/>
      <c r="B737" s="230"/>
      <c r="C737" s="231"/>
      <c r="D737" s="223"/>
      <c r="E737" s="227"/>
      <c r="F737" s="230"/>
      <c r="H737" s="220"/>
      <c r="I737" s="223"/>
    </row>
    <row r="738" spans="1:9">
      <c r="A738" s="230"/>
      <c r="B738" s="230"/>
      <c r="C738" s="231"/>
      <c r="D738" s="223"/>
      <c r="E738" s="227"/>
      <c r="F738" s="230"/>
      <c r="H738" s="220"/>
      <c r="I738" s="223"/>
    </row>
    <row r="739" spans="1:9">
      <c r="A739" s="230"/>
      <c r="B739" s="230"/>
      <c r="C739" s="231"/>
      <c r="D739" s="223"/>
      <c r="E739" s="227"/>
      <c r="F739" s="230"/>
      <c r="H739" s="220"/>
      <c r="I739" s="223"/>
    </row>
    <row r="740" spans="1:9">
      <c r="A740" s="230"/>
      <c r="B740" s="230"/>
      <c r="C740" s="231"/>
      <c r="D740" s="223"/>
      <c r="E740" s="227"/>
      <c r="F740" s="230"/>
      <c r="H740" s="220"/>
      <c r="I740" s="223"/>
    </row>
    <row r="741" spans="1:9">
      <c r="A741" s="230"/>
      <c r="B741" s="230"/>
      <c r="C741" s="231"/>
      <c r="D741" s="223"/>
      <c r="E741" s="227"/>
      <c r="F741" s="230"/>
      <c r="H741" s="220"/>
      <c r="I741" s="223"/>
    </row>
    <row r="742" spans="1:9">
      <c r="A742" s="230"/>
      <c r="B742" s="230"/>
      <c r="C742" s="231"/>
      <c r="D742" s="223"/>
      <c r="E742" s="227"/>
      <c r="F742" s="230"/>
      <c r="H742" s="220"/>
      <c r="I742" s="223"/>
    </row>
    <row r="743" spans="1:9">
      <c r="A743" s="230"/>
      <c r="B743" s="230"/>
      <c r="C743" s="231"/>
      <c r="D743" s="223"/>
      <c r="E743" s="227"/>
      <c r="F743" s="230"/>
      <c r="H743" s="220"/>
      <c r="I743" s="223"/>
    </row>
    <row r="744" spans="1:9">
      <c r="A744" s="230"/>
      <c r="B744" s="230"/>
      <c r="C744" s="231"/>
      <c r="D744" s="223"/>
      <c r="E744" s="227"/>
      <c r="F744" s="230"/>
      <c r="H744" s="220"/>
      <c r="I744" s="223"/>
    </row>
    <row r="745" spans="1:9">
      <c r="A745" s="230"/>
      <c r="B745" s="230"/>
      <c r="C745" s="231"/>
      <c r="D745" s="223"/>
      <c r="E745" s="227"/>
      <c r="F745" s="230"/>
      <c r="H745" s="220"/>
      <c r="I745" s="223"/>
    </row>
    <row r="746" spans="1:9">
      <c r="A746" s="230"/>
      <c r="B746" s="230"/>
      <c r="C746" s="231"/>
      <c r="D746" s="223"/>
      <c r="E746" s="227"/>
      <c r="F746" s="230"/>
      <c r="H746" s="220"/>
      <c r="I746" s="223"/>
    </row>
    <row r="747" spans="1:9">
      <c r="A747" s="230"/>
      <c r="B747" s="230"/>
      <c r="C747" s="231"/>
      <c r="D747" s="223"/>
      <c r="E747" s="227"/>
      <c r="F747" s="230"/>
      <c r="H747" s="220"/>
      <c r="I747" s="223"/>
    </row>
    <row r="748" spans="1:9">
      <c r="A748" s="230"/>
      <c r="B748" s="230"/>
      <c r="C748" s="231"/>
      <c r="D748" s="223"/>
      <c r="E748" s="227"/>
      <c r="F748" s="230"/>
      <c r="H748" s="220"/>
      <c r="I748" s="223"/>
    </row>
    <row r="749" spans="1:9">
      <c r="A749" s="230"/>
      <c r="B749" s="230"/>
      <c r="C749" s="231"/>
      <c r="D749" s="223"/>
      <c r="E749" s="227"/>
      <c r="F749" s="230"/>
      <c r="H749" s="220"/>
      <c r="I749" s="223"/>
    </row>
    <row r="750" spans="1:9">
      <c r="A750" s="230"/>
      <c r="B750" s="230"/>
      <c r="C750" s="231"/>
      <c r="D750" s="223"/>
      <c r="E750" s="227"/>
      <c r="F750" s="230"/>
      <c r="H750" s="220"/>
      <c r="I750" s="223"/>
    </row>
    <row r="751" spans="1:9">
      <c r="A751" s="230"/>
      <c r="B751" s="230"/>
      <c r="C751" s="231"/>
      <c r="D751" s="223"/>
      <c r="E751" s="227"/>
      <c r="F751" s="230"/>
      <c r="H751" s="220"/>
      <c r="I751" s="223"/>
    </row>
    <row r="752" spans="1:9">
      <c r="A752" s="230"/>
      <c r="B752" s="230"/>
      <c r="C752" s="231"/>
      <c r="D752" s="223"/>
      <c r="E752" s="227"/>
      <c r="F752" s="230"/>
      <c r="H752" s="220"/>
      <c r="I752" s="223"/>
    </row>
    <row r="753" spans="1:9">
      <c r="A753" s="230"/>
      <c r="B753" s="230"/>
      <c r="C753" s="231"/>
      <c r="D753" s="223"/>
      <c r="E753" s="227"/>
      <c r="F753" s="230"/>
      <c r="H753" s="220"/>
      <c r="I753" s="223"/>
    </row>
    <row r="754" spans="1:9">
      <c r="A754" s="230"/>
      <c r="B754" s="230"/>
      <c r="C754" s="231"/>
      <c r="D754" s="223"/>
      <c r="E754" s="227"/>
      <c r="F754" s="230"/>
      <c r="H754" s="220"/>
      <c r="I754" s="223"/>
    </row>
    <row r="755" spans="1:9">
      <c r="A755" s="230"/>
      <c r="B755" s="230"/>
      <c r="C755" s="231"/>
      <c r="D755" s="223"/>
      <c r="E755" s="227"/>
      <c r="F755" s="230"/>
      <c r="H755" s="220"/>
      <c r="I755" s="223"/>
    </row>
    <row r="756" spans="1:9">
      <c r="A756" s="230"/>
      <c r="B756" s="230"/>
      <c r="C756" s="231"/>
      <c r="D756" s="223"/>
      <c r="E756" s="227"/>
      <c r="F756" s="230"/>
      <c r="H756" s="220"/>
      <c r="I756" s="223"/>
    </row>
    <row r="757" spans="1:9">
      <c r="A757" s="230"/>
      <c r="B757" s="230"/>
      <c r="C757" s="231"/>
      <c r="D757" s="223"/>
      <c r="E757" s="227"/>
      <c r="F757" s="230"/>
      <c r="H757" s="220"/>
      <c r="I757" s="223"/>
    </row>
    <row r="758" spans="1:9">
      <c r="A758" s="230"/>
      <c r="B758" s="230"/>
      <c r="C758" s="231"/>
      <c r="D758" s="223"/>
      <c r="E758" s="227"/>
      <c r="F758" s="230"/>
      <c r="H758" s="220"/>
      <c r="I758" s="223"/>
    </row>
    <row r="759" spans="1:9">
      <c r="A759" s="230"/>
      <c r="B759" s="230"/>
      <c r="C759" s="231"/>
      <c r="D759" s="223"/>
      <c r="E759" s="227"/>
      <c r="F759" s="230"/>
      <c r="H759" s="220"/>
      <c r="I759" s="223"/>
    </row>
    <row r="760" spans="1:9">
      <c r="A760" s="230"/>
      <c r="B760" s="230"/>
      <c r="C760" s="231"/>
      <c r="D760" s="223"/>
      <c r="E760" s="227"/>
      <c r="F760" s="230"/>
      <c r="H760" s="220"/>
      <c r="I760" s="223"/>
    </row>
    <row r="761" spans="1:9">
      <c r="A761" s="230"/>
      <c r="B761" s="230"/>
      <c r="C761" s="231"/>
      <c r="D761" s="223"/>
      <c r="E761" s="227"/>
      <c r="F761" s="230"/>
      <c r="H761" s="220"/>
      <c r="I761" s="223"/>
    </row>
    <row r="762" spans="1:9">
      <c r="A762" s="230"/>
      <c r="B762" s="230"/>
      <c r="C762" s="231"/>
      <c r="D762" s="223"/>
      <c r="E762" s="227"/>
      <c r="F762" s="230"/>
      <c r="H762" s="220"/>
      <c r="I762" s="223"/>
    </row>
    <row r="763" spans="1:9">
      <c r="A763" s="230"/>
      <c r="B763" s="230"/>
      <c r="C763" s="231"/>
      <c r="D763" s="223"/>
      <c r="E763" s="227"/>
      <c r="F763" s="230"/>
      <c r="H763" s="220"/>
      <c r="I763" s="223"/>
    </row>
    <row r="764" spans="1:9">
      <c r="A764" s="230"/>
      <c r="B764" s="230"/>
      <c r="C764" s="231"/>
      <c r="D764" s="223"/>
      <c r="E764" s="227"/>
      <c r="F764" s="230"/>
      <c r="H764" s="220"/>
      <c r="I764" s="223"/>
    </row>
    <row r="765" spans="1:9">
      <c r="A765" s="230"/>
      <c r="B765" s="230"/>
      <c r="C765" s="231"/>
      <c r="D765" s="223"/>
      <c r="E765" s="227"/>
      <c r="F765" s="230"/>
      <c r="H765" s="220"/>
      <c r="I765" s="223"/>
    </row>
    <row r="766" spans="1:9">
      <c r="A766" s="230"/>
      <c r="B766" s="230"/>
      <c r="C766" s="231"/>
      <c r="D766" s="223"/>
      <c r="E766" s="227"/>
      <c r="F766" s="230"/>
      <c r="H766" s="220"/>
      <c r="I766" s="223"/>
    </row>
    <row r="767" spans="1:9">
      <c r="A767" s="230"/>
      <c r="B767" s="230"/>
      <c r="C767" s="231"/>
      <c r="D767" s="223"/>
      <c r="E767" s="227"/>
      <c r="F767" s="230"/>
      <c r="H767" s="220"/>
      <c r="I767" s="223"/>
    </row>
    <row r="768" spans="1:9">
      <c r="A768" s="230"/>
      <c r="B768" s="230"/>
      <c r="C768" s="231"/>
      <c r="D768" s="223"/>
      <c r="E768" s="227"/>
      <c r="F768" s="230"/>
      <c r="H768" s="220"/>
      <c r="I768" s="223"/>
    </row>
    <row r="769" spans="1:9">
      <c r="A769" s="230"/>
      <c r="B769" s="230"/>
      <c r="C769" s="231"/>
      <c r="D769" s="223"/>
      <c r="E769" s="227"/>
      <c r="F769" s="230"/>
      <c r="H769" s="220"/>
      <c r="I769" s="223"/>
    </row>
    <row r="770" spans="1:9">
      <c r="A770" s="230"/>
      <c r="B770" s="230"/>
      <c r="C770" s="231"/>
      <c r="D770" s="223"/>
      <c r="E770" s="227"/>
      <c r="F770" s="230"/>
      <c r="H770" s="220"/>
      <c r="I770" s="223"/>
    </row>
    <row r="771" spans="1:9">
      <c r="A771" s="230"/>
      <c r="B771" s="230"/>
      <c r="C771" s="231"/>
      <c r="D771" s="223"/>
      <c r="E771" s="227"/>
      <c r="F771" s="230"/>
      <c r="H771" s="220"/>
      <c r="I771" s="223"/>
    </row>
    <row r="772" spans="1:9">
      <c r="A772" s="230"/>
      <c r="B772" s="230"/>
      <c r="C772" s="231"/>
      <c r="D772" s="223"/>
      <c r="E772" s="227"/>
      <c r="F772" s="230"/>
      <c r="H772" s="220"/>
      <c r="I772" s="223"/>
    </row>
    <row r="773" spans="1:9">
      <c r="A773" s="230"/>
      <c r="B773" s="230"/>
      <c r="C773" s="231"/>
      <c r="D773" s="223"/>
      <c r="E773" s="227"/>
      <c r="F773" s="230"/>
      <c r="H773" s="220"/>
      <c r="I773" s="223"/>
    </row>
    <row r="774" spans="1:9">
      <c r="A774" s="230"/>
      <c r="B774" s="230"/>
      <c r="C774" s="231"/>
      <c r="D774" s="223"/>
      <c r="E774" s="227"/>
      <c r="F774" s="230"/>
      <c r="H774" s="220"/>
      <c r="I774" s="223"/>
    </row>
    <row r="775" spans="1:9">
      <c r="A775" s="230"/>
      <c r="B775" s="230"/>
      <c r="C775" s="231"/>
      <c r="D775" s="223"/>
      <c r="E775" s="227"/>
      <c r="F775" s="230"/>
      <c r="H775" s="220"/>
      <c r="I775" s="223"/>
    </row>
    <row r="776" spans="1:9">
      <c r="A776" s="230"/>
      <c r="B776" s="230"/>
      <c r="C776" s="231"/>
      <c r="D776" s="223"/>
      <c r="E776" s="227"/>
      <c r="F776" s="230"/>
      <c r="H776" s="220"/>
      <c r="I776" s="223"/>
    </row>
    <row r="777" spans="1:9">
      <c r="A777" s="230"/>
      <c r="B777" s="230"/>
      <c r="C777" s="231"/>
      <c r="D777" s="223"/>
      <c r="E777" s="227"/>
      <c r="F777" s="230"/>
      <c r="H777" s="220"/>
      <c r="I777" s="223"/>
    </row>
    <row r="778" spans="1:9">
      <c r="A778" s="230"/>
      <c r="B778" s="230"/>
      <c r="C778" s="231"/>
      <c r="D778" s="223"/>
      <c r="E778" s="227"/>
      <c r="F778" s="230"/>
      <c r="H778" s="220"/>
      <c r="I778" s="223"/>
    </row>
    <row r="779" spans="1:9">
      <c r="A779" s="230"/>
      <c r="B779" s="230"/>
      <c r="C779" s="231"/>
      <c r="D779" s="223"/>
      <c r="E779" s="227"/>
      <c r="F779" s="230"/>
      <c r="H779" s="220"/>
      <c r="I779" s="223"/>
    </row>
    <row r="780" spans="1:9">
      <c r="A780" s="230"/>
      <c r="B780" s="230"/>
      <c r="C780" s="231"/>
      <c r="D780" s="223"/>
      <c r="E780" s="227"/>
      <c r="F780" s="230"/>
      <c r="H780" s="220"/>
      <c r="I780" s="223"/>
    </row>
    <row r="781" spans="1:9">
      <c r="A781" s="230"/>
      <c r="B781" s="230"/>
      <c r="C781" s="231"/>
      <c r="D781" s="223"/>
      <c r="E781" s="227"/>
      <c r="F781" s="230"/>
      <c r="H781" s="220"/>
      <c r="I781" s="223"/>
    </row>
    <row r="782" spans="1:9">
      <c r="A782" s="230"/>
      <c r="B782" s="230"/>
      <c r="C782" s="231"/>
      <c r="D782" s="223"/>
      <c r="E782" s="227"/>
      <c r="F782" s="230"/>
      <c r="H782" s="220"/>
      <c r="I782" s="223"/>
    </row>
    <row r="783" spans="1:9">
      <c r="A783" s="230"/>
      <c r="B783" s="230"/>
      <c r="C783" s="231"/>
      <c r="D783" s="223"/>
      <c r="E783" s="227"/>
      <c r="F783" s="230"/>
      <c r="H783" s="220"/>
      <c r="I783" s="223"/>
    </row>
    <row r="784" spans="1:9">
      <c r="A784" s="230"/>
      <c r="B784" s="230"/>
      <c r="C784" s="231"/>
      <c r="D784" s="223"/>
      <c r="E784" s="227"/>
      <c r="F784" s="230"/>
      <c r="H784" s="220"/>
      <c r="I784" s="223"/>
    </row>
    <row r="785" spans="1:9">
      <c r="A785" s="230"/>
      <c r="B785" s="230"/>
      <c r="C785" s="231"/>
      <c r="D785" s="223"/>
      <c r="E785" s="227"/>
      <c r="F785" s="230"/>
      <c r="H785" s="220"/>
      <c r="I785" s="223"/>
    </row>
    <row r="786" spans="1:9">
      <c r="A786" s="230"/>
      <c r="B786" s="230"/>
      <c r="C786" s="231"/>
      <c r="D786" s="223"/>
      <c r="E786" s="227"/>
      <c r="F786" s="230"/>
      <c r="H786" s="220"/>
      <c r="I786" s="223"/>
    </row>
    <row r="787" spans="1:9">
      <c r="A787" s="230"/>
      <c r="B787" s="230"/>
      <c r="C787" s="231"/>
      <c r="D787" s="223"/>
      <c r="E787" s="227"/>
      <c r="F787" s="230"/>
      <c r="H787" s="220"/>
      <c r="I787" s="223"/>
    </row>
    <row r="788" spans="1:9">
      <c r="A788" s="230"/>
      <c r="B788" s="230"/>
      <c r="C788" s="231"/>
      <c r="D788" s="223"/>
      <c r="E788" s="227"/>
      <c r="F788" s="230"/>
      <c r="H788" s="220"/>
      <c r="I788" s="223"/>
    </row>
    <row r="789" spans="1:9">
      <c r="A789" s="230"/>
      <c r="B789" s="230"/>
      <c r="C789" s="231"/>
      <c r="D789" s="223"/>
      <c r="E789" s="227"/>
      <c r="F789" s="230"/>
      <c r="H789" s="220"/>
      <c r="I789" s="223"/>
    </row>
    <row r="790" spans="1:9">
      <c r="A790" s="230"/>
      <c r="B790" s="230"/>
      <c r="C790" s="231"/>
      <c r="D790" s="223"/>
      <c r="E790" s="227"/>
      <c r="F790" s="230"/>
      <c r="H790" s="220"/>
      <c r="I790" s="223"/>
    </row>
    <row r="791" spans="1:9">
      <c r="A791" s="230"/>
      <c r="B791" s="230"/>
      <c r="C791" s="231"/>
      <c r="D791" s="223"/>
      <c r="E791" s="227"/>
      <c r="F791" s="230"/>
      <c r="H791" s="220"/>
      <c r="I791" s="223"/>
    </row>
    <row r="792" spans="1:9">
      <c r="A792" s="230"/>
      <c r="B792" s="230"/>
      <c r="C792" s="231"/>
      <c r="D792" s="223"/>
      <c r="E792" s="227"/>
      <c r="F792" s="230"/>
      <c r="H792" s="220"/>
      <c r="I792" s="223"/>
    </row>
    <row r="793" spans="1:9">
      <c r="A793" s="230"/>
      <c r="B793" s="230"/>
      <c r="C793" s="231"/>
      <c r="D793" s="223"/>
      <c r="E793" s="227"/>
      <c r="F793" s="230"/>
      <c r="H793" s="220"/>
      <c r="I793" s="223"/>
    </row>
    <row r="794" spans="1:9">
      <c r="A794" s="230"/>
      <c r="B794" s="230"/>
      <c r="C794" s="231"/>
      <c r="D794" s="223"/>
      <c r="E794" s="227"/>
      <c r="F794" s="230"/>
      <c r="H794" s="220"/>
      <c r="I794" s="223"/>
    </row>
    <row r="795" spans="1:9">
      <c r="A795" s="230"/>
      <c r="B795" s="230"/>
      <c r="C795" s="231"/>
      <c r="D795" s="223"/>
      <c r="E795" s="227"/>
      <c r="F795" s="230"/>
      <c r="H795" s="220"/>
      <c r="I795" s="223"/>
    </row>
    <row r="796" spans="1:9">
      <c r="A796" s="230"/>
      <c r="B796" s="230"/>
      <c r="C796" s="231"/>
      <c r="D796" s="223"/>
      <c r="E796" s="227"/>
      <c r="F796" s="230"/>
      <c r="H796" s="220"/>
      <c r="I796" s="223"/>
    </row>
    <row r="797" spans="1:9">
      <c r="A797" s="230"/>
      <c r="B797" s="230"/>
      <c r="C797" s="231"/>
      <c r="D797" s="223"/>
      <c r="E797" s="227"/>
      <c r="F797" s="230"/>
      <c r="H797" s="220"/>
      <c r="I797" s="223"/>
    </row>
    <row r="798" spans="1:9">
      <c r="A798" s="230"/>
      <c r="B798" s="230"/>
      <c r="C798" s="231"/>
      <c r="D798" s="223"/>
      <c r="E798" s="227"/>
      <c r="F798" s="230"/>
      <c r="H798" s="220"/>
      <c r="I798" s="223"/>
    </row>
    <row r="799" spans="1:9">
      <c r="A799" s="230"/>
      <c r="B799" s="230"/>
      <c r="C799" s="231"/>
      <c r="D799" s="223"/>
      <c r="E799" s="227"/>
      <c r="F799" s="230"/>
      <c r="H799" s="220"/>
      <c r="I799" s="223"/>
    </row>
    <row r="800" spans="1:9">
      <c r="A800" s="230"/>
      <c r="B800" s="230"/>
      <c r="C800" s="231"/>
      <c r="D800" s="223"/>
      <c r="E800" s="227"/>
      <c r="F800" s="230"/>
      <c r="H800" s="220"/>
      <c r="I800" s="223"/>
    </row>
    <row r="801" spans="1:9">
      <c r="A801" s="230"/>
      <c r="B801" s="230"/>
      <c r="C801" s="231"/>
      <c r="D801" s="223"/>
      <c r="E801" s="227"/>
      <c r="F801" s="230"/>
      <c r="H801" s="220"/>
      <c r="I801" s="223"/>
    </row>
    <row r="802" spans="1:9">
      <c r="A802" s="230"/>
      <c r="B802" s="230"/>
      <c r="C802" s="231"/>
      <c r="D802" s="223"/>
      <c r="E802" s="227"/>
      <c r="F802" s="230"/>
      <c r="H802" s="220"/>
      <c r="I802" s="223"/>
    </row>
    <row r="803" spans="1:9">
      <c r="A803" s="230"/>
      <c r="B803" s="230"/>
      <c r="C803" s="231"/>
      <c r="D803" s="223"/>
      <c r="E803" s="227"/>
      <c r="F803" s="230"/>
      <c r="H803" s="220"/>
      <c r="I803" s="223"/>
    </row>
    <row r="804" spans="1:9">
      <c r="A804" s="230"/>
      <c r="B804" s="230"/>
      <c r="C804" s="231"/>
      <c r="D804" s="223"/>
      <c r="E804" s="227"/>
      <c r="F804" s="230"/>
      <c r="H804" s="220"/>
      <c r="I804" s="223"/>
    </row>
    <row r="805" spans="1:9">
      <c r="A805" s="230"/>
      <c r="B805" s="230"/>
      <c r="C805" s="231"/>
      <c r="D805" s="223"/>
      <c r="E805" s="227"/>
      <c r="F805" s="230"/>
      <c r="H805" s="220"/>
      <c r="I805" s="223"/>
    </row>
    <row r="806" spans="1:9">
      <c r="A806" s="230"/>
      <c r="B806" s="230"/>
      <c r="C806" s="231"/>
      <c r="D806" s="223"/>
      <c r="E806" s="227"/>
      <c r="F806" s="230"/>
      <c r="H806" s="220"/>
      <c r="I806" s="223"/>
    </row>
    <row r="807" spans="1:9">
      <c r="A807" s="230"/>
      <c r="B807" s="230"/>
      <c r="C807" s="231"/>
      <c r="D807" s="223"/>
      <c r="E807" s="227"/>
      <c r="F807" s="230"/>
      <c r="H807" s="220"/>
      <c r="I807" s="223"/>
    </row>
    <row r="808" spans="1:9">
      <c r="A808" s="230"/>
      <c r="B808" s="230"/>
      <c r="C808" s="231"/>
      <c r="D808" s="223"/>
      <c r="E808" s="227"/>
      <c r="F808" s="230"/>
      <c r="H808" s="220"/>
      <c r="I808" s="223"/>
    </row>
    <row r="809" spans="1:9">
      <c r="A809" s="230"/>
      <c r="B809" s="230"/>
      <c r="C809" s="231"/>
      <c r="D809" s="223"/>
      <c r="E809" s="227"/>
      <c r="F809" s="230"/>
      <c r="H809" s="220"/>
      <c r="I809" s="223"/>
    </row>
    <row r="810" spans="1:9">
      <c r="A810" s="230"/>
      <c r="B810" s="230"/>
      <c r="C810" s="231"/>
      <c r="D810" s="223"/>
      <c r="E810" s="227"/>
      <c r="F810" s="230"/>
      <c r="H810" s="220"/>
      <c r="I810" s="223"/>
    </row>
    <row r="811" spans="1:9">
      <c r="A811" s="230"/>
      <c r="B811" s="230"/>
      <c r="C811" s="231"/>
      <c r="D811" s="223"/>
      <c r="E811" s="227"/>
      <c r="F811" s="230"/>
      <c r="H811" s="220"/>
      <c r="I811" s="223"/>
    </row>
    <row r="812" spans="1:9">
      <c r="A812" s="230"/>
      <c r="B812" s="230"/>
      <c r="C812" s="231"/>
      <c r="D812" s="223"/>
      <c r="E812" s="227"/>
      <c r="F812" s="230"/>
      <c r="H812" s="220"/>
      <c r="I812" s="223"/>
    </row>
    <row r="813" spans="1:9">
      <c r="A813" s="230"/>
      <c r="B813" s="230"/>
      <c r="C813" s="231"/>
      <c r="D813" s="223"/>
      <c r="E813" s="227"/>
      <c r="F813" s="230"/>
      <c r="H813" s="220"/>
      <c r="I813" s="223"/>
    </row>
    <row r="814" spans="1:9">
      <c r="A814" s="230"/>
      <c r="B814" s="230"/>
      <c r="C814" s="231"/>
      <c r="D814" s="223"/>
      <c r="E814" s="227"/>
      <c r="F814" s="230"/>
      <c r="H814" s="220"/>
      <c r="I814" s="223"/>
    </row>
    <row r="815" spans="1:9">
      <c r="A815" s="230"/>
      <c r="B815" s="230"/>
      <c r="C815" s="231"/>
      <c r="D815" s="223"/>
      <c r="E815" s="227"/>
      <c r="F815" s="230"/>
      <c r="H815" s="220"/>
      <c r="I815" s="223"/>
    </row>
    <row r="816" spans="1:9">
      <c r="A816" s="230"/>
      <c r="B816" s="230"/>
      <c r="C816" s="231"/>
      <c r="D816" s="223"/>
      <c r="E816" s="227"/>
      <c r="F816" s="230"/>
      <c r="H816" s="220"/>
      <c r="I816" s="223"/>
    </row>
    <row r="817" spans="1:9">
      <c r="A817" s="230"/>
      <c r="B817" s="230"/>
      <c r="C817" s="231"/>
      <c r="D817" s="223"/>
      <c r="E817" s="227"/>
      <c r="F817" s="230"/>
      <c r="H817" s="220"/>
      <c r="I817" s="223"/>
    </row>
    <row r="818" spans="1:9">
      <c r="A818" s="230"/>
      <c r="B818" s="230"/>
      <c r="C818" s="231"/>
      <c r="D818" s="223"/>
      <c r="E818" s="227"/>
      <c r="F818" s="230"/>
      <c r="H818" s="220"/>
      <c r="I818" s="223"/>
    </row>
    <row r="819" spans="1:9">
      <c r="A819" s="230"/>
      <c r="B819" s="230"/>
      <c r="C819" s="231"/>
      <c r="D819" s="223"/>
      <c r="E819" s="227"/>
      <c r="F819" s="230"/>
      <c r="H819" s="220"/>
      <c r="I819" s="223"/>
    </row>
    <row r="820" spans="1:9">
      <c r="A820" s="230"/>
      <c r="B820" s="230"/>
      <c r="C820" s="231"/>
      <c r="D820" s="223"/>
      <c r="E820" s="227"/>
      <c r="F820" s="230"/>
      <c r="H820" s="220"/>
      <c r="I820" s="223"/>
    </row>
    <row r="821" spans="1:9">
      <c r="A821" s="230"/>
      <c r="B821" s="230"/>
      <c r="C821" s="231"/>
      <c r="D821" s="223"/>
      <c r="E821" s="227"/>
      <c r="F821" s="230"/>
      <c r="H821" s="220"/>
      <c r="I821" s="223"/>
    </row>
    <row r="822" spans="1:9">
      <c r="A822" s="230"/>
      <c r="B822" s="230"/>
      <c r="C822" s="231"/>
      <c r="D822" s="223"/>
      <c r="E822" s="227"/>
      <c r="F822" s="230"/>
      <c r="H822" s="220"/>
      <c r="I822" s="223"/>
    </row>
    <row r="823" spans="1:9">
      <c r="A823" s="230"/>
      <c r="B823" s="230"/>
      <c r="C823" s="231"/>
      <c r="D823" s="223"/>
      <c r="E823" s="227"/>
      <c r="F823" s="230"/>
      <c r="H823" s="220"/>
      <c r="I823" s="223"/>
    </row>
    <row r="824" spans="1:9">
      <c r="A824" s="230"/>
      <c r="B824" s="230"/>
      <c r="C824" s="231"/>
      <c r="D824" s="223"/>
      <c r="E824" s="227"/>
      <c r="F824" s="230"/>
      <c r="H824" s="220"/>
      <c r="I824" s="223"/>
    </row>
    <row r="825" spans="1:9">
      <c r="A825" s="230"/>
      <c r="B825" s="230"/>
      <c r="C825" s="231"/>
      <c r="D825" s="223"/>
      <c r="E825" s="227"/>
      <c r="F825" s="230"/>
      <c r="H825" s="220"/>
      <c r="I825" s="223"/>
    </row>
    <row r="826" spans="1:9">
      <c r="A826" s="230"/>
      <c r="B826" s="230"/>
      <c r="C826" s="231"/>
      <c r="D826" s="223"/>
      <c r="E826" s="227"/>
      <c r="F826" s="230"/>
      <c r="H826" s="220"/>
      <c r="I826" s="223"/>
    </row>
    <row r="827" spans="1:9">
      <c r="A827" s="230"/>
      <c r="B827" s="230"/>
      <c r="C827" s="231"/>
      <c r="D827" s="223"/>
      <c r="E827" s="227"/>
      <c r="F827" s="230"/>
      <c r="H827" s="220"/>
      <c r="I827" s="223"/>
    </row>
    <row r="828" spans="1:9">
      <c r="A828" s="230"/>
      <c r="B828" s="230"/>
      <c r="C828" s="231"/>
      <c r="D828" s="223"/>
      <c r="E828" s="227"/>
      <c r="F828" s="230"/>
      <c r="H828" s="220"/>
      <c r="I828" s="223"/>
    </row>
    <row r="829" spans="1:9">
      <c r="A829" s="230"/>
      <c r="B829" s="230"/>
      <c r="C829" s="231"/>
      <c r="D829" s="223"/>
      <c r="E829" s="227"/>
      <c r="F829" s="230"/>
      <c r="H829" s="220"/>
      <c r="I829" s="223"/>
    </row>
    <row r="830" spans="1:9">
      <c r="A830" s="230"/>
      <c r="B830" s="230"/>
      <c r="C830" s="231"/>
      <c r="D830" s="223"/>
      <c r="E830" s="227"/>
      <c r="F830" s="230"/>
      <c r="H830" s="220"/>
      <c r="I830" s="223"/>
    </row>
    <row r="831" spans="1:9">
      <c r="A831" s="230"/>
      <c r="B831" s="230"/>
      <c r="C831" s="231"/>
      <c r="D831" s="223"/>
      <c r="E831" s="227"/>
      <c r="F831" s="230"/>
      <c r="H831" s="220"/>
      <c r="I831" s="223"/>
    </row>
    <row r="832" spans="1:9">
      <c r="A832" s="230"/>
      <c r="B832" s="230"/>
      <c r="C832" s="231"/>
      <c r="D832" s="223"/>
      <c r="E832" s="227"/>
      <c r="F832" s="230"/>
      <c r="H832" s="220"/>
      <c r="I832" s="223"/>
    </row>
    <row r="833" spans="1:9">
      <c r="A833" s="230"/>
      <c r="B833" s="230"/>
      <c r="C833" s="231"/>
      <c r="D833" s="223"/>
      <c r="E833" s="227"/>
      <c r="F833" s="230"/>
      <c r="H833" s="220"/>
      <c r="I833" s="223"/>
    </row>
    <row r="834" spans="1:9">
      <c r="A834" s="230"/>
      <c r="B834" s="230"/>
      <c r="C834" s="231"/>
      <c r="D834" s="223"/>
      <c r="E834" s="227"/>
      <c r="F834" s="230"/>
      <c r="H834" s="220"/>
      <c r="I834" s="223"/>
    </row>
    <row r="835" spans="1:9">
      <c r="A835" s="230"/>
      <c r="B835" s="230"/>
      <c r="C835" s="231"/>
      <c r="D835" s="223"/>
      <c r="E835" s="227"/>
      <c r="F835" s="230"/>
      <c r="H835" s="220"/>
      <c r="I835" s="223"/>
    </row>
    <row r="836" spans="1:9">
      <c r="A836" s="230"/>
      <c r="B836" s="230"/>
      <c r="C836" s="231"/>
      <c r="D836" s="223"/>
      <c r="E836" s="227"/>
      <c r="F836" s="230"/>
      <c r="H836" s="220"/>
      <c r="I836" s="223"/>
    </row>
    <row r="837" spans="1:9">
      <c r="A837" s="230"/>
      <c r="B837" s="230"/>
      <c r="C837" s="231"/>
      <c r="D837" s="223"/>
      <c r="E837" s="227"/>
      <c r="F837" s="230"/>
      <c r="H837" s="220"/>
      <c r="I837" s="223"/>
    </row>
    <row r="838" spans="1:9">
      <c r="A838" s="230"/>
      <c r="B838" s="230"/>
      <c r="C838" s="231"/>
      <c r="D838" s="223"/>
      <c r="E838" s="227"/>
      <c r="F838" s="230"/>
      <c r="H838" s="220"/>
      <c r="I838" s="223"/>
    </row>
    <row r="839" spans="1:9">
      <c r="A839" s="230"/>
      <c r="B839" s="230"/>
      <c r="C839" s="231"/>
      <c r="D839" s="223"/>
      <c r="E839" s="227"/>
      <c r="F839" s="230"/>
      <c r="H839" s="220"/>
      <c r="I839" s="223"/>
    </row>
    <row r="840" spans="1:9">
      <c r="A840" s="230"/>
      <c r="B840" s="230"/>
      <c r="C840" s="231"/>
      <c r="D840" s="223"/>
      <c r="E840" s="227"/>
      <c r="F840" s="230"/>
      <c r="H840" s="220"/>
      <c r="I840" s="223"/>
    </row>
    <row r="841" spans="1:9">
      <c r="A841" s="230"/>
      <c r="B841" s="230"/>
      <c r="C841" s="231"/>
      <c r="D841" s="223"/>
      <c r="E841" s="227"/>
      <c r="F841" s="230"/>
      <c r="H841" s="220"/>
      <c r="I841" s="223"/>
    </row>
    <row r="842" spans="1:9">
      <c r="A842" s="230"/>
      <c r="B842" s="230"/>
      <c r="C842" s="231"/>
      <c r="D842" s="223"/>
      <c r="E842" s="227"/>
      <c r="F842" s="230"/>
      <c r="H842" s="220"/>
      <c r="I842" s="223"/>
    </row>
    <row r="843" spans="1:9">
      <c r="A843" s="230"/>
      <c r="B843" s="230"/>
      <c r="C843" s="231"/>
      <c r="D843" s="223"/>
      <c r="E843" s="227"/>
      <c r="F843" s="230"/>
      <c r="H843" s="220"/>
      <c r="I843" s="223"/>
    </row>
    <row r="844" spans="1:9">
      <c r="A844" s="230"/>
      <c r="B844" s="230"/>
      <c r="C844" s="231"/>
      <c r="D844" s="223"/>
      <c r="E844" s="227"/>
      <c r="F844" s="230"/>
      <c r="H844" s="220"/>
      <c r="I844" s="223"/>
    </row>
    <row r="845" spans="1:9">
      <c r="A845" s="230"/>
      <c r="B845" s="230"/>
      <c r="C845" s="231"/>
      <c r="D845" s="223"/>
      <c r="E845" s="227"/>
      <c r="F845" s="230"/>
      <c r="H845" s="220"/>
      <c r="I845" s="223"/>
    </row>
    <row r="846" spans="1:9">
      <c r="A846" s="230"/>
      <c r="B846" s="230"/>
      <c r="C846" s="231"/>
      <c r="D846" s="223"/>
      <c r="E846" s="227"/>
      <c r="F846" s="230"/>
      <c r="H846" s="220"/>
      <c r="I846" s="223"/>
    </row>
    <row r="847" spans="1:9">
      <c r="A847" s="230"/>
      <c r="B847" s="230"/>
      <c r="C847" s="231"/>
      <c r="D847" s="223"/>
      <c r="E847" s="227"/>
      <c r="F847" s="230"/>
      <c r="H847" s="220"/>
      <c r="I847" s="223"/>
    </row>
    <row r="848" spans="1:9">
      <c r="A848" s="230"/>
      <c r="B848" s="230"/>
      <c r="C848" s="231"/>
      <c r="D848" s="223"/>
      <c r="E848" s="227"/>
      <c r="F848" s="230"/>
      <c r="H848" s="220"/>
      <c r="I848" s="223"/>
    </row>
    <row r="849" spans="1:9">
      <c r="A849" s="230"/>
      <c r="B849" s="230"/>
      <c r="C849" s="231"/>
      <c r="D849" s="223"/>
      <c r="E849" s="227"/>
      <c r="F849" s="230"/>
      <c r="H849" s="220"/>
      <c r="I849" s="223"/>
    </row>
    <row r="850" spans="1:9">
      <c r="A850" s="230"/>
      <c r="B850" s="230"/>
      <c r="C850" s="231"/>
      <c r="D850" s="223"/>
      <c r="E850" s="227"/>
      <c r="F850" s="230"/>
      <c r="H850" s="220"/>
      <c r="I850" s="223"/>
    </row>
    <row r="851" spans="1:9">
      <c r="A851" s="230"/>
      <c r="B851" s="230"/>
      <c r="C851" s="231"/>
      <c r="D851" s="223"/>
      <c r="E851" s="227"/>
      <c r="F851" s="230"/>
      <c r="H851" s="220"/>
      <c r="I851" s="223"/>
    </row>
    <row r="852" spans="1:9">
      <c r="A852" s="230"/>
      <c r="B852" s="230"/>
      <c r="C852" s="231"/>
      <c r="D852" s="223"/>
      <c r="E852" s="227"/>
      <c r="F852" s="230"/>
      <c r="H852" s="220"/>
      <c r="I852" s="223"/>
    </row>
    <row r="853" spans="1:9">
      <c r="A853" s="230"/>
      <c r="B853" s="230"/>
      <c r="C853" s="231"/>
      <c r="D853" s="223"/>
      <c r="E853" s="227"/>
      <c r="F853" s="230"/>
      <c r="H853" s="220"/>
      <c r="I853" s="223"/>
    </row>
    <row r="854" spans="1:9">
      <c r="A854" s="230"/>
      <c r="B854" s="230"/>
      <c r="C854" s="231"/>
      <c r="D854" s="223"/>
      <c r="E854" s="227"/>
      <c r="F854" s="230"/>
      <c r="H854" s="220"/>
      <c r="I854" s="223"/>
    </row>
    <row r="855" spans="1:9">
      <c r="A855" s="230"/>
      <c r="B855" s="230"/>
      <c r="C855" s="231"/>
      <c r="D855" s="223"/>
      <c r="E855" s="227"/>
      <c r="F855" s="230"/>
      <c r="H855" s="220"/>
      <c r="I855" s="223"/>
    </row>
    <row r="856" spans="1:9">
      <c r="A856" s="230"/>
      <c r="B856" s="230"/>
      <c r="C856" s="231"/>
      <c r="D856" s="223"/>
      <c r="E856" s="227"/>
      <c r="F856" s="230"/>
      <c r="H856" s="220"/>
      <c r="I856" s="223"/>
    </row>
    <row r="857" spans="1:9">
      <c r="A857" s="230"/>
      <c r="B857" s="230"/>
      <c r="C857" s="231"/>
      <c r="D857" s="223"/>
      <c r="E857" s="227"/>
      <c r="F857" s="230"/>
      <c r="H857" s="220"/>
      <c r="I857" s="223"/>
    </row>
    <row r="858" spans="1:9">
      <c r="A858" s="230"/>
      <c r="B858" s="230"/>
      <c r="C858" s="231"/>
      <c r="D858" s="223"/>
      <c r="E858" s="227"/>
      <c r="F858" s="230"/>
      <c r="H858" s="220"/>
      <c r="I858" s="223"/>
    </row>
    <row r="859" spans="1:9">
      <c r="A859" s="230"/>
      <c r="B859" s="230"/>
      <c r="C859" s="231"/>
      <c r="D859" s="223"/>
      <c r="E859" s="227"/>
      <c r="F859" s="230"/>
      <c r="H859" s="220"/>
      <c r="I859" s="223"/>
    </row>
    <row r="860" spans="1:9">
      <c r="A860" s="230"/>
      <c r="B860" s="230"/>
      <c r="C860" s="231"/>
      <c r="D860" s="223"/>
      <c r="E860" s="227"/>
      <c r="F860" s="230"/>
      <c r="H860" s="220"/>
      <c r="I860" s="223"/>
    </row>
    <row r="861" spans="1:9">
      <c r="A861" s="230"/>
      <c r="B861" s="230"/>
      <c r="C861" s="231"/>
      <c r="D861" s="223"/>
      <c r="E861" s="227"/>
      <c r="F861" s="230"/>
      <c r="H861" s="220"/>
      <c r="I861" s="223"/>
    </row>
    <row r="862" spans="1:9">
      <c r="A862" s="230"/>
      <c r="B862" s="230"/>
      <c r="C862" s="231"/>
      <c r="D862" s="223"/>
      <c r="E862" s="227"/>
      <c r="F862" s="230"/>
      <c r="H862" s="220"/>
      <c r="I862" s="223"/>
    </row>
    <row r="863" spans="1:9">
      <c r="A863" s="230"/>
      <c r="B863" s="230"/>
      <c r="C863" s="231"/>
      <c r="D863" s="223"/>
      <c r="E863" s="227"/>
      <c r="F863" s="230"/>
      <c r="H863" s="220"/>
      <c r="I863" s="223"/>
    </row>
    <row r="864" spans="1:9">
      <c r="A864" s="230"/>
      <c r="B864" s="230"/>
      <c r="C864" s="231"/>
      <c r="D864" s="223"/>
      <c r="E864" s="227"/>
      <c r="F864" s="230"/>
      <c r="H864" s="220"/>
      <c r="I864" s="223"/>
    </row>
    <row r="865" spans="1:9">
      <c r="A865" s="230"/>
      <c r="B865" s="230"/>
      <c r="C865" s="231"/>
      <c r="D865" s="223"/>
      <c r="E865" s="227"/>
      <c r="F865" s="230"/>
      <c r="H865" s="220"/>
      <c r="I865" s="223"/>
    </row>
    <row r="866" spans="1:9">
      <c r="A866" s="230"/>
      <c r="B866" s="230"/>
      <c r="C866" s="231"/>
      <c r="D866" s="223"/>
      <c r="E866" s="227"/>
      <c r="F866" s="230"/>
      <c r="H866" s="220"/>
      <c r="I866" s="223"/>
    </row>
    <row r="867" spans="1:9">
      <c r="A867" s="230"/>
      <c r="B867" s="230"/>
      <c r="C867" s="231"/>
      <c r="D867" s="223"/>
      <c r="E867" s="227"/>
      <c r="F867" s="230"/>
      <c r="H867" s="220"/>
      <c r="I867" s="223"/>
    </row>
    <row r="868" spans="1:9">
      <c r="A868" s="230"/>
      <c r="B868" s="230"/>
      <c r="C868" s="231"/>
      <c r="D868" s="223"/>
      <c r="E868" s="227"/>
      <c r="F868" s="230"/>
      <c r="H868" s="220"/>
      <c r="I868" s="223"/>
    </row>
    <row r="869" spans="1:9">
      <c r="A869" s="230"/>
      <c r="B869" s="230"/>
      <c r="C869" s="231"/>
      <c r="D869" s="223"/>
      <c r="E869" s="227"/>
      <c r="F869" s="230"/>
      <c r="H869" s="220"/>
      <c r="I869" s="223"/>
    </row>
    <row r="870" spans="1:9">
      <c r="A870" s="230"/>
      <c r="B870" s="230"/>
      <c r="C870" s="231"/>
      <c r="D870" s="223"/>
      <c r="E870" s="227"/>
      <c r="F870" s="230"/>
      <c r="H870" s="220"/>
      <c r="I870" s="223"/>
    </row>
    <row r="871" spans="1:9">
      <c r="A871" s="230"/>
      <c r="B871" s="230"/>
      <c r="C871" s="231"/>
      <c r="D871" s="223"/>
      <c r="E871" s="227"/>
      <c r="F871" s="230"/>
      <c r="H871" s="220"/>
      <c r="I871" s="223"/>
    </row>
    <row r="872" spans="1:9">
      <c r="A872" s="230"/>
      <c r="B872" s="230"/>
      <c r="C872" s="231"/>
      <c r="D872" s="223"/>
      <c r="E872" s="227"/>
      <c r="F872" s="230"/>
      <c r="H872" s="220"/>
      <c r="I872" s="223"/>
    </row>
    <row r="873" spans="1:9">
      <c r="A873" s="230"/>
      <c r="B873" s="230"/>
      <c r="C873" s="231"/>
      <c r="D873" s="223"/>
      <c r="E873" s="227"/>
      <c r="F873" s="230"/>
      <c r="H873" s="220"/>
      <c r="I873" s="223"/>
    </row>
    <row r="874" spans="1:9">
      <c r="A874" s="230"/>
      <c r="B874" s="230"/>
      <c r="C874" s="231"/>
      <c r="D874" s="223"/>
      <c r="E874" s="227"/>
      <c r="F874" s="230"/>
      <c r="H874" s="220"/>
      <c r="I874" s="223"/>
    </row>
    <row r="875" spans="1:9">
      <c r="A875" s="230"/>
      <c r="B875" s="230"/>
      <c r="C875" s="231"/>
      <c r="D875" s="223"/>
      <c r="E875" s="227"/>
      <c r="F875" s="230"/>
      <c r="H875" s="220"/>
      <c r="I875" s="223"/>
    </row>
    <row r="876" spans="1:9">
      <c r="A876" s="230"/>
      <c r="B876" s="230"/>
      <c r="C876" s="231"/>
      <c r="D876" s="223"/>
      <c r="E876" s="227"/>
      <c r="F876" s="230"/>
      <c r="H876" s="220"/>
      <c r="I876" s="223"/>
    </row>
    <row r="877" spans="1:9">
      <c r="A877" s="230"/>
      <c r="B877" s="230"/>
      <c r="C877" s="231"/>
      <c r="D877" s="223"/>
      <c r="E877" s="227"/>
      <c r="F877" s="230"/>
      <c r="H877" s="220"/>
      <c r="I877" s="223"/>
    </row>
    <row r="878" spans="1:9">
      <c r="A878" s="230"/>
      <c r="B878" s="230"/>
      <c r="C878" s="231"/>
      <c r="D878" s="223"/>
      <c r="E878" s="227"/>
      <c r="F878" s="230"/>
      <c r="H878" s="220"/>
      <c r="I878" s="223"/>
    </row>
    <row r="879" spans="1:9">
      <c r="A879" s="230"/>
      <c r="B879" s="230"/>
      <c r="C879" s="231"/>
      <c r="D879" s="223"/>
      <c r="E879" s="227"/>
      <c r="F879" s="230"/>
      <c r="H879" s="220"/>
      <c r="I879" s="223"/>
    </row>
    <row r="880" spans="1:9">
      <c r="A880" s="230"/>
      <c r="B880" s="230"/>
      <c r="C880" s="231"/>
      <c r="D880" s="223"/>
      <c r="E880" s="227"/>
      <c r="F880" s="230"/>
      <c r="H880" s="220"/>
      <c r="I880" s="223"/>
    </row>
    <row r="881" spans="1:9">
      <c r="A881" s="230"/>
      <c r="B881" s="230"/>
      <c r="C881" s="231"/>
      <c r="D881" s="223"/>
      <c r="E881" s="227"/>
      <c r="F881" s="230"/>
      <c r="H881" s="220"/>
      <c r="I881" s="223"/>
    </row>
    <row r="882" spans="1:9">
      <c r="A882" s="230"/>
      <c r="B882" s="230"/>
      <c r="C882" s="231"/>
      <c r="D882" s="223"/>
      <c r="E882" s="227"/>
      <c r="F882" s="230"/>
      <c r="H882" s="220"/>
      <c r="I882" s="223"/>
    </row>
    <row r="883" spans="1:9">
      <c r="A883" s="230"/>
      <c r="B883" s="230"/>
      <c r="C883" s="231"/>
      <c r="D883" s="223"/>
      <c r="E883" s="227"/>
      <c r="F883" s="230"/>
      <c r="H883" s="220"/>
      <c r="I883" s="223"/>
    </row>
    <row r="884" spans="1:9">
      <c r="A884" s="230"/>
      <c r="B884" s="230"/>
      <c r="C884" s="231"/>
      <c r="D884" s="223"/>
      <c r="E884" s="227"/>
      <c r="F884" s="230"/>
      <c r="H884" s="220"/>
      <c r="I884" s="223"/>
    </row>
    <row r="885" spans="1:9">
      <c r="A885" s="230"/>
      <c r="B885" s="230"/>
      <c r="C885" s="231"/>
      <c r="D885" s="223"/>
      <c r="E885" s="227"/>
      <c r="F885" s="230"/>
      <c r="H885" s="220"/>
      <c r="I885" s="223"/>
    </row>
    <row r="886" spans="1:9">
      <c r="A886" s="230"/>
      <c r="B886" s="230"/>
      <c r="C886" s="231"/>
      <c r="D886" s="223"/>
      <c r="E886" s="227"/>
      <c r="F886" s="230"/>
      <c r="H886" s="220"/>
      <c r="I886" s="223"/>
    </row>
    <row r="887" spans="1:9">
      <c r="A887" s="230"/>
      <c r="B887" s="230"/>
      <c r="C887" s="231"/>
      <c r="D887" s="223"/>
      <c r="E887" s="227"/>
      <c r="F887" s="230"/>
      <c r="H887" s="220"/>
      <c r="I887" s="223"/>
    </row>
    <row r="888" spans="1:9">
      <c r="A888" s="230"/>
      <c r="B888" s="230"/>
      <c r="C888" s="231"/>
      <c r="D888" s="223"/>
      <c r="E888" s="227"/>
      <c r="F888" s="230"/>
      <c r="H888" s="220"/>
      <c r="I888" s="223"/>
    </row>
    <row r="889" spans="1:9">
      <c r="A889" s="230"/>
      <c r="B889" s="230"/>
      <c r="C889" s="231"/>
      <c r="D889" s="223"/>
      <c r="E889" s="227"/>
      <c r="F889" s="230"/>
      <c r="H889" s="220"/>
      <c r="I889" s="223"/>
    </row>
    <row r="890" spans="1:9">
      <c r="A890" s="230"/>
      <c r="B890" s="230"/>
      <c r="C890" s="231"/>
      <c r="D890" s="223"/>
      <c r="E890" s="227"/>
      <c r="F890" s="230"/>
      <c r="H890" s="220"/>
      <c r="I890" s="223"/>
    </row>
    <row r="891" spans="1:9">
      <c r="A891" s="230"/>
      <c r="B891" s="230"/>
      <c r="C891" s="231"/>
      <c r="D891" s="223"/>
      <c r="E891" s="227"/>
      <c r="F891" s="230"/>
      <c r="H891" s="220"/>
      <c r="I891" s="223"/>
    </row>
    <row r="892" spans="1:9">
      <c r="A892" s="230"/>
      <c r="B892" s="230"/>
      <c r="C892" s="231"/>
      <c r="D892" s="223"/>
      <c r="E892" s="227"/>
      <c r="F892" s="230"/>
      <c r="H892" s="220"/>
      <c r="I892" s="223"/>
    </row>
    <row r="893" spans="1:9">
      <c r="A893" s="230"/>
      <c r="B893" s="230"/>
      <c r="C893" s="231"/>
      <c r="D893" s="223"/>
      <c r="E893" s="227"/>
      <c r="F893" s="230"/>
      <c r="H893" s="220"/>
      <c r="I893" s="223"/>
    </row>
    <row r="894" spans="1:9">
      <c r="A894" s="230"/>
      <c r="B894" s="230"/>
      <c r="C894" s="231"/>
      <c r="D894" s="223"/>
      <c r="E894" s="227"/>
      <c r="F894" s="230"/>
      <c r="H894" s="220"/>
      <c r="I894" s="223"/>
    </row>
    <row r="895" spans="1:9">
      <c r="A895" s="230"/>
      <c r="B895" s="230"/>
      <c r="C895" s="231"/>
      <c r="D895" s="223"/>
      <c r="E895" s="227"/>
      <c r="F895" s="230"/>
      <c r="H895" s="220"/>
      <c r="I895" s="223"/>
    </row>
    <row r="896" spans="1:9">
      <c r="A896" s="230"/>
      <c r="B896" s="230"/>
      <c r="C896" s="231"/>
      <c r="D896" s="223"/>
      <c r="E896" s="227"/>
      <c r="F896" s="230"/>
      <c r="H896" s="220"/>
      <c r="I896" s="223"/>
    </row>
    <row r="897" spans="1:9">
      <c r="A897" s="230"/>
      <c r="B897" s="230"/>
      <c r="C897" s="231"/>
      <c r="D897" s="223"/>
      <c r="E897" s="227"/>
      <c r="F897" s="230"/>
      <c r="H897" s="220"/>
      <c r="I897" s="223"/>
    </row>
    <row r="898" spans="1:9">
      <c r="A898" s="230"/>
      <c r="B898" s="230"/>
      <c r="C898" s="231"/>
      <c r="D898" s="223"/>
      <c r="E898" s="227"/>
      <c r="F898" s="230"/>
      <c r="H898" s="220"/>
      <c r="I898" s="223"/>
    </row>
    <row r="899" spans="1:9">
      <c r="A899" s="230"/>
      <c r="B899" s="230"/>
      <c r="C899" s="231"/>
      <c r="D899" s="223"/>
      <c r="E899" s="227"/>
      <c r="F899" s="230"/>
      <c r="H899" s="220"/>
      <c r="I899" s="223"/>
    </row>
    <row r="900" spans="1:9">
      <c r="A900" s="230"/>
      <c r="B900" s="230"/>
      <c r="C900" s="231"/>
      <c r="D900" s="223"/>
      <c r="E900" s="227"/>
      <c r="F900" s="230"/>
      <c r="H900" s="220"/>
      <c r="I900" s="223"/>
    </row>
    <row r="901" spans="1:9">
      <c r="A901" s="230"/>
      <c r="B901" s="230"/>
      <c r="C901" s="231"/>
      <c r="D901" s="223"/>
      <c r="E901" s="227"/>
      <c r="F901" s="230"/>
      <c r="H901" s="220"/>
      <c r="I901" s="223"/>
    </row>
    <row r="902" spans="1:9">
      <c r="A902" s="230"/>
      <c r="B902" s="230"/>
      <c r="C902" s="231"/>
      <c r="D902" s="223"/>
      <c r="E902" s="227"/>
      <c r="F902" s="230"/>
      <c r="H902" s="220"/>
      <c r="I902" s="223"/>
    </row>
    <row r="903" spans="1:9">
      <c r="A903" s="230"/>
      <c r="B903" s="230"/>
      <c r="C903" s="231"/>
      <c r="D903" s="223"/>
      <c r="E903" s="227"/>
      <c r="F903" s="230"/>
      <c r="H903" s="220"/>
      <c r="I903" s="223"/>
    </row>
    <row r="904" spans="1:9">
      <c r="A904" s="230"/>
      <c r="B904" s="230"/>
      <c r="C904" s="231"/>
      <c r="D904" s="223"/>
      <c r="E904" s="227"/>
      <c r="F904" s="230"/>
      <c r="H904" s="220"/>
      <c r="I904" s="223"/>
    </row>
    <row r="905" spans="1:9">
      <c r="A905" s="230"/>
      <c r="B905" s="230"/>
      <c r="C905" s="231"/>
      <c r="D905" s="223"/>
      <c r="E905" s="227"/>
      <c r="F905" s="230"/>
      <c r="H905" s="220"/>
      <c r="I905" s="223"/>
    </row>
    <row r="906" spans="1:9">
      <c r="A906" s="230"/>
      <c r="B906" s="230"/>
      <c r="C906" s="231"/>
      <c r="D906" s="223"/>
      <c r="E906" s="227"/>
      <c r="F906" s="230"/>
      <c r="H906" s="220"/>
      <c r="I906" s="223"/>
    </row>
    <row r="907" spans="1:9">
      <c r="A907" s="230"/>
      <c r="B907" s="230"/>
      <c r="C907" s="231"/>
      <c r="D907" s="223"/>
      <c r="E907" s="227"/>
      <c r="F907" s="230"/>
      <c r="H907" s="220"/>
      <c r="I907" s="223"/>
    </row>
    <row r="908" spans="1:9">
      <c r="A908" s="230"/>
      <c r="B908" s="230"/>
      <c r="C908" s="231"/>
      <c r="D908" s="223"/>
      <c r="E908" s="227"/>
      <c r="F908" s="230"/>
      <c r="H908" s="220"/>
      <c r="I908" s="223"/>
    </row>
    <row r="909" spans="1:9">
      <c r="A909" s="230"/>
      <c r="B909" s="230"/>
      <c r="C909" s="231"/>
      <c r="D909" s="223"/>
      <c r="E909" s="227"/>
      <c r="F909" s="230"/>
      <c r="H909" s="220"/>
      <c r="I909" s="223"/>
    </row>
    <row r="910" spans="1:9">
      <c r="A910" s="230"/>
      <c r="B910" s="230"/>
      <c r="C910" s="231"/>
      <c r="D910" s="223"/>
      <c r="E910" s="227"/>
      <c r="F910" s="230"/>
      <c r="H910" s="220"/>
      <c r="I910" s="223"/>
    </row>
    <row r="911" spans="1:9">
      <c r="A911" s="230"/>
      <c r="B911" s="230"/>
      <c r="C911" s="231"/>
      <c r="D911" s="223"/>
      <c r="E911" s="227"/>
      <c r="F911" s="230"/>
      <c r="H911" s="220"/>
      <c r="I911" s="223"/>
    </row>
    <row r="912" spans="1:9">
      <c r="A912" s="230"/>
      <c r="B912" s="230"/>
      <c r="C912" s="231"/>
      <c r="D912" s="223"/>
      <c r="E912" s="227"/>
      <c r="F912" s="230"/>
      <c r="H912" s="220"/>
      <c r="I912" s="223"/>
    </row>
    <row r="913" spans="1:9">
      <c r="A913" s="230"/>
      <c r="B913" s="230"/>
      <c r="C913" s="231"/>
      <c r="D913" s="223"/>
      <c r="E913" s="227"/>
      <c r="F913" s="230"/>
      <c r="H913" s="220"/>
      <c r="I913" s="223"/>
    </row>
    <row r="914" spans="1:9">
      <c r="A914" s="230"/>
      <c r="B914" s="230"/>
      <c r="C914" s="231"/>
      <c r="D914" s="223"/>
      <c r="E914" s="227"/>
      <c r="F914" s="230"/>
      <c r="H914" s="220"/>
      <c r="I914" s="223"/>
    </row>
    <row r="915" spans="1:9">
      <c r="A915" s="230"/>
      <c r="B915" s="230"/>
      <c r="C915" s="231"/>
      <c r="D915" s="223"/>
      <c r="E915" s="227"/>
      <c r="F915" s="230"/>
      <c r="H915" s="220"/>
      <c r="I915" s="223"/>
    </row>
    <row r="916" spans="1:9">
      <c r="A916" s="230"/>
      <c r="B916" s="230"/>
      <c r="C916" s="231"/>
      <c r="D916" s="223"/>
      <c r="E916" s="227"/>
      <c r="F916" s="230"/>
      <c r="H916" s="220"/>
      <c r="I916" s="223"/>
    </row>
    <row r="917" spans="1:9">
      <c r="A917" s="230"/>
      <c r="B917" s="230"/>
      <c r="C917" s="231"/>
      <c r="D917" s="223"/>
      <c r="E917" s="227"/>
      <c r="F917" s="230"/>
      <c r="H917" s="220"/>
      <c r="I917" s="223"/>
    </row>
    <row r="918" spans="1:9">
      <c r="A918" s="230"/>
      <c r="B918" s="230"/>
      <c r="C918" s="231"/>
      <c r="D918" s="223"/>
      <c r="E918" s="227"/>
      <c r="F918" s="230"/>
      <c r="H918" s="220"/>
      <c r="I918" s="223"/>
    </row>
    <row r="919" spans="1:9">
      <c r="A919" s="230"/>
      <c r="B919" s="230"/>
      <c r="C919" s="231"/>
      <c r="D919" s="223"/>
      <c r="E919" s="227"/>
      <c r="F919" s="230"/>
      <c r="H919" s="220"/>
      <c r="I919" s="223"/>
    </row>
    <row r="920" spans="1:9">
      <c r="A920" s="230"/>
      <c r="B920" s="230"/>
      <c r="C920" s="231"/>
      <c r="D920" s="223"/>
      <c r="E920" s="227"/>
      <c r="F920" s="230"/>
      <c r="H920" s="220"/>
      <c r="I920" s="223"/>
    </row>
    <row r="921" spans="1:9">
      <c r="A921" s="230"/>
      <c r="B921" s="230"/>
      <c r="C921" s="231"/>
      <c r="D921" s="223"/>
      <c r="E921" s="227"/>
      <c r="F921" s="230"/>
      <c r="H921" s="220"/>
      <c r="I921" s="223"/>
    </row>
    <row r="922" spans="1:9">
      <c r="A922" s="230"/>
      <c r="B922" s="230"/>
      <c r="C922" s="231"/>
      <c r="D922" s="223"/>
      <c r="E922" s="227"/>
      <c r="F922" s="230"/>
      <c r="H922" s="220"/>
      <c r="I922" s="223"/>
    </row>
    <row r="923" spans="1:9">
      <c r="A923" s="230"/>
      <c r="B923" s="230"/>
      <c r="C923" s="231"/>
      <c r="D923" s="223"/>
      <c r="E923" s="227"/>
      <c r="F923" s="230"/>
      <c r="H923" s="220"/>
      <c r="I923" s="223"/>
    </row>
    <row r="924" spans="1:9">
      <c r="A924" s="230"/>
      <c r="B924" s="230"/>
      <c r="C924" s="231"/>
      <c r="D924" s="223"/>
      <c r="E924" s="227"/>
      <c r="F924" s="230"/>
      <c r="H924" s="220"/>
      <c r="I924" s="223"/>
    </row>
    <row r="925" spans="1:9">
      <c r="A925" s="230"/>
      <c r="B925" s="230"/>
      <c r="C925" s="231"/>
      <c r="D925" s="223"/>
      <c r="E925" s="227"/>
      <c r="F925" s="230"/>
      <c r="H925" s="220"/>
      <c r="I925" s="223"/>
    </row>
    <row r="926" spans="1:9">
      <c r="A926" s="230"/>
      <c r="B926" s="230"/>
      <c r="C926" s="231"/>
      <c r="D926" s="223"/>
      <c r="E926" s="227"/>
      <c r="F926" s="230"/>
      <c r="H926" s="220"/>
      <c r="I926" s="223"/>
    </row>
    <row r="927" spans="1:9">
      <c r="A927" s="230"/>
      <c r="B927" s="230"/>
      <c r="C927" s="231"/>
      <c r="D927" s="223"/>
      <c r="E927" s="227"/>
      <c r="F927" s="230"/>
      <c r="H927" s="220"/>
      <c r="I927" s="223"/>
    </row>
    <row r="928" spans="1:9">
      <c r="A928" s="230"/>
      <c r="B928" s="230"/>
      <c r="C928" s="231"/>
      <c r="D928" s="223"/>
      <c r="E928" s="227"/>
      <c r="F928" s="230"/>
      <c r="H928" s="220"/>
      <c r="I928" s="223"/>
    </row>
    <row r="929" spans="1:9">
      <c r="A929" s="230"/>
      <c r="B929" s="230"/>
      <c r="C929" s="231"/>
      <c r="D929" s="223"/>
      <c r="E929" s="227"/>
      <c r="F929" s="230"/>
      <c r="H929" s="220"/>
      <c r="I929" s="223"/>
    </row>
    <row r="930" spans="1:9">
      <c r="A930" s="230"/>
      <c r="B930" s="230"/>
      <c r="C930" s="231"/>
      <c r="D930" s="223"/>
      <c r="E930" s="227"/>
      <c r="F930" s="230"/>
      <c r="H930" s="220"/>
      <c r="I930" s="223"/>
    </row>
    <row r="931" spans="1:9">
      <c r="A931" s="230"/>
      <c r="B931" s="230"/>
      <c r="C931" s="231"/>
      <c r="D931" s="223"/>
      <c r="E931" s="227"/>
      <c r="F931" s="230"/>
      <c r="H931" s="220"/>
      <c r="I931" s="223"/>
    </row>
    <row r="932" spans="1:9">
      <c r="A932" s="230"/>
      <c r="B932" s="230"/>
      <c r="C932" s="231"/>
      <c r="D932" s="223"/>
      <c r="E932" s="227"/>
      <c r="F932" s="230"/>
      <c r="H932" s="220"/>
      <c r="I932" s="223"/>
    </row>
    <row r="933" spans="1:9">
      <c r="A933" s="230"/>
      <c r="B933" s="230"/>
      <c r="C933" s="231"/>
      <c r="D933" s="223"/>
      <c r="E933" s="227"/>
      <c r="F933" s="230"/>
      <c r="H933" s="220"/>
      <c r="I933" s="223"/>
    </row>
    <row r="934" spans="1:9">
      <c r="A934" s="230"/>
      <c r="B934" s="230"/>
      <c r="C934" s="231"/>
      <c r="D934" s="223"/>
      <c r="E934" s="227"/>
      <c r="F934" s="230"/>
      <c r="H934" s="220"/>
      <c r="I934" s="223"/>
    </row>
    <row r="935" spans="1:9">
      <c r="A935" s="230"/>
      <c r="B935" s="230"/>
      <c r="C935" s="231"/>
      <c r="D935" s="223"/>
      <c r="E935" s="227"/>
      <c r="F935" s="230"/>
      <c r="H935" s="220"/>
      <c r="I935" s="223"/>
    </row>
    <row r="936" spans="1:9">
      <c r="A936" s="230"/>
      <c r="B936" s="230"/>
      <c r="C936" s="231"/>
      <c r="D936" s="223"/>
      <c r="E936" s="227"/>
      <c r="F936" s="230"/>
      <c r="H936" s="220"/>
      <c r="I936" s="223"/>
    </row>
    <row r="937" spans="1:9">
      <c r="A937" s="230"/>
      <c r="B937" s="230"/>
      <c r="C937" s="231"/>
      <c r="D937" s="223"/>
      <c r="E937" s="227"/>
      <c r="F937" s="230"/>
      <c r="H937" s="220"/>
      <c r="I937" s="223"/>
    </row>
    <row r="938" spans="1:9">
      <c r="A938" s="230"/>
      <c r="B938" s="230"/>
      <c r="C938" s="231"/>
      <c r="D938" s="223"/>
      <c r="E938" s="227"/>
      <c r="F938" s="230"/>
      <c r="H938" s="220"/>
      <c r="I938" s="223"/>
    </row>
    <row r="939" spans="1:9">
      <c r="A939" s="230"/>
      <c r="B939" s="230"/>
      <c r="C939" s="231"/>
      <c r="D939" s="223"/>
      <c r="E939" s="227"/>
      <c r="F939" s="230"/>
      <c r="H939" s="220"/>
      <c r="I939" s="223"/>
    </row>
    <row r="940" spans="1:9">
      <c r="A940" s="230"/>
      <c r="B940" s="230"/>
      <c r="C940" s="231"/>
      <c r="D940" s="223"/>
      <c r="E940" s="227"/>
      <c r="F940" s="230"/>
      <c r="H940" s="220"/>
      <c r="I940" s="223"/>
    </row>
    <row r="941" spans="1:9">
      <c r="A941" s="230"/>
      <c r="B941" s="230"/>
      <c r="C941" s="231"/>
      <c r="D941" s="223"/>
      <c r="E941" s="227"/>
      <c r="F941" s="230"/>
      <c r="H941" s="220"/>
      <c r="I941" s="223"/>
    </row>
    <row r="942" spans="1:9">
      <c r="A942" s="230"/>
      <c r="B942" s="230"/>
      <c r="C942" s="231"/>
      <c r="D942" s="223"/>
      <c r="E942" s="227"/>
      <c r="F942" s="230"/>
      <c r="H942" s="220"/>
      <c r="I942" s="223"/>
    </row>
    <row r="943" spans="1:9">
      <c r="A943" s="230"/>
      <c r="B943" s="230"/>
      <c r="C943" s="231"/>
      <c r="D943" s="223"/>
      <c r="E943" s="227"/>
      <c r="F943" s="230"/>
      <c r="H943" s="220"/>
      <c r="I943" s="223"/>
    </row>
    <row r="944" spans="1:9">
      <c r="A944" s="230"/>
      <c r="B944" s="230"/>
      <c r="C944" s="231"/>
      <c r="D944" s="223"/>
      <c r="E944" s="227"/>
      <c r="F944" s="230"/>
      <c r="H944" s="220"/>
      <c r="I944" s="223"/>
    </row>
    <row r="945" spans="1:9">
      <c r="A945" s="230"/>
      <c r="B945" s="230"/>
      <c r="C945" s="231"/>
      <c r="D945" s="223"/>
      <c r="E945" s="227"/>
      <c r="F945" s="230"/>
      <c r="H945" s="220"/>
      <c r="I945" s="223"/>
    </row>
    <row r="946" spans="1:9">
      <c r="A946" s="230"/>
      <c r="B946" s="230"/>
      <c r="C946" s="231"/>
      <c r="D946" s="223"/>
      <c r="E946" s="227"/>
      <c r="F946" s="230"/>
      <c r="H946" s="220"/>
      <c r="I946" s="223"/>
    </row>
    <row r="947" spans="1:9">
      <c r="A947" s="230"/>
      <c r="B947" s="230"/>
      <c r="C947" s="231"/>
      <c r="D947" s="223"/>
      <c r="E947" s="227"/>
      <c r="F947" s="230"/>
      <c r="H947" s="220"/>
      <c r="I947" s="223"/>
    </row>
    <row r="948" spans="1:9">
      <c r="A948" s="230"/>
      <c r="B948" s="230"/>
      <c r="C948" s="231"/>
      <c r="D948" s="223"/>
      <c r="E948" s="227"/>
      <c r="F948" s="230"/>
      <c r="H948" s="220"/>
      <c r="I948" s="223"/>
    </row>
    <row r="949" spans="1:9">
      <c r="A949" s="230"/>
      <c r="B949" s="230"/>
      <c r="C949" s="231"/>
      <c r="D949" s="223"/>
      <c r="E949" s="227"/>
      <c r="F949" s="230"/>
      <c r="H949" s="220"/>
      <c r="I949" s="223"/>
    </row>
    <row r="950" spans="1:9">
      <c r="A950" s="230"/>
      <c r="B950" s="230"/>
      <c r="C950" s="231"/>
      <c r="D950" s="223"/>
      <c r="E950" s="227"/>
      <c r="F950" s="230"/>
      <c r="H950" s="220"/>
      <c r="I950" s="223"/>
    </row>
    <row r="951" spans="1:9">
      <c r="A951" s="230"/>
      <c r="B951" s="230"/>
      <c r="C951" s="231"/>
      <c r="D951" s="223"/>
      <c r="E951" s="227"/>
      <c r="F951" s="230"/>
      <c r="H951" s="220"/>
      <c r="I951" s="223"/>
    </row>
    <row r="952" spans="1:9">
      <c r="A952" s="230"/>
      <c r="B952" s="230"/>
      <c r="C952" s="231"/>
      <c r="D952" s="223"/>
      <c r="E952" s="227"/>
      <c r="F952" s="230"/>
      <c r="H952" s="220"/>
      <c r="I952" s="223"/>
    </row>
    <row r="953" spans="1:9">
      <c r="A953" s="230"/>
      <c r="B953" s="230"/>
      <c r="C953" s="231"/>
      <c r="D953" s="223"/>
      <c r="E953" s="227"/>
      <c r="F953" s="230"/>
      <c r="H953" s="220"/>
      <c r="I953" s="223"/>
    </row>
    <row r="954" spans="1:9">
      <c r="A954" s="230"/>
      <c r="B954" s="230"/>
      <c r="C954" s="231"/>
      <c r="D954" s="223"/>
      <c r="E954" s="227"/>
      <c r="F954" s="230"/>
      <c r="H954" s="220"/>
      <c r="I954" s="223"/>
    </row>
    <row r="955" spans="1:9">
      <c r="A955" s="230"/>
      <c r="B955" s="230"/>
      <c r="C955" s="231"/>
      <c r="D955" s="223"/>
      <c r="E955" s="227"/>
      <c r="F955" s="230"/>
      <c r="H955" s="220"/>
      <c r="I955" s="223"/>
    </row>
    <row r="956" spans="1:9">
      <c r="A956" s="230"/>
      <c r="B956" s="230"/>
      <c r="C956" s="231"/>
      <c r="D956" s="223"/>
      <c r="E956" s="227"/>
      <c r="F956" s="230"/>
      <c r="H956" s="220"/>
      <c r="I956" s="223"/>
    </row>
    <row r="957" spans="1:9">
      <c r="A957" s="230"/>
      <c r="B957" s="230"/>
      <c r="C957" s="231"/>
      <c r="D957" s="223"/>
      <c r="E957" s="227"/>
      <c r="F957" s="230"/>
      <c r="H957" s="220"/>
      <c r="I957" s="223"/>
    </row>
    <row r="958" spans="1:9">
      <c r="A958" s="230"/>
      <c r="B958" s="230"/>
      <c r="C958" s="231"/>
      <c r="D958" s="223"/>
      <c r="E958" s="227"/>
      <c r="F958" s="230"/>
      <c r="H958" s="220"/>
      <c r="I958" s="223"/>
    </row>
    <row r="959" spans="1:9">
      <c r="A959" s="230"/>
      <c r="B959" s="230"/>
      <c r="C959" s="231"/>
      <c r="D959" s="223"/>
      <c r="E959" s="227"/>
      <c r="F959" s="230"/>
      <c r="H959" s="220"/>
      <c r="I959" s="223"/>
    </row>
    <row r="960" spans="1:9">
      <c r="A960" s="230"/>
      <c r="B960" s="230"/>
      <c r="C960" s="231"/>
      <c r="D960" s="223"/>
      <c r="E960" s="227"/>
      <c r="F960" s="230"/>
      <c r="H960" s="220"/>
      <c r="I960" s="223"/>
    </row>
    <row r="961" spans="1:9">
      <c r="A961" s="230"/>
      <c r="B961" s="230"/>
      <c r="C961" s="231"/>
      <c r="D961" s="223"/>
      <c r="E961" s="227"/>
      <c r="F961" s="230"/>
      <c r="H961" s="220"/>
      <c r="I961" s="223"/>
    </row>
    <row r="962" spans="1:9">
      <c r="A962" s="230"/>
      <c r="B962" s="230"/>
      <c r="C962" s="231"/>
      <c r="D962" s="223"/>
      <c r="E962" s="227"/>
      <c r="F962" s="230"/>
      <c r="H962" s="220"/>
      <c r="I962" s="223"/>
    </row>
    <row r="963" spans="1:9">
      <c r="A963" s="230"/>
      <c r="B963" s="230"/>
      <c r="C963" s="231"/>
      <c r="D963" s="223"/>
      <c r="E963" s="227"/>
      <c r="F963" s="230"/>
      <c r="H963" s="220"/>
      <c r="I963" s="223"/>
    </row>
    <row r="964" spans="1:9">
      <c r="A964" s="230"/>
      <c r="B964" s="230"/>
      <c r="C964" s="231"/>
      <c r="D964" s="223"/>
      <c r="E964" s="227"/>
      <c r="F964" s="230"/>
      <c r="H964" s="220"/>
      <c r="I964" s="223"/>
    </row>
    <row r="965" spans="1:9">
      <c r="A965" s="230"/>
      <c r="B965" s="230"/>
      <c r="C965" s="231"/>
      <c r="D965" s="223"/>
      <c r="E965" s="227"/>
      <c r="F965" s="230"/>
      <c r="H965" s="220"/>
      <c r="I965" s="223"/>
    </row>
    <row r="966" spans="1:9">
      <c r="A966" s="230"/>
      <c r="B966" s="230"/>
      <c r="C966" s="231"/>
      <c r="D966" s="223"/>
      <c r="E966" s="227"/>
      <c r="F966" s="230"/>
      <c r="H966" s="220"/>
      <c r="I966" s="223"/>
    </row>
    <row r="967" spans="1:9">
      <c r="A967" s="230"/>
      <c r="B967" s="230"/>
      <c r="C967" s="231"/>
      <c r="D967" s="223"/>
      <c r="E967" s="227"/>
      <c r="F967" s="230"/>
      <c r="H967" s="220"/>
      <c r="I967" s="223"/>
    </row>
    <row r="968" spans="1:9">
      <c r="A968" s="230"/>
      <c r="B968" s="230"/>
      <c r="C968" s="231"/>
      <c r="D968" s="223"/>
      <c r="E968" s="227"/>
      <c r="F968" s="230"/>
      <c r="H968" s="220"/>
      <c r="I968" s="223"/>
    </row>
    <row r="969" spans="1:9">
      <c r="A969" s="230"/>
      <c r="B969" s="230"/>
      <c r="C969" s="231"/>
      <c r="D969" s="223"/>
      <c r="E969" s="227"/>
      <c r="F969" s="230"/>
      <c r="H969" s="220"/>
      <c r="I969" s="223"/>
    </row>
    <row r="970" spans="1:9">
      <c r="A970" s="230"/>
      <c r="B970" s="230"/>
      <c r="C970" s="231"/>
      <c r="D970" s="223"/>
      <c r="E970" s="227"/>
      <c r="F970" s="230"/>
      <c r="H970" s="220"/>
      <c r="I970" s="223"/>
    </row>
    <row r="971" spans="1:9">
      <c r="A971" s="230"/>
      <c r="B971" s="230"/>
      <c r="C971" s="231"/>
      <c r="D971" s="223"/>
      <c r="E971" s="227"/>
      <c r="F971" s="230"/>
      <c r="H971" s="220"/>
      <c r="I971" s="223"/>
    </row>
    <row r="972" spans="1:9">
      <c r="A972" s="230"/>
      <c r="B972" s="230"/>
      <c r="C972" s="231"/>
      <c r="D972" s="223"/>
      <c r="E972" s="227"/>
      <c r="F972" s="230"/>
      <c r="H972" s="220"/>
      <c r="I972" s="223"/>
    </row>
    <row r="973" spans="1:9">
      <c r="A973" s="230"/>
      <c r="B973" s="230"/>
      <c r="C973" s="231"/>
      <c r="D973" s="223"/>
      <c r="E973" s="227"/>
      <c r="F973" s="230"/>
      <c r="H973" s="220"/>
      <c r="I973" s="223"/>
    </row>
    <row r="974" spans="1:9">
      <c r="A974" s="230"/>
      <c r="B974" s="230"/>
      <c r="C974" s="231"/>
      <c r="D974" s="223"/>
      <c r="E974" s="227"/>
      <c r="F974" s="230"/>
      <c r="H974" s="220"/>
      <c r="I974" s="223"/>
    </row>
    <row r="975" spans="1:9">
      <c r="A975" s="230"/>
      <c r="B975" s="230"/>
      <c r="C975" s="231"/>
      <c r="D975" s="223"/>
      <c r="E975" s="227"/>
      <c r="F975" s="230"/>
      <c r="H975" s="220"/>
      <c r="I975" s="223"/>
    </row>
    <row r="976" spans="1:9">
      <c r="A976" s="230"/>
      <c r="B976" s="230"/>
      <c r="C976" s="231"/>
      <c r="D976" s="223"/>
      <c r="E976" s="227"/>
      <c r="F976" s="230"/>
      <c r="H976" s="220"/>
      <c r="I976" s="223"/>
    </row>
    <row r="977" spans="1:9">
      <c r="A977" s="230"/>
      <c r="B977" s="230"/>
      <c r="C977" s="231"/>
      <c r="D977" s="223"/>
      <c r="E977" s="227"/>
      <c r="F977" s="230"/>
      <c r="H977" s="220"/>
      <c r="I977" s="223"/>
    </row>
    <row r="978" spans="1:9">
      <c r="A978" s="230"/>
      <c r="B978" s="230"/>
      <c r="C978" s="231"/>
      <c r="D978" s="223"/>
      <c r="E978" s="227"/>
      <c r="F978" s="230"/>
      <c r="H978" s="220"/>
      <c r="I978" s="223"/>
    </row>
    <row r="979" spans="1:9">
      <c r="A979" s="230"/>
      <c r="B979" s="230"/>
      <c r="C979" s="231"/>
      <c r="D979" s="223"/>
      <c r="E979" s="227"/>
      <c r="F979" s="230"/>
      <c r="H979" s="220"/>
      <c r="I979" s="223"/>
    </row>
    <row r="980" spans="1:9">
      <c r="A980" s="230"/>
      <c r="B980" s="230"/>
      <c r="C980" s="231"/>
      <c r="D980" s="223"/>
      <c r="E980" s="227"/>
      <c r="F980" s="230"/>
      <c r="H980" s="220"/>
      <c r="I980" s="223"/>
    </row>
    <row r="981" spans="1:9">
      <c r="A981" s="230"/>
      <c r="B981" s="230"/>
      <c r="C981" s="231"/>
      <c r="D981" s="223"/>
      <c r="E981" s="227"/>
      <c r="F981" s="230"/>
      <c r="H981" s="220"/>
      <c r="I981" s="223"/>
    </row>
    <row r="982" spans="1:9">
      <c r="A982" s="230"/>
      <c r="B982" s="230"/>
      <c r="C982" s="231"/>
      <c r="D982" s="223"/>
      <c r="E982" s="227"/>
      <c r="F982" s="230"/>
      <c r="H982" s="220"/>
      <c r="I982" s="223"/>
    </row>
    <row r="983" spans="1:9">
      <c r="A983" s="230"/>
      <c r="B983" s="230"/>
      <c r="C983" s="231"/>
      <c r="D983" s="223"/>
      <c r="E983" s="227"/>
      <c r="F983" s="230"/>
      <c r="H983" s="220"/>
      <c r="I983" s="223"/>
    </row>
    <row r="984" spans="1:9">
      <c r="A984" s="230"/>
      <c r="B984" s="230"/>
      <c r="C984" s="231"/>
      <c r="D984" s="223"/>
      <c r="E984" s="227"/>
      <c r="F984" s="230"/>
      <c r="H984" s="220"/>
      <c r="I984" s="223"/>
    </row>
    <row r="985" spans="1:9">
      <c r="A985" s="230"/>
      <c r="B985" s="230"/>
      <c r="C985" s="231"/>
      <c r="D985" s="223"/>
      <c r="E985" s="227"/>
      <c r="F985" s="230"/>
      <c r="H985" s="220"/>
      <c r="I985" s="223"/>
    </row>
    <row r="986" spans="1:9">
      <c r="A986" s="230"/>
      <c r="B986" s="230"/>
      <c r="C986" s="231"/>
      <c r="D986" s="223"/>
      <c r="E986" s="227"/>
      <c r="F986" s="230"/>
      <c r="H986" s="220"/>
      <c r="I986" s="223"/>
    </row>
    <row r="987" spans="1:9">
      <c r="A987" s="230"/>
      <c r="B987" s="230"/>
      <c r="C987" s="231"/>
      <c r="D987" s="223"/>
      <c r="E987" s="227"/>
      <c r="F987" s="230"/>
      <c r="H987" s="220"/>
      <c r="I987" s="223"/>
    </row>
    <row r="988" spans="1:9">
      <c r="A988" s="230"/>
      <c r="B988" s="230"/>
      <c r="C988" s="231"/>
      <c r="D988" s="223"/>
      <c r="E988" s="227"/>
      <c r="F988" s="230"/>
      <c r="H988" s="220"/>
      <c r="I988" s="223"/>
    </row>
    <row r="989" spans="1:9">
      <c r="A989" s="230"/>
      <c r="B989" s="230"/>
      <c r="C989" s="231"/>
      <c r="D989" s="223"/>
      <c r="E989" s="227"/>
      <c r="F989" s="230"/>
      <c r="H989" s="220"/>
      <c r="I989" s="223"/>
    </row>
    <row r="990" spans="1:9">
      <c r="A990" s="230"/>
      <c r="B990" s="230"/>
      <c r="C990" s="231"/>
      <c r="D990" s="223"/>
      <c r="E990" s="227"/>
      <c r="F990" s="230"/>
      <c r="H990" s="220"/>
      <c r="I990" s="223"/>
    </row>
    <row r="991" spans="1:9">
      <c r="A991" s="230"/>
      <c r="B991" s="230"/>
      <c r="C991" s="231"/>
      <c r="D991" s="223"/>
      <c r="E991" s="227"/>
      <c r="F991" s="230"/>
      <c r="H991" s="220"/>
      <c r="I991" s="223"/>
    </row>
    <row r="992" spans="1:9">
      <c r="A992" s="230"/>
      <c r="B992" s="230"/>
      <c r="C992" s="231"/>
      <c r="D992" s="223"/>
      <c r="E992" s="227"/>
      <c r="F992" s="230"/>
      <c r="H992" s="220"/>
      <c r="I992" s="223"/>
    </row>
    <row r="993" spans="1:9">
      <c r="A993" s="230"/>
      <c r="B993" s="230"/>
      <c r="C993" s="231"/>
      <c r="D993" s="223"/>
      <c r="E993" s="227"/>
      <c r="F993" s="230"/>
      <c r="H993" s="220"/>
      <c r="I993" s="223"/>
    </row>
    <row r="994" spans="1:9">
      <c r="A994" s="230"/>
      <c r="B994" s="230"/>
      <c r="C994" s="231"/>
      <c r="D994" s="223"/>
      <c r="E994" s="227"/>
      <c r="F994" s="230"/>
      <c r="H994" s="220"/>
      <c r="I994" s="223"/>
    </row>
    <row r="995" spans="1:9">
      <c r="A995" s="230"/>
      <c r="B995" s="230"/>
      <c r="C995" s="231"/>
      <c r="D995" s="223"/>
      <c r="E995" s="227"/>
      <c r="F995" s="230"/>
      <c r="H995" s="220"/>
      <c r="I995" s="223"/>
    </row>
    <row r="996" spans="1:9">
      <c r="A996" s="230"/>
      <c r="B996" s="230"/>
      <c r="C996" s="231"/>
      <c r="D996" s="223"/>
      <c r="E996" s="227"/>
      <c r="F996" s="230"/>
      <c r="H996" s="220"/>
      <c r="I996" s="223"/>
    </row>
    <row r="997" spans="1:9">
      <c r="A997" s="230"/>
      <c r="B997" s="230"/>
      <c r="C997" s="231"/>
      <c r="D997" s="223"/>
      <c r="E997" s="227"/>
      <c r="F997" s="230"/>
      <c r="H997" s="220"/>
      <c r="I997" s="223"/>
    </row>
    <row r="998" spans="1:9">
      <c r="A998" s="230"/>
      <c r="B998" s="230"/>
      <c r="C998" s="231"/>
      <c r="D998" s="223"/>
      <c r="E998" s="227"/>
      <c r="F998" s="230"/>
      <c r="H998" s="220"/>
      <c r="I998" s="223"/>
    </row>
    <row r="999" spans="1:9">
      <c r="A999" s="230"/>
      <c r="B999" s="230"/>
      <c r="C999" s="231"/>
      <c r="D999" s="223"/>
      <c r="E999" s="227"/>
      <c r="F999" s="230"/>
      <c r="H999" s="220"/>
      <c r="I999" s="223"/>
    </row>
    <row r="1000" spans="1:9">
      <c r="A1000" s="230"/>
      <c r="B1000" s="230"/>
      <c r="C1000" s="231"/>
      <c r="D1000" s="223"/>
      <c r="E1000" s="227"/>
      <c r="F1000" s="230"/>
      <c r="H1000" s="220"/>
      <c r="I1000" s="223"/>
    </row>
    <row r="1001" spans="1:9">
      <c r="A1001" s="230"/>
      <c r="B1001" s="230"/>
      <c r="C1001" s="231"/>
      <c r="D1001" s="223"/>
      <c r="E1001" s="227"/>
      <c r="F1001" s="230"/>
      <c r="H1001" s="220"/>
      <c r="I1001" s="223"/>
    </row>
    <row r="1002" spans="1:9">
      <c r="A1002" s="230"/>
      <c r="B1002" s="230"/>
      <c r="C1002" s="231"/>
      <c r="D1002" s="223"/>
      <c r="E1002" s="227"/>
      <c r="F1002" s="230"/>
      <c r="H1002" s="220"/>
      <c r="I1002" s="223"/>
    </row>
    <row r="1003" spans="1:9">
      <c r="A1003" s="230"/>
      <c r="B1003" s="230"/>
      <c r="C1003" s="231"/>
      <c r="D1003" s="223"/>
      <c r="E1003" s="227"/>
      <c r="F1003" s="230"/>
      <c r="H1003" s="220"/>
      <c r="I1003" s="223"/>
    </row>
    <row r="1004" spans="1:9">
      <c r="A1004" s="230"/>
      <c r="B1004" s="230"/>
      <c r="C1004" s="231"/>
      <c r="D1004" s="223"/>
      <c r="E1004" s="227"/>
      <c r="F1004" s="230"/>
      <c r="H1004" s="220"/>
      <c r="I1004" s="223"/>
    </row>
    <row r="1005" spans="1:9">
      <c r="A1005" s="230"/>
      <c r="B1005" s="230"/>
      <c r="C1005" s="231"/>
      <c r="D1005" s="223"/>
      <c r="E1005" s="227"/>
      <c r="F1005" s="230"/>
      <c r="H1005" s="220"/>
      <c r="I1005" s="223"/>
    </row>
    <row r="1006" spans="1:9">
      <c r="A1006" s="230"/>
      <c r="B1006" s="230"/>
      <c r="C1006" s="231"/>
      <c r="D1006" s="223"/>
      <c r="E1006" s="227"/>
      <c r="F1006" s="230"/>
      <c r="H1006" s="220"/>
      <c r="I1006" s="223"/>
    </row>
    <row r="1007" spans="1:9">
      <c r="A1007" s="230"/>
      <c r="B1007" s="230"/>
      <c r="C1007" s="231"/>
      <c r="D1007" s="223"/>
      <c r="E1007" s="227"/>
      <c r="F1007" s="230"/>
      <c r="H1007" s="220"/>
      <c r="I1007" s="223"/>
    </row>
    <row r="1008" spans="1:9">
      <c r="A1008" s="230"/>
      <c r="B1008" s="230"/>
      <c r="C1008" s="231"/>
      <c r="D1008" s="223"/>
      <c r="E1008" s="227"/>
      <c r="F1008" s="230"/>
      <c r="H1008" s="220"/>
      <c r="I1008" s="223"/>
    </row>
    <row r="1009" spans="1:9">
      <c r="A1009" s="230"/>
      <c r="B1009" s="230"/>
      <c r="C1009" s="231"/>
      <c r="D1009" s="223"/>
      <c r="E1009" s="227"/>
      <c r="F1009" s="230"/>
      <c r="H1009" s="220"/>
      <c r="I1009" s="223"/>
    </row>
    <row r="1010" spans="1:9">
      <c r="A1010" s="230"/>
      <c r="B1010" s="230"/>
      <c r="C1010" s="231"/>
      <c r="D1010" s="223"/>
      <c r="E1010" s="227"/>
      <c r="F1010" s="230"/>
      <c r="H1010" s="220"/>
      <c r="I1010" s="223"/>
    </row>
    <row r="1011" spans="1:9">
      <c r="A1011" s="230"/>
      <c r="B1011" s="230"/>
      <c r="C1011" s="231"/>
      <c r="D1011" s="223"/>
      <c r="E1011" s="227"/>
      <c r="F1011" s="230"/>
      <c r="H1011" s="220"/>
      <c r="I1011" s="223"/>
    </row>
    <row r="1012" spans="1:9">
      <c r="A1012" s="230"/>
      <c r="B1012" s="230"/>
      <c r="C1012" s="231"/>
      <c r="D1012" s="223"/>
      <c r="E1012" s="227"/>
      <c r="F1012" s="230"/>
      <c r="H1012" s="220"/>
      <c r="I1012" s="223"/>
    </row>
    <row r="1013" spans="1:9">
      <c r="A1013" s="230"/>
      <c r="B1013" s="230"/>
      <c r="C1013" s="231"/>
      <c r="D1013" s="223"/>
      <c r="E1013" s="227"/>
      <c r="F1013" s="230"/>
      <c r="H1013" s="220"/>
      <c r="I1013" s="223"/>
    </row>
    <row r="1014" spans="1:9">
      <c r="A1014" s="230"/>
      <c r="B1014" s="230"/>
      <c r="C1014" s="231"/>
      <c r="D1014" s="223"/>
      <c r="E1014" s="227"/>
      <c r="F1014" s="230"/>
      <c r="H1014" s="220"/>
      <c r="I1014" s="223"/>
    </row>
    <row r="1015" spans="1:9">
      <c r="A1015" s="230"/>
      <c r="B1015" s="230"/>
      <c r="C1015" s="231"/>
      <c r="D1015" s="223"/>
      <c r="E1015" s="227"/>
      <c r="F1015" s="230"/>
      <c r="H1015" s="220"/>
      <c r="I1015" s="223"/>
    </row>
    <row r="1016" spans="1:9">
      <c r="A1016" s="230"/>
      <c r="B1016" s="230"/>
      <c r="C1016" s="231"/>
      <c r="D1016" s="223"/>
      <c r="E1016" s="227"/>
      <c r="F1016" s="230"/>
      <c r="H1016" s="220"/>
      <c r="I1016" s="223"/>
    </row>
    <row r="1017" spans="1:9">
      <c r="A1017" s="230"/>
      <c r="B1017" s="230"/>
      <c r="C1017" s="231"/>
      <c r="D1017" s="223"/>
      <c r="E1017" s="227"/>
      <c r="F1017" s="230"/>
      <c r="H1017" s="220"/>
      <c r="I1017" s="223"/>
    </row>
    <row r="1018" spans="1:9">
      <c r="A1018" s="230"/>
      <c r="B1018" s="230"/>
      <c r="C1018" s="231"/>
      <c r="D1018" s="223"/>
      <c r="E1018" s="227"/>
      <c r="F1018" s="230"/>
      <c r="H1018" s="220"/>
      <c r="I1018" s="223"/>
    </row>
    <row r="1019" spans="1:9">
      <c r="A1019" s="230"/>
      <c r="B1019" s="230"/>
      <c r="C1019" s="231"/>
      <c r="D1019" s="223"/>
      <c r="E1019" s="227"/>
      <c r="F1019" s="230"/>
      <c r="H1019" s="220"/>
      <c r="I1019" s="223"/>
    </row>
    <row r="1020" spans="1:9">
      <c r="A1020" s="230"/>
      <c r="B1020" s="230"/>
      <c r="C1020" s="231"/>
      <c r="D1020" s="223"/>
      <c r="E1020" s="227"/>
      <c r="F1020" s="230"/>
      <c r="H1020" s="220"/>
      <c r="I1020" s="223"/>
    </row>
    <row r="1021" spans="1:9">
      <c r="A1021" s="230"/>
      <c r="B1021" s="230"/>
      <c r="C1021" s="231"/>
      <c r="D1021" s="223"/>
      <c r="E1021" s="227"/>
      <c r="F1021" s="230"/>
      <c r="H1021" s="220"/>
      <c r="I1021" s="223"/>
    </row>
    <row r="1022" spans="1:9">
      <c r="A1022" s="230"/>
      <c r="B1022" s="230"/>
      <c r="C1022" s="231"/>
      <c r="D1022" s="223"/>
      <c r="E1022" s="227"/>
      <c r="F1022" s="230"/>
      <c r="H1022" s="220"/>
      <c r="I1022" s="223"/>
    </row>
    <row r="1023" spans="1:9">
      <c r="A1023" s="230"/>
      <c r="B1023" s="230"/>
      <c r="C1023" s="231"/>
      <c r="D1023" s="223"/>
      <c r="E1023" s="227"/>
      <c r="F1023" s="230"/>
      <c r="H1023" s="220"/>
      <c r="I1023" s="223"/>
    </row>
    <row r="1024" spans="1:9">
      <c r="A1024" s="230"/>
      <c r="B1024" s="230"/>
      <c r="C1024" s="231"/>
      <c r="D1024" s="223"/>
      <c r="E1024" s="227"/>
      <c r="F1024" s="230"/>
      <c r="H1024" s="220"/>
      <c r="I1024" s="223"/>
    </row>
    <row r="1025" spans="1:9">
      <c r="A1025" s="230"/>
      <c r="B1025" s="230"/>
      <c r="C1025" s="231"/>
      <c r="D1025" s="223"/>
      <c r="E1025" s="227"/>
      <c r="F1025" s="230"/>
      <c r="H1025" s="220"/>
      <c r="I1025" s="223"/>
    </row>
    <row r="1026" spans="1:9">
      <c r="A1026" s="230"/>
      <c r="B1026" s="230"/>
      <c r="C1026" s="231"/>
      <c r="D1026" s="223"/>
      <c r="E1026" s="227"/>
      <c r="F1026" s="230"/>
      <c r="H1026" s="220"/>
      <c r="I1026" s="223"/>
    </row>
    <row r="1027" spans="1:9">
      <c r="A1027" s="230"/>
      <c r="B1027" s="230"/>
      <c r="C1027" s="231"/>
      <c r="D1027" s="223"/>
      <c r="E1027" s="227"/>
      <c r="F1027" s="230"/>
      <c r="H1027" s="220"/>
      <c r="I1027" s="223"/>
    </row>
    <row r="1028" spans="1:9">
      <c r="A1028" s="230"/>
      <c r="B1028" s="230"/>
      <c r="C1028" s="231"/>
      <c r="D1028" s="223"/>
      <c r="E1028" s="227"/>
      <c r="F1028" s="230"/>
      <c r="H1028" s="220"/>
      <c r="I1028" s="223"/>
    </row>
    <row r="1029" spans="1:9">
      <c r="A1029" s="230"/>
      <c r="B1029" s="230"/>
      <c r="C1029" s="231"/>
      <c r="D1029" s="223"/>
      <c r="E1029" s="227"/>
      <c r="F1029" s="230"/>
      <c r="H1029" s="220"/>
      <c r="I1029" s="223"/>
    </row>
    <row r="1030" spans="1:9">
      <c r="A1030" s="230"/>
      <c r="B1030" s="230"/>
      <c r="C1030" s="231"/>
      <c r="D1030" s="223"/>
      <c r="E1030" s="227"/>
      <c r="F1030" s="230"/>
      <c r="H1030" s="220"/>
      <c r="I1030" s="223"/>
    </row>
    <row r="1031" spans="1:9">
      <c r="A1031" s="230"/>
      <c r="B1031" s="230"/>
      <c r="C1031" s="231"/>
      <c r="D1031" s="223"/>
      <c r="E1031" s="227"/>
      <c r="F1031" s="230"/>
      <c r="H1031" s="220"/>
      <c r="I1031" s="223"/>
    </row>
    <row r="1032" spans="1:9">
      <c r="A1032" s="230"/>
      <c r="B1032" s="230"/>
      <c r="C1032" s="231"/>
      <c r="D1032" s="223"/>
      <c r="E1032" s="227"/>
      <c r="F1032" s="230"/>
      <c r="H1032" s="220"/>
      <c r="I1032" s="223"/>
    </row>
    <row r="1033" spans="1:9">
      <c r="A1033" s="230"/>
      <c r="B1033" s="230"/>
      <c r="C1033" s="231"/>
      <c r="D1033" s="223"/>
      <c r="E1033" s="227"/>
      <c r="F1033" s="230"/>
      <c r="H1033" s="220"/>
      <c r="I1033" s="223"/>
    </row>
    <row r="1034" spans="1:9">
      <c r="A1034" s="230"/>
      <c r="B1034" s="230"/>
      <c r="C1034" s="231"/>
      <c r="D1034" s="223"/>
      <c r="E1034" s="227"/>
      <c r="F1034" s="230"/>
      <c r="H1034" s="220"/>
      <c r="I1034" s="223"/>
    </row>
    <row r="1035" spans="1:9">
      <c r="A1035" s="230"/>
      <c r="B1035" s="230"/>
      <c r="C1035" s="231"/>
      <c r="D1035" s="223"/>
      <c r="E1035" s="227"/>
      <c r="F1035" s="230"/>
      <c r="H1035" s="220"/>
      <c r="I1035" s="223"/>
    </row>
    <row r="1036" spans="1:9">
      <c r="A1036" s="230"/>
      <c r="B1036" s="230"/>
      <c r="C1036" s="231"/>
      <c r="D1036" s="223"/>
      <c r="E1036" s="227"/>
      <c r="F1036" s="230"/>
      <c r="H1036" s="220"/>
      <c r="I1036" s="223"/>
    </row>
    <row r="1037" spans="1:9">
      <c r="A1037" s="230"/>
      <c r="B1037" s="230"/>
      <c r="C1037" s="231"/>
      <c r="D1037" s="223"/>
      <c r="E1037" s="227"/>
      <c r="F1037" s="230"/>
      <c r="H1037" s="220"/>
      <c r="I1037" s="223"/>
    </row>
    <row r="1038" spans="1:9">
      <c r="A1038" s="230"/>
      <c r="B1038" s="230"/>
      <c r="C1038" s="231"/>
      <c r="D1038" s="223"/>
      <c r="E1038" s="227"/>
      <c r="F1038" s="230"/>
      <c r="H1038" s="220"/>
      <c r="I1038" s="223"/>
    </row>
    <row r="1039" spans="1:9">
      <c r="A1039" s="230"/>
      <c r="B1039" s="230"/>
      <c r="C1039" s="231"/>
      <c r="D1039" s="223"/>
      <c r="E1039" s="227"/>
      <c r="F1039" s="230"/>
      <c r="H1039" s="220"/>
      <c r="I1039" s="223"/>
    </row>
    <row r="1040" spans="1:9">
      <c r="A1040" s="230"/>
      <c r="B1040" s="230"/>
      <c r="C1040" s="231"/>
      <c r="D1040" s="223"/>
      <c r="E1040" s="227"/>
      <c r="F1040" s="230"/>
      <c r="H1040" s="220"/>
      <c r="I1040" s="223"/>
    </row>
    <row r="1041" spans="1:9">
      <c r="A1041" s="230"/>
      <c r="B1041" s="230"/>
      <c r="C1041" s="231"/>
      <c r="D1041" s="223"/>
      <c r="E1041" s="227"/>
      <c r="F1041" s="230"/>
      <c r="H1041" s="220"/>
      <c r="I1041" s="223"/>
    </row>
    <row r="1042" spans="1:9">
      <c r="A1042" s="230"/>
      <c r="B1042" s="230"/>
      <c r="C1042" s="231"/>
      <c r="D1042" s="223"/>
      <c r="E1042" s="227"/>
      <c r="F1042" s="230"/>
      <c r="H1042" s="220"/>
      <c r="I1042" s="223"/>
    </row>
    <row r="1043" spans="1:9">
      <c r="A1043" s="230"/>
      <c r="B1043" s="230"/>
      <c r="C1043" s="231"/>
      <c r="D1043" s="223"/>
      <c r="E1043" s="227"/>
      <c r="F1043" s="230"/>
      <c r="H1043" s="220"/>
      <c r="I1043" s="223"/>
    </row>
    <row r="1044" spans="1:9">
      <c r="A1044" s="230"/>
      <c r="B1044" s="230"/>
      <c r="C1044" s="231"/>
      <c r="D1044" s="223"/>
      <c r="E1044" s="227"/>
      <c r="F1044" s="230"/>
      <c r="H1044" s="220"/>
      <c r="I1044" s="223"/>
    </row>
    <row r="1045" spans="1:9">
      <c r="A1045" s="230"/>
      <c r="B1045" s="230"/>
      <c r="C1045" s="231"/>
      <c r="D1045" s="223"/>
      <c r="E1045" s="227"/>
      <c r="F1045" s="230"/>
      <c r="H1045" s="220"/>
      <c r="I1045" s="223"/>
    </row>
    <row r="1046" spans="1:9">
      <c r="A1046" s="230"/>
      <c r="B1046" s="230"/>
      <c r="C1046" s="231"/>
      <c r="D1046" s="223"/>
      <c r="E1046" s="227"/>
      <c r="F1046" s="230"/>
      <c r="H1046" s="220"/>
      <c r="I1046" s="223"/>
    </row>
    <row r="1047" spans="1:9">
      <c r="A1047" s="230"/>
      <c r="B1047" s="230"/>
      <c r="C1047" s="231"/>
      <c r="D1047" s="223"/>
      <c r="E1047" s="227"/>
      <c r="F1047" s="230"/>
      <c r="H1047" s="220"/>
      <c r="I1047" s="223"/>
    </row>
    <row r="1048" spans="1:9">
      <c r="A1048" s="230"/>
      <c r="B1048" s="230"/>
      <c r="C1048" s="231"/>
      <c r="D1048" s="223"/>
      <c r="E1048" s="227"/>
      <c r="F1048" s="230"/>
      <c r="H1048" s="220"/>
      <c r="I1048" s="223"/>
    </row>
    <row r="1049" spans="1:9">
      <c r="A1049" s="230"/>
      <c r="B1049" s="230"/>
      <c r="C1049" s="231"/>
      <c r="D1049" s="223"/>
      <c r="E1049" s="227"/>
      <c r="F1049" s="230"/>
      <c r="H1049" s="220"/>
      <c r="I1049" s="223"/>
    </row>
    <row r="1050" spans="1:9">
      <c r="A1050" s="230"/>
      <c r="B1050" s="230"/>
      <c r="C1050" s="231"/>
      <c r="D1050" s="223"/>
      <c r="E1050" s="227"/>
      <c r="F1050" s="230"/>
      <c r="H1050" s="220"/>
      <c r="I1050" s="223"/>
    </row>
    <row r="1051" spans="1:9">
      <c r="A1051" s="230"/>
      <c r="B1051" s="230"/>
      <c r="C1051" s="231"/>
      <c r="D1051" s="223"/>
      <c r="E1051" s="227"/>
      <c r="F1051" s="230"/>
      <c r="H1051" s="220"/>
      <c r="I1051" s="223"/>
    </row>
    <row r="1052" spans="1:9">
      <c r="A1052" s="230"/>
      <c r="B1052" s="230"/>
      <c r="C1052" s="231"/>
      <c r="D1052" s="223"/>
      <c r="E1052" s="227"/>
      <c r="F1052" s="230"/>
      <c r="H1052" s="220"/>
      <c r="I1052" s="223"/>
    </row>
    <row r="1053" spans="1:9">
      <c r="A1053" s="230"/>
      <c r="B1053" s="230"/>
      <c r="C1053" s="231"/>
      <c r="D1053" s="223"/>
      <c r="E1053" s="227"/>
      <c r="F1053" s="230"/>
      <c r="H1053" s="220"/>
      <c r="I1053" s="223"/>
    </row>
    <row r="1054" spans="1:9">
      <c r="A1054" s="230"/>
      <c r="B1054" s="230"/>
      <c r="C1054" s="231"/>
      <c r="D1054" s="223"/>
      <c r="E1054" s="227"/>
      <c r="F1054" s="230"/>
      <c r="H1054" s="220"/>
      <c r="I1054" s="223"/>
    </row>
    <row r="1055" spans="1:9">
      <c r="A1055" s="230"/>
      <c r="B1055" s="230"/>
      <c r="C1055" s="231"/>
      <c r="D1055" s="223"/>
      <c r="E1055" s="227"/>
      <c r="F1055" s="230"/>
      <c r="H1055" s="220"/>
      <c r="I1055" s="223"/>
    </row>
    <row r="1056" spans="1:9">
      <c r="A1056" s="230"/>
      <c r="B1056" s="230"/>
      <c r="C1056" s="231"/>
      <c r="D1056" s="223"/>
      <c r="E1056" s="227"/>
      <c r="F1056" s="230"/>
      <c r="H1056" s="220"/>
      <c r="I1056" s="223"/>
    </row>
    <row r="1057" spans="1:9">
      <c r="A1057" s="230"/>
      <c r="B1057" s="230"/>
      <c r="C1057" s="231"/>
      <c r="D1057" s="223"/>
      <c r="E1057" s="227"/>
      <c r="F1057" s="230"/>
      <c r="H1057" s="220"/>
      <c r="I1057" s="223"/>
    </row>
    <row r="1058" spans="1:9">
      <c r="A1058" s="230"/>
      <c r="B1058" s="230"/>
      <c r="C1058" s="231"/>
      <c r="D1058" s="223"/>
      <c r="E1058" s="227"/>
      <c r="F1058" s="230"/>
      <c r="H1058" s="220"/>
      <c r="I1058" s="223"/>
    </row>
    <row r="1059" spans="1:9">
      <c r="A1059" s="230"/>
      <c r="B1059" s="230"/>
      <c r="C1059" s="231"/>
      <c r="D1059" s="223"/>
      <c r="E1059" s="227"/>
      <c r="F1059" s="230"/>
      <c r="H1059" s="220"/>
      <c r="I1059" s="223"/>
    </row>
    <row r="1060" spans="1:9">
      <c r="A1060" s="230"/>
      <c r="B1060" s="230"/>
      <c r="C1060" s="231"/>
      <c r="D1060" s="223"/>
      <c r="E1060" s="227"/>
      <c r="F1060" s="230"/>
      <c r="H1060" s="220"/>
      <c r="I1060" s="223"/>
    </row>
    <row r="1061" spans="1:9">
      <c r="A1061" s="230"/>
      <c r="B1061" s="230"/>
      <c r="C1061" s="231"/>
      <c r="D1061" s="223"/>
      <c r="E1061" s="227"/>
      <c r="F1061" s="230"/>
      <c r="H1061" s="220"/>
      <c r="I1061" s="223"/>
    </row>
    <row r="1062" spans="1:9">
      <c r="A1062" s="230"/>
      <c r="B1062" s="230"/>
      <c r="C1062" s="231"/>
      <c r="D1062" s="223"/>
      <c r="E1062" s="227"/>
      <c r="F1062" s="230"/>
      <c r="H1062" s="220"/>
      <c r="I1062" s="223"/>
    </row>
    <row r="1063" spans="1:9">
      <c r="A1063" s="230"/>
      <c r="B1063" s="230"/>
      <c r="C1063" s="231"/>
      <c r="D1063" s="223"/>
      <c r="E1063" s="227"/>
      <c r="F1063" s="230"/>
      <c r="H1063" s="220"/>
      <c r="I1063" s="223"/>
    </row>
    <row r="1064" spans="1:9">
      <c r="A1064" s="230"/>
      <c r="B1064" s="230"/>
      <c r="C1064" s="231"/>
      <c r="D1064" s="223"/>
      <c r="E1064" s="227"/>
      <c r="F1064" s="230"/>
      <c r="H1064" s="220"/>
      <c r="I1064" s="223"/>
    </row>
    <row r="1065" spans="1:9">
      <c r="A1065" s="230"/>
      <c r="B1065" s="230"/>
      <c r="C1065" s="231"/>
      <c r="D1065" s="223"/>
      <c r="E1065" s="227"/>
      <c r="F1065" s="230"/>
      <c r="H1065" s="220"/>
      <c r="I1065" s="223"/>
    </row>
    <row r="1066" spans="1:9">
      <c r="A1066" s="230"/>
      <c r="B1066" s="230"/>
      <c r="C1066" s="231"/>
      <c r="D1066" s="223"/>
      <c r="E1066" s="227"/>
      <c r="F1066" s="230"/>
      <c r="H1066" s="220"/>
      <c r="I1066" s="223"/>
    </row>
    <row r="1067" spans="1:9">
      <c r="A1067" s="230"/>
      <c r="B1067" s="230"/>
      <c r="C1067" s="231"/>
      <c r="D1067" s="223"/>
      <c r="E1067" s="227"/>
      <c r="F1067" s="230"/>
      <c r="H1067" s="220"/>
      <c r="I1067" s="223"/>
    </row>
    <row r="1068" spans="1:9">
      <c r="A1068" s="230"/>
      <c r="B1068" s="230"/>
      <c r="C1068" s="231"/>
      <c r="D1068" s="223"/>
      <c r="E1068" s="227"/>
      <c r="F1068" s="230"/>
      <c r="H1068" s="220"/>
      <c r="I1068" s="223"/>
    </row>
    <row r="1069" spans="1:9">
      <c r="A1069" s="230"/>
      <c r="B1069" s="230"/>
      <c r="C1069" s="231"/>
      <c r="D1069" s="223"/>
      <c r="E1069" s="227"/>
      <c r="F1069" s="230"/>
      <c r="H1069" s="220"/>
      <c r="I1069" s="223"/>
    </row>
    <row r="1070" spans="1:9">
      <c r="A1070" s="230"/>
      <c r="B1070" s="230"/>
      <c r="C1070" s="231"/>
      <c r="D1070" s="223"/>
      <c r="E1070" s="227"/>
      <c r="F1070" s="230"/>
      <c r="H1070" s="220"/>
      <c r="I1070" s="223"/>
    </row>
    <row r="1071" spans="1:9">
      <c r="A1071" s="230"/>
      <c r="B1071" s="230"/>
      <c r="C1071" s="231"/>
      <c r="D1071" s="223"/>
      <c r="E1071" s="227"/>
      <c r="F1071" s="230"/>
      <c r="H1071" s="220"/>
      <c r="I1071" s="223"/>
    </row>
    <row r="1072" spans="1:9">
      <c r="A1072" s="230"/>
      <c r="B1072" s="230"/>
      <c r="C1072" s="231"/>
      <c r="D1072" s="223"/>
      <c r="E1072" s="227"/>
      <c r="F1072" s="230"/>
      <c r="H1072" s="220"/>
      <c r="I1072" s="223"/>
    </row>
    <row r="1073" spans="1:9">
      <c r="A1073" s="230"/>
      <c r="B1073" s="230"/>
      <c r="C1073" s="231"/>
      <c r="D1073" s="223"/>
      <c r="E1073" s="227"/>
      <c r="F1073" s="230"/>
      <c r="H1073" s="220"/>
      <c r="I1073" s="223"/>
    </row>
    <row r="1074" spans="1:9">
      <c r="A1074" s="230"/>
      <c r="B1074" s="230"/>
      <c r="C1074" s="231"/>
      <c r="D1074" s="223"/>
      <c r="E1074" s="227"/>
      <c r="F1074" s="230"/>
      <c r="H1074" s="220"/>
      <c r="I1074" s="223"/>
    </row>
    <row r="1075" spans="1:9">
      <c r="A1075" s="230"/>
      <c r="B1075" s="230"/>
      <c r="C1075" s="231"/>
      <c r="D1075" s="223"/>
      <c r="E1075" s="227"/>
      <c r="F1075" s="230"/>
      <c r="H1075" s="220"/>
      <c r="I1075" s="223"/>
    </row>
    <row r="1076" spans="1:9">
      <c r="A1076" s="230"/>
      <c r="B1076" s="230"/>
      <c r="C1076" s="231"/>
      <c r="D1076" s="223"/>
      <c r="E1076" s="227"/>
      <c r="F1076" s="230"/>
      <c r="H1076" s="220"/>
      <c r="I1076" s="223"/>
    </row>
    <row r="1077" spans="1:9">
      <c r="A1077" s="230"/>
      <c r="B1077" s="230"/>
      <c r="C1077" s="231"/>
      <c r="D1077" s="223"/>
      <c r="E1077" s="227"/>
      <c r="F1077" s="230"/>
      <c r="H1077" s="220"/>
      <c r="I1077" s="223"/>
    </row>
    <row r="1078" spans="1:9">
      <c r="A1078" s="230"/>
      <c r="B1078" s="230"/>
      <c r="C1078" s="231"/>
      <c r="D1078" s="223"/>
      <c r="E1078" s="227"/>
      <c r="F1078" s="230"/>
      <c r="H1078" s="220"/>
      <c r="I1078" s="223"/>
    </row>
    <row r="1079" spans="1:9">
      <c r="A1079" s="230"/>
      <c r="B1079" s="230"/>
      <c r="C1079" s="231"/>
      <c r="D1079" s="223"/>
      <c r="E1079" s="227"/>
      <c r="F1079" s="230"/>
      <c r="H1079" s="220"/>
      <c r="I1079" s="223"/>
    </row>
    <row r="1080" spans="1:9">
      <c r="A1080" s="230"/>
      <c r="B1080" s="230"/>
      <c r="C1080" s="231"/>
      <c r="D1080" s="223"/>
      <c r="E1080" s="227"/>
      <c r="F1080" s="230"/>
      <c r="H1080" s="220"/>
      <c r="I1080" s="223"/>
    </row>
    <row r="1081" spans="1:9">
      <c r="A1081" s="230"/>
      <c r="B1081" s="230"/>
      <c r="C1081" s="231"/>
      <c r="D1081" s="223"/>
      <c r="E1081" s="227"/>
      <c r="F1081" s="230"/>
      <c r="H1081" s="220"/>
      <c r="I1081" s="223"/>
    </row>
    <row r="1082" spans="1:9">
      <c r="A1082" s="230"/>
      <c r="B1082" s="230"/>
      <c r="C1082" s="231"/>
      <c r="D1082" s="223"/>
      <c r="E1082" s="227"/>
      <c r="F1082" s="230"/>
      <c r="H1082" s="220"/>
      <c r="I1082" s="223"/>
    </row>
    <row r="1083" spans="1:9">
      <c r="A1083" s="230"/>
      <c r="B1083" s="230"/>
      <c r="C1083" s="231"/>
      <c r="D1083" s="223"/>
      <c r="E1083" s="227"/>
      <c r="F1083" s="230"/>
      <c r="H1083" s="220"/>
      <c r="I1083" s="223"/>
    </row>
    <row r="1084" spans="1:9">
      <c r="A1084" s="230"/>
      <c r="B1084" s="230"/>
      <c r="C1084" s="231"/>
      <c r="D1084" s="223"/>
      <c r="E1084" s="227"/>
      <c r="F1084" s="230"/>
      <c r="H1084" s="220"/>
      <c r="I1084" s="223"/>
    </row>
    <row r="1085" spans="1:9">
      <c r="A1085" s="230"/>
      <c r="B1085" s="230"/>
      <c r="C1085" s="231"/>
      <c r="D1085" s="223"/>
      <c r="E1085" s="227"/>
      <c r="F1085" s="230"/>
      <c r="H1085" s="220"/>
      <c r="I1085" s="223"/>
    </row>
    <row r="1086" spans="1:9">
      <c r="A1086" s="230"/>
      <c r="B1086" s="230"/>
      <c r="C1086" s="231"/>
      <c r="D1086" s="223"/>
      <c r="E1086" s="227"/>
      <c r="F1086" s="230"/>
      <c r="H1086" s="220"/>
      <c r="I1086" s="223"/>
    </row>
    <row r="1087" spans="1:9">
      <c r="A1087" s="230"/>
      <c r="B1087" s="230"/>
      <c r="C1087" s="231"/>
      <c r="D1087" s="223"/>
      <c r="E1087" s="227"/>
      <c r="F1087" s="230"/>
      <c r="H1087" s="220"/>
      <c r="I1087" s="223"/>
    </row>
    <row r="1088" spans="1:9">
      <c r="A1088" s="230"/>
      <c r="B1088" s="230"/>
      <c r="C1088" s="231"/>
      <c r="D1088" s="223"/>
      <c r="E1088" s="227"/>
      <c r="F1088" s="230"/>
      <c r="H1088" s="220"/>
      <c r="I1088" s="223"/>
    </row>
    <row r="1089" spans="1:9">
      <c r="A1089" s="230"/>
      <c r="B1089" s="230"/>
      <c r="C1089" s="231"/>
      <c r="D1089" s="223"/>
      <c r="E1089" s="227"/>
      <c r="F1089" s="230"/>
      <c r="H1089" s="220"/>
      <c r="I1089" s="223"/>
    </row>
    <row r="1090" spans="1:9">
      <c r="A1090" s="230"/>
      <c r="B1090" s="230"/>
      <c r="C1090" s="231"/>
      <c r="D1090" s="223"/>
      <c r="E1090" s="227"/>
      <c r="F1090" s="230"/>
      <c r="H1090" s="220"/>
      <c r="I1090" s="223"/>
    </row>
    <row r="1091" spans="1:9">
      <c r="A1091" s="230"/>
      <c r="B1091" s="230"/>
      <c r="C1091" s="231"/>
      <c r="D1091" s="223"/>
      <c r="E1091" s="227"/>
      <c r="F1091" s="230"/>
      <c r="H1091" s="220"/>
      <c r="I1091" s="223"/>
    </row>
    <row r="1092" spans="1:9">
      <c r="A1092" s="230"/>
      <c r="B1092" s="230"/>
      <c r="C1092" s="231"/>
      <c r="D1092" s="223"/>
      <c r="E1092" s="227"/>
      <c r="F1092" s="230"/>
      <c r="H1092" s="220"/>
      <c r="I1092" s="223"/>
    </row>
    <row r="1093" spans="1:9">
      <c r="A1093" s="230"/>
      <c r="B1093" s="230"/>
      <c r="C1093" s="231"/>
      <c r="D1093" s="223"/>
      <c r="E1093" s="227"/>
      <c r="F1093" s="230"/>
      <c r="H1093" s="220"/>
      <c r="I1093" s="223"/>
    </row>
    <row r="1094" spans="1:9">
      <c r="A1094" s="230"/>
      <c r="B1094" s="230"/>
      <c r="C1094" s="231"/>
      <c r="D1094" s="223"/>
      <c r="E1094" s="227"/>
      <c r="F1094" s="230"/>
      <c r="H1094" s="220"/>
      <c r="I1094" s="223"/>
    </row>
    <row r="1095" spans="1:9">
      <c r="A1095" s="230"/>
      <c r="B1095" s="230"/>
      <c r="C1095" s="231"/>
      <c r="D1095" s="223"/>
      <c r="E1095" s="227"/>
      <c r="F1095" s="230"/>
      <c r="H1095" s="220"/>
      <c r="I1095" s="223"/>
    </row>
    <row r="1096" spans="1:9">
      <c r="A1096" s="230"/>
      <c r="B1096" s="230"/>
      <c r="C1096" s="231"/>
      <c r="D1096" s="223"/>
      <c r="E1096" s="227"/>
      <c r="F1096" s="230"/>
      <c r="H1096" s="220"/>
      <c r="I1096" s="223"/>
    </row>
    <row r="1097" spans="1:9">
      <c r="A1097" s="230"/>
      <c r="B1097" s="230"/>
      <c r="C1097" s="231"/>
      <c r="D1097" s="223"/>
      <c r="E1097" s="227"/>
      <c r="F1097" s="230"/>
      <c r="H1097" s="220"/>
      <c r="I1097" s="223"/>
    </row>
    <row r="1098" spans="1:9">
      <c r="A1098" s="230"/>
      <c r="B1098" s="230"/>
      <c r="C1098" s="231"/>
      <c r="D1098" s="223"/>
      <c r="E1098" s="227"/>
      <c r="F1098" s="230"/>
      <c r="H1098" s="220"/>
      <c r="I1098" s="223"/>
    </row>
    <row r="1099" spans="1:9">
      <c r="A1099" s="230"/>
      <c r="B1099" s="230"/>
      <c r="C1099" s="231"/>
      <c r="D1099" s="223"/>
      <c r="E1099" s="227"/>
      <c r="F1099" s="230"/>
      <c r="H1099" s="220"/>
      <c r="I1099" s="223"/>
    </row>
    <row r="1100" spans="1:9">
      <c r="A1100" s="230"/>
      <c r="B1100" s="230"/>
      <c r="C1100" s="231"/>
      <c r="D1100" s="223"/>
      <c r="E1100" s="227"/>
      <c r="F1100" s="230"/>
      <c r="H1100" s="220"/>
      <c r="I1100" s="223"/>
    </row>
    <row r="1101" spans="1:9">
      <c r="A1101" s="230"/>
      <c r="B1101" s="230"/>
      <c r="C1101" s="231"/>
      <c r="D1101" s="223"/>
      <c r="E1101" s="227"/>
      <c r="F1101" s="230"/>
      <c r="H1101" s="220"/>
      <c r="I1101" s="223"/>
    </row>
    <row r="1102" spans="1:9">
      <c r="A1102" s="230"/>
      <c r="B1102" s="230"/>
      <c r="C1102" s="231"/>
      <c r="D1102" s="223"/>
      <c r="E1102" s="227"/>
      <c r="F1102" s="230"/>
      <c r="H1102" s="220"/>
      <c r="I1102" s="223"/>
    </row>
    <row r="1103" spans="1:9">
      <c r="A1103" s="230"/>
      <c r="B1103" s="230"/>
      <c r="C1103" s="231"/>
      <c r="D1103" s="223"/>
      <c r="E1103" s="227"/>
      <c r="F1103" s="230"/>
      <c r="H1103" s="220"/>
      <c r="I1103" s="223"/>
    </row>
    <row r="1104" spans="1:9">
      <c r="A1104" s="230"/>
      <c r="B1104" s="230"/>
      <c r="C1104" s="231"/>
      <c r="D1104" s="223"/>
      <c r="E1104" s="227"/>
      <c r="F1104" s="230"/>
      <c r="H1104" s="220"/>
      <c r="I1104" s="223"/>
    </row>
    <row r="1105" spans="1:9">
      <c r="A1105" s="230"/>
      <c r="B1105" s="230"/>
      <c r="C1105" s="231"/>
      <c r="D1105" s="223"/>
      <c r="E1105" s="227"/>
      <c r="F1105" s="230"/>
      <c r="H1105" s="220"/>
      <c r="I1105" s="223"/>
    </row>
    <row r="1106" spans="1:9">
      <c r="A1106" s="230"/>
      <c r="B1106" s="230"/>
      <c r="C1106" s="231"/>
      <c r="D1106" s="223"/>
      <c r="E1106" s="227"/>
      <c r="F1106" s="230"/>
      <c r="H1106" s="220"/>
      <c r="I1106" s="223"/>
    </row>
    <row r="1107" spans="1:9">
      <c r="A1107" s="230"/>
      <c r="B1107" s="230"/>
      <c r="C1107" s="231"/>
      <c r="D1107" s="223"/>
      <c r="E1107" s="227"/>
      <c r="F1107" s="230"/>
      <c r="H1107" s="220"/>
      <c r="I1107" s="223"/>
    </row>
    <row r="1108" spans="1:9">
      <c r="A1108" s="230"/>
      <c r="B1108" s="230"/>
      <c r="C1108" s="231"/>
      <c r="D1108" s="223"/>
      <c r="E1108" s="227"/>
      <c r="F1108" s="230"/>
      <c r="H1108" s="220"/>
      <c r="I1108" s="223"/>
    </row>
    <row r="1109" spans="1:9">
      <c r="A1109" s="230"/>
      <c r="B1109" s="230"/>
      <c r="C1109" s="231"/>
      <c r="D1109" s="223"/>
      <c r="E1109" s="227"/>
      <c r="F1109" s="230"/>
      <c r="H1109" s="220"/>
      <c r="I1109" s="223"/>
    </row>
    <row r="1110" spans="1:9">
      <c r="A1110" s="230"/>
      <c r="B1110" s="230"/>
      <c r="C1110" s="231"/>
      <c r="D1110" s="223"/>
      <c r="E1110" s="227"/>
      <c r="F1110" s="230"/>
      <c r="H1110" s="220"/>
      <c r="I1110" s="223"/>
    </row>
    <row r="1111" spans="1:9">
      <c r="A1111" s="230"/>
      <c r="B1111" s="230"/>
      <c r="C1111" s="231"/>
      <c r="D1111" s="223"/>
      <c r="E1111" s="227"/>
      <c r="F1111" s="230"/>
      <c r="H1111" s="220"/>
      <c r="I1111" s="223"/>
    </row>
    <row r="1112" spans="1:9">
      <c r="A1112" s="230"/>
      <c r="B1112" s="230"/>
      <c r="C1112" s="231"/>
      <c r="D1112" s="223"/>
      <c r="E1112" s="227"/>
      <c r="F1112" s="230"/>
      <c r="H1112" s="220"/>
      <c r="I1112" s="223"/>
    </row>
    <row r="1113" spans="1:9">
      <c r="A1113" s="230"/>
      <c r="B1113" s="230"/>
      <c r="C1113" s="231"/>
      <c r="D1113" s="223"/>
      <c r="E1113" s="227"/>
      <c r="F1113" s="230"/>
      <c r="H1113" s="220"/>
      <c r="I1113" s="223"/>
    </row>
    <row r="1114" spans="1:9">
      <c r="A1114" s="230"/>
      <c r="B1114" s="230"/>
      <c r="C1114" s="231"/>
      <c r="D1114" s="223"/>
      <c r="E1114" s="227"/>
      <c r="F1114" s="230"/>
      <c r="H1114" s="220"/>
      <c r="I1114" s="223"/>
    </row>
    <row r="1115" spans="1:9">
      <c r="A1115" s="230"/>
      <c r="B1115" s="230"/>
      <c r="C1115" s="231"/>
      <c r="D1115" s="223"/>
      <c r="E1115" s="227"/>
      <c r="F1115" s="230"/>
      <c r="H1115" s="220"/>
      <c r="I1115" s="223"/>
    </row>
    <row r="1116" spans="1:9">
      <c r="A1116" s="230"/>
      <c r="B1116" s="230"/>
      <c r="C1116" s="231"/>
      <c r="D1116" s="223"/>
      <c r="E1116" s="227"/>
      <c r="F1116" s="230"/>
      <c r="H1116" s="220"/>
      <c r="I1116" s="223"/>
    </row>
    <row r="1117" spans="1:9">
      <c r="A1117" s="230"/>
      <c r="B1117" s="230"/>
      <c r="C1117" s="231"/>
      <c r="D1117" s="223"/>
      <c r="E1117" s="227"/>
      <c r="F1117" s="230"/>
      <c r="H1117" s="220"/>
      <c r="I1117" s="223"/>
    </row>
    <row r="1118" spans="1:9">
      <c r="A1118" s="230"/>
      <c r="B1118" s="230"/>
      <c r="C1118" s="231"/>
      <c r="D1118" s="223"/>
      <c r="E1118" s="227"/>
      <c r="F1118" s="230"/>
      <c r="H1118" s="220"/>
      <c r="I1118" s="223"/>
    </row>
    <row r="1119" spans="1:9">
      <c r="A1119" s="230"/>
      <c r="B1119" s="230"/>
      <c r="C1119" s="231"/>
      <c r="D1119" s="223"/>
      <c r="E1119" s="227"/>
      <c r="F1119" s="230"/>
      <c r="H1119" s="220"/>
      <c r="I1119" s="223"/>
    </row>
    <row r="1120" spans="1:9">
      <c r="A1120" s="230"/>
      <c r="B1120" s="230"/>
      <c r="C1120" s="231"/>
      <c r="D1120" s="223"/>
      <c r="E1120" s="227"/>
      <c r="F1120" s="230"/>
      <c r="H1120" s="220"/>
      <c r="I1120" s="223"/>
    </row>
    <row r="1121" spans="1:9">
      <c r="A1121" s="230"/>
      <c r="B1121" s="230"/>
      <c r="C1121" s="231"/>
      <c r="D1121" s="223"/>
      <c r="E1121" s="227"/>
      <c r="F1121" s="230"/>
      <c r="H1121" s="220"/>
      <c r="I1121" s="223"/>
    </row>
    <row r="1122" spans="1:9">
      <c r="A1122" s="230"/>
      <c r="B1122" s="230"/>
      <c r="C1122" s="231"/>
      <c r="D1122" s="223"/>
      <c r="E1122" s="227"/>
      <c r="F1122" s="230"/>
      <c r="H1122" s="220"/>
      <c r="I1122" s="223"/>
    </row>
    <row r="1123" spans="1:9">
      <c r="A1123" s="230"/>
      <c r="B1123" s="230"/>
      <c r="C1123" s="231"/>
      <c r="D1123" s="223"/>
      <c r="E1123" s="227"/>
      <c r="F1123" s="230"/>
      <c r="H1123" s="220"/>
      <c r="I1123" s="223"/>
    </row>
    <row r="1124" spans="1:9">
      <c r="A1124" s="230"/>
      <c r="B1124" s="230"/>
      <c r="C1124" s="231"/>
      <c r="D1124" s="223"/>
      <c r="E1124" s="227"/>
      <c r="F1124" s="230"/>
      <c r="H1124" s="220"/>
      <c r="I1124" s="223"/>
    </row>
    <row r="1125" spans="1:9">
      <c r="A1125" s="230"/>
      <c r="B1125" s="230"/>
      <c r="C1125" s="231"/>
      <c r="D1125" s="223"/>
      <c r="E1125" s="227"/>
      <c r="F1125" s="230"/>
      <c r="H1125" s="220"/>
      <c r="I1125" s="223"/>
    </row>
    <row r="1126" spans="1:9">
      <c r="A1126" s="230"/>
      <c r="B1126" s="230"/>
      <c r="C1126" s="231"/>
      <c r="D1126" s="223"/>
      <c r="E1126" s="227"/>
      <c r="F1126" s="230"/>
      <c r="H1126" s="220"/>
      <c r="I1126" s="223"/>
    </row>
    <row r="1127" spans="1:9">
      <c r="A1127" s="230"/>
      <c r="B1127" s="230"/>
      <c r="C1127" s="231"/>
      <c r="D1127" s="223"/>
      <c r="E1127" s="227"/>
      <c r="F1127" s="230"/>
      <c r="H1127" s="220"/>
      <c r="I1127" s="223"/>
    </row>
    <row r="1128" spans="1:9">
      <c r="A1128" s="230"/>
      <c r="B1128" s="230"/>
      <c r="C1128" s="231"/>
      <c r="D1128" s="223"/>
      <c r="E1128" s="227"/>
      <c r="F1128" s="230"/>
      <c r="H1128" s="220"/>
      <c r="I1128" s="223"/>
    </row>
    <row r="1129" spans="1:9">
      <c r="A1129" s="230"/>
      <c r="B1129" s="230"/>
      <c r="C1129" s="231"/>
      <c r="D1129" s="223"/>
      <c r="E1129" s="227"/>
      <c r="F1129" s="230"/>
      <c r="H1129" s="220"/>
      <c r="I1129" s="223"/>
    </row>
    <row r="1130" spans="1:9">
      <c r="A1130" s="230"/>
      <c r="B1130" s="230"/>
      <c r="C1130" s="231"/>
      <c r="D1130" s="223"/>
      <c r="E1130" s="227"/>
      <c r="F1130" s="230"/>
      <c r="H1130" s="220"/>
      <c r="I1130" s="223"/>
    </row>
    <row r="1131" spans="1:9">
      <c r="A1131" s="230"/>
      <c r="B1131" s="230"/>
      <c r="C1131" s="231"/>
      <c r="D1131" s="223"/>
      <c r="E1131" s="227"/>
      <c r="F1131" s="230"/>
      <c r="H1131" s="220"/>
      <c r="I1131" s="223"/>
    </row>
    <row r="1132" spans="1:9">
      <c r="A1132" s="230"/>
      <c r="B1132" s="230"/>
      <c r="C1132" s="231"/>
      <c r="D1132" s="223"/>
      <c r="E1132" s="227"/>
      <c r="F1132" s="230"/>
      <c r="H1132" s="220"/>
      <c r="I1132" s="223"/>
    </row>
    <row r="1133" spans="1:9">
      <c r="A1133" s="230"/>
      <c r="B1133" s="230"/>
      <c r="C1133" s="231"/>
      <c r="D1133" s="223"/>
      <c r="E1133" s="227"/>
      <c r="F1133" s="230"/>
      <c r="H1133" s="220"/>
      <c r="I1133" s="223"/>
    </row>
    <row r="1134" spans="1:9">
      <c r="A1134" s="230"/>
      <c r="B1134" s="230"/>
      <c r="C1134" s="231"/>
      <c r="D1134" s="223"/>
      <c r="E1134" s="227"/>
      <c r="F1134" s="230"/>
      <c r="H1134" s="220"/>
      <c r="I1134" s="223"/>
    </row>
    <row r="1135" spans="1:9">
      <c r="A1135" s="230"/>
      <c r="B1135" s="230"/>
      <c r="C1135" s="231"/>
      <c r="D1135" s="223"/>
      <c r="E1135" s="227"/>
      <c r="F1135" s="230"/>
      <c r="H1135" s="220"/>
      <c r="I1135" s="223"/>
    </row>
    <row r="1136" spans="1:9">
      <c r="A1136" s="230"/>
      <c r="B1136" s="230"/>
      <c r="C1136" s="231"/>
      <c r="D1136" s="223"/>
      <c r="E1136" s="227"/>
      <c r="F1136" s="230"/>
      <c r="H1136" s="220"/>
      <c r="I1136" s="223"/>
    </row>
    <row r="1137" spans="1:9">
      <c r="A1137" s="230"/>
      <c r="B1137" s="230"/>
      <c r="C1137" s="231"/>
      <c r="D1137" s="223"/>
      <c r="E1137" s="227"/>
      <c r="F1137" s="230"/>
      <c r="H1137" s="220"/>
      <c r="I1137" s="223"/>
    </row>
    <row r="1138" spans="1:9">
      <c r="A1138" s="230"/>
      <c r="B1138" s="230"/>
      <c r="C1138" s="231"/>
      <c r="D1138" s="223"/>
      <c r="E1138" s="227"/>
      <c r="F1138" s="230"/>
      <c r="H1138" s="220"/>
      <c r="I1138" s="223"/>
    </row>
    <row r="1139" spans="1:9">
      <c r="A1139" s="230"/>
      <c r="B1139" s="230"/>
      <c r="C1139" s="231"/>
      <c r="D1139" s="223"/>
      <c r="E1139" s="227"/>
      <c r="F1139" s="230"/>
      <c r="H1139" s="220"/>
      <c r="I1139" s="223"/>
    </row>
    <row r="1140" spans="1:9">
      <c r="A1140" s="230"/>
      <c r="B1140" s="230"/>
      <c r="C1140" s="231"/>
      <c r="D1140" s="223"/>
      <c r="E1140" s="227"/>
      <c r="F1140" s="230"/>
      <c r="H1140" s="220"/>
      <c r="I1140" s="223"/>
    </row>
    <row r="1141" spans="1:9">
      <c r="A1141" s="230"/>
      <c r="B1141" s="230"/>
      <c r="C1141" s="231"/>
      <c r="D1141" s="223"/>
      <c r="E1141" s="227"/>
      <c r="F1141" s="230"/>
      <c r="H1141" s="220"/>
      <c r="I1141" s="223"/>
    </row>
    <row r="1142" spans="1:9">
      <c r="A1142" s="230"/>
      <c r="B1142" s="230"/>
      <c r="C1142" s="231"/>
      <c r="D1142" s="223"/>
      <c r="E1142" s="227"/>
      <c r="F1142" s="230"/>
      <c r="H1142" s="220"/>
      <c r="I1142" s="223"/>
    </row>
    <row r="1143" spans="1:9">
      <c r="A1143" s="230"/>
      <c r="B1143" s="230"/>
      <c r="C1143" s="231"/>
      <c r="D1143" s="223"/>
      <c r="E1143" s="227"/>
      <c r="F1143" s="230"/>
      <c r="H1143" s="220"/>
      <c r="I1143" s="223"/>
    </row>
    <row r="1144" spans="1:9">
      <c r="A1144" s="230"/>
      <c r="B1144" s="230"/>
      <c r="C1144" s="231"/>
      <c r="D1144" s="223"/>
      <c r="E1144" s="227"/>
      <c r="F1144" s="230"/>
      <c r="H1144" s="220"/>
      <c r="I1144" s="223"/>
    </row>
    <row r="1145" spans="1:9">
      <c r="A1145" s="230"/>
      <c r="B1145" s="230"/>
      <c r="C1145" s="231"/>
      <c r="D1145" s="223"/>
      <c r="E1145" s="227"/>
      <c r="F1145" s="230"/>
      <c r="H1145" s="220"/>
      <c r="I1145" s="223"/>
    </row>
    <row r="1146" spans="1:9">
      <c r="A1146" s="230"/>
      <c r="B1146" s="230"/>
      <c r="C1146" s="231"/>
      <c r="D1146" s="223"/>
      <c r="E1146" s="227"/>
      <c r="F1146" s="230"/>
      <c r="H1146" s="220"/>
      <c r="I1146" s="223"/>
    </row>
    <row r="1147" spans="1:9">
      <c r="A1147" s="230"/>
      <c r="B1147" s="230"/>
      <c r="C1147" s="231"/>
      <c r="D1147" s="223"/>
      <c r="E1147" s="227"/>
      <c r="F1147" s="230"/>
      <c r="H1147" s="220"/>
      <c r="I1147" s="223"/>
    </row>
    <row r="1148" spans="1:9">
      <c r="A1148" s="230"/>
      <c r="B1148" s="230"/>
      <c r="C1148" s="231"/>
      <c r="D1148" s="223"/>
      <c r="E1148" s="227"/>
      <c r="F1148" s="230"/>
      <c r="H1148" s="220"/>
      <c r="I1148" s="223"/>
    </row>
    <row r="1149" spans="1:9">
      <c r="A1149" s="230"/>
      <c r="B1149" s="230"/>
      <c r="C1149" s="231"/>
      <c r="D1149" s="223"/>
      <c r="E1149" s="227"/>
      <c r="F1149" s="230"/>
      <c r="H1149" s="220"/>
      <c r="I1149" s="223"/>
    </row>
    <row r="1150" spans="1:9">
      <c r="A1150" s="230"/>
      <c r="B1150" s="230"/>
      <c r="C1150" s="231"/>
      <c r="D1150" s="223"/>
      <c r="E1150" s="227"/>
      <c r="F1150" s="230"/>
      <c r="H1150" s="220"/>
      <c r="I1150" s="223"/>
    </row>
    <row r="1151" spans="1:9">
      <c r="A1151" s="230"/>
      <c r="B1151" s="230"/>
      <c r="C1151" s="231"/>
      <c r="D1151" s="223"/>
      <c r="E1151" s="227"/>
      <c r="F1151" s="230"/>
      <c r="H1151" s="220"/>
      <c r="I1151" s="223"/>
    </row>
    <row r="1152" spans="1:9">
      <c r="A1152" s="230"/>
      <c r="B1152" s="230"/>
      <c r="C1152" s="231"/>
      <c r="D1152" s="223"/>
      <c r="E1152" s="227"/>
      <c r="F1152" s="230"/>
      <c r="H1152" s="220"/>
      <c r="I1152" s="223"/>
    </row>
    <row r="1153" spans="1:9">
      <c r="A1153" s="230"/>
      <c r="B1153" s="230"/>
      <c r="C1153" s="231"/>
      <c r="D1153" s="223"/>
      <c r="E1153" s="227"/>
      <c r="F1153" s="230"/>
      <c r="H1153" s="220"/>
      <c r="I1153" s="223"/>
    </row>
    <row r="1154" spans="1:9">
      <c r="A1154" s="230"/>
      <c r="B1154" s="230"/>
      <c r="C1154" s="231"/>
      <c r="D1154" s="223"/>
      <c r="E1154" s="227"/>
      <c r="F1154" s="230"/>
      <c r="H1154" s="220"/>
      <c r="I1154" s="223"/>
    </row>
    <row r="1155" spans="1:9">
      <c r="A1155" s="230"/>
      <c r="B1155" s="230"/>
      <c r="C1155" s="231"/>
      <c r="D1155" s="223"/>
      <c r="E1155" s="227"/>
      <c r="F1155" s="230"/>
      <c r="H1155" s="220"/>
      <c r="I1155" s="223"/>
    </row>
    <row r="1156" spans="1:9">
      <c r="A1156" s="230"/>
      <c r="B1156" s="230"/>
      <c r="C1156" s="231"/>
      <c r="D1156" s="223"/>
      <c r="E1156" s="227"/>
      <c r="F1156" s="230"/>
      <c r="H1156" s="220"/>
      <c r="I1156" s="223"/>
    </row>
    <row r="1157" spans="1:9">
      <c r="A1157" s="230"/>
      <c r="B1157" s="230"/>
      <c r="C1157" s="231"/>
      <c r="D1157" s="223"/>
      <c r="E1157" s="227"/>
      <c r="F1157" s="230"/>
      <c r="H1157" s="220"/>
      <c r="I1157" s="223"/>
    </row>
    <row r="1158" spans="1:9">
      <c r="A1158" s="230"/>
      <c r="B1158" s="230"/>
      <c r="C1158" s="231"/>
      <c r="D1158" s="223"/>
      <c r="E1158" s="227"/>
      <c r="F1158" s="230"/>
      <c r="H1158" s="220"/>
      <c r="I1158" s="223"/>
    </row>
    <row r="1159" spans="1:9">
      <c r="A1159" s="230"/>
      <c r="B1159" s="230"/>
      <c r="C1159" s="231"/>
      <c r="D1159" s="223"/>
      <c r="E1159" s="227"/>
      <c r="F1159" s="230"/>
      <c r="H1159" s="220"/>
      <c r="I1159" s="223"/>
    </row>
    <row r="1160" spans="1:9">
      <c r="A1160" s="230"/>
      <c r="B1160" s="230"/>
      <c r="C1160" s="231"/>
      <c r="D1160" s="223"/>
      <c r="E1160" s="227"/>
      <c r="F1160" s="230"/>
      <c r="H1160" s="220"/>
      <c r="I1160" s="223"/>
    </row>
    <row r="1161" spans="1:9">
      <c r="A1161" s="230"/>
      <c r="B1161" s="230"/>
      <c r="C1161" s="231"/>
      <c r="D1161" s="223"/>
      <c r="E1161" s="227"/>
      <c r="F1161" s="230"/>
      <c r="H1161" s="220"/>
      <c r="I1161" s="223"/>
    </row>
    <row r="1162" spans="1:9">
      <c r="A1162" s="230"/>
      <c r="B1162" s="230"/>
      <c r="C1162" s="231"/>
      <c r="D1162" s="223"/>
      <c r="E1162" s="227"/>
      <c r="F1162" s="230"/>
      <c r="H1162" s="220"/>
      <c r="I1162" s="223"/>
    </row>
    <row r="1163" spans="1:9">
      <c r="A1163" s="230"/>
      <c r="B1163" s="230"/>
      <c r="C1163" s="231"/>
      <c r="D1163" s="223"/>
      <c r="E1163" s="227"/>
      <c r="F1163" s="230"/>
      <c r="H1163" s="220"/>
      <c r="I1163" s="223"/>
    </row>
    <row r="1164" spans="1:9">
      <c r="A1164" s="230"/>
      <c r="B1164" s="230"/>
      <c r="C1164" s="231"/>
      <c r="D1164" s="223"/>
      <c r="E1164" s="227"/>
      <c r="F1164" s="230"/>
      <c r="H1164" s="220"/>
      <c r="I1164" s="223"/>
    </row>
    <row r="1165" spans="1:9">
      <c r="A1165" s="230"/>
      <c r="B1165" s="230"/>
      <c r="C1165" s="231"/>
      <c r="D1165" s="223"/>
      <c r="E1165" s="227"/>
      <c r="F1165" s="230"/>
      <c r="H1165" s="220"/>
      <c r="I1165" s="223"/>
    </row>
    <row r="1166" spans="1:9">
      <c r="A1166" s="230"/>
      <c r="B1166" s="230"/>
      <c r="C1166" s="231"/>
      <c r="D1166" s="223"/>
      <c r="E1166" s="227"/>
      <c r="F1166" s="230"/>
      <c r="H1166" s="220"/>
      <c r="I1166" s="223"/>
    </row>
    <row r="1167" spans="1:9">
      <c r="A1167" s="230"/>
      <c r="B1167" s="230"/>
      <c r="C1167" s="231"/>
      <c r="D1167" s="223"/>
      <c r="E1167" s="227"/>
      <c r="F1167" s="230"/>
      <c r="H1167" s="220"/>
      <c r="I1167" s="223"/>
    </row>
    <row r="1168" spans="1:9">
      <c r="A1168" s="230"/>
      <c r="B1168" s="230"/>
      <c r="C1168" s="231"/>
      <c r="D1168" s="223"/>
      <c r="E1168" s="227"/>
      <c r="F1168" s="230"/>
      <c r="H1168" s="220"/>
      <c r="I1168" s="223"/>
    </row>
    <row r="1169" spans="1:9">
      <c r="A1169" s="230"/>
      <c r="B1169" s="230"/>
      <c r="C1169" s="231"/>
      <c r="D1169" s="223"/>
      <c r="E1169" s="227"/>
      <c r="F1169" s="230"/>
      <c r="H1169" s="220"/>
      <c r="I1169" s="223"/>
    </row>
    <row r="1170" spans="1:9">
      <c r="A1170" s="230"/>
      <c r="B1170" s="230"/>
      <c r="C1170" s="231"/>
      <c r="D1170" s="223"/>
      <c r="E1170" s="227"/>
      <c r="F1170" s="230"/>
      <c r="H1170" s="220"/>
      <c r="I1170" s="223"/>
    </row>
    <row r="1171" spans="1:9">
      <c r="A1171" s="230"/>
      <c r="B1171" s="230"/>
      <c r="C1171" s="231"/>
      <c r="D1171" s="223"/>
      <c r="E1171" s="227"/>
      <c r="F1171" s="230"/>
      <c r="H1171" s="220"/>
      <c r="I1171" s="223"/>
    </row>
    <row r="1172" spans="1:9">
      <c r="A1172" s="230"/>
      <c r="B1172" s="230"/>
      <c r="C1172" s="231"/>
      <c r="D1172" s="223"/>
      <c r="E1172" s="227"/>
      <c r="F1172" s="230"/>
      <c r="H1172" s="220"/>
      <c r="I1172" s="223"/>
    </row>
    <row r="1173" spans="1:9">
      <c r="A1173" s="230"/>
      <c r="B1173" s="230"/>
      <c r="C1173" s="231"/>
      <c r="D1173" s="223"/>
      <c r="E1173" s="227"/>
      <c r="F1173" s="230"/>
      <c r="H1173" s="220"/>
      <c r="I1173" s="223"/>
    </row>
    <row r="1174" spans="1:9">
      <c r="A1174" s="230"/>
      <c r="B1174" s="230"/>
      <c r="C1174" s="231"/>
      <c r="D1174" s="223"/>
      <c r="E1174" s="227"/>
      <c r="F1174" s="230"/>
      <c r="H1174" s="220"/>
      <c r="I1174" s="223"/>
    </row>
    <row r="1175" spans="1:9">
      <c r="A1175" s="230"/>
      <c r="B1175" s="230"/>
      <c r="C1175" s="231"/>
      <c r="D1175" s="223"/>
      <c r="E1175" s="227"/>
      <c r="F1175" s="230"/>
      <c r="H1175" s="220"/>
      <c r="I1175" s="223"/>
    </row>
    <row r="1176" spans="1:9">
      <c r="A1176" s="230"/>
      <c r="B1176" s="230"/>
      <c r="C1176" s="231"/>
      <c r="D1176" s="223"/>
      <c r="E1176" s="227"/>
      <c r="F1176" s="230"/>
      <c r="H1176" s="220"/>
      <c r="I1176" s="223"/>
    </row>
    <row r="1177" spans="1:9">
      <c r="A1177" s="230"/>
      <c r="B1177" s="230"/>
      <c r="C1177" s="231"/>
      <c r="D1177" s="223"/>
      <c r="E1177" s="227"/>
      <c r="F1177" s="230"/>
      <c r="H1177" s="220"/>
      <c r="I1177" s="223"/>
    </row>
    <row r="1178" spans="1:9">
      <c r="A1178" s="230"/>
      <c r="B1178" s="230"/>
      <c r="C1178" s="231"/>
      <c r="D1178" s="223"/>
      <c r="E1178" s="227"/>
      <c r="F1178" s="230"/>
      <c r="H1178" s="220"/>
      <c r="I1178" s="223"/>
    </row>
    <row r="1179" spans="1:9">
      <c r="A1179" s="230"/>
      <c r="B1179" s="230"/>
      <c r="C1179" s="231"/>
      <c r="D1179" s="223"/>
      <c r="E1179" s="227"/>
      <c r="F1179" s="230"/>
      <c r="H1179" s="220"/>
      <c r="I1179" s="223"/>
    </row>
    <row r="1180" spans="1:9">
      <c r="A1180" s="230"/>
      <c r="B1180" s="230"/>
      <c r="C1180" s="231"/>
      <c r="D1180" s="223"/>
      <c r="E1180" s="227"/>
      <c r="F1180" s="230"/>
      <c r="H1180" s="220"/>
      <c r="I1180" s="223"/>
    </row>
    <row r="1181" spans="1:9">
      <c r="A1181" s="230"/>
      <c r="B1181" s="230"/>
      <c r="C1181" s="231"/>
      <c r="D1181" s="223"/>
      <c r="E1181" s="227"/>
      <c r="F1181" s="230"/>
      <c r="H1181" s="220"/>
      <c r="I1181" s="223"/>
    </row>
    <row r="1182" spans="1:9">
      <c r="A1182" s="230"/>
      <c r="B1182" s="230"/>
      <c r="C1182" s="231"/>
      <c r="D1182" s="223"/>
      <c r="E1182" s="227"/>
      <c r="F1182" s="230"/>
      <c r="H1182" s="220"/>
      <c r="I1182" s="223"/>
    </row>
    <row r="1183" spans="1:9">
      <c r="A1183" s="230"/>
      <c r="B1183" s="230"/>
      <c r="C1183" s="231"/>
      <c r="D1183" s="223"/>
      <c r="E1183" s="227"/>
      <c r="F1183" s="230"/>
      <c r="H1183" s="220"/>
      <c r="I1183" s="223"/>
    </row>
    <row r="1184" spans="1:9">
      <c r="A1184" s="230"/>
      <c r="B1184" s="230"/>
      <c r="C1184" s="231"/>
      <c r="D1184" s="223"/>
      <c r="E1184" s="227"/>
      <c r="F1184" s="230"/>
      <c r="H1184" s="220"/>
      <c r="I1184" s="223"/>
    </row>
    <row r="1185" spans="1:9">
      <c r="A1185" s="230"/>
      <c r="B1185" s="230"/>
      <c r="C1185" s="231"/>
      <c r="D1185" s="223"/>
      <c r="E1185" s="227"/>
      <c r="F1185" s="230"/>
      <c r="H1185" s="220"/>
      <c r="I1185" s="223"/>
    </row>
    <row r="1186" spans="1:9">
      <c r="A1186" s="230"/>
      <c r="B1186" s="230"/>
      <c r="C1186" s="231"/>
      <c r="D1186" s="223"/>
      <c r="E1186" s="227"/>
      <c r="F1186" s="230"/>
      <c r="H1186" s="220"/>
      <c r="I1186" s="223"/>
    </row>
    <row r="1187" spans="1:9">
      <c r="A1187" s="230"/>
      <c r="B1187" s="230"/>
      <c r="C1187" s="231"/>
      <c r="D1187" s="223"/>
      <c r="E1187" s="227"/>
      <c r="F1187" s="230"/>
      <c r="H1187" s="220"/>
      <c r="I1187" s="223"/>
    </row>
    <row r="1188" spans="1:9">
      <c r="A1188" s="230"/>
      <c r="B1188" s="230"/>
      <c r="C1188" s="231"/>
      <c r="D1188" s="223"/>
      <c r="E1188" s="227"/>
      <c r="F1188" s="230"/>
      <c r="H1188" s="220"/>
      <c r="I1188" s="223"/>
    </row>
    <row r="1189" spans="1:9">
      <c r="A1189" s="230"/>
      <c r="B1189" s="230"/>
      <c r="C1189" s="231"/>
      <c r="D1189" s="223"/>
      <c r="E1189" s="227"/>
      <c r="F1189" s="230"/>
      <c r="H1189" s="220"/>
      <c r="I1189" s="223"/>
    </row>
    <row r="1190" spans="1:9">
      <c r="A1190" s="230"/>
      <c r="B1190" s="230"/>
      <c r="C1190" s="231"/>
      <c r="D1190" s="223"/>
      <c r="E1190" s="227"/>
      <c r="F1190" s="230"/>
      <c r="H1190" s="220"/>
      <c r="I1190" s="223"/>
    </row>
    <row r="1191" spans="1:9">
      <c r="A1191" s="230"/>
      <c r="B1191" s="230"/>
      <c r="C1191" s="231"/>
      <c r="D1191" s="223"/>
      <c r="E1191" s="227"/>
      <c r="F1191" s="230"/>
      <c r="H1191" s="220"/>
      <c r="I1191" s="223"/>
    </row>
    <row r="1192" spans="1:9">
      <c r="A1192" s="230"/>
      <c r="B1192" s="230"/>
      <c r="C1192" s="231"/>
      <c r="D1192" s="223"/>
      <c r="E1192" s="227"/>
      <c r="F1192" s="230"/>
      <c r="H1192" s="220"/>
      <c r="I1192" s="223"/>
    </row>
    <row r="1193" spans="1:9">
      <c r="A1193" s="230"/>
      <c r="B1193" s="230"/>
      <c r="C1193" s="231"/>
      <c r="D1193" s="223"/>
      <c r="E1193" s="227"/>
      <c r="F1193" s="230"/>
      <c r="H1193" s="220"/>
      <c r="I1193" s="223"/>
    </row>
    <row r="1194" spans="1:9">
      <c r="A1194" s="230"/>
      <c r="B1194" s="230"/>
      <c r="C1194" s="231"/>
      <c r="D1194" s="223"/>
      <c r="E1194" s="227"/>
      <c r="F1194" s="230"/>
      <c r="H1194" s="220"/>
      <c r="I1194" s="223"/>
    </row>
    <row r="1195" spans="1:9">
      <c r="A1195" s="230"/>
      <c r="B1195" s="230"/>
      <c r="C1195" s="231"/>
      <c r="D1195" s="223"/>
      <c r="E1195" s="227"/>
      <c r="F1195" s="230"/>
      <c r="H1195" s="220"/>
      <c r="I1195" s="223"/>
    </row>
    <row r="1196" spans="1:9">
      <c r="A1196" s="230"/>
      <c r="B1196" s="230"/>
      <c r="C1196" s="231"/>
      <c r="D1196" s="223"/>
      <c r="E1196" s="227"/>
      <c r="F1196" s="230"/>
      <c r="H1196" s="220"/>
      <c r="I1196" s="223"/>
    </row>
    <row r="1197" spans="1:9">
      <c r="A1197" s="230"/>
      <c r="B1197" s="230"/>
      <c r="C1197" s="231"/>
      <c r="D1197" s="223"/>
      <c r="E1197" s="227"/>
      <c r="F1197" s="230"/>
      <c r="H1197" s="220"/>
      <c r="I1197" s="223"/>
    </row>
    <row r="1198" spans="1:9">
      <c r="A1198" s="230"/>
      <c r="B1198" s="230"/>
      <c r="C1198" s="231"/>
      <c r="D1198" s="223"/>
      <c r="E1198" s="227"/>
      <c r="F1198" s="230"/>
      <c r="H1198" s="220"/>
      <c r="I1198" s="223"/>
    </row>
    <row r="1199" spans="1:9">
      <c r="A1199" s="230"/>
      <c r="B1199" s="230"/>
      <c r="C1199" s="231"/>
      <c r="D1199" s="223"/>
      <c r="E1199" s="227"/>
      <c r="F1199" s="230"/>
      <c r="H1199" s="220"/>
      <c r="I1199" s="223"/>
    </row>
    <row r="1200" spans="1:9">
      <c r="A1200" s="230"/>
      <c r="B1200" s="230"/>
      <c r="C1200" s="231"/>
      <c r="D1200" s="223"/>
      <c r="E1200" s="227"/>
      <c r="F1200" s="230"/>
      <c r="H1200" s="220"/>
      <c r="I1200" s="223"/>
    </row>
    <row r="1201" spans="1:9">
      <c r="A1201" s="230"/>
      <c r="B1201" s="230"/>
      <c r="C1201" s="231"/>
      <c r="D1201" s="223"/>
      <c r="E1201" s="227"/>
      <c r="F1201" s="230"/>
      <c r="H1201" s="220"/>
      <c r="I1201" s="223"/>
    </row>
    <row r="1202" spans="1:9">
      <c r="A1202" s="230"/>
      <c r="B1202" s="230"/>
      <c r="C1202" s="231"/>
      <c r="D1202" s="223"/>
      <c r="E1202" s="227"/>
      <c r="F1202" s="230"/>
      <c r="H1202" s="220"/>
      <c r="I1202" s="223"/>
    </row>
    <row r="1203" spans="1:9">
      <c r="A1203" s="230"/>
      <c r="B1203" s="230"/>
      <c r="C1203" s="231"/>
      <c r="D1203" s="223"/>
      <c r="E1203" s="227"/>
      <c r="F1203" s="230"/>
      <c r="H1203" s="220"/>
      <c r="I1203" s="223"/>
    </row>
    <row r="1204" spans="1:9">
      <c r="A1204" s="230"/>
      <c r="B1204" s="230"/>
      <c r="C1204" s="231"/>
      <c r="D1204" s="223"/>
      <c r="E1204" s="227"/>
      <c r="F1204" s="230"/>
      <c r="H1204" s="220"/>
      <c r="I1204" s="223"/>
    </row>
    <row r="1205" spans="1:9">
      <c r="A1205" s="230"/>
      <c r="B1205" s="230"/>
      <c r="C1205" s="231"/>
      <c r="D1205" s="223"/>
      <c r="E1205" s="227"/>
      <c r="F1205" s="230"/>
      <c r="H1205" s="220"/>
      <c r="I1205" s="223"/>
    </row>
    <row r="1206" spans="1:9">
      <c r="A1206" s="230"/>
      <c r="B1206" s="230"/>
      <c r="C1206" s="231"/>
      <c r="D1206" s="223"/>
      <c r="E1206" s="227"/>
      <c r="F1206" s="230"/>
      <c r="H1206" s="220"/>
      <c r="I1206" s="223"/>
    </row>
    <row r="1207" spans="1:9">
      <c r="A1207" s="230"/>
      <c r="B1207" s="230"/>
      <c r="C1207" s="231"/>
      <c r="D1207" s="223"/>
      <c r="E1207" s="227"/>
      <c r="F1207" s="230"/>
      <c r="H1207" s="220"/>
      <c r="I1207" s="223"/>
    </row>
    <row r="1208" spans="1:9">
      <c r="A1208" s="230"/>
      <c r="B1208" s="230"/>
      <c r="C1208" s="231"/>
      <c r="D1208" s="223"/>
      <c r="E1208" s="227"/>
      <c r="F1208" s="230"/>
      <c r="H1208" s="220"/>
      <c r="I1208" s="223"/>
    </row>
    <row r="1209" spans="1:9">
      <c r="A1209" s="230"/>
      <c r="B1209" s="230"/>
      <c r="C1209" s="231"/>
      <c r="D1209" s="223"/>
      <c r="E1209" s="227"/>
      <c r="F1209" s="230"/>
      <c r="H1209" s="220"/>
      <c r="I1209" s="223"/>
    </row>
    <row r="1210" spans="1:9">
      <c r="A1210" s="230"/>
      <c r="B1210" s="230"/>
      <c r="C1210" s="231"/>
      <c r="D1210" s="223"/>
      <c r="E1210" s="227"/>
      <c r="F1210" s="230"/>
      <c r="H1210" s="220"/>
      <c r="I1210" s="223"/>
    </row>
    <row r="1211" spans="1:9">
      <c r="A1211" s="230"/>
      <c r="B1211" s="230"/>
      <c r="C1211" s="231"/>
      <c r="D1211" s="223"/>
      <c r="E1211" s="227"/>
      <c r="F1211" s="230"/>
      <c r="H1211" s="220"/>
      <c r="I1211" s="223"/>
    </row>
    <row r="1212" spans="1:9">
      <c r="A1212" s="230"/>
      <c r="B1212" s="230"/>
      <c r="C1212" s="231"/>
      <c r="D1212" s="223"/>
      <c r="E1212" s="227"/>
      <c r="F1212" s="230"/>
      <c r="H1212" s="220"/>
      <c r="I1212" s="223"/>
    </row>
    <row r="1213" spans="1:9">
      <c r="A1213" s="230"/>
      <c r="B1213" s="230"/>
      <c r="C1213" s="231"/>
      <c r="D1213" s="223"/>
      <c r="E1213" s="227"/>
      <c r="F1213" s="230"/>
      <c r="H1213" s="220"/>
      <c r="I1213" s="223"/>
    </row>
    <row r="1214" spans="1:9">
      <c r="A1214" s="230"/>
      <c r="B1214" s="230"/>
      <c r="C1214" s="231"/>
      <c r="D1214" s="223"/>
      <c r="E1214" s="227"/>
      <c r="F1214" s="230"/>
      <c r="H1214" s="220"/>
      <c r="I1214" s="223"/>
    </row>
    <row r="1215" spans="1:9">
      <c r="A1215" s="230"/>
      <c r="B1215" s="230"/>
      <c r="C1215" s="231"/>
      <c r="D1215" s="223"/>
      <c r="E1215" s="227"/>
      <c r="F1215" s="230"/>
      <c r="H1215" s="220"/>
      <c r="I1215" s="223"/>
    </row>
    <row r="1216" spans="1:9">
      <c r="A1216" s="230"/>
      <c r="B1216" s="230"/>
      <c r="C1216" s="231"/>
      <c r="D1216" s="223"/>
      <c r="E1216" s="227"/>
      <c r="F1216" s="230"/>
      <c r="H1216" s="220"/>
      <c r="I1216" s="223"/>
    </row>
    <row r="1217" spans="1:9">
      <c r="A1217" s="230"/>
      <c r="B1217" s="230"/>
      <c r="C1217" s="231"/>
      <c r="D1217" s="223"/>
      <c r="E1217" s="227"/>
      <c r="F1217" s="230"/>
      <c r="H1217" s="220"/>
      <c r="I1217" s="223"/>
    </row>
    <row r="1218" spans="1:9">
      <c r="A1218" s="230"/>
      <c r="B1218" s="230"/>
      <c r="C1218" s="231"/>
      <c r="D1218" s="223"/>
      <c r="E1218" s="227"/>
      <c r="F1218" s="230"/>
      <c r="H1218" s="220"/>
      <c r="I1218" s="223"/>
    </row>
    <row r="1219" spans="1:9">
      <c r="A1219" s="230"/>
      <c r="B1219" s="230"/>
      <c r="C1219" s="231"/>
      <c r="D1219" s="223"/>
      <c r="E1219" s="227"/>
      <c r="F1219" s="230"/>
      <c r="H1219" s="220"/>
      <c r="I1219" s="223"/>
    </row>
    <row r="1220" spans="1:9">
      <c r="A1220" s="230"/>
      <c r="B1220" s="230"/>
      <c r="C1220" s="231"/>
      <c r="D1220" s="223"/>
      <c r="E1220" s="227"/>
      <c r="F1220" s="230"/>
      <c r="H1220" s="220"/>
      <c r="I1220" s="223"/>
    </row>
    <row r="1221" spans="1:9">
      <c r="A1221" s="230"/>
      <c r="B1221" s="230"/>
      <c r="C1221" s="231"/>
      <c r="D1221" s="223"/>
      <c r="E1221" s="227"/>
      <c r="F1221" s="230"/>
      <c r="H1221" s="220"/>
      <c r="I1221" s="223"/>
    </row>
    <row r="1222" spans="1:9">
      <c r="A1222" s="230"/>
      <c r="B1222" s="230"/>
      <c r="C1222" s="231"/>
      <c r="D1222" s="223"/>
      <c r="E1222" s="227"/>
      <c r="F1222" s="230"/>
      <c r="H1222" s="220"/>
      <c r="I1222" s="223"/>
    </row>
    <row r="1223" spans="1:9">
      <c r="A1223" s="230"/>
      <c r="B1223" s="230"/>
      <c r="C1223" s="231"/>
      <c r="D1223" s="223"/>
      <c r="E1223" s="227"/>
      <c r="F1223" s="230"/>
      <c r="H1223" s="220"/>
      <c r="I1223" s="223"/>
    </row>
    <row r="1224" spans="1:9">
      <c r="A1224" s="230"/>
      <c r="B1224" s="230"/>
      <c r="C1224" s="231"/>
      <c r="D1224" s="223"/>
      <c r="E1224" s="227"/>
      <c r="F1224" s="230"/>
      <c r="H1224" s="220"/>
      <c r="I1224" s="223"/>
    </row>
    <row r="1225" spans="1:9">
      <c r="A1225" s="230"/>
      <c r="B1225" s="230"/>
      <c r="C1225" s="231"/>
      <c r="D1225" s="223"/>
      <c r="E1225" s="227"/>
      <c r="F1225" s="230"/>
      <c r="H1225" s="220"/>
      <c r="I1225" s="223"/>
    </row>
    <row r="1226" spans="1:9">
      <c r="A1226" s="230"/>
      <c r="B1226" s="230"/>
      <c r="C1226" s="231"/>
      <c r="D1226" s="223"/>
      <c r="E1226" s="227"/>
      <c r="F1226" s="230"/>
      <c r="H1226" s="220"/>
      <c r="I1226" s="223"/>
    </row>
    <row r="1227" spans="1:9">
      <c r="A1227" s="230"/>
      <c r="B1227" s="230"/>
      <c r="C1227" s="231"/>
      <c r="D1227" s="223"/>
      <c r="E1227" s="227"/>
      <c r="F1227" s="230"/>
      <c r="H1227" s="220"/>
      <c r="I1227" s="223"/>
    </row>
    <row r="1228" spans="1:9">
      <c r="A1228" s="230"/>
      <c r="B1228" s="230"/>
      <c r="C1228" s="231"/>
      <c r="D1228" s="223"/>
      <c r="E1228" s="227"/>
      <c r="F1228" s="230"/>
      <c r="H1228" s="220"/>
      <c r="I1228" s="223"/>
    </row>
    <row r="1229" spans="1:9">
      <c r="A1229" s="230"/>
      <c r="B1229" s="230"/>
      <c r="C1229" s="231"/>
      <c r="D1229" s="223"/>
      <c r="E1229" s="227"/>
      <c r="F1229" s="230"/>
      <c r="H1229" s="220"/>
      <c r="I1229" s="223"/>
    </row>
    <row r="1230" spans="1:9">
      <c r="A1230" s="230"/>
      <c r="B1230" s="230"/>
      <c r="C1230" s="231"/>
      <c r="D1230" s="223"/>
      <c r="E1230" s="227"/>
      <c r="F1230" s="230"/>
      <c r="H1230" s="220"/>
      <c r="I1230" s="223"/>
    </row>
    <row r="1231" spans="1:9">
      <c r="A1231" s="230"/>
      <c r="B1231" s="230"/>
      <c r="C1231" s="231"/>
      <c r="D1231" s="223"/>
      <c r="E1231" s="227"/>
      <c r="F1231" s="230"/>
      <c r="H1231" s="220"/>
      <c r="I1231" s="223"/>
    </row>
    <row r="1232" spans="1:9">
      <c r="A1232" s="230"/>
      <c r="B1232" s="230"/>
      <c r="C1232" s="231"/>
      <c r="D1232" s="223"/>
      <c r="E1232" s="227"/>
      <c r="F1232" s="230"/>
      <c r="H1232" s="220"/>
      <c r="I1232" s="223"/>
    </row>
    <row r="1233" spans="1:9">
      <c r="A1233" s="230"/>
      <c r="B1233" s="230"/>
      <c r="C1233" s="231"/>
      <c r="D1233" s="223"/>
      <c r="E1233" s="227"/>
      <c r="F1233" s="230"/>
      <c r="H1233" s="220"/>
      <c r="I1233" s="223"/>
    </row>
    <row r="1234" spans="1:9">
      <c r="A1234" s="230"/>
      <c r="B1234" s="230"/>
      <c r="C1234" s="231"/>
      <c r="D1234" s="223"/>
      <c r="E1234" s="227"/>
      <c r="F1234" s="230"/>
      <c r="H1234" s="220"/>
      <c r="I1234" s="223"/>
    </row>
    <row r="1235" spans="1:9">
      <c r="A1235" s="230"/>
      <c r="B1235" s="230"/>
      <c r="C1235" s="231"/>
      <c r="D1235" s="223"/>
      <c r="E1235" s="227"/>
      <c r="F1235" s="230"/>
      <c r="H1235" s="220"/>
      <c r="I1235" s="223"/>
    </row>
    <row r="1236" spans="1:9">
      <c r="A1236" s="230"/>
      <c r="B1236" s="230"/>
      <c r="C1236" s="231"/>
      <c r="D1236" s="223"/>
      <c r="E1236" s="227"/>
      <c r="F1236" s="230"/>
      <c r="H1236" s="220"/>
      <c r="I1236" s="223"/>
    </row>
    <row r="1237" spans="1:9">
      <c r="A1237" s="230"/>
      <c r="B1237" s="230"/>
      <c r="C1237" s="231"/>
      <c r="D1237" s="223"/>
      <c r="E1237" s="227"/>
      <c r="F1237" s="230"/>
      <c r="H1237" s="220"/>
      <c r="I1237" s="223"/>
    </row>
    <row r="1238" spans="1:9">
      <c r="A1238" s="230"/>
      <c r="B1238" s="230"/>
      <c r="C1238" s="231"/>
      <c r="D1238" s="223"/>
      <c r="E1238" s="227"/>
      <c r="F1238" s="230"/>
      <c r="H1238" s="220"/>
      <c r="I1238" s="223"/>
    </row>
    <row r="1239" spans="1:9">
      <c r="A1239" s="230"/>
      <c r="B1239" s="230"/>
      <c r="C1239" s="231"/>
      <c r="D1239" s="223"/>
      <c r="E1239" s="227"/>
      <c r="F1239" s="230"/>
      <c r="H1239" s="220"/>
      <c r="I1239" s="223"/>
    </row>
    <row r="1240" spans="1:9">
      <c r="A1240" s="230"/>
      <c r="B1240" s="230"/>
      <c r="C1240" s="231"/>
      <c r="D1240" s="223"/>
      <c r="E1240" s="227"/>
      <c r="F1240" s="230"/>
      <c r="H1240" s="220"/>
      <c r="I1240" s="223"/>
    </row>
    <row r="1241" spans="1:9">
      <c r="A1241" s="230"/>
      <c r="B1241" s="230"/>
      <c r="C1241" s="231"/>
      <c r="D1241" s="223"/>
      <c r="E1241" s="227"/>
      <c r="F1241" s="230"/>
      <c r="H1241" s="220"/>
      <c r="I1241" s="223"/>
    </row>
    <row r="1242" spans="1:9">
      <c r="A1242" s="230"/>
      <c r="B1242" s="230"/>
      <c r="C1242" s="231"/>
      <c r="D1242" s="223"/>
      <c r="E1242" s="227"/>
      <c r="F1242" s="230"/>
      <c r="H1242" s="220"/>
      <c r="I1242" s="223"/>
    </row>
    <row r="1243" spans="1:9">
      <c r="A1243" s="230"/>
      <c r="B1243" s="230"/>
      <c r="C1243" s="231"/>
      <c r="D1243" s="223"/>
      <c r="E1243" s="227"/>
      <c r="F1243" s="230"/>
      <c r="H1243" s="220"/>
      <c r="I1243" s="223"/>
    </row>
    <row r="1244" spans="1:9">
      <c r="A1244" s="230"/>
      <c r="B1244" s="230"/>
      <c r="C1244" s="231"/>
      <c r="D1244" s="223"/>
      <c r="E1244" s="227"/>
      <c r="F1244" s="230"/>
      <c r="H1244" s="220"/>
      <c r="I1244" s="223"/>
    </row>
    <row r="1245" spans="1:9">
      <c r="A1245" s="230"/>
      <c r="B1245" s="230"/>
      <c r="C1245" s="231"/>
      <c r="D1245" s="223"/>
      <c r="E1245" s="227"/>
      <c r="F1245" s="230"/>
      <c r="H1245" s="220"/>
      <c r="I1245" s="223"/>
    </row>
    <row r="1246" spans="1:9">
      <c r="A1246" s="230"/>
      <c r="B1246" s="230"/>
      <c r="C1246" s="231"/>
      <c r="D1246" s="223"/>
      <c r="E1246" s="227"/>
      <c r="F1246" s="230"/>
      <c r="H1246" s="220"/>
      <c r="I1246" s="223"/>
    </row>
    <row r="1247" spans="1:9">
      <c r="A1247" s="230"/>
      <c r="B1247" s="230"/>
      <c r="C1247" s="231"/>
      <c r="D1247" s="223"/>
      <c r="E1247" s="227"/>
      <c r="F1247" s="230"/>
      <c r="H1247" s="220"/>
      <c r="I1247" s="223"/>
    </row>
    <row r="1248" spans="1:9">
      <c r="A1248" s="230"/>
      <c r="B1248" s="230"/>
      <c r="C1248" s="231"/>
      <c r="D1248" s="223"/>
      <c r="E1248" s="227"/>
      <c r="F1248" s="230"/>
      <c r="H1248" s="220"/>
      <c r="I1248" s="223"/>
    </row>
    <row r="1249" spans="1:9">
      <c r="A1249" s="230"/>
      <c r="B1249" s="230"/>
      <c r="C1249" s="231"/>
      <c r="D1249" s="223"/>
      <c r="E1249" s="227"/>
      <c r="F1249" s="230"/>
      <c r="H1249" s="220"/>
      <c r="I1249" s="223"/>
    </row>
    <row r="1250" spans="1:9">
      <c r="A1250" s="230"/>
      <c r="B1250" s="230"/>
      <c r="C1250" s="231"/>
      <c r="D1250" s="223"/>
      <c r="E1250" s="227"/>
      <c r="F1250" s="230"/>
      <c r="H1250" s="220"/>
      <c r="I1250" s="223"/>
    </row>
    <row r="1251" spans="1:9">
      <c r="A1251" s="230"/>
      <c r="B1251" s="230"/>
      <c r="C1251" s="231"/>
      <c r="D1251" s="223"/>
      <c r="E1251" s="227"/>
      <c r="F1251" s="230"/>
      <c r="H1251" s="220"/>
      <c r="I1251" s="223"/>
    </row>
    <row r="1252" spans="1:9">
      <c r="A1252" s="230"/>
      <c r="B1252" s="230"/>
      <c r="C1252" s="231"/>
      <c r="D1252" s="223"/>
      <c r="E1252" s="227"/>
      <c r="F1252" s="230"/>
      <c r="H1252" s="220"/>
      <c r="I1252" s="223"/>
    </row>
    <row r="1253" spans="1:9">
      <c r="A1253" s="230"/>
      <c r="B1253" s="230"/>
      <c r="C1253" s="231"/>
      <c r="D1253" s="223"/>
      <c r="E1253" s="227"/>
      <c r="F1253" s="230"/>
      <c r="H1253" s="220"/>
      <c r="I1253" s="223"/>
    </row>
    <row r="1254" spans="1:9">
      <c r="A1254" s="230"/>
      <c r="B1254" s="230"/>
      <c r="C1254" s="231"/>
      <c r="D1254" s="223"/>
      <c r="E1254" s="227"/>
      <c r="F1254" s="230"/>
      <c r="H1254" s="220"/>
      <c r="I1254" s="223"/>
    </row>
    <row r="1255" spans="1:9">
      <c r="A1255" s="230"/>
      <c r="B1255" s="230"/>
      <c r="C1255" s="231"/>
      <c r="D1255" s="223"/>
      <c r="E1255" s="227"/>
      <c r="F1255" s="230"/>
      <c r="H1255" s="220"/>
      <c r="I1255" s="223"/>
    </row>
    <row r="1256" spans="1:9">
      <c r="A1256" s="230"/>
      <c r="B1256" s="230"/>
      <c r="C1256" s="231"/>
      <c r="D1256" s="223"/>
      <c r="E1256" s="227"/>
      <c r="F1256" s="230"/>
      <c r="H1256" s="220"/>
      <c r="I1256" s="223"/>
    </row>
    <row r="1257" spans="1:9">
      <c r="A1257" s="230"/>
      <c r="B1257" s="230"/>
      <c r="C1257" s="231"/>
      <c r="D1257" s="223"/>
      <c r="E1257" s="227"/>
      <c r="F1257" s="230"/>
      <c r="H1257" s="220"/>
      <c r="I1257" s="223"/>
    </row>
    <row r="1258" spans="1:9">
      <c r="A1258" s="230"/>
      <c r="B1258" s="230"/>
      <c r="C1258" s="231"/>
      <c r="D1258" s="223"/>
      <c r="E1258" s="227"/>
      <c r="F1258" s="230"/>
      <c r="H1258" s="220"/>
      <c r="I1258" s="223"/>
    </row>
    <row r="1259" spans="1:9">
      <c r="A1259" s="230"/>
      <c r="B1259" s="230"/>
      <c r="C1259" s="231"/>
      <c r="D1259" s="223"/>
      <c r="E1259" s="227"/>
      <c r="F1259" s="230"/>
      <c r="H1259" s="220"/>
      <c r="I1259" s="223"/>
    </row>
    <row r="1260" spans="1:9">
      <c r="A1260" s="230"/>
      <c r="B1260" s="230"/>
      <c r="C1260" s="231"/>
      <c r="D1260" s="223"/>
      <c r="E1260" s="227"/>
      <c r="F1260" s="230"/>
      <c r="H1260" s="220"/>
      <c r="I1260" s="223"/>
    </row>
    <row r="1261" spans="1:9">
      <c r="A1261" s="230"/>
      <c r="B1261" s="230"/>
      <c r="C1261" s="231"/>
      <c r="D1261" s="223"/>
      <c r="E1261" s="227"/>
      <c r="F1261" s="230"/>
      <c r="H1261" s="220"/>
      <c r="I1261" s="223"/>
    </row>
    <row r="1262" spans="1:9">
      <c r="A1262" s="230"/>
      <c r="B1262" s="230"/>
      <c r="C1262" s="231"/>
      <c r="D1262" s="223"/>
      <c r="E1262" s="227"/>
      <c r="F1262" s="230"/>
      <c r="H1262" s="220"/>
      <c r="I1262" s="223"/>
    </row>
    <row r="1263" spans="1:9">
      <c r="A1263" s="230"/>
      <c r="B1263" s="230"/>
      <c r="C1263" s="231"/>
      <c r="D1263" s="223"/>
      <c r="E1263" s="227"/>
      <c r="F1263" s="230"/>
      <c r="H1263" s="220"/>
      <c r="I1263" s="223"/>
    </row>
    <row r="1264" spans="1:9">
      <c r="A1264" s="230"/>
      <c r="B1264" s="230"/>
      <c r="C1264" s="231"/>
      <c r="D1264" s="223"/>
      <c r="E1264" s="227"/>
      <c r="F1264" s="230"/>
      <c r="H1264" s="220"/>
      <c r="I1264" s="223"/>
    </row>
    <row r="1265" spans="1:9">
      <c r="A1265" s="230"/>
      <c r="B1265" s="230"/>
      <c r="C1265" s="231"/>
      <c r="D1265" s="223"/>
      <c r="E1265" s="227"/>
      <c r="F1265" s="230"/>
      <c r="H1265" s="220"/>
      <c r="I1265" s="223"/>
    </row>
    <row r="1266" spans="1:9">
      <c r="A1266" s="230"/>
      <c r="B1266" s="230"/>
      <c r="C1266" s="231"/>
      <c r="D1266" s="223"/>
      <c r="E1266" s="227"/>
      <c r="F1266" s="230"/>
      <c r="H1266" s="220"/>
      <c r="I1266" s="223"/>
    </row>
    <row r="1267" spans="1:9">
      <c r="A1267" s="230"/>
      <c r="B1267" s="230"/>
      <c r="C1267" s="231"/>
      <c r="D1267" s="223"/>
      <c r="E1267" s="227"/>
      <c r="F1267" s="230"/>
      <c r="H1267" s="220"/>
      <c r="I1267" s="223"/>
    </row>
    <row r="1268" spans="1:9">
      <c r="A1268" s="230"/>
      <c r="B1268" s="230"/>
      <c r="C1268" s="231"/>
      <c r="D1268" s="223"/>
      <c r="E1268" s="227"/>
      <c r="F1268" s="230"/>
      <c r="H1268" s="220"/>
      <c r="I1268" s="223"/>
    </row>
    <row r="1269" spans="1:9">
      <c r="A1269" s="230"/>
      <c r="B1269" s="230"/>
      <c r="C1269" s="231"/>
      <c r="D1269" s="223"/>
      <c r="E1269" s="227"/>
      <c r="F1269" s="230"/>
      <c r="H1269" s="220"/>
      <c r="I1269" s="223"/>
    </row>
    <row r="1270" spans="1:9">
      <c r="A1270" s="230"/>
      <c r="B1270" s="230"/>
      <c r="C1270" s="231"/>
      <c r="D1270" s="223"/>
      <c r="E1270" s="227"/>
      <c r="F1270" s="230"/>
      <c r="H1270" s="220"/>
      <c r="I1270" s="223"/>
    </row>
    <row r="1271" spans="1:9">
      <c r="A1271" s="230"/>
      <c r="B1271" s="230"/>
      <c r="C1271" s="231"/>
      <c r="D1271" s="223"/>
      <c r="E1271" s="227"/>
      <c r="F1271" s="230"/>
      <c r="H1271" s="220"/>
      <c r="I1271" s="223"/>
    </row>
    <row r="1272" spans="1:9">
      <c r="A1272" s="230"/>
      <c r="B1272" s="230"/>
      <c r="C1272" s="231"/>
      <c r="D1272" s="223"/>
      <c r="E1272" s="227"/>
      <c r="F1272" s="230"/>
      <c r="H1272" s="220"/>
      <c r="I1272" s="223"/>
    </row>
    <row r="1273" spans="1:9">
      <c r="A1273" s="230"/>
      <c r="B1273" s="230"/>
      <c r="C1273" s="231"/>
      <c r="D1273" s="223"/>
      <c r="E1273" s="227"/>
      <c r="F1273" s="230"/>
      <c r="H1273" s="220"/>
      <c r="I1273" s="223"/>
    </row>
    <row r="1274" spans="1:9">
      <c r="A1274" s="230"/>
      <c r="B1274" s="230"/>
      <c r="C1274" s="231"/>
      <c r="D1274" s="223"/>
      <c r="E1274" s="227"/>
      <c r="F1274" s="230"/>
      <c r="H1274" s="220"/>
      <c r="I1274" s="223"/>
    </row>
    <row r="1275" spans="1:9">
      <c r="A1275" s="230"/>
      <c r="B1275" s="230"/>
      <c r="C1275" s="231"/>
      <c r="D1275" s="223"/>
      <c r="E1275" s="227"/>
      <c r="F1275" s="230"/>
      <c r="H1275" s="220"/>
      <c r="I1275" s="223"/>
    </row>
    <row r="1276" spans="1:9">
      <c r="A1276" s="230"/>
      <c r="B1276" s="230"/>
      <c r="C1276" s="231"/>
      <c r="D1276" s="223"/>
      <c r="E1276" s="227"/>
      <c r="F1276" s="230"/>
      <c r="H1276" s="220"/>
      <c r="I1276" s="223"/>
    </row>
    <row r="1277" spans="1:9">
      <c r="A1277" s="230"/>
      <c r="B1277" s="230"/>
      <c r="C1277" s="231"/>
      <c r="D1277" s="223"/>
      <c r="E1277" s="227"/>
      <c r="F1277" s="230"/>
      <c r="H1277" s="220"/>
      <c r="I1277" s="223"/>
    </row>
    <row r="1278" spans="1:9">
      <c r="A1278" s="230"/>
      <c r="B1278" s="230"/>
      <c r="C1278" s="231"/>
      <c r="D1278" s="223"/>
      <c r="E1278" s="227"/>
      <c r="F1278" s="230"/>
      <c r="H1278" s="220"/>
      <c r="I1278" s="223"/>
    </row>
    <row r="1279" spans="1:9">
      <c r="A1279" s="230"/>
      <c r="B1279" s="230"/>
      <c r="C1279" s="231"/>
      <c r="D1279" s="223"/>
      <c r="E1279" s="227"/>
      <c r="F1279" s="230"/>
      <c r="H1279" s="220"/>
      <c r="I1279" s="223"/>
    </row>
    <row r="1280" spans="1:9">
      <c r="A1280" s="230"/>
      <c r="B1280" s="230"/>
      <c r="C1280" s="231"/>
      <c r="D1280" s="223"/>
      <c r="E1280" s="227"/>
      <c r="F1280" s="230"/>
      <c r="H1280" s="220"/>
      <c r="I1280" s="223"/>
    </row>
    <row r="1281" spans="1:9">
      <c r="A1281" s="230"/>
      <c r="B1281" s="230"/>
      <c r="C1281" s="231"/>
      <c r="D1281" s="223"/>
      <c r="E1281" s="227"/>
      <c r="F1281" s="230"/>
      <c r="H1281" s="220"/>
      <c r="I1281" s="223"/>
    </row>
    <row r="1282" spans="1:9">
      <c r="A1282" s="230"/>
      <c r="B1282" s="230"/>
      <c r="C1282" s="231"/>
      <c r="D1282" s="223"/>
      <c r="E1282" s="227"/>
      <c r="F1282" s="230"/>
      <c r="H1282" s="220"/>
      <c r="I1282" s="223"/>
    </row>
    <row r="1283" spans="1:9">
      <c r="A1283" s="230"/>
      <c r="B1283" s="230"/>
      <c r="C1283" s="231"/>
      <c r="D1283" s="223"/>
      <c r="E1283" s="227"/>
      <c r="F1283" s="230"/>
      <c r="H1283" s="220"/>
      <c r="I1283" s="223"/>
    </row>
    <row r="1284" spans="1:9">
      <c r="A1284" s="230"/>
      <c r="B1284" s="230"/>
      <c r="C1284" s="231"/>
      <c r="D1284" s="223"/>
      <c r="E1284" s="227"/>
      <c r="F1284" s="230"/>
      <c r="H1284" s="220"/>
      <c r="I1284" s="223"/>
    </row>
    <row r="1285" spans="1:9">
      <c r="A1285" s="230"/>
      <c r="B1285" s="230"/>
      <c r="C1285" s="231"/>
      <c r="D1285" s="223"/>
      <c r="E1285" s="227"/>
      <c r="F1285" s="230"/>
      <c r="H1285" s="220"/>
      <c r="I1285" s="223"/>
    </row>
    <row r="1286" spans="1:9">
      <c r="A1286" s="230"/>
      <c r="B1286" s="230"/>
      <c r="C1286" s="231"/>
      <c r="D1286" s="223"/>
      <c r="E1286" s="227"/>
      <c r="F1286" s="230"/>
      <c r="H1286" s="220"/>
      <c r="I1286" s="223"/>
    </row>
    <row r="1287" spans="1:9">
      <c r="A1287" s="230"/>
      <c r="B1287" s="230"/>
      <c r="C1287" s="231"/>
      <c r="D1287" s="223"/>
      <c r="E1287" s="227"/>
      <c r="F1287" s="230"/>
      <c r="H1287" s="220"/>
      <c r="I1287" s="223"/>
    </row>
    <row r="1288" spans="1:9">
      <c r="A1288" s="230"/>
      <c r="B1288" s="230"/>
      <c r="C1288" s="231"/>
      <c r="D1288" s="223"/>
      <c r="E1288" s="227"/>
      <c r="F1288" s="230"/>
      <c r="H1288" s="220"/>
      <c r="I1288" s="223"/>
    </row>
    <row r="1289" spans="1:9">
      <c r="A1289" s="230"/>
      <c r="B1289" s="230"/>
      <c r="C1289" s="231"/>
      <c r="D1289" s="223"/>
      <c r="E1289" s="227"/>
      <c r="F1289" s="230"/>
      <c r="H1289" s="220"/>
      <c r="I1289" s="223"/>
    </row>
    <row r="1290" spans="1:9">
      <c r="A1290" s="230"/>
      <c r="B1290" s="230"/>
      <c r="C1290" s="231"/>
      <c r="D1290" s="223"/>
      <c r="E1290" s="227"/>
      <c r="F1290" s="230"/>
      <c r="H1290" s="220"/>
      <c r="I1290" s="223"/>
    </row>
    <row r="1291" spans="1:9">
      <c r="A1291" s="230"/>
      <c r="B1291" s="230"/>
      <c r="C1291" s="231"/>
      <c r="D1291" s="223"/>
      <c r="E1291" s="227"/>
      <c r="F1291" s="230"/>
      <c r="H1291" s="220"/>
      <c r="I1291" s="223"/>
    </row>
    <row r="1292" spans="1:9">
      <c r="A1292" s="230"/>
      <c r="B1292" s="230"/>
      <c r="C1292" s="231"/>
      <c r="D1292" s="223"/>
      <c r="E1292" s="227"/>
      <c r="F1292" s="230"/>
      <c r="H1292" s="220"/>
      <c r="I1292" s="223"/>
    </row>
    <row r="1293" spans="1:9">
      <c r="A1293" s="230"/>
      <c r="B1293" s="230"/>
      <c r="C1293" s="231"/>
      <c r="D1293" s="223"/>
      <c r="E1293" s="227"/>
      <c r="F1293" s="230"/>
      <c r="H1293" s="220"/>
      <c r="I1293" s="223"/>
    </row>
    <row r="1294" spans="1:9">
      <c r="A1294" s="230"/>
      <c r="B1294" s="230"/>
      <c r="C1294" s="231"/>
      <c r="D1294" s="223"/>
      <c r="E1294" s="227"/>
      <c r="F1294" s="230"/>
      <c r="H1294" s="220"/>
      <c r="I1294" s="223"/>
    </row>
    <row r="1295" spans="1:9">
      <c r="A1295" s="230"/>
      <c r="B1295" s="230"/>
      <c r="C1295" s="231"/>
      <c r="D1295" s="223"/>
      <c r="E1295" s="227"/>
      <c r="F1295" s="230"/>
      <c r="H1295" s="220"/>
      <c r="I1295" s="223"/>
    </row>
    <row r="1296" spans="1:9">
      <c r="A1296" s="230"/>
      <c r="B1296" s="230"/>
      <c r="C1296" s="231"/>
      <c r="D1296" s="223"/>
      <c r="E1296" s="227"/>
      <c r="F1296" s="230"/>
      <c r="H1296" s="220"/>
      <c r="I1296" s="223"/>
    </row>
    <row r="1297" spans="1:9">
      <c r="A1297" s="230"/>
      <c r="B1297" s="230"/>
      <c r="C1297" s="231"/>
      <c r="D1297" s="223"/>
      <c r="E1297" s="227"/>
      <c r="F1297" s="230"/>
      <c r="H1297" s="220"/>
      <c r="I1297" s="223"/>
    </row>
    <row r="1298" spans="1:9">
      <c r="A1298" s="230"/>
      <c r="B1298" s="230"/>
      <c r="C1298" s="231"/>
      <c r="D1298" s="223"/>
      <c r="E1298" s="227"/>
      <c r="F1298" s="230"/>
      <c r="H1298" s="220"/>
      <c r="I1298" s="223"/>
    </row>
    <row r="1299" spans="1:9">
      <c r="A1299" s="230"/>
      <c r="B1299" s="230"/>
      <c r="C1299" s="231"/>
      <c r="D1299" s="223"/>
      <c r="E1299" s="227"/>
      <c r="F1299" s="230"/>
      <c r="H1299" s="220"/>
      <c r="I1299" s="223"/>
    </row>
    <row r="1300" spans="1:9">
      <c r="A1300" s="230"/>
      <c r="B1300" s="230"/>
      <c r="C1300" s="231"/>
      <c r="D1300" s="223"/>
      <c r="E1300" s="227"/>
      <c r="F1300" s="230"/>
      <c r="H1300" s="220"/>
      <c r="I1300" s="223"/>
    </row>
    <row r="1301" spans="1:9">
      <c r="A1301" s="230"/>
      <c r="B1301" s="230"/>
      <c r="C1301" s="231"/>
      <c r="D1301" s="223"/>
      <c r="E1301" s="227"/>
      <c r="F1301" s="230"/>
      <c r="H1301" s="220"/>
      <c r="I1301" s="223"/>
    </row>
    <row r="1302" spans="1:9">
      <c r="A1302" s="230"/>
      <c r="B1302" s="230"/>
      <c r="C1302" s="231"/>
      <c r="D1302" s="223"/>
      <c r="E1302" s="227"/>
      <c r="F1302" s="230"/>
      <c r="H1302" s="220"/>
      <c r="I1302" s="223"/>
    </row>
    <row r="1303" spans="1:9">
      <c r="A1303" s="230"/>
      <c r="B1303" s="230"/>
      <c r="C1303" s="231"/>
      <c r="D1303" s="223"/>
      <c r="E1303" s="227"/>
      <c r="F1303" s="230"/>
      <c r="H1303" s="220"/>
      <c r="I1303" s="223"/>
    </row>
    <row r="1304" spans="1:9">
      <c r="A1304" s="230"/>
      <c r="B1304" s="230"/>
      <c r="C1304" s="231"/>
      <c r="D1304" s="223"/>
      <c r="E1304" s="227"/>
      <c r="F1304" s="230"/>
      <c r="H1304" s="220"/>
      <c r="I1304" s="223"/>
    </row>
    <row r="1305" spans="1:9">
      <c r="A1305" s="230"/>
      <c r="B1305" s="230"/>
      <c r="C1305" s="231"/>
      <c r="D1305" s="223"/>
      <c r="E1305" s="227"/>
      <c r="F1305" s="230"/>
      <c r="H1305" s="220"/>
      <c r="I1305" s="223"/>
    </row>
    <row r="1306" spans="1:9">
      <c r="A1306" s="230"/>
      <c r="B1306" s="230"/>
      <c r="C1306" s="231"/>
      <c r="D1306" s="223"/>
      <c r="E1306" s="227"/>
      <c r="F1306" s="230"/>
      <c r="H1306" s="220"/>
      <c r="I1306" s="223"/>
    </row>
    <row r="1307" spans="1:9">
      <c r="A1307" s="230"/>
      <c r="B1307" s="230"/>
      <c r="C1307" s="231"/>
      <c r="D1307" s="223"/>
      <c r="E1307" s="227"/>
      <c r="F1307" s="230"/>
      <c r="H1307" s="220"/>
      <c r="I1307" s="223"/>
    </row>
    <row r="1308" spans="1:9">
      <c r="A1308" s="230"/>
      <c r="B1308" s="230"/>
      <c r="C1308" s="231"/>
      <c r="D1308" s="223"/>
      <c r="E1308" s="227"/>
      <c r="F1308" s="230"/>
      <c r="H1308" s="220"/>
      <c r="I1308" s="223"/>
    </row>
    <row r="1309" spans="1:9">
      <c r="A1309" s="230"/>
      <c r="B1309" s="230"/>
      <c r="C1309" s="231"/>
      <c r="D1309" s="223"/>
      <c r="E1309" s="227"/>
      <c r="F1309" s="230"/>
      <c r="H1309" s="220"/>
      <c r="I1309" s="223"/>
    </row>
    <row r="1310" spans="1:9">
      <c r="A1310" s="230"/>
      <c r="B1310" s="230"/>
      <c r="C1310" s="231"/>
      <c r="D1310" s="223"/>
      <c r="E1310" s="227"/>
      <c r="F1310" s="230"/>
      <c r="H1310" s="220"/>
      <c r="I1310" s="223"/>
    </row>
    <row r="1311" spans="1:9">
      <c r="A1311" s="230"/>
      <c r="B1311" s="230"/>
      <c r="C1311" s="231"/>
      <c r="D1311" s="223"/>
      <c r="E1311" s="227"/>
      <c r="F1311" s="230"/>
      <c r="H1311" s="220"/>
      <c r="I1311" s="223"/>
    </row>
    <row r="1312" spans="1:9">
      <c r="A1312" s="230"/>
      <c r="B1312" s="230"/>
      <c r="C1312" s="231"/>
      <c r="D1312" s="223"/>
      <c r="E1312" s="227"/>
      <c r="F1312" s="230"/>
      <c r="H1312" s="220"/>
      <c r="I1312" s="223"/>
    </row>
    <row r="1313" spans="1:9">
      <c r="A1313" s="230"/>
      <c r="B1313" s="230"/>
      <c r="C1313" s="231"/>
      <c r="D1313" s="223"/>
      <c r="E1313" s="227"/>
      <c r="F1313" s="230"/>
      <c r="H1313" s="220"/>
      <c r="I1313" s="223"/>
    </row>
    <row r="1314" spans="1:9">
      <c r="A1314" s="230"/>
      <c r="B1314" s="230"/>
      <c r="C1314" s="231"/>
      <c r="D1314" s="223"/>
      <c r="E1314" s="227"/>
      <c r="F1314" s="230"/>
      <c r="H1314" s="220"/>
      <c r="I1314" s="223"/>
    </row>
    <row r="1315" spans="1:9">
      <c r="A1315" s="230"/>
      <c r="B1315" s="230"/>
      <c r="C1315" s="231"/>
      <c r="D1315" s="223"/>
      <c r="E1315" s="227"/>
      <c r="F1315" s="230"/>
      <c r="H1315" s="220"/>
      <c r="I1315" s="223"/>
    </row>
    <row r="1316" spans="1:9">
      <c r="A1316" s="230"/>
      <c r="B1316" s="230"/>
      <c r="C1316" s="231"/>
      <c r="D1316" s="223"/>
      <c r="E1316" s="227"/>
      <c r="F1316" s="230"/>
      <c r="H1316" s="220"/>
      <c r="I1316" s="223"/>
    </row>
    <row r="1317" spans="1:9">
      <c r="A1317" s="230"/>
      <c r="B1317" s="230"/>
      <c r="C1317" s="231"/>
      <c r="D1317" s="223"/>
      <c r="E1317" s="227"/>
      <c r="F1317" s="230"/>
      <c r="H1317" s="220"/>
      <c r="I1317" s="223"/>
    </row>
    <row r="1318" spans="1:9">
      <c r="A1318" s="230"/>
      <c r="B1318" s="230"/>
      <c r="C1318" s="231"/>
      <c r="D1318" s="223"/>
      <c r="E1318" s="227"/>
      <c r="F1318" s="230"/>
      <c r="H1318" s="220"/>
      <c r="I1318" s="223"/>
    </row>
    <row r="1319" spans="1:9">
      <c r="A1319" s="230"/>
      <c r="B1319" s="230"/>
      <c r="C1319" s="231"/>
      <c r="D1319" s="223"/>
      <c r="E1319" s="227"/>
      <c r="F1319" s="230"/>
      <c r="H1319" s="220"/>
      <c r="I1319" s="223"/>
    </row>
    <row r="1320" spans="1:9">
      <c r="A1320" s="230"/>
      <c r="B1320" s="230"/>
      <c r="C1320" s="231"/>
      <c r="D1320" s="223"/>
      <c r="E1320" s="227"/>
      <c r="F1320" s="230"/>
      <c r="H1320" s="220"/>
      <c r="I1320" s="223"/>
    </row>
    <row r="1321" spans="1:9">
      <c r="A1321" s="230"/>
      <c r="B1321" s="230"/>
      <c r="C1321" s="231"/>
      <c r="D1321" s="223"/>
      <c r="E1321" s="227"/>
      <c r="F1321" s="230"/>
      <c r="H1321" s="220"/>
      <c r="I1321" s="223"/>
    </row>
    <row r="1322" spans="1:9">
      <c r="A1322" s="230"/>
      <c r="B1322" s="230"/>
      <c r="C1322" s="231"/>
      <c r="D1322" s="223"/>
      <c r="E1322" s="227"/>
      <c r="F1322" s="230"/>
      <c r="H1322" s="220"/>
      <c r="I1322" s="223"/>
    </row>
    <row r="1323" spans="1:9">
      <c r="A1323" s="230"/>
      <c r="B1323" s="230"/>
      <c r="C1323" s="231"/>
      <c r="D1323" s="223"/>
      <c r="E1323" s="227"/>
      <c r="F1323" s="230"/>
      <c r="H1323" s="220"/>
      <c r="I1323" s="223"/>
    </row>
    <row r="1324" spans="1:9">
      <c r="A1324" s="230"/>
      <c r="B1324" s="230"/>
      <c r="C1324" s="231"/>
      <c r="D1324" s="223"/>
      <c r="E1324" s="227"/>
      <c r="F1324" s="230"/>
      <c r="H1324" s="220"/>
      <c r="I1324" s="223"/>
    </row>
    <row r="1325" spans="1:9">
      <c r="A1325" s="230"/>
      <c r="B1325" s="230"/>
      <c r="C1325" s="231"/>
      <c r="D1325" s="223"/>
      <c r="E1325" s="227"/>
      <c r="F1325" s="230"/>
      <c r="H1325" s="220"/>
      <c r="I1325" s="223"/>
    </row>
    <row r="1326" spans="1:9">
      <c r="A1326" s="230"/>
      <c r="B1326" s="230"/>
      <c r="C1326" s="231"/>
      <c r="D1326" s="223"/>
      <c r="E1326" s="227"/>
      <c r="F1326" s="230"/>
      <c r="H1326" s="220"/>
      <c r="I1326" s="223"/>
    </row>
    <row r="1327" spans="1:9">
      <c r="A1327" s="230"/>
      <c r="B1327" s="230"/>
      <c r="C1327" s="231"/>
      <c r="D1327" s="223"/>
      <c r="E1327" s="227"/>
      <c r="F1327" s="230"/>
      <c r="H1327" s="220"/>
      <c r="I1327" s="223"/>
    </row>
    <row r="1328" spans="1:9">
      <c r="A1328" s="230"/>
      <c r="B1328" s="230"/>
      <c r="C1328" s="231"/>
      <c r="D1328" s="223"/>
      <c r="E1328" s="227"/>
      <c r="F1328" s="230"/>
      <c r="H1328" s="220"/>
      <c r="I1328" s="223"/>
    </row>
    <row r="1329" spans="1:9">
      <c r="A1329" s="230"/>
      <c r="B1329" s="230"/>
      <c r="C1329" s="231"/>
      <c r="D1329" s="223"/>
      <c r="E1329" s="227"/>
      <c r="F1329" s="230"/>
      <c r="H1329" s="220"/>
      <c r="I1329" s="223"/>
    </row>
    <row r="1330" spans="1:9">
      <c r="A1330" s="230"/>
      <c r="B1330" s="230"/>
      <c r="C1330" s="231"/>
      <c r="D1330" s="223"/>
      <c r="E1330" s="227"/>
      <c r="F1330" s="230"/>
      <c r="H1330" s="220"/>
      <c r="I1330" s="223"/>
    </row>
    <row r="1331" spans="1:9">
      <c r="A1331" s="230"/>
      <c r="B1331" s="230"/>
      <c r="C1331" s="231"/>
      <c r="D1331" s="223"/>
      <c r="E1331" s="227"/>
      <c r="F1331" s="230"/>
      <c r="H1331" s="220"/>
      <c r="I1331" s="223"/>
    </row>
    <row r="1332" spans="1:9">
      <c r="A1332" s="230"/>
      <c r="B1332" s="230"/>
      <c r="C1332" s="231"/>
      <c r="D1332" s="223"/>
      <c r="E1332" s="227"/>
      <c r="F1332" s="230"/>
      <c r="H1332" s="220"/>
      <c r="I1332" s="223"/>
    </row>
    <row r="1333" spans="1:9">
      <c r="A1333" s="230"/>
      <c r="B1333" s="230"/>
      <c r="C1333" s="231"/>
      <c r="D1333" s="223"/>
      <c r="E1333" s="227"/>
      <c r="F1333" s="230"/>
      <c r="H1333" s="220"/>
      <c r="I1333" s="223"/>
    </row>
    <row r="1334" spans="1:9">
      <c r="A1334" s="230"/>
      <c r="B1334" s="230"/>
      <c r="C1334" s="231"/>
      <c r="D1334" s="223"/>
      <c r="E1334" s="227"/>
      <c r="F1334" s="230"/>
      <c r="H1334" s="220"/>
      <c r="I1334" s="223"/>
    </row>
    <row r="1335" spans="1:9">
      <c r="A1335" s="230"/>
      <c r="B1335" s="230"/>
      <c r="C1335" s="231"/>
      <c r="D1335" s="223"/>
      <c r="E1335" s="227"/>
      <c r="F1335" s="230"/>
      <c r="H1335" s="220"/>
      <c r="I1335" s="223"/>
    </row>
    <row r="1336" spans="1:9">
      <c r="A1336" s="230"/>
      <c r="B1336" s="230"/>
      <c r="C1336" s="231"/>
      <c r="D1336" s="223"/>
      <c r="E1336" s="227"/>
      <c r="F1336" s="230"/>
      <c r="H1336" s="220"/>
      <c r="I1336" s="223"/>
    </row>
    <row r="1337" spans="1:9">
      <c r="A1337" s="230"/>
      <c r="B1337" s="230"/>
      <c r="C1337" s="231"/>
      <c r="D1337" s="223"/>
      <c r="E1337" s="227"/>
      <c r="F1337" s="230"/>
      <c r="H1337" s="220"/>
      <c r="I1337" s="223"/>
    </row>
    <row r="1338" spans="1:9">
      <c r="A1338" s="230"/>
      <c r="B1338" s="230"/>
      <c r="C1338" s="231"/>
      <c r="D1338" s="223"/>
      <c r="E1338" s="227"/>
      <c r="F1338" s="230"/>
      <c r="H1338" s="220"/>
      <c r="I1338" s="223"/>
    </row>
    <row r="1339" spans="1:9">
      <c r="A1339" s="230"/>
      <c r="B1339" s="230"/>
      <c r="C1339" s="231"/>
      <c r="D1339" s="223"/>
      <c r="E1339" s="227"/>
      <c r="F1339" s="230"/>
      <c r="H1339" s="220"/>
      <c r="I1339" s="223"/>
    </row>
    <row r="1340" spans="1:9">
      <c r="A1340" s="230"/>
      <c r="B1340" s="230"/>
      <c r="C1340" s="231"/>
      <c r="D1340" s="223"/>
      <c r="E1340" s="227"/>
      <c r="F1340" s="230"/>
      <c r="H1340" s="220"/>
      <c r="I1340" s="223"/>
    </row>
    <row r="1341" spans="1:9">
      <c r="A1341" s="230"/>
      <c r="B1341" s="230"/>
      <c r="C1341" s="231"/>
      <c r="D1341" s="223"/>
      <c r="E1341" s="227"/>
      <c r="F1341" s="230"/>
      <c r="H1341" s="220"/>
      <c r="I1341" s="223"/>
    </row>
    <row r="1342" spans="1:9">
      <c r="A1342" s="230"/>
      <c r="B1342" s="230"/>
      <c r="C1342" s="231"/>
      <c r="D1342" s="223"/>
      <c r="E1342" s="227"/>
      <c r="F1342" s="230"/>
      <c r="H1342" s="220"/>
      <c r="I1342" s="223"/>
    </row>
    <row r="1343" spans="1:9">
      <c r="A1343" s="230"/>
      <c r="B1343" s="230"/>
      <c r="C1343" s="231"/>
      <c r="D1343" s="223"/>
      <c r="E1343" s="227"/>
      <c r="F1343" s="230"/>
      <c r="H1343" s="220"/>
      <c r="I1343" s="223"/>
    </row>
    <row r="1344" spans="1:9">
      <c r="A1344" s="230"/>
      <c r="B1344" s="230"/>
      <c r="C1344" s="231"/>
      <c r="D1344" s="223"/>
      <c r="E1344" s="227"/>
      <c r="F1344" s="230"/>
      <c r="H1344" s="220"/>
      <c r="I1344" s="223"/>
    </row>
    <row r="1345" spans="1:9">
      <c r="A1345" s="230"/>
      <c r="B1345" s="230"/>
      <c r="C1345" s="231"/>
      <c r="D1345" s="223"/>
      <c r="E1345" s="227"/>
      <c r="F1345" s="230"/>
      <c r="H1345" s="220"/>
      <c r="I1345" s="223"/>
    </row>
    <row r="1346" spans="1:9">
      <c r="A1346" s="230"/>
      <c r="B1346" s="230"/>
      <c r="C1346" s="231"/>
      <c r="D1346" s="223"/>
      <c r="E1346" s="227"/>
      <c r="F1346" s="230"/>
      <c r="H1346" s="220"/>
      <c r="I1346" s="223"/>
    </row>
    <row r="1347" spans="1:9">
      <c r="A1347" s="230"/>
      <c r="B1347" s="230"/>
      <c r="C1347" s="231"/>
      <c r="D1347" s="223"/>
      <c r="E1347" s="227"/>
      <c r="F1347" s="230"/>
      <c r="H1347" s="220"/>
      <c r="I1347" s="223"/>
    </row>
    <row r="1348" spans="1:9">
      <c r="A1348" s="230"/>
      <c r="B1348" s="230"/>
      <c r="C1348" s="231"/>
      <c r="D1348" s="223"/>
      <c r="E1348" s="227"/>
      <c r="F1348" s="230"/>
      <c r="H1348" s="220"/>
      <c r="I1348" s="223"/>
    </row>
    <row r="1349" spans="1:9">
      <c r="A1349" s="230"/>
      <c r="B1349" s="230"/>
      <c r="C1349" s="231"/>
      <c r="D1349" s="223"/>
      <c r="E1349" s="227"/>
      <c r="F1349" s="230"/>
      <c r="H1349" s="220"/>
      <c r="I1349" s="223"/>
    </row>
    <row r="1350" spans="1:9">
      <c r="A1350" s="230"/>
      <c r="B1350" s="230"/>
      <c r="C1350" s="231"/>
      <c r="D1350" s="223"/>
      <c r="E1350" s="227"/>
      <c r="F1350" s="230"/>
      <c r="H1350" s="220"/>
      <c r="I1350" s="223"/>
    </row>
    <row r="1351" spans="1:9">
      <c r="A1351" s="230"/>
      <c r="B1351" s="230"/>
      <c r="C1351" s="231"/>
      <c r="D1351" s="223"/>
      <c r="E1351" s="227"/>
      <c r="F1351" s="230"/>
      <c r="H1351" s="220"/>
      <c r="I1351" s="223"/>
    </row>
    <row r="1352" spans="1:9">
      <c r="A1352" s="230"/>
      <c r="B1352" s="230"/>
      <c r="C1352" s="231"/>
      <c r="D1352" s="223"/>
      <c r="E1352" s="227"/>
      <c r="F1352" s="230"/>
      <c r="H1352" s="220"/>
      <c r="I1352" s="223"/>
    </row>
    <row r="1353" spans="1:9">
      <c r="A1353" s="230"/>
      <c r="B1353" s="230"/>
      <c r="C1353" s="231"/>
      <c r="D1353" s="223"/>
      <c r="E1353" s="227"/>
      <c r="F1353" s="230"/>
      <c r="H1353" s="220"/>
      <c r="I1353" s="223"/>
    </row>
    <row r="1354" spans="1:9">
      <c r="A1354" s="230"/>
      <c r="B1354" s="230"/>
      <c r="C1354" s="231"/>
      <c r="D1354" s="223"/>
      <c r="E1354" s="227"/>
      <c r="F1354" s="230"/>
      <c r="H1354" s="220"/>
      <c r="I1354" s="223"/>
    </row>
    <row r="1355" spans="1:9">
      <c r="A1355" s="230"/>
      <c r="B1355" s="230"/>
      <c r="C1355" s="231"/>
      <c r="D1355" s="223"/>
      <c r="E1355" s="227"/>
      <c r="F1355" s="230"/>
      <c r="H1355" s="220"/>
      <c r="I1355" s="223"/>
    </row>
    <row r="1356" spans="1:9">
      <c r="A1356" s="230"/>
      <c r="B1356" s="230"/>
      <c r="C1356" s="231"/>
      <c r="D1356" s="223"/>
      <c r="E1356" s="227"/>
      <c r="F1356" s="230"/>
      <c r="H1356" s="220"/>
      <c r="I1356" s="223"/>
    </row>
    <row r="1357" spans="1:9">
      <c r="A1357" s="230"/>
      <c r="B1357" s="230"/>
      <c r="C1357" s="231"/>
      <c r="D1357" s="223"/>
      <c r="E1357" s="227"/>
      <c r="F1357" s="230"/>
      <c r="H1357" s="220"/>
      <c r="I1357" s="223"/>
    </row>
    <row r="1358" spans="1:9">
      <c r="A1358" s="230"/>
      <c r="B1358" s="230"/>
      <c r="C1358" s="231"/>
      <c r="D1358" s="223"/>
      <c r="E1358" s="227"/>
      <c r="F1358" s="230"/>
      <c r="H1358" s="220"/>
      <c r="I1358" s="223"/>
    </row>
    <row r="1359" spans="1:9">
      <c r="A1359" s="230"/>
      <c r="B1359" s="230"/>
      <c r="C1359" s="231"/>
      <c r="D1359" s="223"/>
      <c r="E1359" s="227"/>
      <c r="F1359" s="230"/>
      <c r="H1359" s="220"/>
      <c r="I1359" s="223"/>
    </row>
    <row r="1360" spans="1:9">
      <c r="A1360" s="230"/>
      <c r="B1360" s="230"/>
      <c r="C1360" s="231"/>
      <c r="D1360" s="223"/>
      <c r="E1360" s="227"/>
      <c r="F1360" s="230"/>
      <c r="H1360" s="220"/>
      <c r="I1360" s="223"/>
    </row>
    <row r="1361" spans="1:9">
      <c r="A1361" s="230"/>
      <c r="B1361" s="230"/>
      <c r="C1361" s="231"/>
      <c r="D1361" s="223"/>
      <c r="E1361" s="227"/>
      <c r="F1361" s="230"/>
      <c r="H1361" s="220"/>
      <c r="I1361" s="223"/>
    </row>
    <row r="1362" spans="1:9">
      <c r="A1362" s="230"/>
      <c r="B1362" s="230"/>
      <c r="C1362" s="231"/>
      <c r="D1362" s="223"/>
      <c r="E1362" s="227"/>
      <c r="F1362" s="230"/>
      <c r="H1362" s="220"/>
      <c r="I1362" s="223"/>
    </row>
    <row r="1363" spans="1:9">
      <c r="A1363" s="230"/>
      <c r="B1363" s="230"/>
      <c r="C1363" s="231"/>
      <c r="D1363" s="223"/>
      <c r="E1363" s="227"/>
      <c r="F1363" s="230"/>
      <c r="H1363" s="220"/>
      <c r="I1363" s="223"/>
    </row>
    <row r="1364" spans="1:9">
      <c r="A1364" s="230"/>
      <c r="B1364" s="230"/>
      <c r="C1364" s="231"/>
      <c r="D1364" s="223"/>
      <c r="E1364" s="227"/>
      <c r="F1364" s="230"/>
      <c r="H1364" s="220"/>
      <c r="I1364" s="223"/>
    </row>
    <row r="1365" spans="1:9">
      <c r="A1365" s="230"/>
      <c r="B1365" s="230"/>
      <c r="C1365" s="231"/>
      <c r="D1365" s="223"/>
      <c r="E1365" s="227"/>
      <c r="F1365" s="230"/>
      <c r="H1365" s="220"/>
      <c r="I1365" s="223"/>
    </row>
    <row r="1366" spans="1:9">
      <c r="A1366" s="230"/>
      <c r="B1366" s="230"/>
      <c r="C1366" s="231"/>
      <c r="D1366" s="223"/>
      <c r="E1366" s="227"/>
      <c r="F1366" s="230"/>
      <c r="H1366" s="220"/>
      <c r="I1366" s="223"/>
    </row>
    <row r="1367" spans="1:9">
      <c r="A1367" s="230"/>
      <c r="B1367" s="230"/>
      <c r="C1367" s="231"/>
      <c r="D1367" s="223"/>
      <c r="E1367" s="227"/>
      <c r="F1367" s="230"/>
      <c r="H1367" s="220"/>
      <c r="I1367" s="223"/>
    </row>
    <row r="1368" spans="1:9">
      <c r="A1368" s="230"/>
      <c r="B1368" s="230"/>
      <c r="C1368" s="231"/>
      <c r="D1368" s="223"/>
      <c r="E1368" s="227"/>
      <c r="F1368" s="230"/>
      <c r="H1368" s="220"/>
      <c r="I1368" s="223"/>
    </row>
    <row r="1369" spans="1:9">
      <c r="A1369" s="230"/>
      <c r="B1369" s="230"/>
      <c r="C1369" s="231"/>
      <c r="D1369" s="223"/>
      <c r="E1369" s="227"/>
      <c r="F1369" s="230"/>
      <c r="H1369" s="220"/>
      <c r="I1369" s="223"/>
    </row>
    <row r="1370" spans="1:9">
      <c r="A1370" s="230"/>
      <c r="B1370" s="230"/>
      <c r="C1370" s="231"/>
      <c r="D1370" s="223"/>
      <c r="E1370" s="227"/>
      <c r="F1370" s="230"/>
      <c r="H1370" s="220"/>
      <c r="I1370" s="223"/>
    </row>
    <row r="1371" spans="1:9">
      <c r="A1371" s="230"/>
      <c r="B1371" s="230"/>
      <c r="C1371" s="231"/>
      <c r="D1371" s="223"/>
      <c r="E1371" s="227"/>
      <c r="F1371" s="230"/>
      <c r="H1371" s="220"/>
      <c r="I1371" s="223"/>
    </row>
    <row r="1372" spans="1:9">
      <c r="A1372" s="230"/>
      <c r="B1372" s="230"/>
      <c r="C1372" s="231"/>
      <c r="D1372" s="223"/>
      <c r="E1372" s="227"/>
      <c r="F1372" s="230"/>
      <c r="H1372" s="220"/>
      <c r="I1372" s="223"/>
    </row>
    <row r="1373" spans="1:9">
      <c r="A1373" s="230"/>
      <c r="B1373" s="230"/>
      <c r="C1373" s="231"/>
      <c r="D1373" s="223"/>
      <c r="E1373" s="227"/>
      <c r="F1373" s="230"/>
      <c r="H1373" s="220"/>
      <c r="I1373" s="223"/>
    </row>
    <row r="1374" spans="1:9">
      <c r="A1374" s="230"/>
      <c r="B1374" s="230"/>
      <c r="C1374" s="231"/>
      <c r="D1374" s="223"/>
      <c r="E1374" s="227"/>
      <c r="F1374" s="230"/>
      <c r="H1374" s="220"/>
      <c r="I1374" s="223"/>
    </row>
    <row r="1375" spans="1:9">
      <c r="A1375" s="230"/>
      <c r="B1375" s="230"/>
      <c r="C1375" s="231"/>
      <c r="D1375" s="223"/>
      <c r="E1375" s="227"/>
      <c r="F1375" s="230"/>
      <c r="H1375" s="220"/>
      <c r="I1375" s="223"/>
    </row>
    <row r="1376" spans="1:9">
      <c r="A1376" s="230"/>
      <c r="B1376" s="230"/>
      <c r="C1376" s="231"/>
      <c r="D1376" s="223"/>
      <c r="E1376" s="227"/>
      <c r="F1376" s="230"/>
      <c r="H1376" s="220"/>
      <c r="I1376" s="223"/>
    </row>
    <row r="1377" spans="1:9">
      <c r="A1377" s="230"/>
      <c r="B1377" s="230"/>
      <c r="C1377" s="231"/>
      <c r="D1377" s="223"/>
      <c r="E1377" s="227"/>
      <c r="F1377" s="230"/>
      <c r="H1377" s="220"/>
      <c r="I1377" s="223"/>
    </row>
    <row r="1378" spans="1:9">
      <c r="A1378" s="230"/>
      <c r="B1378" s="230"/>
      <c r="C1378" s="231"/>
      <c r="D1378" s="223"/>
      <c r="E1378" s="227"/>
      <c r="F1378" s="230"/>
      <c r="H1378" s="220"/>
      <c r="I1378" s="223"/>
    </row>
    <row r="1379" spans="1:9">
      <c r="A1379" s="230"/>
      <c r="B1379" s="230"/>
      <c r="C1379" s="231"/>
      <c r="D1379" s="223"/>
      <c r="E1379" s="227"/>
      <c r="F1379" s="230"/>
      <c r="H1379" s="220"/>
      <c r="I1379" s="223"/>
    </row>
    <row r="1380" spans="1:9">
      <c r="A1380" s="230"/>
      <c r="B1380" s="230"/>
      <c r="C1380" s="231"/>
      <c r="D1380" s="223"/>
      <c r="E1380" s="227"/>
      <c r="F1380" s="230"/>
      <c r="H1380" s="220"/>
      <c r="I1380" s="223"/>
    </row>
    <row r="1381" spans="1:9">
      <c r="A1381" s="230"/>
      <c r="B1381" s="230"/>
      <c r="C1381" s="231"/>
      <c r="D1381" s="223"/>
      <c r="E1381" s="227"/>
      <c r="F1381" s="230"/>
      <c r="H1381" s="220"/>
      <c r="I1381" s="223"/>
    </row>
    <row r="1382" spans="1:9">
      <c r="A1382" s="230"/>
      <c r="B1382" s="230"/>
      <c r="C1382" s="231"/>
      <c r="D1382" s="223"/>
      <c r="E1382" s="227"/>
      <c r="F1382" s="230"/>
      <c r="H1382" s="220"/>
      <c r="I1382" s="223"/>
    </row>
    <row r="1383" spans="1:9">
      <c r="A1383" s="230"/>
      <c r="B1383" s="230"/>
      <c r="C1383" s="231"/>
      <c r="D1383" s="223"/>
      <c r="E1383" s="227"/>
      <c r="F1383" s="230"/>
      <c r="H1383" s="220"/>
      <c r="I1383" s="223"/>
    </row>
    <row r="1384" spans="1:9">
      <c r="A1384" s="230"/>
      <c r="B1384" s="230"/>
      <c r="C1384" s="231"/>
      <c r="D1384" s="223"/>
      <c r="E1384" s="227"/>
      <c r="F1384" s="230"/>
      <c r="H1384" s="220"/>
      <c r="I1384" s="223"/>
    </row>
    <row r="1385" spans="1:9">
      <c r="A1385" s="230"/>
      <c r="B1385" s="230"/>
      <c r="C1385" s="231"/>
      <c r="D1385" s="223"/>
      <c r="E1385" s="227"/>
      <c r="F1385" s="230"/>
      <c r="H1385" s="220"/>
      <c r="I1385" s="223"/>
    </row>
    <row r="1386" spans="1:9">
      <c r="A1386" s="230"/>
      <c r="B1386" s="230"/>
      <c r="C1386" s="231"/>
      <c r="D1386" s="223"/>
      <c r="E1386" s="227"/>
      <c r="F1386" s="230"/>
      <c r="H1386" s="220"/>
      <c r="I1386" s="223"/>
    </row>
    <row r="1387" spans="1:9">
      <c r="A1387" s="230"/>
      <c r="B1387" s="230"/>
      <c r="C1387" s="231"/>
      <c r="D1387" s="223"/>
      <c r="E1387" s="227"/>
      <c r="F1387" s="230"/>
      <c r="H1387" s="220"/>
      <c r="I1387" s="223"/>
    </row>
    <row r="1388" spans="1:9">
      <c r="A1388" s="230"/>
      <c r="B1388" s="230"/>
      <c r="C1388" s="231"/>
      <c r="D1388" s="223"/>
      <c r="E1388" s="227"/>
      <c r="F1388" s="230"/>
      <c r="H1388" s="220"/>
      <c r="I1388" s="223"/>
    </row>
    <row r="1389" spans="1:9">
      <c r="A1389" s="230"/>
      <c r="B1389" s="230"/>
      <c r="C1389" s="231"/>
      <c r="D1389" s="223"/>
      <c r="E1389" s="227"/>
      <c r="F1389" s="230"/>
      <c r="H1389" s="220"/>
      <c r="I1389" s="223"/>
    </row>
    <row r="1390" spans="1:9">
      <c r="A1390" s="230"/>
      <c r="B1390" s="230"/>
      <c r="C1390" s="231"/>
      <c r="D1390" s="223"/>
      <c r="E1390" s="227"/>
      <c r="F1390" s="230"/>
      <c r="H1390" s="220"/>
      <c r="I1390" s="223"/>
    </row>
    <row r="1391" spans="1:9">
      <c r="A1391" s="230"/>
      <c r="B1391" s="230"/>
      <c r="C1391" s="231"/>
      <c r="D1391" s="223"/>
      <c r="E1391" s="227"/>
      <c r="F1391" s="230"/>
      <c r="H1391" s="220"/>
      <c r="I1391" s="223"/>
    </row>
    <row r="1392" spans="1:9">
      <c r="A1392" s="230"/>
      <c r="B1392" s="230"/>
      <c r="C1392" s="231"/>
      <c r="D1392" s="223"/>
      <c r="E1392" s="227"/>
      <c r="F1392" s="230"/>
      <c r="H1392" s="220"/>
      <c r="I1392" s="223"/>
    </row>
    <row r="1393" spans="1:9">
      <c r="A1393" s="230"/>
      <c r="B1393" s="230"/>
      <c r="C1393" s="231"/>
      <c r="D1393" s="223"/>
      <c r="E1393" s="227"/>
      <c r="F1393" s="230"/>
      <c r="H1393" s="220"/>
      <c r="I1393" s="223"/>
    </row>
    <row r="1394" spans="1:9">
      <c r="A1394" s="230"/>
      <c r="B1394" s="230"/>
      <c r="C1394" s="231"/>
      <c r="D1394" s="223"/>
      <c r="E1394" s="227"/>
      <c r="F1394" s="230"/>
      <c r="H1394" s="220"/>
      <c r="I1394" s="223"/>
    </row>
    <row r="1395" spans="1:9">
      <c r="A1395" s="230"/>
      <c r="B1395" s="230"/>
      <c r="C1395" s="231"/>
      <c r="D1395" s="223"/>
      <c r="E1395" s="227"/>
      <c r="F1395" s="230"/>
      <c r="H1395" s="220"/>
      <c r="I1395" s="223"/>
    </row>
    <row r="1396" spans="1:9">
      <c r="A1396" s="230"/>
      <c r="B1396" s="230"/>
      <c r="C1396" s="231"/>
      <c r="D1396" s="223"/>
      <c r="E1396" s="227"/>
      <c r="F1396" s="230"/>
      <c r="H1396" s="220"/>
      <c r="I1396" s="223"/>
    </row>
    <row r="1397" spans="1:9">
      <c r="A1397" s="230"/>
      <c r="B1397" s="230"/>
      <c r="C1397" s="231"/>
      <c r="D1397" s="223"/>
      <c r="E1397" s="227"/>
      <c r="F1397" s="230"/>
      <c r="H1397" s="220"/>
      <c r="I1397" s="223"/>
    </row>
    <row r="1398" spans="1:9">
      <c r="A1398" s="230"/>
      <c r="B1398" s="230"/>
      <c r="C1398" s="231"/>
      <c r="D1398" s="223"/>
      <c r="E1398" s="227"/>
      <c r="F1398" s="230"/>
      <c r="H1398" s="220"/>
      <c r="I1398" s="223"/>
    </row>
    <row r="1399" spans="1:9">
      <c r="A1399" s="230"/>
      <c r="B1399" s="230"/>
      <c r="C1399" s="231"/>
      <c r="D1399" s="223"/>
      <c r="E1399" s="227"/>
      <c r="F1399" s="230"/>
      <c r="H1399" s="220"/>
      <c r="I1399" s="223"/>
    </row>
    <row r="1400" spans="1:9">
      <c r="A1400" s="230"/>
      <c r="B1400" s="230"/>
      <c r="C1400" s="231"/>
      <c r="D1400" s="223"/>
      <c r="E1400" s="227"/>
      <c r="F1400" s="230"/>
      <c r="H1400" s="220"/>
      <c r="I1400" s="223"/>
    </row>
    <row r="1401" spans="1:9">
      <c r="A1401" s="230"/>
      <c r="B1401" s="230"/>
      <c r="C1401" s="231"/>
      <c r="D1401" s="223"/>
      <c r="E1401" s="227"/>
      <c r="F1401" s="230"/>
      <c r="H1401" s="220"/>
      <c r="I1401" s="223"/>
    </row>
    <row r="1402" spans="1:9">
      <c r="A1402" s="230"/>
      <c r="B1402" s="230"/>
      <c r="C1402" s="231"/>
      <c r="D1402" s="223"/>
      <c r="E1402" s="227"/>
      <c r="F1402" s="230"/>
      <c r="H1402" s="220"/>
      <c r="I1402" s="223"/>
    </row>
    <row r="1403" spans="1:9">
      <c r="A1403" s="230"/>
      <c r="B1403" s="230"/>
      <c r="C1403" s="231"/>
      <c r="D1403" s="223"/>
      <c r="E1403" s="227"/>
      <c r="F1403" s="230"/>
      <c r="H1403" s="220"/>
      <c r="I1403" s="223"/>
    </row>
    <row r="1404" spans="1:9">
      <c r="A1404" s="230"/>
      <c r="B1404" s="230"/>
      <c r="C1404" s="231"/>
      <c r="D1404" s="223"/>
      <c r="E1404" s="227"/>
      <c r="F1404" s="230"/>
      <c r="H1404" s="220"/>
      <c r="I1404" s="223"/>
    </row>
    <row r="1405" spans="1:9">
      <c r="A1405" s="230"/>
      <c r="B1405" s="230"/>
      <c r="C1405" s="231"/>
      <c r="D1405" s="223"/>
      <c r="E1405" s="227"/>
      <c r="F1405" s="230"/>
      <c r="H1405" s="220"/>
      <c r="I1405" s="223"/>
    </row>
    <row r="1406" spans="1:9">
      <c r="A1406" s="230"/>
      <c r="B1406" s="230"/>
      <c r="C1406" s="231"/>
      <c r="D1406" s="223"/>
      <c r="E1406" s="227"/>
      <c r="F1406" s="230"/>
      <c r="H1406" s="220"/>
      <c r="I1406" s="223"/>
    </row>
    <row r="1407" spans="1:9">
      <c r="A1407" s="230"/>
      <c r="B1407" s="230"/>
      <c r="C1407" s="231"/>
      <c r="D1407" s="223"/>
      <c r="E1407" s="227"/>
      <c r="F1407" s="230"/>
      <c r="H1407" s="220"/>
      <c r="I1407" s="223"/>
    </row>
    <row r="1408" spans="1:9">
      <c r="A1408" s="230"/>
      <c r="B1408" s="230"/>
      <c r="C1408" s="231"/>
      <c r="D1408" s="223"/>
      <c r="E1408" s="227"/>
      <c r="F1408" s="230"/>
      <c r="H1408" s="220"/>
      <c r="I1408" s="223"/>
    </row>
    <row r="1409" spans="1:9">
      <c r="A1409" s="230"/>
      <c r="B1409" s="230"/>
      <c r="C1409" s="231"/>
      <c r="D1409" s="223"/>
      <c r="E1409" s="227"/>
      <c r="F1409" s="230"/>
      <c r="H1409" s="220"/>
      <c r="I1409" s="223"/>
    </row>
    <row r="1410" spans="1:9">
      <c r="A1410" s="230"/>
      <c r="B1410" s="230"/>
      <c r="C1410" s="231"/>
      <c r="D1410" s="223"/>
      <c r="E1410" s="227"/>
      <c r="F1410" s="230"/>
      <c r="H1410" s="220"/>
      <c r="I1410" s="223"/>
    </row>
    <row r="1411" spans="1:9">
      <c r="A1411" s="230"/>
      <c r="B1411" s="230"/>
      <c r="C1411" s="231"/>
      <c r="D1411" s="223"/>
      <c r="E1411" s="227"/>
      <c r="F1411" s="230"/>
      <c r="H1411" s="220"/>
      <c r="I1411" s="223"/>
    </row>
    <row r="1412" spans="1:9">
      <c r="A1412" s="230"/>
      <c r="B1412" s="230"/>
      <c r="C1412" s="231"/>
      <c r="D1412" s="223"/>
      <c r="E1412" s="227"/>
      <c r="F1412" s="230"/>
      <c r="H1412" s="220"/>
      <c r="I1412" s="223"/>
    </row>
    <row r="1413" spans="1:9">
      <c r="A1413" s="230"/>
      <c r="B1413" s="230"/>
      <c r="C1413" s="231"/>
      <c r="D1413" s="223"/>
      <c r="E1413" s="227"/>
      <c r="F1413" s="230"/>
      <c r="H1413" s="220"/>
      <c r="I1413" s="223"/>
    </row>
    <row r="1414" spans="1:9">
      <c r="A1414" s="230"/>
      <c r="B1414" s="230"/>
      <c r="C1414" s="231"/>
      <c r="D1414" s="223"/>
      <c r="E1414" s="227"/>
      <c r="F1414" s="230"/>
      <c r="H1414" s="220"/>
      <c r="I1414" s="223"/>
    </row>
    <row r="1415" spans="1:9">
      <c r="A1415" s="230"/>
      <c r="B1415" s="230"/>
      <c r="C1415" s="231"/>
      <c r="D1415" s="223"/>
      <c r="E1415" s="227"/>
      <c r="F1415" s="230"/>
      <c r="H1415" s="220"/>
      <c r="I1415" s="223"/>
    </row>
    <row r="1416" spans="1:9">
      <c r="A1416" s="230"/>
      <c r="B1416" s="230"/>
      <c r="C1416" s="231"/>
      <c r="D1416" s="223"/>
      <c r="E1416" s="227"/>
      <c r="F1416" s="230"/>
      <c r="H1416" s="220"/>
      <c r="I1416" s="223"/>
    </row>
    <row r="1417" spans="1:9">
      <c r="A1417" s="230"/>
      <c r="B1417" s="230"/>
      <c r="C1417" s="231"/>
      <c r="D1417" s="223"/>
      <c r="E1417" s="227"/>
      <c r="F1417" s="230"/>
      <c r="H1417" s="220"/>
      <c r="I1417" s="223"/>
    </row>
    <row r="1418" spans="1:9">
      <c r="A1418" s="230"/>
      <c r="B1418" s="230"/>
      <c r="C1418" s="231"/>
      <c r="D1418" s="223"/>
      <c r="E1418" s="227"/>
      <c r="F1418" s="230"/>
      <c r="H1418" s="220"/>
      <c r="I1418" s="223"/>
    </row>
    <row r="1419" spans="1:9">
      <c r="A1419" s="230"/>
      <c r="B1419" s="230"/>
      <c r="C1419" s="231"/>
      <c r="D1419" s="223"/>
      <c r="E1419" s="227"/>
      <c r="F1419" s="230"/>
      <c r="H1419" s="220"/>
      <c r="I1419" s="223"/>
    </row>
    <row r="1420" spans="1:9">
      <c r="A1420" s="230"/>
      <c r="B1420" s="230"/>
      <c r="C1420" s="231"/>
      <c r="D1420" s="223"/>
      <c r="E1420" s="227"/>
      <c r="F1420" s="230"/>
      <c r="H1420" s="220"/>
      <c r="I1420" s="223"/>
    </row>
    <row r="1421" spans="1:9">
      <c r="A1421" s="230"/>
      <c r="B1421" s="230"/>
      <c r="C1421" s="231"/>
      <c r="D1421" s="223"/>
      <c r="E1421" s="227"/>
      <c r="F1421" s="230"/>
      <c r="H1421" s="220"/>
      <c r="I1421" s="223"/>
    </row>
    <row r="1422" spans="1:9">
      <c r="A1422" s="230"/>
      <c r="B1422" s="230"/>
      <c r="C1422" s="231"/>
      <c r="D1422" s="223"/>
      <c r="E1422" s="227"/>
      <c r="F1422" s="230"/>
      <c r="H1422" s="220"/>
      <c r="I1422" s="223"/>
    </row>
    <row r="1423" spans="1:9">
      <c r="A1423" s="230"/>
      <c r="B1423" s="230"/>
      <c r="C1423" s="231"/>
      <c r="D1423" s="223"/>
      <c r="E1423" s="227"/>
      <c r="F1423" s="230"/>
      <c r="H1423" s="220"/>
      <c r="I1423" s="223"/>
    </row>
    <row r="1424" spans="1:9">
      <c r="A1424" s="230"/>
      <c r="B1424" s="230"/>
      <c r="C1424" s="231"/>
      <c r="D1424" s="223"/>
      <c r="E1424" s="227"/>
      <c r="F1424" s="230"/>
      <c r="H1424" s="220"/>
      <c r="I1424" s="223"/>
    </row>
    <row r="1425" spans="1:9">
      <c r="A1425" s="230"/>
      <c r="B1425" s="230"/>
      <c r="C1425" s="231"/>
      <c r="D1425" s="223"/>
      <c r="E1425" s="227"/>
      <c r="F1425" s="230"/>
      <c r="H1425" s="220"/>
      <c r="I1425" s="223"/>
    </row>
    <row r="1426" spans="1:9">
      <c r="A1426" s="230"/>
      <c r="B1426" s="230"/>
      <c r="C1426" s="231"/>
      <c r="D1426" s="223"/>
      <c r="E1426" s="227"/>
      <c r="F1426" s="230"/>
      <c r="H1426" s="220"/>
      <c r="I1426" s="223"/>
    </row>
    <row r="1427" spans="1:9">
      <c r="A1427" s="230"/>
      <c r="B1427" s="230"/>
      <c r="C1427" s="231"/>
      <c r="D1427" s="223"/>
      <c r="E1427" s="227"/>
      <c r="F1427" s="230"/>
      <c r="H1427" s="220"/>
      <c r="I1427" s="223"/>
    </row>
    <row r="1428" spans="1:9">
      <c r="A1428" s="230"/>
      <c r="B1428" s="230"/>
      <c r="C1428" s="231"/>
      <c r="D1428" s="223"/>
      <c r="E1428" s="227"/>
      <c r="F1428" s="230"/>
      <c r="H1428" s="220"/>
      <c r="I1428" s="223"/>
    </row>
    <row r="1429" spans="1:9">
      <c r="A1429" s="230"/>
      <c r="B1429" s="230"/>
      <c r="C1429" s="231"/>
      <c r="D1429" s="223"/>
      <c r="E1429" s="227"/>
      <c r="F1429" s="230"/>
      <c r="H1429" s="220"/>
      <c r="I1429" s="223"/>
    </row>
    <row r="1430" spans="1:9">
      <c r="A1430" s="230"/>
      <c r="B1430" s="230"/>
      <c r="C1430" s="231"/>
      <c r="D1430" s="223"/>
      <c r="E1430" s="227"/>
      <c r="F1430" s="230"/>
      <c r="H1430" s="220"/>
      <c r="I1430" s="223"/>
    </row>
    <row r="1431" spans="1:9">
      <c r="A1431" s="230"/>
      <c r="B1431" s="230"/>
      <c r="C1431" s="231"/>
      <c r="D1431" s="223"/>
      <c r="E1431" s="227"/>
      <c r="F1431" s="230"/>
      <c r="H1431" s="220"/>
      <c r="I1431" s="223"/>
    </row>
    <row r="1432" spans="1:9">
      <c r="A1432" s="230"/>
      <c r="B1432" s="230"/>
      <c r="C1432" s="231"/>
      <c r="D1432" s="223"/>
      <c r="E1432" s="227"/>
      <c r="F1432" s="230"/>
      <c r="H1432" s="220"/>
      <c r="I1432" s="223"/>
    </row>
    <row r="1433" spans="1:9">
      <c r="A1433" s="230"/>
      <c r="B1433" s="230"/>
      <c r="C1433" s="231"/>
      <c r="D1433" s="223"/>
      <c r="E1433" s="227"/>
      <c r="F1433" s="230"/>
      <c r="H1433" s="220"/>
      <c r="I1433" s="223"/>
    </row>
    <row r="1434" spans="1:9">
      <c r="A1434" s="230"/>
      <c r="B1434" s="230"/>
      <c r="C1434" s="231"/>
      <c r="D1434" s="223"/>
      <c r="E1434" s="227"/>
      <c r="F1434" s="230"/>
      <c r="H1434" s="220"/>
      <c r="I1434" s="223"/>
    </row>
    <row r="1435" spans="1:9">
      <c r="A1435" s="230"/>
      <c r="B1435" s="230"/>
      <c r="C1435" s="231"/>
      <c r="D1435" s="223"/>
      <c r="E1435" s="227"/>
      <c r="F1435" s="230"/>
      <c r="H1435" s="220"/>
      <c r="I1435" s="223"/>
    </row>
    <row r="1436" spans="1:9">
      <c r="A1436" s="230"/>
      <c r="B1436" s="230"/>
      <c r="C1436" s="231"/>
      <c r="D1436" s="223"/>
      <c r="E1436" s="227"/>
      <c r="F1436" s="230"/>
      <c r="H1436" s="220"/>
      <c r="I1436" s="223"/>
    </row>
    <row r="1437" spans="1:9">
      <c r="A1437" s="230"/>
      <c r="B1437" s="230"/>
      <c r="C1437" s="231"/>
      <c r="D1437" s="223"/>
      <c r="E1437" s="227"/>
      <c r="F1437" s="230"/>
      <c r="H1437" s="220"/>
      <c r="I1437" s="223"/>
    </row>
    <row r="1438" spans="1:9">
      <c r="A1438" s="230"/>
      <c r="B1438" s="230"/>
      <c r="C1438" s="231"/>
      <c r="D1438" s="223"/>
      <c r="E1438" s="227"/>
      <c r="F1438" s="230"/>
      <c r="H1438" s="220"/>
      <c r="I1438" s="223"/>
    </row>
    <row r="1439" spans="1:9">
      <c r="A1439" s="230"/>
      <c r="B1439" s="230"/>
      <c r="C1439" s="231"/>
      <c r="D1439" s="223"/>
      <c r="E1439" s="227"/>
      <c r="F1439" s="230"/>
      <c r="H1439" s="220"/>
      <c r="I1439" s="223"/>
    </row>
    <row r="1440" spans="1:9">
      <c r="A1440" s="230"/>
      <c r="B1440" s="230"/>
      <c r="C1440" s="231"/>
      <c r="D1440" s="223"/>
      <c r="E1440" s="227"/>
      <c r="F1440" s="230"/>
      <c r="H1440" s="220"/>
      <c r="I1440" s="223"/>
    </row>
    <row r="1441" spans="1:9">
      <c r="A1441" s="230"/>
      <c r="B1441" s="230"/>
      <c r="C1441" s="231"/>
      <c r="D1441" s="223"/>
      <c r="E1441" s="227"/>
      <c r="F1441" s="230"/>
      <c r="H1441" s="220"/>
      <c r="I1441" s="223"/>
    </row>
    <row r="1442" spans="1:9">
      <c r="A1442" s="230"/>
      <c r="B1442" s="230"/>
      <c r="C1442" s="231"/>
      <c r="D1442" s="223"/>
      <c r="E1442" s="227"/>
      <c r="F1442" s="230"/>
      <c r="H1442" s="220"/>
      <c r="I1442" s="223"/>
    </row>
    <row r="1443" spans="1:9">
      <c r="A1443" s="230"/>
      <c r="B1443" s="230"/>
      <c r="C1443" s="231"/>
      <c r="D1443" s="223"/>
      <c r="E1443" s="227"/>
      <c r="F1443" s="230"/>
      <c r="H1443" s="220"/>
      <c r="I1443" s="223"/>
    </row>
    <row r="1444" spans="1:9">
      <c r="A1444" s="230"/>
      <c r="B1444" s="230"/>
      <c r="C1444" s="231"/>
      <c r="D1444" s="223"/>
      <c r="E1444" s="227"/>
      <c r="F1444" s="230"/>
      <c r="H1444" s="220"/>
      <c r="I1444" s="223"/>
    </row>
    <row r="1445" spans="1:9">
      <c r="A1445" s="230"/>
      <c r="B1445" s="230"/>
      <c r="C1445" s="231"/>
      <c r="D1445" s="223"/>
      <c r="E1445" s="227"/>
      <c r="F1445" s="230"/>
      <c r="H1445" s="220"/>
      <c r="I1445" s="223"/>
    </row>
    <row r="1446" spans="1:9">
      <c r="A1446" s="230"/>
      <c r="B1446" s="230"/>
      <c r="C1446" s="231"/>
      <c r="D1446" s="223"/>
      <c r="E1446" s="227"/>
      <c r="F1446" s="230"/>
      <c r="H1446" s="220"/>
      <c r="I1446" s="223"/>
    </row>
    <row r="1447" spans="1:9">
      <c r="A1447" s="230"/>
      <c r="B1447" s="230"/>
      <c r="C1447" s="231"/>
      <c r="D1447" s="223"/>
      <c r="E1447" s="227"/>
      <c r="F1447" s="230"/>
      <c r="H1447" s="220"/>
      <c r="I1447" s="223"/>
    </row>
    <row r="1448" spans="1:9">
      <c r="A1448" s="230"/>
      <c r="B1448" s="230"/>
      <c r="C1448" s="231"/>
      <c r="D1448" s="223"/>
      <c r="E1448" s="227"/>
      <c r="F1448" s="230"/>
      <c r="H1448" s="220"/>
      <c r="I1448" s="223"/>
    </row>
    <row r="1449" spans="1:9">
      <c r="A1449" s="230"/>
      <c r="B1449" s="230"/>
      <c r="C1449" s="231"/>
      <c r="D1449" s="223"/>
      <c r="E1449" s="227"/>
      <c r="F1449" s="230"/>
      <c r="H1449" s="220"/>
      <c r="I1449" s="223"/>
    </row>
    <row r="1450" spans="1:9">
      <c r="A1450" s="230"/>
      <c r="B1450" s="230"/>
      <c r="C1450" s="231"/>
      <c r="D1450" s="223"/>
      <c r="E1450" s="227"/>
      <c r="F1450" s="230"/>
      <c r="H1450" s="220"/>
      <c r="I1450" s="223"/>
    </row>
    <row r="1451" spans="1:9">
      <c r="A1451" s="230"/>
      <c r="B1451" s="230"/>
      <c r="C1451" s="231"/>
      <c r="D1451" s="223"/>
      <c r="E1451" s="227"/>
      <c r="F1451" s="230"/>
      <c r="H1451" s="220"/>
      <c r="I1451" s="223"/>
    </row>
    <row r="1452" spans="1:9">
      <c r="A1452" s="230"/>
      <c r="B1452" s="230"/>
      <c r="C1452" s="231"/>
      <c r="D1452" s="223"/>
      <c r="E1452" s="227"/>
      <c r="F1452" s="230"/>
      <c r="H1452" s="220"/>
      <c r="I1452" s="223"/>
    </row>
    <row r="1453" spans="1:9">
      <c r="A1453" s="230"/>
      <c r="B1453" s="230"/>
      <c r="C1453" s="231"/>
      <c r="D1453" s="223"/>
      <c r="E1453" s="227"/>
      <c r="F1453" s="230"/>
      <c r="H1453" s="220"/>
      <c r="I1453" s="223"/>
    </row>
    <row r="1454" spans="1:9">
      <c r="A1454" s="230"/>
      <c r="B1454" s="230"/>
      <c r="C1454" s="231"/>
      <c r="D1454" s="223"/>
      <c r="E1454" s="227"/>
      <c r="F1454" s="230"/>
      <c r="H1454" s="220"/>
      <c r="I1454" s="223"/>
    </row>
    <row r="1455" spans="1:9">
      <c r="A1455" s="230"/>
      <c r="B1455" s="230"/>
      <c r="C1455" s="231"/>
      <c r="D1455" s="223"/>
      <c r="E1455" s="227"/>
      <c r="F1455" s="230"/>
      <c r="H1455" s="220"/>
      <c r="I1455" s="223"/>
    </row>
    <row r="1456" spans="1:9">
      <c r="A1456" s="230"/>
      <c r="B1456" s="230"/>
      <c r="C1456" s="231"/>
      <c r="D1456" s="223"/>
      <c r="E1456" s="227"/>
      <c r="F1456" s="230"/>
      <c r="H1456" s="220"/>
      <c r="I1456" s="223"/>
    </row>
    <row r="1457" spans="1:9">
      <c r="A1457" s="230"/>
      <c r="B1457" s="230"/>
      <c r="C1457" s="231"/>
      <c r="D1457" s="223"/>
      <c r="E1457" s="227"/>
      <c r="F1457" s="230"/>
      <c r="H1457" s="220"/>
      <c r="I1457" s="223"/>
    </row>
    <row r="1458" spans="1:9">
      <c r="A1458" s="230"/>
      <c r="B1458" s="230"/>
      <c r="C1458" s="231"/>
      <c r="D1458" s="223"/>
      <c r="E1458" s="227"/>
      <c r="F1458" s="230"/>
      <c r="H1458" s="220"/>
      <c r="I1458" s="223"/>
    </row>
    <row r="1459" spans="1:9">
      <c r="A1459" s="230"/>
      <c r="B1459" s="230"/>
      <c r="C1459" s="231"/>
      <c r="D1459" s="223"/>
      <c r="E1459" s="227"/>
      <c r="F1459" s="230"/>
      <c r="H1459" s="220"/>
      <c r="I1459" s="223"/>
    </row>
    <row r="1460" spans="1:9">
      <c r="A1460" s="230"/>
      <c r="B1460" s="230"/>
      <c r="C1460" s="231"/>
      <c r="D1460" s="223"/>
      <c r="E1460" s="227"/>
      <c r="F1460" s="230"/>
      <c r="H1460" s="220"/>
      <c r="I1460" s="223"/>
    </row>
    <row r="1461" spans="1:9">
      <c r="A1461" s="230"/>
      <c r="B1461" s="230"/>
      <c r="C1461" s="231"/>
      <c r="D1461" s="223"/>
      <c r="E1461" s="227"/>
      <c r="F1461" s="230"/>
      <c r="H1461" s="220"/>
      <c r="I1461" s="223"/>
    </row>
    <row r="1462" spans="1:9">
      <c r="A1462" s="230"/>
      <c r="B1462" s="230"/>
      <c r="C1462" s="231"/>
      <c r="D1462" s="223"/>
      <c r="E1462" s="227"/>
      <c r="F1462" s="230"/>
      <c r="H1462" s="220"/>
      <c r="I1462" s="223"/>
    </row>
    <row r="1463" spans="1:9">
      <c r="A1463" s="230"/>
      <c r="B1463" s="230"/>
      <c r="C1463" s="231"/>
      <c r="D1463" s="223"/>
      <c r="E1463" s="227"/>
      <c r="F1463" s="230"/>
      <c r="H1463" s="220"/>
      <c r="I1463" s="223"/>
    </row>
    <row r="1464" spans="1:9">
      <c r="A1464" s="230"/>
      <c r="B1464" s="230"/>
      <c r="C1464" s="231"/>
      <c r="D1464" s="223"/>
      <c r="E1464" s="227"/>
      <c r="F1464" s="230"/>
      <c r="H1464" s="220"/>
      <c r="I1464" s="223"/>
    </row>
    <row r="1465" spans="1:9">
      <c r="A1465" s="230"/>
      <c r="B1465" s="230"/>
      <c r="C1465" s="231"/>
      <c r="D1465" s="223"/>
      <c r="E1465" s="227"/>
      <c r="F1465" s="230"/>
      <c r="H1465" s="220"/>
      <c r="I1465" s="223"/>
    </row>
    <row r="1466" spans="1:9">
      <c r="A1466" s="230"/>
      <c r="B1466" s="230"/>
      <c r="C1466" s="231"/>
      <c r="D1466" s="223"/>
      <c r="E1466" s="227"/>
      <c r="F1466" s="230"/>
      <c r="H1466" s="220"/>
      <c r="I1466" s="223"/>
    </row>
    <row r="1467" spans="1:9">
      <c r="A1467" s="230"/>
      <c r="B1467" s="230"/>
      <c r="C1467" s="231"/>
      <c r="D1467" s="223"/>
      <c r="E1467" s="227"/>
      <c r="F1467" s="230"/>
      <c r="H1467" s="220"/>
      <c r="I1467" s="223"/>
    </row>
    <row r="1468" spans="1:9">
      <c r="A1468" s="230"/>
      <c r="B1468" s="230"/>
      <c r="C1468" s="231"/>
      <c r="D1468" s="223"/>
      <c r="E1468" s="227"/>
      <c r="F1468" s="230"/>
      <c r="H1468" s="220"/>
      <c r="I1468" s="223"/>
    </row>
    <row r="1469" spans="1:9">
      <c r="A1469" s="230"/>
      <c r="B1469" s="230"/>
      <c r="C1469" s="231"/>
      <c r="D1469" s="223"/>
      <c r="E1469" s="227"/>
      <c r="F1469" s="230"/>
      <c r="H1469" s="220"/>
      <c r="I1469" s="223"/>
    </row>
    <row r="1470" spans="1:9">
      <c r="A1470" s="230"/>
      <c r="B1470" s="230"/>
      <c r="C1470" s="231"/>
      <c r="D1470" s="223"/>
      <c r="E1470" s="227"/>
      <c r="F1470" s="230"/>
      <c r="H1470" s="220"/>
      <c r="I1470" s="223"/>
    </row>
    <row r="1471" spans="1:9">
      <c r="A1471" s="230"/>
      <c r="B1471" s="230"/>
      <c r="C1471" s="231"/>
      <c r="D1471" s="223"/>
      <c r="E1471" s="227"/>
      <c r="F1471" s="230"/>
      <c r="H1471" s="220"/>
      <c r="I1471" s="223"/>
    </row>
    <row r="1472" spans="1:9">
      <c r="A1472" s="230"/>
      <c r="B1472" s="230"/>
      <c r="C1472" s="231"/>
      <c r="D1472" s="223"/>
      <c r="E1472" s="227"/>
      <c r="F1472" s="230"/>
      <c r="H1472" s="220"/>
      <c r="I1472" s="223"/>
    </row>
    <row r="1473" spans="1:9">
      <c r="A1473" s="230"/>
      <c r="B1473" s="230"/>
      <c r="C1473" s="231"/>
      <c r="D1473" s="223"/>
      <c r="E1473" s="227"/>
      <c r="F1473" s="230"/>
      <c r="H1473" s="220"/>
      <c r="I1473" s="223"/>
    </row>
    <row r="1474" spans="1:9">
      <c r="A1474" s="230"/>
      <c r="B1474" s="230"/>
      <c r="C1474" s="231"/>
      <c r="D1474" s="223"/>
      <c r="E1474" s="227"/>
      <c r="F1474" s="230"/>
      <c r="H1474" s="220"/>
      <c r="I1474" s="223"/>
    </row>
    <row r="1475" spans="1:9">
      <c r="A1475" s="230"/>
      <c r="B1475" s="230"/>
      <c r="C1475" s="231"/>
      <c r="D1475" s="223"/>
      <c r="E1475" s="227"/>
      <c r="F1475" s="230"/>
      <c r="H1475" s="220"/>
      <c r="I1475" s="223"/>
    </row>
    <row r="1476" spans="1:9">
      <c r="A1476" s="230"/>
      <c r="B1476" s="230"/>
      <c r="C1476" s="231"/>
      <c r="D1476" s="223"/>
      <c r="E1476" s="227"/>
      <c r="F1476" s="230"/>
      <c r="H1476" s="220"/>
      <c r="I1476" s="223"/>
    </row>
    <row r="1477" spans="1:9">
      <c r="A1477" s="230"/>
      <c r="B1477" s="230"/>
      <c r="C1477" s="231"/>
      <c r="D1477" s="223"/>
      <c r="E1477" s="227"/>
      <c r="F1477" s="230"/>
      <c r="H1477" s="220"/>
      <c r="I1477" s="223"/>
    </row>
    <row r="1478" spans="1:9">
      <c r="A1478" s="230"/>
      <c r="B1478" s="230"/>
      <c r="C1478" s="231"/>
      <c r="D1478" s="223"/>
      <c r="E1478" s="227"/>
      <c r="F1478" s="230"/>
      <c r="H1478" s="220"/>
      <c r="I1478" s="223"/>
    </row>
    <row r="1479" spans="1:9">
      <c r="A1479" s="230"/>
      <c r="B1479" s="230"/>
      <c r="C1479" s="231"/>
      <c r="D1479" s="223"/>
      <c r="E1479" s="227"/>
      <c r="F1479" s="230"/>
      <c r="H1479" s="220"/>
      <c r="I1479" s="223"/>
    </row>
    <row r="1480" spans="1:9">
      <c r="A1480" s="230"/>
      <c r="B1480" s="230"/>
      <c r="C1480" s="231"/>
      <c r="D1480" s="223"/>
      <c r="E1480" s="227"/>
      <c r="F1480" s="230"/>
      <c r="H1480" s="220"/>
      <c r="I1480" s="223"/>
    </row>
    <row r="1481" spans="1:9">
      <c r="A1481" s="230"/>
      <c r="B1481" s="230"/>
      <c r="C1481" s="231"/>
      <c r="D1481" s="223"/>
      <c r="E1481" s="227"/>
      <c r="F1481" s="230"/>
      <c r="H1481" s="220"/>
      <c r="I1481" s="223"/>
    </row>
    <row r="1482" spans="1:9">
      <c r="A1482" s="230"/>
      <c r="B1482" s="230"/>
      <c r="C1482" s="231"/>
      <c r="D1482" s="223"/>
      <c r="E1482" s="227"/>
      <c r="F1482" s="230"/>
      <c r="H1482" s="220"/>
      <c r="I1482" s="223"/>
    </row>
    <row r="1483" spans="1:9">
      <c r="A1483" s="230"/>
      <c r="B1483" s="230"/>
      <c r="C1483" s="231"/>
      <c r="D1483" s="223"/>
      <c r="E1483" s="227"/>
      <c r="F1483" s="230"/>
      <c r="H1483" s="220"/>
      <c r="I1483" s="223"/>
    </row>
    <row r="1484" spans="1:9">
      <c r="A1484" s="230"/>
      <c r="B1484" s="230"/>
      <c r="C1484" s="231"/>
      <c r="D1484" s="223"/>
      <c r="E1484" s="227"/>
      <c r="F1484" s="230"/>
      <c r="H1484" s="220"/>
      <c r="I1484" s="223"/>
    </row>
    <row r="1485" spans="1:9">
      <c r="A1485" s="230"/>
      <c r="B1485" s="230"/>
      <c r="C1485" s="231"/>
      <c r="D1485" s="223"/>
      <c r="E1485" s="227"/>
      <c r="F1485" s="230"/>
      <c r="H1485" s="220"/>
      <c r="I1485" s="223"/>
    </row>
    <row r="1486" spans="1:9">
      <c r="A1486" s="230"/>
      <c r="B1486" s="230"/>
      <c r="C1486" s="231"/>
      <c r="D1486" s="223"/>
      <c r="E1486" s="227"/>
      <c r="F1486" s="230"/>
      <c r="H1486" s="220"/>
      <c r="I1486" s="223"/>
    </row>
    <row r="1487" spans="1:9">
      <c r="A1487" s="230"/>
      <c r="B1487" s="230"/>
      <c r="C1487" s="231"/>
      <c r="D1487" s="223"/>
      <c r="E1487" s="227"/>
      <c r="F1487" s="230"/>
      <c r="H1487" s="220"/>
      <c r="I1487" s="223"/>
    </row>
    <row r="1488" spans="1:9">
      <c r="A1488" s="230"/>
      <c r="B1488" s="230"/>
      <c r="C1488" s="231"/>
      <c r="D1488" s="223"/>
      <c r="E1488" s="227"/>
      <c r="F1488" s="230"/>
      <c r="H1488" s="220"/>
      <c r="I1488" s="223"/>
    </row>
    <row r="1489" spans="1:9">
      <c r="A1489" s="230"/>
      <c r="B1489" s="230"/>
      <c r="C1489" s="231"/>
      <c r="D1489" s="223"/>
      <c r="E1489" s="227"/>
      <c r="F1489" s="230"/>
      <c r="H1489" s="220"/>
      <c r="I1489" s="223"/>
    </row>
    <row r="1490" spans="1:9">
      <c r="A1490" s="230"/>
      <c r="B1490" s="230"/>
      <c r="C1490" s="231"/>
      <c r="D1490" s="223"/>
      <c r="E1490" s="227"/>
      <c r="F1490" s="230"/>
      <c r="H1490" s="220"/>
      <c r="I1490" s="223"/>
    </row>
    <row r="1491" spans="1:9">
      <c r="A1491" s="230"/>
      <c r="B1491" s="230"/>
      <c r="C1491" s="231"/>
      <c r="D1491" s="223"/>
      <c r="E1491" s="227"/>
      <c r="F1491" s="230"/>
      <c r="H1491" s="220"/>
      <c r="I1491" s="223"/>
    </row>
    <row r="1492" spans="1:9">
      <c r="A1492" s="230"/>
      <c r="B1492" s="230"/>
      <c r="C1492" s="231"/>
      <c r="D1492" s="223"/>
      <c r="E1492" s="227"/>
      <c r="F1492" s="230"/>
      <c r="H1492" s="220"/>
      <c r="I1492" s="223"/>
    </row>
    <row r="1493" spans="1:9">
      <c r="A1493" s="230"/>
      <c r="B1493" s="230"/>
      <c r="C1493" s="231"/>
      <c r="D1493" s="223"/>
      <c r="E1493" s="227"/>
      <c r="F1493" s="230"/>
      <c r="H1493" s="220"/>
      <c r="I1493" s="223"/>
    </row>
    <row r="1494" spans="1:9">
      <c r="A1494" s="230"/>
      <c r="B1494" s="230"/>
      <c r="C1494" s="231"/>
      <c r="D1494" s="223"/>
      <c r="E1494" s="227"/>
      <c r="F1494" s="230"/>
      <c r="H1494" s="220"/>
      <c r="I1494" s="223"/>
    </row>
    <row r="1495" spans="1:9">
      <c r="A1495" s="230"/>
      <c r="B1495" s="230"/>
      <c r="C1495" s="231"/>
      <c r="D1495" s="223"/>
      <c r="E1495" s="227"/>
      <c r="F1495" s="230"/>
      <c r="H1495" s="220"/>
      <c r="I1495" s="223"/>
    </row>
    <row r="1496" spans="1:9">
      <c r="A1496" s="230"/>
      <c r="B1496" s="230"/>
      <c r="C1496" s="231"/>
      <c r="D1496" s="223"/>
      <c r="E1496" s="227"/>
      <c r="F1496" s="230"/>
      <c r="H1496" s="220"/>
      <c r="I1496" s="223"/>
    </row>
    <row r="1497" spans="1:9">
      <c r="A1497" s="230"/>
      <c r="B1497" s="230"/>
      <c r="C1497" s="231"/>
      <c r="D1497" s="223"/>
      <c r="E1497" s="227"/>
      <c r="F1497" s="230"/>
      <c r="H1497" s="220"/>
      <c r="I1497" s="223"/>
    </row>
    <row r="1498" spans="1:9">
      <c r="A1498" s="230"/>
      <c r="B1498" s="230"/>
      <c r="C1498" s="231"/>
      <c r="D1498" s="223"/>
      <c r="E1498" s="227"/>
      <c r="F1498" s="230"/>
      <c r="H1498" s="220"/>
      <c r="I1498" s="223"/>
    </row>
    <row r="1499" spans="1:9">
      <c r="A1499" s="230"/>
      <c r="B1499" s="230"/>
      <c r="C1499" s="231"/>
      <c r="D1499" s="223"/>
      <c r="E1499" s="227"/>
      <c r="F1499" s="230"/>
      <c r="H1499" s="220"/>
      <c r="I1499" s="223"/>
    </row>
    <row r="1500" spans="1:9">
      <c r="A1500" s="230"/>
      <c r="B1500" s="230"/>
      <c r="C1500" s="231"/>
      <c r="D1500" s="223"/>
      <c r="E1500" s="227"/>
      <c r="F1500" s="230"/>
      <c r="H1500" s="220"/>
      <c r="I1500" s="223"/>
    </row>
    <row r="1501" spans="1:9">
      <c r="A1501" s="230"/>
      <c r="B1501" s="230"/>
      <c r="C1501" s="231"/>
      <c r="D1501" s="223"/>
      <c r="E1501" s="227"/>
      <c r="F1501" s="230"/>
      <c r="H1501" s="220"/>
      <c r="I1501" s="223"/>
    </row>
    <row r="1502" spans="1:9">
      <c r="A1502" s="230"/>
      <c r="B1502" s="230"/>
      <c r="C1502" s="231"/>
      <c r="D1502" s="223"/>
      <c r="E1502" s="227"/>
      <c r="F1502" s="230"/>
      <c r="H1502" s="220"/>
      <c r="I1502" s="223"/>
    </row>
    <row r="1503" spans="1:9">
      <c r="A1503" s="230"/>
      <c r="B1503" s="230"/>
      <c r="C1503" s="231"/>
      <c r="D1503" s="223"/>
      <c r="E1503" s="227"/>
      <c r="F1503" s="230"/>
      <c r="H1503" s="220"/>
      <c r="I1503" s="223"/>
    </row>
    <row r="1504" spans="1:9">
      <c r="A1504" s="230"/>
      <c r="B1504" s="230"/>
      <c r="C1504" s="231"/>
      <c r="D1504" s="223"/>
      <c r="E1504" s="227"/>
      <c r="F1504" s="230"/>
      <c r="H1504" s="220"/>
      <c r="I1504" s="223"/>
    </row>
    <row r="1505" spans="1:9">
      <c r="A1505" s="230"/>
      <c r="B1505" s="230"/>
      <c r="C1505" s="231"/>
      <c r="D1505" s="223"/>
      <c r="E1505" s="227"/>
      <c r="F1505" s="230"/>
      <c r="H1505" s="220"/>
      <c r="I1505" s="223"/>
    </row>
    <row r="1506" spans="1:9">
      <c r="A1506" s="230"/>
      <c r="B1506" s="230"/>
      <c r="C1506" s="231"/>
      <c r="D1506" s="223"/>
      <c r="E1506" s="227"/>
      <c r="F1506" s="230"/>
      <c r="H1506" s="220"/>
      <c r="I1506" s="223"/>
    </row>
    <row r="1507" spans="1:9">
      <c r="A1507" s="230"/>
      <c r="B1507" s="230"/>
      <c r="C1507" s="231"/>
      <c r="D1507" s="223"/>
      <c r="E1507" s="227"/>
      <c r="F1507" s="230"/>
      <c r="H1507" s="220"/>
      <c r="I1507" s="223"/>
    </row>
    <row r="1508" spans="1:9">
      <c r="A1508" s="230"/>
      <c r="B1508" s="230"/>
      <c r="C1508" s="231"/>
      <c r="D1508" s="223"/>
      <c r="E1508" s="227"/>
      <c r="F1508" s="230"/>
      <c r="H1508" s="220"/>
      <c r="I1508" s="223"/>
    </row>
    <row r="1509" spans="1:9">
      <c r="A1509" s="230"/>
      <c r="B1509" s="230"/>
      <c r="C1509" s="231"/>
      <c r="D1509" s="223"/>
      <c r="E1509" s="227"/>
      <c r="F1509" s="230"/>
      <c r="H1509" s="220"/>
      <c r="I1509" s="223"/>
    </row>
    <row r="1510" spans="1:9">
      <c r="A1510" s="230"/>
      <c r="B1510" s="230"/>
      <c r="C1510" s="231"/>
      <c r="D1510" s="223"/>
      <c r="E1510" s="227"/>
      <c r="F1510" s="230"/>
      <c r="H1510" s="220"/>
      <c r="I1510" s="223"/>
    </row>
    <row r="1511" spans="1:9">
      <c r="A1511" s="230"/>
      <c r="B1511" s="230"/>
      <c r="C1511" s="231"/>
      <c r="D1511" s="223"/>
      <c r="E1511" s="227"/>
      <c r="F1511" s="230"/>
      <c r="H1511" s="220"/>
      <c r="I1511" s="223"/>
    </row>
    <row r="1512" spans="1:9">
      <c r="A1512" s="230"/>
      <c r="B1512" s="230"/>
      <c r="C1512" s="231"/>
      <c r="D1512" s="223"/>
      <c r="E1512" s="227"/>
      <c r="F1512" s="230"/>
      <c r="H1512" s="220"/>
      <c r="I1512" s="223"/>
    </row>
    <row r="1513" spans="1:9">
      <c r="A1513" s="230"/>
      <c r="B1513" s="230"/>
      <c r="C1513" s="231"/>
      <c r="D1513" s="223"/>
      <c r="E1513" s="227"/>
      <c r="F1513" s="230"/>
      <c r="H1513" s="220"/>
      <c r="I1513" s="223"/>
    </row>
    <row r="1514" spans="1:9">
      <c r="A1514" s="230"/>
      <c r="B1514" s="230"/>
      <c r="C1514" s="231"/>
      <c r="D1514" s="223"/>
      <c r="E1514" s="227"/>
      <c r="F1514" s="230"/>
      <c r="H1514" s="220"/>
      <c r="I1514" s="223"/>
    </row>
    <row r="1515" spans="1:9">
      <c r="A1515" s="230"/>
      <c r="B1515" s="230"/>
      <c r="C1515" s="231"/>
      <c r="D1515" s="223"/>
      <c r="E1515" s="227"/>
      <c r="F1515" s="230"/>
      <c r="H1515" s="220"/>
      <c r="I1515" s="223"/>
    </row>
    <row r="1516" spans="1:9">
      <c r="A1516" s="230"/>
      <c r="B1516" s="230"/>
      <c r="C1516" s="231"/>
      <c r="D1516" s="223"/>
      <c r="E1516" s="227"/>
      <c r="F1516" s="230"/>
      <c r="H1516" s="220"/>
      <c r="I1516" s="223"/>
    </row>
    <row r="1517" spans="1:9">
      <c r="A1517" s="230"/>
      <c r="B1517" s="230"/>
      <c r="C1517" s="231"/>
      <c r="D1517" s="223"/>
      <c r="E1517" s="227"/>
      <c r="F1517" s="230"/>
      <c r="H1517" s="220"/>
      <c r="I1517" s="223"/>
    </row>
    <row r="1518" spans="1:9">
      <c r="A1518" s="230"/>
      <c r="B1518" s="230"/>
      <c r="C1518" s="231"/>
      <c r="D1518" s="223"/>
      <c r="E1518" s="227"/>
      <c r="F1518" s="230"/>
      <c r="H1518" s="220"/>
      <c r="I1518" s="223"/>
    </row>
    <row r="1519" spans="1:9">
      <c r="A1519" s="230"/>
      <c r="B1519" s="230"/>
      <c r="C1519" s="231"/>
      <c r="D1519" s="223"/>
      <c r="E1519" s="227"/>
      <c r="F1519" s="230"/>
      <c r="H1519" s="220"/>
      <c r="I1519" s="223"/>
    </row>
    <row r="1520" spans="1:9">
      <c r="A1520" s="230"/>
      <c r="B1520" s="230"/>
      <c r="C1520" s="231"/>
      <c r="D1520" s="223"/>
      <c r="E1520" s="227"/>
      <c r="F1520" s="230"/>
      <c r="H1520" s="220"/>
      <c r="I1520" s="223"/>
    </row>
    <row r="1521" spans="1:9">
      <c r="A1521" s="230"/>
      <c r="B1521" s="230"/>
      <c r="C1521" s="231"/>
      <c r="D1521" s="223"/>
      <c r="E1521" s="227"/>
      <c r="F1521" s="230"/>
      <c r="H1521" s="220"/>
      <c r="I1521" s="223"/>
    </row>
    <row r="1522" spans="1:9">
      <c r="A1522" s="230"/>
      <c r="B1522" s="230"/>
      <c r="C1522" s="231"/>
      <c r="D1522" s="223"/>
      <c r="E1522" s="227"/>
      <c r="F1522" s="230"/>
      <c r="H1522" s="220"/>
      <c r="I1522" s="223"/>
    </row>
    <row r="1523" spans="1:9">
      <c r="A1523" s="230"/>
      <c r="B1523" s="230"/>
      <c r="C1523" s="231"/>
      <c r="D1523" s="223"/>
      <c r="E1523" s="227"/>
      <c r="F1523" s="230"/>
      <c r="H1523" s="220"/>
      <c r="I1523" s="223"/>
    </row>
    <row r="1524" spans="1:9">
      <c r="A1524" s="230"/>
      <c r="B1524" s="230"/>
      <c r="C1524" s="231"/>
      <c r="D1524" s="223"/>
      <c r="E1524" s="227"/>
      <c r="F1524" s="230"/>
      <c r="H1524" s="220"/>
      <c r="I1524" s="223"/>
    </row>
    <row r="1525" spans="1:9">
      <c r="A1525" s="230"/>
      <c r="B1525" s="230"/>
      <c r="C1525" s="231"/>
      <c r="D1525" s="223"/>
      <c r="E1525" s="227"/>
      <c r="F1525" s="230"/>
      <c r="H1525" s="220"/>
      <c r="I1525" s="223"/>
    </row>
    <row r="1526" spans="1:9">
      <c r="A1526" s="230"/>
      <c r="B1526" s="230"/>
      <c r="C1526" s="231"/>
      <c r="D1526" s="223"/>
      <c r="E1526" s="227"/>
      <c r="F1526" s="230"/>
      <c r="H1526" s="220"/>
      <c r="I1526" s="223"/>
    </row>
    <row r="1527" spans="1:9">
      <c r="A1527" s="230"/>
      <c r="B1527" s="230"/>
      <c r="C1527" s="231"/>
      <c r="D1527" s="223"/>
      <c r="E1527" s="227"/>
      <c r="F1527" s="230"/>
      <c r="H1527" s="220"/>
      <c r="I1527" s="223"/>
    </row>
    <row r="1528" spans="1:9">
      <c r="A1528" s="230"/>
      <c r="B1528" s="230"/>
      <c r="C1528" s="231"/>
      <c r="D1528" s="223"/>
      <c r="E1528" s="227"/>
      <c r="F1528" s="230"/>
      <c r="H1528" s="220"/>
      <c r="I1528" s="223"/>
    </row>
    <row r="1529" spans="1:9">
      <c r="A1529" s="230"/>
      <c r="B1529" s="230"/>
      <c r="C1529" s="231"/>
      <c r="D1529" s="223"/>
      <c r="E1529" s="227"/>
      <c r="F1529" s="230"/>
      <c r="H1529" s="220"/>
      <c r="I1529" s="223"/>
    </row>
    <row r="1530" spans="1:9">
      <c r="A1530" s="230"/>
      <c r="B1530" s="230"/>
      <c r="C1530" s="231"/>
      <c r="D1530" s="223"/>
      <c r="E1530" s="227"/>
      <c r="F1530" s="230"/>
      <c r="H1530" s="220"/>
      <c r="I1530" s="223"/>
    </row>
    <row r="1531" spans="1:9">
      <c r="A1531" s="230"/>
      <c r="B1531" s="230"/>
      <c r="C1531" s="231"/>
      <c r="D1531" s="223"/>
      <c r="E1531" s="227"/>
      <c r="F1531" s="230"/>
      <c r="H1531" s="220"/>
      <c r="I1531" s="223"/>
    </row>
    <row r="1532" spans="1:9">
      <c r="A1532" s="230"/>
      <c r="B1532" s="230"/>
      <c r="C1532" s="231"/>
      <c r="D1532" s="223"/>
      <c r="E1532" s="227"/>
      <c r="F1532" s="230"/>
      <c r="H1532" s="220"/>
      <c r="I1532" s="223"/>
    </row>
    <row r="1533" spans="1:9">
      <c r="A1533" s="230"/>
      <c r="B1533" s="230"/>
      <c r="C1533" s="231"/>
      <c r="D1533" s="223"/>
      <c r="E1533" s="227"/>
      <c r="F1533" s="230"/>
      <c r="H1533" s="220"/>
      <c r="I1533" s="223"/>
    </row>
    <row r="1534" spans="1:9">
      <c r="A1534" s="230"/>
      <c r="B1534" s="230"/>
      <c r="C1534" s="231"/>
      <c r="D1534" s="223"/>
      <c r="E1534" s="227"/>
      <c r="F1534" s="230"/>
      <c r="H1534" s="220"/>
      <c r="I1534" s="223"/>
    </row>
    <row r="1535" spans="1:9">
      <c r="A1535" s="230"/>
      <c r="B1535" s="230"/>
      <c r="C1535" s="231"/>
      <c r="D1535" s="223"/>
      <c r="E1535" s="227"/>
      <c r="F1535" s="230"/>
      <c r="H1535" s="220"/>
      <c r="I1535" s="223"/>
    </row>
    <row r="1536" spans="1:9">
      <c r="A1536" s="230"/>
      <c r="B1536" s="230"/>
      <c r="C1536" s="231"/>
      <c r="D1536" s="223"/>
      <c r="E1536" s="227"/>
      <c r="F1536" s="230"/>
      <c r="H1536" s="220"/>
      <c r="I1536" s="223"/>
    </row>
    <row r="1537" spans="1:9">
      <c r="A1537" s="230"/>
      <c r="B1537" s="230"/>
      <c r="C1537" s="231"/>
      <c r="D1537" s="223"/>
      <c r="E1537" s="227"/>
      <c r="F1537" s="230"/>
      <c r="H1537" s="220"/>
      <c r="I1537" s="223"/>
    </row>
    <row r="1538" spans="1:9">
      <c r="A1538" s="230"/>
      <c r="B1538" s="230"/>
      <c r="C1538" s="231"/>
      <c r="D1538" s="223"/>
      <c r="E1538" s="227"/>
      <c r="F1538" s="230"/>
      <c r="H1538" s="220"/>
      <c r="I1538" s="223"/>
    </row>
    <row r="1539" spans="1:9">
      <c r="A1539" s="230"/>
      <c r="B1539" s="230"/>
      <c r="C1539" s="231"/>
      <c r="D1539" s="223"/>
      <c r="E1539" s="227"/>
      <c r="F1539" s="230"/>
      <c r="H1539" s="220"/>
      <c r="I1539" s="223"/>
    </row>
    <row r="1540" spans="1:9">
      <c r="A1540" s="230"/>
      <c r="B1540" s="230"/>
      <c r="C1540" s="231"/>
      <c r="D1540" s="223"/>
      <c r="E1540" s="227"/>
      <c r="F1540" s="230"/>
      <c r="H1540" s="220"/>
      <c r="I1540" s="223"/>
    </row>
    <row r="1541" spans="1:9">
      <c r="A1541" s="230"/>
      <c r="B1541" s="230"/>
      <c r="C1541" s="231"/>
      <c r="D1541" s="223"/>
      <c r="E1541" s="227"/>
      <c r="F1541" s="230"/>
      <c r="H1541" s="220"/>
      <c r="I1541" s="223"/>
    </row>
    <row r="1542" spans="1:9">
      <c r="A1542" s="230"/>
      <c r="B1542" s="230"/>
      <c r="C1542" s="231"/>
      <c r="D1542" s="223"/>
      <c r="E1542" s="227"/>
      <c r="F1542" s="230"/>
      <c r="H1542" s="220"/>
      <c r="I1542" s="223"/>
    </row>
    <row r="1543" spans="1:9">
      <c r="A1543" s="230"/>
      <c r="B1543" s="230"/>
      <c r="C1543" s="231"/>
      <c r="D1543" s="223"/>
      <c r="E1543" s="227"/>
      <c r="F1543" s="230"/>
      <c r="H1543" s="220"/>
      <c r="I1543" s="223"/>
    </row>
    <row r="1544" spans="1:9">
      <c r="A1544" s="230"/>
      <c r="B1544" s="230"/>
      <c r="C1544" s="231"/>
      <c r="D1544" s="223"/>
      <c r="E1544" s="227"/>
      <c r="F1544" s="230"/>
      <c r="H1544" s="220"/>
      <c r="I1544" s="223"/>
    </row>
    <row r="1545" spans="1:9">
      <c r="A1545" s="230"/>
      <c r="B1545" s="230"/>
      <c r="C1545" s="231"/>
      <c r="D1545" s="223"/>
      <c r="E1545" s="227"/>
      <c r="F1545" s="230"/>
      <c r="H1545" s="220"/>
      <c r="I1545" s="223"/>
    </row>
    <row r="1546" spans="1:9">
      <c r="A1546" s="230"/>
      <c r="B1546" s="230"/>
      <c r="C1546" s="231"/>
      <c r="D1546" s="223"/>
      <c r="E1546" s="227"/>
      <c r="F1546" s="230"/>
      <c r="H1546" s="220"/>
      <c r="I1546" s="223"/>
    </row>
    <row r="1547" spans="1:9">
      <c r="A1547" s="230"/>
      <c r="B1547" s="230"/>
      <c r="C1547" s="231"/>
      <c r="D1547" s="223"/>
      <c r="E1547" s="227"/>
      <c r="F1547" s="230"/>
      <c r="H1547" s="220"/>
      <c r="I1547" s="223"/>
    </row>
    <row r="1548" spans="1:9">
      <c r="A1548" s="230"/>
      <c r="B1548" s="230"/>
      <c r="C1548" s="231"/>
      <c r="D1548" s="223"/>
      <c r="E1548" s="227"/>
      <c r="F1548" s="230"/>
      <c r="H1548" s="220"/>
      <c r="I1548" s="223"/>
    </row>
    <row r="1549" spans="1:9">
      <c r="A1549" s="230"/>
      <c r="B1549" s="230"/>
      <c r="C1549" s="231"/>
      <c r="D1549" s="223"/>
      <c r="E1549" s="227"/>
      <c r="F1549" s="230"/>
      <c r="H1549" s="220"/>
      <c r="I1549" s="223"/>
    </row>
    <row r="1550" spans="1:9">
      <c r="A1550" s="230"/>
      <c r="B1550" s="230"/>
      <c r="C1550" s="231"/>
      <c r="D1550" s="223"/>
      <c r="E1550" s="227"/>
      <c r="F1550" s="230"/>
      <c r="H1550" s="220"/>
      <c r="I1550" s="223"/>
    </row>
    <row r="1551" spans="1:9">
      <c r="A1551" s="230"/>
      <c r="B1551" s="230"/>
      <c r="C1551" s="231"/>
      <c r="D1551" s="223"/>
      <c r="E1551" s="227"/>
      <c r="F1551" s="230"/>
      <c r="H1551" s="220"/>
      <c r="I1551" s="223"/>
    </row>
    <row r="1552" spans="1:9">
      <c r="A1552" s="230"/>
      <c r="B1552" s="230"/>
      <c r="C1552" s="231"/>
      <c r="D1552" s="223"/>
      <c r="E1552" s="227"/>
      <c r="F1552" s="230"/>
      <c r="H1552" s="220"/>
      <c r="I1552" s="223"/>
    </row>
    <row r="1553" spans="1:9">
      <c r="A1553" s="230"/>
      <c r="B1553" s="230"/>
      <c r="C1553" s="231"/>
      <c r="D1553" s="223"/>
      <c r="E1553" s="227"/>
      <c r="F1553" s="230"/>
      <c r="H1553" s="220"/>
      <c r="I1553" s="223"/>
    </row>
    <row r="1554" spans="1:9">
      <c r="A1554" s="230"/>
      <c r="B1554" s="230"/>
      <c r="C1554" s="231"/>
      <c r="D1554" s="223"/>
      <c r="E1554" s="227"/>
      <c r="F1554" s="230"/>
      <c r="H1554" s="220"/>
      <c r="I1554" s="223"/>
    </row>
    <row r="1555" spans="1:9">
      <c r="A1555" s="230"/>
      <c r="B1555" s="230"/>
      <c r="C1555" s="231"/>
      <c r="D1555" s="223"/>
      <c r="E1555" s="227"/>
      <c r="F1555" s="230"/>
      <c r="H1555" s="220"/>
      <c r="I1555" s="223"/>
    </row>
    <row r="1556" spans="1:9">
      <c r="A1556" s="230"/>
      <c r="B1556" s="230"/>
      <c r="C1556" s="231"/>
      <c r="D1556" s="223"/>
      <c r="E1556" s="227"/>
      <c r="F1556" s="230"/>
      <c r="H1556" s="220"/>
      <c r="I1556" s="223"/>
    </row>
    <row r="1557" spans="1:9">
      <c r="A1557" s="230"/>
      <c r="B1557" s="230"/>
      <c r="C1557" s="231"/>
      <c r="D1557" s="223"/>
      <c r="E1557" s="227"/>
      <c r="F1557" s="230"/>
      <c r="H1557" s="220"/>
      <c r="I1557" s="223"/>
    </row>
    <row r="1558" spans="1:9">
      <c r="A1558" s="230"/>
      <c r="B1558" s="230"/>
      <c r="C1558" s="231"/>
      <c r="D1558" s="223"/>
      <c r="E1558" s="227"/>
      <c r="F1558" s="230"/>
      <c r="H1558" s="220"/>
      <c r="I1558" s="223"/>
    </row>
    <row r="1559" spans="1:9">
      <c r="A1559" s="230"/>
      <c r="B1559" s="230"/>
      <c r="C1559" s="231"/>
      <c r="D1559" s="223"/>
      <c r="E1559" s="227"/>
      <c r="F1559" s="230"/>
      <c r="H1559" s="220"/>
      <c r="I1559" s="223"/>
    </row>
    <row r="1560" spans="1:9">
      <c r="A1560" s="230"/>
      <c r="B1560" s="230"/>
      <c r="C1560" s="231"/>
      <c r="D1560" s="223"/>
      <c r="E1560" s="227"/>
      <c r="F1560" s="230"/>
      <c r="H1560" s="220"/>
      <c r="I1560" s="223"/>
    </row>
    <row r="1561" spans="1:9">
      <c r="A1561" s="230"/>
      <c r="B1561" s="230"/>
      <c r="C1561" s="231"/>
      <c r="D1561" s="223"/>
      <c r="E1561" s="227"/>
      <c r="F1561" s="230"/>
      <c r="H1561" s="220"/>
      <c r="I1561" s="223"/>
    </row>
    <row r="1562" spans="1:9">
      <c r="A1562" s="230"/>
      <c r="B1562" s="230"/>
      <c r="C1562" s="231"/>
      <c r="D1562" s="223"/>
      <c r="E1562" s="227"/>
      <c r="F1562" s="230"/>
      <c r="H1562" s="220"/>
      <c r="I1562" s="223"/>
    </row>
    <row r="1563" spans="1:9">
      <c r="A1563" s="230"/>
      <c r="B1563" s="230"/>
      <c r="C1563" s="231"/>
      <c r="D1563" s="223"/>
      <c r="E1563" s="227"/>
      <c r="F1563" s="230"/>
      <c r="H1563" s="220"/>
      <c r="I1563" s="223"/>
    </row>
    <row r="1564" spans="1:9">
      <c r="A1564" s="230"/>
      <c r="B1564" s="230"/>
      <c r="C1564" s="231"/>
      <c r="D1564" s="223"/>
      <c r="E1564" s="227"/>
      <c r="F1564" s="230"/>
      <c r="H1564" s="220"/>
      <c r="I1564" s="223"/>
    </row>
    <row r="1565" spans="1:9">
      <c r="A1565" s="230"/>
      <c r="B1565" s="230"/>
      <c r="C1565" s="231"/>
      <c r="D1565" s="223"/>
      <c r="E1565" s="227"/>
      <c r="F1565" s="230"/>
      <c r="H1565" s="220"/>
      <c r="I1565" s="223"/>
    </row>
    <row r="1566" spans="1:9">
      <c r="A1566" s="230"/>
      <c r="B1566" s="230"/>
      <c r="C1566" s="231"/>
      <c r="D1566" s="223"/>
      <c r="E1566" s="227"/>
      <c r="F1566" s="230"/>
      <c r="H1566" s="220"/>
      <c r="I1566" s="223"/>
    </row>
    <row r="1567" spans="1:9">
      <c r="A1567" s="230"/>
      <c r="B1567" s="230"/>
      <c r="C1567" s="231"/>
      <c r="D1567" s="223"/>
      <c r="E1567" s="227"/>
      <c r="F1567" s="230"/>
      <c r="H1567" s="220"/>
      <c r="I1567" s="223"/>
    </row>
    <row r="1568" spans="1:9">
      <c r="A1568" s="230"/>
      <c r="B1568" s="230"/>
      <c r="C1568" s="231"/>
      <c r="D1568" s="223"/>
      <c r="E1568" s="227"/>
      <c r="F1568" s="230"/>
      <c r="H1568" s="220"/>
      <c r="I1568" s="223"/>
    </row>
    <row r="1569" spans="1:9">
      <c r="A1569" s="230"/>
      <c r="B1569" s="230"/>
      <c r="C1569" s="231"/>
      <c r="D1569" s="223"/>
      <c r="E1569" s="227"/>
      <c r="F1569" s="230"/>
      <c r="H1569" s="220"/>
      <c r="I1569" s="223"/>
    </row>
    <row r="1570" spans="1:9">
      <c r="A1570" s="230"/>
      <c r="B1570" s="230"/>
      <c r="C1570" s="231"/>
      <c r="D1570" s="223"/>
      <c r="E1570" s="227"/>
      <c r="F1570" s="230"/>
      <c r="H1570" s="220"/>
      <c r="I1570" s="223"/>
    </row>
    <row r="1571" spans="1:9">
      <c r="A1571" s="230"/>
      <c r="B1571" s="230"/>
      <c r="C1571" s="231"/>
      <c r="D1571" s="223"/>
      <c r="E1571" s="227"/>
      <c r="F1571" s="230"/>
      <c r="H1571" s="220"/>
      <c r="I1571" s="223"/>
    </row>
    <row r="1572" spans="1:9">
      <c r="A1572" s="230"/>
      <c r="B1572" s="230"/>
      <c r="C1572" s="231"/>
      <c r="D1572" s="223"/>
      <c r="E1572" s="227"/>
      <c r="F1572" s="230"/>
      <c r="H1572" s="220"/>
      <c r="I1572" s="223"/>
    </row>
    <row r="1573" spans="1:9">
      <c r="A1573" s="230"/>
      <c r="B1573" s="230"/>
      <c r="C1573" s="231"/>
      <c r="D1573" s="223"/>
      <c r="E1573" s="227"/>
      <c r="F1573" s="230"/>
      <c r="H1573" s="220"/>
      <c r="I1573" s="223"/>
    </row>
    <row r="1574" spans="1:9">
      <c r="A1574" s="230"/>
      <c r="B1574" s="230"/>
      <c r="C1574" s="231"/>
      <c r="D1574" s="223"/>
      <c r="E1574" s="227"/>
      <c r="F1574" s="230"/>
      <c r="H1574" s="220"/>
      <c r="I1574" s="223"/>
    </row>
    <row r="1575" spans="1:9">
      <c r="A1575" s="230"/>
      <c r="B1575" s="230"/>
      <c r="C1575" s="231"/>
      <c r="D1575" s="223"/>
      <c r="E1575" s="227"/>
      <c r="F1575" s="230"/>
      <c r="H1575" s="220"/>
      <c r="I1575" s="223"/>
    </row>
    <row r="1576" spans="1:9">
      <c r="A1576" s="230"/>
      <c r="B1576" s="230"/>
      <c r="C1576" s="231"/>
      <c r="D1576" s="223"/>
      <c r="E1576" s="227"/>
      <c r="F1576" s="230"/>
      <c r="H1576" s="220"/>
      <c r="I1576" s="223"/>
    </row>
    <row r="1577" spans="1:9">
      <c r="A1577" s="230"/>
      <c r="B1577" s="230"/>
      <c r="C1577" s="231"/>
      <c r="D1577" s="223"/>
      <c r="E1577" s="227"/>
      <c r="F1577" s="230"/>
      <c r="H1577" s="220"/>
      <c r="I1577" s="223"/>
    </row>
    <row r="1578" spans="1:9">
      <c r="A1578" s="230"/>
      <c r="B1578" s="230"/>
      <c r="C1578" s="231"/>
      <c r="D1578" s="223"/>
      <c r="E1578" s="227"/>
      <c r="F1578" s="230"/>
      <c r="H1578" s="220"/>
      <c r="I1578" s="223"/>
    </row>
    <row r="1579" spans="1:9">
      <c r="A1579" s="230"/>
      <c r="B1579" s="230"/>
      <c r="C1579" s="231"/>
      <c r="D1579" s="223"/>
      <c r="E1579" s="227"/>
      <c r="F1579" s="230"/>
      <c r="H1579" s="220"/>
      <c r="I1579" s="223"/>
    </row>
    <row r="1580" spans="1:9">
      <c r="A1580" s="230"/>
      <c r="B1580" s="230"/>
      <c r="C1580" s="231"/>
      <c r="D1580" s="223"/>
      <c r="E1580" s="227"/>
      <c r="F1580" s="230"/>
      <c r="H1580" s="220"/>
      <c r="I1580" s="223"/>
    </row>
    <row r="1581" spans="1:9">
      <c r="A1581" s="230"/>
      <c r="B1581" s="230"/>
      <c r="C1581" s="231"/>
      <c r="D1581" s="223"/>
      <c r="E1581" s="227"/>
      <c r="F1581" s="230"/>
      <c r="H1581" s="220"/>
      <c r="I1581" s="223"/>
    </row>
    <row r="1582" spans="1:9">
      <c r="A1582" s="230"/>
      <c r="B1582" s="230"/>
      <c r="C1582" s="231"/>
      <c r="D1582" s="223"/>
      <c r="E1582" s="227"/>
      <c r="F1582" s="230"/>
      <c r="H1582" s="220"/>
      <c r="I1582" s="223"/>
    </row>
    <row r="1583" spans="1:9">
      <c r="A1583" s="230"/>
      <c r="B1583" s="230"/>
      <c r="C1583" s="231"/>
      <c r="D1583" s="223"/>
      <c r="E1583" s="227"/>
      <c r="F1583" s="230"/>
      <c r="H1583" s="220"/>
      <c r="I1583" s="223"/>
    </row>
    <row r="1584" spans="1:9">
      <c r="A1584" s="230"/>
      <c r="B1584" s="230"/>
      <c r="C1584" s="231"/>
      <c r="D1584" s="223"/>
      <c r="E1584" s="227"/>
      <c r="F1584" s="230"/>
      <c r="H1584" s="220"/>
      <c r="I1584" s="223"/>
    </row>
    <row r="1585" spans="1:9">
      <c r="A1585" s="230"/>
      <c r="B1585" s="230"/>
      <c r="C1585" s="231"/>
      <c r="D1585" s="223"/>
      <c r="E1585" s="227"/>
      <c r="F1585" s="230"/>
      <c r="H1585" s="220"/>
      <c r="I1585" s="223"/>
    </row>
    <row r="1586" spans="1:9">
      <c r="A1586" s="230"/>
      <c r="B1586" s="230"/>
      <c r="C1586" s="231"/>
      <c r="D1586" s="223"/>
      <c r="E1586" s="227"/>
      <c r="F1586" s="230"/>
      <c r="H1586" s="220"/>
      <c r="I1586" s="223"/>
    </row>
    <row r="1587" spans="1:9">
      <c r="A1587" s="230"/>
      <c r="B1587" s="230"/>
      <c r="C1587" s="231"/>
      <c r="D1587" s="223"/>
      <c r="E1587" s="227"/>
      <c r="F1587" s="230"/>
      <c r="H1587" s="220"/>
      <c r="I1587" s="223"/>
    </row>
    <row r="1588" spans="1:9">
      <c r="A1588" s="230"/>
      <c r="B1588" s="230"/>
      <c r="C1588" s="231"/>
      <c r="D1588" s="223"/>
      <c r="E1588" s="227"/>
      <c r="F1588" s="230"/>
      <c r="H1588" s="220"/>
      <c r="I1588" s="223"/>
    </row>
    <row r="1589" spans="1:9">
      <c r="A1589" s="230"/>
      <c r="B1589" s="230"/>
      <c r="C1589" s="231"/>
      <c r="D1589" s="223"/>
      <c r="E1589" s="227"/>
      <c r="F1589" s="230"/>
      <c r="H1589" s="220"/>
      <c r="I1589" s="223"/>
    </row>
    <row r="1590" spans="1:9">
      <c r="A1590" s="230"/>
      <c r="B1590" s="230"/>
      <c r="C1590" s="231"/>
      <c r="D1590" s="223"/>
      <c r="E1590" s="227"/>
      <c r="F1590" s="230"/>
      <c r="H1590" s="220"/>
      <c r="I1590" s="223"/>
    </row>
    <row r="1591" spans="1:9">
      <c r="A1591" s="230"/>
      <c r="B1591" s="230"/>
      <c r="C1591" s="231"/>
      <c r="D1591" s="223"/>
      <c r="E1591" s="227"/>
      <c r="F1591" s="230"/>
      <c r="H1591" s="220"/>
      <c r="I1591" s="223"/>
    </row>
    <row r="1592" spans="1:9">
      <c r="A1592" s="230"/>
      <c r="B1592" s="230"/>
      <c r="C1592" s="231"/>
      <c r="D1592" s="223"/>
      <c r="E1592" s="227"/>
      <c r="F1592" s="230"/>
      <c r="H1592" s="220"/>
      <c r="I1592" s="223"/>
    </row>
    <row r="1593" spans="1:9">
      <c r="A1593" s="230"/>
      <c r="B1593" s="230"/>
      <c r="C1593" s="231"/>
      <c r="D1593" s="223"/>
      <c r="E1593" s="227"/>
      <c r="F1593" s="230"/>
      <c r="H1593" s="220"/>
      <c r="I1593" s="223"/>
    </row>
    <row r="1594" spans="1:9">
      <c r="A1594" s="230"/>
      <c r="B1594" s="230"/>
      <c r="C1594" s="231"/>
      <c r="D1594" s="223"/>
      <c r="E1594" s="227"/>
      <c r="F1594" s="230"/>
      <c r="H1594" s="220"/>
      <c r="I1594" s="223"/>
    </row>
    <row r="1595" spans="1:9">
      <c r="A1595" s="230"/>
      <c r="B1595" s="230"/>
      <c r="C1595" s="231"/>
      <c r="D1595" s="223"/>
      <c r="E1595" s="227"/>
      <c r="F1595" s="230"/>
      <c r="H1595" s="220"/>
      <c r="I1595" s="223"/>
    </row>
    <row r="1596" spans="1:9">
      <c r="A1596" s="230"/>
      <c r="B1596" s="230"/>
      <c r="C1596" s="231"/>
      <c r="D1596" s="223"/>
      <c r="E1596" s="227"/>
      <c r="F1596" s="230"/>
      <c r="H1596" s="220"/>
      <c r="I1596" s="223"/>
    </row>
    <row r="1597" spans="1:9">
      <c r="A1597" s="230"/>
      <c r="B1597" s="230"/>
      <c r="C1597" s="231"/>
      <c r="D1597" s="223"/>
      <c r="E1597" s="227"/>
      <c r="F1597" s="230"/>
      <c r="H1597" s="220"/>
      <c r="I1597" s="223"/>
    </row>
    <row r="1598" spans="1:9">
      <c r="A1598" s="230"/>
      <c r="B1598" s="230"/>
      <c r="C1598" s="231"/>
      <c r="D1598" s="223"/>
      <c r="E1598" s="227"/>
      <c r="F1598" s="230"/>
      <c r="H1598" s="220"/>
      <c r="I1598" s="223"/>
    </row>
    <row r="1599" spans="1:9">
      <c r="A1599" s="230"/>
      <c r="B1599" s="230"/>
      <c r="C1599" s="231"/>
      <c r="D1599" s="223"/>
      <c r="E1599" s="227"/>
      <c r="F1599" s="230"/>
      <c r="H1599" s="220"/>
      <c r="I1599" s="223"/>
    </row>
    <row r="1600" spans="1:9">
      <c r="A1600" s="230"/>
      <c r="B1600" s="230"/>
      <c r="C1600" s="231"/>
      <c r="D1600" s="223"/>
      <c r="E1600" s="227"/>
      <c r="F1600" s="230"/>
      <c r="H1600" s="220"/>
      <c r="I1600" s="223"/>
    </row>
    <row r="1601" spans="1:9">
      <c r="A1601" s="230"/>
      <c r="B1601" s="230"/>
      <c r="C1601" s="231"/>
      <c r="D1601" s="223"/>
      <c r="E1601" s="227"/>
      <c r="F1601" s="230"/>
      <c r="H1601" s="220"/>
      <c r="I1601" s="223"/>
    </row>
    <row r="1602" spans="1:9">
      <c r="A1602" s="230"/>
      <c r="B1602" s="230"/>
      <c r="C1602" s="231"/>
      <c r="D1602" s="223"/>
      <c r="E1602" s="227"/>
      <c r="F1602" s="230"/>
      <c r="H1602" s="220"/>
      <c r="I1602" s="223"/>
    </row>
    <row r="1603" spans="1:9">
      <c r="A1603" s="230"/>
      <c r="B1603" s="230"/>
      <c r="C1603" s="231"/>
      <c r="D1603" s="223"/>
      <c r="E1603" s="227"/>
      <c r="F1603" s="230"/>
      <c r="H1603" s="220"/>
      <c r="I1603" s="223"/>
    </row>
    <row r="1604" spans="1:9">
      <c r="A1604" s="230"/>
      <c r="B1604" s="230"/>
      <c r="C1604" s="231"/>
      <c r="D1604" s="223"/>
      <c r="E1604" s="227"/>
      <c r="F1604" s="230"/>
      <c r="H1604" s="220"/>
      <c r="I1604" s="223"/>
    </row>
    <row r="1605" spans="1:9">
      <c r="A1605" s="230"/>
      <c r="B1605" s="230"/>
      <c r="C1605" s="231"/>
      <c r="D1605" s="223"/>
      <c r="E1605" s="227"/>
      <c r="F1605" s="230"/>
      <c r="H1605" s="220"/>
      <c r="I1605" s="223"/>
    </row>
    <row r="1606" spans="1:9">
      <c r="A1606" s="230"/>
      <c r="B1606" s="230"/>
      <c r="C1606" s="231"/>
      <c r="D1606" s="223"/>
      <c r="E1606" s="227"/>
      <c r="F1606" s="230"/>
      <c r="H1606" s="220"/>
      <c r="I1606" s="223"/>
    </row>
    <row r="1607" spans="1:9">
      <c r="A1607" s="230"/>
      <c r="B1607" s="230"/>
      <c r="C1607" s="231"/>
      <c r="D1607" s="223"/>
      <c r="E1607" s="227"/>
      <c r="F1607" s="230"/>
      <c r="H1607" s="220"/>
      <c r="I1607" s="223"/>
    </row>
    <row r="1608" spans="1:9">
      <c r="A1608" s="230"/>
      <c r="B1608" s="230"/>
      <c r="C1608" s="231"/>
      <c r="D1608" s="223"/>
      <c r="E1608" s="227"/>
      <c r="F1608" s="230"/>
      <c r="H1608" s="220"/>
      <c r="I1608" s="223"/>
    </row>
    <row r="1609" spans="1:9">
      <c r="A1609" s="230"/>
      <c r="B1609" s="230"/>
      <c r="C1609" s="231"/>
      <c r="D1609" s="223"/>
      <c r="E1609" s="227"/>
      <c r="F1609" s="230"/>
      <c r="H1609" s="220"/>
      <c r="I1609" s="223"/>
    </row>
    <row r="1610" spans="1:9">
      <c r="A1610" s="230"/>
      <c r="B1610" s="230"/>
      <c r="C1610" s="231"/>
      <c r="D1610" s="223"/>
      <c r="E1610" s="227"/>
      <c r="F1610" s="230"/>
      <c r="H1610" s="220"/>
      <c r="I1610" s="223"/>
    </row>
    <row r="1611" spans="1:9">
      <c r="A1611" s="230"/>
      <c r="B1611" s="230"/>
      <c r="C1611" s="231"/>
      <c r="D1611" s="223"/>
      <c r="E1611" s="227"/>
      <c r="F1611" s="230"/>
      <c r="H1611" s="220"/>
      <c r="I1611" s="223"/>
    </row>
    <row r="1612" spans="1:9">
      <c r="A1612" s="230"/>
      <c r="B1612" s="230"/>
      <c r="C1612" s="231"/>
      <c r="D1612" s="223"/>
      <c r="E1612" s="227"/>
      <c r="F1612" s="230"/>
      <c r="H1612" s="220"/>
      <c r="I1612" s="223"/>
    </row>
    <row r="1613" spans="1:9">
      <c r="A1613" s="230"/>
      <c r="B1613" s="230"/>
      <c r="C1613" s="231"/>
      <c r="D1613" s="223"/>
      <c r="E1613" s="227"/>
      <c r="F1613" s="230"/>
      <c r="H1613" s="220"/>
      <c r="I1613" s="223"/>
    </row>
    <row r="1614" spans="1:9">
      <c r="A1614" s="230"/>
      <c r="B1614" s="230"/>
      <c r="C1614" s="231"/>
      <c r="D1614" s="223"/>
      <c r="E1614" s="227"/>
      <c r="F1614" s="230"/>
      <c r="H1614" s="220"/>
      <c r="I1614" s="223"/>
    </row>
    <row r="1615" spans="1:9">
      <c r="A1615" s="230"/>
      <c r="B1615" s="230"/>
      <c r="C1615" s="231"/>
      <c r="D1615" s="223"/>
      <c r="E1615" s="227"/>
      <c r="F1615" s="230"/>
      <c r="H1615" s="220"/>
      <c r="I1615" s="223"/>
    </row>
    <row r="1616" spans="1:9">
      <c r="A1616" s="230"/>
      <c r="B1616" s="230"/>
      <c r="C1616" s="231"/>
      <c r="D1616" s="223"/>
      <c r="E1616" s="227"/>
      <c r="F1616" s="230"/>
      <c r="H1616" s="220"/>
      <c r="I1616" s="223"/>
    </row>
    <row r="1617" spans="1:9">
      <c r="A1617" s="230"/>
      <c r="B1617" s="230"/>
      <c r="C1617" s="231"/>
      <c r="D1617" s="223"/>
      <c r="E1617" s="227"/>
      <c r="F1617" s="230"/>
      <c r="H1617" s="220"/>
      <c r="I1617" s="223"/>
    </row>
    <row r="1618" spans="1:9">
      <c r="A1618" s="230"/>
      <c r="B1618" s="230"/>
      <c r="C1618" s="231"/>
      <c r="D1618" s="223"/>
      <c r="E1618" s="227"/>
      <c r="F1618" s="230"/>
      <c r="H1618" s="220"/>
      <c r="I1618" s="223"/>
    </row>
    <row r="1619" spans="1:9">
      <c r="A1619" s="230"/>
      <c r="B1619" s="230"/>
      <c r="C1619" s="231"/>
      <c r="D1619" s="223"/>
      <c r="E1619" s="227"/>
      <c r="F1619" s="230"/>
      <c r="H1619" s="220"/>
      <c r="I1619" s="223"/>
    </row>
    <row r="1620" spans="1:9">
      <c r="A1620" s="230"/>
      <c r="B1620" s="230"/>
      <c r="C1620" s="231"/>
      <c r="D1620" s="223"/>
      <c r="E1620" s="227"/>
      <c r="F1620" s="230"/>
      <c r="H1620" s="220"/>
      <c r="I1620" s="223"/>
    </row>
    <row r="1621" spans="1:9">
      <c r="A1621" s="230"/>
      <c r="B1621" s="230"/>
      <c r="C1621" s="231"/>
      <c r="D1621" s="223"/>
      <c r="E1621" s="227"/>
      <c r="F1621" s="230"/>
      <c r="H1621" s="220"/>
      <c r="I1621" s="223"/>
    </row>
    <row r="1622" spans="1:9">
      <c r="A1622" s="230"/>
      <c r="B1622" s="230"/>
      <c r="C1622" s="231"/>
      <c r="D1622" s="223"/>
      <c r="E1622" s="227"/>
      <c r="F1622" s="230"/>
      <c r="H1622" s="220"/>
      <c r="I1622" s="223"/>
    </row>
    <row r="1623" spans="1:9">
      <c r="A1623" s="230"/>
      <c r="B1623" s="230"/>
      <c r="C1623" s="231"/>
      <c r="D1623" s="223"/>
      <c r="E1623" s="227"/>
      <c r="F1623" s="230"/>
      <c r="H1623" s="220"/>
      <c r="I1623" s="223"/>
    </row>
    <row r="1624" spans="1:9">
      <c r="A1624" s="230"/>
      <c r="B1624" s="230"/>
      <c r="C1624" s="231"/>
      <c r="D1624" s="223"/>
      <c r="E1624" s="227"/>
      <c r="F1624" s="230"/>
      <c r="H1624" s="220"/>
      <c r="I1624" s="223"/>
    </row>
    <row r="1625" spans="1:9">
      <c r="A1625" s="230"/>
      <c r="B1625" s="230"/>
      <c r="C1625" s="231"/>
      <c r="D1625" s="223"/>
      <c r="E1625" s="227"/>
      <c r="F1625" s="230"/>
      <c r="H1625" s="220"/>
      <c r="I1625" s="223"/>
    </row>
    <row r="1626" spans="1:9">
      <c r="A1626" s="230"/>
      <c r="B1626" s="230"/>
      <c r="C1626" s="231"/>
      <c r="D1626" s="223"/>
      <c r="E1626" s="227"/>
      <c r="F1626" s="230"/>
      <c r="H1626" s="220"/>
      <c r="I1626" s="223"/>
    </row>
    <row r="1627" spans="1:9">
      <c r="A1627" s="230"/>
      <c r="B1627" s="230"/>
      <c r="C1627" s="231"/>
      <c r="D1627" s="223"/>
      <c r="E1627" s="227"/>
      <c r="F1627" s="230"/>
      <c r="H1627" s="220"/>
      <c r="I1627" s="223"/>
    </row>
    <row r="1628" spans="1:9">
      <c r="A1628" s="230"/>
      <c r="B1628" s="230"/>
      <c r="C1628" s="231"/>
      <c r="D1628" s="223"/>
      <c r="E1628" s="227"/>
      <c r="F1628" s="230"/>
      <c r="H1628" s="220"/>
      <c r="I1628" s="223"/>
    </row>
    <row r="1629" spans="1:9">
      <c r="A1629" s="230"/>
      <c r="B1629" s="230"/>
      <c r="C1629" s="231"/>
      <c r="D1629" s="223"/>
      <c r="E1629" s="227"/>
      <c r="F1629" s="230"/>
      <c r="H1629" s="220"/>
      <c r="I1629" s="223"/>
    </row>
    <row r="1630" spans="1:9">
      <c r="A1630" s="230"/>
      <c r="B1630" s="230"/>
      <c r="C1630" s="231"/>
      <c r="D1630" s="223"/>
      <c r="E1630" s="227"/>
      <c r="F1630" s="230"/>
      <c r="H1630" s="220"/>
      <c r="I1630" s="223"/>
    </row>
    <row r="1631" spans="1:9">
      <c r="A1631" s="230"/>
      <c r="B1631" s="230"/>
      <c r="C1631" s="231"/>
      <c r="D1631" s="223"/>
      <c r="E1631" s="227"/>
      <c r="F1631" s="230"/>
      <c r="H1631" s="220"/>
      <c r="I1631" s="223"/>
    </row>
    <row r="1632" spans="1:9">
      <c r="A1632" s="230"/>
      <c r="B1632" s="230"/>
      <c r="C1632" s="231"/>
      <c r="D1632" s="223"/>
      <c r="E1632" s="227"/>
      <c r="F1632" s="230"/>
      <c r="H1632" s="220"/>
      <c r="I1632" s="223"/>
    </row>
    <row r="1633" spans="1:9">
      <c r="A1633" s="230"/>
      <c r="B1633" s="230"/>
      <c r="C1633" s="231"/>
      <c r="D1633" s="223"/>
      <c r="E1633" s="227"/>
      <c r="F1633" s="230"/>
      <c r="H1633" s="220"/>
      <c r="I1633" s="223"/>
    </row>
    <row r="1634" spans="1:9">
      <c r="A1634" s="230"/>
      <c r="B1634" s="230"/>
      <c r="C1634" s="231"/>
      <c r="D1634" s="223"/>
      <c r="E1634" s="227"/>
      <c r="F1634" s="230"/>
      <c r="H1634" s="220"/>
      <c r="I1634" s="223"/>
    </row>
    <row r="1635" spans="1:9">
      <c r="A1635" s="230"/>
      <c r="B1635" s="230"/>
      <c r="C1635" s="231"/>
      <c r="D1635" s="223"/>
      <c r="E1635" s="227"/>
      <c r="F1635" s="230"/>
      <c r="H1635" s="220"/>
      <c r="I1635" s="223"/>
    </row>
    <row r="1636" spans="1:9">
      <c r="A1636" s="230"/>
      <c r="B1636" s="230"/>
      <c r="C1636" s="231"/>
      <c r="D1636" s="223"/>
      <c r="E1636" s="227"/>
      <c r="F1636" s="230"/>
      <c r="H1636" s="220"/>
      <c r="I1636" s="223"/>
    </row>
    <row r="1637" spans="1:9">
      <c r="A1637" s="230"/>
      <c r="B1637" s="230"/>
      <c r="C1637" s="231"/>
      <c r="D1637" s="223"/>
      <c r="E1637" s="227"/>
      <c r="F1637" s="230"/>
      <c r="H1637" s="220"/>
      <c r="I1637" s="223"/>
    </row>
    <row r="1638" spans="1:9">
      <c r="A1638" s="230"/>
      <c r="B1638" s="230"/>
      <c r="C1638" s="231"/>
      <c r="D1638" s="223"/>
      <c r="E1638" s="227"/>
      <c r="F1638" s="230"/>
      <c r="H1638" s="220"/>
      <c r="I1638" s="223"/>
    </row>
    <row r="1639" spans="1:9">
      <c r="A1639" s="230"/>
      <c r="B1639" s="230"/>
      <c r="C1639" s="231"/>
      <c r="D1639" s="223"/>
      <c r="E1639" s="227"/>
      <c r="F1639" s="230"/>
      <c r="H1639" s="220"/>
      <c r="I1639" s="223"/>
    </row>
    <row r="1640" spans="1:9">
      <c r="A1640" s="230"/>
      <c r="B1640" s="230"/>
      <c r="C1640" s="231"/>
      <c r="D1640" s="223"/>
      <c r="E1640" s="227"/>
      <c r="F1640" s="230"/>
      <c r="H1640" s="220"/>
      <c r="I1640" s="223"/>
    </row>
    <row r="1641" spans="1:9">
      <c r="A1641" s="230"/>
      <c r="B1641" s="230"/>
      <c r="C1641" s="231"/>
      <c r="D1641" s="223"/>
      <c r="E1641" s="227"/>
      <c r="F1641" s="230"/>
      <c r="H1641" s="220"/>
      <c r="I1641" s="223"/>
    </row>
    <row r="1642" spans="1:9">
      <c r="A1642" s="230"/>
      <c r="B1642" s="230"/>
      <c r="C1642" s="231"/>
      <c r="D1642" s="223"/>
      <c r="E1642" s="227"/>
      <c r="F1642" s="230"/>
      <c r="H1642" s="220"/>
      <c r="I1642" s="223"/>
    </row>
    <row r="1643" spans="1:9">
      <c r="A1643" s="230"/>
      <c r="B1643" s="230"/>
      <c r="C1643" s="231"/>
      <c r="D1643" s="223"/>
      <c r="E1643" s="227"/>
      <c r="F1643" s="230"/>
      <c r="H1643" s="220"/>
      <c r="I1643" s="223"/>
    </row>
    <row r="1644" spans="1:9">
      <c r="A1644" s="230"/>
      <c r="B1644" s="230"/>
      <c r="C1644" s="231"/>
      <c r="D1644" s="223"/>
      <c r="E1644" s="227"/>
      <c r="F1644" s="230"/>
      <c r="H1644" s="220"/>
      <c r="I1644" s="223"/>
    </row>
    <row r="1645" spans="1:9">
      <c r="A1645" s="230"/>
      <c r="B1645" s="230"/>
      <c r="C1645" s="231"/>
      <c r="D1645" s="223"/>
      <c r="E1645" s="227"/>
      <c r="F1645" s="230"/>
      <c r="H1645" s="220"/>
      <c r="I1645" s="223"/>
    </row>
    <row r="1646" spans="1:9">
      <c r="A1646" s="230"/>
      <c r="B1646" s="230"/>
      <c r="C1646" s="231"/>
      <c r="D1646" s="223"/>
      <c r="E1646" s="227"/>
      <c r="F1646" s="230"/>
      <c r="H1646" s="220"/>
      <c r="I1646" s="223"/>
    </row>
    <row r="1647" spans="1:9">
      <c r="A1647" s="230"/>
      <c r="B1647" s="230"/>
      <c r="C1647" s="231"/>
      <c r="D1647" s="223"/>
      <c r="E1647" s="227"/>
      <c r="F1647" s="230"/>
      <c r="H1647" s="220"/>
      <c r="I1647" s="223"/>
    </row>
    <row r="1648" spans="1:9">
      <c r="A1648" s="230"/>
      <c r="B1648" s="230"/>
      <c r="C1648" s="231"/>
      <c r="D1648" s="223"/>
      <c r="E1648" s="227"/>
      <c r="F1648" s="230"/>
      <c r="H1648" s="220"/>
      <c r="I1648" s="223"/>
    </row>
    <row r="1649" spans="1:9">
      <c r="A1649" s="230"/>
      <c r="B1649" s="230"/>
      <c r="C1649" s="231"/>
      <c r="D1649" s="223"/>
      <c r="E1649" s="227"/>
      <c r="F1649" s="230"/>
      <c r="H1649" s="220"/>
      <c r="I1649" s="223"/>
    </row>
    <row r="1650" spans="1:9">
      <c r="A1650" s="230"/>
      <c r="B1650" s="230"/>
      <c r="C1650" s="231"/>
      <c r="D1650" s="223"/>
      <c r="E1650" s="227"/>
      <c r="F1650" s="230"/>
      <c r="H1650" s="220"/>
      <c r="I1650" s="223"/>
    </row>
    <row r="1651" spans="1:9">
      <c r="A1651" s="230"/>
      <c r="B1651" s="230"/>
      <c r="C1651" s="231"/>
      <c r="D1651" s="223"/>
      <c r="E1651" s="227"/>
      <c r="F1651" s="230"/>
      <c r="H1651" s="220"/>
      <c r="I1651" s="223"/>
    </row>
    <row r="1652" spans="1:9">
      <c r="A1652" s="230"/>
      <c r="B1652" s="230"/>
      <c r="C1652" s="231"/>
      <c r="D1652" s="223"/>
      <c r="E1652" s="227"/>
      <c r="F1652" s="230"/>
      <c r="H1652" s="220"/>
      <c r="I1652" s="223"/>
    </row>
    <row r="1653" spans="1:9">
      <c r="A1653" s="230"/>
      <c r="B1653" s="230"/>
      <c r="C1653" s="231"/>
      <c r="D1653" s="223"/>
      <c r="E1653" s="227"/>
      <c r="F1653" s="230"/>
      <c r="H1653" s="220"/>
      <c r="I1653" s="223"/>
    </row>
    <row r="1654" spans="1:9">
      <c r="A1654" s="230"/>
      <c r="B1654" s="230"/>
      <c r="C1654" s="231"/>
      <c r="D1654" s="223"/>
      <c r="E1654" s="227"/>
      <c r="F1654" s="230"/>
      <c r="H1654" s="220"/>
      <c r="I1654" s="223"/>
    </row>
    <row r="1655" spans="1:9">
      <c r="A1655" s="230"/>
      <c r="B1655" s="230"/>
      <c r="C1655" s="231"/>
      <c r="D1655" s="223"/>
      <c r="E1655" s="227"/>
      <c r="F1655" s="230"/>
      <c r="H1655" s="220"/>
      <c r="I1655" s="223"/>
    </row>
    <row r="1656" spans="1:9">
      <c r="A1656" s="230"/>
      <c r="B1656" s="230"/>
      <c r="C1656" s="231"/>
      <c r="D1656" s="223"/>
      <c r="E1656" s="227"/>
      <c r="F1656" s="230"/>
      <c r="H1656" s="220"/>
      <c r="I1656" s="223"/>
    </row>
    <row r="1657" spans="1:9">
      <c r="A1657" s="230"/>
      <c r="B1657" s="230"/>
      <c r="C1657" s="231"/>
      <c r="D1657" s="223"/>
      <c r="E1657" s="227"/>
      <c r="F1657" s="230"/>
      <c r="H1657" s="220"/>
      <c r="I1657" s="223"/>
    </row>
    <row r="1658" spans="1:9">
      <c r="A1658" s="230"/>
      <c r="B1658" s="230"/>
      <c r="C1658" s="231"/>
      <c r="D1658" s="223"/>
      <c r="E1658" s="227"/>
      <c r="F1658" s="230"/>
      <c r="H1658" s="220"/>
      <c r="I1658" s="223"/>
    </row>
    <row r="1659" spans="1:9">
      <c r="A1659" s="230"/>
      <c r="B1659" s="230"/>
      <c r="C1659" s="231"/>
      <c r="D1659" s="223"/>
      <c r="E1659" s="227"/>
      <c r="F1659" s="230"/>
      <c r="H1659" s="220"/>
      <c r="I1659" s="223"/>
    </row>
    <row r="1660" spans="1:9">
      <c r="A1660" s="230"/>
      <c r="B1660" s="230"/>
      <c r="C1660" s="231"/>
      <c r="D1660" s="223"/>
      <c r="E1660" s="227"/>
      <c r="F1660" s="230"/>
      <c r="H1660" s="220"/>
      <c r="I1660" s="223"/>
    </row>
    <row r="1661" spans="1:9">
      <c r="A1661" s="230"/>
      <c r="B1661" s="230"/>
      <c r="C1661" s="231"/>
      <c r="D1661" s="223"/>
      <c r="E1661" s="227"/>
      <c r="F1661" s="230"/>
      <c r="H1661" s="220"/>
      <c r="I1661" s="223"/>
    </row>
    <row r="1662" spans="1:9">
      <c r="A1662" s="230"/>
      <c r="B1662" s="230"/>
      <c r="C1662" s="231"/>
      <c r="D1662" s="223"/>
      <c r="E1662" s="227"/>
      <c r="F1662" s="230"/>
      <c r="H1662" s="220"/>
      <c r="I1662" s="223"/>
    </row>
    <row r="1663" spans="1:9">
      <c r="A1663" s="230"/>
      <c r="B1663" s="230"/>
      <c r="C1663" s="231"/>
      <c r="D1663" s="223"/>
      <c r="E1663" s="227"/>
      <c r="F1663" s="230"/>
      <c r="H1663" s="220"/>
      <c r="I1663" s="223"/>
    </row>
    <row r="1664" spans="1:9">
      <c r="A1664" s="230"/>
      <c r="B1664" s="230"/>
      <c r="C1664" s="231"/>
      <c r="D1664" s="223"/>
      <c r="E1664" s="227"/>
      <c r="F1664" s="230"/>
      <c r="H1664" s="220"/>
      <c r="I1664" s="223"/>
    </row>
    <row r="1665" spans="1:9">
      <c r="A1665" s="230"/>
      <c r="B1665" s="230"/>
      <c r="C1665" s="231"/>
      <c r="D1665" s="223"/>
      <c r="E1665" s="227"/>
      <c r="F1665" s="230"/>
      <c r="H1665" s="220"/>
      <c r="I1665" s="223"/>
    </row>
    <row r="1666" spans="1:9">
      <c r="A1666" s="230"/>
      <c r="B1666" s="230"/>
      <c r="C1666" s="231"/>
      <c r="D1666" s="223"/>
      <c r="E1666" s="227"/>
      <c r="F1666" s="230"/>
      <c r="H1666" s="220"/>
      <c r="I1666" s="223"/>
    </row>
    <row r="1667" spans="1:9">
      <c r="A1667" s="230"/>
      <c r="B1667" s="230"/>
      <c r="C1667" s="231"/>
      <c r="D1667" s="223"/>
      <c r="E1667" s="227"/>
      <c r="F1667" s="230"/>
      <c r="H1667" s="220"/>
      <c r="I1667" s="223"/>
    </row>
    <row r="1668" spans="1:9">
      <c r="A1668" s="230"/>
      <c r="B1668" s="230"/>
      <c r="C1668" s="231"/>
      <c r="D1668" s="223"/>
      <c r="E1668" s="227"/>
      <c r="F1668" s="230"/>
      <c r="H1668" s="220"/>
      <c r="I1668" s="223"/>
    </row>
    <row r="1669" spans="1:9">
      <c r="A1669" s="230"/>
      <c r="B1669" s="230"/>
      <c r="C1669" s="231"/>
      <c r="D1669" s="223"/>
      <c r="E1669" s="227"/>
      <c r="F1669" s="230"/>
      <c r="H1669" s="220"/>
      <c r="I1669" s="223"/>
    </row>
    <row r="1670" spans="1:9">
      <c r="A1670" s="230"/>
      <c r="B1670" s="230"/>
      <c r="C1670" s="231"/>
      <c r="D1670" s="223"/>
      <c r="E1670" s="227"/>
      <c r="F1670" s="230"/>
      <c r="H1670" s="220"/>
      <c r="I1670" s="223"/>
    </row>
    <row r="1671" spans="1:9">
      <c r="A1671" s="230"/>
      <c r="B1671" s="230"/>
      <c r="C1671" s="231"/>
      <c r="D1671" s="223"/>
      <c r="E1671" s="227"/>
      <c r="F1671" s="230"/>
      <c r="H1671" s="220"/>
      <c r="I1671" s="223"/>
    </row>
    <row r="1672" spans="1:9">
      <c r="A1672" s="230"/>
      <c r="B1672" s="230"/>
      <c r="C1672" s="231"/>
      <c r="D1672" s="223"/>
      <c r="E1672" s="227"/>
      <c r="F1672" s="230"/>
      <c r="H1672" s="220"/>
      <c r="I1672" s="223"/>
    </row>
    <row r="1673" spans="1:9">
      <c r="A1673" s="230"/>
      <c r="B1673" s="230"/>
      <c r="C1673" s="231"/>
      <c r="D1673" s="223"/>
      <c r="E1673" s="227"/>
      <c r="F1673" s="230"/>
      <c r="H1673" s="220"/>
      <c r="I1673" s="223"/>
    </row>
    <row r="1674" spans="1:9">
      <c r="A1674" s="230"/>
      <c r="B1674" s="230"/>
      <c r="C1674" s="231"/>
      <c r="D1674" s="223"/>
      <c r="E1674" s="227"/>
      <c r="F1674" s="230"/>
      <c r="H1674" s="220"/>
      <c r="I1674" s="223"/>
    </row>
    <row r="1675" spans="1:9">
      <c r="A1675" s="230"/>
      <c r="B1675" s="230"/>
      <c r="C1675" s="231"/>
      <c r="D1675" s="223"/>
      <c r="E1675" s="227"/>
      <c r="F1675" s="230"/>
      <c r="H1675" s="220"/>
      <c r="I1675" s="223"/>
    </row>
    <row r="1676" spans="1:9">
      <c r="A1676" s="230"/>
      <c r="B1676" s="230"/>
      <c r="C1676" s="231"/>
      <c r="D1676" s="223"/>
      <c r="E1676" s="227"/>
      <c r="F1676" s="230"/>
      <c r="H1676" s="220"/>
      <c r="I1676" s="223"/>
    </row>
    <row r="1677" spans="1:9">
      <c r="A1677" s="230"/>
      <c r="B1677" s="230"/>
      <c r="C1677" s="231"/>
      <c r="D1677" s="223"/>
      <c r="E1677" s="227"/>
      <c r="F1677" s="230"/>
      <c r="H1677" s="220"/>
      <c r="I1677" s="223"/>
    </row>
    <row r="1678" spans="1:9">
      <c r="A1678" s="230"/>
      <c r="B1678" s="230"/>
      <c r="C1678" s="231"/>
      <c r="D1678" s="223"/>
      <c r="E1678" s="227"/>
      <c r="F1678" s="230"/>
      <c r="H1678" s="220"/>
      <c r="I1678" s="223"/>
    </row>
    <row r="1679" spans="1:9">
      <c r="A1679" s="230"/>
      <c r="B1679" s="230"/>
      <c r="C1679" s="231"/>
      <c r="D1679" s="223"/>
      <c r="E1679" s="227"/>
      <c r="F1679" s="230"/>
      <c r="H1679" s="220"/>
      <c r="I1679" s="223"/>
    </row>
    <row r="1680" spans="1:9">
      <c r="A1680" s="230"/>
      <c r="B1680" s="230"/>
      <c r="C1680" s="231"/>
      <c r="D1680" s="223"/>
      <c r="E1680" s="227"/>
      <c r="F1680" s="230"/>
      <c r="H1680" s="220"/>
      <c r="I1680" s="223"/>
    </row>
    <row r="1681" spans="1:9">
      <c r="A1681" s="230"/>
      <c r="B1681" s="230"/>
      <c r="C1681" s="231"/>
      <c r="D1681" s="223"/>
      <c r="E1681" s="227"/>
      <c r="F1681" s="230"/>
      <c r="H1681" s="220"/>
      <c r="I1681" s="223"/>
    </row>
    <row r="1682" spans="1:9">
      <c r="A1682" s="230"/>
      <c r="B1682" s="230"/>
      <c r="C1682" s="231"/>
      <c r="D1682" s="223"/>
      <c r="E1682" s="227"/>
      <c r="F1682" s="230"/>
      <c r="H1682" s="220"/>
      <c r="I1682" s="223"/>
    </row>
    <row r="1683" spans="1:9">
      <c r="A1683" s="230"/>
      <c r="B1683" s="230"/>
      <c r="C1683" s="231"/>
      <c r="D1683" s="223"/>
      <c r="E1683" s="227"/>
      <c r="F1683" s="230"/>
      <c r="H1683" s="220"/>
      <c r="I1683" s="223"/>
    </row>
    <row r="1684" spans="1:9">
      <c r="A1684" s="230"/>
      <c r="B1684" s="230"/>
      <c r="C1684" s="231"/>
      <c r="D1684" s="223"/>
      <c r="E1684" s="227"/>
      <c r="F1684" s="230"/>
      <c r="H1684" s="220"/>
      <c r="I1684" s="223"/>
    </row>
    <row r="1685" spans="1:9">
      <c r="A1685" s="230"/>
      <c r="B1685" s="230"/>
      <c r="C1685" s="231"/>
      <c r="D1685" s="223"/>
      <c r="E1685" s="227"/>
      <c r="F1685" s="230"/>
      <c r="H1685" s="220"/>
      <c r="I1685" s="223"/>
    </row>
    <row r="1686" spans="1:9">
      <c r="A1686" s="230"/>
      <c r="B1686" s="230"/>
      <c r="C1686" s="231"/>
      <c r="D1686" s="223"/>
      <c r="E1686" s="227"/>
      <c r="F1686" s="230"/>
      <c r="H1686" s="220"/>
      <c r="I1686" s="223"/>
    </row>
    <row r="1687" spans="1:9">
      <c r="A1687" s="230"/>
      <c r="B1687" s="230"/>
      <c r="C1687" s="231"/>
      <c r="D1687" s="223"/>
      <c r="E1687" s="227"/>
      <c r="F1687" s="230"/>
      <c r="H1687" s="220"/>
      <c r="I1687" s="223"/>
    </row>
    <row r="1688" spans="1:9">
      <c r="A1688" s="230"/>
      <c r="B1688" s="230"/>
      <c r="C1688" s="231"/>
      <c r="D1688" s="223"/>
      <c r="E1688" s="227"/>
      <c r="F1688" s="230"/>
      <c r="H1688" s="220"/>
      <c r="I1688" s="223"/>
    </row>
    <row r="1689" spans="1:9">
      <c r="A1689" s="230"/>
      <c r="B1689" s="230"/>
      <c r="C1689" s="231"/>
      <c r="D1689" s="223"/>
      <c r="E1689" s="227"/>
      <c r="F1689" s="230"/>
      <c r="H1689" s="220"/>
      <c r="I1689" s="223"/>
    </row>
    <row r="1690" spans="1:9">
      <c r="A1690" s="230"/>
      <c r="B1690" s="230"/>
      <c r="C1690" s="231"/>
      <c r="D1690" s="223"/>
      <c r="E1690" s="227"/>
      <c r="F1690" s="230"/>
      <c r="H1690" s="220"/>
      <c r="I1690" s="223"/>
    </row>
    <row r="1691" spans="1:9">
      <c r="A1691" s="230"/>
      <c r="B1691" s="230"/>
      <c r="C1691" s="231"/>
      <c r="D1691" s="223"/>
      <c r="E1691" s="227"/>
      <c r="F1691" s="230"/>
      <c r="H1691" s="220"/>
      <c r="I1691" s="223"/>
    </row>
    <row r="1692" spans="1:9">
      <c r="A1692" s="230"/>
      <c r="B1692" s="230"/>
      <c r="C1692" s="231"/>
      <c r="D1692" s="223"/>
      <c r="E1692" s="227"/>
      <c r="F1692" s="230"/>
      <c r="H1692" s="220"/>
      <c r="I1692" s="223"/>
    </row>
    <row r="1693" spans="1:9">
      <c r="A1693" s="230"/>
      <c r="B1693" s="230"/>
      <c r="C1693" s="231"/>
      <c r="D1693" s="223"/>
      <c r="E1693" s="227"/>
      <c r="F1693" s="230"/>
      <c r="H1693" s="220"/>
      <c r="I1693" s="223"/>
    </row>
    <row r="1694" spans="1:9">
      <c r="A1694" s="230"/>
      <c r="B1694" s="230"/>
      <c r="C1694" s="231"/>
      <c r="D1694" s="223"/>
      <c r="E1694" s="227"/>
      <c r="F1694" s="230"/>
      <c r="H1694" s="220"/>
      <c r="I1694" s="223"/>
    </row>
    <row r="1695" spans="1:9">
      <c r="A1695" s="230"/>
      <c r="B1695" s="230"/>
      <c r="C1695" s="231"/>
      <c r="D1695" s="223"/>
      <c r="E1695" s="227"/>
      <c r="F1695" s="230"/>
      <c r="H1695" s="220"/>
      <c r="I1695" s="223"/>
    </row>
    <row r="1696" spans="1:9">
      <c r="A1696" s="230"/>
      <c r="B1696" s="230"/>
      <c r="C1696" s="231"/>
      <c r="D1696" s="223"/>
      <c r="E1696" s="227"/>
      <c r="F1696" s="230"/>
      <c r="H1696" s="220"/>
      <c r="I1696" s="223"/>
    </row>
    <row r="1697" spans="1:9">
      <c r="A1697" s="230"/>
      <c r="B1697" s="230"/>
      <c r="C1697" s="231"/>
      <c r="D1697" s="223"/>
      <c r="E1697" s="227"/>
      <c r="F1697" s="230"/>
      <c r="H1697" s="220"/>
      <c r="I1697" s="223"/>
    </row>
    <row r="1698" spans="1:9">
      <c r="A1698" s="230"/>
      <c r="B1698" s="230"/>
      <c r="C1698" s="231"/>
      <c r="D1698" s="223"/>
      <c r="E1698" s="227"/>
      <c r="F1698" s="230"/>
      <c r="H1698" s="220"/>
      <c r="I1698" s="223"/>
    </row>
    <row r="1699" spans="1:9">
      <c r="A1699" s="230"/>
      <c r="B1699" s="230"/>
      <c r="C1699" s="231"/>
      <c r="D1699" s="223"/>
      <c r="E1699" s="227"/>
      <c r="F1699" s="230"/>
      <c r="H1699" s="220"/>
      <c r="I1699" s="223"/>
    </row>
    <row r="1700" spans="1:9">
      <c r="A1700" s="230"/>
      <c r="B1700" s="230"/>
      <c r="C1700" s="231"/>
      <c r="D1700" s="223"/>
      <c r="E1700" s="227"/>
      <c r="F1700" s="230"/>
      <c r="H1700" s="220"/>
      <c r="I1700" s="223"/>
    </row>
    <row r="1701" spans="1:9">
      <c r="A1701" s="230"/>
      <c r="B1701" s="230"/>
      <c r="C1701" s="231"/>
      <c r="D1701" s="223"/>
      <c r="E1701" s="227"/>
      <c r="F1701" s="230"/>
      <c r="H1701" s="220"/>
      <c r="I1701" s="223"/>
    </row>
    <row r="1702" spans="1:9">
      <c r="A1702" s="230"/>
      <c r="B1702" s="230"/>
      <c r="C1702" s="231"/>
      <c r="D1702" s="223"/>
      <c r="E1702" s="227"/>
      <c r="F1702" s="230"/>
      <c r="H1702" s="220"/>
      <c r="I1702" s="223"/>
    </row>
    <row r="1703" spans="1:9">
      <c r="A1703" s="230"/>
      <c r="B1703" s="230"/>
      <c r="C1703" s="231"/>
      <c r="D1703" s="223"/>
      <c r="E1703" s="227"/>
      <c r="F1703" s="230"/>
      <c r="H1703" s="220"/>
      <c r="I1703" s="223"/>
    </row>
    <row r="1704" spans="1:9">
      <c r="A1704" s="230"/>
      <c r="B1704" s="230"/>
      <c r="C1704" s="231"/>
      <c r="D1704" s="223"/>
      <c r="E1704" s="227"/>
      <c r="F1704" s="230"/>
      <c r="H1704" s="220"/>
      <c r="I1704" s="223"/>
    </row>
    <row r="1705" spans="1:9">
      <c r="A1705" s="230"/>
      <c r="B1705" s="230"/>
      <c r="C1705" s="231"/>
      <c r="D1705" s="223"/>
      <c r="E1705" s="227"/>
      <c r="F1705" s="230"/>
      <c r="H1705" s="220"/>
      <c r="I1705" s="223"/>
    </row>
    <row r="1706" spans="1:9">
      <c r="A1706" s="230"/>
      <c r="B1706" s="230"/>
      <c r="C1706" s="231"/>
      <c r="D1706" s="223"/>
      <c r="E1706" s="227"/>
      <c r="F1706" s="230"/>
      <c r="H1706" s="220"/>
      <c r="I1706" s="223"/>
    </row>
    <row r="1707" spans="1:9">
      <c r="A1707" s="230"/>
      <c r="B1707" s="230"/>
      <c r="C1707" s="231"/>
      <c r="D1707" s="223"/>
      <c r="E1707" s="227"/>
      <c r="F1707" s="230"/>
      <c r="H1707" s="220"/>
      <c r="I1707" s="223"/>
    </row>
    <row r="1708" spans="1:9">
      <c r="A1708" s="230"/>
      <c r="B1708" s="230"/>
      <c r="C1708" s="231"/>
      <c r="D1708" s="223"/>
      <c r="E1708" s="227"/>
      <c r="F1708" s="230"/>
      <c r="H1708" s="220"/>
      <c r="I1708" s="223"/>
    </row>
    <row r="1709" spans="1:9">
      <c r="A1709" s="230"/>
      <c r="B1709" s="230"/>
      <c r="C1709" s="231"/>
      <c r="D1709" s="223"/>
      <c r="E1709" s="227"/>
      <c r="F1709" s="230"/>
      <c r="H1709" s="220"/>
      <c r="I1709" s="223"/>
    </row>
    <row r="1710" spans="1:9">
      <c r="A1710" s="230"/>
      <c r="B1710" s="230"/>
      <c r="C1710" s="231"/>
      <c r="D1710" s="223"/>
      <c r="E1710" s="227"/>
      <c r="F1710" s="230"/>
      <c r="H1710" s="220"/>
      <c r="I1710" s="223"/>
    </row>
    <row r="1711" spans="1:9">
      <c r="A1711" s="230"/>
      <c r="B1711" s="230"/>
      <c r="C1711" s="231"/>
      <c r="D1711" s="223"/>
      <c r="E1711" s="227"/>
      <c r="F1711" s="230"/>
      <c r="H1711" s="220"/>
      <c r="I1711" s="223"/>
    </row>
    <row r="1712" spans="1:9">
      <c r="A1712" s="230"/>
      <c r="B1712" s="230"/>
      <c r="C1712" s="231"/>
      <c r="D1712" s="223"/>
      <c r="E1712" s="227"/>
      <c r="F1712" s="230"/>
      <c r="H1712" s="220"/>
      <c r="I1712" s="223"/>
    </row>
    <row r="1713" spans="1:9">
      <c r="A1713" s="230"/>
      <c r="B1713" s="230"/>
      <c r="C1713" s="231"/>
      <c r="D1713" s="223"/>
      <c r="E1713" s="227"/>
      <c r="F1713" s="230"/>
      <c r="H1713" s="220"/>
      <c r="I1713" s="223"/>
    </row>
    <row r="1714" spans="1:9">
      <c r="A1714" s="230"/>
      <c r="B1714" s="230"/>
      <c r="C1714" s="231"/>
      <c r="D1714" s="223"/>
      <c r="E1714" s="227"/>
      <c r="F1714" s="230"/>
      <c r="H1714" s="220"/>
      <c r="I1714" s="223"/>
    </row>
    <row r="1715" spans="1:9">
      <c r="A1715" s="230"/>
      <c r="B1715" s="230"/>
      <c r="C1715" s="231"/>
      <c r="D1715" s="223"/>
      <c r="E1715" s="227"/>
      <c r="F1715" s="230"/>
      <c r="H1715" s="220"/>
      <c r="I1715" s="223"/>
    </row>
    <row r="1716" spans="1:9">
      <c r="A1716" s="230"/>
      <c r="B1716" s="230"/>
      <c r="C1716" s="231"/>
      <c r="D1716" s="223"/>
      <c r="E1716" s="227"/>
      <c r="F1716" s="230"/>
      <c r="H1716" s="220"/>
      <c r="I1716" s="223"/>
    </row>
    <row r="1717" spans="1:9">
      <c r="A1717" s="230"/>
      <c r="B1717" s="230"/>
      <c r="C1717" s="231"/>
      <c r="D1717" s="223"/>
      <c r="E1717" s="227"/>
      <c r="F1717" s="230"/>
      <c r="H1717" s="220"/>
      <c r="I1717" s="223"/>
    </row>
    <row r="1718" spans="1:9">
      <c r="A1718" s="230"/>
      <c r="B1718" s="230"/>
      <c r="C1718" s="231"/>
      <c r="D1718" s="223"/>
      <c r="E1718" s="227"/>
      <c r="F1718" s="230"/>
      <c r="H1718" s="220"/>
      <c r="I1718" s="223"/>
    </row>
    <row r="1719" spans="1:9">
      <c r="A1719" s="230"/>
      <c r="B1719" s="230"/>
      <c r="C1719" s="231"/>
      <c r="D1719" s="223"/>
      <c r="E1719" s="227"/>
      <c r="F1719" s="230"/>
      <c r="H1719" s="220"/>
      <c r="I1719" s="223"/>
    </row>
    <row r="1720" spans="1:9">
      <c r="A1720" s="230"/>
      <c r="B1720" s="230"/>
      <c r="C1720" s="231"/>
      <c r="D1720" s="223"/>
      <c r="E1720" s="227"/>
      <c r="F1720" s="230"/>
      <c r="H1720" s="220"/>
      <c r="I1720" s="223"/>
    </row>
    <row r="1721" spans="1:9">
      <c r="A1721" s="230"/>
      <c r="B1721" s="230"/>
      <c r="C1721" s="231"/>
      <c r="D1721" s="223"/>
      <c r="E1721" s="227"/>
      <c r="F1721" s="230"/>
      <c r="H1721" s="220"/>
      <c r="I1721" s="223"/>
    </row>
    <row r="1722" spans="1:9">
      <c r="A1722" s="230"/>
      <c r="B1722" s="230"/>
      <c r="C1722" s="231"/>
      <c r="D1722" s="223"/>
      <c r="E1722" s="227"/>
      <c r="F1722" s="230"/>
      <c r="H1722" s="220"/>
      <c r="I1722" s="223"/>
    </row>
    <row r="1723" spans="1:9">
      <c r="A1723" s="230"/>
      <c r="B1723" s="230"/>
      <c r="C1723" s="231"/>
      <c r="D1723" s="223"/>
      <c r="E1723" s="227"/>
      <c r="F1723" s="230"/>
      <c r="H1723" s="220"/>
      <c r="I1723" s="223"/>
    </row>
    <row r="1724" spans="1:9">
      <c r="A1724" s="230"/>
      <c r="B1724" s="230"/>
      <c r="C1724" s="231"/>
      <c r="D1724" s="223"/>
      <c r="E1724" s="227"/>
      <c r="F1724" s="230"/>
      <c r="H1724" s="220"/>
      <c r="I1724" s="223"/>
    </row>
    <row r="1725" spans="1:9">
      <c r="A1725" s="230"/>
      <c r="B1725" s="230"/>
      <c r="C1725" s="231"/>
      <c r="D1725" s="223"/>
      <c r="E1725" s="227"/>
      <c r="F1725" s="230"/>
      <c r="H1725" s="220"/>
      <c r="I1725" s="223"/>
    </row>
    <row r="1726" spans="1:9">
      <c r="A1726" s="230"/>
      <c r="B1726" s="230"/>
      <c r="C1726" s="231"/>
      <c r="D1726" s="223"/>
      <c r="E1726" s="227"/>
      <c r="F1726" s="230"/>
      <c r="H1726" s="220"/>
      <c r="I1726" s="223"/>
    </row>
    <row r="1727" spans="1:9">
      <c r="A1727" s="230"/>
      <c r="B1727" s="230"/>
      <c r="C1727" s="231"/>
      <c r="D1727" s="223"/>
      <c r="E1727" s="227"/>
      <c r="F1727" s="230"/>
      <c r="H1727" s="220"/>
      <c r="I1727" s="223"/>
    </row>
    <row r="1728" spans="1:9">
      <c r="A1728" s="230"/>
      <c r="B1728" s="230"/>
      <c r="C1728" s="231"/>
      <c r="D1728" s="223"/>
      <c r="E1728" s="227"/>
      <c r="F1728" s="230"/>
      <c r="H1728" s="220"/>
      <c r="I1728" s="223"/>
    </row>
    <row r="1729" spans="1:9">
      <c r="A1729" s="230"/>
      <c r="B1729" s="230"/>
      <c r="C1729" s="231"/>
      <c r="D1729" s="223"/>
      <c r="E1729" s="227"/>
      <c r="F1729" s="230"/>
      <c r="H1729" s="220"/>
      <c r="I1729" s="223"/>
    </row>
    <row r="1730" spans="1:9">
      <c r="A1730" s="230"/>
      <c r="B1730" s="230"/>
      <c r="C1730" s="231"/>
      <c r="D1730" s="223"/>
      <c r="E1730" s="227"/>
      <c r="F1730" s="230"/>
      <c r="H1730" s="220"/>
      <c r="I1730" s="223"/>
    </row>
    <row r="1731" spans="1:9">
      <c r="A1731" s="230"/>
      <c r="B1731" s="230"/>
      <c r="C1731" s="231"/>
      <c r="D1731" s="223"/>
      <c r="E1731" s="227"/>
      <c r="F1731" s="230"/>
      <c r="H1731" s="220"/>
      <c r="I1731" s="223"/>
    </row>
    <row r="1732" spans="1:9">
      <c r="A1732" s="230"/>
      <c r="B1732" s="230"/>
      <c r="C1732" s="231"/>
      <c r="D1732" s="223"/>
      <c r="E1732" s="227"/>
      <c r="F1732" s="230"/>
      <c r="H1732" s="220"/>
      <c r="I1732" s="223"/>
    </row>
    <row r="1733" spans="1:9">
      <c r="A1733" s="230"/>
      <c r="B1733" s="230"/>
      <c r="C1733" s="231"/>
      <c r="D1733" s="223"/>
      <c r="E1733" s="227"/>
      <c r="F1733" s="230"/>
      <c r="H1733" s="220"/>
      <c r="I1733" s="223"/>
    </row>
    <row r="1734" spans="1:9">
      <c r="A1734" s="230"/>
      <c r="B1734" s="230"/>
      <c r="C1734" s="231"/>
      <c r="D1734" s="223"/>
      <c r="E1734" s="227"/>
      <c r="F1734" s="230"/>
      <c r="H1734" s="220"/>
      <c r="I1734" s="223"/>
    </row>
    <row r="1735" spans="1:9">
      <c r="A1735" s="230"/>
      <c r="B1735" s="230"/>
      <c r="C1735" s="231"/>
      <c r="D1735" s="223"/>
      <c r="E1735" s="227"/>
      <c r="F1735" s="230"/>
      <c r="H1735" s="220"/>
      <c r="I1735" s="223"/>
    </row>
    <row r="1736" spans="1:9">
      <c r="A1736" s="230"/>
      <c r="B1736" s="230"/>
      <c r="C1736" s="231"/>
      <c r="D1736" s="223"/>
      <c r="E1736" s="227"/>
      <c r="F1736" s="230"/>
      <c r="H1736" s="220"/>
      <c r="I1736" s="223"/>
    </row>
    <row r="1737" spans="1:9">
      <c r="A1737" s="230"/>
      <c r="B1737" s="230"/>
      <c r="C1737" s="231"/>
      <c r="D1737" s="223"/>
      <c r="E1737" s="227"/>
      <c r="F1737" s="230"/>
      <c r="H1737" s="220"/>
      <c r="I1737" s="223"/>
    </row>
    <row r="1738" spans="1:9">
      <c r="A1738" s="230"/>
      <c r="B1738" s="230"/>
      <c r="C1738" s="231"/>
      <c r="D1738" s="223"/>
      <c r="E1738" s="227"/>
      <c r="F1738" s="230"/>
      <c r="H1738" s="220"/>
      <c r="I1738" s="223"/>
    </row>
    <row r="1739" spans="1:9">
      <c r="A1739" s="230"/>
      <c r="B1739" s="230"/>
      <c r="C1739" s="231"/>
      <c r="D1739" s="223"/>
      <c r="E1739" s="227"/>
      <c r="F1739" s="230"/>
      <c r="H1739" s="220"/>
      <c r="I1739" s="223"/>
    </row>
    <row r="1740" spans="1:9">
      <c r="A1740" s="230"/>
      <c r="B1740" s="230"/>
      <c r="C1740" s="231"/>
      <c r="D1740" s="223"/>
      <c r="E1740" s="227"/>
      <c r="F1740" s="230"/>
      <c r="H1740" s="220"/>
      <c r="I1740" s="223"/>
    </row>
    <row r="1741" spans="1:9">
      <c r="A1741" s="230"/>
      <c r="B1741" s="230"/>
      <c r="C1741" s="231"/>
      <c r="D1741" s="223"/>
      <c r="E1741" s="227"/>
      <c r="F1741" s="230"/>
      <c r="H1741" s="220"/>
      <c r="I1741" s="223"/>
    </row>
    <row r="1742" spans="1:9">
      <c r="A1742" s="230"/>
      <c r="B1742" s="230"/>
      <c r="C1742" s="231"/>
      <c r="D1742" s="223"/>
      <c r="E1742" s="227"/>
      <c r="F1742" s="230"/>
      <c r="H1742" s="220"/>
      <c r="I1742" s="223"/>
    </row>
    <row r="1743" spans="1:9">
      <c r="A1743" s="230"/>
      <c r="B1743" s="230"/>
      <c r="C1743" s="231"/>
      <c r="D1743" s="223"/>
      <c r="E1743" s="227"/>
      <c r="F1743" s="230"/>
      <c r="H1743" s="220"/>
      <c r="I1743" s="223"/>
    </row>
    <row r="1744" spans="1:9">
      <c r="A1744" s="230"/>
      <c r="B1744" s="230"/>
      <c r="C1744" s="231"/>
      <c r="D1744" s="223"/>
      <c r="E1744" s="227"/>
      <c r="F1744" s="230"/>
      <c r="H1744" s="220"/>
      <c r="I1744" s="223"/>
    </row>
    <row r="1745" spans="1:9">
      <c r="A1745" s="230"/>
      <c r="B1745" s="230"/>
      <c r="C1745" s="231"/>
      <c r="D1745" s="223"/>
      <c r="E1745" s="227"/>
      <c r="F1745" s="230"/>
      <c r="H1745" s="220"/>
      <c r="I1745" s="223"/>
    </row>
    <row r="1746" spans="1:9">
      <c r="A1746" s="230"/>
      <c r="B1746" s="230"/>
      <c r="C1746" s="231"/>
      <c r="D1746" s="223"/>
      <c r="E1746" s="227"/>
      <c r="F1746" s="230"/>
      <c r="H1746" s="220"/>
      <c r="I1746" s="223"/>
    </row>
    <row r="1747" spans="1:9">
      <c r="A1747" s="230"/>
      <c r="B1747" s="230"/>
      <c r="C1747" s="231"/>
      <c r="D1747" s="223"/>
      <c r="E1747" s="227"/>
      <c r="F1747" s="230"/>
      <c r="H1747" s="220"/>
      <c r="I1747" s="223"/>
    </row>
    <row r="1748" spans="1:9">
      <c r="A1748" s="230"/>
      <c r="B1748" s="230"/>
      <c r="C1748" s="231"/>
      <c r="D1748" s="223"/>
      <c r="E1748" s="227"/>
      <c r="F1748" s="230"/>
      <c r="H1748" s="220"/>
      <c r="I1748" s="223"/>
    </row>
    <row r="1749" spans="1:9">
      <c r="A1749" s="230"/>
      <c r="B1749" s="230"/>
      <c r="C1749" s="231"/>
      <c r="D1749" s="223"/>
      <c r="E1749" s="227"/>
      <c r="F1749" s="230"/>
      <c r="H1749" s="220"/>
      <c r="I1749" s="223"/>
    </row>
    <row r="1750" spans="1:9">
      <c r="A1750" s="230"/>
      <c r="B1750" s="230"/>
      <c r="C1750" s="231"/>
      <c r="D1750" s="223"/>
      <c r="E1750" s="227"/>
      <c r="F1750" s="230"/>
      <c r="H1750" s="220"/>
      <c r="I1750" s="223"/>
    </row>
    <row r="1751" spans="1:9">
      <c r="A1751" s="230"/>
      <c r="B1751" s="230"/>
      <c r="C1751" s="231"/>
      <c r="D1751" s="223"/>
      <c r="E1751" s="227"/>
      <c r="F1751" s="230"/>
      <c r="H1751" s="220"/>
      <c r="I1751" s="223"/>
    </row>
    <row r="1752" spans="1:9">
      <c r="A1752" s="230"/>
      <c r="B1752" s="230"/>
      <c r="C1752" s="231"/>
      <c r="D1752" s="223"/>
      <c r="E1752" s="227"/>
      <c r="F1752" s="230"/>
      <c r="H1752" s="220"/>
      <c r="I1752" s="223"/>
    </row>
    <row r="1753" spans="1:9">
      <c r="A1753" s="230"/>
      <c r="B1753" s="230"/>
      <c r="C1753" s="231"/>
      <c r="D1753" s="223"/>
      <c r="E1753" s="227"/>
      <c r="F1753" s="230"/>
      <c r="H1753" s="220"/>
      <c r="I1753" s="223"/>
    </row>
    <row r="1754" spans="1:9">
      <c r="A1754" s="230"/>
      <c r="B1754" s="230"/>
      <c r="C1754" s="231"/>
      <c r="D1754" s="223"/>
      <c r="E1754" s="227"/>
      <c r="F1754" s="230"/>
      <c r="H1754" s="220"/>
      <c r="I1754" s="223"/>
    </row>
    <row r="1755" spans="1:9">
      <c r="A1755" s="230"/>
      <c r="B1755" s="230"/>
      <c r="C1755" s="231"/>
      <c r="D1755" s="223"/>
      <c r="E1755" s="227"/>
      <c r="F1755" s="230"/>
      <c r="H1755" s="220"/>
      <c r="I1755" s="223"/>
    </row>
    <row r="1756" spans="1:9">
      <c r="A1756" s="230"/>
      <c r="B1756" s="230"/>
      <c r="C1756" s="231"/>
      <c r="D1756" s="223"/>
      <c r="E1756" s="227"/>
      <c r="F1756" s="230"/>
      <c r="H1756" s="220"/>
      <c r="I1756" s="223"/>
    </row>
    <row r="1757" spans="1:9">
      <c r="A1757" s="230"/>
      <c r="B1757" s="230"/>
      <c r="C1757" s="231"/>
      <c r="D1757" s="223"/>
      <c r="E1757" s="227"/>
      <c r="F1757" s="230"/>
      <c r="H1757" s="220"/>
      <c r="I1757" s="223"/>
    </row>
    <row r="1758" spans="1:9">
      <c r="A1758" s="230"/>
      <c r="B1758" s="230"/>
      <c r="C1758" s="231"/>
      <c r="D1758" s="223"/>
      <c r="E1758" s="227"/>
      <c r="F1758" s="230"/>
      <c r="H1758" s="220"/>
      <c r="I1758" s="223"/>
    </row>
    <row r="1759" spans="1:9">
      <c r="A1759" s="230"/>
      <c r="B1759" s="230"/>
      <c r="C1759" s="231"/>
      <c r="D1759" s="223"/>
      <c r="E1759" s="227"/>
      <c r="F1759" s="230"/>
      <c r="H1759" s="220"/>
      <c r="I1759" s="223"/>
    </row>
    <row r="1760" spans="1:9">
      <c r="A1760" s="230"/>
      <c r="B1760" s="230"/>
      <c r="C1760" s="231"/>
      <c r="D1760" s="223"/>
      <c r="E1760" s="227"/>
      <c r="F1760" s="230"/>
      <c r="H1760" s="220"/>
      <c r="I1760" s="223"/>
    </row>
    <row r="1761" spans="1:9">
      <c r="A1761" s="230"/>
      <c r="B1761" s="230"/>
      <c r="C1761" s="231"/>
      <c r="D1761" s="223"/>
      <c r="E1761" s="227"/>
      <c r="F1761" s="230"/>
      <c r="H1761" s="220"/>
      <c r="I1761" s="223"/>
    </row>
    <row r="1762" spans="1:9">
      <c r="A1762" s="230"/>
      <c r="B1762" s="230"/>
      <c r="C1762" s="231"/>
      <c r="D1762" s="223"/>
      <c r="E1762" s="227"/>
      <c r="F1762" s="230"/>
      <c r="H1762" s="220"/>
      <c r="I1762" s="223"/>
    </row>
    <row r="1763" spans="1:9">
      <c r="A1763" s="230"/>
      <c r="B1763" s="230"/>
      <c r="C1763" s="231"/>
      <c r="D1763" s="223"/>
      <c r="E1763" s="227"/>
      <c r="F1763" s="230"/>
      <c r="H1763" s="220"/>
      <c r="I1763" s="223"/>
    </row>
    <row r="1764" spans="1:9">
      <c r="A1764" s="230"/>
      <c r="B1764" s="230"/>
      <c r="C1764" s="231"/>
      <c r="D1764" s="223"/>
      <c r="E1764" s="227"/>
      <c r="F1764" s="230"/>
      <c r="H1764" s="220"/>
      <c r="I1764" s="223"/>
    </row>
    <row r="1765" spans="1:9">
      <c r="A1765" s="230"/>
      <c r="B1765" s="230"/>
      <c r="C1765" s="231"/>
      <c r="D1765" s="223"/>
      <c r="E1765" s="227"/>
      <c r="F1765" s="230"/>
      <c r="H1765" s="220"/>
      <c r="I1765" s="223"/>
    </row>
    <row r="1766" spans="1:9">
      <c r="A1766" s="230"/>
      <c r="B1766" s="230"/>
      <c r="C1766" s="231"/>
      <c r="D1766" s="223"/>
      <c r="E1766" s="227"/>
      <c r="F1766" s="230"/>
      <c r="H1766" s="220"/>
      <c r="I1766" s="223"/>
    </row>
    <row r="1767" spans="1:9">
      <c r="A1767" s="230"/>
      <c r="B1767" s="230"/>
      <c r="C1767" s="231"/>
      <c r="D1767" s="223"/>
      <c r="E1767" s="227"/>
      <c r="F1767" s="230"/>
      <c r="H1767" s="220"/>
      <c r="I1767" s="223"/>
    </row>
    <row r="1768" spans="1:9">
      <c r="A1768" s="230"/>
      <c r="B1768" s="230"/>
      <c r="C1768" s="231"/>
      <c r="D1768" s="223"/>
      <c r="E1768" s="227"/>
      <c r="F1768" s="230"/>
      <c r="H1768" s="220"/>
      <c r="I1768" s="223"/>
    </row>
    <row r="1769" spans="1:9">
      <c r="A1769" s="230"/>
      <c r="B1769" s="230"/>
      <c r="C1769" s="231"/>
      <c r="D1769" s="223"/>
      <c r="E1769" s="227"/>
      <c r="F1769" s="230"/>
      <c r="H1769" s="220"/>
      <c r="I1769" s="223"/>
    </row>
    <row r="1770" spans="1:9">
      <c r="A1770" s="230"/>
      <c r="B1770" s="230"/>
      <c r="C1770" s="231"/>
      <c r="D1770" s="223"/>
      <c r="E1770" s="227"/>
      <c r="F1770" s="230"/>
      <c r="H1770" s="220"/>
      <c r="I1770" s="223"/>
    </row>
    <row r="1771" spans="1:9">
      <c r="A1771" s="230"/>
      <c r="B1771" s="230"/>
      <c r="C1771" s="231"/>
      <c r="D1771" s="223"/>
      <c r="E1771" s="227"/>
      <c r="F1771" s="230"/>
      <c r="H1771" s="220"/>
      <c r="I1771" s="223"/>
    </row>
    <row r="1772" spans="1:9">
      <c r="A1772" s="230"/>
      <c r="B1772" s="230"/>
      <c r="C1772" s="231"/>
      <c r="D1772" s="223"/>
      <c r="E1772" s="227"/>
      <c r="F1772" s="230"/>
      <c r="H1772" s="220"/>
      <c r="I1772" s="223"/>
    </row>
    <row r="1773" spans="1:9">
      <c r="A1773" s="230"/>
      <c r="B1773" s="230"/>
      <c r="C1773" s="231"/>
      <c r="D1773" s="223"/>
      <c r="E1773" s="227"/>
      <c r="F1773" s="230"/>
      <c r="H1773" s="220"/>
      <c r="I1773" s="223"/>
    </row>
    <row r="1774" spans="1:9">
      <c r="A1774" s="230"/>
      <c r="B1774" s="230"/>
      <c r="C1774" s="231"/>
      <c r="D1774" s="223"/>
      <c r="E1774" s="227"/>
      <c r="F1774" s="230"/>
      <c r="H1774" s="220"/>
      <c r="I1774" s="223"/>
    </row>
    <row r="1775" spans="1:9">
      <c r="A1775" s="230"/>
      <c r="B1775" s="230"/>
      <c r="C1775" s="231"/>
      <c r="D1775" s="223"/>
      <c r="E1775" s="227"/>
      <c r="F1775" s="230"/>
      <c r="H1775" s="220"/>
      <c r="I1775" s="223"/>
    </row>
    <row r="1776" spans="1:9">
      <c r="A1776" s="230"/>
      <c r="B1776" s="230"/>
      <c r="C1776" s="231"/>
      <c r="D1776" s="223"/>
      <c r="E1776" s="227"/>
      <c r="F1776" s="230"/>
      <c r="H1776" s="220"/>
      <c r="I1776" s="223"/>
    </row>
    <row r="1777" spans="1:9">
      <c r="A1777" s="230"/>
      <c r="B1777" s="230"/>
      <c r="C1777" s="231"/>
      <c r="D1777" s="223"/>
      <c r="E1777" s="227"/>
      <c r="F1777" s="230"/>
      <c r="H1777" s="220"/>
      <c r="I1777" s="223"/>
    </row>
    <row r="1778" spans="1:9">
      <c r="A1778" s="230"/>
      <c r="B1778" s="230"/>
      <c r="C1778" s="231"/>
      <c r="D1778" s="223"/>
      <c r="E1778" s="227"/>
      <c r="F1778" s="230"/>
      <c r="H1778" s="220"/>
      <c r="I1778" s="223"/>
    </row>
    <row r="1779" spans="1:9">
      <c r="A1779" s="230"/>
      <c r="B1779" s="230"/>
      <c r="C1779" s="231"/>
      <c r="D1779" s="223"/>
      <c r="E1779" s="227"/>
      <c r="F1779" s="230"/>
      <c r="H1779" s="220"/>
      <c r="I1779" s="223"/>
    </row>
    <row r="1780" spans="1:9">
      <c r="A1780" s="230"/>
      <c r="B1780" s="230"/>
      <c r="C1780" s="231"/>
      <c r="D1780" s="223"/>
      <c r="E1780" s="227"/>
      <c r="F1780" s="230"/>
      <c r="H1780" s="220"/>
      <c r="I1780" s="223"/>
    </row>
    <row r="1781" spans="1:9">
      <c r="A1781" s="230"/>
      <c r="B1781" s="230"/>
      <c r="C1781" s="231"/>
      <c r="D1781" s="223"/>
      <c r="E1781" s="227"/>
      <c r="F1781" s="230"/>
      <c r="H1781" s="220"/>
      <c r="I1781" s="223"/>
    </row>
    <row r="1782" spans="1:9">
      <c r="A1782" s="230"/>
      <c r="B1782" s="230"/>
      <c r="C1782" s="231"/>
      <c r="D1782" s="223"/>
      <c r="E1782" s="227"/>
      <c r="F1782" s="230"/>
      <c r="H1782" s="220"/>
      <c r="I1782" s="223"/>
    </row>
    <row r="1783" spans="1:9">
      <c r="A1783" s="230"/>
      <c r="B1783" s="230"/>
      <c r="C1783" s="231"/>
      <c r="D1783" s="223"/>
      <c r="E1783" s="227"/>
      <c r="F1783" s="230"/>
      <c r="H1783" s="220"/>
      <c r="I1783" s="223"/>
    </row>
    <row r="1784" spans="1:9">
      <c r="A1784" s="230"/>
      <c r="B1784" s="230"/>
      <c r="C1784" s="231"/>
      <c r="D1784" s="223"/>
      <c r="E1784" s="227"/>
      <c r="F1784" s="230"/>
      <c r="H1784" s="220"/>
      <c r="I1784" s="223"/>
    </row>
    <row r="1785" spans="1:9">
      <c r="A1785" s="230"/>
      <c r="B1785" s="230"/>
      <c r="C1785" s="231"/>
      <c r="D1785" s="223"/>
      <c r="E1785" s="227"/>
      <c r="F1785" s="230"/>
      <c r="H1785" s="220"/>
      <c r="I1785" s="223"/>
    </row>
    <row r="1786" spans="1:9">
      <c r="A1786" s="230"/>
      <c r="B1786" s="230"/>
      <c r="C1786" s="231"/>
      <c r="D1786" s="223"/>
      <c r="E1786" s="227"/>
      <c r="F1786" s="230"/>
      <c r="H1786" s="220"/>
      <c r="I1786" s="223"/>
    </row>
    <row r="1787" spans="1:9">
      <c r="A1787" s="230"/>
      <c r="B1787" s="230"/>
      <c r="C1787" s="231"/>
      <c r="D1787" s="223"/>
      <c r="E1787" s="227"/>
      <c r="F1787" s="230"/>
      <c r="H1787" s="220"/>
      <c r="I1787" s="223"/>
    </row>
    <row r="1788" spans="1:9">
      <c r="A1788" s="230"/>
      <c r="B1788" s="230"/>
      <c r="C1788" s="231"/>
      <c r="D1788" s="223"/>
      <c r="E1788" s="227"/>
      <c r="F1788" s="230"/>
      <c r="H1788" s="220"/>
      <c r="I1788" s="223"/>
    </row>
    <row r="1789" spans="1:9">
      <c r="A1789" s="230"/>
      <c r="B1789" s="230"/>
      <c r="C1789" s="231"/>
      <c r="D1789" s="223"/>
      <c r="E1789" s="227"/>
      <c r="F1789" s="230"/>
      <c r="H1789" s="220"/>
      <c r="I1789" s="223"/>
    </row>
    <row r="1790" spans="1:9">
      <c r="A1790" s="230"/>
      <c r="B1790" s="230"/>
      <c r="C1790" s="231"/>
      <c r="D1790" s="223"/>
      <c r="E1790" s="227"/>
      <c r="F1790" s="230"/>
      <c r="H1790" s="220"/>
      <c r="I1790" s="223"/>
    </row>
    <row r="1791" spans="1:9">
      <c r="A1791" s="230"/>
      <c r="B1791" s="230"/>
      <c r="C1791" s="231"/>
      <c r="D1791" s="223"/>
      <c r="E1791" s="227"/>
      <c r="F1791" s="230"/>
      <c r="H1791" s="220"/>
      <c r="I1791" s="223"/>
    </row>
    <row r="1792" spans="1:9">
      <c r="A1792" s="230"/>
      <c r="B1792" s="230"/>
      <c r="C1792" s="231"/>
      <c r="D1792" s="223"/>
      <c r="E1792" s="227"/>
      <c r="F1792" s="230"/>
      <c r="H1792" s="220"/>
      <c r="I1792" s="223"/>
    </row>
    <row r="1793" spans="1:9">
      <c r="A1793" s="230"/>
      <c r="B1793" s="230"/>
      <c r="C1793" s="231"/>
      <c r="D1793" s="223"/>
      <c r="E1793" s="227"/>
      <c r="F1793" s="230"/>
      <c r="H1793" s="220"/>
      <c r="I1793" s="223"/>
    </row>
    <row r="1794" spans="1:9">
      <c r="A1794" s="230"/>
      <c r="B1794" s="230"/>
      <c r="C1794" s="231"/>
      <c r="D1794" s="223"/>
      <c r="E1794" s="227"/>
      <c r="F1794" s="230"/>
      <c r="H1794" s="220"/>
      <c r="I1794" s="223"/>
    </row>
    <row r="1795" spans="1:9">
      <c r="A1795" s="230"/>
      <c r="B1795" s="230"/>
      <c r="C1795" s="231"/>
      <c r="D1795" s="223"/>
      <c r="E1795" s="227"/>
      <c r="F1795" s="230"/>
      <c r="H1795" s="220"/>
      <c r="I1795" s="223"/>
    </row>
    <row r="1796" spans="1:9">
      <c r="A1796" s="230"/>
      <c r="B1796" s="230"/>
      <c r="C1796" s="231"/>
      <c r="D1796" s="223"/>
      <c r="E1796" s="227"/>
      <c r="F1796" s="230"/>
      <c r="H1796" s="220"/>
      <c r="I1796" s="223"/>
    </row>
    <row r="1797" spans="1:9">
      <c r="A1797" s="230"/>
      <c r="B1797" s="230"/>
      <c r="C1797" s="231"/>
      <c r="D1797" s="223"/>
      <c r="E1797" s="227"/>
      <c r="F1797" s="230"/>
      <c r="H1797" s="220"/>
      <c r="I1797" s="223"/>
    </row>
    <row r="1798" spans="1:9">
      <c r="A1798" s="230"/>
      <c r="B1798" s="230"/>
      <c r="C1798" s="231"/>
      <c r="D1798" s="223"/>
      <c r="E1798" s="227"/>
      <c r="F1798" s="230"/>
      <c r="H1798" s="220"/>
      <c r="I1798" s="223"/>
    </row>
    <row r="1799" spans="1:9">
      <c r="A1799" s="230"/>
      <c r="B1799" s="230"/>
      <c r="C1799" s="231"/>
      <c r="D1799" s="223"/>
      <c r="E1799" s="227"/>
      <c r="F1799" s="230"/>
      <c r="H1799" s="220"/>
      <c r="I1799" s="223"/>
    </row>
    <row r="1800" spans="1:9">
      <c r="A1800" s="230"/>
      <c r="B1800" s="230"/>
      <c r="C1800" s="231"/>
      <c r="D1800" s="223"/>
      <c r="E1800" s="227"/>
      <c r="F1800" s="230"/>
      <c r="H1800" s="220"/>
      <c r="I1800" s="223"/>
    </row>
    <row r="1801" spans="1:9">
      <c r="A1801" s="230"/>
      <c r="B1801" s="230"/>
      <c r="C1801" s="231"/>
      <c r="D1801" s="223"/>
      <c r="E1801" s="227"/>
      <c r="F1801" s="230"/>
      <c r="H1801" s="220"/>
      <c r="I1801" s="223"/>
    </row>
    <row r="1802" spans="1:9">
      <c r="A1802" s="230"/>
      <c r="B1802" s="230"/>
      <c r="C1802" s="231"/>
      <c r="D1802" s="223"/>
      <c r="E1802" s="227"/>
      <c r="F1802" s="230"/>
      <c r="H1802" s="220"/>
      <c r="I1802" s="223"/>
    </row>
    <row r="1803" spans="1:9">
      <c r="A1803" s="230"/>
      <c r="B1803" s="230"/>
      <c r="C1803" s="231"/>
      <c r="D1803" s="223"/>
      <c r="E1803" s="227"/>
      <c r="F1803" s="230"/>
      <c r="H1803" s="220"/>
      <c r="I1803" s="223"/>
    </row>
    <row r="1804" spans="1:9">
      <c r="A1804" s="230"/>
      <c r="B1804" s="230"/>
      <c r="C1804" s="231"/>
      <c r="D1804" s="223"/>
      <c r="E1804" s="227"/>
      <c r="F1804" s="230"/>
      <c r="H1804" s="220"/>
      <c r="I1804" s="223"/>
    </row>
    <row r="1805" spans="1:9">
      <c r="A1805" s="230"/>
      <c r="B1805" s="230"/>
      <c r="C1805" s="231"/>
      <c r="D1805" s="223"/>
      <c r="E1805" s="227"/>
      <c r="F1805" s="230"/>
      <c r="H1805" s="220"/>
      <c r="I1805" s="223"/>
    </row>
    <row r="1806" spans="1:9">
      <c r="A1806" s="230"/>
      <c r="B1806" s="230"/>
      <c r="C1806" s="231"/>
      <c r="D1806" s="223"/>
      <c r="E1806" s="227"/>
      <c r="F1806" s="230"/>
      <c r="H1806" s="220"/>
      <c r="I1806" s="223"/>
    </row>
    <row r="1807" spans="1:9">
      <c r="A1807" s="230"/>
      <c r="B1807" s="230"/>
      <c r="C1807" s="231"/>
      <c r="D1807" s="223"/>
      <c r="E1807" s="227"/>
      <c r="F1807" s="230"/>
      <c r="H1807" s="220"/>
      <c r="I1807" s="223"/>
    </row>
    <row r="1808" spans="1:9">
      <c r="A1808" s="230"/>
      <c r="B1808" s="230"/>
      <c r="C1808" s="231"/>
      <c r="D1808" s="223"/>
      <c r="E1808" s="227"/>
      <c r="F1808" s="230"/>
      <c r="H1808" s="220"/>
      <c r="I1808" s="223"/>
    </row>
    <row r="1809" spans="1:9">
      <c r="A1809" s="230"/>
      <c r="B1809" s="230"/>
      <c r="C1809" s="231"/>
      <c r="D1809" s="223"/>
      <c r="E1809" s="227"/>
      <c r="F1809" s="230"/>
      <c r="H1809" s="220"/>
      <c r="I1809" s="223"/>
    </row>
    <row r="1810" spans="1:9">
      <c r="A1810" s="230"/>
      <c r="B1810" s="230"/>
      <c r="C1810" s="231"/>
      <c r="D1810" s="223"/>
      <c r="E1810" s="227"/>
      <c r="F1810" s="230"/>
      <c r="H1810" s="220"/>
      <c r="I1810" s="223"/>
    </row>
    <row r="1811" spans="1:9">
      <c r="A1811" s="230"/>
      <c r="B1811" s="230"/>
      <c r="C1811" s="231"/>
      <c r="D1811" s="223"/>
      <c r="E1811" s="227"/>
      <c r="F1811" s="230"/>
      <c r="H1811" s="220"/>
      <c r="I1811" s="223"/>
    </row>
    <row r="1812" spans="1:9">
      <c r="A1812" s="230"/>
      <c r="B1812" s="230"/>
      <c r="C1812" s="231"/>
      <c r="D1812" s="223"/>
      <c r="E1812" s="227"/>
      <c r="F1812" s="230"/>
      <c r="H1812" s="220"/>
      <c r="I1812" s="223"/>
    </row>
    <row r="1813" spans="1:9">
      <c r="A1813" s="230"/>
      <c r="B1813" s="230"/>
      <c r="C1813" s="231"/>
      <c r="D1813" s="223"/>
      <c r="E1813" s="227"/>
      <c r="F1813" s="230"/>
      <c r="H1813" s="220"/>
      <c r="I1813" s="223"/>
    </row>
    <row r="1814" spans="1:9">
      <c r="A1814" s="230"/>
      <c r="B1814" s="230"/>
      <c r="C1814" s="231"/>
      <c r="D1814" s="223"/>
      <c r="E1814" s="227"/>
      <c r="F1814" s="230"/>
      <c r="H1814" s="220"/>
      <c r="I1814" s="223"/>
    </row>
    <row r="1815" spans="1:9">
      <c r="A1815" s="230"/>
      <c r="B1815" s="230"/>
      <c r="C1815" s="231"/>
      <c r="D1815" s="223"/>
      <c r="E1815" s="227"/>
      <c r="F1815" s="230"/>
      <c r="H1815" s="220"/>
      <c r="I1815" s="223"/>
    </row>
    <row r="1816" spans="1:9">
      <c r="A1816" s="230"/>
      <c r="B1816" s="230"/>
      <c r="C1816" s="231"/>
      <c r="D1816" s="223"/>
      <c r="E1816" s="227"/>
      <c r="F1816" s="230"/>
      <c r="H1816" s="220"/>
      <c r="I1816" s="223"/>
    </row>
    <row r="1817" spans="1:9">
      <c r="A1817" s="230"/>
      <c r="B1817" s="230"/>
      <c r="C1817" s="231"/>
      <c r="D1817" s="223"/>
      <c r="E1817" s="227"/>
      <c r="F1817" s="230"/>
      <c r="H1817" s="220"/>
      <c r="I1817" s="223"/>
    </row>
    <row r="1818" spans="1:9">
      <c r="A1818" s="230"/>
      <c r="B1818" s="230"/>
      <c r="C1818" s="231"/>
      <c r="D1818" s="223"/>
      <c r="E1818" s="227"/>
      <c r="F1818" s="230"/>
      <c r="H1818" s="220"/>
      <c r="I1818" s="223"/>
    </row>
    <row r="1819" spans="1:9">
      <c r="A1819" s="230"/>
      <c r="B1819" s="230"/>
      <c r="C1819" s="231"/>
      <c r="D1819" s="223"/>
      <c r="E1819" s="227"/>
      <c r="F1819" s="230"/>
      <c r="H1819" s="220"/>
      <c r="I1819" s="223"/>
    </row>
    <row r="1820" spans="1:9">
      <c r="A1820" s="230"/>
      <c r="B1820" s="230"/>
      <c r="C1820" s="231"/>
      <c r="D1820" s="223"/>
      <c r="E1820" s="227"/>
      <c r="F1820" s="230"/>
      <c r="H1820" s="220"/>
      <c r="I1820" s="223"/>
    </row>
    <row r="1821" spans="1:9">
      <c r="A1821" s="230"/>
      <c r="B1821" s="230"/>
      <c r="C1821" s="231"/>
      <c r="D1821" s="223"/>
      <c r="E1821" s="227"/>
      <c r="F1821" s="230"/>
      <c r="H1821" s="220"/>
      <c r="I1821" s="223"/>
    </row>
    <row r="1822" spans="1:9">
      <c r="A1822" s="230"/>
      <c r="B1822" s="230"/>
      <c r="C1822" s="231"/>
      <c r="D1822" s="223"/>
      <c r="E1822" s="227"/>
      <c r="F1822" s="230"/>
      <c r="H1822" s="220"/>
      <c r="I1822" s="223"/>
    </row>
    <row r="1823" spans="1:9">
      <c r="A1823" s="230"/>
      <c r="B1823" s="230"/>
      <c r="C1823" s="231"/>
      <c r="D1823" s="223"/>
      <c r="E1823" s="227"/>
      <c r="F1823" s="230"/>
      <c r="H1823" s="220"/>
      <c r="I1823" s="223"/>
    </row>
    <row r="1824" spans="1:9">
      <c r="A1824" s="230"/>
      <c r="B1824" s="230"/>
      <c r="C1824" s="231"/>
      <c r="D1824" s="223"/>
      <c r="E1824" s="227"/>
      <c r="F1824" s="230"/>
      <c r="H1824" s="220"/>
      <c r="I1824" s="223"/>
    </row>
    <row r="1825" spans="1:9">
      <c r="A1825" s="230"/>
      <c r="B1825" s="230"/>
      <c r="C1825" s="231"/>
      <c r="D1825" s="223"/>
      <c r="E1825" s="227"/>
      <c r="F1825" s="230"/>
      <c r="H1825" s="220"/>
      <c r="I1825" s="223"/>
    </row>
    <row r="1826" spans="1:9">
      <c r="A1826" s="230"/>
      <c r="B1826" s="230"/>
      <c r="C1826" s="231"/>
      <c r="D1826" s="223"/>
      <c r="E1826" s="227"/>
      <c r="F1826" s="230"/>
      <c r="H1826" s="220"/>
      <c r="I1826" s="223"/>
    </row>
    <row r="1827" spans="1:9">
      <c r="A1827" s="230"/>
      <c r="B1827" s="230"/>
      <c r="C1827" s="231"/>
      <c r="D1827" s="223"/>
      <c r="E1827" s="227"/>
      <c r="F1827" s="230"/>
      <c r="H1827" s="220"/>
      <c r="I1827" s="223"/>
    </row>
    <row r="1828" spans="1:9">
      <c r="A1828" s="230"/>
      <c r="B1828" s="230"/>
      <c r="C1828" s="231"/>
      <c r="D1828" s="223"/>
      <c r="E1828" s="227"/>
      <c r="F1828" s="230"/>
      <c r="H1828" s="220"/>
      <c r="I1828" s="223"/>
    </row>
    <row r="1829" spans="1:9">
      <c r="A1829" s="230"/>
      <c r="B1829" s="230"/>
      <c r="C1829" s="231"/>
      <c r="D1829" s="223"/>
      <c r="E1829" s="227"/>
      <c r="F1829" s="230"/>
      <c r="H1829" s="220"/>
      <c r="I1829" s="223"/>
    </row>
    <row r="1830" spans="1:9">
      <c r="A1830" s="230"/>
      <c r="B1830" s="230"/>
      <c r="C1830" s="231"/>
      <c r="D1830" s="223"/>
      <c r="E1830" s="227"/>
      <c r="F1830" s="230"/>
      <c r="H1830" s="220"/>
      <c r="I1830" s="223"/>
    </row>
    <row r="1831" spans="1:9">
      <c r="A1831" s="230"/>
      <c r="B1831" s="230"/>
      <c r="C1831" s="231"/>
      <c r="D1831" s="223"/>
      <c r="E1831" s="227"/>
      <c r="F1831" s="230"/>
      <c r="H1831" s="220"/>
      <c r="I1831" s="223"/>
    </row>
    <row r="1832" spans="1:9">
      <c r="A1832" s="230"/>
      <c r="B1832" s="230"/>
      <c r="C1832" s="231"/>
      <c r="D1832" s="223"/>
      <c r="E1832" s="227"/>
      <c r="F1832" s="230"/>
      <c r="H1832" s="220"/>
      <c r="I1832" s="223"/>
    </row>
    <row r="1833" spans="1:9">
      <c r="A1833" s="230"/>
      <c r="B1833" s="230"/>
      <c r="C1833" s="231"/>
      <c r="D1833" s="223"/>
      <c r="E1833" s="227"/>
      <c r="F1833" s="230"/>
      <c r="H1833" s="220"/>
      <c r="I1833" s="223"/>
    </row>
    <row r="1834" spans="1:9">
      <c r="A1834" s="230"/>
      <c r="B1834" s="230"/>
      <c r="C1834" s="231"/>
      <c r="D1834" s="223"/>
      <c r="E1834" s="227"/>
      <c r="F1834" s="230"/>
      <c r="H1834" s="220"/>
      <c r="I1834" s="223"/>
    </row>
    <row r="1835" spans="1:9">
      <c r="A1835" s="230"/>
      <c r="B1835" s="230"/>
      <c r="C1835" s="231"/>
      <c r="D1835" s="223"/>
      <c r="E1835" s="227"/>
      <c r="F1835" s="230"/>
      <c r="H1835" s="220"/>
      <c r="I1835" s="223"/>
    </row>
    <row r="1836" spans="1:9">
      <c r="A1836" s="230"/>
      <c r="B1836" s="230"/>
      <c r="C1836" s="231"/>
      <c r="D1836" s="223"/>
      <c r="E1836" s="227"/>
      <c r="F1836" s="230"/>
      <c r="H1836" s="220"/>
      <c r="I1836" s="223"/>
    </row>
    <row r="1837" spans="1:9">
      <c r="A1837" s="230"/>
      <c r="B1837" s="230"/>
      <c r="C1837" s="231"/>
      <c r="D1837" s="223"/>
      <c r="E1837" s="227"/>
      <c r="F1837" s="230"/>
      <c r="H1837" s="220"/>
      <c r="I1837" s="223"/>
    </row>
    <row r="1838" spans="1:9">
      <c r="A1838" s="230"/>
      <c r="B1838" s="230"/>
      <c r="C1838" s="231"/>
      <c r="D1838" s="223"/>
      <c r="E1838" s="227"/>
      <c r="F1838" s="230"/>
      <c r="H1838" s="220"/>
      <c r="I1838" s="223"/>
    </row>
    <row r="1839" spans="1:9">
      <c r="A1839" s="230"/>
      <c r="B1839" s="230"/>
      <c r="C1839" s="231"/>
      <c r="D1839" s="223"/>
      <c r="E1839" s="227"/>
      <c r="F1839" s="230"/>
      <c r="H1839" s="220"/>
      <c r="I1839" s="223"/>
    </row>
    <row r="1840" spans="1:9">
      <c r="A1840" s="230"/>
      <c r="B1840" s="230"/>
      <c r="C1840" s="231"/>
      <c r="D1840" s="223"/>
      <c r="E1840" s="227"/>
      <c r="F1840" s="230"/>
      <c r="H1840" s="220"/>
      <c r="I1840" s="223"/>
    </row>
    <row r="1841" spans="1:9">
      <c r="A1841" s="230"/>
      <c r="B1841" s="230"/>
      <c r="C1841" s="231"/>
      <c r="D1841" s="223"/>
      <c r="E1841" s="227"/>
      <c r="F1841" s="230"/>
      <c r="H1841" s="220"/>
      <c r="I1841" s="223"/>
    </row>
    <row r="1842" spans="1:9">
      <c r="A1842" s="230"/>
      <c r="B1842" s="230"/>
      <c r="C1842" s="231"/>
      <c r="D1842" s="223"/>
      <c r="E1842" s="227"/>
      <c r="F1842" s="230"/>
      <c r="H1842" s="220"/>
      <c r="I1842" s="223"/>
    </row>
    <row r="1843" spans="1:9">
      <c r="A1843" s="230"/>
      <c r="B1843" s="230"/>
      <c r="C1843" s="231"/>
      <c r="D1843" s="223"/>
      <c r="E1843" s="227"/>
      <c r="F1843" s="230"/>
      <c r="H1843" s="220"/>
      <c r="I1843" s="223"/>
    </row>
    <row r="1844" spans="1:9">
      <c r="A1844" s="230"/>
      <c r="B1844" s="230"/>
      <c r="C1844" s="231"/>
      <c r="D1844" s="223"/>
      <c r="E1844" s="227"/>
      <c r="F1844" s="230"/>
      <c r="H1844" s="220"/>
      <c r="I1844" s="223"/>
    </row>
    <row r="1845" spans="1:9">
      <c r="A1845" s="230"/>
      <c r="B1845" s="230"/>
      <c r="C1845" s="231"/>
      <c r="D1845" s="223"/>
      <c r="E1845" s="227"/>
      <c r="F1845" s="230"/>
      <c r="H1845" s="220"/>
      <c r="I1845" s="223"/>
    </row>
    <row r="1846" spans="1:9">
      <c r="A1846" s="230"/>
      <c r="B1846" s="230"/>
      <c r="C1846" s="231"/>
      <c r="D1846" s="223"/>
      <c r="E1846" s="227"/>
      <c r="F1846" s="230"/>
      <c r="H1846" s="220"/>
      <c r="I1846" s="223"/>
    </row>
    <row r="1847" spans="1:9">
      <c r="A1847" s="230"/>
      <c r="B1847" s="230"/>
      <c r="C1847" s="231"/>
      <c r="D1847" s="223"/>
      <c r="E1847" s="227"/>
      <c r="F1847" s="230"/>
      <c r="H1847" s="220"/>
      <c r="I1847" s="223"/>
    </row>
    <row r="1848" spans="1:9">
      <c r="A1848" s="230"/>
      <c r="B1848" s="230"/>
      <c r="C1848" s="231"/>
      <c r="D1848" s="223"/>
      <c r="E1848" s="227"/>
      <c r="F1848" s="230"/>
      <c r="H1848" s="220"/>
      <c r="I1848" s="223"/>
    </row>
    <row r="1849" spans="1:9">
      <c r="A1849" s="230"/>
      <c r="B1849" s="230"/>
      <c r="C1849" s="231"/>
      <c r="D1849" s="223"/>
      <c r="E1849" s="227"/>
      <c r="F1849" s="230"/>
      <c r="H1849" s="220"/>
      <c r="I1849" s="223"/>
    </row>
    <row r="1850" spans="1:9">
      <c r="A1850" s="230"/>
      <c r="B1850" s="230"/>
      <c r="C1850" s="231"/>
      <c r="D1850" s="223"/>
      <c r="E1850" s="227"/>
      <c r="F1850" s="230"/>
      <c r="H1850" s="220"/>
      <c r="I1850" s="223"/>
    </row>
    <row r="1851" spans="1:9">
      <c r="A1851" s="230"/>
      <c r="B1851" s="230"/>
      <c r="C1851" s="231"/>
      <c r="D1851" s="223"/>
      <c r="E1851" s="227"/>
      <c r="F1851" s="230"/>
      <c r="H1851" s="220"/>
      <c r="I1851" s="223"/>
    </row>
    <row r="1852" spans="1:9">
      <c r="A1852" s="230"/>
      <c r="B1852" s="230"/>
      <c r="C1852" s="231"/>
      <c r="D1852" s="223"/>
      <c r="E1852" s="227"/>
      <c r="F1852" s="230"/>
      <c r="H1852" s="220"/>
      <c r="I1852" s="223"/>
    </row>
    <row r="1853" spans="1:9">
      <c r="A1853" s="230"/>
      <c r="B1853" s="230"/>
      <c r="C1853" s="231"/>
      <c r="D1853" s="223"/>
      <c r="E1853" s="227"/>
      <c r="F1853" s="230"/>
      <c r="H1853" s="220"/>
      <c r="I1853" s="223"/>
    </row>
    <row r="1854" spans="1:9">
      <c r="A1854" s="230"/>
      <c r="B1854" s="230"/>
      <c r="C1854" s="231"/>
      <c r="D1854" s="223"/>
      <c r="E1854" s="227"/>
      <c r="F1854" s="230"/>
      <c r="H1854" s="220"/>
      <c r="I1854" s="223"/>
    </row>
    <row r="1855" spans="1:9">
      <c r="A1855" s="230"/>
      <c r="B1855" s="230"/>
      <c r="C1855" s="231"/>
      <c r="D1855" s="223"/>
      <c r="E1855" s="227"/>
      <c r="F1855" s="230"/>
      <c r="H1855" s="220"/>
      <c r="I1855" s="223"/>
    </row>
    <row r="1856" spans="1:9">
      <c r="A1856" s="230"/>
      <c r="B1856" s="230"/>
      <c r="C1856" s="231"/>
      <c r="D1856" s="223"/>
      <c r="E1856" s="227"/>
      <c r="F1856" s="230"/>
      <c r="H1856" s="220"/>
      <c r="I1856" s="223"/>
    </row>
    <row r="1857" spans="1:9">
      <c r="A1857" s="230"/>
      <c r="B1857" s="230"/>
      <c r="C1857" s="231"/>
      <c r="D1857" s="223"/>
      <c r="E1857" s="227"/>
      <c r="F1857" s="230"/>
      <c r="H1857" s="220"/>
      <c r="I1857" s="223"/>
    </row>
    <row r="1858" spans="1:9">
      <c r="A1858" s="230"/>
      <c r="B1858" s="230"/>
      <c r="C1858" s="231"/>
      <c r="D1858" s="223"/>
      <c r="E1858" s="227"/>
      <c r="F1858" s="230"/>
      <c r="H1858" s="220"/>
      <c r="I1858" s="223"/>
    </row>
    <row r="1859" spans="1:9">
      <c r="A1859" s="230"/>
      <c r="B1859" s="230"/>
      <c r="C1859" s="231"/>
      <c r="D1859" s="223"/>
      <c r="E1859" s="227"/>
      <c r="F1859" s="230"/>
      <c r="H1859" s="220"/>
      <c r="I1859" s="223"/>
    </row>
    <row r="1860" spans="1:9">
      <c r="A1860" s="230"/>
      <c r="B1860" s="230"/>
      <c r="C1860" s="231"/>
      <c r="D1860" s="223"/>
      <c r="E1860" s="227"/>
      <c r="F1860" s="230"/>
      <c r="H1860" s="220"/>
      <c r="I1860" s="223"/>
    </row>
    <row r="1861" spans="1:9">
      <c r="A1861" s="230"/>
      <c r="B1861" s="230"/>
      <c r="C1861" s="231"/>
      <c r="D1861" s="223"/>
      <c r="E1861" s="227"/>
      <c r="F1861" s="230"/>
      <c r="H1861" s="220"/>
      <c r="I1861" s="223"/>
    </row>
    <row r="1862" spans="1:9">
      <c r="A1862" s="230"/>
      <c r="B1862" s="230"/>
      <c r="C1862" s="231"/>
      <c r="D1862" s="223"/>
      <c r="E1862" s="227"/>
      <c r="F1862" s="230"/>
      <c r="H1862" s="220"/>
      <c r="I1862" s="223"/>
    </row>
    <row r="1863" spans="1:9">
      <c r="A1863" s="230"/>
      <c r="B1863" s="230"/>
      <c r="C1863" s="231"/>
      <c r="D1863" s="223"/>
      <c r="E1863" s="227"/>
      <c r="F1863" s="230"/>
      <c r="H1863" s="220"/>
      <c r="I1863" s="223"/>
    </row>
    <row r="1864" spans="1:9">
      <c r="A1864" s="230"/>
      <c r="B1864" s="230"/>
      <c r="C1864" s="231"/>
      <c r="D1864" s="223"/>
      <c r="E1864" s="227"/>
      <c r="F1864" s="230"/>
      <c r="H1864" s="220"/>
      <c r="I1864" s="223"/>
    </row>
    <row r="1865" spans="1:9">
      <c r="A1865" s="230"/>
      <c r="B1865" s="230"/>
      <c r="C1865" s="231"/>
      <c r="D1865" s="223"/>
      <c r="E1865" s="227"/>
      <c r="F1865" s="230"/>
      <c r="H1865" s="220"/>
      <c r="I1865" s="223"/>
    </row>
    <row r="1866" spans="1:9">
      <c r="A1866" s="230"/>
      <c r="B1866" s="230"/>
      <c r="C1866" s="231"/>
      <c r="D1866" s="223"/>
      <c r="E1866" s="227"/>
      <c r="F1866" s="230"/>
      <c r="H1866" s="220"/>
      <c r="I1866" s="223"/>
    </row>
    <row r="1867" spans="1:9">
      <c r="A1867" s="230"/>
      <c r="B1867" s="230"/>
      <c r="C1867" s="231"/>
      <c r="D1867" s="223"/>
      <c r="E1867" s="227"/>
      <c r="F1867" s="230"/>
      <c r="H1867" s="220"/>
      <c r="I1867" s="223"/>
    </row>
    <row r="1868" spans="1:9">
      <c r="A1868" s="230"/>
      <c r="B1868" s="230"/>
      <c r="C1868" s="231"/>
      <c r="D1868" s="223"/>
      <c r="E1868" s="227"/>
      <c r="F1868" s="230"/>
      <c r="H1868" s="220"/>
      <c r="I1868" s="223"/>
    </row>
    <row r="1869" spans="1:9">
      <c r="A1869" s="230"/>
      <c r="B1869" s="230"/>
      <c r="C1869" s="231"/>
      <c r="D1869" s="223"/>
      <c r="E1869" s="227"/>
      <c r="F1869" s="230"/>
      <c r="H1869" s="220"/>
      <c r="I1869" s="223"/>
    </row>
    <row r="1870" spans="1:9">
      <c r="A1870" s="230"/>
      <c r="B1870" s="230"/>
      <c r="C1870" s="231"/>
      <c r="D1870" s="223"/>
      <c r="E1870" s="227"/>
      <c r="F1870" s="230"/>
      <c r="H1870" s="220"/>
      <c r="I1870" s="223"/>
    </row>
    <row r="1871" spans="1:9">
      <c r="A1871" s="230"/>
      <c r="B1871" s="230"/>
      <c r="C1871" s="231"/>
      <c r="D1871" s="223"/>
      <c r="E1871" s="227"/>
      <c r="F1871" s="230"/>
      <c r="H1871" s="220"/>
      <c r="I1871" s="223"/>
    </row>
    <row r="1872" spans="1:9">
      <c r="A1872" s="230"/>
      <c r="B1872" s="230"/>
      <c r="C1872" s="231"/>
      <c r="D1872" s="223"/>
      <c r="E1872" s="227"/>
      <c r="F1872" s="230"/>
      <c r="H1872" s="220"/>
      <c r="I1872" s="223"/>
    </row>
    <row r="1873" spans="1:9">
      <c r="A1873" s="230"/>
      <c r="B1873" s="230"/>
      <c r="C1873" s="231"/>
      <c r="D1873" s="223"/>
      <c r="E1873" s="227"/>
      <c r="F1873" s="230"/>
      <c r="H1873" s="220"/>
      <c r="I1873" s="223"/>
    </row>
    <row r="1874" spans="1:9">
      <c r="A1874" s="230"/>
      <c r="B1874" s="230"/>
      <c r="C1874" s="231"/>
      <c r="D1874" s="223"/>
      <c r="E1874" s="227"/>
      <c r="F1874" s="230"/>
      <c r="H1874" s="220"/>
      <c r="I1874" s="223"/>
    </row>
    <row r="1875" spans="1:9">
      <c r="A1875" s="230"/>
      <c r="B1875" s="230"/>
      <c r="C1875" s="231"/>
      <c r="D1875" s="223"/>
      <c r="E1875" s="227"/>
      <c r="F1875" s="230"/>
      <c r="H1875" s="220"/>
      <c r="I1875" s="223"/>
    </row>
    <row r="1876" spans="1:9">
      <c r="A1876" s="230"/>
      <c r="B1876" s="230"/>
      <c r="C1876" s="231"/>
      <c r="D1876" s="223"/>
      <c r="E1876" s="227"/>
      <c r="F1876" s="230"/>
      <c r="H1876" s="220"/>
      <c r="I1876" s="223"/>
    </row>
    <row r="1877" spans="1:9">
      <c r="A1877" s="230"/>
      <c r="B1877" s="230"/>
      <c r="C1877" s="231"/>
      <c r="D1877" s="223"/>
      <c r="E1877" s="227"/>
      <c r="F1877" s="230"/>
      <c r="H1877" s="220"/>
      <c r="I1877" s="223"/>
    </row>
    <row r="1878" spans="1:9">
      <c r="A1878" s="230"/>
      <c r="B1878" s="230"/>
      <c r="C1878" s="231"/>
      <c r="D1878" s="223"/>
      <c r="E1878" s="227"/>
      <c r="F1878" s="230"/>
      <c r="H1878" s="220"/>
      <c r="I1878" s="223"/>
    </row>
    <row r="1879" spans="1:9">
      <c r="A1879" s="230"/>
      <c r="B1879" s="230"/>
      <c r="C1879" s="231"/>
      <c r="D1879" s="223"/>
      <c r="E1879" s="227"/>
      <c r="F1879" s="230"/>
      <c r="H1879" s="220"/>
      <c r="I1879" s="223"/>
    </row>
    <row r="1880" spans="1:9">
      <c r="A1880" s="230"/>
      <c r="B1880" s="230"/>
      <c r="C1880" s="231"/>
      <c r="D1880" s="223"/>
      <c r="E1880" s="227"/>
      <c r="F1880" s="230"/>
      <c r="H1880" s="220"/>
      <c r="I1880" s="223"/>
    </row>
    <row r="1881" spans="1:9">
      <c r="A1881" s="230"/>
      <c r="B1881" s="230"/>
      <c r="C1881" s="231"/>
      <c r="D1881" s="223"/>
      <c r="E1881" s="227"/>
      <c r="F1881" s="230"/>
      <c r="H1881" s="220"/>
      <c r="I1881" s="223"/>
    </row>
    <row r="1882" spans="1:9">
      <c r="A1882" s="230"/>
      <c r="B1882" s="230"/>
      <c r="C1882" s="231"/>
      <c r="D1882" s="223"/>
      <c r="E1882" s="227"/>
      <c r="F1882" s="230"/>
      <c r="H1882" s="220"/>
      <c r="I1882" s="223"/>
    </row>
    <row r="1883" spans="1:9">
      <c r="A1883" s="230"/>
      <c r="B1883" s="230"/>
      <c r="C1883" s="231"/>
      <c r="D1883" s="223"/>
      <c r="E1883" s="227"/>
      <c r="F1883" s="230"/>
      <c r="H1883" s="220"/>
      <c r="I1883" s="223"/>
    </row>
    <row r="1884" spans="1:9">
      <c r="A1884" s="230"/>
      <c r="B1884" s="230"/>
      <c r="C1884" s="231"/>
      <c r="D1884" s="223"/>
      <c r="E1884" s="227"/>
      <c r="F1884" s="230"/>
      <c r="H1884" s="220"/>
      <c r="I1884" s="223"/>
    </row>
    <row r="1885" spans="1:9">
      <c r="A1885" s="230"/>
      <c r="B1885" s="230"/>
      <c r="C1885" s="231"/>
      <c r="D1885" s="223"/>
      <c r="E1885" s="227"/>
      <c r="F1885" s="230"/>
      <c r="H1885" s="220"/>
      <c r="I1885" s="223"/>
    </row>
    <row r="1886" spans="1:9">
      <c r="A1886" s="230"/>
      <c r="B1886" s="230"/>
      <c r="C1886" s="231"/>
      <c r="D1886" s="223"/>
      <c r="E1886" s="227"/>
      <c r="F1886" s="230"/>
      <c r="H1886" s="220"/>
      <c r="I1886" s="223"/>
    </row>
    <row r="1887" spans="1:9">
      <c r="A1887" s="230"/>
      <c r="B1887" s="230"/>
      <c r="C1887" s="231"/>
      <c r="D1887" s="223"/>
      <c r="E1887" s="227"/>
      <c r="F1887" s="230"/>
      <c r="H1887" s="220"/>
      <c r="I1887" s="223"/>
    </row>
    <row r="1888" spans="1:9">
      <c r="A1888" s="230"/>
      <c r="B1888" s="230"/>
      <c r="C1888" s="231"/>
      <c r="D1888" s="223"/>
      <c r="E1888" s="227"/>
      <c r="F1888" s="230"/>
      <c r="H1888" s="220"/>
      <c r="I1888" s="223"/>
    </row>
    <row r="1889" spans="1:9">
      <c r="A1889" s="230"/>
      <c r="B1889" s="230"/>
      <c r="C1889" s="231"/>
      <c r="D1889" s="223"/>
      <c r="E1889" s="227"/>
      <c r="F1889" s="230"/>
      <c r="H1889" s="220"/>
      <c r="I1889" s="223"/>
    </row>
    <row r="1890" spans="1:9">
      <c r="A1890" s="230"/>
      <c r="B1890" s="230"/>
      <c r="C1890" s="231"/>
      <c r="D1890" s="223"/>
      <c r="E1890" s="227"/>
      <c r="F1890" s="230"/>
      <c r="H1890" s="220"/>
      <c r="I1890" s="223"/>
    </row>
    <row r="1891" spans="1:9">
      <c r="A1891" s="230"/>
      <c r="B1891" s="230"/>
      <c r="C1891" s="231"/>
      <c r="D1891" s="223"/>
      <c r="E1891" s="227"/>
      <c r="F1891" s="230"/>
      <c r="H1891" s="220"/>
      <c r="I1891" s="223"/>
    </row>
    <row r="1892" spans="1:9">
      <c r="A1892" s="230"/>
      <c r="B1892" s="230"/>
      <c r="C1892" s="231"/>
      <c r="D1892" s="223"/>
      <c r="E1892" s="227"/>
      <c r="F1892" s="230"/>
      <c r="H1892" s="220"/>
      <c r="I1892" s="223"/>
    </row>
    <row r="1893" spans="1:9">
      <c r="A1893" s="230"/>
      <c r="B1893" s="230"/>
      <c r="C1893" s="231"/>
      <c r="D1893" s="223"/>
      <c r="E1893" s="227"/>
      <c r="F1893" s="230"/>
      <c r="H1893" s="220"/>
      <c r="I1893" s="223"/>
    </row>
    <row r="1894" spans="1:9">
      <c r="A1894" s="230"/>
      <c r="B1894" s="230"/>
      <c r="C1894" s="231"/>
      <c r="D1894" s="223"/>
      <c r="E1894" s="227"/>
      <c r="F1894" s="230"/>
      <c r="H1894" s="220"/>
      <c r="I1894" s="223"/>
    </row>
    <row r="1895" spans="1:9">
      <c r="A1895" s="230"/>
      <c r="B1895" s="230"/>
      <c r="C1895" s="231"/>
      <c r="D1895" s="223"/>
      <c r="E1895" s="227"/>
      <c r="F1895" s="230"/>
      <c r="H1895" s="220"/>
      <c r="I1895" s="223"/>
    </row>
    <row r="1896" spans="1:9">
      <c r="A1896" s="230"/>
      <c r="B1896" s="230"/>
      <c r="C1896" s="231"/>
      <c r="D1896" s="223"/>
      <c r="E1896" s="227"/>
      <c r="F1896" s="230"/>
      <c r="H1896" s="220"/>
      <c r="I1896" s="223"/>
    </row>
    <row r="1897" spans="1:9">
      <c r="A1897" s="230"/>
      <c r="B1897" s="230"/>
      <c r="C1897" s="231"/>
      <c r="D1897" s="223"/>
      <c r="E1897" s="227"/>
      <c r="F1897" s="230"/>
      <c r="H1897" s="220"/>
      <c r="I1897" s="223"/>
    </row>
    <row r="1898" spans="1:9">
      <c r="A1898" s="230"/>
      <c r="B1898" s="230"/>
      <c r="C1898" s="231"/>
      <c r="D1898" s="223"/>
      <c r="E1898" s="227"/>
      <c r="F1898" s="230"/>
      <c r="H1898" s="220"/>
      <c r="I1898" s="223"/>
    </row>
    <row r="1899" spans="1:9">
      <c r="A1899" s="230"/>
      <c r="B1899" s="230"/>
      <c r="C1899" s="231"/>
      <c r="D1899" s="223"/>
      <c r="E1899" s="227"/>
      <c r="F1899" s="230"/>
      <c r="H1899" s="220"/>
      <c r="I1899" s="223"/>
    </row>
    <row r="1900" spans="1:9">
      <c r="A1900" s="230"/>
      <c r="B1900" s="230"/>
      <c r="C1900" s="231"/>
      <c r="D1900" s="223"/>
      <c r="E1900" s="227"/>
      <c r="F1900" s="230"/>
      <c r="H1900" s="220"/>
      <c r="I1900" s="223"/>
    </row>
    <row r="1901" spans="1:9">
      <c r="A1901" s="230"/>
      <c r="B1901" s="230"/>
      <c r="C1901" s="231"/>
      <c r="D1901" s="223"/>
      <c r="E1901" s="227"/>
      <c r="F1901" s="230"/>
      <c r="H1901" s="220"/>
      <c r="I1901" s="223"/>
    </row>
    <row r="1902" spans="1:9">
      <c r="A1902" s="230"/>
      <c r="B1902" s="230"/>
      <c r="C1902" s="231"/>
      <c r="D1902" s="223"/>
      <c r="E1902" s="227"/>
      <c r="F1902" s="230"/>
      <c r="H1902" s="220"/>
      <c r="I1902" s="223"/>
    </row>
    <row r="1903" spans="1:9">
      <c r="A1903" s="230"/>
      <c r="B1903" s="230"/>
      <c r="C1903" s="231"/>
      <c r="D1903" s="223"/>
      <c r="E1903" s="227"/>
      <c r="F1903" s="230"/>
      <c r="H1903" s="220"/>
      <c r="I1903" s="223"/>
    </row>
    <row r="1904" spans="1:9">
      <c r="A1904" s="230"/>
      <c r="B1904" s="230"/>
      <c r="C1904" s="231"/>
      <c r="D1904" s="223"/>
      <c r="E1904" s="227"/>
      <c r="F1904" s="230"/>
      <c r="H1904" s="220"/>
      <c r="I1904" s="223"/>
    </row>
    <row r="1905" spans="1:9">
      <c r="A1905" s="230"/>
      <c r="B1905" s="230"/>
      <c r="C1905" s="231"/>
      <c r="D1905" s="223"/>
      <c r="E1905" s="227"/>
      <c r="F1905" s="230"/>
      <c r="H1905" s="220"/>
      <c r="I1905" s="223"/>
    </row>
    <row r="1906" spans="1:9">
      <c r="A1906" s="230"/>
      <c r="B1906" s="230"/>
      <c r="C1906" s="231"/>
      <c r="D1906" s="223"/>
      <c r="E1906" s="227"/>
      <c r="F1906" s="230"/>
      <c r="H1906" s="220"/>
      <c r="I1906" s="223"/>
    </row>
    <row r="1907" spans="1:9">
      <c r="A1907" s="230"/>
      <c r="B1907" s="230"/>
      <c r="C1907" s="231"/>
      <c r="D1907" s="223"/>
      <c r="E1907" s="227"/>
      <c r="F1907" s="230"/>
      <c r="H1907" s="220"/>
      <c r="I1907" s="223"/>
    </row>
    <row r="1908" spans="1:9">
      <c r="A1908" s="230"/>
      <c r="B1908" s="230"/>
      <c r="C1908" s="231"/>
      <c r="D1908" s="223"/>
      <c r="E1908" s="227"/>
      <c r="F1908" s="230"/>
      <c r="H1908" s="220"/>
      <c r="I1908" s="223"/>
    </row>
    <row r="1909" spans="1:9">
      <c r="A1909" s="230"/>
      <c r="B1909" s="230"/>
      <c r="C1909" s="231"/>
      <c r="D1909" s="223"/>
      <c r="E1909" s="227"/>
      <c r="F1909" s="230"/>
      <c r="H1909" s="220"/>
      <c r="I1909" s="223"/>
    </row>
    <row r="1910" spans="1:9">
      <c r="A1910" s="230"/>
      <c r="B1910" s="230"/>
      <c r="C1910" s="231"/>
      <c r="D1910" s="223"/>
      <c r="E1910" s="227"/>
      <c r="F1910" s="230"/>
      <c r="H1910" s="220"/>
      <c r="I1910" s="223"/>
    </row>
    <row r="1911" spans="1:9">
      <c r="A1911" s="230"/>
      <c r="B1911" s="230"/>
      <c r="C1911" s="231"/>
      <c r="D1911" s="223"/>
      <c r="E1911" s="227"/>
      <c r="F1911" s="230"/>
      <c r="H1911" s="220"/>
      <c r="I1911" s="223"/>
    </row>
    <row r="1912" spans="1:9">
      <c r="A1912" s="230"/>
      <c r="B1912" s="230"/>
      <c r="C1912" s="231"/>
      <c r="D1912" s="223"/>
      <c r="E1912" s="227"/>
      <c r="F1912" s="230"/>
      <c r="H1912" s="220"/>
      <c r="I1912" s="223"/>
    </row>
    <row r="1913" spans="1:9">
      <c r="A1913" s="230"/>
      <c r="B1913" s="230"/>
      <c r="C1913" s="231"/>
      <c r="D1913" s="223"/>
      <c r="E1913" s="227"/>
      <c r="F1913" s="230"/>
      <c r="H1913" s="220"/>
      <c r="I1913" s="223"/>
    </row>
    <row r="1914" spans="1:9">
      <c r="A1914" s="230"/>
      <c r="B1914" s="230"/>
      <c r="C1914" s="231"/>
      <c r="D1914" s="223"/>
      <c r="E1914" s="227"/>
      <c r="F1914" s="230"/>
      <c r="H1914" s="220"/>
      <c r="I1914" s="223"/>
    </row>
    <row r="1915" spans="1:9">
      <c r="A1915" s="230"/>
      <c r="B1915" s="230"/>
      <c r="C1915" s="231"/>
      <c r="D1915" s="223"/>
      <c r="E1915" s="227"/>
      <c r="F1915" s="230"/>
      <c r="H1915" s="220"/>
      <c r="I1915" s="223"/>
    </row>
    <row r="1916" spans="1:9">
      <c r="A1916" s="230"/>
      <c r="B1916" s="230"/>
      <c r="C1916" s="231"/>
      <c r="D1916" s="223"/>
      <c r="E1916" s="227"/>
      <c r="F1916" s="230"/>
      <c r="H1916" s="220"/>
      <c r="I1916" s="223"/>
    </row>
    <row r="1917" spans="1:9">
      <c r="A1917" s="230"/>
      <c r="B1917" s="230"/>
      <c r="C1917" s="231"/>
      <c r="D1917" s="223"/>
      <c r="E1917" s="227"/>
      <c r="F1917" s="230"/>
      <c r="H1917" s="220"/>
      <c r="I1917" s="223"/>
    </row>
    <row r="1918" spans="1:9">
      <c r="A1918" s="230"/>
      <c r="B1918" s="230"/>
      <c r="C1918" s="231"/>
      <c r="D1918" s="223"/>
      <c r="E1918" s="227"/>
      <c r="F1918" s="230"/>
      <c r="H1918" s="220"/>
      <c r="I1918" s="223"/>
    </row>
    <row r="1919" spans="1:9">
      <c r="A1919" s="230"/>
      <c r="B1919" s="230"/>
      <c r="C1919" s="231"/>
      <c r="D1919" s="223"/>
      <c r="E1919" s="227"/>
      <c r="F1919" s="230"/>
      <c r="H1919" s="220"/>
      <c r="I1919" s="223"/>
    </row>
    <row r="1920" spans="1:9">
      <c r="A1920" s="230"/>
      <c r="B1920" s="230"/>
      <c r="C1920" s="231"/>
      <c r="D1920" s="223"/>
      <c r="E1920" s="227"/>
      <c r="F1920" s="230"/>
      <c r="H1920" s="220"/>
      <c r="I1920" s="223"/>
    </row>
    <row r="1921" spans="1:9">
      <c r="A1921" s="230"/>
      <c r="B1921" s="230"/>
      <c r="C1921" s="231"/>
      <c r="D1921" s="223"/>
      <c r="E1921" s="227"/>
      <c r="F1921" s="230"/>
      <c r="H1921" s="220"/>
      <c r="I1921" s="223"/>
    </row>
    <row r="1922" spans="1:9">
      <c r="A1922" s="230"/>
      <c r="B1922" s="230"/>
      <c r="C1922" s="231"/>
      <c r="D1922" s="223"/>
      <c r="E1922" s="227"/>
      <c r="F1922" s="230"/>
      <c r="H1922" s="220"/>
      <c r="I1922" s="223"/>
    </row>
    <row r="1923" spans="1:9">
      <c r="A1923" s="230"/>
      <c r="B1923" s="230"/>
      <c r="C1923" s="231"/>
      <c r="D1923" s="223"/>
      <c r="E1923" s="227"/>
      <c r="F1923" s="230"/>
      <c r="H1923" s="220"/>
      <c r="I1923" s="223"/>
    </row>
    <row r="1924" spans="1:9">
      <c r="A1924" s="230"/>
      <c r="B1924" s="230"/>
      <c r="C1924" s="231"/>
      <c r="D1924" s="223"/>
      <c r="E1924" s="227"/>
      <c r="F1924" s="230"/>
      <c r="H1924" s="220"/>
      <c r="I1924" s="223"/>
    </row>
    <row r="1925" spans="1:9">
      <c r="A1925" s="230"/>
      <c r="B1925" s="230"/>
      <c r="C1925" s="231"/>
      <c r="D1925" s="223"/>
      <c r="E1925" s="227"/>
      <c r="F1925" s="230"/>
      <c r="H1925" s="220"/>
      <c r="I1925" s="223"/>
    </row>
    <row r="1926" spans="1:9">
      <c r="A1926" s="230"/>
      <c r="B1926" s="230"/>
      <c r="C1926" s="231"/>
      <c r="D1926" s="223"/>
      <c r="E1926" s="227"/>
      <c r="F1926" s="230"/>
      <c r="H1926" s="220"/>
      <c r="I1926" s="223"/>
    </row>
    <row r="1927" spans="1:9">
      <c r="A1927" s="230"/>
      <c r="B1927" s="230"/>
      <c r="C1927" s="231"/>
      <c r="D1927" s="223"/>
      <c r="E1927" s="227"/>
      <c r="F1927" s="230"/>
      <c r="H1927" s="220"/>
      <c r="I1927" s="223"/>
    </row>
    <row r="1928" spans="1:9">
      <c r="A1928" s="230"/>
      <c r="B1928" s="230"/>
      <c r="C1928" s="231"/>
      <c r="D1928" s="223"/>
      <c r="E1928" s="227"/>
      <c r="F1928" s="230"/>
      <c r="H1928" s="220"/>
      <c r="I1928" s="223"/>
    </row>
    <row r="1929" spans="1:9">
      <c r="A1929" s="230"/>
      <c r="B1929" s="230"/>
      <c r="C1929" s="231"/>
      <c r="D1929" s="223"/>
      <c r="E1929" s="227"/>
      <c r="F1929" s="230"/>
      <c r="H1929" s="220"/>
      <c r="I1929" s="223"/>
    </row>
    <row r="1930" spans="1:9">
      <c r="A1930" s="230"/>
      <c r="B1930" s="230"/>
      <c r="C1930" s="231"/>
      <c r="D1930" s="223"/>
      <c r="E1930" s="227"/>
      <c r="F1930" s="230"/>
      <c r="H1930" s="220"/>
      <c r="I1930" s="223"/>
    </row>
    <row r="1931" spans="1:9">
      <c r="A1931" s="230"/>
      <c r="B1931" s="230"/>
      <c r="C1931" s="231"/>
      <c r="D1931" s="223"/>
      <c r="E1931" s="227"/>
      <c r="F1931" s="230"/>
      <c r="H1931" s="220"/>
      <c r="I1931" s="223"/>
    </row>
    <row r="1932" spans="1:9">
      <c r="A1932" s="230"/>
      <c r="B1932" s="230"/>
      <c r="C1932" s="231"/>
      <c r="D1932" s="223"/>
      <c r="E1932" s="227"/>
      <c r="F1932" s="230"/>
      <c r="H1932" s="220"/>
      <c r="I1932" s="223"/>
    </row>
    <row r="1933" spans="1:9">
      <c r="A1933" s="230"/>
      <c r="B1933" s="230"/>
      <c r="C1933" s="231"/>
      <c r="D1933" s="223"/>
      <c r="E1933" s="227"/>
      <c r="F1933" s="230"/>
      <c r="H1933" s="220"/>
      <c r="I1933" s="223"/>
    </row>
    <row r="1934" spans="1:9">
      <c r="A1934" s="230"/>
      <c r="B1934" s="230"/>
      <c r="C1934" s="231"/>
      <c r="D1934" s="223"/>
      <c r="E1934" s="227"/>
      <c r="F1934" s="230"/>
      <c r="H1934" s="220"/>
      <c r="I1934" s="223"/>
    </row>
    <row r="1935" spans="1:9">
      <c r="A1935" s="230"/>
      <c r="B1935" s="230"/>
      <c r="C1935" s="231"/>
      <c r="D1935" s="223"/>
      <c r="E1935" s="227"/>
      <c r="F1935" s="230"/>
      <c r="H1935" s="220"/>
      <c r="I1935" s="223"/>
    </row>
    <row r="1936" spans="1:9">
      <c r="A1936" s="230"/>
      <c r="B1936" s="230"/>
      <c r="C1936" s="231"/>
      <c r="D1936" s="223"/>
      <c r="E1936" s="227"/>
      <c r="F1936" s="230"/>
      <c r="H1936" s="220"/>
      <c r="I1936" s="223"/>
    </row>
    <row r="1937" spans="1:9">
      <c r="A1937" s="230"/>
      <c r="B1937" s="230"/>
      <c r="C1937" s="231"/>
      <c r="D1937" s="223"/>
      <c r="E1937" s="227"/>
      <c r="F1937" s="230"/>
      <c r="H1937" s="220"/>
      <c r="I1937" s="223"/>
    </row>
    <row r="1938" spans="1:9">
      <c r="A1938" s="230"/>
      <c r="B1938" s="230"/>
      <c r="C1938" s="231"/>
      <c r="D1938" s="223"/>
      <c r="E1938" s="227"/>
      <c r="F1938" s="230"/>
      <c r="H1938" s="220"/>
      <c r="I1938" s="223"/>
    </row>
    <row r="1939" spans="1:9">
      <c r="A1939" s="230"/>
      <c r="B1939" s="230"/>
      <c r="C1939" s="231"/>
      <c r="D1939" s="223"/>
      <c r="E1939" s="227"/>
      <c r="F1939" s="230"/>
      <c r="H1939" s="220"/>
      <c r="I1939" s="223"/>
    </row>
    <row r="1940" spans="1:9">
      <c r="A1940" s="230"/>
      <c r="B1940" s="230"/>
      <c r="C1940" s="231"/>
      <c r="D1940" s="223"/>
      <c r="E1940" s="227"/>
      <c r="F1940" s="230"/>
      <c r="H1940" s="220"/>
      <c r="I1940" s="223"/>
    </row>
    <row r="1941" spans="1:9">
      <c r="A1941" s="230"/>
      <c r="B1941" s="230"/>
      <c r="C1941" s="231"/>
      <c r="D1941" s="223"/>
      <c r="E1941" s="227"/>
      <c r="F1941" s="230"/>
      <c r="H1941" s="220"/>
      <c r="I1941" s="223"/>
    </row>
    <row r="1942" spans="1:9">
      <c r="A1942" s="230"/>
      <c r="B1942" s="230"/>
      <c r="C1942" s="231"/>
      <c r="D1942" s="223"/>
      <c r="E1942" s="227"/>
      <c r="F1942" s="230"/>
      <c r="H1942" s="220"/>
      <c r="I1942" s="223"/>
    </row>
    <row r="1943" spans="1:9">
      <c r="A1943" s="230"/>
      <c r="B1943" s="230"/>
      <c r="C1943" s="231"/>
      <c r="D1943" s="223"/>
      <c r="E1943" s="227"/>
      <c r="F1943" s="230"/>
      <c r="H1943" s="220"/>
      <c r="I1943" s="223"/>
    </row>
    <row r="1944" spans="1:9">
      <c r="A1944" s="230"/>
      <c r="B1944" s="230"/>
      <c r="C1944" s="231"/>
      <c r="D1944" s="223"/>
      <c r="E1944" s="227"/>
      <c r="F1944" s="230"/>
      <c r="H1944" s="220"/>
      <c r="I1944" s="223"/>
    </row>
    <row r="1945" spans="1:9">
      <c r="A1945" s="230"/>
      <c r="B1945" s="230"/>
      <c r="C1945" s="231"/>
      <c r="D1945" s="223"/>
      <c r="E1945" s="227"/>
      <c r="F1945" s="230"/>
      <c r="H1945" s="220"/>
      <c r="I1945" s="223"/>
    </row>
    <row r="1946" spans="1:9">
      <c r="A1946" s="230"/>
      <c r="B1946" s="230"/>
      <c r="C1946" s="231"/>
      <c r="D1946" s="223"/>
      <c r="E1946" s="227"/>
      <c r="F1946" s="230"/>
      <c r="H1946" s="220"/>
      <c r="I1946" s="223"/>
    </row>
    <row r="1947" spans="1:9">
      <c r="A1947" s="230"/>
      <c r="B1947" s="230"/>
      <c r="C1947" s="231"/>
      <c r="D1947" s="223"/>
      <c r="E1947" s="227"/>
      <c r="F1947" s="230"/>
      <c r="H1947" s="220"/>
      <c r="I1947" s="223"/>
    </row>
    <row r="1948" spans="1:9">
      <c r="A1948" s="230"/>
      <c r="B1948" s="230"/>
      <c r="C1948" s="231"/>
      <c r="D1948" s="223"/>
      <c r="E1948" s="227"/>
      <c r="F1948" s="230"/>
      <c r="H1948" s="220"/>
      <c r="I1948" s="223"/>
    </row>
    <row r="1949" spans="1:9">
      <c r="A1949" s="230"/>
      <c r="B1949" s="230"/>
      <c r="C1949" s="231"/>
      <c r="D1949" s="223"/>
      <c r="E1949" s="227"/>
      <c r="F1949" s="230"/>
      <c r="H1949" s="220"/>
      <c r="I1949" s="223"/>
    </row>
    <row r="1950" spans="1:9">
      <c r="A1950" s="230"/>
      <c r="B1950" s="230"/>
      <c r="C1950" s="231"/>
      <c r="D1950" s="223"/>
      <c r="E1950" s="227"/>
      <c r="F1950" s="230"/>
      <c r="H1950" s="220"/>
      <c r="I1950" s="223"/>
    </row>
    <row r="1951" spans="1:9">
      <c r="A1951" s="230"/>
      <c r="B1951" s="230"/>
      <c r="C1951" s="231"/>
      <c r="D1951" s="223"/>
      <c r="E1951" s="227"/>
      <c r="F1951" s="230"/>
      <c r="H1951" s="220"/>
      <c r="I1951" s="223"/>
    </row>
    <row r="1952" spans="1:9">
      <c r="A1952" s="230"/>
      <c r="B1952" s="230"/>
      <c r="C1952" s="231"/>
      <c r="D1952" s="223"/>
      <c r="E1952" s="227"/>
      <c r="F1952" s="230"/>
      <c r="H1952" s="220"/>
      <c r="I1952" s="223"/>
    </row>
    <row r="1953" spans="1:9">
      <c r="A1953" s="230"/>
      <c r="B1953" s="230"/>
      <c r="C1953" s="231"/>
      <c r="D1953" s="223"/>
      <c r="E1953" s="227"/>
      <c r="F1953" s="230"/>
      <c r="H1953" s="220"/>
      <c r="I1953" s="223"/>
    </row>
    <row r="1954" spans="1:9">
      <c r="A1954" s="230"/>
      <c r="B1954" s="230"/>
      <c r="C1954" s="231"/>
      <c r="D1954" s="223"/>
      <c r="E1954" s="227"/>
      <c r="F1954" s="230"/>
      <c r="H1954" s="220"/>
      <c r="I1954" s="223"/>
    </row>
    <row r="1955" spans="1:9">
      <c r="A1955" s="230"/>
      <c r="B1955" s="230"/>
      <c r="C1955" s="231"/>
      <c r="D1955" s="223"/>
      <c r="E1955" s="227"/>
      <c r="F1955" s="230"/>
      <c r="H1955" s="220"/>
      <c r="I1955" s="223"/>
    </row>
    <row r="1956" spans="1:9">
      <c r="A1956" s="230"/>
      <c r="B1956" s="230"/>
      <c r="C1956" s="231"/>
      <c r="D1956" s="223"/>
      <c r="E1956" s="227"/>
      <c r="F1956" s="230"/>
      <c r="H1956" s="220"/>
      <c r="I1956" s="223"/>
    </row>
    <row r="1957" spans="1:9">
      <c r="A1957" s="230"/>
      <c r="B1957" s="230"/>
      <c r="C1957" s="231"/>
      <c r="D1957" s="223"/>
      <c r="E1957" s="227"/>
      <c r="F1957" s="230"/>
      <c r="H1957" s="220"/>
      <c r="I1957" s="223"/>
    </row>
    <row r="1958" spans="1:9">
      <c r="A1958" s="230"/>
      <c r="B1958" s="230"/>
      <c r="C1958" s="231"/>
      <c r="D1958" s="223"/>
      <c r="E1958" s="227"/>
      <c r="F1958" s="230"/>
      <c r="H1958" s="220"/>
      <c r="I1958" s="223"/>
    </row>
    <row r="1959" spans="1:9">
      <c r="A1959" s="230"/>
      <c r="B1959" s="230"/>
      <c r="C1959" s="231"/>
      <c r="D1959" s="223"/>
      <c r="E1959" s="227"/>
      <c r="F1959" s="230"/>
      <c r="H1959" s="220"/>
      <c r="I1959" s="223"/>
    </row>
    <row r="1960" spans="1:9">
      <c r="A1960" s="230"/>
      <c r="B1960" s="230"/>
      <c r="C1960" s="231"/>
      <c r="D1960" s="223"/>
      <c r="E1960" s="227"/>
      <c r="F1960" s="230"/>
      <c r="H1960" s="220"/>
      <c r="I1960" s="223"/>
    </row>
    <row r="1961" spans="1:9">
      <c r="A1961" s="230"/>
      <c r="B1961" s="230"/>
      <c r="C1961" s="231"/>
      <c r="D1961" s="223"/>
      <c r="E1961" s="227"/>
      <c r="F1961" s="230"/>
      <c r="H1961" s="220"/>
      <c r="I1961" s="223"/>
    </row>
    <row r="1962" spans="1:9">
      <c r="A1962" s="230"/>
      <c r="B1962" s="230"/>
      <c r="C1962" s="231"/>
      <c r="D1962" s="223"/>
      <c r="E1962" s="227"/>
      <c r="F1962" s="230"/>
      <c r="H1962" s="220"/>
      <c r="I1962" s="223"/>
    </row>
    <row r="1963" spans="1:9">
      <c r="A1963" s="230"/>
      <c r="B1963" s="230"/>
      <c r="C1963" s="231"/>
      <c r="D1963" s="223"/>
      <c r="E1963" s="227"/>
      <c r="F1963" s="230"/>
      <c r="H1963" s="220"/>
      <c r="I1963" s="223"/>
    </row>
    <row r="1964" spans="1:9">
      <c r="A1964" s="230"/>
      <c r="B1964" s="230"/>
      <c r="C1964" s="231"/>
      <c r="D1964" s="223"/>
      <c r="E1964" s="227"/>
      <c r="F1964" s="230"/>
      <c r="H1964" s="220"/>
      <c r="I1964" s="223"/>
    </row>
    <row r="1965" spans="1:9">
      <c r="A1965" s="230"/>
      <c r="B1965" s="230"/>
      <c r="C1965" s="231"/>
      <c r="D1965" s="223"/>
      <c r="E1965" s="227"/>
      <c r="F1965" s="230"/>
      <c r="H1965" s="220"/>
      <c r="I1965" s="223"/>
    </row>
    <row r="1966" spans="1:9">
      <c r="A1966" s="230"/>
      <c r="B1966" s="230"/>
      <c r="C1966" s="231"/>
      <c r="D1966" s="223"/>
      <c r="E1966" s="227"/>
      <c r="F1966" s="230"/>
      <c r="H1966" s="220"/>
      <c r="I1966" s="223"/>
    </row>
    <row r="1967" spans="1:9">
      <c r="A1967" s="230"/>
      <c r="B1967" s="230"/>
      <c r="C1967" s="231"/>
      <c r="D1967" s="223"/>
      <c r="E1967" s="227"/>
      <c r="F1967" s="230"/>
      <c r="H1967" s="220"/>
      <c r="I1967" s="223"/>
    </row>
    <row r="1968" spans="1:9">
      <c r="A1968" s="230"/>
      <c r="B1968" s="230"/>
      <c r="C1968" s="231"/>
      <c r="D1968" s="223"/>
      <c r="E1968" s="227"/>
      <c r="F1968" s="230"/>
      <c r="H1968" s="220"/>
      <c r="I1968" s="223"/>
    </row>
    <row r="1969" spans="1:9">
      <c r="A1969" s="230"/>
      <c r="B1969" s="230"/>
      <c r="C1969" s="231"/>
      <c r="D1969" s="223"/>
      <c r="E1969" s="227"/>
      <c r="F1969" s="230"/>
      <c r="H1969" s="220"/>
      <c r="I1969" s="223"/>
    </row>
    <row r="1970" spans="1:9">
      <c r="A1970" s="230"/>
      <c r="B1970" s="230"/>
      <c r="C1970" s="231"/>
      <c r="D1970" s="223"/>
      <c r="E1970" s="227"/>
      <c r="F1970" s="230"/>
      <c r="H1970" s="220"/>
      <c r="I1970" s="223"/>
    </row>
    <row r="1971" spans="1:9">
      <c r="A1971" s="230"/>
      <c r="B1971" s="230"/>
      <c r="C1971" s="231"/>
      <c r="D1971" s="223"/>
      <c r="E1971" s="227"/>
      <c r="F1971" s="230"/>
      <c r="H1971" s="220"/>
      <c r="I1971" s="223"/>
    </row>
    <row r="1972" spans="1:9">
      <c r="A1972" s="230"/>
      <c r="B1972" s="230"/>
      <c r="C1972" s="231"/>
      <c r="D1972" s="223"/>
      <c r="E1972" s="227"/>
      <c r="F1972" s="230"/>
      <c r="H1972" s="220"/>
      <c r="I1972" s="223"/>
    </row>
    <row r="1973" spans="1:9">
      <c r="A1973" s="230"/>
      <c r="B1973" s="230"/>
      <c r="C1973" s="231"/>
      <c r="D1973" s="223"/>
      <c r="E1973" s="227"/>
      <c r="F1973" s="230"/>
      <c r="H1973" s="220"/>
      <c r="I1973" s="223"/>
    </row>
    <row r="1974" spans="1:9">
      <c r="A1974" s="230"/>
      <c r="B1974" s="230"/>
      <c r="C1974" s="231"/>
      <c r="D1974" s="223"/>
      <c r="E1974" s="227"/>
      <c r="F1974" s="230"/>
      <c r="H1974" s="220"/>
      <c r="I1974" s="223"/>
    </row>
    <row r="1975" spans="1:9">
      <c r="A1975" s="230"/>
      <c r="B1975" s="230"/>
      <c r="C1975" s="231"/>
      <c r="D1975" s="223"/>
      <c r="E1975" s="227"/>
      <c r="F1975" s="230"/>
      <c r="H1975" s="220"/>
      <c r="I1975" s="223"/>
    </row>
    <row r="1976" spans="1:9">
      <c r="A1976" s="230"/>
      <c r="B1976" s="230"/>
      <c r="C1976" s="231"/>
      <c r="D1976" s="223"/>
      <c r="E1976" s="227"/>
      <c r="F1976" s="230"/>
      <c r="H1976" s="220"/>
      <c r="I1976" s="223"/>
    </row>
    <row r="1977" spans="1:9">
      <c r="A1977" s="230"/>
      <c r="B1977" s="230"/>
      <c r="C1977" s="231"/>
      <c r="D1977" s="223"/>
      <c r="E1977" s="227"/>
      <c r="F1977" s="230"/>
      <c r="H1977" s="220"/>
      <c r="I1977" s="223"/>
    </row>
    <row r="1978" spans="1:9">
      <c r="A1978" s="230"/>
      <c r="B1978" s="230"/>
      <c r="C1978" s="231"/>
      <c r="D1978" s="223"/>
      <c r="E1978" s="227"/>
      <c r="F1978" s="230"/>
      <c r="H1978" s="220"/>
      <c r="I1978" s="223"/>
    </row>
    <row r="1979" spans="1:9">
      <c r="A1979" s="230"/>
      <c r="B1979" s="230"/>
      <c r="C1979" s="231"/>
      <c r="D1979" s="223"/>
      <c r="E1979" s="227"/>
      <c r="F1979" s="230"/>
      <c r="H1979" s="220"/>
      <c r="I1979" s="223"/>
    </row>
    <row r="1980" spans="1:9">
      <c r="A1980" s="230"/>
      <c r="B1980" s="230"/>
      <c r="C1980" s="231"/>
      <c r="D1980" s="223"/>
      <c r="E1980" s="227"/>
      <c r="F1980" s="230"/>
      <c r="H1980" s="220"/>
      <c r="I1980" s="223"/>
    </row>
    <row r="1981" spans="1:9">
      <c r="A1981" s="230"/>
      <c r="B1981" s="230"/>
      <c r="C1981" s="231"/>
      <c r="D1981" s="223"/>
      <c r="E1981" s="227"/>
      <c r="F1981" s="230"/>
      <c r="H1981" s="220"/>
      <c r="I1981" s="223"/>
    </row>
    <row r="1982" spans="1:9">
      <c r="A1982" s="230"/>
      <c r="B1982" s="230"/>
      <c r="C1982" s="231"/>
      <c r="D1982" s="223"/>
      <c r="E1982" s="227"/>
      <c r="F1982" s="230"/>
      <c r="H1982" s="220"/>
      <c r="I1982" s="223"/>
    </row>
    <row r="1983" spans="1:9">
      <c r="A1983" s="230"/>
      <c r="B1983" s="230"/>
      <c r="C1983" s="231"/>
      <c r="D1983" s="223"/>
      <c r="E1983" s="227"/>
      <c r="F1983" s="230"/>
      <c r="H1983" s="220"/>
      <c r="I1983" s="223"/>
    </row>
    <row r="1984" spans="1:9">
      <c r="A1984" s="230"/>
      <c r="B1984" s="230"/>
      <c r="C1984" s="231"/>
      <c r="D1984" s="223"/>
      <c r="E1984" s="227"/>
      <c r="F1984" s="230"/>
      <c r="H1984" s="220"/>
      <c r="I1984" s="223"/>
    </row>
    <row r="1985" spans="1:9">
      <c r="A1985" s="230"/>
      <c r="B1985" s="230"/>
      <c r="C1985" s="231"/>
      <c r="D1985" s="223"/>
      <c r="E1985" s="227"/>
      <c r="F1985" s="230"/>
      <c r="H1985" s="220"/>
      <c r="I1985" s="223"/>
    </row>
    <row r="1986" spans="1:9">
      <c r="A1986" s="230"/>
      <c r="B1986" s="230"/>
      <c r="C1986" s="231"/>
      <c r="D1986" s="223"/>
      <c r="E1986" s="227"/>
      <c r="F1986" s="230"/>
      <c r="H1986" s="220"/>
      <c r="I1986" s="223"/>
    </row>
    <row r="1987" spans="1:9">
      <c r="A1987" s="230"/>
      <c r="B1987" s="230"/>
      <c r="C1987" s="231"/>
      <c r="D1987" s="223"/>
      <c r="E1987" s="227"/>
      <c r="F1987" s="230"/>
      <c r="H1987" s="220"/>
      <c r="I1987" s="223"/>
    </row>
    <row r="1988" spans="1:9">
      <c r="A1988" s="230"/>
      <c r="B1988" s="230"/>
      <c r="C1988" s="231"/>
      <c r="D1988" s="223"/>
      <c r="E1988" s="227"/>
      <c r="F1988" s="230"/>
      <c r="H1988" s="220"/>
      <c r="I1988" s="223"/>
    </row>
    <row r="1989" spans="1:9">
      <c r="A1989" s="230"/>
      <c r="B1989" s="230"/>
      <c r="C1989" s="231"/>
      <c r="D1989" s="223"/>
      <c r="E1989" s="227"/>
      <c r="F1989" s="230"/>
      <c r="H1989" s="220"/>
      <c r="I1989" s="223"/>
    </row>
    <row r="1990" spans="1:9">
      <c r="A1990" s="230"/>
      <c r="B1990" s="230"/>
      <c r="C1990" s="231"/>
      <c r="D1990" s="223"/>
      <c r="E1990" s="227"/>
      <c r="F1990" s="230"/>
      <c r="H1990" s="220"/>
      <c r="I1990" s="223"/>
    </row>
    <row r="1991" spans="1:9">
      <c r="A1991" s="230"/>
      <c r="B1991" s="230"/>
      <c r="C1991" s="231"/>
      <c r="D1991" s="223"/>
      <c r="E1991" s="227"/>
      <c r="F1991" s="230"/>
      <c r="H1991" s="220"/>
      <c r="I1991" s="223"/>
    </row>
    <row r="1992" spans="1:9">
      <c r="A1992" s="230"/>
      <c r="B1992" s="230"/>
      <c r="C1992" s="231"/>
      <c r="D1992" s="223"/>
      <c r="E1992" s="227"/>
      <c r="F1992" s="230"/>
      <c r="H1992" s="220"/>
      <c r="I1992" s="223"/>
    </row>
    <row r="1993" spans="1:9">
      <c r="A1993" s="230"/>
      <c r="B1993" s="230"/>
      <c r="C1993" s="231"/>
      <c r="D1993" s="223"/>
      <c r="E1993" s="227"/>
      <c r="F1993" s="230"/>
      <c r="H1993" s="220"/>
      <c r="I1993" s="223"/>
    </row>
    <row r="1994" spans="1:9">
      <c r="A1994" s="230"/>
      <c r="B1994" s="230"/>
      <c r="C1994" s="231"/>
      <c r="D1994" s="223"/>
      <c r="E1994" s="227"/>
      <c r="F1994" s="230"/>
      <c r="H1994" s="220"/>
      <c r="I1994" s="223"/>
    </row>
    <row r="1995" spans="1:9">
      <c r="A1995" s="230"/>
      <c r="B1995" s="230"/>
      <c r="C1995" s="231"/>
      <c r="D1995" s="223"/>
      <c r="E1995" s="227"/>
      <c r="F1995" s="230"/>
      <c r="H1995" s="220"/>
      <c r="I1995" s="223"/>
    </row>
    <row r="1996" spans="1:9">
      <c r="A1996" s="230"/>
      <c r="B1996" s="230"/>
      <c r="C1996" s="231"/>
      <c r="D1996" s="223"/>
      <c r="E1996" s="227"/>
      <c r="F1996" s="230"/>
      <c r="H1996" s="220"/>
      <c r="I1996" s="223"/>
    </row>
    <row r="1997" spans="1:9">
      <c r="A1997" s="230"/>
      <c r="B1997" s="230"/>
      <c r="C1997" s="231"/>
      <c r="D1997" s="223"/>
      <c r="E1997" s="227"/>
      <c r="F1997" s="230"/>
      <c r="H1997" s="220"/>
      <c r="I1997" s="223"/>
    </row>
    <row r="1998" spans="1:9">
      <c r="A1998" s="230"/>
      <c r="B1998" s="230"/>
      <c r="C1998" s="231"/>
      <c r="D1998" s="223"/>
      <c r="E1998" s="227"/>
      <c r="F1998" s="230"/>
      <c r="H1998" s="220"/>
      <c r="I1998" s="223"/>
    </row>
    <row r="1999" spans="1:9">
      <c r="A1999" s="230"/>
      <c r="B1999" s="230"/>
      <c r="C1999" s="231"/>
      <c r="D1999" s="223"/>
      <c r="E1999" s="227"/>
      <c r="F1999" s="230"/>
      <c r="H1999" s="220"/>
      <c r="I1999" s="223"/>
    </row>
    <row r="2000" spans="1:9">
      <c r="A2000" s="230"/>
      <c r="B2000" s="230"/>
      <c r="C2000" s="231"/>
      <c r="D2000" s="223"/>
      <c r="E2000" s="227"/>
      <c r="F2000" s="230"/>
      <c r="H2000" s="220"/>
      <c r="I2000" s="223"/>
    </row>
    <row r="2001" spans="1:9">
      <c r="A2001" s="230"/>
      <c r="B2001" s="230"/>
      <c r="C2001" s="231"/>
      <c r="D2001" s="223"/>
      <c r="E2001" s="227"/>
      <c r="F2001" s="230"/>
      <c r="H2001" s="220"/>
      <c r="I2001" s="223"/>
    </row>
    <row r="2002" spans="1:9">
      <c r="A2002" s="230"/>
      <c r="B2002" s="230"/>
      <c r="C2002" s="231"/>
      <c r="D2002" s="223"/>
      <c r="E2002" s="227"/>
      <c r="F2002" s="230"/>
      <c r="H2002" s="220"/>
      <c r="I2002" s="223"/>
    </row>
    <row r="2003" spans="1:9">
      <c r="A2003" s="230"/>
      <c r="B2003" s="230"/>
      <c r="C2003" s="231"/>
      <c r="D2003" s="223"/>
      <c r="E2003" s="227"/>
      <c r="F2003" s="230"/>
      <c r="H2003" s="220"/>
      <c r="I2003" s="223"/>
    </row>
    <row r="2004" spans="1:9">
      <c r="A2004" s="230"/>
      <c r="B2004" s="230"/>
      <c r="C2004" s="231"/>
      <c r="D2004" s="223"/>
      <c r="E2004" s="227"/>
      <c r="F2004" s="230"/>
      <c r="H2004" s="220"/>
      <c r="I2004" s="223"/>
    </row>
    <row r="2005" spans="1:9">
      <c r="A2005" s="230"/>
      <c r="B2005" s="230"/>
      <c r="C2005" s="231"/>
      <c r="D2005" s="223"/>
      <c r="E2005" s="227"/>
      <c r="F2005" s="230"/>
      <c r="H2005" s="220"/>
      <c r="I2005" s="223"/>
    </row>
    <row r="2006" spans="1:9">
      <c r="A2006" s="230"/>
      <c r="B2006" s="230"/>
      <c r="C2006" s="231"/>
      <c r="D2006" s="223"/>
      <c r="E2006" s="227"/>
      <c r="F2006" s="230"/>
      <c r="H2006" s="220"/>
      <c r="I2006" s="223"/>
    </row>
    <row r="2007" spans="1:9">
      <c r="A2007" s="230"/>
      <c r="B2007" s="230"/>
      <c r="C2007" s="231"/>
      <c r="D2007" s="223"/>
      <c r="E2007" s="227"/>
      <c r="F2007" s="230"/>
      <c r="H2007" s="220"/>
      <c r="I2007" s="223"/>
    </row>
    <row r="2008" spans="1:9">
      <c r="A2008" s="230"/>
      <c r="B2008" s="230"/>
      <c r="C2008" s="231"/>
      <c r="D2008" s="223"/>
      <c r="E2008" s="227"/>
      <c r="F2008" s="230"/>
      <c r="H2008" s="220"/>
      <c r="I2008" s="223"/>
    </row>
    <row r="2009" spans="1:9">
      <c r="A2009" s="230"/>
      <c r="B2009" s="230"/>
      <c r="C2009" s="231"/>
      <c r="D2009" s="223"/>
      <c r="E2009" s="227"/>
      <c r="F2009" s="230"/>
      <c r="H2009" s="220"/>
      <c r="I2009" s="223"/>
    </row>
    <row r="2010" spans="1:9">
      <c r="A2010" s="230"/>
      <c r="B2010" s="230"/>
      <c r="C2010" s="231"/>
      <c r="D2010" s="223"/>
      <c r="E2010" s="227"/>
      <c r="F2010" s="230"/>
      <c r="H2010" s="220"/>
      <c r="I2010" s="223"/>
    </row>
    <row r="2011" spans="1:9">
      <c r="A2011" s="230"/>
      <c r="B2011" s="230"/>
      <c r="C2011" s="231"/>
      <c r="D2011" s="223"/>
      <c r="E2011" s="227"/>
      <c r="F2011" s="230"/>
      <c r="H2011" s="220"/>
      <c r="I2011" s="223"/>
    </row>
    <row r="2012" spans="1:9">
      <c r="A2012" s="230"/>
      <c r="B2012" s="230"/>
      <c r="C2012" s="231"/>
      <c r="D2012" s="223"/>
      <c r="E2012" s="227"/>
      <c r="F2012" s="230"/>
      <c r="H2012" s="220"/>
      <c r="I2012" s="223"/>
    </row>
    <row r="2013" spans="1:9">
      <c r="A2013" s="230"/>
      <c r="B2013" s="230"/>
      <c r="C2013" s="231"/>
      <c r="D2013" s="223"/>
      <c r="E2013" s="227"/>
      <c r="F2013" s="230"/>
      <c r="H2013" s="220"/>
      <c r="I2013" s="223"/>
    </row>
    <row r="2014" spans="1:9">
      <c r="A2014" s="230"/>
      <c r="B2014" s="230"/>
      <c r="C2014" s="231"/>
      <c r="D2014" s="223"/>
      <c r="E2014" s="227"/>
      <c r="F2014" s="230"/>
      <c r="H2014" s="220"/>
      <c r="I2014" s="223"/>
    </row>
    <row r="2015" spans="1:9">
      <c r="A2015" s="230"/>
      <c r="B2015" s="230"/>
      <c r="C2015" s="231"/>
      <c r="D2015" s="223"/>
      <c r="E2015" s="227"/>
      <c r="F2015" s="230"/>
      <c r="H2015" s="220"/>
      <c r="I2015" s="223"/>
    </row>
    <row r="2016" spans="1:9">
      <c r="A2016" s="230"/>
      <c r="B2016" s="230"/>
      <c r="C2016" s="231"/>
      <c r="D2016" s="223"/>
      <c r="E2016" s="227"/>
      <c r="F2016" s="230"/>
      <c r="H2016" s="220"/>
      <c r="I2016" s="223"/>
    </row>
    <row r="2017" spans="1:9">
      <c r="A2017" s="230"/>
      <c r="B2017" s="230"/>
      <c r="C2017" s="231"/>
      <c r="D2017" s="223"/>
      <c r="E2017" s="227"/>
      <c r="F2017" s="230"/>
      <c r="H2017" s="220"/>
      <c r="I2017" s="223"/>
    </row>
    <row r="2018" spans="1:9">
      <c r="A2018" s="230"/>
      <c r="B2018" s="230"/>
      <c r="C2018" s="231"/>
      <c r="D2018" s="223"/>
      <c r="E2018" s="227"/>
      <c r="F2018" s="230"/>
      <c r="H2018" s="220"/>
      <c r="I2018" s="223"/>
    </row>
    <row r="2019" spans="1:9">
      <c r="A2019" s="230"/>
      <c r="B2019" s="230"/>
      <c r="C2019" s="231"/>
      <c r="D2019" s="223"/>
      <c r="E2019" s="227"/>
      <c r="F2019" s="230"/>
      <c r="H2019" s="220"/>
      <c r="I2019" s="223"/>
    </row>
    <row r="2020" spans="1:9">
      <c r="A2020" s="230"/>
      <c r="B2020" s="230"/>
      <c r="C2020" s="231"/>
      <c r="D2020" s="223"/>
      <c r="E2020" s="227"/>
      <c r="F2020" s="230"/>
      <c r="H2020" s="220"/>
      <c r="I2020" s="223"/>
    </row>
    <row r="2021" spans="1:9">
      <c r="A2021" s="230"/>
      <c r="B2021" s="230"/>
      <c r="C2021" s="231"/>
      <c r="D2021" s="223"/>
      <c r="E2021" s="227"/>
      <c r="F2021" s="230"/>
      <c r="H2021" s="220"/>
      <c r="I2021" s="223"/>
    </row>
    <row r="2022" spans="1:9">
      <c r="A2022" s="230"/>
      <c r="B2022" s="230"/>
      <c r="C2022" s="231"/>
      <c r="D2022" s="223"/>
      <c r="E2022" s="227"/>
      <c r="F2022" s="230"/>
      <c r="H2022" s="220"/>
      <c r="I2022" s="223"/>
    </row>
    <row r="2023" spans="1:9">
      <c r="A2023" s="230"/>
      <c r="B2023" s="230"/>
      <c r="C2023" s="231"/>
      <c r="D2023" s="223"/>
      <c r="E2023" s="227"/>
      <c r="F2023" s="230"/>
      <c r="H2023" s="220"/>
      <c r="I2023" s="223"/>
    </row>
    <row r="2024" spans="1:9">
      <c r="A2024" s="230"/>
      <c r="B2024" s="230"/>
      <c r="C2024" s="231"/>
      <c r="D2024" s="223"/>
      <c r="E2024" s="227"/>
      <c r="F2024" s="230"/>
      <c r="H2024" s="220"/>
      <c r="I2024" s="223"/>
    </row>
    <row r="2025" spans="1:9">
      <c r="A2025" s="230"/>
      <c r="B2025" s="230"/>
      <c r="C2025" s="231"/>
      <c r="D2025" s="223"/>
      <c r="E2025" s="227"/>
      <c r="F2025" s="230"/>
      <c r="H2025" s="220"/>
      <c r="I2025" s="223"/>
    </row>
    <row r="2026" spans="1:9">
      <c r="A2026" s="230"/>
      <c r="B2026" s="230"/>
      <c r="C2026" s="231"/>
      <c r="D2026" s="223"/>
      <c r="E2026" s="227"/>
      <c r="F2026" s="230"/>
      <c r="H2026" s="220"/>
      <c r="I2026" s="223"/>
    </row>
    <row r="2027" spans="1:9">
      <c r="A2027" s="230"/>
      <c r="B2027" s="230"/>
      <c r="C2027" s="231"/>
      <c r="D2027" s="223"/>
      <c r="E2027" s="227"/>
      <c r="F2027" s="230"/>
      <c r="H2027" s="220"/>
      <c r="I2027" s="223"/>
    </row>
    <row r="2028" spans="1:9">
      <c r="A2028" s="230"/>
      <c r="B2028" s="230"/>
      <c r="C2028" s="231"/>
      <c r="D2028" s="223"/>
      <c r="E2028" s="227"/>
      <c r="F2028" s="230"/>
      <c r="H2028" s="220"/>
      <c r="I2028" s="223"/>
    </row>
    <row r="2029" spans="1:9">
      <c r="A2029" s="230"/>
      <c r="B2029" s="230"/>
      <c r="C2029" s="231"/>
      <c r="D2029" s="223"/>
      <c r="E2029" s="227"/>
      <c r="F2029" s="230"/>
      <c r="H2029" s="220"/>
      <c r="I2029" s="223"/>
    </row>
    <row r="2030" spans="1:9">
      <c r="A2030" s="230"/>
      <c r="B2030" s="230"/>
      <c r="C2030" s="231"/>
      <c r="D2030" s="223"/>
      <c r="E2030" s="227"/>
      <c r="F2030" s="230"/>
      <c r="H2030" s="220"/>
      <c r="I2030" s="223"/>
    </row>
    <row r="2031" spans="1:9">
      <c r="A2031" s="230"/>
      <c r="B2031" s="230"/>
      <c r="C2031" s="231"/>
      <c r="D2031" s="223"/>
      <c r="E2031" s="227"/>
      <c r="F2031" s="230"/>
      <c r="H2031" s="220"/>
      <c r="I2031" s="223"/>
    </row>
    <row r="2032" spans="1:9">
      <c r="A2032" s="230"/>
      <c r="B2032" s="230"/>
      <c r="C2032" s="231"/>
      <c r="D2032" s="223"/>
      <c r="E2032" s="227"/>
      <c r="F2032" s="230"/>
      <c r="H2032" s="220"/>
      <c r="I2032" s="223"/>
    </row>
    <row r="2033" spans="1:9">
      <c r="A2033" s="230"/>
      <c r="B2033" s="230"/>
      <c r="C2033" s="231"/>
      <c r="D2033" s="223"/>
      <c r="E2033" s="227"/>
      <c r="F2033" s="230"/>
      <c r="H2033" s="220"/>
      <c r="I2033" s="223"/>
    </row>
    <row r="2034" spans="1:9">
      <c r="A2034" s="230"/>
      <c r="B2034" s="230"/>
      <c r="C2034" s="231"/>
      <c r="D2034" s="223"/>
      <c r="E2034" s="227"/>
      <c r="F2034" s="230"/>
      <c r="H2034" s="220"/>
      <c r="I2034" s="223"/>
    </row>
    <row r="2035" spans="1:9">
      <c r="A2035" s="230"/>
      <c r="B2035" s="230"/>
      <c r="C2035" s="231"/>
      <c r="D2035" s="223"/>
      <c r="E2035" s="227"/>
      <c r="F2035" s="230"/>
      <c r="H2035" s="220"/>
      <c r="I2035" s="223"/>
    </row>
    <row r="2036" spans="1:9">
      <c r="A2036" s="230"/>
      <c r="B2036" s="230"/>
      <c r="C2036" s="231"/>
      <c r="D2036" s="223"/>
      <c r="E2036" s="227"/>
      <c r="F2036" s="230"/>
      <c r="H2036" s="220"/>
      <c r="I2036" s="223"/>
    </row>
    <row r="2037" spans="1:9">
      <c r="A2037" s="230"/>
      <c r="B2037" s="230"/>
      <c r="C2037" s="231"/>
      <c r="D2037" s="223"/>
      <c r="E2037" s="227"/>
      <c r="F2037" s="230"/>
      <c r="H2037" s="220"/>
      <c r="I2037" s="223"/>
    </row>
    <row r="2038" spans="1:9">
      <c r="A2038" s="230"/>
      <c r="B2038" s="230"/>
      <c r="C2038" s="231"/>
      <c r="D2038" s="223"/>
      <c r="E2038" s="227"/>
      <c r="F2038" s="230"/>
      <c r="H2038" s="220"/>
      <c r="I2038" s="223"/>
    </row>
    <row r="2039" spans="1:9">
      <c r="A2039" s="230"/>
      <c r="B2039" s="230"/>
      <c r="C2039" s="231"/>
      <c r="D2039" s="223"/>
      <c r="E2039" s="227"/>
      <c r="F2039" s="230"/>
      <c r="H2039" s="220"/>
      <c r="I2039" s="223"/>
    </row>
    <row r="2040" spans="1:9">
      <c r="A2040" s="230"/>
      <c r="B2040" s="230"/>
      <c r="C2040" s="231"/>
      <c r="D2040" s="223"/>
      <c r="E2040" s="227"/>
      <c r="F2040" s="230"/>
      <c r="H2040" s="220"/>
      <c r="I2040" s="223"/>
    </row>
    <row r="2041" spans="1:9">
      <c r="A2041" s="230"/>
      <c r="B2041" s="230"/>
      <c r="C2041" s="231"/>
      <c r="D2041" s="223"/>
      <c r="E2041" s="227"/>
      <c r="F2041" s="230"/>
      <c r="H2041" s="220"/>
      <c r="I2041" s="223"/>
    </row>
    <row r="2042" spans="1:9">
      <c r="A2042" s="230"/>
      <c r="B2042" s="230"/>
      <c r="C2042" s="231"/>
      <c r="D2042" s="223"/>
      <c r="E2042" s="227"/>
      <c r="F2042" s="230"/>
      <c r="H2042" s="220"/>
      <c r="I2042" s="223"/>
    </row>
    <row r="2043" spans="1:9">
      <c r="A2043" s="230"/>
      <c r="B2043" s="230"/>
      <c r="C2043" s="231"/>
      <c r="D2043" s="223"/>
      <c r="E2043" s="227"/>
      <c r="F2043" s="230"/>
      <c r="H2043" s="220"/>
      <c r="I2043" s="223"/>
    </row>
    <row r="2044" spans="1:9">
      <c r="A2044" s="230"/>
      <c r="B2044" s="230"/>
      <c r="C2044" s="231"/>
      <c r="D2044" s="223"/>
      <c r="E2044" s="227"/>
      <c r="F2044" s="230"/>
      <c r="H2044" s="220"/>
      <c r="I2044" s="223"/>
    </row>
    <row r="2045" spans="1:9">
      <c r="A2045" s="230"/>
      <c r="B2045" s="230"/>
      <c r="C2045" s="231"/>
      <c r="D2045" s="223"/>
      <c r="E2045" s="227"/>
      <c r="F2045" s="230"/>
      <c r="H2045" s="220"/>
      <c r="I2045" s="223"/>
    </row>
    <row r="2046" spans="1:9">
      <c r="A2046" s="230"/>
      <c r="B2046" s="230"/>
      <c r="C2046" s="231"/>
      <c r="D2046" s="223"/>
      <c r="E2046" s="227"/>
      <c r="F2046" s="230"/>
      <c r="H2046" s="220"/>
      <c r="I2046" s="223"/>
    </row>
    <row r="2047" spans="1:9">
      <c r="A2047" s="230"/>
      <c r="B2047" s="230"/>
      <c r="C2047" s="231"/>
      <c r="D2047" s="223"/>
      <c r="E2047" s="227"/>
      <c r="F2047" s="230"/>
      <c r="H2047" s="220"/>
      <c r="I2047" s="223"/>
    </row>
    <row r="2048" spans="1:9">
      <c r="A2048" s="230"/>
      <c r="B2048" s="230"/>
      <c r="C2048" s="231"/>
      <c r="D2048" s="223"/>
      <c r="E2048" s="227"/>
      <c r="F2048" s="230"/>
      <c r="H2048" s="220"/>
      <c r="I2048" s="223"/>
    </row>
    <row r="2049" spans="1:9">
      <c r="A2049" s="230"/>
      <c r="B2049" s="230"/>
      <c r="C2049" s="231"/>
      <c r="D2049" s="223"/>
      <c r="E2049" s="227"/>
      <c r="F2049" s="230"/>
      <c r="H2049" s="220"/>
      <c r="I2049" s="223"/>
    </row>
    <row r="2050" spans="1:9">
      <c r="A2050" s="230"/>
      <c r="B2050" s="230"/>
      <c r="C2050" s="231"/>
      <c r="D2050" s="223"/>
      <c r="E2050" s="227"/>
      <c r="F2050" s="230"/>
      <c r="H2050" s="220"/>
      <c r="I2050" s="223"/>
    </row>
    <row r="2051" spans="1:9">
      <c r="A2051" s="230"/>
      <c r="B2051" s="230"/>
      <c r="C2051" s="231"/>
      <c r="D2051" s="223"/>
      <c r="E2051" s="227"/>
      <c r="F2051" s="230"/>
      <c r="H2051" s="220"/>
      <c r="I2051" s="223"/>
    </row>
    <row r="2052" spans="1:9">
      <c r="A2052" s="230"/>
      <c r="B2052" s="230"/>
      <c r="C2052" s="231"/>
      <c r="D2052" s="223"/>
      <c r="E2052" s="227"/>
      <c r="F2052" s="230"/>
      <c r="H2052" s="220"/>
      <c r="I2052" s="223"/>
    </row>
    <row r="2053" spans="1:9">
      <c r="A2053" s="230"/>
      <c r="B2053" s="230"/>
      <c r="C2053" s="231"/>
      <c r="D2053" s="223"/>
      <c r="E2053" s="227"/>
      <c r="F2053" s="230"/>
      <c r="H2053" s="220"/>
      <c r="I2053" s="223"/>
    </row>
    <row r="2054" spans="1:9">
      <c r="A2054" s="230"/>
      <c r="B2054" s="230"/>
      <c r="C2054" s="231"/>
      <c r="D2054" s="223"/>
      <c r="E2054" s="227"/>
      <c r="F2054" s="230"/>
      <c r="H2054" s="220"/>
      <c r="I2054" s="223"/>
    </row>
    <row r="2055" spans="1:9">
      <c r="A2055" s="230"/>
      <c r="B2055" s="230"/>
      <c r="C2055" s="231"/>
      <c r="D2055" s="223"/>
      <c r="E2055" s="227"/>
      <c r="F2055" s="230"/>
      <c r="H2055" s="220"/>
      <c r="I2055" s="223"/>
    </row>
    <row r="2056" spans="1:9">
      <c r="A2056" s="230"/>
      <c r="B2056" s="230"/>
      <c r="C2056" s="231"/>
      <c r="D2056" s="223"/>
      <c r="E2056" s="227"/>
      <c r="F2056" s="230"/>
      <c r="H2056" s="220"/>
      <c r="I2056" s="223"/>
    </row>
    <row r="2057" spans="1:9">
      <c r="A2057" s="230"/>
      <c r="B2057" s="230"/>
      <c r="C2057" s="231"/>
      <c r="D2057" s="223"/>
      <c r="E2057" s="227"/>
      <c r="F2057" s="230"/>
      <c r="H2057" s="220"/>
      <c r="I2057" s="223"/>
    </row>
    <row r="2058" spans="1:9">
      <c r="A2058" s="230"/>
      <c r="B2058" s="230"/>
      <c r="C2058" s="231"/>
      <c r="D2058" s="223"/>
      <c r="E2058" s="227"/>
      <c r="F2058" s="230"/>
      <c r="H2058" s="220"/>
      <c r="I2058" s="223"/>
    </row>
    <row r="2059" spans="1:9">
      <c r="A2059" s="230"/>
      <c r="B2059" s="230"/>
      <c r="C2059" s="231"/>
      <c r="D2059" s="223"/>
      <c r="E2059" s="227"/>
      <c r="F2059" s="230"/>
      <c r="H2059" s="220"/>
      <c r="I2059" s="223"/>
    </row>
    <row r="2060" spans="1:9">
      <c r="A2060" s="230"/>
      <c r="B2060" s="230"/>
      <c r="C2060" s="231"/>
      <c r="D2060" s="223"/>
      <c r="E2060" s="227"/>
      <c r="F2060" s="230"/>
      <c r="H2060" s="220"/>
      <c r="I2060" s="223"/>
    </row>
    <row r="2061" spans="1:9">
      <c r="A2061" s="230"/>
      <c r="B2061" s="230"/>
      <c r="C2061" s="231"/>
      <c r="D2061" s="223"/>
      <c r="E2061" s="227"/>
      <c r="F2061" s="230"/>
      <c r="H2061" s="220"/>
      <c r="I2061" s="223"/>
    </row>
    <row r="2062" spans="1:9">
      <c r="A2062" s="230"/>
      <c r="B2062" s="230"/>
      <c r="C2062" s="231"/>
      <c r="D2062" s="223"/>
      <c r="E2062" s="227"/>
      <c r="F2062" s="230"/>
      <c r="H2062" s="220"/>
      <c r="I2062" s="223"/>
    </row>
    <row r="2063" spans="1:9">
      <c r="A2063" s="230"/>
      <c r="B2063" s="230"/>
      <c r="C2063" s="231"/>
      <c r="D2063" s="223"/>
      <c r="E2063" s="227"/>
      <c r="F2063" s="230"/>
      <c r="H2063" s="220"/>
      <c r="I2063" s="223"/>
    </row>
    <row r="2064" spans="1:9">
      <c r="A2064" s="230"/>
      <c r="B2064" s="230"/>
      <c r="C2064" s="231"/>
      <c r="D2064" s="223"/>
      <c r="E2064" s="227"/>
      <c r="F2064" s="230"/>
      <c r="H2064" s="220"/>
      <c r="I2064" s="223"/>
    </row>
    <row r="2065" spans="1:9">
      <c r="A2065" s="230"/>
      <c r="B2065" s="230"/>
      <c r="C2065" s="231"/>
      <c r="D2065" s="223"/>
      <c r="E2065" s="227"/>
      <c r="F2065" s="230"/>
      <c r="H2065" s="220"/>
      <c r="I2065" s="223"/>
    </row>
    <row r="2066" spans="1:9">
      <c r="A2066" s="230"/>
      <c r="B2066" s="230"/>
      <c r="C2066" s="231"/>
      <c r="D2066" s="223"/>
      <c r="E2066" s="227"/>
      <c r="F2066" s="230"/>
      <c r="H2066" s="220"/>
      <c r="I2066" s="223"/>
    </row>
    <row r="2067" spans="1:9">
      <c r="A2067" s="230"/>
      <c r="B2067" s="230"/>
      <c r="C2067" s="231"/>
      <c r="D2067" s="223"/>
      <c r="E2067" s="227"/>
      <c r="F2067" s="230"/>
      <c r="H2067" s="220"/>
      <c r="I2067" s="223"/>
    </row>
    <row r="2068" spans="1:9">
      <c r="A2068" s="230"/>
      <c r="B2068" s="230"/>
      <c r="C2068" s="231"/>
      <c r="D2068" s="223"/>
      <c r="E2068" s="227"/>
      <c r="F2068" s="230"/>
      <c r="H2068" s="220"/>
      <c r="I2068" s="223"/>
    </row>
    <row r="2069" spans="1:9">
      <c r="A2069" s="230"/>
      <c r="B2069" s="230"/>
      <c r="C2069" s="231"/>
      <c r="D2069" s="223"/>
      <c r="E2069" s="227"/>
      <c r="F2069" s="230"/>
      <c r="H2069" s="220"/>
      <c r="I2069" s="223"/>
    </row>
    <row r="2070" spans="1:9">
      <c r="A2070" s="230"/>
      <c r="B2070" s="230"/>
      <c r="C2070" s="231"/>
      <c r="D2070" s="223"/>
      <c r="E2070" s="227"/>
      <c r="F2070" s="230"/>
      <c r="H2070" s="220"/>
      <c r="I2070" s="223"/>
    </row>
    <row r="2071" spans="1:9">
      <c r="A2071" s="230"/>
      <c r="B2071" s="230"/>
      <c r="C2071" s="231"/>
      <c r="D2071" s="223"/>
      <c r="E2071" s="227"/>
      <c r="F2071" s="230"/>
      <c r="H2071" s="220"/>
      <c r="I2071" s="223"/>
    </row>
    <row r="2072" spans="1:9">
      <c r="A2072" s="230"/>
      <c r="B2072" s="230"/>
      <c r="C2072" s="231"/>
      <c r="D2072" s="223"/>
      <c r="E2072" s="227"/>
      <c r="F2072" s="230"/>
      <c r="H2072" s="220"/>
      <c r="I2072" s="223"/>
    </row>
    <row r="2073" spans="1:9">
      <c r="A2073" s="230"/>
      <c r="B2073" s="230"/>
      <c r="C2073" s="231"/>
      <c r="D2073" s="223"/>
      <c r="E2073" s="227"/>
      <c r="F2073" s="230"/>
      <c r="H2073" s="220"/>
      <c r="I2073" s="223"/>
    </row>
    <row r="2074" spans="1:9">
      <c r="A2074" s="230"/>
      <c r="B2074" s="230"/>
      <c r="C2074" s="231"/>
      <c r="D2074" s="223"/>
      <c r="E2074" s="227"/>
      <c r="F2074" s="230"/>
      <c r="H2074" s="220"/>
      <c r="I2074" s="223"/>
    </row>
    <row r="2075" spans="1:9">
      <c r="A2075" s="230"/>
      <c r="B2075" s="230"/>
      <c r="C2075" s="231"/>
      <c r="D2075" s="223"/>
      <c r="E2075" s="227"/>
      <c r="F2075" s="230"/>
      <c r="H2075" s="220"/>
      <c r="I2075" s="223"/>
    </row>
    <row r="2076" spans="1:9">
      <c r="A2076" s="230"/>
      <c r="B2076" s="230"/>
      <c r="C2076" s="231"/>
      <c r="D2076" s="223"/>
      <c r="E2076" s="227"/>
      <c r="F2076" s="230"/>
      <c r="H2076" s="220"/>
      <c r="I2076" s="223"/>
    </row>
    <row r="2077" spans="1:9">
      <c r="A2077" s="230"/>
      <c r="B2077" s="230"/>
      <c r="C2077" s="231"/>
      <c r="D2077" s="223"/>
      <c r="E2077" s="227"/>
      <c r="F2077" s="230"/>
      <c r="H2077" s="220"/>
      <c r="I2077" s="223"/>
    </row>
    <row r="2078" spans="1:9">
      <c r="A2078" s="230"/>
      <c r="B2078" s="230"/>
      <c r="C2078" s="231"/>
      <c r="D2078" s="223"/>
      <c r="E2078" s="227"/>
      <c r="F2078" s="230"/>
      <c r="H2078" s="220"/>
      <c r="I2078" s="223"/>
    </row>
    <row r="2079" spans="1:9">
      <c r="A2079" s="230"/>
      <c r="B2079" s="230"/>
      <c r="C2079" s="231"/>
      <c r="D2079" s="223"/>
      <c r="E2079" s="227"/>
      <c r="F2079" s="230"/>
      <c r="H2079" s="220"/>
      <c r="I2079" s="223"/>
    </row>
    <row r="2080" spans="1:9">
      <c r="A2080" s="230"/>
      <c r="B2080" s="230"/>
      <c r="C2080" s="231"/>
      <c r="D2080" s="223"/>
      <c r="E2080" s="227"/>
      <c r="F2080" s="230"/>
      <c r="H2080" s="220"/>
      <c r="I2080" s="223"/>
    </row>
    <row r="2081" spans="1:9">
      <c r="A2081" s="230"/>
      <c r="B2081" s="230"/>
      <c r="C2081" s="231"/>
      <c r="D2081" s="223"/>
      <c r="E2081" s="227"/>
      <c r="F2081" s="230"/>
      <c r="H2081" s="220"/>
      <c r="I2081" s="223"/>
    </row>
    <row r="2082" spans="1:9">
      <c r="A2082" s="230"/>
      <c r="B2082" s="230"/>
      <c r="C2082" s="231"/>
      <c r="D2082" s="223"/>
      <c r="E2082" s="227"/>
      <c r="F2082" s="230"/>
      <c r="H2082" s="220"/>
      <c r="I2082" s="223"/>
    </row>
    <row r="2083" spans="1:9">
      <c r="A2083" s="230"/>
      <c r="B2083" s="230"/>
      <c r="C2083" s="231"/>
      <c r="D2083" s="223"/>
      <c r="E2083" s="227"/>
      <c r="F2083" s="230"/>
      <c r="H2083" s="220"/>
      <c r="I2083" s="223"/>
    </row>
    <row r="2084" spans="1:9">
      <c r="A2084" s="230"/>
      <c r="B2084" s="230"/>
      <c r="C2084" s="231"/>
      <c r="D2084" s="223"/>
      <c r="E2084" s="227"/>
      <c r="F2084" s="230"/>
      <c r="H2084" s="220"/>
      <c r="I2084" s="223"/>
    </row>
    <row r="2085" spans="1:9">
      <c r="A2085" s="230"/>
      <c r="B2085" s="230"/>
      <c r="C2085" s="231"/>
      <c r="D2085" s="223"/>
      <c r="E2085" s="227"/>
      <c r="F2085" s="230"/>
      <c r="H2085" s="220"/>
      <c r="I2085" s="223"/>
    </row>
    <row r="2086" spans="1:9">
      <c r="A2086" s="230"/>
      <c r="B2086" s="230"/>
      <c r="C2086" s="231"/>
      <c r="D2086" s="223"/>
      <c r="E2086" s="227"/>
      <c r="F2086" s="230"/>
      <c r="H2086" s="220"/>
      <c r="I2086" s="223"/>
    </row>
    <row r="2087" spans="1:9">
      <c r="A2087" s="230"/>
      <c r="B2087" s="230"/>
      <c r="C2087" s="231"/>
      <c r="D2087" s="223"/>
      <c r="E2087" s="227"/>
      <c r="F2087" s="230"/>
      <c r="H2087" s="220"/>
      <c r="I2087" s="223"/>
    </row>
    <row r="2088" spans="1:9">
      <c r="A2088" s="230"/>
      <c r="B2088" s="230"/>
      <c r="C2088" s="231"/>
      <c r="D2088" s="223"/>
      <c r="E2088" s="227"/>
      <c r="F2088" s="230"/>
      <c r="H2088" s="220"/>
      <c r="I2088" s="223"/>
    </row>
    <row r="2089" spans="1:9">
      <c r="A2089" s="230"/>
      <c r="B2089" s="230"/>
      <c r="C2089" s="231"/>
      <c r="D2089" s="223"/>
      <c r="E2089" s="227"/>
      <c r="F2089" s="230"/>
      <c r="H2089" s="220"/>
      <c r="I2089" s="223"/>
    </row>
    <row r="2090" spans="1:9">
      <c r="A2090" s="230"/>
      <c r="B2090" s="230"/>
      <c r="C2090" s="231"/>
      <c r="D2090" s="223"/>
      <c r="E2090" s="227"/>
      <c r="F2090" s="230"/>
      <c r="H2090" s="220"/>
      <c r="I2090" s="223"/>
    </row>
    <row r="2091" spans="1:9">
      <c r="A2091" s="230"/>
      <c r="B2091" s="230"/>
      <c r="C2091" s="231"/>
      <c r="D2091" s="223"/>
      <c r="E2091" s="227"/>
      <c r="F2091" s="230"/>
      <c r="H2091" s="220"/>
      <c r="I2091" s="223"/>
    </row>
    <row r="2092" spans="1:9">
      <c r="A2092" s="230"/>
      <c r="B2092" s="230"/>
      <c r="C2092" s="231"/>
      <c r="D2092" s="223"/>
      <c r="E2092" s="227"/>
      <c r="F2092" s="230"/>
      <c r="H2092" s="220"/>
      <c r="I2092" s="223"/>
    </row>
    <row r="2093" spans="1:9">
      <c r="A2093" s="230"/>
      <c r="B2093" s="230"/>
      <c r="C2093" s="231"/>
      <c r="D2093" s="223"/>
      <c r="E2093" s="227"/>
      <c r="F2093" s="230"/>
      <c r="H2093" s="220"/>
      <c r="I2093" s="223"/>
    </row>
    <row r="2094" spans="1:9">
      <c r="A2094" s="230"/>
      <c r="B2094" s="230"/>
      <c r="C2094" s="231"/>
      <c r="D2094" s="223"/>
      <c r="E2094" s="227"/>
      <c r="F2094" s="230"/>
      <c r="H2094" s="220"/>
      <c r="I2094" s="223"/>
    </row>
    <row r="2095" spans="1:9">
      <c r="A2095" s="230"/>
      <c r="B2095" s="230"/>
      <c r="C2095" s="231"/>
      <c r="D2095" s="223"/>
      <c r="E2095" s="227"/>
      <c r="F2095" s="230"/>
      <c r="H2095" s="220"/>
      <c r="I2095" s="223"/>
    </row>
    <row r="2096" spans="1:9">
      <c r="A2096" s="230"/>
      <c r="B2096" s="230"/>
      <c r="C2096" s="231"/>
      <c r="D2096" s="223"/>
      <c r="E2096" s="227"/>
      <c r="F2096" s="230"/>
      <c r="H2096" s="220"/>
      <c r="I2096" s="223"/>
    </row>
    <row r="2097" spans="1:9">
      <c r="A2097" s="230"/>
      <c r="B2097" s="230"/>
      <c r="C2097" s="231"/>
      <c r="D2097" s="223"/>
      <c r="E2097" s="227"/>
      <c r="F2097" s="230"/>
      <c r="H2097" s="220"/>
      <c r="I2097" s="223"/>
    </row>
    <row r="2098" spans="1:9">
      <c r="A2098" s="230"/>
      <c r="B2098" s="230"/>
      <c r="C2098" s="231"/>
      <c r="D2098" s="223"/>
      <c r="E2098" s="227"/>
      <c r="F2098" s="230"/>
      <c r="H2098" s="220"/>
      <c r="I2098" s="223"/>
    </row>
    <row r="2099" spans="1:9">
      <c r="A2099" s="230"/>
      <c r="B2099" s="230"/>
      <c r="C2099" s="231"/>
      <c r="D2099" s="223"/>
      <c r="E2099" s="227"/>
      <c r="F2099" s="230"/>
      <c r="H2099" s="220"/>
      <c r="I2099" s="223"/>
    </row>
    <row r="2100" spans="1:9">
      <c r="A2100" s="230"/>
      <c r="B2100" s="230"/>
      <c r="C2100" s="231"/>
      <c r="D2100" s="223"/>
      <c r="E2100" s="227"/>
      <c r="F2100" s="230"/>
      <c r="H2100" s="220"/>
      <c r="I2100" s="223"/>
    </row>
    <row r="2101" spans="1:9">
      <c r="A2101" s="230"/>
      <c r="B2101" s="230"/>
      <c r="C2101" s="231"/>
      <c r="D2101" s="223"/>
      <c r="E2101" s="227"/>
      <c r="F2101" s="230"/>
      <c r="H2101" s="220"/>
      <c r="I2101" s="223"/>
    </row>
    <row r="2102" spans="1:9">
      <c r="A2102" s="230"/>
      <c r="B2102" s="230"/>
      <c r="C2102" s="231"/>
      <c r="D2102" s="223"/>
      <c r="E2102" s="227"/>
      <c r="F2102" s="230"/>
      <c r="H2102" s="220"/>
      <c r="I2102" s="223"/>
    </row>
    <row r="2103" spans="1:9">
      <c r="A2103" s="230"/>
      <c r="B2103" s="230"/>
      <c r="C2103" s="231"/>
      <c r="D2103" s="223"/>
      <c r="E2103" s="227"/>
      <c r="F2103" s="230"/>
      <c r="H2103" s="220"/>
      <c r="I2103" s="223"/>
    </row>
    <row r="2104" spans="1:9">
      <c r="A2104" s="230"/>
      <c r="B2104" s="230"/>
      <c r="C2104" s="231"/>
      <c r="D2104" s="223"/>
      <c r="E2104" s="227"/>
      <c r="F2104" s="230"/>
      <c r="H2104" s="220"/>
      <c r="I2104" s="223"/>
    </row>
    <row r="2105" spans="1:9">
      <c r="A2105" s="230"/>
      <c r="B2105" s="230"/>
      <c r="C2105" s="231"/>
      <c r="D2105" s="223"/>
      <c r="E2105" s="227"/>
      <c r="F2105" s="230"/>
      <c r="H2105" s="220"/>
      <c r="I2105" s="223"/>
    </row>
    <row r="2106" spans="1:9">
      <c r="A2106" s="230"/>
      <c r="B2106" s="230"/>
      <c r="C2106" s="231"/>
      <c r="D2106" s="223"/>
      <c r="E2106" s="227"/>
      <c r="F2106" s="230"/>
      <c r="H2106" s="220"/>
      <c r="I2106" s="223"/>
    </row>
    <row r="2107" spans="1:9">
      <c r="A2107" s="230"/>
      <c r="B2107" s="230"/>
      <c r="C2107" s="231"/>
      <c r="D2107" s="223"/>
      <c r="E2107" s="227"/>
      <c r="F2107" s="230"/>
      <c r="H2107" s="220"/>
      <c r="I2107" s="223"/>
    </row>
    <row r="2108" spans="1:9">
      <c r="A2108" s="230"/>
      <c r="B2108" s="230"/>
      <c r="C2108" s="231"/>
      <c r="D2108" s="223"/>
      <c r="E2108" s="227"/>
      <c r="F2108" s="230"/>
      <c r="H2108" s="220"/>
      <c r="I2108" s="223"/>
    </row>
    <row r="2109" spans="1:9">
      <c r="A2109" s="230"/>
      <c r="B2109" s="230"/>
      <c r="C2109" s="231"/>
      <c r="D2109" s="223"/>
      <c r="E2109" s="227"/>
      <c r="F2109" s="230"/>
      <c r="H2109" s="220"/>
      <c r="I2109" s="223"/>
    </row>
    <row r="2110" spans="1:9">
      <c r="A2110" s="230"/>
      <c r="B2110" s="230"/>
      <c r="C2110" s="231"/>
      <c r="D2110" s="223"/>
      <c r="E2110" s="227"/>
      <c r="F2110" s="230"/>
      <c r="H2110" s="220"/>
      <c r="I2110" s="223"/>
    </row>
    <row r="2111" spans="1:9">
      <c r="A2111" s="230"/>
      <c r="B2111" s="230"/>
      <c r="C2111" s="231"/>
      <c r="D2111" s="223"/>
      <c r="E2111" s="227"/>
      <c r="F2111" s="230"/>
      <c r="H2111" s="220"/>
      <c r="I2111" s="223"/>
    </row>
    <row r="2112" spans="1:9">
      <c r="A2112" s="230"/>
      <c r="B2112" s="230"/>
      <c r="C2112" s="231"/>
      <c r="D2112" s="223"/>
      <c r="E2112" s="227"/>
      <c r="F2112" s="230"/>
      <c r="H2112" s="220"/>
      <c r="I2112" s="223"/>
    </row>
    <row r="2113" spans="1:9">
      <c r="A2113" s="230"/>
      <c r="B2113" s="230"/>
      <c r="C2113" s="231"/>
      <c r="D2113" s="223"/>
      <c r="E2113" s="227"/>
      <c r="F2113" s="230"/>
      <c r="H2113" s="220"/>
      <c r="I2113" s="223"/>
    </row>
    <row r="2114" spans="1:9">
      <c r="A2114" s="230"/>
      <c r="B2114" s="230"/>
      <c r="C2114" s="231"/>
      <c r="D2114" s="223"/>
      <c r="E2114" s="227"/>
      <c r="F2114" s="230"/>
      <c r="H2114" s="220"/>
      <c r="I2114" s="223"/>
    </row>
    <row r="2115" spans="1:9">
      <c r="A2115" s="230"/>
      <c r="B2115" s="230"/>
      <c r="C2115" s="231"/>
      <c r="D2115" s="223"/>
      <c r="E2115" s="227"/>
      <c r="F2115" s="230"/>
      <c r="H2115" s="220"/>
      <c r="I2115" s="223"/>
    </row>
    <row r="2116" spans="1:9">
      <c r="A2116" s="230"/>
      <c r="B2116" s="230"/>
      <c r="C2116" s="231"/>
      <c r="D2116" s="223"/>
      <c r="E2116" s="227"/>
      <c r="F2116" s="230"/>
      <c r="H2116" s="220"/>
      <c r="I2116" s="223"/>
    </row>
    <row r="2117" spans="1:9">
      <c r="A2117" s="230"/>
      <c r="B2117" s="230"/>
      <c r="C2117" s="231"/>
      <c r="D2117" s="223"/>
      <c r="E2117" s="227"/>
      <c r="F2117" s="230"/>
      <c r="H2117" s="220"/>
      <c r="I2117" s="223"/>
    </row>
    <row r="2118" spans="1:9">
      <c r="A2118" s="230"/>
      <c r="B2118" s="230"/>
      <c r="C2118" s="231"/>
      <c r="D2118" s="223"/>
      <c r="E2118" s="227"/>
      <c r="F2118" s="230"/>
      <c r="H2118" s="220"/>
      <c r="I2118" s="223"/>
    </row>
    <row r="2119" spans="1:9">
      <c r="A2119" s="230"/>
      <c r="B2119" s="230"/>
      <c r="C2119" s="231"/>
      <c r="D2119" s="223"/>
      <c r="E2119" s="227"/>
      <c r="F2119" s="230"/>
      <c r="H2119" s="220"/>
      <c r="I2119" s="223"/>
    </row>
    <row r="2120" spans="1:9">
      <c r="A2120" s="230"/>
      <c r="B2120" s="230"/>
      <c r="C2120" s="231"/>
      <c r="D2120" s="223"/>
      <c r="E2120" s="227"/>
      <c r="F2120" s="230"/>
      <c r="H2120" s="220"/>
      <c r="I2120" s="223"/>
    </row>
    <row r="2121" spans="1:9">
      <c r="A2121" s="230"/>
      <c r="B2121" s="230"/>
      <c r="C2121" s="231"/>
      <c r="D2121" s="223"/>
      <c r="E2121" s="227"/>
      <c r="F2121" s="230"/>
      <c r="H2121" s="220"/>
      <c r="I2121" s="223"/>
    </row>
    <row r="2122" spans="1:9">
      <c r="A2122" s="230"/>
      <c r="B2122" s="230"/>
      <c r="C2122" s="231"/>
      <c r="D2122" s="223"/>
      <c r="E2122" s="227"/>
      <c r="F2122" s="230"/>
      <c r="H2122" s="220"/>
      <c r="I2122" s="223"/>
    </row>
    <row r="2123" spans="1:9">
      <c r="A2123" s="230"/>
      <c r="B2123" s="230"/>
      <c r="C2123" s="231"/>
      <c r="D2123" s="223"/>
      <c r="E2123" s="227"/>
      <c r="F2123" s="230"/>
      <c r="H2123" s="220"/>
      <c r="I2123" s="223"/>
    </row>
    <row r="2124" spans="1:9">
      <c r="A2124" s="230"/>
      <c r="B2124" s="230"/>
      <c r="C2124" s="231"/>
      <c r="D2124" s="223"/>
      <c r="E2124" s="227"/>
      <c r="F2124" s="230"/>
      <c r="H2124" s="220"/>
      <c r="I2124" s="223"/>
    </row>
    <row r="2125" spans="1:9">
      <c r="A2125" s="230"/>
      <c r="B2125" s="230"/>
      <c r="C2125" s="231"/>
      <c r="D2125" s="223"/>
      <c r="E2125" s="227"/>
      <c r="F2125" s="230"/>
      <c r="H2125" s="220"/>
      <c r="I2125" s="223"/>
    </row>
    <row r="2126" spans="1:9">
      <c r="A2126" s="230"/>
      <c r="B2126" s="230"/>
      <c r="C2126" s="231"/>
      <c r="D2126" s="223"/>
      <c r="E2126" s="227"/>
      <c r="F2126" s="230"/>
      <c r="H2126" s="220"/>
      <c r="I2126" s="223"/>
    </row>
    <row r="2127" spans="1:9">
      <c r="A2127" s="230"/>
      <c r="B2127" s="230"/>
      <c r="C2127" s="231"/>
      <c r="D2127" s="223"/>
      <c r="E2127" s="227"/>
      <c r="F2127" s="230"/>
      <c r="H2127" s="220"/>
      <c r="I2127" s="223"/>
    </row>
    <row r="2128" spans="1:9">
      <c r="A2128" s="230"/>
      <c r="B2128" s="230"/>
      <c r="C2128" s="231"/>
      <c r="D2128" s="223"/>
      <c r="E2128" s="227"/>
      <c r="F2128" s="230"/>
      <c r="H2128" s="220"/>
      <c r="I2128" s="223"/>
    </row>
    <row r="2129" spans="1:9">
      <c r="A2129" s="230"/>
      <c r="B2129" s="230"/>
      <c r="C2129" s="231"/>
      <c r="D2129" s="223"/>
      <c r="E2129" s="227"/>
      <c r="F2129" s="230"/>
      <c r="H2129" s="220"/>
      <c r="I2129" s="223"/>
    </row>
    <row r="2130" spans="1:9">
      <c r="A2130" s="230"/>
      <c r="B2130" s="230"/>
      <c r="C2130" s="231"/>
      <c r="D2130" s="223"/>
      <c r="E2130" s="227"/>
      <c r="F2130" s="230"/>
      <c r="H2130" s="220"/>
      <c r="I2130" s="223"/>
    </row>
    <row r="2131" spans="1:9">
      <c r="A2131" s="230"/>
      <c r="B2131" s="230"/>
      <c r="C2131" s="231"/>
      <c r="D2131" s="223"/>
      <c r="E2131" s="227"/>
      <c r="F2131" s="230"/>
      <c r="H2131" s="220"/>
      <c r="I2131" s="223"/>
    </row>
    <row r="2132" spans="1:9">
      <c r="A2132" s="230"/>
      <c r="B2132" s="230"/>
      <c r="C2132" s="231"/>
      <c r="D2132" s="223"/>
      <c r="E2132" s="227"/>
      <c r="F2132" s="230"/>
      <c r="H2132" s="220"/>
      <c r="I2132" s="223"/>
    </row>
    <row r="2133" spans="1:9">
      <c r="A2133" s="230"/>
      <c r="B2133" s="230"/>
      <c r="C2133" s="231"/>
      <c r="D2133" s="223"/>
      <c r="E2133" s="227"/>
      <c r="F2133" s="230"/>
      <c r="H2133" s="220"/>
      <c r="I2133" s="223"/>
    </row>
    <row r="2134" spans="1:9">
      <c r="A2134" s="230"/>
      <c r="B2134" s="230"/>
      <c r="C2134" s="231"/>
      <c r="D2134" s="223"/>
      <c r="E2134" s="227"/>
      <c r="F2134" s="230"/>
      <c r="H2134" s="220"/>
      <c r="I2134" s="223"/>
    </row>
    <row r="2135" spans="1:9">
      <c r="A2135" s="230"/>
      <c r="B2135" s="230"/>
      <c r="C2135" s="231"/>
      <c r="D2135" s="223"/>
      <c r="E2135" s="227"/>
      <c r="F2135" s="230"/>
      <c r="H2135" s="220"/>
      <c r="I2135" s="223"/>
    </row>
    <row r="2136" spans="1:9">
      <c r="A2136" s="230"/>
      <c r="B2136" s="230"/>
      <c r="C2136" s="231"/>
      <c r="D2136" s="223"/>
      <c r="E2136" s="227"/>
      <c r="F2136" s="230"/>
      <c r="H2136" s="220"/>
      <c r="I2136" s="223"/>
    </row>
    <row r="2137" spans="1:9">
      <c r="A2137" s="230"/>
      <c r="B2137" s="230"/>
      <c r="C2137" s="231"/>
      <c r="D2137" s="223"/>
      <c r="E2137" s="227"/>
      <c r="F2137" s="230"/>
      <c r="H2137" s="220"/>
      <c r="I2137" s="223"/>
    </row>
    <row r="2138" spans="1:9">
      <c r="A2138" s="230"/>
      <c r="B2138" s="230"/>
      <c r="C2138" s="231"/>
      <c r="D2138" s="223"/>
      <c r="E2138" s="227"/>
      <c r="F2138" s="230"/>
      <c r="H2138" s="220"/>
      <c r="I2138" s="223"/>
    </row>
    <row r="2139" spans="1:9">
      <c r="A2139" s="230"/>
      <c r="B2139" s="230"/>
      <c r="C2139" s="231"/>
      <c r="D2139" s="223"/>
      <c r="E2139" s="227"/>
      <c r="F2139" s="230"/>
      <c r="H2139" s="220"/>
      <c r="I2139" s="223"/>
    </row>
    <row r="2140" spans="1:9">
      <c r="A2140" s="230"/>
      <c r="B2140" s="230"/>
      <c r="C2140" s="231"/>
      <c r="D2140" s="223"/>
      <c r="E2140" s="227"/>
      <c r="F2140" s="230"/>
      <c r="H2140" s="220"/>
      <c r="I2140" s="223"/>
    </row>
    <row r="2141" spans="1:9">
      <c r="A2141" s="230"/>
      <c r="B2141" s="230"/>
      <c r="C2141" s="231"/>
      <c r="D2141" s="223"/>
      <c r="E2141" s="227"/>
      <c r="F2141" s="230"/>
      <c r="H2141" s="220"/>
      <c r="I2141" s="223"/>
    </row>
    <row r="2142" spans="1:9">
      <c r="A2142" s="230"/>
      <c r="B2142" s="230"/>
      <c r="C2142" s="231"/>
      <c r="D2142" s="223"/>
      <c r="E2142" s="227"/>
      <c r="F2142" s="230"/>
      <c r="H2142" s="220"/>
      <c r="I2142" s="223"/>
    </row>
    <row r="2143" spans="1:9">
      <c r="A2143" s="230"/>
      <c r="B2143" s="230"/>
      <c r="C2143" s="231"/>
      <c r="D2143" s="223"/>
      <c r="E2143" s="227"/>
      <c r="F2143" s="230"/>
      <c r="H2143" s="220"/>
      <c r="I2143" s="223"/>
    </row>
    <row r="2144" spans="1:9">
      <c r="A2144" s="230"/>
      <c r="B2144" s="230"/>
      <c r="C2144" s="231"/>
      <c r="D2144" s="223"/>
      <c r="E2144" s="227"/>
      <c r="F2144" s="230"/>
      <c r="H2144" s="220"/>
      <c r="I2144" s="223"/>
    </row>
    <row r="2145" spans="1:9">
      <c r="A2145" s="230"/>
      <c r="B2145" s="230"/>
      <c r="C2145" s="231"/>
      <c r="D2145" s="223"/>
      <c r="E2145" s="227"/>
      <c r="F2145" s="230"/>
      <c r="H2145" s="220"/>
      <c r="I2145" s="223"/>
    </row>
    <row r="2146" spans="1:9">
      <c r="A2146" s="230"/>
      <c r="B2146" s="230"/>
      <c r="C2146" s="231"/>
      <c r="D2146" s="223"/>
      <c r="E2146" s="227"/>
      <c r="F2146" s="230"/>
      <c r="H2146" s="220"/>
      <c r="I2146" s="223"/>
    </row>
    <row r="2147" spans="1:9">
      <c r="A2147" s="230"/>
      <c r="B2147" s="230"/>
      <c r="C2147" s="231"/>
      <c r="D2147" s="223"/>
      <c r="E2147" s="227"/>
      <c r="F2147" s="230"/>
      <c r="H2147" s="220"/>
      <c r="I2147" s="223"/>
    </row>
    <row r="2148" spans="1:9">
      <c r="A2148" s="230"/>
      <c r="B2148" s="230"/>
      <c r="C2148" s="231"/>
      <c r="D2148" s="223"/>
      <c r="E2148" s="227"/>
      <c r="F2148" s="230"/>
      <c r="H2148" s="220"/>
      <c r="I2148" s="223"/>
    </row>
    <row r="2149" spans="1:9">
      <c r="A2149" s="230"/>
      <c r="B2149" s="230"/>
      <c r="C2149" s="231"/>
      <c r="D2149" s="223"/>
      <c r="E2149" s="227"/>
      <c r="F2149" s="230"/>
      <c r="H2149" s="220"/>
      <c r="I2149" s="223"/>
    </row>
    <row r="2150" spans="1:9">
      <c r="A2150" s="230"/>
      <c r="B2150" s="230"/>
      <c r="C2150" s="231"/>
      <c r="D2150" s="223"/>
      <c r="E2150" s="227"/>
      <c r="F2150" s="230"/>
      <c r="H2150" s="220"/>
      <c r="I2150" s="223"/>
    </row>
    <row r="2151" spans="1:9">
      <c r="A2151" s="230"/>
      <c r="B2151" s="230"/>
      <c r="C2151" s="231"/>
      <c r="D2151" s="223"/>
      <c r="E2151" s="227"/>
      <c r="F2151" s="230"/>
      <c r="H2151" s="220"/>
      <c r="I2151" s="223"/>
    </row>
    <row r="2152" spans="1:9">
      <c r="A2152" s="230"/>
      <c r="B2152" s="230"/>
      <c r="C2152" s="231"/>
      <c r="D2152" s="223"/>
      <c r="E2152" s="227"/>
      <c r="F2152" s="230"/>
      <c r="H2152" s="220"/>
      <c r="I2152" s="223"/>
    </row>
    <row r="2153" spans="1:9">
      <c r="A2153" s="230"/>
      <c r="B2153" s="230"/>
      <c r="C2153" s="231"/>
      <c r="D2153" s="223"/>
      <c r="E2153" s="227"/>
      <c r="F2153" s="230"/>
      <c r="H2153" s="220"/>
      <c r="I2153" s="223"/>
    </row>
    <row r="2154" spans="1:9">
      <c r="A2154" s="230"/>
      <c r="B2154" s="230"/>
      <c r="C2154" s="231"/>
      <c r="D2154" s="223"/>
      <c r="E2154" s="227"/>
      <c r="F2154" s="230"/>
      <c r="H2154" s="220"/>
      <c r="I2154" s="223"/>
    </row>
    <row r="2155" spans="1:9">
      <c r="A2155" s="230"/>
      <c r="B2155" s="230"/>
      <c r="C2155" s="231"/>
      <c r="D2155" s="223"/>
      <c r="E2155" s="227"/>
      <c r="F2155" s="230"/>
      <c r="H2155" s="220"/>
      <c r="I2155" s="223"/>
    </row>
    <row r="2156" spans="1:9">
      <c r="A2156" s="230"/>
      <c r="B2156" s="230"/>
      <c r="C2156" s="231"/>
      <c r="D2156" s="223"/>
      <c r="E2156" s="227"/>
      <c r="F2156" s="230"/>
      <c r="H2156" s="220"/>
      <c r="I2156" s="223"/>
    </row>
    <row r="2157" spans="1:9">
      <c r="A2157" s="230"/>
      <c r="B2157" s="230"/>
      <c r="C2157" s="231"/>
      <c r="D2157" s="223"/>
      <c r="E2157" s="227"/>
      <c r="F2157" s="230"/>
      <c r="H2157" s="220"/>
      <c r="I2157" s="223"/>
    </row>
    <row r="2158" spans="1:9">
      <c r="A2158" s="230"/>
      <c r="B2158" s="230"/>
      <c r="C2158" s="231"/>
      <c r="D2158" s="223"/>
      <c r="E2158" s="227"/>
      <c r="F2158" s="230"/>
      <c r="H2158" s="220"/>
      <c r="I2158" s="223"/>
    </row>
    <row r="2159" spans="1:9">
      <c r="A2159" s="230"/>
      <c r="B2159" s="230"/>
      <c r="C2159" s="231"/>
      <c r="D2159" s="223"/>
      <c r="E2159" s="227"/>
      <c r="F2159" s="230"/>
      <c r="H2159" s="220"/>
      <c r="I2159" s="223"/>
    </row>
    <row r="2160" spans="1:9">
      <c r="A2160" s="230"/>
      <c r="B2160" s="230"/>
      <c r="C2160" s="231"/>
      <c r="D2160" s="223"/>
      <c r="E2160" s="227"/>
      <c r="F2160" s="230"/>
      <c r="H2160" s="220"/>
      <c r="I2160" s="223"/>
    </row>
    <row r="2161" spans="1:9">
      <c r="A2161" s="230"/>
      <c r="B2161" s="230"/>
      <c r="C2161" s="231"/>
      <c r="D2161" s="223"/>
      <c r="E2161" s="227"/>
      <c r="F2161" s="230"/>
      <c r="H2161" s="220"/>
      <c r="I2161" s="223"/>
    </row>
    <row r="2162" spans="1:9">
      <c r="A2162" s="230"/>
      <c r="B2162" s="230"/>
      <c r="C2162" s="231"/>
      <c r="D2162" s="223"/>
      <c r="E2162" s="227"/>
      <c r="F2162" s="230"/>
      <c r="H2162" s="220"/>
      <c r="I2162" s="223"/>
    </row>
    <row r="2163" spans="1:9">
      <c r="A2163" s="230"/>
      <c r="B2163" s="230"/>
      <c r="C2163" s="231"/>
      <c r="D2163" s="223"/>
      <c r="E2163" s="227"/>
      <c r="F2163" s="230"/>
      <c r="H2163" s="220"/>
      <c r="I2163" s="223"/>
    </row>
    <row r="2164" spans="1:9">
      <c r="A2164" s="230"/>
      <c r="B2164" s="230"/>
      <c r="C2164" s="231"/>
      <c r="D2164" s="223"/>
      <c r="E2164" s="227"/>
      <c r="F2164" s="230"/>
      <c r="H2164" s="220"/>
      <c r="I2164" s="223"/>
    </row>
    <row r="2165" spans="1:9">
      <c r="A2165" s="230"/>
      <c r="B2165" s="230"/>
      <c r="C2165" s="231"/>
      <c r="D2165" s="223"/>
      <c r="E2165" s="227"/>
      <c r="F2165" s="230"/>
      <c r="H2165" s="220"/>
      <c r="I2165" s="223"/>
    </row>
    <row r="2166" spans="1:9">
      <c r="A2166" s="230"/>
      <c r="B2166" s="230"/>
      <c r="C2166" s="231"/>
      <c r="D2166" s="223"/>
      <c r="E2166" s="227"/>
      <c r="F2166" s="230"/>
      <c r="H2166" s="220"/>
      <c r="I2166" s="223"/>
    </row>
    <row r="2167" spans="1:9">
      <c r="A2167" s="230"/>
      <c r="B2167" s="230"/>
      <c r="C2167" s="231"/>
      <c r="D2167" s="223"/>
      <c r="E2167" s="227"/>
      <c r="F2167" s="230"/>
      <c r="H2167" s="220"/>
      <c r="I2167" s="223"/>
    </row>
    <row r="2168" spans="1:9">
      <c r="A2168" s="230"/>
      <c r="B2168" s="230"/>
      <c r="C2168" s="231"/>
      <c r="D2168" s="223"/>
      <c r="E2168" s="227"/>
      <c r="F2168" s="230"/>
      <c r="H2168" s="220"/>
      <c r="I2168" s="223"/>
    </row>
    <row r="2169" spans="1:9">
      <c r="A2169" s="230"/>
      <c r="B2169" s="230"/>
      <c r="C2169" s="231"/>
      <c r="D2169" s="223"/>
      <c r="E2169" s="227"/>
      <c r="F2169" s="230"/>
      <c r="H2169" s="220"/>
      <c r="I2169" s="223"/>
    </row>
    <row r="2170" spans="1:9">
      <c r="A2170" s="230"/>
      <c r="B2170" s="230"/>
      <c r="C2170" s="231"/>
      <c r="D2170" s="223"/>
      <c r="E2170" s="227"/>
      <c r="F2170" s="230"/>
      <c r="H2170" s="220"/>
      <c r="I2170" s="223"/>
    </row>
    <row r="2171" spans="1:9">
      <c r="A2171" s="230"/>
      <c r="B2171" s="230"/>
      <c r="C2171" s="231"/>
      <c r="D2171" s="223"/>
      <c r="E2171" s="227"/>
      <c r="F2171" s="230"/>
      <c r="H2171" s="220"/>
      <c r="I2171" s="223"/>
    </row>
    <row r="2172" spans="1:9">
      <c r="A2172" s="230"/>
      <c r="B2172" s="230"/>
      <c r="C2172" s="231"/>
      <c r="D2172" s="223"/>
      <c r="E2172" s="227"/>
      <c r="F2172" s="230"/>
      <c r="H2172" s="220"/>
      <c r="I2172" s="223"/>
    </row>
    <row r="2173" spans="1:9">
      <c r="A2173" s="230"/>
      <c r="B2173" s="230"/>
      <c r="C2173" s="231"/>
      <c r="D2173" s="223"/>
      <c r="E2173" s="227"/>
      <c r="F2173" s="230"/>
      <c r="H2173" s="220"/>
      <c r="I2173" s="223"/>
    </row>
    <row r="2174" spans="1:9">
      <c r="A2174" s="230"/>
      <c r="B2174" s="230"/>
      <c r="C2174" s="231"/>
      <c r="D2174" s="223"/>
      <c r="E2174" s="227"/>
      <c r="F2174" s="230"/>
      <c r="H2174" s="220"/>
      <c r="I2174" s="223"/>
    </row>
    <row r="2175" spans="1:9">
      <c r="A2175" s="230"/>
      <c r="B2175" s="230"/>
      <c r="C2175" s="231"/>
      <c r="D2175" s="223"/>
      <c r="E2175" s="227"/>
      <c r="F2175" s="230"/>
      <c r="H2175" s="220"/>
      <c r="I2175" s="223"/>
    </row>
    <row r="2176" spans="1:9">
      <c r="A2176" s="230"/>
      <c r="B2176" s="230"/>
      <c r="C2176" s="231"/>
      <c r="D2176" s="223"/>
      <c r="E2176" s="227"/>
      <c r="F2176" s="230"/>
      <c r="H2176" s="220"/>
      <c r="I2176" s="223"/>
    </row>
    <row r="2177" spans="1:9">
      <c r="A2177" s="230"/>
      <c r="B2177" s="230"/>
      <c r="C2177" s="231"/>
      <c r="D2177" s="223"/>
      <c r="E2177" s="227"/>
      <c r="F2177" s="230"/>
      <c r="H2177" s="220"/>
      <c r="I2177" s="223"/>
    </row>
    <row r="2178" spans="1:9">
      <c r="A2178" s="230"/>
      <c r="B2178" s="230"/>
      <c r="C2178" s="231"/>
      <c r="D2178" s="223"/>
      <c r="E2178" s="227"/>
      <c r="F2178" s="230"/>
      <c r="H2178" s="220"/>
      <c r="I2178" s="223"/>
    </row>
    <row r="2179" spans="1:9">
      <c r="A2179" s="230"/>
      <c r="B2179" s="230"/>
      <c r="C2179" s="231"/>
      <c r="D2179" s="223"/>
      <c r="E2179" s="227"/>
      <c r="F2179" s="230"/>
      <c r="H2179" s="220"/>
      <c r="I2179" s="223"/>
    </row>
    <row r="2180" spans="1:9">
      <c r="A2180" s="230"/>
      <c r="B2180" s="230"/>
      <c r="C2180" s="231"/>
      <c r="D2180" s="223"/>
      <c r="E2180" s="227"/>
      <c r="F2180" s="230"/>
      <c r="H2180" s="220"/>
      <c r="I2180" s="223"/>
    </row>
    <row r="2181" spans="1:9">
      <c r="A2181" s="230"/>
      <c r="B2181" s="230"/>
      <c r="C2181" s="231"/>
      <c r="D2181" s="223"/>
      <c r="E2181" s="227"/>
      <c r="F2181" s="230"/>
      <c r="H2181" s="220"/>
      <c r="I2181" s="223"/>
    </row>
    <row r="2182" spans="1:9">
      <c r="A2182" s="230"/>
      <c r="B2182" s="230"/>
      <c r="C2182" s="231"/>
      <c r="D2182" s="223"/>
      <c r="E2182" s="227"/>
      <c r="F2182" s="230"/>
      <c r="H2182" s="220"/>
      <c r="I2182" s="223"/>
    </row>
    <row r="2183" spans="1:9">
      <c r="A2183" s="230"/>
      <c r="B2183" s="230"/>
      <c r="C2183" s="231"/>
      <c r="D2183" s="223"/>
      <c r="E2183" s="227"/>
      <c r="F2183" s="230"/>
      <c r="H2183" s="220"/>
      <c r="I2183" s="223"/>
    </row>
    <row r="2184" spans="1:9">
      <c r="A2184" s="230"/>
      <c r="B2184" s="230"/>
      <c r="C2184" s="231"/>
      <c r="D2184" s="223"/>
      <c r="E2184" s="227"/>
      <c r="F2184" s="230"/>
      <c r="H2184" s="220"/>
      <c r="I2184" s="223"/>
    </row>
    <row r="2185" spans="1:9">
      <c r="A2185" s="230"/>
      <c r="B2185" s="230"/>
      <c r="C2185" s="231"/>
      <c r="D2185" s="223"/>
      <c r="E2185" s="227"/>
      <c r="F2185" s="230"/>
      <c r="H2185" s="220"/>
      <c r="I2185" s="223"/>
    </row>
    <row r="2186" spans="1:9">
      <c r="A2186" s="230"/>
      <c r="B2186" s="230"/>
      <c r="C2186" s="231"/>
      <c r="D2186" s="223"/>
      <c r="E2186" s="227"/>
      <c r="F2186" s="230"/>
      <c r="H2186" s="220"/>
      <c r="I2186" s="223"/>
    </row>
    <row r="2187" spans="1:9">
      <c r="A2187" s="230"/>
      <c r="B2187" s="230"/>
      <c r="C2187" s="231"/>
      <c r="D2187" s="223"/>
      <c r="E2187" s="227"/>
      <c r="F2187" s="230"/>
      <c r="H2187" s="220"/>
      <c r="I2187" s="223"/>
    </row>
    <row r="2188" spans="1:9">
      <c r="A2188" s="230"/>
      <c r="B2188" s="230"/>
      <c r="C2188" s="231"/>
      <c r="D2188" s="223"/>
      <c r="E2188" s="227"/>
      <c r="F2188" s="230"/>
      <c r="H2188" s="220"/>
      <c r="I2188" s="223"/>
    </row>
    <row r="2189" spans="1:9">
      <c r="A2189" s="230"/>
      <c r="B2189" s="230"/>
      <c r="C2189" s="231"/>
      <c r="D2189" s="223"/>
      <c r="E2189" s="227"/>
      <c r="F2189" s="230"/>
      <c r="H2189" s="220"/>
      <c r="I2189" s="223"/>
    </row>
    <row r="2190" spans="1:9">
      <c r="A2190" s="230"/>
      <c r="B2190" s="230"/>
      <c r="C2190" s="231"/>
      <c r="D2190" s="223"/>
      <c r="E2190" s="227"/>
      <c r="F2190" s="230"/>
      <c r="H2190" s="220"/>
      <c r="I2190" s="223"/>
    </row>
    <row r="2191" spans="1:9">
      <c r="A2191" s="230"/>
      <c r="B2191" s="230"/>
      <c r="C2191" s="231"/>
      <c r="D2191" s="223"/>
      <c r="E2191" s="227"/>
      <c r="F2191" s="230"/>
      <c r="H2191" s="220"/>
      <c r="I2191" s="223"/>
    </row>
    <row r="2192" spans="1:9">
      <c r="A2192" s="230"/>
      <c r="B2192" s="230"/>
      <c r="C2192" s="231"/>
      <c r="D2192" s="223"/>
      <c r="E2192" s="227"/>
      <c r="F2192" s="230"/>
      <c r="H2192" s="220"/>
      <c r="I2192" s="223"/>
    </row>
    <row r="2193" spans="1:9">
      <c r="A2193" s="230"/>
      <c r="B2193" s="230"/>
      <c r="C2193" s="231"/>
      <c r="D2193" s="223"/>
      <c r="E2193" s="227"/>
      <c r="F2193" s="230"/>
      <c r="H2193" s="220"/>
      <c r="I2193" s="223"/>
    </row>
    <row r="2194" spans="1:9">
      <c r="A2194" s="230"/>
      <c r="B2194" s="230"/>
      <c r="C2194" s="231"/>
      <c r="D2194" s="223"/>
      <c r="E2194" s="227"/>
      <c r="F2194" s="230"/>
      <c r="H2194" s="220"/>
      <c r="I2194" s="223"/>
    </row>
    <row r="2195" spans="1:9">
      <c r="A2195" s="230"/>
      <c r="B2195" s="230"/>
      <c r="C2195" s="231"/>
      <c r="D2195" s="223"/>
      <c r="E2195" s="227"/>
      <c r="F2195" s="230"/>
      <c r="H2195" s="220"/>
      <c r="I2195" s="223"/>
    </row>
    <row r="2196" spans="1:9">
      <c r="A2196" s="230"/>
      <c r="B2196" s="230"/>
      <c r="C2196" s="231"/>
      <c r="D2196" s="223"/>
      <c r="E2196" s="227"/>
      <c r="F2196" s="230"/>
      <c r="H2196" s="220"/>
      <c r="I2196" s="223"/>
    </row>
    <row r="2197" spans="1:9">
      <c r="A2197" s="230"/>
      <c r="B2197" s="230"/>
      <c r="C2197" s="231"/>
      <c r="D2197" s="223"/>
      <c r="E2197" s="227"/>
      <c r="F2197" s="230"/>
      <c r="H2197" s="220"/>
      <c r="I2197" s="223"/>
    </row>
    <row r="2198" spans="1:9">
      <c r="A2198" s="230"/>
      <c r="B2198" s="230"/>
      <c r="C2198" s="231"/>
      <c r="D2198" s="223"/>
      <c r="E2198" s="227"/>
      <c r="F2198" s="230"/>
      <c r="H2198" s="220"/>
      <c r="I2198" s="223"/>
    </row>
    <row r="2199" spans="1:9">
      <c r="A2199" s="230"/>
      <c r="B2199" s="230"/>
      <c r="C2199" s="231"/>
      <c r="D2199" s="223"/>
      <c r="E2199" s="227"/>
      <c r="F2199" s="230"/>
      <c r="H2199" s="220"/>
      <c r="I2199" s="223"/>
    </row>
    <row r="2200" spans="1:9">
      <c r="A2200" s="230"/>
      <c r="B2200" s="230"/>
      <c r="C2200" s="231"/>
      <c r="D2200" s="223"/>
      <c r="E2200" s="227"/>
      <c r="F2200" s="230"/>
      <c r="H2200" s="220"/>
      <c r="I2200" s="223"/>
    </row>
    <row r="2201" spans="1:9">
      <c r="A2201" s="230"/>
      <c r="B2201" s="230"/>
      <c r="C2201" s="231"/>
      <c r="D2201" s="223"/>
      <c r="E2201" s="227"/>
      <c r="F2201" s="230"/>
      <c r="H2201" s="220"/>
      <c r="I2201" s="223"/>
    </row>
    <row r="2202" spans="1:9">
      <c r="A2202" s="230"/>
      <c r="B2202" s="230"/>
      <c r="C2202" s="231"/>
      <c r="D2202" s="223"/>
      <c r="E2202" s="227"/>
      <c r="F2202" s="230"/>
      <c r="H2202" s="220"/>
      <c r="I2202" s="223"/>
    </row>
    <row r="2203" spans="1:9">
      <c r="A2203" s="230"/>
      <c r="B2203" s="230"/>
      <c r="C2203" s="231"/>
      <c r="D2203" s="223"/>
      <c r="E2203" s="227"/>
      <c r="F2203" s="230"/>
      <c r="H2203" s="220"/>
      <c r="I2203" s="223"/>
    </row>
    <row r="2204" spans="1:9">
      <c r="A2204" s="230"/>
      <c r="B2204" s="230"/>
      <c r="C2204" s="231"/>
      <c r="D2204" s="223"/>
      <c r="E2204" s="227"/>
      <c r="F2204" s="230"/>
      <c r="H2204" s="220"/>
      <c r="I2204" s="223"/>
    </row>
    <row r="2205" spans="1:9">
      <c r="A2205" s="230"/>
      <c r="B2205" s="230"/>
      <c r="C2205" s="231"/>
      <c r="D2205" s="223"/>
      <c r="E2205" s="227"/>
      <c r="F2205" s="230"/>
      <c r="H2205" s="220"/>
      <c r="I2205" s="223"/>
    </row>
    <row r="2206" spans="1:9">
      <c r="A2206" s="230"/>
      <c r="B2206" s="230"/>
      <c r="C2206" s="231"/>
      <c r="D2206" s="223"/>
      <c r="E2206" s="227"/>
      <c r="F2206" s="230"/>
      <c r="H2206" s="220"/>
      <c r="I2206" s="223"/>
    </row>
    <row r="2207" spans="1:9">
      <c r="A2207" s="230"/>
      <c r="B2207" s="230"/>
      <c r="C2207" s="231"/>
      <c r="D2207" s="223"/>
      <c r="E2207" s="227"/>
      <c r="F2207" s="230"/>
      <c r="H2207" s="220"/>
      <c r="I2207" s="223"/>
    </row>
    <row r="2208" spans="1:9">
      <c r="A2208" s="230"/>
      <c r="B2208" s="230"/>
      <c r="C2208" s="231"/>
      <c r="D2208" s="223"/>
      <c r="E2208" s="227"/>
      <c r="F2208" s="230"/>
      <c r="H2208" s="220"/>
      <c r="I2208" s="223"/>
    </row>
    <row r="2209" spans="1:9">
      <c r="A2209" s="230"/>
      <c r="B2209" s="230"/>
      <c r="C2209" s="231"/>
      <c r="D2209" s="223"/>
      <c r="E2209" s="227"/>
      <c r="F2209" s="230"/>
      <c r="H2209" s="220"/>
      <c r="I2209" s="223"/>
    </row>
    <row r="2210" spans="1:9">
      <c r="A2210" s="230"/>
      <c r="B2210" s="230"/>
      <c r="C2210" s="231"/>
      <c r="D2210" s="223"/>
      <c r="E2210" s="227"/>
      <c r="F2210" s="230"/>
      <c r="H2210" s="220"/>
      <c r="I2210" s="223"/>
    </row>
    <row r="2211" spans="1:9">
      <c r="A2211" s="230"/>
      <c r="B2211" s="230"/>
      <c r="C2211" s="231"/>
      <c r="D2211" s="223"/>
      <c r="E2211" s="227"/>
      <c r="F2211" s="230"/>
      <c r="H2211" s="220"/>
      <c r="I2211" s="223"/>
    </row>
    <row r="2212" spans="1:9">
      <c r="A2212" s="230"/>
      <c r="B2212" s="230"/>
      <c r="C2212" s="231"/>
      <c r="D2212" s="223"/>
      <c r="E2212" s="227"/>
      <c r="F2212" s="230"/>
      <c r="H2212" s="220"/>
      <c r="I2212" s="223"/>
    </row>
    <row r="2213" spans="1:9">
      <c r="A2213" s="230"/>
      <c r="B2213" s="230"/>
      <c r="C2213" s="231"/>
      <c r="D2213" s="223"/>
      <c r="E2213" s="227"/>
      <c r="F2213" s="230"/>
      <c r="H2213" s="220"/>
      <c r="I2213" s="223"/>
    </row>
    <row r="2214" spans="1:9">
      <c r="A2214" s="230"/>
      <c r="B2214" s="230"/>
      <c r="C2214" s="231"/>
      <c r="D2214" s="223"/>
      <c r="E2214" s="227"/>
      <c r="F2214" s="230"/>
      <c r="H2214" s="220"/>
      <c r="I2214" s="223"/>
    </row>
    <row r="2215" spans="1:9">
      <c r="A2215" s="230"/>
      <c r="B2215" s="230"/>
      <c r="C2215" s="231"/>
      <c r="D2215" s="223"/>
      <c r="E2215" s="227"/>
      <c r="F2215" s="230"/>
      <c r="H2215" s="220"/>
      <c r="I2215" s="223"/>
    </row>
    <row r="2216" spans="1:9">
      <c r="A2216" s="230"/>
      <c r="B2216" s="230"/>
      <c r="C2216" s="231"/>
      <c r="D2216" s="223"/>
      <c r="E2216" s="227"/>
      <c r="F2216" s="230"/>
      <c r="H2216" s="220"/>
      <c r="I2216" s="223"/>
    </row>
    <row r="2217" spans="1:9">
      <c r="A2217" s="230"/>
      <c r="B2217" s="230"/>
      <c r="C2217" s="231"/>
      <c r="D2217" s="223"/>
      <c r="E2217" s="227"/>
      <c r="F2217" s="230"/>
      <c r="H2217" s="220"/>
      <c r="I2217" s="223"/>
    </row>
    <row r="2218" spans="1:9">
      <c r="A2218" s="230"/>
      <c r="B2218" s="230"/>
      <c r="C2218" s="231"/>
      <c r="D2218" s="223"/>
      <c r="E2218" s="227"/>
      <c r="F2218" s="230"/>
      <c r="H2218" s="220"/>
      <c r="I2218" s="223"/>
    </row>
    <row r="2219" spans="1:9">
      <c r="A2219" s="230"/>
      <c r="B2219" s="230"/>
      <c r="C2219" s="231"/>
      <c r="D2219" s="223"/>
      <c r="E2219" s="227"/>
      <c r="F2219" s="230"/>
      <c r="H2219" s="220"/>
      <c r="I2219" s="223"/>
    </row>
    <row r="2220" spans="1:9">
      <c r="A2220" s="230"/>
      <c r="B2220" s="230"/>
      <c r="C2220" s="231"/>
      <c r="D2220" s="223"/>
      <c r="E2220" s="227"/>
      <c r="F2220" s="230"/>
      <c r="H2220" s="220"/>
      <c r="I2220" s="223"/>
    </row>
    <row r="2221" spans="1:9">
      <c r="A2221" s="230"/>
      <c r="B2221" s="230"/>
      <c r="C2221" s="231"/>
      <c r="D2221" s="223"/>
      <c r="E2221" s="227"/>
      <c r="F2221" s="230"/>
      <c r="H2221" s="220"/>
      <c r="I2221" s="223"/>
    </row>
    <row r="2222" spans="1:9">
      <c r="A2222" s="230"/>
      <c r="B2222" s="230"/>
      <c r="C2222" s="231"/>
      <c r="D2222" s="223"/>
      <c r="E2222" s="227"/>
      <c r="F2222" s="230"/>
      <c r="H2222" s="220"/>
      <c r="I2222" s="223"/>
    </row>
    <row r="2223" spans="1:9">
      <c r="A2223" s="230"/>
      <c r="B2223" s="230"/>
      <c r="C2223" s="231"/>
      <c r="D2223" s="223"/>
      <c r="E2223" s="227"/>
      <c r="F2223" s="230"/>
      <c r="H2223" s="220"/>
      <c r="I2223" s="223"/>
    </row>
    <row r="2224" spans="1:9">
      <c r="A2224" s="230"/>
      <c r="B2224" s="230"/>
      <c r="C2224" s="231"/>
      <c r="D2224" s="223"/>
      <c r="E2224" s="227"/>
      <c r="F2224" s="230"/>
      <c r="H2224" s="220"/>
      <c r="I2224" s="223"/>
    </row>
    <row r="2225" spans="1:9">
      <c r="A2225" s="230"/>
      <c r="B2225" s="230"/>
      <c r="C2225" s="231"/>
      <c r="D2225" s="223"/>
      <c r="E2225" s="227"/>
      <c r="F2225" s="230"/>
      <c r="H2225" s="220"/>
      <c r="I2225" s="223"/>
    </row>
    <row r="2226" spans="1:9">
      <c r="A2226" s="230"/>
      <c r="B2226" s="230"/>
      <c r="C2226" s="231"/>
      <c r="D2226" s="223"/>
      <c r="E2226" s="227"/>
      <c r="F2226" s="230"/>
      <c r="H2226" s="220"/>
      <c r="I2226" s="223"/>
    </row>
    <row r="2227" spans="1:9">
      <c r="A2227" s="230"/>
      <c r="B2227" s="230"/>
      <c r="C2227" s="231"/>
      <c r="D2227" s="223"/>
      <c r="E2227" s="227"/>
      <c r="F2227" s="230"/>
      <c r="H2227" s="220"/>
      <c r="I2227" s="223"/>
    </row>
    <row r="2228" spans="1:9">
      <c r="A2228" s="230"/>
      <c r="B2228" s="230"/>
      <c r="C2228" s="231"/>
      <c r="D2228" s="223"/>
      <c r="E2228" s="227"/>
      <c r="F2228" s="230"/>
      <c r="H2228" s="220"/>
      <c r="I2228" s="223"/>
    </row>
    <row r="2229" spans="1:9">
      <c r="A2229" s="230"/>
      <c r="B2229" s="230"/>
      <c r="C2229" s="231"/>
      <c r="D2229" s="223"/>
      <c r="E2229" s="227"/>
      <c r="F2229" s="230"/>
      <c r="H2229" s="220"/>
      <c r="I2229" s="223"/>
    </row>
    <row r="2230" spans="1:9">
      <c r="A2230" s="230"/>
      <c r="B2230" s="230"/>
      <c r="C2230" s="231"/>
      <c r="D2230" s="223"/>
      <c r="E2230" s="227"/>
      <c r="F2230" s="230"/>
      <c r="H2230" s="220"/>
      <c r="I2230" s="223"/>
    </row>
    <row r="2231" spans="1:9">
      <c r="A2231" s="230"/>
      <c r="B2231" s="230"/>
      <c r="C2231" s="231"/>
      <c r="D2231" s="223"/>
      <c r="E2231" s="227"/>
      <c r="F2231" s="230"/>
      <c r="H2231" s="220"/>
      <c r="I2231" s="223"/>
    </row>
    <row r="2232" spans="1:9">
      <c r="A2232" s="230"/>
      <c r="B2232" s="230"/>
      <c r="C2232" s="231"/>
      <c r="D2232" s="223"/>
      <c r="E2232" s="227"/>
      <c r="F2232" s="230"/>
      <c r="H2232" s="220"/>
      <c r="I2232" s="223"/>
    </row>
    <row r="2233" spans="1:9">
      <c r="A2233" s="230"/>
      <c r="B2233" s="230"/>
      <c r="C2233" s="231"/>
      <c r="D2233" s="223"/>
      <c r="E2233" s="227"/>
      <c r="F2233" s="230"/>
      <c r="H2233" s="220"/>
      <c r="I2233" s="223"/>
    </row>
    <row r="2234" spans="1:9">
      <c r="A2234" s="230"/>
      <c r="B2234" s="230"/>
      <c r="C2234" s="231"/>
      <c r="D2234" s="223"/>
      <c r="E2234" s="227"/>
      <c r="F2234" s="230"/>
      <c r="H2234" s="220"/>
      <c r="I2234" s="223"/>
    </row>
    <row r="2235" spans="1:9">
      <c r="A2235" s="230"/>
      <c r="B2235" s="230"/>
      <c r="C2235" s="231"/>
      <c r="D2235" s="223"/>
      <c r="E2235" s="227"/>
      <c r="F2235" s="230"/>
      <c r="H2235" s="220"/>
      <c r="I2235" s="223"/>
    </row>
    <row r="2236" spans="1:9">
      <c r="A2236" s="230"/>
      <c r="B2236" s="230"/>
      <c r="C2236" s="231"/>
      <c r="D2236" s="223"/>
      <c r="E2236" s="227"/>
      <c r="F2236" s="230"/>
      <c r="H2236" s="220"/>
      <c r="I2236" s="223"/>
    </row>
    <row r="2237" spans="1:9">
      <c r="A2237" s="230"/>
      <c r="B2237" s="230"/>
      <c r="C2237" s="231"/>
      <c r="D2237" s="223"/>
      <c r="E2237" s="227"/>
      <c r="F2237" s="230"/>
      <c r="H2237" s="220"/>
      <c r="I2237" s="223"/>
    </row>
    <row r="2238" spans="1:9">
      <c r="A2238" s="230"/>
      <c r="B2238" s="230"/>
      <c r="C2238" s="231"/>
      <c r="D2238" s="223"/>
      <c r="E2238" s="227"/>
      <c r="F2238" s="230"/>
      <c r="H2238" s="220"/>
      <c r="I2238" s="223"/>
    </row>
    <row r="2239" spans="1:9">
      <c r="A2239" s="230"/>
      <c r="B2239" s="230"/>
      <c r="C2239" s="231"/>
      <c r="D2239" s="223"/>
      <c r="E2239" s="227"/>
      <c r="F2239" s="230"/>
      <c r="H2239" s="220"/>
      <c r="I2239" s="223"/>
    </row>
    <row r="2240" spans="1:9">
      <c r="A2240" s="230"/>
      <c r="B2240" s="230"/>
      <c r="C2240" s="231"/>
      <c r="D2240" s="223"/>
      <c r="E2240" s="227"/>
      <c r="F2240" s="230"/>
      <c r="H2240" s="220"/>
      <c r="I2240" s="223"/>
    </row>
    <row r="2241" spans="1:9">
      <c r="A2241" s="230"/>
      <c r="B2241" s="230"/>
      <c r="C2241" s="231"/>
      <c r="D2241" s="223"/>
      <c r="E2241" s="227"/>
      <c r="F2241" s="230"/>
      <c r="H2241" s="220"/>
      <c r="I2241" s="223"/>
    </row>
    <row r="2242" spans="1:9">
      <c r="A2242" s="230"/>
      <c r="B2242" s="230"/>
      <c r="C2242" s="231"/>
      <c r="D2242" s="223"/>
      <c r="E2242" s="227"/>
      <c r="F2242" s="230"/>
      <c r="H2242" s="220"/>
      <c r="I2242" s="223"/>
    </row>
    <row r="2243" spans="1:9">
      <c r="A2243" s="230"/>
      <c r="B2243" s="230"/>
      <c r="C2243" s="231"/>
      <c r="D2243" s="223"/>
      <c r="E2243" s="227"/>
      <c r="F2243" s="230"/>
      <c r="H2243" s="220"/>
      <c r="I2243" s="223"/>
    </row>
    <row r="2244" spans="1:9">
      <c r="A2244" s="230"/>
      <c r="B2244" s="230"/>
      <c r="C2244" s="231"/>
      <c r="D2244" s="223"/>
      <c r="E2244" s="227"/>
      <c r="F2244" s="230"/>
      <c r="H2244" s="220"/>
      <c r="I2244" s="223"/>
    </row>
    <row r="2245" spans="1:9">
      <c r="A2245" s="230"/>
      <c r="B2245" s="230"/>
      <c r="C2245" s="231"/>
      <c r="D2245" s="223"/>
      <c r="E2245" s="227"/>
      <c r="F2245" s="230"/>
      <c r="H2245" s="220"/>
      <c r="I2245" s="223"/>
    </row>
    <row r="2246" spans="1:9">
      <c r="A2246" s="230"/>
      <c r="B2246" s="230"/>
      <c r="C2246" s="231"/>
      <c r="D2246" s="223"/>
      <c r="E2246" s="227"/>
      <c r="F2246" s="230"/>
      <c r="H2246" s="220"/>
      <c r="I2246" s="223"/>
    </row>
    <row r="2247" spans="1:9">
      <c r="A2247" s="230"/>
      <c r="B2247" s="230"/>
      <c r="C2247" s="231"/>
      <c r="D2247" s="223"/>
      <c r="E2247" s="227"/>
      <c r="F2247" s="230"/>
      <c r="H2247" s="220"/>
      <c r="I2247" s="223"/>
    </row>
    <row r="2248" spans="1:9">
      <c r="A2248" s="230"/>
      <c r="B2248" s="230"/>
      <c r="C2248" s="231"/>
      <c r="D2248" s="223"/>
      <c r="E2248" s="227"/>
      <c r="F2248" s="230"/>
      <c r="H2248" s="220"/>
      <c r="I2248" s="223"/>
    </row>
    <row r="2249" spans="1:9">
      <c r="A2249" s="230"/>
      <c r="B2249" s="230"/>
      <c r="C2249" s="231"/>
      <c r="D2249" s="223"/>
      <c r="E2249" s="227"/>
      <c r="F2249" s="230"/>
      <c r="H2249" s="220"/>
      <c r="I2249" s="223"/>
    </row>
    <row r="2250" spans="1:9">
      <c r="A2250" s="230"/>
      <c r="B2250" s="230"/>
      <c r="C2250" s="231"/>
      <c r="D2250" s="223"/>
      <c r="E2250" s="227"/>
      <c r="F2250" s="230"/>
      <c r="H2250" s="220"/>
      <c r="I2250" s="223"/>
    </row>
    <row r="2251" spans="1:9">
      <c r="A2251" s="230"/>
      <c r="B2251" s="230"/>
      <c r="C2251" s="231"/>
      <c r="D2251" s="223"/>
      <c r="E2251" s="227"/>
      <c r="F2251" s="230"/>
      <c r="H2251" s="220"/>
      <c r="I2251" s="223"/>
    </row>
    <row r="2252" spans="1:9">
      <c r="A2252" s="230"/>
      <c r="B2252" s="230"/>
      <c r="C2252" s="231"/>
      <c r="D2252" s="223"/>
      <c r="E2252" s="227"/>
      <c r="F2252" s="230"/>
      <c r="H2252" s="220"/>
      <c r="I2252" s="223"/>
    </row>
    <row r="2253" spans="1:9">
      <c r="A2253" s="230"/>
      <c r="B2253" s="230"/>
      <c r="C2253" s="231"/>
      <c r="D2253" s="223"/>
      <c r="E2253" s="227"/>
      <c r="F2253" s="230"/>
      <c r="H2253" s="220"/>
      <c r="I2253" s="223"/>
    </row>
    <row r="2254" spans="1:9">
      <c r="A2254" s="230"/>
      <c r="B2254" s="230"/>
      <c r="C2254" s="231"/>
      <c r="D2254" s="223"/>
      <c r="E2254" s="227"/>
      <c r="F2254" s="230"/>
      <c r="H2254" s="220"/>
      <c r="I2254" s="223"/>
    </row>
    <row r="2255" spans="1:9">
      <c r="A2255" s="230"/>
      <c r="B2255" s="230"/>
      <c r="C2255" s="231"/>
      <c r="D2255" s="223"/>
      <c r="E2255" s="227"/>
      <c r="F2255" s="230"/>
      <c r="H2255" s="220"/>
      <c r="I2255" s="223"/>
    </row>
    <row r="2256" spans="1:9">
      <c r="A2256" s="230"/>
      <c r="B2256" s="230"/>
      <c r="C2256" s="231"/>
      <c r="D2256" s="223"/>
      <c r="E2256" s="227"/>
      <c r="F2256" s="230"/>
      <c r="H2256" s="220"/>
      <c r="I2256" s="223"/>
    </row>
    <row r="2257" spans="1:9">
      <c r="A2257" s="230"/>
      <c r="B2257" s="230"/>
      <c r="C2257" s="231"/>
      <c r="D2257" s="223"/>
      <c r="E2257" s="227"/>
      <c r="F2257" s="230"/>
      <c r="H2257" s="220"/>
      <c r="I2257" s="223"/>
    </row>
    <row r="2258" spans="1:9">
      <c r="A2258" s="230"/>
      <c r="B2258" s="230"/>
      <c r="C2258" s="231"/>
      <c r="D2258" s="223"/>
      <c r="E2258" s="227"/>
      <c r="F2258" s="230"/>
      <c r="H2258" s="220"/>
      <c r="I2258" s="223"/>
    </row>
    <row r="2259" spans="1:9">
      <c r="A2259" s="230"/>
      <c r="B2259" s="230"/>
      <c r="C2259" s="231"/>
      <c r="D2259" s="223"/>
      <c r="E2259" s="227"/>
      <c r="F2259" s="230"/>
      <c r="H2259" s="220"/>
      <c r="I2259" s="223"/>
    </row>
    <row r="2260" spans="1:9">
      <c r="A2260" s="230"/>
      <c r="B2260" s="230"/>
      <c r="C2260" s="231"/>
      <c r="D2260" s="223"/>
      <c r="E2260" s="227"/>
      <c r="F2260" s="230"/>
      <c r="H2260" s="220"/>
      <c r="I2260" s="223"/>
    </row>
    <row r="2261" spans="1:9">
      <c r="A2261" s="230"/>
      <c r="B2261" s="230"/>
      <c r="C2261" s="231"/>
      <c r="D2261" s="223"/>
      <c r="E2261" s="227"/>
      <c r="F2261" s="230"/>
      <c r="H2261" s="220"/>
      <c r="I2261" s="223"/>
    </row>
    <row r="2262" spans="1:9">
      <c r="A2262" s="230"/>
      <c r="B2262" s="230"/>
      <c r="C2262" s="231"/>
      <c r="D2262" s="223"/>
      <c r="E2262" s="227"/>
      <c r="F2262" s="230"/>
      <c r="H2262" s="220"/>
      <c r="I2262" s="223"/>
    </row>
    <row r="2263" spans="1:9">
      <c r="A2263" s="230"/>
      <c r="B2263" s="230"/>
      <c r="C2263" s="231"/>
      <c r="D2263" s="223"/>
      <c r="E2263" s="227"/>
      <c r="F2263" s="230"/>
      <c r="H2263" s="220"/>
      <c r="I2263" s="223"/>
    </row>
    <row r="2264" spans="1:9">
      <c r="A2264" s="230"/>
      <c r="B2264" s="230"/>
      <c r="C2264" s="231"/>
      <c r="D2264" s="223"/>
      <c r="E2264" s="227"/>
      <c r="F2264" s="230"/>
      <c r="H2264" s="220"/>
      <c r="I2264" s="223"/>
    </row>
    <row r="2265" spans="1:9">
      <c r="A2265" s="230"/>
      <c r="B2265" s="230"/>
      <c r="C2265" s="231"/>
      <c r="D2265" s="223"/>
      <c r="E2265" s="227"/>
      <c r="F2265" s="230"/>
      <c r="H2265" s="220"/>
      <c r="I2265" s="223"/>
    </row>
    <row r="2266" spans="1:9">
      <c r="A2266" s="230"/>
      <c r="B2266" s="230"/>
      <c r="C2266" s="231"/>
      <c r="D2266" s="223"/>
      <c r="E2266" s="227"/>
      <c r="F2266" s="230"/>
      <c r="H2266" s="220"/>
      <c r="I2266" s="223"/>
    </row>
    <row r="2267" spans="1:9">
      <c r="A2267" s="230"/>
      <c r="B2267" s="230"/>
      <c r="C2267" s="231"/>
      <c r="D2267" s="223"/>
      <c r="E2267" s="227"/>
      <c r="F2267" s="230"/>
      <c r="H2267" s="220"/>
      <c r="I2267" s="223"/>
    </row>
    <row r="2268" spans="1:9">
      <c r="A2268" s="230"/>
      <c r="B2268" s="230"/>
      <c r="C2268" s="231"/>
      <c r="D2268" s="223"/>
      <c r="E2268" s="227"/>
      <c r="F2268" s="230"/>
      <c r="H2268" s="220"/>
      <c r="I2268" s="223"/>
    </row>
    <row r="2269" spans="1:9">
      <c r="A2269" s="230"/>
      <c r="B2269" s="230"/>
      <c r="C2269" s="231"/>
      <c r="D2269" s="223"/>
      <c r="E2269" s="227"/>
      <c r="F2269" s="230"/>
      <c r="H2269" s="220"/>
      <c r="I2269" s="223"/>
    </row>
    <row r="2270" spans="1:9">
      <c r="A2270" s="230"/>
      <c r="B2270" s="230"/>
      <c r="C2270" s="231"/>
      <c r="D2270" s="223"/>
      <c r="E2270" s="227"/>
      <c r="F2270" s="230"/>
      <c r="H2270" s="220"/>
      <c r="I2270" s="223"/>
    </row>
    <row r="2271" spans="1:9">
      <c r="A2271" s="230"/>
      <c r="B2271" s="230"/>
      <c r="C2271" s="231"/>
      <c r="D2271" s="223"/>
      <c r="E2271" s="227"/>
      <c r="F2271" s="230"/>
      <c r="H2271" s="220"/>
      <c r="I2271" s="223"/>
    </row>
    <row r="2272" spans="1:9">
      <c r="A2272" s="230"/>
      <c r="B2272" s="230"/>
      <c r="C2272" s="231"/>
      <c r="D2272" s="223"/>
      <c r="E2272" s="227"/>
      <c r="F2272" s="230"/>
      <c r="H2272" s="220"/>
      <c r="I2272" s="223"/>
    </row>
    <row r="2273" spans="1:9">
      <c r="A2273" s="230"/>
      <c r="B2273" s="230"/>
      <c r="C2273" s="231"/>
      <c r="D2273" s="223"/>
      <c r="E2273" s="227"/>
      <c r="F2273" s="230"/>
      <c r="H2273" s="220"/>
      <c r="I2273" s="223"/>
    </row>
    <row r="2274" spans="1:9">
      <c r="A2274" s="230"/>
      <c r="B2274" s="230"/>
      <c r="C2274" s="231"/>
      <c r="D2274" s="223"/>
      <c r="E2274" s="227"/>
      <c r="F2274" s="230"/>
      <c r="H2274" s="220"/>
      <c r="I2274" s="223"/>
    </row>
    <row r="2275" spans="1:9">
      <c r="A2275" s="230"/>
      <c r="B2275" s="230"/>
      <c r="C2275" s="231"/>
      <c r="D2275" s="223"/>
      <c r="E2275" s="227"/>
      <c r="F2275" s="230"/>
      <c r="H2275" s="220"/>
      <c r="I2275" s="223"/>
    </row>
    <row r="2276" spans="1:9">
      <c r="A2276" s="230"/>
      <c r="B2276" s="230"/>
      <c r="C2276" s="231"/>
      <c r="D2276" s="223"/>
      <c r="E2276" s="227"/>
      <c r="F2276" s="230"/>
      <c r="H2276" s="220"/>
      <c r="I2276" s="223"/>
    </row>
    <row r="2277" spans="1:9">
      <c r="A2277" s="230"/>
      <c r="B2277" s="230"/>
      <c r="C2277" s="231"/>
      <c r="D2277" s="223"/>
      <c r="E2277" s="227"/>
      <c r="F2277" s="230"/>
      <c r="H2277" s="220"/>
      <c r="I2277" s="223"/>
    </row>
    <row r="2278" spans="1:9">
      <c r="A2278" s="230"/>
      <c r="B2278" s="230"/>
      <c r="C2278" s="231"/>
      <c r="D2278" s="223"/>
      <c r="E2278" s="227"/>
      <c r="F2278" s="230"/>
      <c r="H2278" s="220"/>
      <c r="I2278" s="223"/>
    </row>
    <row r="2279" spans="1:9">
      <c r="A2279" s="230"/>
      <c r="B2279" s="230"/>
      <c r="C2279" s="231"/>
      <c r="D2279" s="223"/>
      <c r="E2279" s="227"/>
      <c r="F2279" s="230"/>
      <c r="H2279" s="220"/>
      <c r="I2279" s="223"/>
    </row>
    <row r="2280" spans="1:9">
      <c r="A2280" s="230"/>
      <c r="B2280" s="230"/>
      <c r="C2280" s="231"/>
      <c r="D2280" s="223"/>
      <c r="E2280" s="227"/>
      <c r="F2280" s="230"/>
      <c r="H2280" s="220"/>
      <c r="I2280" s="223"/>
    </row>
    <row r="2281" spans="1:9">
      <c r="A2281" s="230"/>
      <c r="B2281" s="230"/>
      <c r="C2281" s="231"/>
      <c r="D2281" s="223"/>
      <c r="E2281" s="227"/>
      <c r="F2281" s="230"/>
      <c r="H2281" s="220"/>
      <c r="I2281" s="223"/>
    </row>
    <row r="2282" spans="1:9">
      <c r="A2282" s="230"/>
      <c r="B2282" s="230"/>
      <c r="C2282" s="231"/>
      <c r="D2282" s="223"/>
      <c r="E2282" s="227"/>
      <c r="F2282" s="230"/>
      <c r="H2282" s="220"/>
      <c r="I2282" s="223"/>
    </row>
    <row r="2283" spans="1:9">
      <c r="A2283" s="230"/>
      <c r="B2283" s="230"/>
      <c r="C2283" s="231"/>
      <c r="D2283" s="223"/>
      <c r="E2283" s="227"/>
      <c r="F2283" s="230"/>
      <c r="H2283" s="220"/>
      <c r="I2283" s="223"/>
    </row>
    <row r="2284" spans="1:9">
      <c r="A2284" s="230"/>
      <c r="B2284" s="230"/>
      <c r="C2284" s="231"/>
      <c r="D2284" s="223"/>
      <c r="E2284" s="227"/>
      <c r="F2284" s="230"/>
      <c r="H2284" s="220"/>
      <c r="I2284" s="223"/>
    </row>
    <row r="2285" spans="1:9">
      <c r="A2285" s="230"/>
      <c r="B2285" s="230"/>
      <c r="C2285" s="231"/>
      <c r="D2285" s="223"/>
      <c r="E2285" s="227"/>
      <c r="F2285" s="230"/>
      <c r="H2285" s="220"/>
      <c r="I2285" s="223"/>
    </row>
    <row r="2286" spans="1:9">
      <c r="A2286" s="230"/>
      <c r="B2286" s="230"/>
      <c r="C2286" s="231"/>
      <c r="D2286" s="223"/>
      <c r="E2286" s="227"/>
      <c r="F2286" s="230"/>
      <c r="H2286" s="220"/>
      <c r="I2286" s="223"/>
    </row>
    <row r="2287" spans="1:9">
      <c r="A2287" s="230"/>
      <c r="B2287" s="230"/>
      <c r="C2287" s="231"/>
      <c r="D2287" s="223"/>
      <c r="E2287" s="227"/>
      <c r="F2287" s="230"/>
      <c r="H2287" s="220"/>
      <c r="I2287" s="223"/>
    </row>
    <row r="2288" spans="1:9">
      <c r="A2288" s="230"/>
      <c r="B2288" s="230"/>
      <c r="C2288" s="231"/>
      <c r="D2288" s="223"/>
      <c r="E2288" s="227"/>
      <c r="F2288" s="230"/>
      <c r="H2288" s="220"/>
      <c r="I2288" s="223"/>
    </row>
    <row r="2289" spans="1:9">
      <c r="A2289" s="230"/>
      <c r="B2289" s="230"/>
      <c r="C2289" s="231"/>
      <c r="D2289" s="223"/>
      <c r="E2289" s="227"/>
      <c r="F2289" s="230"/>
      <c r="H2289" s="220"/>
      <c r="I2289" s="223"/>
    </row>
    <row r="2290" spans="1:9">
      <c r="A2290" s="230"/>
      <c r="B2290" s="230"/>
      <c r="C2290" s="231"/>
      <c r="D2290" s="223"/>
      <c r="E2290" s="227"/>
      <c r="F2290" s="230"/>
      <c r="H2290" s="220"/>
      <c r="I2290" s="223"/>
    </row>
    <row r="2291" spans="1:9">
      <c r="A2291" s="230"/>
      <c r="B2291" s="230"/>
      <c r="C2291" s="231"/>
      <c r="D2291" s="223"/>
      <c r="E2291" s="227"/>
      <c r="F2291" s="230"/>
      <c r="H2291" s="220"/>
      <c r="I2291" s="223"/>
    </row>
    <row r="2292" spans="1:9">
      <c r="A2292" s="230"/>
      <c r="B2292" s="230"/>
      <c r="C2292" s="231"/>
      <c r="D2292" s="223"/>
      <c r="E2292" s="227"/>
      <c r="F2292" s="230"/>
      <c r="H2292" s="220"/>
      <c r="I2292" s="223"/>
    </row>
    <row r="2293" spans="1:9">
      <c r="A2293" s="230"/>
      <c r="B2293" s="230"/>
      <c r="C2293" s="231"/>
      <c r="D2293" s="223"/>
      <c r="E2293" s="227"/>
      <c r="F2293" s="230"/>
      <c r="H2293" s="220"/>
      <c r="I2293" s="223"/>
    </row>
    <row r="2294" spans="1:9">
      <c r="A2294" s="230"/>
      <c r="B2294" s="230"/>
      <c r="C2294" s="231"/>
      <c r="D2294" s="223"/>
      <c r="E2294" s="227"/>
      <c r="F2294" s="230"/>
      <c r="H2294" s="220"/>
      <c r="I2294" s="223"/>
    </row>
    <row r="2295" spans="1:9">
      <c r="A2295" s="230"/>
      <c r="B2295" s="230"/>
      <c r="C2295" s="231"/>
      <c r="D2295" s="223"/>
      <c r="E2295" s="227"/>
      <c r="F2295" s="230"/>
      <c r="H2295" s="220"/>
      <c r="I2295" s="223"/>
    </row>
    <row r="2296" spans="1:9">
      <c r="A2296" s="230"/>
      <c r="B2296" s="230"/>
      <c r="C2296" s="231"/>
      <c r="D2296" s="223"/>
      <c r="E2296" s="227"/>
      <c r="F2296" s="230"/>
      <c r="H2296" s="220"/>
      <c r="I2296" s="223"/>
    </row>
    <row r="2297" spans="1:9">
      <c r="A2297" s="230"/>
      <c r="B2297" s="230"/>
      <c r="C2297" s="231"/>
      <c r="D2297" s="223"/>
      <c r="E2297" s="227"/>
      <c r="F2297" s="230"/>
      <c r="H2297" s="220"/>
      <c r="I2297" s="223"/>
    </row>
    <row r="2298" spans="1:9">
      <c r="A2298" s="230"/>
      <c r="B2298" s="230"/>
      <c r="C2298" s="231"/>
      <c r="D2298" s="223"/>
      <c r="E2298" s="227"/>
      <c r="F2298" s="230"/>
      <c r="H2298" s="220"/>
      <c r="I2298" s="223"/>
    </row>
    <row r="2299" spans="1:9">
      <c r="A2299" s="230"/>
      <c r="B2299" s="230"/>
      <c r="C2299" s="231"/>
      <c r="D2299" s="223"/>
      <c r="E2299" s="227"/>
      <c r="F2299" s="230"/>
      <c r="H2299" s="220"/>
      <c r="I2299" s="223"/>
    </row>
    <row r="2300" spans="1:9">
      <c r="A2300" s="230"/>
      <c r="B2300" s="230"/>
      <c r="C2300" s="231"/>
      <c r="D2300" s="223"/>
      <c r="E2300" s="227"/>
      <c r="F2300" s="230"/>
      <c r="H2300" s="220"/>
      <c r="I2300" s="223"/>
    </row>
    <row r="2301" spans="1:9">
      <c r="A2301" s="230"/>
      <c r="B2301" s="230"/>
      <c r="C2301" s="231"/>
      <c r="D2301" s="223"/>
      <c r="E2301" s="227"/>
      <c r="F2301" s="230"/>
      <c r="H2301" s="220"/>
      <c r="I2301" s="223"/>
    </row>
    <row r="2302" spans="1:9">
      <c r="A2302" s="230"/>
      <c r="B2302" s="230"/>
      <c r="C2302" s="231"/>
      <c r="D2302" s="223"/>
      <c r="E2302" s="227"/>
      <c r="F2302" s="230"/>
      <c r="H2302" s="220"/>
      <c r="I2302" s="223"/>
    </row>
    <row r="2303" spans="1:9">
      <c r="A2303" s="230"/>
      <c r="B2303" s="230"/>
      <c r="C2303" s="231"/>
      <c r="D2303" s="223"/>
      <c r="E2303" s="227"/>
      <c r="F2303" s="230"/>
      <c r="H2303" s="220"/>
      <c r="I2303" s="223"/>
    </row>
    <row r="2304" spans="1:9">
      <c r="A2304" s="230"/>
      <c r="B2304" s="230"/>
      <c r="C2304" s="231"/>
      <c r="D2304" s="223"/>
      <c r="E2304" s="227"/>
      <c r="F2304" s="230"/>
      <c r="H2304" s="220"/>
      <c r="I2304" s="223"/>
    </row>
    <row r="2305" spans="1:9">
      <c r="A2305" s="230"/>
      <c r="B2305" s="230"/>
      <c r="C2305" s="231"/>
      <c r="D2305" s="223"/>
      <c r="E2305" s="227"/>
      <c r="F2305" s="230"/>
      <c r="H2305" s="220"/>
      <c r="I2305" s="223"/>
    </row>
    <row r="2306" spans="1:9">
      <c r="A2306" s="230"/>
      <c r="B2306" s="230"/>
      <c r="C2306" s="231"/>
      <c r="D2306" s="223"/>
      <c r="E2306" s="227"/>
      <c r="F2306" s="230"/>
      <c r="H2306" s="220"/>
      <c r="I2306" s="223"/>
    </row>
    <row r="2307" spans="1:9">
      <c r="A2307" s="230"/>
      <c r="B2307" s="230"/>
      <c r="C2307" s="231"/>
      <c r="D2307" s="223"/>
      <c r="E2307" s="227"/>
      <c r="F2307" s="230"/>
      <c r="H2307" s="220"/>
      <c r="I2307" s="223"/>
    </row>
    <row r="2308" spans="1:9">
      <c r="A2308" s="230"/>
      <c r="B2308" s="230"/>
      <c r="C2308" s="231"/>
      <c r="D2308" s="223"/>
      <c r="E2308" s="227"/>
      <c r="F2308" s="230"/>
      <c r="H2308" s="220"/>
      <c r="I2308" s="223"/>
    </row>
    <row r="2309" spans="1:9">
      <c r="A2309" s="230"/>
      <c r="B2309" s="230"/>
      <c r="C2309" s="231"/>
      <c r="D2309" s="223"/>
      <c r="E2309" s="227"/>
      <c r="F2309" s="230"/>
      <c r="H2309" s="220"/>
      <c r="I2309" s="223"/>
    </row>
    <row r="2310" spans="1:9">
      <c r="A2310" s="230"/>
      <c r="B2310" s="230"/>
      <c r="C2310" s="231"/>
      <c r="D2310" s="223"/>
      <c r="E2310" s="227"/>
      <c r="F2310" s="230"/>
      <c r="H2310" s="220"/>
      <c r="I2310" s="223"/>
    </row>
    <row r="2311" spans="1:9">
      <c r="A2311" s="230"/>
      <c r="B2311" s="230"/>
      <c r="C2311" s="231"/>
      <c r="D2311" s="223"/>
      <c r="E2311" s="227"/>
      <c r="F2311" s="230"/>
      <c r="H2311" s="220"/>
      <c r="I2311" s="223"/>
    </row>
    <row r="2312" spans="1:9">
      <c r="A2312" s="230"/>
      <c r="B2312" s="230"/>
      <c r="C2312" s="231"/>
      <c r="D2312" s="223"/>
      <c r="E2312" s="227"/>
      <c r="F2312" s="230"/>
      <c r="H2312" s="220"/>
      <c r="I2312" s="223"/>
    </row>
    <row r="2313" spans="1:9">
      <c r="A2313" s="230"/>
      <c r="B2313" s="230"/>
      <c r="C2313" s="231"/>
      <c r="D2313" s="223"/>
      <c r="E2313" s="227"/>
      <c r="F2313" s="230"/>
      <c r="H2313" s="220"/>
      <c r="I2313" s="223"/>
    </row>
    <row r="2314" spans="1:9">
      <c r="A2314" s="230"/>
      <c r="B2314" s="230"/>
      <c r="C2314" s="231"/>
      <c r="D2314" s="223"/>
      <c r="E2314" s="227"/>
      <c r="F2314" s="230"/>
      <c r="H2314" s="220"/>
      <c r="I2314" s="223"/>
    </row>
    <row r="2315" spans="1:9">
      <c r="A2315" s="230"/>
      <c r="B2315" s="230"/>
      <c r="C2315" s="231"/>
      <c r="D2315" s="223"/>
      <c r="E2315" s="227"/>
      <c r="F2315" s="230"/>
      <c r="H2315" s="220"/>
      <c r="I2315" s="223"/>
    </row>
    <row r="2316" spans="1:9">
      <c r="A2316" s="230"/>
      <c r="B2316" s="230"/>
      <c r="C2316" s="231"/>
      <c r="D2316" s="223"/>
      <c r="E2316" s="227"/>
      <c r="F2316" s="230"/>
      <c r="H2316" s="220"/>
      <c r="I2316" s="223"/>
    </row>
    <row r="2317" spans="1:9">
      <c r="A2317" s="230"/>
      <c r="B2317" s="230"/>
      <c r="C2317" s="231"/>
      <c r="D2317" s="223"/>
      <c r="E2317" s="227"/>
      <c r="F2317" s="230"/>
      <c r="H2317" s="220"/>
      <c r="I2317" s="223"/>
    </row>
    <row r="2318" spans="1:9">
      <c r="A2318" s="230"/>
      <c r="B2318" s="230"/>
      <c r="C2318" s="231"/>
      <c r="D2318" s="223"/>
      <c r="E2318" s="227"/>
      <c r="F2318" s="230"/>
      <c r="H2318" s="220"/>
      <c r="I2318" s="223"/>
    </row>
    <row r="2319" spans="1:9">
      <c r="A2319" s="230"/>
      <c r="B2319" s="230"/>
      <c r="C2319" s="231"/>
      <c r="D2319" s="223"/>
      <c r="E2319" s="227"/>
      <c r="F2319" s="230"/>
      <c r="H2319" s="220"/>
      <c r="I2319" s="223"/>
    </row>
    <row r="2320" spans="1:9">
      <c r="A2320" s="230"/>
      <c r="B2320" s="230"/>
      <c r="C2320" s="231"/>
      <c r="D2320" s="223"/>
      <c r="E2320" s="227"/>
      <c r="F2320" s="230"/>
      <c r="H2320" s="220"/>
      <c r="I2320" s="223"/>
    </row>
    <row r="2321" spans="1:9">
      <c r="A2321" s="230"/>
      <c r="B2321" s="230"/>
      <c r="C2321" s="231"/>
      <c r="D2321" s="223"/>
      <c r="E2321" s="227"/>
      <c r="F2321" s="230"/>
      <c r="H2321" s="220"/>
      <c r="I2321" s="223"/>
    </row>
    <row r="2322" spans="1:9">
      <c r="A2322" s="230"/>
      <c r="B2322" s="230"/>
      <c r="C2322" s="231"/>
      <c r="D2322" s="223"/>
      <c r="E2322" s="227"/>
      <c r="F2322" s="230"/>
      <c r="H2322" s="220"/>
      <c r="I2322" s="223"/>
    </row>
    <row r="2323" spans="1:9">
      <c r="A2323" s="230"/>
      <c r="B2323" s="230"/>
      <c r="C2323" s="231"/>
      <c r="D2323" s="223"/>
      <c r="E2323" s="227"/>
      <c r="F2323" s="230"/>
      <c r="H2323" s="220"/>
      <c r="I2323" s="223"/>
    </row>
    <row r="2324" spans="1:9">
      <c r="A2324" s="230"/>
      <c r="B2324" s="230"/>
      <c r="C2324" s="231"/>
      <c r="D2324" s="223"/>
      <c r="E2324" s="227"/>
      <c r="F2324" s="230"/>
      <c r="H2324" s="220"/>
      <c r="I2324" s="223"/>
    </row>
    <row r="2325" spans="1:9">
      <c r="A2325" s="230"/>
      <c r="B2325" s="230"/>
      <c r="C2325" s="231"/>
      <c r="D2325" s="223"/>
      <c r="E2325" s="227"/>
      <c r="F2325" s="230"/>
      <c r="H2325" s="220"/>
      <c r="I2325" s="223"/>
    </row>
    <row r="2326" spans="1:9">
      <c r="A2326" s="230"/>
      <c r="B2326" s="230"/>
      <c r="C2326" s="231"/>
      <c r="D2326" s="223"/>
      <c r="E2326" s="227"/>
      <c r="F2326" s="230"/>
      <c r="H2326" s="220"/>
      <c r="I2326" s="223"/>
    </row>
    <row r="2327" spans="1:9">
      <c r="A2327" s="230"/>
      <c r="B2327" s="230"/>
      <c r="C2327" s="231"/>
      <c r="D2327" s="223"/>
      <c r="E2327" s="227"/>
      <c r="F2327" s="230"/>
      <c r="H2327" s="220"/>
      <c r="I2327" s="223"/>
    </row>
    <row r="2328" spans="1:9">
      <c r="A2328" s="230"/>
      <c r="B2328" s="230"/>
      <c r="C2328" s="231"/>
      <c r="D2328" s="223"/>
      <c r="E2328" s="227"/>
      <c r="F2328" s="230"/>
      <c r="H2328" s="220"/>
      <c r="I2328" s="223"/>
    </row>
    <row r="2329" spans="1:9">
      <c r="A2329" s="230"/>
      <c r="B2329" s="230"/>
      <c r="C2329" s="231"/>
      <c r="D2329" s="223"/>
      <c r="E2329" s="227"/>
      <c r="F2329" s="230"/>
      <c r="H2329" s="220"/>
      <c r="I2329" s="223"/>
    </row>
    <row r="2330" spans="1:9">
      <c r="A2330" s="230"/>
      <c r="B2330" s="230"/>
      <c r="C2330" s="231"/>
      <c r="D2330" s="223"/>
      <c r="E2330" s="227"/>
      <c r="F2330" s="230"/>
      <c r="H2330" s="220"/>
      <c r="I2330" s="223"/>
    </row>
    <row r="2331" spans="1:9">
      <c r="A2331" s="230"/>
      <c r="B2331" s="230"/>
      <c r="C2331" s="231"/>
      <c r="D2331" s="223"/>
      <c r="E2331" s="227"/>
      <c r="F2331" s="230"/>
      <c r="H2331" s="220"/>
      <c r="I2331" s="223"/>
    </row>
    <row r="2332" spans="1:9">
      <c r="A2332" s="230"/>
      <c r="B2332" s="230"/>
      <c r="C2332" s="231"/>
      <c r="D2332" s="223"/>
      <c r="E2332" s="227"/>
      <c r="F2332" s="230"/>
      <c r="H2332" s="220"/>
      <c r="I2332" s="223"/>
    </row>
    <row r="2333" spans="1:9">
      <c r="A2333" s="230"/>
      <c r="B2333" s="230"/>
      <c r="C2333" s="231"/>
      <c r="D2333" s="223"/>
      <c r="E2333" s="227"/>
      <c r="F2333" s="230"/>
      <c r="H2333" s="220"/>
      <c r="I2333" s="223"/>
    </row>
    <row r="2334" spans="1:9">
      <c r="A2334" s="230"/>
      <c r="B2334" s="230"/>
      <c r="C2334" s="231"/>
      <c r="D2334" s="223"/>
      <c r="E2334" s="227"/>
      <c r="F2334" s="230"/>
      <c r="H2334" s="220"/>
      <c r="I2334" s="223"/>
    </row>
    <row r="2335" spans="1:9">
      <c r="A2335" s="230"/>
      <c r="B2335" s="230"/>
      <c r="C2335" s="231"/>
      <c r="D2335" s="223"/>
      <c r="E2335" s="227"/>
      <c r="F2335" s="230"/>
      <c r="H2335" s="220"/>
      <c r="I2335" s="223"/>
    </row>
    <row r="2336" spans="1:9">
      <c r="A2336" s="230"/>
      <c r="B2336" s="230"/>
      <c r="C2336" s="231"/>
      <c r="D2336" s="223"/>
      <c r="E2336" s="227"/>
      <c r="F2336" s="230"/>
      <c r="H2336" s="220"/>
      <c r="I2336" s="223"/>
    </row>
    <row r="2337" spans="1:9">
      <c r="A2337" s="230"/>
      <c r="B2337" s="230"/>
      <c r="C2337" s="231"/>
      <c r="D2337" s="223"/>
      <c r="E2337" s="227"/>
      <c r="F2337" s="230"/>
      <c r="H2337" s="220"/>
      <c r="I2337" s="223"/>
    </row>
    <row r="2338" spans="1:9">
      <c r="A2338" s="230"/>
      <c r="B2338" s="230"/>
      <c r="C2338" s="231"/>
      <c r="D2338" s="223"/>
      <c r="E2338" s="227"/>
      <c r="F2338" s="230"/>
      <c r="H2338" s="220"/>
      <c r="I2338" s="223"/>
    </row>
    <row r="2339" spans="1:9">
      <c r="A2339" s="230"/>
      <c r="B2339" s="230"/>
      <c r="C2339" s="231"/>
      <c r="D2339" s="223"/>
      <c r="E2339" s="227"/>
      <c r="F2339" s="230"/>
      <c r="H2339" s="220"/>
      <c r="I2339" s="223"/>
    </row>
    <row r="2340" spans="1:9">
      <c r="A2340" s="230"/>
      <c r="B2340" s="230"/>
      <c r="C2340" s="231"/>
      <c r="D2340" s="223"/>
      <c r="E2340" s="227"/>
      <c r="F2340" s="230"/>
      <c r="H2340" s="220"/>
      <c r="I2340" s="223"/>
    </row>
    <row r="2341" spans="1:9">
      <c r="A2341" s="230"/>
      <c r="B2341" s="230"/>
      <c r="C2341" s="231"/>
      <c r="D2341" s="223"/>
      <c r="E2341" s="227"/>
      <c r="F2341" s="230"/>
      <c r="H2341" s="220"/>
      <c r="I2341" s="223"/>
    </row>
    <row r="2342" spans="1:9">
      <c r="A2342" s="230"/>
      <c r="B2342" s="230"/>
      <c r="C2342" s="231"/>
      <c r="D2342" s="223"/>
      <c r="E2342" s="227"/>
      <c r="F2342" s="230"/>
      <c r="H2342" s="220"/>
      <c r="I2342" s="223"/>
    </row>
    <row r="2343" spans="1:9">
      <c r="A2343" s="230"/>
      <c r="B2343" s="230"/>
      <c r="C2343" s="231"/>
      <c r="D2343" s="223"/>
      <c r="E2343" s="227"/>
      <c r="F2343" s="230"/>
      <c r="H2343" s="220"/>
      <c r="I2343" s="223"/>
    </row>
    <row r="2344" spans="1:9">
      <c r="A2344" s="230"/>
      <c r="B2344" s="230"/>
      <c r="C2344" s="231"/>
      <c r="D2344" s="223"/>
      <c r="E2344" s="227"/>
      <c r="F2344" s="230"/>
      <c r="H2344" s="220"/>
      <c r="I2344" s="223"/>
    </row>
    <row r="2345" spans="1:9">
      <c r="A2345" s="230"/>
      <c r="B2345" s="230"/>
      <c r="C2345" s="231"/>
      <c r="D2345" s="223"/>
      <c r="E2345" s="227"/>
      <c r="F2345" s="230"/>
      <c r="H2345" s="220"/>
      <c r="I2345" s="223"/>
    </row>
    <row r="2346" spans="1:9">
      <c r="A2346" s="230"/>
      <c r="B2346" s="230"/>
      <c r="C2346" s="231"/>
      <c r="D2346" s="223"/>
      <c r="E2346" s="227"/>
      <c r="F2346" s="230"/>
      <c r="H2346" s="220"/>
      <c r="I2346" s="223"/>
    </row>
    <row r="2347" spans="1:9">
      <c r="A2347" s="230"/>
      <c r="B2347" s="230"/>
      <c r="C2347" s="231"/>
      <c r="D2347" s="223"/>
      <c r="E2347" s="227"/>
      <c r="F2347" s="230"/>
      <c r="H2347" s="220"/>
      <c r="I2347" s="223"/>
    </row>
    <row r="2348" spans="1:9">
      <c r="A2348" s="230"/>
      <c r="B2348" s="230"/>
      <c r="C2348" s="231"/>
      <c r="D2348" s="223"/>
      <c r="E2348" s="227"/>
      <c r="F2348" s="230"/>
      <c r="H2348" s="220"/>
      <c r="I2348" s="223"/>
    </row>
    <row r="2349" spans="1:9">
      <c r="A2349" s="230"/>
      <c r="B2349" s="230"/>
      <c r="C2349" s="231"/>
      <c r="D2349" s="223"/>
      <c r="E2349" s="227"/>
      <c r="F2349" s="230"/>
      <c r="H2349" s="220"/>
      <c r="I2349" s="223"/>
    </row>
    <row r="2350" spans="1:9">
      <c r="A2350" s="230"/>
      <c r="B2350" s="230"/>
      <c r="C2350" s="231"/>
      <c r="D2350" s="223"/>
      <c r="E2350" s="227"/>
      <c r="F2350" s="230"/>
      <c r="H2350" s="220"/>
      <c r="I2350" s="223"/>
    </row>
    <row r="2351" spans="1:9">
      <c r="A2351" s="230"/>
      <c r="B2351" s="230"/>
      <c r="C2351" s="231"/>
      <c r="D2351" s="223"/>
      <c r="E2351" s="227"/>
      <c r="F2351" s="230"/>
      <c r="H2351" s="220"/>
      <c r="I2351" s="223"/>
    </row>
    <row r="2352" spans="1:9">
      <c r="A2352" s="230"/>
      <c r="B2352" s="230"/>
      <c r="C2352" s="231"/>
      <c r="D2352" s="223"/>
      <c r="E2352" s="227"/>
      <c r="F2352" s="230"/>
      <c r="H2352" s="220"/>
      <c r="I2352" s="223"/>
    </row>
    <row r="2353" spans="1:9">
      <c r="A2353" s="230"/>
      <c r="B2353" s="230"/>
      <c r="C2353" s="231"/>
      <c r="D2353" s="223"/>
      <c r="E2353" s="227"/>
      <c r="F2353" s="230"/>
      <c r="H2353" s="220"/>
      <c r="I2353" s="223"/>
    </row>
    <row r="2354" spans="1:9">
      <c r="A2354" s="230"/>
      <c r="B2354" s="230"/>
      <c r="C2354" s="231"/>
      <c r="D2354" s="223"/>
      <c r="E2354" s="227"/>
      <c r="F2354" s="230"/>
      <c r="H2354" s="220"/>
      <c r="I2354" s="223"/>
    </row>
    <row r="2355" spans="1:9">
      <c r="A2355" s="230"/>
      <c r="B2355" s="230"/>
      <c r="C2355" s="231"/>
      <c r="D2355" s="223"/>
      <c r="E2355" s="227"/>
      <c r="F2355" s="230"/>
      <c r="H2355" s="220"/>
      <c r="I2355" s="223"/>
    </row>
    <row r="2356" spans="1:9">
      <c r="A2356" s="230"/>
      <c r="B2356" s="230"/>
      <c r="C2356" s="231"/>
      <c r="D2356" s="223"/>
      <c r="E2356" s="227"/>
      <c r="F2356" s="230"/>
      <c r="H2356" s="220"/>
      <c r="I2356" s="223"/>
    </row>
    <row r="2357" spans="1:9">
      <c r="A2357" s="230"/>
      <c r="B2357" s="230"/>
      <c r="C2357" s="231"/>
      <c r="D2357" s="223"/>
      <c r="E2357" s="227"/>
      <c r="F2357" s="230"/>
      <c r="H2357" s="220"/>
      <c r="I2357" s="223"/>
    </row>
    <row r="2358" spans="1:9">
      <c r="A2358" s="230"/>
      <c r="B2358" s="230"/>
      <c r="C2358" s="231"/>
      <c r="D2358" s="223"/>
      <c r="E2358" s="227"/>
      <c r="F2358" s="230"/>
      <c r="H2358" s="220"/>
      <c r="I2358" s="223"/>
    </row>
    <row r="2359" spans="1:9">
      <c r="A2359" s="230"/>
      <c r="B2359" s="230"/>
      <c r="C2359" s="231"/>
      <c r="D2359" s="223"/>
      <c r="E2359" s="227"/>
      <c r="F2359" s="230"/>
      <c r="H2359" s="220"/>
      <c r="I2359" s="223"/>
    </row>
    <row r="2360" spans="1:9">
      <c r="A2360" s="230"/>
      <c r="B2360" s="230"/>
      <c r="C2360" s="231"/>
      <c r="D2360" s="223"/>
      <c r="E2360" s="227"/>
      <c r="F2360" s="230"/>
      <c r="H2360" s="220"/>
      <c r="I2360" s="223"/>
    </row>
    <row r="2361" spans="1:9">
      <c r="A2361" s="230"/>
      <c r="B2361" s="230"/>
      <c r="C2361" s="231"/>
      <c r="D2361" s="223"/>
      <c r="E2361" s="227"/>
      <c r="F2361" s="230"/>
      <c r="H2361" s="220"/>
      <c r="I2361" s="223"/>
    </row>
    <row r="2362" spans="1:9">
      <c r="A2362" s="230"/>
      <c r="B2362" s="230"/>
      <c r="C2362" s="231"/>
      <c r="D2362" s="223"/>
      <c r="E2362" s="227"/>
      <c r="F2362" s="230"/>
      <c r="H2362" s="220"/>
      <c r="I2362" s="223"/>
    </row>
    <row r="2363" spans="1:9">
      <c r="A2363" s="230"/>
      <c r="B2363" s="230"/>
      <c r="C2363" s="231"/>
      <c r="D2363" s="223"/>
      <c r="E2363" s="227"/>
      <c r="F2363" s="230"/>
      <c r="H2363" s="220"/>
      <c r="I2363" s="223"/>
    </row>
    <row r="2364" spans="1:9">
      <c r="A2364" s="230"/>
      <c r="B2364" s="230"/>
      <c r="C2364" s="231"/>
      <c r="D2364" s="223"/>
      <c r="E2364" s="227"/>
      <c r="F2364" s="230"/>
      <c r="H2364" s="220"/>
      <c r="I2364" s="223"/>
    </row>
    <row r="2365" spans="1:9">
      <c r="A2365" s="230"/>
      <c r="B2365" s="230"/>
      <c r="C2365" s="231"/>
      <c r="D2365" s="223"/>
      <c r="E2365" s="227"/>
      <c r="F2365" s="230"/>
      <c r="H2365" s="220"/>
      <c r="I2365" s="223"/>
    </row>
    <row r="2366" spans="1:9">
      <c r="A2366" s="230"/>
      <c r="B2366" s="230"/>
      <c r="C2366" s="231"/>
      <c r="D2366" s="223"/>
      <c r="E2366" s="227"/>
      <c r="F2366" s="230"/>
      <c r="H2366" s="220"/>
      <c r="I2366" s="223"/>
    </row>
    <row r="2367" spans="1:9">
      <c r="A2367" s="230"/>
      <c r="B2367" s="230"/>
      <c r="C2367" s="231"/>
      <c r="D2367" s="223"/>
      <c r="E2367" s="227"/>
      <c r="F2367" s="230"/>
      <c r="H2367" s="220"/>
      <c r="I2367" s="223"/>
    </row>
    <row r="2368" spans="1:9">
      <c r="A2368" s="230"/>
      <c r="B2368" s="230"/>
      <c r="C2368" s="231"/>
      <c r="D2368" s="223"/>
      <c r="E2368" s="227"/>
      <c r="F2368" s="230"/>
      <c r="H2368" s="220"/>
      <c r="I2368" s="223"/>
    </row>
    <row r="2369" spans="1:9">
      <c r="A2369" s="230"/>
      <c r="B2369" s="230"/>
      <c r="C2369" s="231"/>
      <c r="D2369" s="223"/>
      <c r="E2369" s="227"/>
      <c r="F2369" s="230"/>
      <c r="H2369" s="220"/>
      <c r="I2369" s="223"/>
    </row>
    <row r="2370" spans="1:9">
      <c r="A2370" s="230"/>
      <c r="B2370" s="230"/>
      <c r="C2370" s="231"/>
      <c r="D2370" s="223"/>
      <c r="E2370" s="227"/>
      <c r="F2370" s="230"/>
      <c r="H2370" s="220"/>
      <c r="I2370" s="223"/>
    </row>
    <row r="2371" spans="1:9">
      <c r="A2371" s="230"/>
      <c r="B2371" s="230"/>
      <c r="C2371" s="231"/>
      <c r="D2371" s="223"/>
      <c r="E2371" s="227"/>
      <c r="F2371" s="230"/>
      <c r="H2371" s="220"/>
      <c r="I2371" s="223"/>
    </row>
    <row r="2372" spans="1:9">
      <c r="A2372" s="230"/>
      <c r="B2372" s="230"/>
      <c r="C2372" s="231"/>
      <c r="D2372" s="223"/>
      <c r="E2372" s="227"/>
      <c r="F2372" s="230"/>
      <c r="H2372" s="220"/>
      <c r="I2372" s="223"/>
    </row>
    <row r="2373" spans="1:9">
      <c r="A2373" s="230"/>
      <c r="B2373" s="230"/>
      <c r="C2373" s="231"/>
      <c r="D2373" s="223"/>
      <c r="E2373" s="227"/>
      <c r="F2373" s="230"/>
      <c r="H2373" s="220"/>
      <c r="I2373" s="223"/>
    </row>
    <row r="2374" spans="1:9">
      <c r="A2374" s="230"/>
      <c r="B2374" s="230"/>
      <c r="C2374" s="231"/>
      <c r="D2374" s="223"/>
      <c r="E2374" s="227"/>
      <c r="F2374" s="230"/>
      <c r="H2374" s="220"/>
      <c r="I2374" s="223"/>
    </row>
    <row r="2375" spans="1:9">
      <c r="A2375" s="230"/>
      <c r="B2375" s="230"/>
      <c r="C2375" s="231"/>
      <c r="D2375" s="223"/>
      <c r="E2375" s="227"/>
      <c r="F2375" s="230"/>
      <c r="H2375" s="220"/>
      <c r="I2375" s="223"/>
    </row>
    <row r="2376" spans="1:9">
      <c r="A2376" s="230"/>
      <c r="B2376" s="230"/>
      <c r="C2376" s="231"/>
      <c r="D2376" s="223"/>
      <c r="E2376" s="227"/>
      <c r="F2376" s="230"/>
      <c r="H2376" s="220"/>
      <c r="I2376" s="223"/>
    </row>
    <row r="2377" spans="1:9">
      <c r="A2377" s="230"/>
      <c r="B2377" s="230"/>
      <c r="C2377" s="231"/>
      <c r="D2377" s="223"/>
      <c r="E2377" s="227"/>
      <c r="F2377" s="230"/>
      <c r="H2377" s="220"/>
      <c r="I2377" s="223"/>
    </row>
    <row r="2378" spans="1:9">
      <c r="A2378" s="230"/>
      <c r="B2378" s="230"/>
      <c r="C2378" s="231"/>
      <c r="D2378" s="223"/>
      <c r="E2378" s="227"/>
      <c r="F2378" s="230"/>
      <c r="H2378" s="220"/>
      <c r="I2378" s="223"/>
    </row>
    <row r="2379" spans="1:9">
      <c r="A2379" s="230"/>
      <c r="B2379" s="230"/>
      <c r="C2379" s="231"/>
      <c r="D2379" s="223"/>
      <c r="E2379" s="227"/>
      <c r="F2379" s="230"/>
      <c r="H2379" s="220"/>
      <c r="I2379" s="223"/>
    </row>
    <row r="2380" spans="1:9">
      <c r="A2380" s="230"/>
      <c r="B2380" s="230"/>
      <c r="C2380" s="231"/>
      <c r="D2380" s="223"/>
      <c r="E2380" s="227"/>
      <c r="F2380" s="230"/>
      <c r="H2380" s="220"/>
      <c r="I2380" s="223"/>
    </row>
    <row r="2381" spans="1:9">
      <c r="A2381" s="230"/>
      <c r="B2381" s="230"/>
      <c r="C2381" s="231"/>
      <c r="D2381" s="223"/>
      <c r="E2381" s="227"/>
      <c r="F2381" s="230"/>
      <c r="H2381" s="220"/>
      <c r="I2381" s="223"/>
    </row>
    <row r="2382" spans="1:9">
      <c r="A2382" s="230"/>
      <c r="B2382" s="230"/>
      <c r="C2382" s="231"/>
      <c r="D2382" s="223"/>
      <c r="E2382" s="227"/>
      <c r="F2382" s="230"/>
      <c r="H2382" s="220"/>
      <c r="I2382" s="223"/>
    </row>
    <row r="2383" spans="1:9">
      <c r="A2383" s="230"/>
      <c r="B2383" s="230"/>
      <c r="C2383" s="231"/>
      <c r="D2383" s="223"/>
      <c r="E2383" s="227"/>
      <c r="F2383" s="230"/>
      <c r="H2383" s="220"/>
      <c r="I2383" s="223"/>
    </row>
    <row r="2384" spans="1:9">
      <c r="A2384" s="230"/>
      <c r="B2384" s="230"/>
      <c r="C2384" s="231"/>
      <c r="D2384" s="223"/>
      <c r="E2384" s="227"/>
      <c r="F2384" s="230"/>
      <c r="H2384" s="220"/>
      <c r="I2384" s="223"/>
    </row>
    <row r="2385" spans="1:9">
      <c r="A2385" s="230"/>
      <c r="B2385" s="230"/>
      <c r="C2385" s="231"/>
      <c r="D2385" s="223"/>
      <c r="E2385" s="227"/>
      <c r="F2385" s="230"/>
      <c r="H2385" s="220"/>
      <c r="I2385" s="223"/>
    </row>
    <row r="2386" spans="1:9">
      <c r="A2386" s="230"/>
      <c r="B2386" s="230"/>
      <c r="C2386" s="231"/>
      <c r="D2386" s="223"/>
      <c r="E2386" s="227"/>
      <c r="F2386" s="230"/>
      <c r="H2386" s="220"/>
      <c r="I2386" s="223"/>
    </row>
    <row r="2387" spans="1:9">
      <c r="A2387" s="230"/>
      <c r="B2387" s="230"/>
      <c r="C2387" s="231"/>
      <c r="D2387" s="223"/>
      <c r="E2387" s="227"/>
      <c r="F2387" s="230"/>
      <c r="H2387" s="220"/>
      <c r="I2387" s="223"/>
    </row>
    <row r="2388" spans="1:9">
      <c r="A2388" s="230"/>
      <c r="B2388" s="230"/>
      <c r="C2388" s="231"/>
      <c r="D2388" s="223"/>
      <c r="E2388" s="227"/>
      <c r="F2388" s="230"/>
      <c r="H2388" s="220"/>
      <c r="I2388" s="223"/>
    </row>
    <row r="2389" spans="1:9">
      <c r="A2389" s="230"/>
      <c r="B2389" s="230"/>
      <c r="C2389" s="231"/>
      <c r="D2389" s="223"/>
      <c r="E2389" s="227"/>
      <c r="F2389" s="230"/>
      <c r="H2389" s="220"/>
      <c r="I2389" s="223"/>
    </row>
    <row r="2390" spans="1:9">
      <c r="A2390" s="230"/>
      <c r="B2390" s="230"/>
      <c r="C2390" s="231"/>
      <c r="D2390" s="223"/>
      <c r="E2390" s="227"/>
      <c r="F2390" s="230"/>
      <c r="H2390" s="220"/>
      <c r="I2390" s="223"/>
    </row>
    <row r="2391" spans="1:9">
      <c r="A2391" s="230"/>
      <c r="B2391" s="230"/>
      <c r="C2391" s="231"/>
      <c r="D2391" s="223"/>
      <c r="E2391" s="227"/>
      <c r="F2391" s="230"/>
      <c r="H2391" s="220"/>
      <c r="I2391" s="223"/>
    </row>
    <row r="2392" spans="1:9">
      <c r="A2392" s="230"/>
      <c r="B2392" s="230"/>
      <c r="C2392" s="231"/>
      <c r="D2392" s="223"/>
      <c r="E2392" s="227"/>
      <c r="F2392" s="230"/>
      <c r="H2392" s="220"/>
      <c r="I2392" s="223"/>
    </row>
    <row r="2393" spans="1:9">
      <c r="A2393" s="230"/>
      <c r="B2393" s="230"/>
      <c r="C2393" s="231"/>
      <c r="D2393" s="223"/>
      <c r="E2393" s="227"/>
      <c r="F2393" s="230"/>
      <c r="H2393" s="220"/>
      <c r="I2393" s="223"/>
    </row>
    <row r="2394" spans="1:9">
      <c r="A2394" s="230"/>
      <c r="B2394" s="230"/>
      <c r="C2394" s="231"/>
      <c r="D2394" s="223"/>
      <c r="E2394" s="227"/>
      <c r="F2394" s="230"/>
      <c r="H2394" s="220"/>
      <c r="I2394" s="223"/>
    </row>
    <row r="2395" spans="1:9">
      <c r="A2395" s="230"/>
      <c r="B2395" s="230"/>
      <c r="C2395" s="231"/>
      <c r="D2395" s="223"/>
      <c r="E2395" s="227"/>
      <c r="F2395" s="230"/>
      <c r="H2395" s="220"/>
      <c r="I2395" s="223"/>
    </row>
    <row r="2396" spans="1:9">
      <c r="A2396" s="230"/>
      <c r="B2396" s="230"/>
      <c r="C2396" s="231"/>
      <c r="D2396" s="223"/>
      <c r="E2396" s="227"/>
      <c r="F2396" s="230"/>
      <c r="H2396" s="220"/>
      <c r="I2396" s="223"/>
    </row>
    <row r="2397" spans="1:9">
      <c r="A2397" s="230"/>
      <c r="B2397" s="230"/>
      <c r="C2397" s="231"/>
      <c r="D2397" s="223"/>
      <c r="E2397" s="227"/>
      <c r="F2397" s="230"/>
      <c r="H2397" s="220"/>
      <c r="I2397" s="223"/>
    </row>
    <row r="2398" spans="1:9">
      <c r="A2398" s="230"/>
      <c r="B2398" s="230"/>
      <c r="C2398" s="231"/>
      <c r="D2398" s="223"/>
      <c r="E2398" s="227"/>
      <c r="F2398" s="230"/>
      <c r="H2398" s="220"/>
      <c r="I2398" s="223"/>
    </row>
    <row r="2399" spans="1:9">
      <c r="A2399" s="230"/>
      <c r="B2399" s="230"/>
      <c r="C2399" s="231"/>
      <c r="D2399" s="223"/>
      <c r="E2399" s="227"/>
      <c r="F2399" s="230"/>
      <c r="H2399" s="220"/>
      <c r="I2399" s="223"/>
    </row>
    <row r="2400" spans="1:9">
      <c r="A2400" s="230"/>
      <c r="B2400" s="230"/>
      <c r="C2400" s="231"/>
      <c r="D2400" s="223"/>
      <c r="E2400" s="227"/>
      <c r="F2400" s="230"/>
      <c r="H2400" s="220"/>
      <c r="I2400" s="223"/>
    </row>
    <row r="2401" spans="1:9">
      <c r="A2401" s="230"/>
      <c r="B2401" s="230"/>
      <c r="C2401" s="231"/>
      <c r="D2401" s="223"/>
      <c r="E2401" s="227"/>
      <c r="F2401" s="230"/>
      <c r="H2401" s="220"/>
      <c r="I2401" s="223"/>
    </row>
    <row r="2402" spans="1:9">
      <c r="A2402" s="230"/>
      <c r="B2402" s="230"/>
      <c r="C2402" s="231"/>
      <c r="D2402" s="223"/>
      <c r="E2402" s="227"/>
      <c r="F2402" s="230"/>
      <c r="H2402" s="220"/>
      <c r="I2402" s="223"/>
    </row>
    <row r="2403" spans="1:9">
      <c r="A2403" s="230"/>
      <c r="B2403" s="230"/>
      <c r="C2403" s="231"/>
      <c r="D2403" s="223"/>
      <c r="E2403" s="227"/>
      <c r="F2403" s="230"/>
      <c r="H2403" s="220"/>
      <c r="I2403" s="223"/>
    </row>
    <row r="2404" spans="1:9">
      <c r="A2404" s="230"/>
      <c r="B2404" s="230"/>
      <c r="C2404" s="231"/>
      <c r="D2404" s="223"/>
      <c r="E2404" s="227"/>
      <c r="F2404" s="230"/>
      <c r="H2404" s="220"/>
      <c r="I2404" s="223"/>
    </row>
    <row r="2405" spans="1:9">
      <c r="A2405" s="230"/>
      <c r="B2405" s="230"/>
      <c r="C2405" s="231"/>
      <c r="D2405" s="223"/>
      <c r="E2405" s="227"/>
      <c r="F2405" s="230"/>
      <c r="H2405" s="220"/>
      <c r="I2405" s="223"/>
    </row>
    <row r="2406" spans="1:9">
      <c r="A2406" s="230"/>
      <c r="B2406" s="230"/>
      <c r="C2406" s="231"/>
      <c r="D2406" s="223"/>
      <c r="E2406" s="227"/>
      <c r="F2406" s="230"/>
      <c r="H2406" s="220"/>
      <c r="I2406" s="223"/>
    </row>
    <row r="2407" spans="1:9">
      <c r="A2407" s="230"/>
      <c r="B2407" s="230"/>
      <c r="C2407" s="231"/>
      <c r="D2407" s="223"/>
      <c r="E2407" s="227"/>
      <c r="F2407" s="230"/>
      <c r="H2407" s="220"/>
      <c r="I2407" s="223"/>
    </row>
    <row r="2408" spans="1:9">
      <c r="A2408" s="230"/>
      <c r="B2408" s="230"/>
      <c r="C2408" s="231"/>
      <c r="D2408" s="223"/>
      <c r="E2408" s="227"/>
      <c r="F2408" s="230"/>
      <c r="H2408" s="220"/>
      <c r="I2408" s="223"/>
    </row>
    <row r="2409" spans="1:9">
      <c r="A2409" s="230"/>
      <c r="B2409" s="230"/>
      <c r="C2409" s="231"/>
      <c r="D2409" s="223"/>
      <c r="E2409" s="227"/>
      <c r="F2409" s="230"/>
      <c r="H2409" s="220"/>
      <c r="I2409" s="223"/>
    </row>
    <row r="2410" spans="1:9">
      <c r="A2410" s="230"/>
      <c r="B2410" s="230"/>
      <c r="C2410" s="231"/>
      <c r="D2410" s="223"/>
      <c r="E2410" s="227"/>
      <c r="F2410" s="230"/>
      <c r="H2410" s="220"/>
      <c r="I2410" s="223"/>
    </row>
    <row r="2411" spans="1:9">
      <c r="A2411" s="230"/>
      <c r="B2411" s="230"/>
      <c r="C2411" s="231"/>
      <c r="D2411" s="223"/>
      <c r="E2411" s="227"/>
      <c r="F2411" s="230"/>
      <c r="H2411" s="220"/>
      <c r="I2411" s="223"/>
    </row>
    <row r="2412" spans="1:9">
      <c r="A2412" s="230"/>
      <c r="B2412" s="230"/>
      <c r="C2412" s="231"/>
      <c r="D2412" s="223"/>
      <c r="E2412" s="227"/>
      <c r="F2412" s="230"/>
      <c r="H2412" s="220"/>
      <c r="I2412" s="223"/>
    </row>
    <row r="2413" spans="1:9">
      <c r="A2413" s="230"/>
      <c r="B2413" s="230"/>
      <c r="C2413" s="231"/>
      <c r="D2413" s="223"/>
      <c r="E2413" s="227"/>
      <c r="F2413" s="230"/>
      <c r="H2413" s="220"/>
      <c r="I2413" s="223"/>
    </row>
    <row r="2414" spans="1:9">
      <c r="A2414" s="230"/>
      <c r="B2414" s="230"/>
      <c r="C2414" s="231"/>
      <c r="D2414" s="223"/>
      <c r="E2414" s="227"/>
      <c r="F2414" s="230"/>
      <c r="H2414" s="220"/>
      <c r="I2414" s="223"/>
    </row>
    <row r="2415" spans="1:9">
      <c r="A2415" s="230"/>
      <c r="B2415" s="230"/>
      <c r="C2415" s="231"/>
      <c r="D2415" s="223"/>
      <c r="E2415" s="227"/>
      <c r="F2415" s="230"/>
      <c r="H2415" s="220"/>
      <c r="I2415" s="223"/>
    </row>
    <row r="2416" spans="1:9">
      <c r="A2416" s="230"/>
      <c r="B2416" s="230"/>
      <c r="C2416" s="231"/>
      <c r="D2416" s="223"/>
      <c r="E2416" s="227"/>
      <c r="F2416" s="230"/>
      <c r="H2416" s="220"/>
      <c r="I2416" s="223"/>
    </row>
    <row r="2417" spans="1:9">
      <c r="A2417" s="230"/>
      <c r="B2417" s="230"/>
      <c r="C2417" s="231"/>
      <c r="D2417" s="223"/>
      <c r="E2417" s="227"/>
      <c r="F2417" s="230"/>
      <c r="H2417" s="220"/>
      <c r="I2417" s="223"/>
    </row>
    <row r="2418" spans="1:9">
      <c r="A2418" s="230"/>
      <c r="B2418" s="230"/>
      <c r="C2418" s="231"/>
      <c r="D2418" s="223"/>
      <c r="E2418" s="227"/>
      <c r="F2418" s="230"/>
      <c r="H2418" s="220"/>
      <c r="I2418" s="223"/>
    </row>
    <row r="2419" spans="1:9">
      <c r="A2419" s="230"/>
      <c r="B2419" s="230"/>
      <c r="C2419" s="231"/>
      <c r="D2419" s="223"/>
      <c r="E2419" s="227"/>
      <c r="F2419" s="230"/>
      <c r="H2419" s="220"/>
      <c r="I2419" s="223"/>
    </row>
    <row r="2420" spans="1:9">
      <c r="A2420" s="230"/>
      <c r="B2420" s="230"/>
      <c r="C2420" s="231"/>
      <c r="D2420" s="223"/>
      <c r="E2420" s="227"/>
      <c r="F2420" s="230"/>
      <c r="H2420" s="220"/>
      <c r="I2420" s="223"/>
    </row>
    <row r="2421" spans="1:9">
      <c r="A2421" s="230"/>
      <c r="B2421" s="230"/>
      <c r="C2421" s="231"/>
      <c r="D2421" s="223"/>
      <c r="E2421" s="227"/>
      <c r="F2421" s="230"/>
      <c r="H2421" s="220"/>
      <c r="I2421" s="223"/>
    </row>
    <row r="2422" spans="1:9">
      <c r="A2422" s="230"/>
      <c r="B2422" s="230"/>
      <c r="C2422" s="231"/>
      <c r="D2422" s="223"/>
      <c r="E2422" s="227"/>
      <c r="F2422" s="230"/>
      <c r="H2422" s="220"/>
      <c r="I2422" s="223"/>
    </row>
    <row r="2423" spans="1:9">
      <c r="A2423" s="230"/>
      <c r="B2423" s="230"/>
      <c r="C2423" s="231"/>
      <c r="D2423" s="223"/>
      <c r="E2423" s="227"/>
      <c r="F2423" s="230"/>
      <c r="H2423" s="220"/>
      <c r="I2423" s="223"/>
    </row>
    <row r="2424" spans="1:9">
      <c r="A2424" s="230"/>
      <c r="B2424" s="230"/>
      <c r="C2424" s="231"/>
      <c r="D2424" s="223"/>
      <c r="E2424" s="227"/>
      <c r="F2424" s="230"/>
      <c r="H2424" s="220"/>
      <c r="I2424" s="223"/>
    </row>
    <row r="2425" spans="1:9">
      <c r="A2425" s="230"/>
      <c r="B2425" s="230"/>
      <c r="C2425" s="231"/>
      <c r="D2425" s="223"/>
      <c r="E2425" s="227"/>
      <c r="F2425" s="230"/>
      <c r="H2425" s="220"/>
      <c r="I2425" s="223"/>
    </row>
    <row r="2426" spans="1:9">
      <c r="A2426" s="230"/>
      <c r="B2426" s="230"/>
      <c r="C2426" s="231"/>
      <c r="D2426" s="223"/>
      <c r="E2426" s="227"/>
      <c r="F2426" s="230"/>
      <c r="H2426" s="220"/>
      <c r="I2426" s="223"/>
    </row>
    <row r="2427" spans="1:9">
      <c r="A2427" s="230"/>
      <c r="B2427" s="230"/>
      <c r="C2427" s="231"/>
      <c r="D2427" s="223"/>
      <c r="E2427" s="227"/>
      <c r="F2427" s="230"/>
      <c r="H2427" s="220"/>
      <c r="I2427" s="223"/>
    </row>
    <row r="2428" spans="1:9">
      <c r="A2428" s="230"/>
      <c r="B2428" s="230"/>
      <c r="C2428" s="231"/>
      <c r="D2428" s="223"/>
      <c r="E2428" s="227"/>
      <c r="F2428" s="230"/>
      <c r="H2428" s="220"/>
      <c r="I2428" s="223"/>
    </row>
    <row r="2429" spans="1:9">
      <c r="A2429" s="230"/>
      <c r="B2429" s="230"/>
      <c r="C2429" s="231"/>
      <c r="D2429" s="223"/>
      <c r="E2429" s="227"/>
      <c r="F2429" s="230"/>
      <c r="H2429" s="220"/>
      <c r="I2429" s="223"/>
    </row>
    <row r="2430" spans="1:9">
      <c r="A2430" s="230"/>
      <c r="B2430" s="230"/>
      <c r="C2430" s="231"/>
      <c r="D2430" s="223"/>
      <c r="E2430" s="227"/>
      <c r="F2430" s="230"/>
      <c r="H2430" s="220"/>
      <c r="I2430" s="223"/>
    </row>
    <row r="2431" spans="1:9">
      <c r="A2431" s="230"/>
      <c r="B2431" s="230"/>
      <c r="C2431" s="231"/>
      <c r="D2431" s="223"/>
      <c r="E2431" s="227"/>
      <c r="F2431" s="230"/>
      <c r="H2431" s="220"/>
      <c r="I2431" s="223"/>
    </row>
    <row r="2432" spans="1:9">
      <c r="A2432" s="230"/>
      <c r="B2432" s="230"/>
      <c r="C2432" s="231"/>
      <c r="D2432" s="223"/>
      <c r="E2432" s="227"/>
      <c r="F2432" s="230"/>
      <c r="H2432" s="220"/>
      <c r="I2432" s="223"/>
    </row>
    <row r="2433" spans="1:9">
      <c r="A2433" s="230"/>
      <c r="B2433" s="230"/>
      <c r="C2433" s="231"/>
      <c r="D2433" s="223"/>
      <c r="E2433" s="227"/>
      <c r="F2433" s="230"/>
      <c r="H2433" s="220"/>
      <c r="I2433" s="223"/>
    </row>
    <row r="2434" spans="1:9">
      <c r="A2434" s="230"/>
      <c r="B2434" s="230"/>
      <c r="C2434" s="231"/>
      <c r="D2434" s="223"/>
      <c r="E2434" s="227"/>
      <c r="F2434" s="230"/>
      <c r="H2434" s="220"/>
      <c r="I2434" s="223"/>
    </row>
    <row r="2435" spans="1:9">
      <c r="A2435" s="230"/>
      <c r="B2435" s="230"/>
      <c r="C2435" s="231"/>
      <c r="D2435" s="223"/>
      <c r="E2435" s="227"/>
      <c r="F2435" s="230"/>
      <c r="H2435" s="220"/>
      <c r="I2435" s="223"/>
    </row>
    <row r="2436" spans="1:9">
      <c r="A2436" s="230"/>
      <c r="B2436" s="230"/>
      <c r="C2436" s="231"/>
      <c r="D2436" s="223"/>
      <c r="E2436" s="227"/>
      <c r="F2436" s="230"/>
      <c r="H2436" s="220"/>
      <c r="I2436" s="223"/>
    </row>
    <row r="2437" spans="1:9">
      <c r="A2437" s="230"/>
      <c r="B2437" s="230"/>
      <c r="C2437" s="231"/>
      <c r="D2437" s="223"/>
      <c r="E2437" s="227"/>
      <c r="F2437" s="230"/>
      <c r="H2437" s="220"/>
      <c r="I2437" s="223"/>
    </row>
    <row r="2438" spans="1:9">
      <c r="A2438" s="230"/>
      <c r="B2438" s="230"/>
      <c r="C2438" s="231"/>
      <c r="D2438" s="223"/>
      <c r="E2438" s="227"/>
      <c r="F2438" s="230"/>
      <c r="H2438" s="220"/>
      <c r="I2438" s="223"/>
    </row>
    <row r="2439" spans="1:9">
      <c r="A2439" s="230"/>
      <c r="B2439" s="230"/>
      <c r="C2439" s="231"/>
      <c r="D2439" s="223"/>
      <c r="E2439" s="227"/>
      <c r="F2439" s="230"/>
      <c r="H2439" s="220"/>
      <c r="I2439" s="223"/>
    </row>
    <row r="2440" spans="1:9">
      <c r="A2440" s="230"/>
      <c r="B2440" s="230"/>
      <c r="C2440" s="231"/>
      <c r="D2440" s="223"/>
      <c r="E2440" s="227"/>
      <c r="F2440" s="230"/>
      <c r="H2440" s="220"/>
      <c r="I2440" s="223"/>
    </row>
    <row r="2441" spans="1:9">
      <c r="A2441" s="230"/>
      <c r="B2441" s="230"/>
      <c r="C2441" s="231"/>
      <c r="D2441" s="223"/>
      <c r="E2441" s="227"/>
      <c r="F2441" s="230"/>
      <c r="H2441" s="220"/>
      <c r="I2441" s="223"/>
    </row>
    <row r="2442" spans="1:9">
      <c r="A2442" s="230"/>
      <c r="B2442" s="230"/>
      <c r="C2442" s="231"/>
      <c r="D2442" s="223"/>
      <c r="E2442" s="227"/>
      <c r="F2442" s="230"/>
      <c r="H2442" s="220"/>
      <c r="I2442" s="223"/>
    </row>
    <row r="2443" spans="1:9">
      <c r="A2443" s="230"/>
      <c r="B2443" s="230"/>
      <c r="C2443" s="231"/>
      <c r="D2443" s="223"/>
      <c r="E2443" s="227"/>
      <c r="F2443" s="230"/>
      <c r="H2443" s="220"/>
      <c r="I2443" s="223"/>
    </row>
    <row r="2444" spans="1:9">
      <c r="A2444" s="230"/>
      <c r="B2444" s="230"/>
      <c r="C2444" s="231"/>
      <c r="D2444" s="223"/>
      <c r="E2444" s="227"/>
      <c r="F2444" s="230"/>
      <c r="H2444" s="220"/>
      <c r="I2444" s="223"/>
    </row>
    <row r="2445" spans="1:9">
      <c r="A2445" s="230"/>
      <c r="B2445" s="230"/>
      <c r="C2445" s="231"/>
      <c r="D2445" s="223"/>
      <c r="E2445" s="227"/>
      <c r="F2445" s="230"/>
      <c r="H2445" s="220"/>
      <c r="I2445" s="223"/>
    </row>
    <row r="2446" spans="1:9">
      <c r="A2446" s="230"/>
      <c r="B2446" s="230"/>
      <c r="C2446" s="231"/>
      <c r="D2446" s="223"/>
      <c r="E2446" s="227"/>
      <c r="F2446" s="230"/>
      <c r="H2446" s="220"/>
      <c r="I2446" s="223"/>
    </row>
    <row r="2447" spans="1:9">
      <c r="A2447" s="230"/>
      <c r="B2447" s="230"/>
      <c r="C2447" s="231"/>
      <c r="D2447" s="223"/>
      <c r="E2447" s="227"/>
      <c r="F2447" s="230"/>
      <c r="H2447" s="220"/>
      <c r="I2447" s="223"/>
    </row>
    <row r="2448" spans="1:9">
      <c r="A2448" s="230"/>
      <c r="B2448" s="230"/>
      <c r="C2448" s="231"/>
      <c r="D2448" s="223"/>
      <c r="E2448" s="227"/>
      <c r="F2448" s="230"/>
      <c r="H2448" s="220"/>
      <c r="I2448" s="223"/>
    </row>
    <row r="2449" spans="1:9">
      <c r="A2449" s="230"/>
      <c r="B2449" s="230"/>
      <c r="C2449" s="231"/>
      <c r="D2449" s="223"/>
      <c r="E2449" s="227"/>
      <c r="F2449" s="230"/>
      <c r="H2449" s="220"/>
      <c r="I2449" s="223"/>
    </row>
    <row r="2450" spans="1:9">
      <c r="A2450" s="230"/>
      <c r="B2450" s="230"/>
      <c r="C2450" s="231"/>
      <c r="D2450" s="223"/>
      <c r="E2450" s="227"/>
      <c r="F2450" s="230"/>
      <c r="H2450" s="220"/>
      <c r="I2450" s="223"/>
    </row>
    <row r="2451" spans="1:9">
      <c r="A2451" s="230"/>
      <c r="B2451" s="230"/>
      <c r="C2451" s="231"/>
      <c r="D2451" s="223"/>
      <c r="E2451" s="227"/>
      <c r="F2451" s="230"/>
      <c r="H2451" s="220"/>
      <c r="I2451" s="223"/>
    </row>
    <row r="2452" spans="1:9">
      <c r="A2452" s="230"/>
      <c r="B2452" s="230"/>
      <c r="C2452" s="231"/>
      <c r="D2452" s="223"/>
      <c r="E2452" s="227"/>
      <c r="F2452" s="230"/>
      <c r="H2452" s="220"/>
      <c r="I2452" s="223"/>
    </row>
    <row r="2453" spans="1:9">
      <c r="A2453" s="230"/>
      <c r="B2453" s="230"/>
      <c r="C2453" s="231"/>
      <c r="D2453" s="223"/>
      <c r="E2453" s="227"/>
      <c r="F2453" s="230"/>
      <c r="H2453" s="220"/>
      <c r="I2453" s="223"/>
    </row>
    <row r="2454" spans="1:9">
      <c r="A2454" s="230"/>
      <c r="B2454" s="230"/>
      <c r="C2454" s="231"/>
      <c r="D2454" s="223"/>
      <c r="E2454" s="227"/>
      <c r="F2454" s="230"/>
      <c r="H2454" s="220"/>
      <c r="I2454" s="223"/>
    </row>
    <row r="2455" spans="1:9">
      <c r="A2455" s="230"/>
      <c r="B2455" s="230"/>
      <c r="C2455" s="231"/>
      <c r="D2455" s="223"/>
      <c r="E2455" s="227"/>
      <c r="F2455" s="230"/>
      <c r="H2455" s="220"/>
      <c r="I2455" s="223"/>
    </row>
    <row r="2456" spans="1:9">
      <c r="A2456" s="230"/>
      <c r="B2456" s="230"/>
      <c r="C2456" s="231"/>
      <c r="D2456" s="223"/>
      <c r="E2456" s="227"/>
      <c r="F2456" s="230"/>
      <c r="H2456" s="220"/>
      <c r="I2456" s="223"/>
    </row>
    <row r="2457" spans="1:9">
      <c r="A2457" s="230"/>
      <c r="B2457" s="230"/>
      <c r="C2457" s="231"/>
      <c r="D2457" s="223"/>
      <c r="E2457" s="227"/>
      <c r="F2457" s="230"/>
      <c r="H2457" s="220"/>
      <c r="I2457" s="223"/>
    </row>
    <row r="2458" spans="1:9">
      <c r="A2458" s="230"/>
      <c r="B2458" s="230"/>
      <c r="C2458" s="231"/>
      <c r="D2458" s="223"/>
      <c r="E2458" s="227"/>
      <c r="F2458" s="230"/>
      <c r="H2458" s="220"/>
      <c r="I2458" s="223"/>
    </row>
    <row r="2459" spans="1:9">
      <c r="A2459" s="230"/>
      <c r="B2459" s="230"/>
      <c r="C2459" s="231"/>
      <c r="D2459" s="223"/>
      <c r="E2459" s="227"/>
      <c r="F2459" s="230"/>
      <c r="H2459" s="220"/>
      <c r="I2459" s="223"/>
    </row>
    <row r="2460" spans="1:9">
      <c r="A2460" s="230"/>
      <c r="B2460" s="230"/>
      <c r="C2460" s="231"/>
      <c r="D2460" s="223"/>
      <c r="E2460" s="227"/>
      <c r="F2460" s="230"/>
      <c r="H2460" s="220"/>
      <c r="I2460" s="223"/>
    </row>
    <row r="2461" spans="1:9">
      <c r="A2461" s="230"/>
      <c r="B2461" s="230"/>
      <c r="C2461" s="231"/>
      <c r="D2461" s="223"/>
      <c r="E2461" s="227"/>
      <c r="F2461" s="230"/>
      <c r="H2461" s="220"/>
      <c r="I2461" s="223"/>
    </row>
    <row r="2462" spans="1:9">
      <c r="A2462" s="230"/>
      <c r="B2462" s="230"/>
      <c r="C2462" s="231"/>
      <c r="D2462" s="223"/>
      <c r="E2462" s="227"/>
      <c r="F2462" s="230"/>
      <c r="H2462" s="220"/>
      <c r="I2462" s="223"/>
    </row>
    <row r="2463" spans="1:9">
      <c r="A2463" s="230"/>
      <c r="B2463" s="230"/>
      <c r="C2463" s="231"/>
      <c r="D2463" s="223"/>
      <c r="E2463" s="227"/>
      <c r="F2463" s="230"/>
      <c r="H2463" s="220"/>
      <c r="I2463" s="223"/>
    </row>
    <row r="2464" spans="1:9">
      <c r="A2464" s="230"/>
      <c r="B2464" s="230"/>
      <c r="C2464" s="231"/>
      <c r="D2464" s="223"/>
      <c r="E2464" s="227"/>
      <c r="F2464" s="230"/>
      <c r="H2464" s="220"/>
      <c r="I2464" s="223"/>
    </row>
    <row r="2465" spans="1:9">
      <c r="A2465" s="230"/>
      <c r="B2465" s="230"/>
      <c r="C2465" s="231"/>
      <c r="D2465" s="223"/>
      <c r="E2465" s="227"/>
      <c r="F2465" s="230"/>
      <c r="H2465" s="220"/>
      <c r="I2465" s="223"/>
    </row>
    <row r="2466" spans="1:9">
      <c r="A2466" s="230"/>
      <c r="B2466" s="230"/>
      <c r="C2466" s="231"/>
      <c r="D2466" s="223"/>
      <c r="E2466" s="227"/>
      <c r="F2466" s="230"/>
      <c r="H2466" s="220"/>
      <c r="I2466" s="223"/>
    </row>
    <row r="2467" spans="1:9">
      <c r="A2467" s="230"/>
      <c r="B2467" s="230"/>
      <c r="C2467" s="231"/>
      <c r="D2467" s="223"/>
      <c r="E2467" s="227"/>
      <c r="F2467" s="230"/>
      <c r="H2467" s="220"/>
      <c r="I2467" s="223"/>
    </row>
    <row r="2468" spans="1:9">
      <c r="A2468" s="230"/>
      <c r="B2468" s="230"/>
      <c r="C2468" s="231"/>
      <c r="D2468" s="223"/>
      <c r="E2468" s="227"/>
      <c r="F2468" s="230"/>
      <c r="H2468" s="220"/>
      <c r="I2468" s="223"/>
    </row>
    <row r="2469" spans="1:9">
      <c r="A2469" s="230"/>
      <c r="B2469" s="230"/>
      <c r="C2469" s="231"/>
      <c r="D2469" s="223"/>
      <c r="E2469" s="227"/>
      <c r="F2469" s="230"/>
      <c r="H2469" s="220"/>
      <c r="I2469" s="223"/>
    </row>
    <row r="2470" spans="1:9">
      <c r="A2470" s="230"/>
      <c r="B2470" s="230"/>
      <c r="C2470" s="231"/>
      <c r="D2470" s="223"/>
      <c r="E2470" s="227"/>
      <c r="F2470" s="230"/>
      <c r="H2470" s="220"/>
      <c r="I2470" s="223"/>
    </row>
    <row r="2471" spans="1:9">
      <c r="A2471" s="230"/>
      <c r="B2471" s="230"/>
      <c r="C2471" s="231"/>
      <c r="D2471" s="223"/>
      <c r="E2471" s="227"/>
      <c r="F2471" s="230"/>
      <c r="H2471" s="220"/>
      <c r="I2471" s="223"/>
    </row>
    <row r="2472" spans="1:9">
      <c r="A2472" s="230"/>
      <c r="B2472" s="230"/>
      <c r="C2472" s="231"/>
      <c r="D2472" s="223"/>
      <c r="E2472" s="227"/>
      <c r="F2472" s="230"/>
      <c r="H2472" s="220"/>
      <c r="I2472" s="223"/>
    </row>
    <row r="2473" spans="1:9">
      <c r="A2473" s="230"/>
      <c r="B2473" s="230"/>
      <c r="C2473" s="231"/>
      <c r="D2473" s="223"/>
      <c r="E2473" s="227"/>
      <c r="F2473" s="230"/>
      <c r="H2473" s="220"/>
      <c r="I2473" s="223"/>
    </row>
    <row r="2474" spans="1:9">
      <c r="A2474" s="230"/>
      <c r="B2474" s="230"/>
      <c r="C2474" s="231"/>
      <c r="D2474" s="223"/>
      <c r="E2474" s="227"/>
      <c r="F2474" s="230"/>
      <c r="H2474" s="220"/>
      <c r="I2474" s="223"/>
    </row>
    <row r="2475" spans="1:9">
      <c r="A2475" s="230"/>
      <c r="B2475" s="230"/>
      <c r="C2475" s="231"/>
      <c r="D2475" s="223"/>
      <c r="E2475" s="227"/>
      <c r="F2475" s="230"/>
      <c r="H2475" s="220"/>
      <c r="I2475" s="223"/>
    </row>
    <row r="2476" spans="1:9">
      <c r="A2476" s="230"/>
      <c r="B2476" s="230"/>
      <c r="C2476" s="231"/>
      <c r="D2476" s="223"/>
      <c r="E2476" s="227"/>
      <c r="F2476" s="230"/>
      <c r="H2476" s="220"/>
      <c r="I2476" s="223"/>
    </row>
    <row r="2477" spans="1:9">
      <c r="A2477" s="230"/>
      <c r="B2477" s="230"/>
      <c r="C2477" s="231"/>
      <c r="D2477" s="223"/>
      <c r="E2477" s="227"/>
      <c r="F2477" s="230"/>
      <c r="H2477" s="220"/>
      <c r="I2477" s="223"/>
    </row>
    <row r="2478" spans="1:9">
      <c r="A2478" s="230"/>
      <c r="B2478" s="230"/>
      <c r="C2478" s="231"/>
      <c r="D2478" s="223"/>
      <c r="E2478" s="227"/>
      <c r="F2478" s="230"/>
      <c r="H2478" s="220"/>
      <c r="I2478" s="223"/>
    </row>
    <row r="2479" spans="1:9">
      <c r="A2479" s="230"/>
      <c r="B2479" s="230"/>
      <c r="C2479" s="231"/>
      <c r="D2479" s="223"/>
      <c r="E2479" s="227"/>
      <c r="F2479" s="230"/>
      <c r="H2479" s="220"/>
      <c r="I2479" s="223"/>
    </row>
    <row r="2480" spans="1:9">
      <c r="A2480" s="230"/>
      <c r="B2480" s="230"/>
      <c r="C2480" s="231"/>
      <c r="D2480" s="223"/>
      <c r="E2480" s="227"/>
      <c r="F2480" s="230"/>
      <c r="H2480" s="220"/>
      <c r="I2480" s="223"/>
    </row>
    <row r="2481" spans="1:9">
      <c r="A2481" s="230"/>
      <c r="B2481" s="230"/>
      <c r="C2481" s="231"/>
      <c r="D2481" s="223"/>
      <c r="E2481" s="227"/>
      <c r="F2481" s="230"/>
      <c r="H2481" s="220"/>
      <c r="I2481" s="223"/>
    </row>
    <row r="2482" spans="1:9">
      <c r="A2482" s="230"/>
      <c r="B2482" s="230"/>
      <c r="C2482" s="231"/>
      <c r="D2482" s="223"/>
      <c r="E2482" s="227"/>
      <c r="F2482" s="230"/>
      <c r="H2482" s="220"/>
      <c r="I2482" s="223"/>
    </row>
    <row r="2483" spans="1:9">
      <c r="A2483" s="230"/>
      <c r="B2483" s="230"/>
      <c r="C2483" s="231"/>
      <c r="D2483" s="223"/>
      <c r="E2483" s="227"/>
      <c r="F2483" s="230"/>
      <c r="H2483" s="220"/>
      <c r="I2483" s="223"/>
    </row>
    <row r="2484" spans="1:9">
      <c r="A2484" s="230"/>
      <c r="B2484" s="230"/>
      <c r="C2484" s="231"/>
      <c r="D2484" s="223"/>
      <c r="E2484" s="227"/>
      <c r="F2484" s="230"/>
      <c r="H2484" s="220"/>
      <c r="I2484" s="223"/>
    </row>
    <row r="2485" spans="1:9">
      <c r="A2485" s="230"/>
      <c r="B2485" s="230"/>
      <c r="C2485" s="231"/>
      <c r="D2485" s="223"/>
      <c r="E2485" s="227"/>
      <c r="F2485" s="230"/>
      <c r="H2485" s="220"/>
      <c r="I2485" s="223"/>
    </row>
    <row r="2486" spans="1:9">
      <c r="A2486" s="230"/>
      <c r="B2486" s="230"/>
      <c r="C2486" s="231"/>
      <c r="D2486" s="223"/>
      <c r="E2486" s="227"/>
      <c r="F2486" s="230"/>
      <c r="H2486" s="220"/>
      <c r="I2486" s="223"/>
    </row>
    <row r="2487" spans="1:9">
      <c r="A2487" s="230"/>
      <c r="B2487" s="230"/>
      <c r="C2487" s="231"/>
      <c r="D2487" s="223"/>
      <c r="E2487" s="227"/>
      <c r="F2487" s="230"/>
      <c r="H2487" s="220"/>
      <c r="I2487" s="223"/>
    </row>
    <row r="2488" spans="1:9">
      <c r="A2488" s="230"/>
      <c r="B2488" s="230"/>
      <c r="C2488" s="231"/>
      <c r="D2488" s="223"/>
      <c r="E2488" s="227"/>
      <c r="F2488" s="230"/>
      <c r="H2488" s="220"/>
      <c r="I2488" s="223"/>
    </row>
    <row r="2489" spans="1:9">
      <c r="A2489" s="230"/>
      <c r="B2489" s="230"/>
      <c r="C2489" s="231"/>
      <c r="D2489" s="223"/>
      <c r="E2489" s="227"/>
      <c r="F2489" s="230"/>
      <c r="H2489" s="220"/>
      <c r="I2489" s="223"/>
    </row>
    <row r="2490" spans="1:9">
      <c r="A2490" s="230"/>
      <c r="B2490" s="230"/>
      <c r="C2490" s="231"/>
      <c r="D2490" s="223"/>
      <c r="E2490" s="227"/>
      <c r="F2490" s="230"/>
      <c r="H2490" s="220"/>
      <c r="I2490" s="223"/>
    </row>
    <row r="2491" spans="1:9">
      <c r="A2491" s="230"/>
      <c r="B2491" s="230"/>
      <c r="C2491" s="231"/>
      <c r="D2491" s="223"/>
      <c r="E2491" s="227"/>
      <c r="F2491" s="230"/>
      <c r="H2491" s="220"/>
      <c r="I2491" s="223"/>
    </row>
    <row r="2492" spans="1:9">
      <c r="A2492" s="230"/>
      <c r="B2492" s="230"/>
      <c r="C2492" s="231"/>
      <c r="D2492" s="223"/>
      <c r="E2492" s="227"/>
      <c r="F2492" s="230"/>
      <c r="H2492" s="220"/>
      <c r="I2492" s="223"/>
    </row>
    <row r="2493" spans="1:9">
      <c r="A2493" s="230"/>
      <c r="B2493" s="230"/>
      <c r="C2493" s="231"/>
      <c r="D2493" s="223"/>
      <c r="E2493" s="227"/>
      <c r="F2493" s="230"/>
      <c r="H2493" s="220"/>
      <c r="I2493" s="223"/>
    </row>
    <row r="2494" spans="1:9">
      <c r="A2494" s="230"/>
      <c r="B2494" s="230"/>
      <c r="C2494" s="231"/>
      <c r="D2494" s="223"/>
      <c r="E2494" s="227"/>
      <c r="F2494" s="230"/>
      <c r="H2494" s="220"/>
      <c r="I2494" s="223"/>
    </row>
    <row r="2495" spans="1:9">
      <c r="A2495" s="230"/>
      <c r="B2495" s="230"/>
      <c r="C2495" s="231"/>
      <c r="D2495" s="223"/>
      <c r="E2495" s="227"/>
      <c r="F2495" s="230"/>
      <c r="H2495" s="220"/>
      <c r="I2495" s="223"/>
    </row>
    <row r="2496" spans="1:9">
      <c r="A2496" s="230"/>
      <c r="B2496" s="230"/>
      <c r="C2496" s="231"/>
      <c r="D2496" s="223"/>
      <c r="E2496" s="227"/>
      <c r="F2496" s="230"/>
      <c r="H2496" s="220"/>
      <c r="I2496" s="223"/>
    </row>
    <row r="2497" spans="1:9">
      <c r="A2497" s="230"/>
      <c r="B2497" s="230"/>
      <c r="C2497" s="231"/>
      <c r="D2497" s="223"/>
      <c r="E2497" s="227"/>
      <c r="F2497" s="230"/>
      <c r="H2497" s="220"/>
      <c r="I2497" s="223"/>
    </row>
    <row r="2498" spans="1:9">
      <c r="A2498" s="230"/>
      <c r="B2498" s="230"/>
      <c r="C2498" s="231"/>
      <c r="D2498" s="223"/>
      <c r="E2498" s="227"/>
      <c r="F2498" s="230"/>
      <c r="H2498" s="220"/>
      <c r="I2498" s="223"/>
    </row>
    <row r="2499" spans="1:9">
      <c r="A2499" s="230"/>
      <c r="B2499" s="230"/>
      <c r="C2499" s="231"/>
      <c r="D2499" s="223"/>
      <c r="E2499" s="227"/>
      <c r="F2499" s="230"/>
      <c r="H2499" s="220"/>
      <c r="I2499" s="223"/>
    </row>
    <row r="2500" spans="1:9">
      <c r="A2500" s="230"/>
      <c r="B2500" s="230"/>
      <c r="C2500" s="231"/>
      <c r="D2500" s="223"/>
      <c r="E2500" s="227"/>
      <c r="F2500" s="230"/>
      <c r="H2500" s="220"/>
      <c r="I2500" s="223"/>
    </row>
    <row r="2501" spans="1:9">
      <c r="A2501" s="230"/>
      <c r="B2501" s="230"/>
      <c r="C2501" s="231"/>
      <c r="D2501" s="223"/>
      <c r="E2501" s="227"/>
      <c r="F2501" s="230"/>
      <c r="H2501" s="220"/>
      <c r="I2501" s="223"/>
    </row>
    <row r="2502" spans="1:9">
      <c r="A2502" s="230"/>
      <c r="B2502" s="230"/>
      <c r="C2502" s="231"/>
      <c r="D2502" s="223"/>
      <c r="E2502" s="227"/>
      <c r="F2502" s="230"/>
      <c r="H2502" s="220"/>
      <c r="I2502" s="223"/>
    </row>
    <row r="2503" spans="1:9">
      <c r="A2503" s="230"/>
      <c r="B2503" s="230"/>
      <c r="C2503" s="231"/>
      <c r="D2503" s="223"/>
      <c r="E2503" s="227"/>
      <c r="F2503" s="230"/>
      <c r="H2503" s="220"/>
      <c r="I2503" s="223"/>
    </row>
    <row r="2504" spans="1:9">
      <c r="A2504" s="230"/>
      <c r="B2504" s="230"/>
      <c r="C2504" s="231"/>
      <c r="D2504" s="223"/>
      <c r="E2504" s="227"/>
      <c r="F2504" s="230"/>
      <c r="H2504" s="220"/>
      <c r="I2504" s="223"/>
    </row>
    <row r="2505" spans="1:9">
      <c r="A2505" s="230"/>
      <c r="B2505" s="230"/>
      <c r="C2505" s="231"/>
      <c r="D2505" s="223"/>
      <c r="E2505" s="227"/>
      <c r="F2505" s="230"/>
      <c r="H2505" s="220"/>
      <c r="I2505" s="223"/>
    </row>
    <row r="2506" spans="1:9">
      <c r="A2506" s="230"/>
      <c r="B2506" s="230"/>
      <c r="C2506" s="231"/>
      <c r="D2506" s="223"/>
      <c r="E2506" s="227"/>
      <c r="F2506" s="230"/>
      <c r="H2506" s="220"/>
      <c r="I2506" s="223"/>
    </row>
    <row r="2507" spans="1:9">
      <c r="A2507" s="230"/>
      <c r="B2507" s="230"/>
      <c r="C2507" s="231"/>
      <c r="D2507" s="223"/>
      <c r="E2507" s="227"/>
      <c r="F2507" s="230"/>
      <c r="H2507" s="220"/>
      <c r="I2507" s="223"/>
    </row>
    <row r="2508" spans="1:9">
      <c r="A2508" s="230"/>
      <c r="B2508" s="230"/>
      <c r="C2508" s="231"/>
      <c r="D2508" s="223"/>
      <c r="E2508" s="227"/>
      <c r="F2508" s="230"/>
      <c r="H2508" s="220"/>
      <c r="I2508" s="223"/>
    </row>
    <row r="2509" spans="1:9">
      <c r="A2509" s="230"/>
      <c r="B2509" s="230"/>
      <c r="C2509" s="231"/>
      <c r="D2509" s="223"/>
      <c r="E2509" s="227"/>
      <c r="F2509" s="230"/>
      <c r="H2509" s="220"/>
      <c r="I2509" s="223"/>
    </row>
    <row r="2510" spans="1:9">
      <c r="A2510" s="230"/>
      <c r="B2510" s="230"/>
      <c r="C2510" s="231"/>
      <c r="D2510" s="223"/>
      <c r="E2510" s="227"/>
      <c r="F2510" s="230"/>
      <c r="H2510" s="220"/>
      <c r="I2510" s="223"/>
    </row>
    <row r="2511" spans="1:9">
      <c r="A2511" s="230"/>
      <c r="B2511" s="230"/>
      <c r="C2511" s="231"/>
      <c r="D2511" s="223"/>
      <c r="E2511" s="227"/>
      <c r="F2511" s="230"/>
      <c r="H2511" s="220"/>
      <c r="I2511" s="223"/>
    </row>
    <row r="2512" spans="1:9">
      <c r="A2512" s="230"/>
      <c r="B2512" s="230"/>
      <c r="C2512" s="231"/>
      <c r="D2512" s="223"/>
      <c r="E2512" s="227"/>
      <c r="F2512" s="230"/>
      <c r="H2512" s="220"/>
      <c r="I2512" s="223"/>
    </row>
    <row r="2513" spans="1:9">
      <c r="A2513" s="230"/>
      <c r="B2513" s="230"/>
      <c r="C2513" s="231"/>
      <c r="D2513" s="223"/>
      <c r="E2513" s="227"/>
      <c r="F2513" s="230"/>
      <c r="H2513" s="220"/>
      <c r="I2513" s="223"/>
    </row>
    <row r="2514" spans="1:9">
      <c r="A2514" s="230"/>
      <c r="B2514" s="230"/>
      <c r="C2514" s="231"/>
      <c r="D2514" s="223"/>
      <c r="E2514" s="227"/>
      <c r="F2514" s="230"/>
      <c r="H2514" s="220"/>
      <c r="I2514" s="223"/>
    </row>
    <row r="2515" spans="1:9">
      <c r="A2515" s="230"/>
      <c r="B2515" s="230"/>
      <c r="C2515" s="231"/>
      <c r="D2515" s="223"/>
      <c r="E2515" s="227"/>
      <c r="F2515" s="230"/>
      <c r="H2515" s="220"/>
      <c r="I2515" s="223"/>
    </row>
    <row r="2516" spans="1:9">
      <c r="A2516" s="230"/>
      <c r="B2516" s="230"/>
      <c r="C2516" s="231"/>
      <c r="D2516" s="223"/>
      <c r="E2516" s="227"/>
      <c r="F2516" s="230"/>
      <c r="H2516" s="220"/>
      <c r="I2516" s="223"/>
    </row>
    <row r="2517" spans="1:9">
      <c r="A2517" s="230"/>
      <c r="B2517" s="230"/>
      <c r="C2517" s="231"/>
      <c r="D2517" s="223"/>
      <c r="E2517" s="227"/>
      <c r="F2517" s="230"/>
      <c r="H2517" s="220"/>
      <c r="I2517" s="223"/>
    </row>
    <row r="2518" spans="1:9">
      <c r="A2518" s="230"/>
      <c r="B2518" s="230"/>
      <c r="C2518" s="231"/>
      <c r="D2518" s="223"/>
      <c r="E2518" s="227"/>
      <c r="F2518" s="230"/>
      <c r="H2518" s="220"/>
      <c r="I2518" s="223"/>
    </row>
    <row r="2519" spans="1:9">
      <c r="A2519" s="230"/>
      <c r="B2519" s="230"/>
      <c r="C2519" s="231"/>
      <c r="D2519" s="223"/>
      <c r="E2519" s="227"/>
      <c r="F2519" s="230"/>
      <c r="H2519" s="220"/>
      <c r="I2519" s="223"/>
    </row>
    <row r="2520" spans="1:9">
      <c r="A2520" s="230"/>
      <c r="B2520" s="230"/>
      <c r="C2520" s="231"/>
      <c r="D2520" s="223"/>
      <c r="E2520" s="227"/>
      <c r="F2520" s="230"/>
      <c r="H2520" s="220"/>
      <c r="I2520" s="223"/>
    </row>
    <row r="2521" spans="1:9">
      <c r="A2521" s="230"/>
      <c r="B2521" s="230"/>
      <c r="C2521" s="231"/>
      <c r="D2521" s="223"/>
      <c r="E2521" s="227"/>
      <c r="F2521" s="230"/>
      <c r="H2521" s="220"/>
      <c r="I2521" s="223"/>
    </row>
    <row r="2522" spans="1:9">
      <c r="A2522" s="230"/>
      <c r="B2522" s="230"/>
      <c r="C2522" s="231"/>
      <c r="D2522" s="223"/>
      <c r="E2522" s="227"/>
      <c r="F2522" s="230"/>
      <c r="H2522" s="220"/>
      <c r="I2522" s="223"/>
    </row>
    <row r="2523" spans="1:9">
      <c r="A2523" s="230"/>
      <c r="B2523" s="230"/>
      <c r="C2523" s="231"/>
      <c r="D2523" s="223"/>
      <c r="E2523" s="227"/>
      <c r="F2523" s="230"/>
      <c r="H2523" s="220"/>
      <c r="I2523" s="223"/>
    </row>
    <row r="2524" spans="1:9">
      <c r="A2524" s="230"/>
      <c r="B2524" s="230"/>
      <c r="C2524" s="231"/>
      <c r="D2524" s="223"/>
      <c r="E2524" s="227"/>
      <c r="F2524" s="230"/>
      <c r="H2524" s="220"/>
      <c r="I2524" s="223"/>
    </row>
    <row r="2525" spans="1:9">
      <c r="A2525" s="230"/>
      <c r="B2525" s="230"/>
      <c r="C2525" s="231"/>
      <c r="D2525" s="223"/>
      <c r="E2525" s="227"/>
      <c r="F2525" s="230"/>
      <c r="H2525" s="220"/>
      <c r="I2525" s="223"/>
    </row>
    <row r="2526" spans="1:9">
      <c r="A2526" s="230"/>
      <c r="B2526" s="230"/>
      <c r="C2526" s="231"/>
      <c r="D2526" s="223"/>
      <c r="E2526" s="227"/>
      <c r="F2526" s="230"/>
      <c r="H2526" s="220"/>
      <c r="I2526" s="223"/>
    </row>
    <row r="2527" spans="1:9">
      <c r="A2527" s="230"/>
      <c r="B2527" s="230"/>
      <c r="C2527" s="231"/>
      <c r="D2527" s="223"/>
      <c r="E2527" s="227"/>
      <c r="F2527" s="230"/>
      <c r="H2527" s="220"/>
      <c r="I2527" s="223"/>
    </row>
    <row r="2528" spans="1:9">
      <c r="A2528" s="230"/>
      <c r="B2528" s="230"/>
      <c r="C2528" s="231"/>
      <c r="D2528" s="223"/>
      <c r="E2528" s="227"/>
      <c r="F2528" s="230"/>
      <c r="H2528" s="220"/>
      <c r="I2528" s="223"/>
    </row>
    <row r="2529" spans="1:9">
      <c r="A2529" s="230"/>
      <c r="B2529" s="230"/>
      <c r="C2529" s="231"/>
      <c r="D2529" s="223"/>
      <c r="E2529" s="227"/>
      <c r="F2529" s="230"/>
      <c r="H2529" s="220"/>
      <c r="I2529" s="223"/>
    </row>
    <row r="2530" spans="1:9">
      <c r="A2530" s="230"/>
      <c r="B2530" s="230"/>
      <c r="C2530" s="231"/>
      <c r="D2530" s="223"/>
      <c r="E2530" s="227"/>
      <c r="F2530" s="230"/>
      <c r="H2530" s="220"/>
      <c r="I2530" s="223"/>
    </row>
    <row r="2531" spans="1:9">
      <c r="A2531" s="230"/>
      <c r="B2531" s="230"/>
      <c r="C2531" s="231"/>
      <c r="D2531" s="223"/>
      <c r="E2531" s="227"/>
      <c r="F2531" s="230"/>
      <c r="H2531" s="220"/>
      <c r="I2531" s="223"/>
    </row>
    <row r="2532" spans="1:9">
      <c r="A2532" s="230"/>
      <c r="B2532" s="230"/>
      <c r="C2532" s="231"/>
      <c r="D2532" s="223"/>
      <c r="E2532" s="227"/>
      <c r="F2532" s="230"/>
      <c r="H2532" s="220"/>
      <c r="I2532" s="223"/>
    </row>
    <row r="2533" spans="1:9">
      <c r="A2533" s="230"/>
      <c r="B2533" s="230"/>
      <c r="C2533" s="231"/>
      <c r="D2533" s="223"/>
      <c r="E2533" s="227"/>
      <c r="F2533" s="230"/>
      <c r="H2533" s="220"/>
      <c r="I2533" s="223"/>
    </row>
    <row r="2534" spans="1:9">
      <c r="A2534" s="230"/>
      <c r="B2534" s="230"/>
      <c r="C2534" s="231"/>
      <c r="D2534" s="223"/>
      <c r="E2534" s="227"/>
      <c r="F2534" s="230"/>
      <c r="H2534" s="220"/>
      <c r="I2534" s="223"/>
    </row>
    <row r="2535" spans="1:9">
      <c r="A2535" s="230"/>
      <c r="B2535" s="230"/>
      <c r="C2535" s="231"/>
      <c r="D2535" s="223"/>
      <c r="E2535" s="227"/>
      <c r="F2535" s="230"/>
      <c r="H2535" s="220"/>
      <c r="I2535" s="223"/>
    </row>
    <row r="2536" spans="1:9">
      <c r="A2536" s="230"/>
      <c r="B2536" s="230"/>
      <c r="C2536" s="231"/>
      <c r="D2536" s="223"/>
      <c r="E2536" s="227"/>
      <c r="F2536" s="230"/>
      <c r="H2536" s="220"/>
      <c r="I2536" s="223"/>
    </row>
    <row r="2537" spans="1:9">
      <c r="A2537" s="230"/>
      <c r="B2537" s="230"/>
      <c r="C2537" s="231"/>
      <c r="D2537" s="223"/>
      <c r="E2537" s="227"/>
      <c r="F2537" s="230"/>
      <c r="H2537" s="220"/>
      <c r="I2537" s="223"/>
    </row>
    <row r="2538" spans="1:9">
      <c r="A2538" s="230"/>
      <c r="B2538" s="230"/>
      <c r="C2538" s="231"/>
      <c r="D2538" s="223"/>
      <c r="E2538" s="227"/>
      <c r="F2538" s="230"/>
      <c r="H2538" s="220"/>
      <c r="I2538" s="223"/>
    </row>
    <row r="2539" spans="1:9">
      <c r="A2539" s="230"/>
      <c r="B2539" s="230"/>
      <c r="C2539" s="231"/>
      <c r="D2539" s="223"/>
      <c r="E2539" s="227"/>
      <c r="F2539" s="230"/>
      <c r="H2539" s="220"/>
      <c r="I2539" s="223"/>
    </row>
    <row r="2540" spans="1:9">
      <c r="A2540" s="230"/>
      <c r="B2540" s="230"/>
      <c r="C2540" s="231"/>
      <c r="D2540" s="223"/>
      <c r="E2540" s="227"/>
      <c r="F2540" s="230"/>
      <c r="H2540" s="220"/>
      <c r="I2540" s="223"/>
    </row>
    <row r="2541" spans="1:9">
      <c r="A2541" s="230"/>
      <c r="B2541" s="230"/>
      <c r="C2541" s="231"/>
      <c r="D2541" s="223"/>
      <c r="E2541" s="227"/>
      <c r="F2541" s="230"/>
      <c r="H2541" s="220"/>
      <c r="I2541" s="223"/>
    </row>
    <row r="2542" spans="1:9">
      <c r="A2542" s="230"/>
      <c r="B2542" s="230"/>
      <c r="C2542" s="231"/>
      <c r="D2542" s="223"/>
      <c r="E2542" s="227"/>
      <c r="F2542" s="230"/>
      <c r="H2542" s="220"/>
      <c r="I2542" s="223"/>
    </row>
    <row r="2543" spans="1:9">
      <c r="A2543" s="230"/>
      <c r="B2543" s="230"/>
      <c r="C2543" s="231"/>
      <c r="D2543" s="223"/>
      <c r="E2543" s="227"/>
      <c r="F2543" s="230"/>
      <c r="H2543" s="220"/>
      <c r="I2543" s="223"/>
    </row>
    <row r="2544" spans="1:9">
      <c r="A2544" s="230"/>
      <c r="B2544" s="230"/>
      <c r="C2544" s="231"/>
      <c r="D2544" s="223"/>
      <c r="E2544" s="227"/>
      <c r="F2544" s="230"/>
      <c r="H2544" s="220"/>
      <c r="I2544" s="223"/>
    </row>
    <row r="2545" spans="1:9">
      <c r="A2545" s="230"/>
      <c r="B2545" s="230"/>
      <c r="C2545" s="231"/>
      <c r="D2545" s="223"/>
      <c r="E2545" s="227"/>
      <c r="F2545" s="230"/>
      <c r="H2545" s="220"/>
      <c r="I2545" s="223"/>
    </row>
    <row r="2546" spans="1:9">
      <c r="A2546" s="230"/>
      <c r="B2546" s="230"/>
      <c r="C2546" s="231"/>
      <c r="D2546" s="223"/>
      <c r="E2546" s="227"/>
      <c r="F2546" s="230"/>
      <c r="H2546" s="220"/>
      <c r="I2546" s="223"/>
    </row>
    <row r="2547" spans="1:9">
      <c r="A2547" s="230"/>
      <c r="B2547" s="230"/>
      <c r="C2547" s="231"/>
      <c r="D2547" s="223"/>
      <c r="E2547" s="227"/>
      <c r="F2547" s="230"/>
      <c r="H2547" s="220"/>
      <c r="I2547" s="223"/>
    </row>
    <row r="2548" spans="1:9">
      <c r="A2548" s="230"/>
      <c r="B2548" s="230"/>
      <c r="C2548" s="231"/>
      <c r="D2548" s="223"/>
      <c r="E2548" s="227"/>
      <c r="F2548" s="230"/>
      <c r="H2548" s="220"/>
      <c r="I2548" s="223"/>
    </row>
    <row r="2549" spans="1:9">
      <c r="A2549" s="230"/>
      <c r="B2549" s="230"/>
      <c r="C2549" s="231"/>
      <c r="D2549" s="223"/>
      <c r="E2549" s="227"/>
      <c r="F2549" s="230"/>
      <c r="H2549" s="220"/>
      <c r="I2549" s="223"/>
    </row>
    <row r="2550" spans="1:9">
      <c r="A2550" s="230"/>
      <c r="B2550" s="230"/>
      <c r="C2550" s="231"/>
      <c r="D2550" s="223"/>
      <c r="E2550" s="227"/>
      <c r="F2550" s="230"/>
      <c r="H2550" s="220"/>
      <c r="I2550" s="223"/>
    </row>
    <row r="2551" spans="1:9">
      <c r="A2551" s="230"/>
      <c r="B2551" s="230"/>
      <c r="C2551" s="231"/>
      <c r="D2551" s="223"/>
      <c r="E2551" s="227"/>
      <c r="F2551" s="230"/>
      <c r="H2551" s="220"/>
      <c r="I2551" s="223"/>
    </row>
    <row r="2552" spans="1:9">
      <c r="A2552" s="230"/>
      <c r="B2552" s="230"/>
      <c r="C2552" s="231"/>
      <c r="D2552" s="223"/>
      <c r="E2552" s="227"/>
      <c r="F2552" s="230"/>
      <c r="H2552" s="220"/>
      <c r="I2552" s="223"/>
    </row>
    <row r="2553" spans="1:9">
      <c r="A2553" s="230"/>
      <c r="B2553" s="230"/>
      <c r="C2553" s="231"/>
      <c r="D2553" s="223"/>
      <c r="E2553" s="227"/>
      <c r="F2553" s="230"/>
      <c r="H2553" s="220"/>
      <c r="I2553" s="223"/>
    </row>
    <row r="2554" spans="1:9">
      <c r="A2554" s="230"/>
      <c r="B2554" s="230"/>
      <c r="C2554" s="231"/>
      <c r="D2554" s="223"/>
      <c r="E2554" s="227"/>
      <c r="F2554" s="230"/>
      <c r="H2554" s="220"/>
      <c r="I2554" s="223"/>
    </row>
    <row r="2555" spans="1:9">
      <c r="A2555" s="230"/>
      <c r="B2555" s="230"/>
      <c r="C2555" s="231"/>
      <c r="D2555" s="223"/>
      <c r="E2555" s="227"/>
      <c r="F2555" s="230"/>
      <c r="H2555" s="220"/>
      <c r="I2555" s="223"/>
    </row>
    <row r="2556" spans="1:9">
      <c r="A2556" s="230"/>
      <c r="B2556" s="230"/>
      <c r="C2556" s="231"/>
      <c r="D2556" s="223"/>
      <c r="E2556" s="227"/>
      <c r="F2556" s="230"/>
      <c r="H2556" s="220"/>
      <c r="I2556" s="223"/>
    </row>
    <row r="2557" spans="1:9">
      <c r="A2557" s="230"/>
      <c r="B2557" s="230"/>
      <c r="C2557" s="231"/>
      <c r="D2557" s="223"/>
      <c r="E2557" s="227"/>
      <c r="F2557" s="230"/>
      <c r="H2557" s="220"/>
      <c r="I2557" s="223"/>
    </row>
    <row r="2558" spans="1:9">
      <c r="A2558" s="230"/>
      <c r="B2558" s="230"/>
      <c r="C2558" s="231"/>
      <c r="D2558" s="223"/>
      <c r="E2558" s="227"/>
      <c r="F2558" s="230"/>
      <c r="H2558" s="220"/>
      <c r="I2558" s="223"/>
    </row>
    <row r="2559" spans="1:9">
      <c r="A2559" s="230"/>
      <c r="B2559" s="230"/>
      <c r="C2559" s="231"/>
      <c r="D2559" s="223"/>
      <c r="E2559" s="227"/>
      <c r="F2559" s="230"/>
      <c r="H2559" s="220"/>
      <c r="I2559" s="223"/>
    </row>
    <row r="2560" spans="1:9">
      <c r="A2560" s="230"/>
      <c r="B2560" s="230"/>
      <c r="C2560" s="231"/>
      <c r="D2560" s="223"/>
      <c r="E2560" s="227"/>
      <c r="F2560" s="230"/>
      <c r="H2560" s="220"/>
      <c r="I2560" s="223"/>
    </row>
    <row r="2561" spans="1:9">
      <c r="A2561" s="230"/>
      <c r="B2561" s="230"/>
      <c r="C2561" s="231"/>
      <c r="D2561" s="223"/>
      <c r="E2561" s="227"/>
      <c r="F2561" s="230"/>
      <c r="H2561" s="220"/>
      <c r="I2561" s="223"/>
    </row>
    <row r="2562" spans="1:9">
      <c r="A2562" s="230"/>
      <c r="B2562" s="230"/>
      <c r="C2562" s="231"/>
      <c r="D2562" s="223"/>
      <c r="E2562" s="227"/>
      <c r="F2562" s="230"/>
      <c r="H2562" s="220"/>
      <c r="I2562" s="223"/>
    </row>
    <row r="2563" spans="1:9">
      <c r="A2563" s="230"/>
      <c r="B2563" s="230"/>
      <c r="C2563" s="231"/>
      <c r="D2563" s="223"/>
      <c r="E2563" s="227"/>
      <c r="F2563" s="230"/>
      <c r="H2563" s="220"/>
      <c r="I2563" s="223"/>
    </row>
    <row r="2564" spans="1:9">
      <c r="A2564" s="230"/>
      <c r="B2564" s="230"/>
      <c r="C2564" s="231"/>
      <c r="D2564" s="223"/>
      <c r="E2564" s="227"/>
      <c r="F2564" s="230"/>
      <c r="H2564" s="220"/>
      <c r="I2564" s="223"/>
    </row>
    <row r="2565" spans="1:9">
      <c r="A2565" s="230"/>
      <c r="B2565" s="230"/>
      <c r="C2565" s="231"/>
      <c r="D2565" s="223"/>
      <c r="E2565" s="227"/>
      <c r="F2565" s="230"/>
      <c r="H2565" s="220"/>
      <c r="I2565" s="223"/>
    </row>
    <row r="2566" spans="1:9">
      <c r="A2566" s="230"/>
      <c r="B2566" s="230"/>
      <c r="C2566" s="231"/>
      <c r="D2566" s="223"/>
      <c r="E2566" s="227"/>
      <c r="F2566" s="230"/>
      <c r="H2566" s="220"/>
      <c r="I2566" s="223"/>
    </row>
    <row r="2567" spans="1:9">
      <c r="A2567" s="230"/>
      <c r="B2567" s="230"/>
      <c r="C2567" s="231"/>
      <c r="D2567" s="223"/>
      <c r="E2567" s="227"/>
      <c r="F2567" s="230"/>
      <c r="H2567" s="220"/>
      <c r="I2567" s="223"/>
    </row>
    <row r="2568" spans="1:9">
      <c r="A2568" s="230"/>
      <c r="B2568" s="230"/>
      <c r="C2568" s="231"/>
      <c r="D2568" s="223"/>
      <c r="E2568" s="227"/>
      <c r="F2568" s="230"/>
      <c r="H2568" s="220"/>
      <c r="I2568" s="223"/>
    </row>
    <row r="2569" spans="1:9">
      <c r="A2569" s="230"/>
      <c r="B2569" s="230"/>
      <c r="C2569" s="231"/>
      <c r="D2569" s="223"/>
      <c r="E2569" s="227"/>
      <c r="F2569" s="230"/>
      <c r="H2569" s="220"/>
      <c r="I2569" s="223"/>
    </row>
    <row r="2570" spans="1:9">
      <c r="A2570" s="230"/>
      <c r="B2570" s="230"/>
      <c r="C2570" s="231"/>
      <c r="D2570" s="223"/>
      <c r="E2570" s="227"/>
      <c r="F2570" s="230"/>
      <c r="H2570" s="220"/>
      <c r="I2570" s="223"/>
    </row>
    <row r="2571" spans="1:9">
      <c r="A2571" s="230"/>
      <c r="B2571" s="230"/>
      <c r="C2571" s="231"/>
      <c r="D2571" s="223"/>
      <c r="E2571" s="227"/>
      <c r="F2571" s="230"/>
      <c r="H2571" s="220"/>
      <c r="I2571" s="223"/>
    </row>
    <row r="2572" spans="1:9">
      <c r="A2572" s="230"/>
      <c r="B2572" s="230"/>
      <c r="C2572" s="231"/>
      <c r="D2572" s="223"/>
      <c r="E2572" s="227"/>
      <c r="F2572" s="230"/>
      <c r="H2572" s="220"/>
      <c r="I2572" s="223"/>
    </row>
    <row r="2573" spans="1:9">
      <c r="A2573" s="230"/>
      <c r="B2573" s="230"/>
      <c r="C2573" s="231"/>
      <c r="D2573" s="223"/>
      <c r="E2573" s="227"/>
      <c r="F2573" s="230"/>
      <c r="H2573" s="220"/>
      <c r="I2573" s="223"/>
    </row>
    <row r="2574" spans="1:9">
      <c r="A2574" s="230"/>
      <c r="B2574" s="230"/>
      <c r="C2574" s="231"/>
      <c r="D2574" s="223"/>
      <c r="E2574" s="227"/>
      <c r="F2574" s="230"/>
      <c r="H2574" s="220"/>
      <c r="I2574" s="223"/>
    </row>
    <row r="2575" spans="1:9">
      <c r="A2575" s="230"/>
      <c r="B2575" s="230"/>
      <c r="C2575" s="231"/>
      <c r="D2575" s="223"/>
      <c r="E2575" s="227"/>
      <c r="F2575" s="230"/>
      <c r="H2575" s="220"/>
      <c r="I2575" s="223"/>
    </row>
    <row r="2576" spans="1:9">
      <c r="A2576" s="230"/>
      <c r="B2576" s="230"/>
      <c r="C2576" s="231"/>
      <c r="D2576" s="223"/>
      <c r="E2576" s="227"/>
      <c r="F2576" s="230"/>
      <c r="H2576" s="220"/>
      <c r="I2576" s="223"/>
    </row>
    <row r="2577" spans="1:9">
      <c r="A2577" s="230"/>
      <c r="B2577" s="230"/>
      <c r="C2577" s="231"/>
      <c r="D2577" s="223"/>
      <c r="E2577" s="227"/>
      <c r="F2577" s="230"/>
      <c r="H2577" s="220"/>
      <c r="I2577" s="223"/>
    </row>
    <row r="2578" spans="1:9">
      <c r="A2578" s="230"/>
      <c r="B2578" s="230"/>
      <c r="C2578" s="231"/>
      <c r="D2578" s="223"/>
      <c r="E2578" s="227"/>
      <c r="F2578" s="230"/>
      <c r="H2578" s="220"/>
      <c r="I2578" s="223"/>
    </row>
    <row r="2579" spans="1:9">
      <c r="A2579" s="230"/>
      <c r="B2579" s="230"/>
      <c r="C2579" s="231"/>
      <c r="D2579" s="223"/>
      <c r="E2579" s="227"/>
      <c r="F2579" s="230"/>
      <c r="H2579" s="220"/>
      <c r="I2579" s="223"/>
    </row>
    <row r="2580" spans="1:9">
      <c r="A2580" s="230"/>
      <c r="B2580" s="230"/>
      <c r="C2580" s="231"/>
      <c r="D2580" s="223"/>
      <c r="E2580" s="227"/>
      <c r="F2580" s="230"/>
      <c r="H2580" s="220"/>
      <c r="I2580" s="223"/>
    </row>
    <row r="2581" spans="1:9">
      <c r="A2581" s="230"/>
      <c r="B2581" s="230"/>
      <c r="C2581" s="231"/>
      <c r="D2581" s="223"/>
      <c r="E2581" s="227"/>
      <c r="F2581" s="230"/>
      <c r="H2581" s="220"/>
      <c r="I2581" s="223"/>
    </row>
    <row r="2582" spans="1:9">
      <c r="A2582" s="230"/>
      <c r="B2582" s="230"/>
      <c r="C2582" s="231"/>
      <c r="D2582" s="223"/>
      <c r="E2582" s="227"/>
      <c r="F2582" s="230"/>
      <c r="H2582" s="220"/>
      <c r="I2582" s="223"/>
    </row>
    <row r="2583" spans="1:9">
      <c r="A2583" s="230"/>
      <c r="B2583" s="230"/>
      <c r="C2583" s="231"/>
      <c r="D2583" s="223"/>
      <c r="E2583" s="227"/>
      <c r="F2583" s="230"/>
      <c r="H2583" s="220"/>
      <c r="I2583" s="223"/>
    </row>
    <row r="2584" spans="1:9">
      <c r="A2584" s="230"/>
      <c r="B2584" s="230"/>
      <c r="C2584" s="231"/>
      <c r="D2584" s="223"/>
      <c r="E2584" s="227"/>
      <c r="F2584" s="230"/>
      <c r="H2584" s="220"/>
      <c r="I2584" s="223"/>
    </row>
    <row r="2585" spans="1:9">
      <c r="A2585" s="230"/>
      <c r="B2585" s="230"/>
      <c r="C2585" s="231"/>
      <c r="D2585" s="223"/>
      <c r="E2585" s="227"/>
      <c r="F2585" s="230"/>
      <c r="H2585" s="220"/>
      <c r="I2585" s="223"/>
    </row>
    <row r="2586" spans="1:9">
      <c r="A2586" s="230"/>
      <c r="B2586" s="230"/>
      <c r="C2586" s="231"/>
      <c r="D2586" s="223"/>
      <c r="E2586" s="227"/>
      <c r="F2586" s="230"/>
      <c r="H2586" s="220"/>
      <c r="I2586" s="223"/>
    </row>
    <row r="2587" spans="1:9">
      <c r="A2587" s="230"/>
      <c r="B2587" s="230"/>
      <c r="C2587" s="231"/>
      <c r="D2587" s="223"/>
      <c r="E2587" s="227"/>
      <c r="F2587" s="230"/>
      <c r="H2587" s="220"/>
      <c r="I2587" s="223"/>
    </row>
    <row r="2588" spans="1:9">
      <c r="A2588" s="230"/>
      <c r="B2588" s="230"/>
      <c r="C2588" s="231"/>
      <c r="D2588" s="223"/>
      <c r="E2588" s="227"/>
      <c r="F2588" s="230"/>
      <c r="H2588" s="220"/>
      <c r="I2588" s="223"/>
    </row>
    <row r="2589" spans="1:9">
      <c r="A2589" s="230"/>
      <c r="B2589" s="230"/>
      <c r="C2589" s="231"/>
      <c r="D2589" s="223"/>
      <c r="E2589" s="227"/>
      <c r="F2589" s="230"/>
      <c r="H2589" s="220"/>
      <c r="I2589" s="223"/>
    </row>
    <row r="2590" spans="1:9">
      <c r="A2590" s="230"/>
      <c r="B2590" s="230"/>
      <c r="C2590" s="231"/>
      <c r="D2590" s="223"/>
      <c r="E2590" s="227"/>
      <c r="F2590" s="230"/>
      <c r="H2590" s="220"/>
      <c r="I2590" s="223"/>
    </row>
    <row r="2591" spans="1:9">
      <c r="A2591" s="230"/>
      <c r="B2591" s="230"/>
      <c r="C2591" s="231"/>
      <c r="D2591" s="223"/>
      <c r="E2591" s="227"/>
      <c r="F2591" s="230"/>
      <c r="H2591" s="220"/>
      <c r="I2591" s="223"/>
    </row>
    <row r="2592" spans="1:9">
      <c r="A2592" s="230"/>
      <c r="B2592" s="230"/>
      <c r="C2592" s="231"/>
      <c r="D2592" s="223"/>
      <c r="E2592" s="227"/>
      <c r="F2592" s="230"/>
      <c r="H2592" s="220"/>
      <c r="I2592" s="223"/>
    </row>
    <row r="2593" spans="1:9">
      <c r="A2593" s="230"/>
      <c r="B2593" s="230"/>
      <c r="C2593" s="231"/>
      <c r="D2593" s="223"/>
      <c r="E2593" s="227"/>
      <c r="F2593" s="230"/>
      <c r="H2593" s="220"/>
      <c r="I2593" s="223"/>
    </row>
    <row r="2594" spans="1:9">
      <c r="A2594" s="230"/>
      <c r="B2594" s="230"/>
      <c r="C2594" s="231"/>
      <c r="D2594" s="223"/>
      <c r="E2594" s="227"/>
      <c r="F2594" s="230"/>
      <c r="H2594" s="220"/>
      <c r="I2594" s="223"/>
    </row>
    <row r="2595" spans="1:9">
      <c r="A2595" s="230"/>
      <c r="B2595" s="230"/>
      <c r="C2595" s="231"/>
      <c r="D2595" s="223"/>
      <c r="E2595" s="227"/>
      <c r="F2595" s="230"/>
      <c r="H2595" s="220"/>
      <c r="I2595" s="223"/>
    </row>
    <row r="2596" spans="1:9">
      <c r="A2596" s="230"/>
      <c r="B2596" s="230"/>
      <c r="C2596" s="231"/>
      <c r="D2596" s="223"/>
      <c r="E2596" s="227"/>
      <c r="F2596" s="230"/>
      <c r="H2596" s="220"/>
      <c r="I2596" s="223"/>
    </row>
    <row r="2597" spans="1:9">
      <c r="A2597" s="230"/>
      <c r="B2597" s="230"/>
      <c r="C2597" s="231"/>
      <c r="D2597" s="223"/>
      <c r="E2597" s="227"/>
      <c r="F2597" s="230"/>
      <c r="H2597" s="220"/>
      <c r="I2597" s="223"/>
    </row>
    <row r="2598" spans="1:9">
      <c r="A2598" s="230"/>
      <c r="B2598" s="230"/>
      <c r="C2598" s="231"/>
      <c r="D2598" s="223"/>
      <c r="E2598" s="227"/>
      <c r="F2598" s="230"/>
      <c r="H2598" s="220"/>
      <c r="I2598" s="223"/>
    </row>
    <row r="2599" spans="1:9">
      <c r="A2599" s="230"/>
      <c r="B2599" s="230"/>
      <c r="C2599" s="231"/>
      <c r="D2599" s="223"/>
      <c r="E2599" s="227"/>
      <c r="F2599" s="230"/>
      <c r="H2599" s="220"/>
      <c r="I2599" s="223"/>
    </row>
    <row r="2600" spans="1:9">
      <c r="A2600" s="230"/>
      <c r="B2600" s="230"/>
      <c r="C2600" s="231"/>
      <c r="D2600" s="223"/>
      <c r="E2600" s="227"/>
      <c r="F2600" s="230"/>
      <c r="H2600" s="220"/>
      <c r="I2600" s="223"/>
    </row>
    <row r="2601" spans="1:9">
      <c r="A2601" s="230"/>
      <c r="B2601" s="230"/>
      <c r="C2601" s="231"/>
      <c r="D2601" s="223"/>
      <c r="E2601" s="227"/>
      <c r="F2601" s="230"/>
      <c r="H2601" s="220"/>
      <c r="I2601" s="223"/>
    </row>
    <row r="2602" spans="1:9">
      <c r="A2602" s="230"/>
      <c r="B2602" s="230"/>
      <c r="C2602" s="231"/>
      <c r="D2602" s="223"/>
      <c r="E2602" s="227"/>
      <c r="F2602" s="230"/>
      <c r="H2602" s="220"/>
      <c r="I2602" s="223"/>
    </row>
    <row r="2603" spans="1:9">
      <c r="A2603" s="230"/>
      <c r="B2603" s="230"/>
      <c r="C2603" s="231"/>
      <c r="D2603" s="223"/>
      <c r="E2603" s="227"/>
      <c r="F2603" s="230"/>
      <c r="H2603" s="220"/>
      <c r="I2603" s="223"/>
    </row>
    <row r="2604" spans="1:9">
      <c r="A2604" s="230"/>
      <c r="B2604" s="230"/>
      <c r="C2604" s="231"/>
      <c r="D2604" s="223"/>
      <c r="E2604" s="227"/>
      <c r="F2604" s="230"/>
      <c r="H2604" s="220"/>
      <c r="I2604" s="223"/>
    </row>
    <row r="2605" spans="1:9">
      <c r="A2605" s="230"/>
      <c r="B2605" s="230"/>
      <c r="C2605" s="231"/>
      <c r="D2605" s="223"/>
      <c r="E2605" s="227"/>
      <c r="F2605" s="230"/>
      <c r="H2605" s="220"/>
      <c r="I2605" s="223"/>
    </row>
    <row r="2606" spans="1:9">
      <c r="A2606" s="230"/>
      <c r="B2606" s="230"/>
      <c r="C2606" s="231"/>
      <c r="D2606" s="223"/>
      <c r="E2606" s="227"/>
      <c r="F2606" s="230"/>
      <c r="H2606" s="220"/>
      <c r="I2606" s="223"/>
    </row>
    <row r="2607" spans="1:9">
      <c r="A2607" s="230"/>
      <c r="B2607" s="230"/>
      <c r="C2607" s="231"/>
      <c r="D2607" s="223"/>
      <c r="E2607" s="227"/>
      <c r="F2607" s="230"/>
      <c r="H2607" s="220"/>
      <c r="I2607" s="223"/>
    </row>
    <row r="2608" spans="1:9">
      <c r="A2608" s="230"/>
      <c r="B2608" s="230"/>
      <c r="C2608" s="231"/>
      <c r="D2608" s="223"/>
      <c r="E2608" s="227"/>
      <c r="F2608" s="230"/>
      <c r="H2608" s="220"/>
      <c r="I2608" s="223"/>
    </row>
    <row r="2609" spans="1:9">
      <c r="A2609" s="230"/>
      <c r="B2609" s="230"/>
      <c r="C2609" s="231"/>
      <c r="D2609" s="223"/>
      <c r="E2609" s="227"/>
      <c r="F2609" s="230"/>
      <c r="H2609" s="220"/>
      <c r="I2609" s="223"/>
    </row>
    <row r="2610" spans="1:9">
      <c r="A2610" s="230"/>
      <c r="B2610" s="230"/>
      <c r="C2610" s="231"/>
      <c r="D2610" s="223"/>
      <c r="E2610" s="227"/>
      <c r="F2610" s="230"/>
      <c r="H2610" s="220"/>
      <c r="I2610" s="223"/>
    </row>
    <row r="2611" spans="1:9">
      <c r="A2611" s="230"/>
      <c r="B2611" s="230"/>
      <c r="C2611" s="231"/>
      <c r="D2611" s="223"/>
      <c r="E2611" s="227"/>
      <c r="F2611" s="230"/>
      <c r="H2611" s="220"/>
      <c r="I2611" s="223"/>
    </row>
    <row r="2612" spans="1:9">
      <c r="A2612" s="230"/>
      <c r="B2612" s="230"/>
      <c r="C2612" s="231"/>
      <c r="D2612" s="223"/>
      <c r="E2612" s="227"/>
      <c r="F2612" s="230"/>
      <c r="H2612" s="220"/>
      <c r="I2612" s="223"/>
    </row>
    <row r="2613" spans="1:9">
      <c r="A2613" s="230"/>
      <c r="B2613" s="230"/>
      <c r="C2613" s="231"/>
      <c r="D2613" s="223"/>
      <c r="E2613" s="227"/>
      <c r="F2613" s="230"/>
      <c r="H2613" s="220"/>
      <c r="I2613" s="223"/>
    </row>
    <row r="2614" spans="1:9">
      <c r="A2614" s="230"/>
      <c r="B2614" s="230"/>
      <c r="C2614" s="231"/>
      <c r="D2614" s="223"/>
      <c r="E2614" s="227"/>
      <c r="F2614" s="230"/>
      <c r="H2614" s="220"/>
      <c r="I2614" s="223"/>
    </row>
    <row r="2615" spans="1:9">
      <c r="A2615" s="230"/>
      <c r="B2615" s="230"/>
      <c r="C2615" s="231"/>
      <c r="D2615" s="223"/>
      <c r="E2615" s="227"/>
      <c r="F2615" s="230"/>
      <c r="H2615" s="220"/>
      <c r="I2615" s="223"/>
    </row>
    <row r="2616" spans="1:9">
      <c r="A2616" s="230"/>
      <c r="B2616" s="230"/>
      <c r="C2616" s="231"/>
      <c r="D2616" s="223"/>
      <c r="E2616" s="227"/>
      <c r="F2616" s="230"/>
      <c r="H2616" s="220"/>
      <c r="I2616" s="223"/>
    </row>
    <row r="2617" spans="1:9">
      <c r="A2617" s="230"/>
      <c r="B2617" s="230"/>
      <c r="C2617" s="231"/>
      <c r="D2617" s="223"/>
      <c r="E2617" s="227"/>
      <c r="F2617" s="230"/>
      <c r="H2617" s="220"/>
      <c r="I2617" s="223"/>
    </row>
    <row r="2618" spans="1:9">
      <c r="A2618" s="230"/>
      <c r="B2618" s="230"/>
      <c r="C2618" s="231"/>
      <c r="D2618" s="223"/>
      <c r="E2618" s="227"/>
      <c r="F2618" s="230"/>
      <c r="H2618" s="220"/>
      <c r="I2618" s="223"/>
    </row>
    <row r="2619" spans="1:9">
      <c r="A2619" s="230"/>
      <c r="B2619" s="230"/>
      <c r="C2619" s="231"/>
      <c r="D2619" s="223"/>
      <c r="E2619" s="227"/>
      <c r="F2619" s="230"/>
      <c r="H2619" s="220"/>
      <c r="I2619" s="223"/>
    </row>
    <row r="2620" spans="1:9">
      <c r="A2620" s="230"/>
      <c r="B2620" s="230"/>
      <c r="C2620" s="231"/>
      <c r="D2620" s="223"/>
      <c r="E2620" s="227"/>
      <c r="F2620" s="230"/>
      <c r="H2620" s="220"/>
      <c r="I2620" s="223"/>
    </row>
    <row r="2621" spans="1:9">
      <c r="A2621" s="230"/>
      <c r="B2621" s="230"/>
      <c r="C2621" s="231"/>
      <c r="D2621" s="223"/>
      <c r="E2621" s="227"/>
      <c r="F2621" s="230"/>
      <c r="H2621" s="220"/>
      <c r="I2621" s="223"/>
    </row>
    <row r="2622" spans="1:9">
      <c r="A2622" s="230"/>
      <c r="B2622" s="230"/>
      <c r="C2622" s="231"/>
      <c r="D2622" s="223"/>
      <c r="E2622" s="227"/>
      <c r="F2622" s="230"/>
      <c r="H2622" s="220"/>
      <c r="I2622" s="223"/>
    </row>
    <row r="2623" spans="1:9">
      <c r="A2623" s="230"/>
      <c r="B2623" s="230"/>
      <c r="C2623" s="231"/>
      <c r="D2623" s="223"/>
      <c r="E2623" s="227"/>
      <c r="F2623" s="230"/>
      <c r="H2623" s="220"/>
      <c r="I2623" s="223"/>
    </row>
    <row r="2624" spans="1:9">
      <c r="A2624" s="230"/>
      <c r="B2624" s="230"/>
      <c r="C2624" s="231"/>
      <c r="D2624" s="223"/>
      <c r="E2624" s="227"/>
      <c r="F2624" s="230"/>
      <c r="H2624" s="220"/>
      <c r="I2624" s="223"/>
    </row>
    <row r="2625" spans="1:9">
      <c r="A2625" s="230"/>
      <c r="B2625" s="230"/>
      <c r="C2625" s="231"/>
      <c r="D2625" s="223"/>
      <c r="E2625" s="227"/>
      <c r="F2625" s="230"/>
      <c r="H2625" s="220"/>
      <c r="I2625" s="223"/>
    </row>
    <row r="2626" spans="1:9">
      <c r="A2626" s="230"/>
      <c r="B2626" s="230"/>
      <c r="C2626" s="231"/>
      <c r="D2626" s="223"/>
      <c r="E2626" s="227"/>
      <c r="F2626" s="230"/>
      <c r="H2626" s="220"/>
      <c r="I2626" s="223"/>
    </row>
    <row r="2627" spans="1:9">
      <c r="A2627" s="230"/>
      <c r="B2627" s="230"/>
      <c r="C2627" s="231"/>
      <c r="D2627" s="223"/>
      <c r="E2627" s="227"/>
      <c r="F2627" s="230"/>
      <c r="H2627" s="220"/>
      <c r="I2627" s="223"/>
    </row>
    <row r="2628" spans="1:9">
      <c r="A2628" s="230"/>
      <c r="B2628" s="230"/>
      <c r="C2628" s="231"/>
      <c r="D2628" s="223"/>
      <c r="E2628" s="227"/>
      <c r="F2628" s="230"/>
      <c r="H2628" s="220"/>
      <c r="I2628" s="223"/>
    </row>
    <row r="2629" spans="1:9">
      <c r="A2629" s="230"/>
      <c r="B2629" s="230"/>
      <c r="C2629" s="231"/>
      <c r="D2629" s="223"/>
      <c r="E2629" s="227"/>
      <c r="F2629" s="230"/>
      <c r="H2629" s="220"/>
      <c r="I2629" s="223"/>
    </row>
    <row r="2630" spans="1:9">
      <c r="A2630" s="230"/>
      <c r="B2630" s="230"/>
      <c r="C2630" s="231"/>
      <c r="D2630" s="223"/>
      <c r="E2630" s="227"/>
      <c r="F2630" s="230"/>
      <c r="H2630" s="220"/>
      <c r="I2630" s="223"/>
    </row>
    <row r="2631" spans="1:9">
      <c r="A2631" s="230"/>
      <c r="B2631" s="230"/>
      <c r="C2631" s="231"/>
      <c r="D2631" s="223"/>
      <c r="E2631" s="227"/>
      <c r="F2631" s="230"/>
      <c r="H2631" s="220"/>
      <c r="I2631" s="223"/>
    </row>
    <row r="2632" spans="1:9">
      <c r="A2632" s="230"/>
      <c r="B2632" s="230"/>
      <c r="C2632" s="231"/>
      <c r="D2632" s="223"/>
      <c r="E2632" s="227"/>
      <c r="F2632" s="230"/>
      <c r="H2632" s="220"/>
      <c r="I2632" s="223"/>
    </row>
    <row r="2633" spans="1:9">
      <c r="A2633" s="230"/>
      <c r="B2633" s="230"/>
      <c r="C2633" s="231"/>
      <c r="D2633" s="223"/>
      <c r="E2633" s="227"/>
      <c r="F2633" s="230"/>
      <c r="H2633" s="220"/>
      <c r="I2633" s="223"/>
    </row>
    <row r="2634" spans="1:9">
      <c r="A2634" s="230"/>
      <c r="B2634" s="230"/>
      <c r="C2634" s="231"/>
      <c r="D2634" s="223"/>
      <c r="E2634" s="227"/>
      <c r="F2634" s="230"/>
      <c r="H2634" s="220"/>
      <c r="I2634" s="223"/>
    </row>
    <row r="2635" spans="1:9">
      <c r="A2635" s="230"/>
      <c r="B2635" s="230"/>
      <c r="C2635" s="231"/>
      <c r="D2635" s="223"/>
      <c r="E2635" s="227"/>
      <c r="F2635" s="230"/>
      <c r="H2635" s="220"/>
      <c r="I2635" s="223"/>
    </row>
    <row r="2636" spans="1:9">
      <c r="A2636" s="230"/>
      <c r="B2636" s="230"/>
      <c r="C2636" s="231"/>
      <c r="D2636" s="223"/>
      <c r="E2636" s="227"/>
      <c r="F2636" s="230"/>
      <c r="H2636" s="220"/>
      <c r="I2636" s="223"/>
    </row>
    <row r="2637" spans="1:9">
      <c r="A2637" s="230"/>
      <c r="B2637" s="230"/>
      <c r="C2637" s="231"/>
      <c r="D2637" s="223"/>
      <c r="E2637" s="227"/>
      <c r="F2637" s="230"/>
      <c r="H2637" s="220"/>
      <c r="I2637" s="223"/>
    </row>
    <row r="2638" spans="1:9">
      <c r="A2638" s="230"/>
      <c r="B2638" s="230"/>
      <c r="C2638" s="231"/>
      <c r="D2638" s="223"/>
      <c r="E2638" s="227"/>
      <c r="F2638" s="230"/>
      <c r="H2638" s="220"/>
      <c r="I2638" s="223"/>
    </row>
    <row r="2639" spans="1:9">
      <c r="A2639" s="230"/>
      <c r="B2639" s="230"/>
      <c r="C2639" s="231"/>
      <c r="D2639" s="223"/>
      <c r="E2639" s="227"/>
      <c r="F2639" s="230"/>
      <c r="H2639" s="220"/>
      <c r="I2639" s="223"/>
    </row>
    <row r="2640" spans="1:9">
      <c r="A2640" s="230"/>
      <c r="B2640" s="230"/>
      <c r="C2640" s="231"/>
      <c r="D2640" s="223"/>
      <c r="E2640" s="227"/>
      <c r="F2640" s="230"/>
      <c r="H2640" s="220"/>
      <c r="I2640" s="223"/>
    </row>
    <row r="2641" spans="1:9">
      <c r="A2641" s="230"/>
      <c r="B2641" s="230"/>
      <c r="C2641" s="231"/>
      <c r="D2641" s="223"/>
      <c r="E2641" s="227"/>
      <c r="F2641" s="230"/>
      <c r="H2641" s="220"/>
      <c r="I2641" s="223"/>
    </row>
    <row r="2642" spans="1:9">
      <c r="A2642" s="230"/>
      <c r="B2642" s="230"/>
      <c r="C2642" s="231"/>
      <c r="D2642" s="223"/>
      <c r="E2642" s="227"/>
      <c r="F2642" s="230"/>
      <c r="H2642" s="220"/>
      <c r="I2642" s="223"/>
    </row>
    <row r="2643" spans="1:9">
      <c r="A2643" s="230"/>
      <c r="B2643" s="230"/>
      <c r="C2643" s="231"/>
      <c r="D2643" s="223"/>
      <c r="E2643" s="227"/>
      <c r="F2643" s="230"/>
      <c r="H2643" s="220"/>
      <c r="I2643" s="223"/>
    </row>
    <row r="2644" spans="1:9">
      <c r="A2644" s="230"/>
      <c r="B2644" s="230"/>
      <c r="C2644" s="231"/>
      <c r="D2644" s="223"/>
      <c r="E2644" s="227"/>
      <c r="F2644" s="230"/>
      <c r="H2644" s="220"/>
      <c r="I2644" s="223"/>
    </row>
    <row r="2645" spans="1:9">
      <c r="A2645" s="230"/>
      <c r="B2645" s="230"/>
      <c r="C2645" s="231"/>
      <c r="D2645" s="223"/>
      <c r="E2645" s="227"/>
      <c r="F2645" s="230"/>
      <c r="H2645" s="220"/>
      <c r="I2645" s="223"/>
    </row>
    <row r="2646" spans="1:9">
      <c r="A2646" s="230"/>
      <c r="B2646" s="230"/>
      <c r="C2646" s="231"/>
      <c r="D2646" s="223"/>
      <c r="E2646" s="227"/>
      <c r="F2646" s="230"/>
      <c r="H2646" s="220"/>
      <c r="I2646" s="223"/>
    </row>
    <row r="2647" spans="1:9">
      <c r="A2647" s="230"/>
      <c r="B2647" s="230"/>
      <c r="C2647" s="231"/>
      <c r="D2647" s="223"/>
      <c r="E2647" s="227"/>
      <c r="F2647" s="230"/>
      <c r="H2647" s="220"/>
      <c r="I2647" s="223"/>
    </row>
    <row r="2648" spans="1:9">
      <c r="A2648" s="230"/>
      <c r="B2648" s="230"/>
      <c r="C2648" s="231"/>
      <c r="D2648" s="223"/>
      <c r="E2648" s="227"/>
      <c r="F2648" s="230"/>
      <c r="H2648" s="220"/>
      <c r="I2648" s="223"/>
    </row>
    <row r="2649" spans="1:9">
      <c r="A2649" s="230"/>
      <c r="B2649" s="230"/>
      <c r="C2649" s="231"/>
      <c r="D2649" s="223"/>
      <c r="E2649" s="227"/>
      <c r="F2649" s="230"/>
      <c r="H2649" s="220"/>
      <c r="I2649" s="223"/>
    </row>
    <row r="2650" spans="1:9">
      <c r="A2650" s="230"/>
      <c r="B2650" s="230"/>
      <c r="C2650" s="231"/>
      <c r="D2650" s="223"/>
      <c r="E2650" s="227"/>
      <c r="F2650" s="230"/>
      <c r="H2650" s="220"/>
      <c r="I2650" s="223"/>
    </row>
    <row r="2651" spans="1:9">
      <c r="A2651" s="230"/>
      <c r="B2651" s="230"/>
      <c r="C2651" s="231"/>
      <c r="D2651" s="223"/>
      <c r="E2651" s="227"/>
      <c r="F2651" s="230"/>
      <c r="H2651" s="220"/>
      <c r="I2651" s="223"/>
    </row>
    <row r="2652" spans="1:9">
      <c r="A2652" s="230"/>
      <c r="B2652" s="230"/>
      <c r="C2652" s="231"/>
      <c r="D2652" s="223"/>
      <c r="E2652" s="227"/>
      <c r="F2652" s="230"/>
      <c r="H2652" s="220"/>
      <c r="I2652" s="223"/>
    </row>
    <row r="2653" spans="1:9">
      <c r="A2653" s="230"/>
      <c r="B2653" s="230"/>
      <c r="C2653" s="231"/>
      <c r="D2653" s="223"/>
      <c r="E2653" s="227"/>
      <c r="F2653" s="230"/>
      <c r="H2653" s="220"/>
      <c r="I2653" s="223"/>
    </row>
    <row r="2654" spans="1:9">
      <c r="A2654" s="230"/>
      <c r="B2654" s="230"/>
      <c r="C2654" s="231"/>
      <c r="D2654" s="223"/>
      <c r="E2654" s="227"/>
      <c r="F2654" s="230"/>
      <c r="H2654" s="220"/>
      <c r="I2654" s="223"/>
    </row>
    <row r="2655" spans="1:9">
      <c r="A2655" s="230"/>
      <c r="B2655" s="230"/>
      <c r="C2655" s="231"/>
      <c r="D2655" s="223"/>
      <c r="E2655" s="227"/>
      <c r="F2655" s="230"/>
      <c r="H2655" s="220"/>
      <c r="I2655" s="223"/>
    </row>
    <row r="2656" spans="1:9">
      <c r="A2656" s="230"/>
      <c r="B2656" s="230"/>
      <c r="C2656" s="231"/>
      <c r="D2656" s="223"/>
      <c r="E2656" s="227"/>
      <c r="F2656" s="230"/>
      <c r="H2656" s="220"/>
      <c r="I2656" s="223"/>
    </row>
    <row r="2657" spans="1:9">
      <c r="A2657" s="230"/>
      <c r="B2657" s="230"/>
      <c r="C2657" s="231"/>
      <c r="D2657" s="223"/>
      <c r="E2657" s="227"/>
      <c r="F2657" s="230"/>
      <c r="H2657" s="220"/>
      <c r="I2657" s="223"/>
    </row>
    <row r="2658" spans="1:9">
      <c r="A2658" s="230"/>
      <c r="B2658" s="230"/>
      <c r="C2658" s="231"/>
      <c r="D2658" s="223"/>
      <c r="E2658" s="227"/>
      <c r="F2658" s="230"/>
      <c r="H2658" s="220"/>
      <c r="I2658" s="223"/>
    </row>
    <row r="2659" spans="1:9">
      <c r="A2659" s="230"/>
      <c r="B2659" s="230"/>
      <c r="C2659" s="231"/>
      <c r="D2659" s="223"/>
      <c r="E2659" s="227"/>
      <c r="F2659" s="230"/>
      <c r="H2659" s="220"/>
      <c r="I2659" s="223"/>
    </row>
    <row r="2660" spans="1:9">
      <c r="A2660" s="230"/>
      <c r="B2660" s="230"/>
      <c r="C2660" s="231"/>
      <c r="D2660" s="223"/>
      <c r="E2660" s="227"/>
      <c r="F2660" s="230"/>
      <c r="H2660" s="220"/>
      <c r="I2660" s="223"/>
    </row>
    <row r="2661" spans="1:9">
      <c r="A2661" s="230"/>
      <c r="B2661" s="230"/>
      <c r="C2661" s="231"/>
      <c r="D2661" s="223"/>
      <c r="E2661" s="227"/>
      <c r="F2661" s="230"/>
      <c r="H2661" s="220"/>
      <c r="I2661" s="223"/>
    </row>
    <row r="2662" spans="1:9">
      <c r="A2662" s="230"/>
      <c r="B2662" s="230"/>
      <c r="C2662" s="231"/>
      <c r="D2662" s="223"/>
      <c r="E2662" s="227"/>
      <c r="F2662" s="230"/>
      <c r="H2662" s="220"/>
      <c r="I2662" s="223"/>
    </row>
    <row r="2663" spans="1:9">
      <c r="A2663" s="230"/>
      <c r="B2663" s="230"/>
      <c r="C2663" s="231"/>
      <c r="D2663" s="223"/>
      <c r="E2663" s="227"/>
      <c r="F2663" s="230"/>
      <c r="H2663" s="220"/>
      <c r="I2663" s="223"/>
    </row>
    <row r="2664" spans="1:9">
      <c r="A2664" s="230"/>
      <c r="B2664" s="230"/>
      <c r="C2664" s="231"/>
      <c r="D2664" s="223"/>
      <c r="E2664" s="227"/>
      <c r="F2664" s="230"/>
      <c r="H2664" s="220"/>
      <c r="I2664" s="223"/>
    </row>
    <row r="2665" spans="1:9">
      <c r="A2665" s="230"/>
      <c r="B2665" s="230"/>
      <c r="C2665" s="231"/>
      <c r="D2665" s="223"/>
      <c r="E2665" s="227"/>
      <c r="F2665" s="230"/>
      <c r="H2665" s="220"/>
      <c r="I2665" s="223"/>
    </row>
    <row r="2666" spans="1:9">
      <c r="A2666" s="230"/>
      <c r="B2666" s="230"/>
      <c r="C2666" s="231"/>
      <c r="D2666" s="223"/>
      <c r="E2666" s="227"/>
      <c r="F2666" s="230"/>
      <c r="H2666" s="220"/>
      <c r="I2666" s="223"/>
    </row>
    <row r="2667" spans="1:9">
      <c r="A2667" s="230"/>
      <c r="B2667" s="230"/>
      <c r="C2667" s="231"/>
      <c r="D2667" s="223"/>
      <c r="E2667" s="227"/>
      <c r="F2667" s="230"/>
      <c r="H2667" s="220"/>
      <c r="I2667" s="223"/>
    </row>
    <row r="2668" spans="1:9">
      <c r="A2668" s="230"/>
      <c r="B2668" s="230"/>
      <c r="C2668" s="231"/>
      <c r="D2668" s="223"/>
      <c r="E2668" s="227"/>
      <c r="F2668" s="230"/>
      <c r="H2668" s="220"/>
      <c r="I2668" s="223"/>
    </row>
    <row r="2669" spans="1:9">
      <c r="A2669" s="230"/>
      <c r="B2669" s="230"/>
      <c r="C2669" s="231"/>
      <c r="D2669" s="223"/>
      <c r="E2669" s="227"/>
      <c r="F2669" s="230"/>
      <c r="H2669" s="220"/>
      <c r="I2669" s="223"/>
    </row>
    <row r="2670" spans="1:9">
      <c r="A2670" s="230"/>
      <c r="B2670" s="230"/>
      <c r="C2670" s="231"/>
      <c r="D2670" s="223"/>
      <c r="E2670" s="227"/>
      <c r="F2670" s="230"/>
      <c r="H2670" s="220"/>
      <c r="I2670" s="223"/>
    </row>
    <row r="2671" spans="1:9">
      <c r="A2671" s="230"/>
      <c r="B2671" s="230"/>
      <c r="C2671" s="231"/>
      <c r="D2671" s="223"/>
      <c r="E2671" s="227"/>
      <c r="F2671" s="230"/>
      <c r="H2671" s="220"/>
      <c r="I2671" s="223"/>
    </row>
    <row r="2672" spans="1:9">
      <c r="A2672" s="230"/>
      <c r="B2672" s="230"/>
      <c r="C2672" s="231"/>
      <c r="D2672" s="223"/>
      <c r="E2672" s="227"/>
      <c r="F2672" s="230"/>
      <c r="H2672" s="220"/>
      <c r="I2672" s="223"/>
    </row>
    <row r="2673" spans="1:9">
      <c r="A2673" s="230"/>
      <c r="B2673" s="230"/>
      <c r="C2673" s="231"/>
      <c r="D2673" s="223"/>
      <c r="E2673" s="227"/>
      <c r="F2673" s="230"/>
      <c r="H2673" s="220"/>
      <c r="I2673" s="223"/>
    </row>
    <row r="2674" spans="1:9">
      <c r="A2674" s="230"/>
      <c r="B2674" s="230"/>
      <c r="C2674" s="231"/>
      <c r="D2674" s="223"/>
      <c r="E2674" s="227"/>
      <c r="F2674" s="230"/>
      <c r="H2674" s="220"/>
      <c r="I2674" s="223"/>
    </row>
    <row r="2675" spans="1:9">
      <c r="A2675" s="230"/>
      <c r="B2675" s="230"/>
      <c r="C2675" s="231"/>
      <c r="D2675" s="223"/>
      <c r="E2675" s="227"/>
      <c r="F2675" s="230"/>
      <c r="H2675" s="220"/>
      <c r="I2675" s="223"/>
    </row>
    <row r="2676" spans="1:9">
      <c r="A2676" s="230"/>
      <c r="B2676" s="230"/>
      <c r="C2676" s="231"/>
      <c r="D2676" s="223"/>
      <c r="E2676" s="227"/>
      <c r="F2676" s="230"/>
      <c r="H2676" s="220"/>
      <c r="I2676" s="223"/>
    </row>
    <row r="2677" spans="1:9">
      <c r="A2677" s="230"/>
      <c r="B2677" s="230"/>
      <c r="C2677" s="231"/>
      <c r="D2677" s="223"/>
      <c r="E2677" s="227"/>
      <c r="F2677" s="230"/>
      <c r="H2677" s="220"/>
      <c r="I2677" s="223"/>
    </row>
    <row r="2678" spans="1:9">
      <c r="A2678" s="230"/>
      <c r="B2678" s="230"/>
      <c r="C2678" s="231"/>
      <c r="D2678" s="223"/>
      <c r="E2678" s="227"/>
      <c r="F2678" s="230"/>
      <c r="H2678" s="220"/>
      <c r="I2678" s="223"/>
    </row>
    <row r="2679" spans="1:9">
      <c r="A2679" s="230"/>
      <c r="B2679" s="230"/>
      <c r="C2679" s="231"/>
      <c r="D2679" s="223"/>
      <c r="E2679" s="227"/>
      <c r="F2679" s="230"/>
      <c r="H2679" s="220"/>
      <c r="I2679" s="223"/>
    </row>
    <row r="2680" spans="1:9">
      <c r="A2680" s="230"/>
      <c r="B2680" s="230"/>
      <c r="C2680" s="231"/>
      <c r="D2680" s="223"/>
      <c r="E2680" s="227"/>
      <c r="F2680" s="230"/>
      <c r="H2680" s="220"/>
      <c r="I2680" s="223"/>
    </row>
    <row r="2681" spans="1:9">
      <c r="A2681" s="230"/>
      <c r="B2681" s="230"/>
      <c r="C2681" s="231"/>
      <c r="D2681" s="223"/>
      <c r="E2681" s="227"/>
      <c r="F2681" s="230"/>
      <c r="H2681" s="220"/>
      <c r="I2681" s="223"/>
    </row>
    <row r="2682" spans="1:9">
      <c r="A2682" s="230"/>
      <c r="B2682" s="230"/>
      <c r="C2682" s="231"/>
      <c r="D2682" s="223"/>
      <c r="E2682" s="227"/>
      <c r="F2682" s="230"/>
      <c r="H2682" s="220"/>
      <c r="I2682" s="223"/>
    </row>
    <row r="2683" spans="1:9">
      <c r="A2683" s="230"/>
      <c r="B2683" s="230"/>
      <c r="C2683" s="231"/>
      <c r="D2683" s="223"/>
      <c r="E2683" s="227"/>
      <c r="F2683" s="230"/>
      <c r="H2683" s="220"/>
      <c r="I2683" s="223"/>
    </row>
    <row r="2684" spans="1:9">
      <c r="A2684" s="230"/>
      <c r="B2684" s="230"/>
      <c r="C2684" s="231"/>
      <c r="D2684" s="223"/>
      <c r="E2684" s="227"/>
      <c r="F2684" s="230"/>
      <c r="H2684" s="220"/>
      <c r="I2684" s="223"/>
    </row>
    <row r="2685" spans="1:9">
      <c r="A2685" s="230"/>
      <c r="B2685" s="230"/>
      <c r="C2685" s="231"/>
      <c r="D2685" s="223"/>
      <c r="E2685" s="227"/>
      <c r="F2685" s="230"/>
      <c r="H2685" s="220"/>
      <c r="I2685" s="223"/>
    </row>
    <row r="2686" spans="1:9">
      <c r="A2686" s="230"/>
      <c r="B2686" s="230"/>
      <c r="C2686" s="231"/>
      <c r="D2686" s="223"/>
      <c r="E2686" s="227"/>
      <c r="F2686" s="230"/>
      <c r="H2686" s="220"/>
      <c r="I2686" s="223"/>
    </row>
    <row r="2687" spans="1:9">
      <c r="A2687" s="230"/>
      <c r="B2687" s="230"/>
      <c r="C2687" s="231"/>
      <c r="D2687" s="223"/>
      <c r="E2687" s="227"/>
      <c r="F2687" s="230"/>
      <c r="H2687" s="220"/>
      <c r="I2687" s="223"/>
    </row>
    <row r="2688" spans="1:9">
      <c r="A2688" s="230"/>
      <c r="B2688" s="230"/>
      <c r="C2688" s="231"/>
      <c r="D2688" s="223"/>
      <c r="E2688" s="227"/>
      <c r="F2688" s="230"/>
      <c r="H2688" s="220"/>
      <c r="I2688" s="223"/>
    </row>
    <row r="2689" spans="1:9">
      <c r="A2689" s="230"/>
      <c r="B2689" s="230"/>
      <c r="C2689" s="231"/>
      <c r="D2689" s="223"/>
      <c r="E2689" s="227"/>
      <c r="F2689" s="230"/>
      <c r="H2689" s="220"/>
      <c r="I2689" s="223"/>
    </row>
    <row r="2690" spans="1:9">
      <c r="A2690" s="230"/>
      <c r="B2690" s="230"/>
      <c r="C2690" s="231"/>
      <c r="D2690" s="223"/>
      <c r="E2690" s="227"/>
      <c r="F2690" s="230"/>
      <c r="H2690" s="220"/>
      <c r="I2690" s="223"/>
    </row>
    <row r="2691" spans="1:9">
      <c r="A2691" s="230"/>
      <c r="B2691" s="230"/>
      <c r="C2691" s="231"/>
      <c r="D2691" s="223"/>
      <c r="E2691" s="227"/>
      <c r="F2691" s="230"/>
      <c r="H2691" s="220"/>
      <c r="I2691" s="223"/>
    </row>
    <row r="2692" spans="1:9">
      <c r="A2692" s="230"/>
      <c r="B2692" s="230"/>
      <c r="C2692" s="231"/>
      <c r="D2692" s="223"/>
      <c r="E2692" s="227"/>
      <c r="F2692" s="230"/>
      <c r="H2692" s="220"/>
      <c r="I2692" s="223"/>
    </row>
    <row r="2693" spans="1:9">
      <c r="A2693" s="230"/>
      <c r="B2693" s="230"/>
      <c r="C2693" s="231"/>
      <c r="D2693" s="223"/>
      <c r="E2693" s="227"/>
      <c r="F2693" s="230"/>
      <c r="H2693" s="220"/>
      <c r="I2693" s="223"/>
    </row>
    <row r="2694" spans="1:9">
      <c r="A2694" s="230"/>
      <c r="B2694" s="230"/>
      <c r="C2694" s="231"/>
      <c r="D2694" s="223"/>
      <c r="E2694" s="227"/>
      <c r="F2694" s="230"/>
      <c r="H2694" s="220"/>
      <c r="I2694" s="223"/>
    </row>
    <row r="2695" spans="1:9">
      <c r="A2695" s="230"/>
      <c r="B2695" s="230"/>
      <c r="C2695" s="231"/>
      <c r="D2695" s="223"/>
      <c r="E2695" s="227"/>
      <c r="F2695" s="230"/>
      <c r="H2695" s="220"/>
      <c r="I2695" s="223"/>
    </row>
    <row r="2696" spans="1:9">
      <c r="A2696" s="230"/>
      <c r="B2696" s="230"/>
      <c r="C2696" s="231"/>
      <c r="D2696" s="223"/>
      <c r="E2696" s="227"/>
      <c r="F2696" s="230"/>
      <c r="H2696" s="220"/>
      <c r="I2696" s="223"/>
    </row>
    <row r="2697" spans="1:9">
      <c r="A2697" s="230"/>
      <c r="B2697" s="230"/>
      <c r="C2697" s="231"/>
      <c r="D2697" s="223"/>
      <c r="E2697" s="227"/>
      <c r="F2697" s="230"/>
      <c r="H2697" s="220"/>
      <c r="I2697" s="223"/>
    </row>
    <row r="2698" spans="1:9">
      <c r="A2698" s="230"/>
      <c r="B2698" s="230"/>
      <c r="C2698" s="231"/>
      <c r="D2698" s="223"/>
      <c r="E2698" s="227"/>
      <c r="F2698" s="230"/>
      <c r="H2698" s="220"/>
      <c r="I2698" s="223"/>
    </row>
    <row r="2699" spans="1:9">
      <c r="A2699" s="230"/>
      <c r="B2699" s="230"/>
      <c r="C2699" s="231"/>
      <c r="D2699" s="223"/>
      <c r="E2699" s="227"/>
      <c r="F2699" s="230"/>
      <c r="H2699" s="220"/>
      <c r="I2699" s="223"/>
    </row>
    <row r="2700" spans="1:9">
      <c r="A2700" s="230"/>
      <c r="B2700" s="230"/>
      <c r="C2700" s="231"/>
      <c r="D2700" s="223"/>
      <c r="E2700" s="227"/>
      <c r="F2700" s="230"/>
      <c r="H2700" s="220"/>
      <c r="I2700" s="223"/>
    </row>
    <row r="2701" spans="1:9">
      <c r="A2701" s="230"/>
      <c r="B2701" s="230"/>
      <c r="C2701" s="231"/>
      <c r="D2701" s="223"/>
      <c r="E2701" s="227"/>
      <c r="F2701" s="230"/>
      <c r="H2701" s="220"/>
      <c r="I2701" s="223"/>
    </row>
    <row r="2702" spans="1:9">
      <c r="A2702" s="230"/>
      <c r="B2702" s="230"/>
      <c r="C2702" s="231"/>
      <c r="D2702" s="223"/>
      <c r="E2702" s="227"/>
      <c r="F2702" s="230"/>
      <c r="H2702" s="220"/>
      <c r="I2702" s="223"/>
    </row>
    <row r="2703" spans="1:9">
      <c r="A2703" s="230"/>
      <c r="B2703" s="230"/>
      <c r="C2703" s="231"/>
      <c r="D2703" s="223"/>
      <c r="E2703" s="227"/>
      <c r="F2703" s="230"/>
      <c r="H2703" s="220"/>
      <c r="I2703" s="223"/>
    </row>
    <row r="2704" spans="1:9">
      <c r="A2704" s="230"/>
      <c r="B2704" s="230"/>
      <c r="C2704" s="231"/>
      <c r="D2704" s="223"/>
      <c r="E2704" s="227"/>
      <c r="F2704" s="230"/>
      <c r="H2704" s="220"/>
      <c r="I2704" s="223"/>
    </row>
    <row r="2705" spans="1:9">
      <c r="A2705" s="230"/>
      <c r="B2705" s="230"/>
      <c r="C2705" s="231"/>
      <c r="D2705" s="223"/>
      <c r="E2705" s="227"/>
      <c r="F2705" s="230"/>
      <c r="H2705" s="220"/>
      <c r="I2705" s="223"/>
    </row>
    <row r="2706" spans="1:9">
      <c r="A2706" s="230"/>
      <c r="B2706" s="230"/>
      <c r="C2706" s="231"/>
      <c r="D2706" s="223"/>
      <c r="E2706" s="227"/>
      <c r="F2706" s="230"/>
      <c r="H2706" s="220"/>
      <c r="I2706" s="223"/>
    </row>
    <row r="2707" spans="1:9">
      <c r="A2707" s="230"/>
      <c r="B2707" s="230"/>
      <c r="C2707" s="231"/>
      <c r="D2707" s="223"/>
      <c r="E2707" s="227"/>
      <c r="F2707" s="230"/>
      <c r="H2707" s="220"/>
      <c r="I2707" s="223"/>
    </row>
    <row r="2708" spans="1:9">
      <c r="A2708" s="230"/>
      <c r="B2708" s="230"/>
      <c r="C2708" s="231"/>
      <c r="D2708" s="223"/>
      <c r="E2708" s="227"/>
      <c r="F2708" s="230"/>
      <c r="H2708" s="220"/>
      <c r="I2708" s="223"/>
    </row>
    <row r="2709" spans="1:9">
      <c r="A2709" s="230"/>
      <c r="B2709" s="230"/>
      <c r="C2709" s="231"/>
      <c r="D2709" s="223"/>
      <c r="E2709" s="227"/>
      <c r="F2709" s="230"/>
      <c r="H2709" s="220"/>
      <c r="I2709" s="223"/>
    </row>
    <row r="2710" spans="1:9">
      <c r="A2710" s="230"/>
      <c r="B2710" s="230"/>
      <c r="C2710" s="231"/>
      <c r="D2710" s="223"/>
      <c r="E2710" s="227"/>
      <c r="F2710" s="230"/>
      <c r="H2710" s="220"/>
      <c r="I2710" s="223"/>
    </row>
    <row r="2711" spans="1:9">
      <c r="A2711" s="230"/>
      <c r="B2711" s="230"/>
      <c r="C2711" s="231"/>
      <c r="D2711" s="223"/>
      <c r="E2711" s="227"/>
      <c r="F2711" s="230"/>
      <c r="H2711" s="220"/>
      <c r="I2711" s="223"/>
    </row>
    <row r="2712" spans="1:9">
      <c r="A2712" s="230"/>
      <c r="B2712" s="230"/>
      <c r="C2712" s="231"/>
      <c r="D2712" s="223"/>
      <c r="E2712" s="227"/>
      <c r="F2712" s="230"/>
      <c r="H2712" s="220"/>
      <c r="I2712" s="223"/>
    </row>
    <row r="2713" spans="1:9">
      <c r="A2713" s="230"/>
      <c r="B2713" s="230"/>
      <c r="C2713" s="231"/>
      <c r="D2713" s="223"/>
      <c r="E2713" s="227"/>
      <c r="F2713" s="230"/>
      <c r="H2713" s="220"/>
      <c r="I2713" s="223"/>
    </row>
    <row r="2714" spans="1:9">
      <c r="A2714" s="230"/>
      <c r="B2714" s="230"/>
      <c r="C2714" s="231"/>
      <c r="D2714" s="223"/>
      <c r="E2714" s="227"/>
      <c r="F2714" s="230"/>
      <c r="H2714" s="220"/>
      <c r="I2714" s="223"/>
    </row>
    <row r="2715" spans="1:9">
      <c r="A2715" s="230"/>
      <c r="B2715" s="230"/>
      <c r="C2715" s="231"/>
      <c r="D2715" s="223"/>
      <c r="E2715" s="227"/>
      <c r="F2715" s="230"/>
      <c r="H2715" s="220"/>
      <c r="I2715" s="223"/>
    </row>
    <row r="2716" spans="1:9">
      <c r="A2716" s="230"/>
      <c r="B2716" s="230"/>
      <c r="C2716" s="231"/>
      <c r="D2716" s="223"/>
      <c r="E2716" s="227"/>
      <c r="F2716" s="230"/>
      <c r="H2716" s="220"/>
      <c r="I2716" s="223"/>
    </row>
    <row r="2717" spans="1:9">
      <c r="A2717" s="230"/>
      <c r="B2717" s="230"/>
      <c r="C2717" s="231"/>
      <c r="D2717" s="223"/>
      <c r="E2717" s="227"/>
      <c r="F2717" s="230"/>
      <c r="H2717" s="220"/>
      <c r="I2717" s="223"/>
    </row>
    <row r="2718" spans="1:9">
      <c r="A2718" s="230"/>
      <c r="B2718" s="230"/>
      <c r="C2718" s="231"/>
      <c r="D2718" s="223"/>
      <c r="E2718" s="227"/>
      <c r="F2718" s="230"/>
      <c r="H2718" s="220"/>
      <c r="I2718" s="223"/>
    </row>
    <row r="2719" spans="1:9">
      <c r="A2719" s="230"/>
      <c r="B2719" s="230"/>
      <c r="C2719" s="231"/>
      <c r="D2719" s="223"/>
      <c r="E2719" s="227"/>
      <c r="F2719" s="230"/>
      <c r="H2719" s="220"/>
      <c r="I2719" s="223"/>
    </row>
    <row r="2720" spans="1:9">
      <c r="A2720" s="230"/>
      <c r="B2720" s="230"/>
      <c r="C2720" s="231"/>
      <c r="D2720" s="223"/>
      <c r="E2720" s="227"/>
      <c r="F2720" s="230"/>
      <c r="H2720" s="220"/>
      <c r="I2720" s="223"/>
    </row>
    <row r="2721" spans="1:9">
      <c r="A2721" s="230"/>
      <c r="B2721" s="230"/>
      <c r="C2721" s="231"/>
      <c r="D2721" s="223"/>
      <c r="E2721" s="227"/>
      <c r="F2721" s="230"/>
      <c r="H2721" s="220"/>
      <c r="I2721" s="223"/>
    </row>
    <row r="2722" spans="1:9">
      <c r="A2722" s="230"/>
      <c r="B2722" s="230"/>
      <c r="C2722" s="231"/>
      <c r="D2722" s="223"/>
      <c r="E2722" s="227"/>
      <c r="F2722" s="230"/>
      <c r="H2722" s="220"/>
      <c r="I2722" s="223"/>
    </row>
    <row r="2723" spans="1:9">
      <c r="A2723" s="230"/>
      <c r="B2723" s="230"/>
      <c r="C2723" s="231"/>
      <c r="D2723" s="223"/>
      <c r="E2723" s="227"/>
      <c r="F2723" s="230"/>
      <c r="H2723" s="220"/>
      <c r="I2723" s="223"/>
    </row>
    <row r="2724" spans="1:9">
      <c r="A2724" s="230"/>
      <c r="B2724" s="230"/>
      <c r="C2724" s="231"/>
      <c r="D2724" s="223"/>
      <c r="E2724" s="227"/>
      <c r="F2724" s="230"/>
      <c r="H2724" s="220"/>
      <c r="I2724" s="223"/>
    </row>
    <row r="2725" spans="1:9">
      <c r="A2725" s="230"/>
      <c r="B2725" s="230"/>
      <c r="C2725" s="231"/>
      <c r="D2725" s="223"/>
      <c r="E2725" s="227"/>
      <c r="F2725" s="230"/>
      <c r="H2725" s="220"/>
      <c r="I2725" s="223"/>
    </row>
    <row r="2726" spans="1:9">
      <c r="A2726" s="230"/>
      <c r="B2726" s="230"/>
      <c r="C2726" s="231"/>
      <c r="D2726" s="223"/>
      <c r="E2726" s="227"/>
      <c r="F2726" s="230"/>
      <c r="H2726" s="220"/>
      <c r="I2726" s="223"/>
    </row>
    <row r="2727" spans="1:9">
      <c r="A2727" s="230"/>
      <c r="B2727" s="230"/>
      <c r="C2727" s="231"/>
      <c r="D2727" s="223"/>
      <c r="E2727" s="227"/>
      <c r="F2727" s="230"/>
      <c r="H2727" s="220"/>
      <c r="I2727" s="223"/>
    </row>
    <row r="2728" spans="1:9">
      <c r="A2728" s="230"/>
      <c r="B2728" s="230"/>
      <c r="C2728" s="231"/>
      <c r="D2728" s="223"/>
      <c r="E2728" s="227"/>
      <c r="F2728" s="230"/>
      <c r="H2728" s="220"/>
      <c r="I2728" s="223"/>
    </row>
    <row r="2729" spans="1:9">
      <c r="A2729" s="230"/>
      <c r="B2729" s="230"/>
      <c r="C2729" s="231"/>
      <c r="D2729" s="223"/>
      <c r="E2729" s="227"/>
      <c r="F2729" s="230"/>
      <c r="H2729" s="220"/>
      <c r="I2729" s="223"/>
    </row>
    <row r="2730" spans="1:9">
      <c r="A2730" s="230"/>
      <c r="B2730" s="230"/>
      <c r="C2730" s="231"/>
      <c r="D2730" s="223"/>
      <c r="E2730" s="227"/>
      <c r="F2730" s="230"/>
      <c r="H2730" s="220"/>
      <c r="I2730" s="223"/>
    </row>
    <row r="2731" spans="1:9">
      <c r="A2731" s="230"/>
      <c r="B2731" s="230"/>
      <c r="C2731" s="231"/>
      <c r="D2731" s="223"/>
      <c r="E2731" s="227"/>
      <c r="F2731" s="230"/>
      <c r="H2731" s="220"/>
      <c r="I2731" s="223"/>
    </row>
    <row r="2732" spans="1:9">
      <c r="A2732" s="230"/>
      <c r="B2732" s="230"/>
      <c r="C2732" s="231"/>
      <c r="D2732" s="223"/>
      <c r="E2732" s="227"/>
      <c r="F2732" s="230"/>
      <c r="H2732" s="220"/>
      <c r="I2732" s="223"/>
    </row>
    <row r="2733" spans="1:9">
      <c r="A2733" s="230"/>
      <c r="B2733" s="230"/>
      <c r="C2733" s="231"/>
      <c r="D2733" s="223"/>
      <c r="E2733" s="227"/>
      <c r="F2733" s="230"/>
      <c r="H2733" s="220"/>
      <c r="I2733" s="223"/>
    </row>
    <row r="2734" spans="1:9">
      <c r="A2734" s="230"/>
      <c r="B2734" s="230"/>
      <c r="C2734" s="231"/>
      <c r="D2734" s="223"/>
      <c r="E2734" s="227"/>
      <c r="F2734" s="230"/>
      <c r="H2734" s="220"/>
      <c r="I2734" s="223"/>
    </row>
    <row r="2735" spans="1:9">
      <c r="A2735" s="230"/>
      <c r="B2735" s="230"/>
      <c r="C2735" s="231"/>
      <c r="D2735" s="223"/>
      <c r="E2735" s="227"/>
      <c r="F2735" s="230"/>
      <c r="H2735" s="220"/>
      <c r="I2735" s="223"/>
    </row>
    <row r="2736" spans="1:9">
      <c r="A2736" s="230"/>
      <c r="B2736" s="230"/>
      <c r="C2736" s="231"/>
      <c r="D2736" s="223"/>
      <c r="E2736" s="227"/>
      <c r="F2736" s="230"/>
      <c r="H2736" s="220"/>
      <c r="I2736" s="223"/>
    </row>
    <row r="2737" spans="1:9">
      <c r="A2737" s="230"/>
      <c r="B2737" s="230"/>
      <c r="C2737" s="231"/>
      <c r="D2737" s="223"/>
      <c r="E2737" s="227"/>
      <c r="F2737" s="230"/>
      <c r="H2737" s="220"/>
      <c r="I2737" s="223"/>
    </row>
    <row r="2738" spans="1:9">
      <c r="A2738" s="230"/>
      <c r="B2738" s="230"/>
      <c r="C2738" s="231"/>
      <c r="D2738" s="223"/>
      <c r="E2738" s="227"/>
      <c r="F2738" s="230"/>
      <c r="H2738" s="220"/>
      <c r="I2738" s="223"/>
    </row>
    <row r="2739" spans="1:9">
      <c r="A2739" s="230"/>
      <c r="B2739" s="230"/>
      <c r="C2739" s="231"/>
      <c r="D2739" s="223"/>
      <c r="E2739" s="227"/>
      <c r="F2739" s="230"/>
      <c r="H2739" s="220"/>
      <c r="I2739" s="223"/>
    </row>
    <row r="2740" spans="1:9">
      <c r="A2740" s="230"/>
      <c r="B2740" s="230"/>
      <c r="C2740" s="231"/>
      <c r="D2740" s="223"/>
      <c r="E2740" s="227"/>
      <c r="F2740" s="230"/>
      <c r="H2740" s="220"/>
      <c r="I2740" s="223"/>
    </row>
    <row r="2741" spans="1:9">
      <c r="A2741" s="230"/>
      <c r="B2741" s="230"/>
      <c r="C2741" s="231"/>
      <c r="D2741" s="223"/>
      <c r="E2741" s="227"/>
      <c r="F2741" s="230"/>
      <c r="H2741" s="220"/>
      <c r="I2741" s="223"/>
    </row>
    <row r="2742" spans="1:9">
      <c r="A2742" s="230"/>
      <c r="B2742" s="230"/>
      <c r="C2742" s="231"/>
      <c r="D2742" s="223"/>
      <c r="E2742" s="227"/>
      <c r="F2742" s="230"/>
      <c r="H2742" s="220"/>
      <c r="I2742" s="223"/>
    </row>
    <row r="2743" spans="1:9">
      <c r="A2743" s="230"/>
      <c r="B2743" s="230"/>
      <c r="C2743" s="231"/>
      <c r="D2743" s="223"/>
      <c r="E2743" s="227"/>
      <c r="F2743" s="230"/>
      <c r="H2743" s="220"/>
      <c r="I2743" s="223"/>
    </row>
    <row r="2744" spans="1:9">
      <c r="A2744" s="230"/>
      <c r="B2744" s="230"/>
      <c r="C2744" s="231"/>
      <c r="D2744" s="223"/>
      <c r="E2744" s="227"/>
      <c r="F2744" s="230"/>
      <c r="H2744" s="220"/>
      <c r="I2744" s="223"/>
    </row>
    <row r="2745" spans="1:9">
      <c r="A2745" s="230"/>
      <c r="B2745" s="230"/>
      <c r="C2745" s="231"/>
      <c r="D2745" s="223"/>
      <c r="E2745" s="227"/>
      <c r="F2745" s="230"/>
      <c r="H2745" s="220"/>
      <c r="I2745" s="223"/>
    </row>
    <row r="2746" spans="1:9">
      <c r="A2746" s="230"/>
      <c r="B2746" s="230"/>
      <c r="C2746" s="231"/>
      <c r="D2746" s="223"/>
      <c r="E2746" s="227"/>
      <c r="F2746" s="230"/>
      <c r="H2746" s="220"/>
      <c r="I2746" s="223"/>
    </row>
    <row r="2747" spans="1:9">
      <c r="A2747" s="230"/>
      <c r="B2747" s="230"/>
      <c r="C2747" s="231"/>
      <c r="D2747" s="223"/>
      <c r="E2747" s="227"/>
      <c r="F2747" s="230"/>
      <c r="H2747" s="220"/>
      <c r="I2747" s="223"/>
    </row>
    <row r="2748" spans="1:9">
      <c r="A2748" s="230"/>
      <c r="B2748" s="230"/>
      <c r="C2748" s="231"/>
      <c r="D2748" s="223"/>
      <c r="E2748" s="227"/>
      <c r="F2748" s="230"/>
      <c r="H2748" s="220"/>
      <c r="I2748" s="223"/>
    </row>
    <row r="2749" spans="1:9">
      <c r="A2749" s="230"/>
      <c r="B2749" s="230"/>
      <c r="C2749" s="231"/>
      <c r="D2749" s="223"/>
      <c r="E2749" s="227"/>
      <c r="F2749" s="230"/>
      <c r="H2749" s="220"/>
      <c r="I2749" s="223"/>
    </row>
    <row r="2750" spans="1:9">
      <c r="A2750" s="230"/>
      <c r="B2750" s="230"/>
      <c r="C2750" s="231"/>
      <c r="D2750" s="223"/>
      <c r="E2750" s="227"/>
      <c r="F2750" s="230"/>
      <c r="H2750" s="220"/>
      <c r="I2750" s="223"/>
    </row>
    <row r="2751" spans="1:9">
      <c r="A2751" s="230"/>
      <c r="B2751" s="230"/>
      <c r="C2751" s="231"/>
      <c r="D2751" s="223"/>
      <c r="E2751" s="227"/>
      <c r="F2751" s="230"/>
      <c r="H2751" s="220"/>
      <c r="I2751" s="223"/>
    </row>
    <row r="2752" spans="1:9">
      <c r="A2752" s="230"/>
      <c r="B2752" s="230"/>
      <c r="C2752" s="231"/>
      <c r="D2752" s="223"/>
      <c r="E2752" s="227"/>
      <c r="F2752" s="230"/>
      <c r="H2752" s="220"/>
      <c r="I2752" s="223"/>
    </row>
    <row r="2753" spans="1:9">
      <c r="A2753" s="230"/>
      <c r="B2753" s="230"/>
      <c r="C2753" s="231"/>
      <c r="D2753" s="223"/>
      <c r="E2753" s="227"/>
      <c r="F2753" s="230"/>
      <c r="H2753" s="220"/>
      <c r="I2753" s="223"/>
    </row>
    <row r="2754" spans="1:9">
      <c r="A2754" s="230"/>
      <c r="B2754" s="230"/>
      <c r="C2754" s="231"/>
      <c r="D2754" s="223"/>
      <c r="E2754" s="227"/>
      <c r="F2754" s="230"/>
      <c r="H2754" s="220"/>
      <c r="I2754" s="223"/>
    </row>
    <row r="2755" spans="1:9">
      <c r="A2755" s="230"/>
      <c r="B2755" s="230"/>
      <c r="C2755" s="231"/>
      <c r="D2755" s="223"/>
      <c r="E2755" s="227"/>
      <c r="F2755" s="230"/>
      <c r="H2755" s="220"/>
      <c r="I2755" s="223"/>
    </row>
    <row r="2756" spans="1:9">
      <c r="A2756" s="230"/>
      <c r="B2756" s="230"/>
      <c r="C2756" s="231"/>
      <c r="D2756" s="223"/>
      <c r="E2756" s="227"/>
      <c r="F2756" s="230"/>
      <c r="H2756" s="220"/>
      <c r="I2756" s="223"/>
    </row>
    <row r="2757" spans="1:9">
      <c r="A2757" s="230"/>
      <c r="B2757" s="230"/>
      <c r="C2757" s="231"/>
      <c r="D2757" s="223"/>
      <c r="E2757" s="227"/>
      <c r="F2757" s="230"/>
      <c r="H2757" s="220"/>
      <c r="I2757" s="223"/>
    </row>
    <row r="2758" spans="1:9">
      <c r="A2758" s="230"/>
      <c r="B2758" s="230"/>
      <c r="C2758" s="231"/>
      <c r="D2758" s="223"/>
      <c r="E2758" s="227"/>
      <c r="F2758" s="230"/>
      <c r="H2758" s="220"/>
      <c r="I2758" s="223"/>
    </row>
    <row r="2759" spans="1:9">
      <c r="A2759" s="230"/>
      <c r="B2759" s="230"/>
      <c r="C2759" s="231"/>
      <c r="D2759" s="223"/>
      <c r="E2759" s="227"/>
      <c r="F2759" s="230"/>
      <c r="H2759" s="220"/>
      <c r="I2759" s="223"/>
    </row>
    <row r="2760" spans="1:9">
      <c r="A2760" s="230"/>
      <c r="B2760" s="230"/>
      <c r="C2760" s="231"/>
      <c r="D2760" s="223"/>
      <c r="E2760" s="227"/>
      <c r="F2760" s="230"/>
      <c r="H2760" s="220"/>
      <c r="I2760" s="223"/>
    </row>
    <row r="2761" spans="1:9">
      <c r="A2761" s="230"/>
      <c r="B2761" s="230"/>
      <c r="C2761" s="231"/>
      <c r="D2761" s="223"/>
      <c r="E2761" s="227"/>
      <c r="F2761" s="230"/>
      <c r="H2761" s="220"/>
      <c r="I2761" s="223"/>
    </row>
    <row r="2762" spans="1:9">
      <c r="A2762" s="230"/>
      <c r="B2762" s="230"/>
      <c r="C2762" s="231"/>
      <c r="D2762" s="223"/>
      <c r="E2762" s="227"/>
      <c r="F2762" s="230"/>
      <c r="H2762" s="220"/>
      <c r="I2762" s="223"/>
    </row>
    <row r="2763" spans="1:9">
      <c r="A2763" s="230"/>
      <c r="B2763" s="230"/>
      <c r="C2763" s="231"/>
      <c r="D2763" s="223"/>
      <c r="E2763" s="227"/>
      <c r="F2763" s="230"/>
      <c r="H2763" s="220"/>
      <c r="I2763" s="223"/>
    </row>
    <row r="2764" spans="1:9">
      <c r="A2764" s="230"/>
      <c r="B2764" s="230"/>
      <c r="C2764" s="231"/>
      <c r="D2764" s="223"/>
      <c r="E2764" s="227"/>
      <c r="F2764" s="230"/>
      <c r="H2764" s="220"/>
      <c r="I2764" s="223"/>
    </row>
    <row r="2765" spans="1:9">
      <c r="A2765" s="230"/>
      <c r="B2765" s="230"/>
      <c r="C2765" s="231"/>
      <c r="D2765" s="223"/>
      <c r="E2765" s="227"/>
      <c r="F2765" s="230"/>
      <c r="H2765" s="220"/>
      <c r="I2765" s="223"/>
    </row>
    <row r="2766" spans="1:9">
      <c r="A2766" s="230"/>
      <c r="B2766" s="230"/>
      <c r="C2766" s="231"/>
      <c r="D2766" s="223"/>
      <c r="E2766" s="227"/>
      <c r="F2766" s="230"/>
      <c r="H2766" s="220"/>
      <c r="I2766" s="223"/>
    </row>
    <row r="2767" spans="1:9">
      <c r="A2767" s="230"/>
      <c r="B2767" s="230"/>
      <c r="C2767" s="231"/>
      <c r="D2767" s="223"/>
      <c r="E2767" s="227"/>
      <c r="F2767" s="230"/>
      <c r="H2767" s="220"/>
      <c r="I2767" s="223"/>
    </row>
    <row r="2768" spans="1:9">
      <c r="A2768" s="230"/>
      <c r="B2768" s="230"/>
      <c r="C2768" s="231"/>
      <c r="D2768" s="223"/>
      <c r="E2768" s="227"/>
      <c r="F2768" s="230"/>
      <c r="H2768" s="220"/>
      <c r="I2768" s="223"/>
    </row>
    <row r="2769" spans="1:9">
      <c r="A2769" s="230"/>
      <c r="B2769" s="230"/>
      <c r="C2769" s="231"/>
      <c r="D2769" s="223"/>
      <c r="E2769" s="227"/>
      <c r="F2769" s="230"/>
      <c r="H2769" s="220"/>
      <c r="I2769" s="223"/>
    </row>
    <row r="2770" spans="1:9">
      <c r="A2770" s="230"/>
      <c r="B2770" s="230"/>
      <c r="C2770" s="231"/>
      <c r="D2770" s="223"/>
      <c r="E2770" s="227"/>
      <c r="F2770" s="230"/>
      <c r="H2770" s="220"/>
      <c r="I2770" s="223"/>
    </row>
    <row r="2771" spans="1:9">
      <c r="A2771" s="230"/>
      <c r="B2771" s="230"/>
      <c r="C2771" s="231"/>
      <c r="D2771" s="223"/>
      <c r="E2771" s="227"/>
      <c r="F2771" s="230"/>
      <c r="H2771" s="220"/>
      <c r="I2771" s="223"/>
    </row>
    <row r="2772" spans="1:9">
      <c r="A2772" s="230"/>
      <c r="B2772" s="230"/>
      <c r="C2772" s="231"/>
      <c r="D2772" s="223"/>
      <c r="E2772" s="227"/>
      <c r="F2772" s="230"/>
      <c r="H2772" s="220"/>
      <c r="I2772" s="223"/>
    </row>
    <row r="2773" spans="1:9">
      <c r="A2773" s="230"/>
      <c r="B2773" s="230"/>
      <c r="C2773" s="231"/>
      <c r="D2773" s="223"/>
      <c r="E2773" s="227"/>
      <c r="F2773" s="230"/>
      <c r="H2773" s="220"/>
      <c r="I2773" s="223"/>
    </row>
    <row r="2774" spans="1:9">
      <c r="A2774" s="230"/>
      <c r="B2774" s="230"/>
      <c r="C2774" s="231"/>
      <c r="D2774" s="223"/>
      <c r="E2774" s="227"/>
      <c r="F2774" s="230"/>
      <c r="H2774" s="220"/>
      <c r="I2774" s="223"/>
    </row>
    <row r="2775" spans="1:9">
      <c r="A2775" s="230"/>
      <c r="B2775" s="230"/>
      <c r="C2775" s="231"/>
      <c r="D2775" s="223"/>
      <c r="E2775" s="227"/>
      <c r="F2775" s="230"/>
      <c r="H2775" s="220"/>
      <c r="I2775" s="223"/>
    </row>
    <row r="2776" spans="1:9">
      <c r="A2776" s="230"/>
      <c r="B2776" s="230"/>
      <c r="C2776" s="231"/>
      <c r="D2776" s="223"/>
      <c r="E2776" s="227"/>
      <c r="F2776" s="230"/>
      <c r="H2776" s="220"/>
      <c r="I2776" s="223"/>
    </row>
    <row r="2777" spans="1:9">
      <c r="A2777" s="230"/>
      <c r="B2777" s="230"/>
      <c r="C2777" s="231"/>
      <c r="D2777" s="223"/>
      <c r="E2777" s="227"/>
      <c r="F2777" s="230"/>
      <c r="H2777" s="220"/>
      <c r="I2777" s="223"/>
    </row>
    <row r="2778" spans="1:9">
      <c r="A2778" s="230"/>
      <c r="B2778" s="230"/>
      <c r="C2778" s="231"/>
      <c r="D2778" s="223"/>
      <c r="E2778" s="227"/>
      <c r="F2778" s="230"/>
      <c r="H2778" s="220"/>
      <c r="I2778" s="223"/>
    </row>
    <row r="2779" spans="1:9">
      <c r="A2779" s="230"/>
      <c r="B2779" s="230"/>
      <c r="C2779" s="231"/>
      <c r="D2779" s="223"/>
      <c r="E2779" s="227"/>
      <c r="F2779" s="230"/>
      <c r="H2779" s="220"/>
      <c r="I2779" s="223"/>
    </row>
    <row r="2780" spans="1:9">
      <c r="A2780" s="230"/>
      <c r="B2780" s="230"/>
      <c r="C2780" s="231"/>
      <c r="D2780" s="223"/>
      <c r="E2780" s="227"/>
      <c r="F2780" s="230"/>
      <c r="H2780" s="220"/>
      <c r="I2780" s="223"/>
    </row>
    <row r="2781" spans="1:9">
      <c r="A2781" s="230"/>
      <c r="B2781" s="230"/>
      <c r="C2781" s="231"/>
      <c r="D2781" s="223"/>
      <c r="E2781" s="227"/>
      <c r="F2781" s="230"/>
      <c r="H2781" s="220"/>
      <c r="I2781" s="223"/>
    </row>
    <row r="2782" spans="1:9">
      <c r="A2782" s="230"/>
      <c r="B2782" s="230"/>
      <c r="C2782" s="231"/>
      <c r="D2782" s="223"/>
      <c r="E2782" s="227"/>
      <c r="F2782" s="230"/>
      <c r="H2782" s="220"/>
      <c r="I2782" s="223"/>
    </row>
    <row r="2783" spans="1:9">
      <c r="A2783" s="230"/>
      <c r="B2783" s="230"/>
      <c r="C2783" s="231"/>
      <c r="D2783" s="223"/>
      <c r="E2783" s="227"/>
      <c r="F2783" s="230"/>
      <c r="H2783" s="220"/>
      <c r="I2783" s="223"/>
    </row>
    <row r="2784" spans="1:9">
      <c r="A2784" s="230"/>
      <c r="B2784" s="230"/>
      <c r="C2784" s="231"/>
      <c r="D2784" s="223"/>
      <c r="E2784" s="227"/>
      <c r="F2784" s="230"/>
      <c r="H2784" s="220"/>
      <c r="I2784" s="223"/>
    </row>
    <row r="2785" spans="1:9">
      <c r="A2785" s="230"/>
      <c r="B2785" s="230"/>
      <c r="C2785" s="231"/>
      <c r="D2785" s="223"/>
      <c r="E2785" s="227"/>
      <c r="F2785" s="230"/>
      <c r="H2785" s="220"/>
      <c r="I2785" s="223"/>
    </row>
    <row r="2786" spans="1:9">
      <c r="A2786" s="230"/>
      <c r="B2786" s="230"/>
      <c r="C2786" s="231"/>
      <c r="D2786" s="223"/>
      <c r="E2786" s="227"/>
      <c r="F2786" s="230"/>
      <c r="H2786" s="220"/>
      <c r="I2786" s="223"/>
    </row>
    <row r="2787" spans="1:9">
      <c r="A2787" s="230"/>
      <c r="B2787" s="230"/>
      <c r="C2787" s="231"/>
      <c r="D2787" s="223"/>
      <c r="E2787" s="227"/>
      <c r="F2787" s="230"/>
      <c r="H2787" s="220"/>
      <c r="I2787" s="223"/>
    </row>
    <row r="2788" spans="1:9">
      <c r="A2788" s="230"/>
      <c r="B2788" s="230"/>
      <c r="C2788" s="231"/>
      <c r="D2788" s="223"/>
      <c r="E2788" s="227"/>
      <c r="F2788" s="230"/>
      <c r="H2788" s="220"/>
      <c r="I2788" s="223"/>
    </row>
    <row r="2789" spans="1:9">
      <c r="A2789" s="230"/>
      <c r="B2789" s="230"/>
      <c r="C2789" s="231"/>
      <c r="D2789" s="223"/>
      <c r="E2789" s="227"/>
      <c r="F2789" s="230"/>
      <c r="H2789" s="220"/>
      <c r="I2789" s="223"/>
    </row>
    <row r="2790" spans="1:9">
      <c r="A2790" s="230"/>
      <c r="B2790" s="230"/>
      <c r="C2790" s="231"/>
      <c r="D2790" s="223"/>
      <c r="E2790" s="227"/>
      <c r="F2790" s="230"/>
      <c r="H2790" s="220"/>
      <c r="I2790" s="223"/>
    </row>
    <row r="2791" spans="1:9">
      <c r="A2791" s="230"/>
      <c r="B2791" s="230"/>
      <c r="C2791" s="231"/>
      <c r="D2791" s="223"/>
      <c r="E2791" s="227"/>
      <c r="F2791" s="230"/>
      <c r="H2791" s="220"/>
      <c r="I2791" s="223"/>
    </row>
    <row r="2792" spans="1:9">
      <c r="A2792" s="230"/>
      <c r="B2792" s="230"/>
      <c r="C2792" s="231"/>
      <c r="D2792" s="223"/>
      <c r="E2792" s="227"/>
      <c r="F2792" s="230"/>
      <c r="H2792" s="220"/>
      <c r="I2792" s="223"/>
    </row>
    <row r="2793" spans="1:9">
      <c r="A2793" s="230"/>
      <c r="B2793" s="230"/>
      <c r="C2793" s="231"/>
      <c r="D2793" s="223"/>
      <c r="E2793" s="227"/>
      <c r="F2793" s="230"/>
      <c r="H2793" s="220"/>
      <c r="I2793" s="223"/>
    </row>
    <row r="2794" spans="1:9">
      <c r="A2794" s="230"/>
      <c r="B2794" s="230"/>
      <c r="C2794" s="231"/>
      <c r="D2794" s="223"/>
      <c r="E2794" s="227"/>
      <c r="F2794" s="230"/>
      <c r="H2794" s="220"/>
      <c r="I2794" s="223"/>
    </row>
    <row r="2795" spans="1:9">
      <c r="A2795" s="230"/>
      <c r="B2795" s="230"/>
      <c r="C2795" s="231"/>
      <c r="D2795" s="223"/>
      <c r="E2795" s="227"/>
      <c r="F2795" s="230"/>
      <c r="H2795" s="220"/>
      <c r="I2795" s="223"/>
    </row>
    <row r="2796" spans="1:9">
      <c r="A2796" s="230"/>
      <c r="B2796" s="230"/>
      <c r="C2796" s="231"/>
      <c r="D2796" s="223"/>
      <c r="E2796" s="227"/>
      <c r="F2796" s="230"/>
      <c r="H2796" s="220"/>
      <c r="I2796" s="223"/>
    </row>
    <row r="2797" spans="1:9">
      <c r="A2797" s="230"/>
      <c r="B2797" s="230"/>
      <c r="C2797" s="231"/>
      <c r="D2797" s="223"/>
      <c r="E2797" s="227"/>
      <c r="F2797" s="230"/>
      <c r="H2797" s="220"/>
      <c r="I2797" s="223"/>
    </row>
    <row r="2798" spans="1:9">
      <c r="A2798" s="230"/>
      <c r="B2798" s="230"/>
      <c r="C2798" s="231"/>
      <c r="D2798" s="223"/>
      <c r="E2798" s="227"/>
      <c r="F2798" s="230"/>
      <c r="H2798" s="220"/>
      <c r="I2798" s="223"/>
    </row>
    <row r="2799" spans="1:9">
      <c r="A2799" s="230"/>
      <c r="B2799" s="230"/>
      <c r="C2799" s="231"/>
      <c r="D2799" s="223"/>
      <c r="E2799" s="227"/>
      <c r="F2799" s="230"/>
      <c r="H2799" s="220"/>
      <c r="I2799" s="223"/>
    </row>
    <row r="2800" spans="1:9">
      <c r="A2800" s="230"/>
      <c r="B2800" s="230"/>
      <c r="C2800" s="231"/>
      <c r="D2800" s="223"/>
      <c r="E2800" s="227"/>
      <c r="F2800" s="230"/>
      <c r="H2800" s="220"/>
      <c r="I2800" s="223"/>
    </row>
    <row r="2801" spans="1:9">
      <c r="A2801" s="230"/>
      <c r="B2801" s="230"/>
      <c r="C2801" s="231"/>
      <c r="D2801" s="223"/>
      <c r="E2801" s="227"/>
      <c r="F2801" s="230"/>
      <c r="H2801" s="220"/>
      <c r="I2801" s="223"/>
    </row>
    <row r="2802" spans="1:9">
      <c r="A2802" s="230"/>
      <c r="B2802" s="230"/>
      <c r="C2802" s="231"/>
      <c r="D2802" s="223"/>
      <c r="E2802" s="227"/>
      <c r="F2802" s="230"/>
      <c r="H2802" s="220"/>
      <c r="I2802" s="223"/>
    </row>
    <row r="2803" spans="1:9">
      <c r="A2803" s="230"/>
      <c r="B2803" s="230"/>
      <c r="C2803" s="231"/>
      <c r="D2803" s="223"/>
      <c r="E2803" s="227"/>
      <c r="F2803" s="230"/>
      <c r="H2803" s="220"/>
      <c r="I2803" s="223"/>
    </row>
    <row r="2804" spans="1:9">
      <c r="A2804" s="230"/>
      <c r="B2804" s="230"/>
      <c r="C2804" s="231"/>
      <c r="D2804" s="223"/>
      <c r="E2804" s="227"/>
      <c r="F2804" s="230"/>
      <c r="H2804" s="220"/>
      <c r="I2804" s="223"/>
    </row>
    <row r="2805" spans="1:9">
      <c r="A2805" s="230"/>
      <c r="B2805" s="230"/>
      <c r="C2805" s="231"/>
      <c r="D2805" s="223"/>
      <c r="E2805" s="227"/>
      <c r="F2805" s="230"/>
      <c r="H2805" s="220"/>
      <c r="I2805" s="223"/>
    </row>
    <row r="2806" spans="1:9">
      <c r="A2806" s="230"/>
      <c r="B2806" s="230"/>
      <c r="C2806" s="231"/>
      <c r="D2806" s="223"/>
      <c r="E2806" s="227"/>
      <c r="F2806" s="230"/>
      <c r="H2806" s="220"/>
      <c r="I2806" s="223"/>
    </row>
    <row r="2807" spans="1:9">
      <c r="A2807" s="230"/>
      <c r="B2807" s="230"/>
      <c r="C2807" s="231"/>
      <c r="D2807" s="223"/>
      <c r="E2807" s="227"/>
      <c r="F2807" s="230"/>
      <c r="H2807" s="220"/>
      <c r="I2807" s="223"/>
    </row>
    <row r="2808" spans="1:9">
      <c r="A2808" s="230"/>
      <c r="B2808" s="230"/>
      <c r="C2808" s="231"/>
      <c r="D2808" s="223"/>
      <c r="E2808" s="227"/>
      <c r="F2808" s="230"/>
      <c r="H2808" s="220"/>
      <c r="I2808" s="223"/>
    </row>
    <row r="2809" spans="1:9">
      <c r="A2809" s="230"/>
      <c r="B2809" s="230"/>
      <c r="C2809" s="231"/>
      <c r="D2809" s="223"/>
      <c r="E2809" s="227"/>
      <c r="F2809" s="230"/>
      <c r="H2809" s="220"/>
      <c r="I2809" s="223"/>
    </row>
    <row r="2810" spans="1:9">
      <c r="A2810" s="230"/>
      <c r="B2810" s="230"/>
      <c r="C2810" s="231"/>
      <c r="D2810" s="223"/>
      <c r="E2810" s="227"/>
      <c r="F2810" s="230"/>
      <c r="H2810" s="220"/>
      <c r="I2810" s="223"/>
    </row>
    <row r="2811" spans="1:9">
      <c r="A2811" s="230"/>
      <c r="B2811" s="230"/>
      <c r="C2811" s="231"/>
      <c r="D2811" s="223"/>
      <c r="E2811" s="227"/>
      <c r="F2811" s="230"/>
      <c r="H2811" s="220"/>
      <c r="I2811" s="223"/>
    </row>
    <row r="2812" spans="1:9">
      <c r="A2812" s="230"/>
      <c r="B2812" s="230"/>
      <c r="C2812" s="231"/>
      <c r="D2812" s="223"/>
      <c r="E2812" s="227"/>
      <c r="F2812" s="230"/>
      <c r="H2812" s="220"/>
      <c r="I2812" s="223"/>
    </row>
    <row r="2813" spans="1:9">
      <c r="A2813" s="230"/>
      <c r="B2813" s="230"/>
      <c r="C2813" s="231"/>
      <c r="D2813" s="223"/>
      <c r="E2813" s="227"/>
      <c r="F2813" s="230"/>
      <c r="H2813" s="220"/>
      <c r="I2813" s="223"/>
    </row>
    <row r="2814" spans="1:9">
      <c r="A2814" s="230"/>
      <c r="B2814" s="230"/>
      <c r="C2814" s="231"/>
      <c r="D2814" s="223"/>
      <c r="E2814" s="227"/>
      <c r="F2814" s="230"/>
      <c r="H2814" s="220"/>
      <c r="I2814" s="223"/>
    </row>
    <row r="2815" spans="1:9">
      <c r="A2815" s="230"/>
      <c r="B2815" s="230"/>
      <c r="C2815" s="231"/>
      <c r="D2815" s="223"/>
      <c r="E2815" s="227"/>
      <c r="F2815" s="230"/>
      <c r="H2815" s="220"/>
      <c r="I2815" s="223"/>
    </row>
    <row r="2816" spans="1:9">
      <c r="A2816" s="230"/>
      <c r="B2816" s="230"/>
      <c r="C2816" s="231"/>
      <c r="D2816" s="223"/>
      <c r="E2816" s="227"/>
      <c r="F2816" s="230"/>
      <c r="H2816" s="220"/>
      <c r="I2816" s="223"/>
    </row>
    <row r="2817" spans="1:9">
      <c r="A2817" s="230"/>
      <c r="B2817" s="230"/>
      <c r="C2817" s="231"/>
      <c r="D2817" s="223"/>
      <c r="E2817" s="227"/>
      <c r="F2817" s="230"/>
      <c r="H2817" s="220"/>
      <c r="I2817" s="223"/>
    </row>
    <row r="2818" spans="1:9">
      <c r="A2818" s="230"/>
      <c r="B2818" s="230"/>
      <c r="C2818" s="231"/>
      <c r="D2818" s="223"/>
      <c r="E2818" s="227"/>
      <c r="F2818" s="230"/>
      <c r="H2818" s="220"/>
      <c r="I2818" s="223"/>
    </row>
    <row r="2819" spans="1:9">
      <c r="A2819" s="230"/>
      <c r="B2819" s="230"/>
      <c r="C2819" s="231"/>
      <c r="D2819" s="223"/>
      <c r="E2819" s="227"/>
      <c r="F2819" s="230"/>
      <c r="H2819" s="220"/>
      <c r="I2819" s="223"/>
    </row>
    <row r="2820" spans="1:9">
      <c r="A2820" s="230"/>
      <c r="B2820" s="230"/>
      <c r="C2820" s="231"/>
      <c r="D2820" s="223"/>
      <c r="E2820" s="227"/>
      <c r="F2820" s="230"/>
      <c r="H2820" s="220"/>
      <c r="I2820" s="223"/>
    </row>
    <row r="2821" spans="1:9">
      <c r="A2821" s="230"/>
      <c r="B2821" s="230"/>
      <c r="C2821" s="231"/>
      <c r="D2821" s="223"/>
      <c r="E2821" s="227"/>
      <c r="F2821" s="230"/>
      <c r="H2821" s="220"/>
      <c r="I2821" s="223"/>
    </row>
    <row r="2822" spans="1:9">
      <c r="A2822" s="230"/>
      <c r="B2822" s="230"/>
      <c r="C2822" s="231"/>
      <c r="D2822" s="223"/>
      <c r="E2822" s="227"/>
      <c r="F2822" s="230"/>
      <c r="H2822" s="220"/>
      <c r="I2822" s="223"/>
    </row>
    <row r="2823" spans="1:9">
      <c r="A2823" s="230"/>
      <c r="B2823" s="230"/>
      <c r="C2823" s="231"/>
      <c r="D2823" s="223"/>
      <c r="E2823" s="227"/>
      <c r="F2823" s="230"/>
      <c r="H2823" s="220"/>
      <c r="I2823" s="223"/>
    </row>
    <row r="2824" spans="1:9">
      <c r="A2824" s="230"/>
      <c r="B2824" s="230"/>
      <c r="C2824" s="231"/>
      <c r="D2824" s="223"/>
      <c r="E2824" s="227"/>
      <c r="F2824" s="230"/>
      <c r="H2824" s="220"/>
      <c r="I2824" s="223"/>
    </row>
    <row r="2825" spans="1:9">
      <c r="A2825" s="230"/>
      <c r="B2825" s="230"/>
      <c r="C2825" s="231"/>
      <c r="D2825" s="223"/>
      <c r="E2825" s="227"/>
      <c r="F2825" s="230"/>
      <c r="H2825" s="220"/>
      <c r="I2825" s="223"/>
    </row>
    <row r="2826" spans="1:9">
      <c r="A2826" s="230"/>
      <c r="B2826" s="230"/>
      <c r="C2826" s="231"/>
      <c r="D2826" s="223"/>
      <c r="E2826" s="227"/>
      <c r="F2826" s="230"/>
      <c r="H2826" s="220"/>
      <c r="I2826" s="223"/>
    </row>
    <row r="2827" spans="1:9">
      <c r="A2827" s="230"/>
      <c r="B2827" s="230"/>
      <c r="C2827" s="231"/>
      <c r="D2827" s="223"/>
      <c r="E2827" s="227"/>
      <c r="F2827" s="230"/>
      <c r="H2827" s="220"/>
      <c r="I2827" s="223"/>
    </row>
    <row r="2828" spans="1:9">
      <c r="A2828" s="230"/>
      <c r="B2828" s="230"/>
      <c r="C2828" s="231"/>
      <c r="D2828" s="223"/>
      <c r="E2828" s="227"/>
      <c r="F2828" s="230"/>
      <c r="H2828" s="220"/>
      <c r="I2828" s="223"/>
    </row>
    <row r="2829" spans="1:9">
      <c r="A2829" s="230"/>
      <c r="B2829" s="230"/>
      <c r="C2829" s="231"/>
      <c r="D2829" s="223"/>
      <c r="E2829" s="227"/>
      <c r="F2829" s="230"/>
      <c r="H2829" s="220"/>
      <c r="I2829" s="223"/>
    </row>
    <row r="2830" spans="1:9">
      <c r="A2830" s="230"/>
      <c r="B2830" s="230"/>
      <c r="C2830" s="231"/>
      <c r="D2830" s="223"/>
      <c r="E2830" s="227"/>
      <c r="F2830" s="230"/>
      <c r="H2830" s="220"/>
      <c r="I2830" s="223"/>
    </row>
    <row r="2831" spans="1:9">
      <c r="A2831" s="230"/>
      <c r="B2831" s="230"/>
      <c r="C2831" s="231"/>
      <c r="D2831" s="223"/>
      <c r="E2831" s="227"/>
      <c r="F2831" s="230"/>
      <c r="H2831" s="220"/>
      <c r="I2831" s="223"/>
    </row>
    <row r="2832" spans="1:9">
      <c r="A2832" s="230"/>
      <c r="B2832" s="230"/>
      <c r="C2832" s="231"/>
      <c r="D2832" s="223"/>
      <c r="E2832" s="227"/>
      <c r="F2832" s="230"/>
      <c r="H2832" s="220"/>
      <c r="I2832" s="223"/>
    </row>
    <row r="2833" spans="1:9">
      <c r="A2833" s="230"/>
      <c r="B2833" s="230"/>
      <c r="C2833" s="231"/>
      <c r="D2833" s="223"/>
      <c r="E2833" s="227"/>
      <c r="F2833" s="230"/>
      <c r="H2833" s="220"/>
      <c r="I2833" s="223"/>
    </row>
    <row r="2834" spans="1:9">
      <c r="A2834" s="230"/>
      <c r="B2834" s="230"/>
      <c r="C2834" s="231"/>
      <c r="D2834" s="223"/>
      <c r="E2834" s="227"/>
      <c r="F2834" s="230"/>
      <c r="H2834" s="220"/>
      <c r="I2834" s="223"/>
    </row>
    <row r="2835" spans="1:9">
      <c r="A2835" s="230"/>
      <c r="B2835" s="230"/>
      <c r="C2835" s="231"/>
      <c r="D2835" s="223"/>
      <c r="E2835" s="227"/>
      <c r="F2835" s="230"/>
      <c r="H2835" s="220"/>
      <c r="I2835" s="223"/>
    </row>
    <row r="2836" spans="1:9">
      <c r="A2836" s="230"/>
      <c r="B2836" s="230"/>
      <c r="C2836" s="231"/>
      <c r="D2836" s="223"/>
      <c r="E2836" s="227"/>
      <c r="F2836" s="230"/>
      <c r="H2836" s="220"/>
      <c r="I2836" s="223"/>
    </row>
    <row r="2837" spans="1:9">
      <c r="A2837" s="230"/>
      <c r="B2837" s="230"/>
      <c r="C2837" s="231"/>
      <c r="D2837" s="223"/>
      <c r="E2837" s="227"/>
      <c r="F2837" s="230"/>
      <c r="H2837" s="220"/>
      <c r="I2837" s="223"/>
    </row>
    <row r="2838" spans="1:9">
      <c r="A2838" s="230"/>
      <c r="B2838" s="230"/>
      <c r="C2838" s="231"/>
      <c r="D2838" s="223"/>
      <c r="E2838" s="227"/>
      <c r="F2838" s="230"/>
      <c r="H2838" s="220"/>
      <c r="I2838" s="223"/>
    </row>
    <row r="2839" spans="1:9">
      <c r="A2839" s="230"/>
      <c r="B2839" s="230"/>
      <c r="C2839" s="231"/>
      <c r="D2839" s="223"/>
      <c r="E2839" s="227"/>
      <c r="F2839" s="230"/>
      <c r="H2839" s="220"/>
      <c r="I2839" s="223"/>
    </row>
    <row r="2840" spans="1:9">
      <c r="A2840" s="230"/>
      <c r="B2840" s="230"/>
      <c r="C2840" s="231"/>
      <c r="D2840" s="223"/>
      <c r="E2840" s="227"/>
      <c r="F2840" s="230"/>
      <c r="H2840" s="220"/>
      <c r="I2840" s="223"/>
    </row>
    <row r="2841" spans="1:9">
      <c r="A2841" s="230"/>
      <c r="B2841" s="230"/>
      <c r="C2841" s="231"/>
      <c r="D2841" s="223"/>
      <c r="E2841" s="227"/>
      <c r="F2841" s="230"/>
      <c r="H2841" s="220"/>
      <c r="I2841" s="223"/>
    </row>
    <row r="2842" spans="1:9">
      <c r="A2842" s="230"/>
      <c r="B2842" s="230"/>
      <c r="C2842" s="231"/>
      <c r="D2842" s="223"/>
      <c r="E2842" s="227"/>
      <c r="F2842" s="230"/>
      <c r="H2842" s="220"/>
      <c r="I2842" s="223"/>
    </row>
    <row r="2843" spans="1:9">
      <c r="A2843" s="230"/>
      <c r="B2843" s="230"/>
      <c r="C2843" s="231"/>
      <c r="D2843" s="223"/>
      <c r="E2843" s="227"/>
      <c r="F2843" s="230"/>
      <c r="H2843" s="220"/>
      <c r="I2843" s="223"/>
    </row>
    <row r="2844" spans="1:9">
      <c r="A2844" s="230"/>
      <c r="B2844" s="230"/>
      <c r="C2844" s="231"/>
      <c r="D2844" s="223"/>
      <c r="E2844" s="227"/>
      <c r="F2844" s="230"/>
      <c r="H2844" s="220"/>
      <c r="I2844" s="223"/>
    </row>
    <row r="2845" spans="1:9">
      <c r="A2845" s="230"/>
      <c r="B2845" s="230"/>
      <c r="C2845" s="231"/>
      <c r="D2845" s="223"/>
      <c r="E2845" s="227"/>
      <c r="F2845" s="230"/>
      <c r="H2845" s="220"/>
      <c r="I2845" s="223"/>
    </row>
    <row r="2846" spans="1:9">
      <c r="A2846" s="230"/>
      <c r="B2846" s="230"/>
      <c r="C2846" s="231"/>
      <c r="D2846" s="223"/>
      <c r="E2846" s="227"/>
      <c r="F2846" s="230"/>
      <c r="H2846" s="220"/>
      <c r="I2846" s="223"/>
    </row>
    <row r="2847" spans="1:9">
      <c r="A2847" s="230"/>
      <c r="B2847" s="230"/>
      <c r="C2847" s="231"/>
      <c r="D2847" s="223"/>
      <c r="E2847" s="227"/>
      <c r="F2847" s="230"/>
      <c r="H2847" s="220"/>
      <c r="I2847" s="223"/>
    </row>
    <row r="2848" spans="1:9">
      <c r="A2848" s="230"/>
      <c r="B2848" s="230"/>
      <c r="C2848" s="231"/>
      <c r="D2848" s="223"/>
      <c r="E2848" s="227"/>
      <c r="F2848" s="230"/>
      <c r="H2848" s="220"/>
      <c r="I2848" s="223"/>
    </row>
    <row r="2849" spans="1:9">
      <c r="A2849" s="230"/>
      <c r="B2849" s="230"/>
      <c r="C2849" s="231"/>
      <c r="D2849" s="223"/>
      <c r="E2849" s="227"/>
      <c r="F2849" s="230"/>
      <c r="H2849" s="220"/>
      <c r="I2849" s="223"/>
    </row>
    <row r="2850" spans="1:9">
      <c r="A2850" s="230"/>
      <c r="B2850" s="230"/>
      <c r="C2850" s="231"/>
      <c r="D2850" s="223"/>
      <c r="E2850" s="227"/>
      <c r="F2850" s="230"/>
      <c r="H2850" s="220"/>
      <c r="I2850" s="223"/>
    </row>
    <row r="2851" spans="1:9">
      <c r="A2851" s="230"/>
      <c r="B2851" s="230"/>
      <c r="C2851" s="231"/>
      <c r="D2851" s="223"/>
      <c r="E2851" s="227"/>
      <c r="F2851" s="230"/>
      <c r="H2851" s="220"/>
      <c r="I2851" s="223"/>
    </row>
    <row r="2852" spans="1:9">
      <c r="A2852" s="230"/>
      <c r="B2852" s="230"/>
      <c r="C2852" s="231"/>
      <c r="D2852" s="223"/>
      <c r="E2852" s="227"/>
      <c r="F2852" s="230"/>
      <c r="H2852" s="220"/>
      <c r="I2852" s="223"/>
    </row>
    <row r="2853" spans="1:9">
      <c r="A2853" s="230"/>
      <c r="B2853" s="230"/>
      <c r="C2853" s="231"/>
      <c r="D2853" s="223"/>
      <c r="E2853" s="227"/>
      <c r="F2853" s="230"/>
      <c r="H2853" s="220"/>
      <c r="I2853" s="223"/>
    </row>
    <row r="2854" spans="1:9">
      <c r="A2854" s="230"/>
      <c r="B2854" s="230"/>
      <c r="C2854" s="231"/>
      <c r="D2854" s="223"/>
      <c r="E2854" s="227"/>
      <c r="F2854" s="230"/>
      <c r="H2854" s="220"/>
      <c r="I2854" s="223"/>
    </row>
    <row r="2855" spans="1:9">
      <c r="A2855" s="230"/>
      <c r="B2855" s="230"/>
      <c r="C2855" s="231"/>
      <c r="D2855" s="223"/>
      <c r="E2855" s="227"/>
      <c r="F2855" s="230"/>
      <c r="H2855" s="220"/>
      <c r="I2855" s="223"/>
    </row>
    <row r="2856" spans="1:9">
      <c r="A2856" s="230"/>
      <c r="B2856" s="230"/>
      <c r="C2856" s="231"/>
      <c r="D2856" s="223"/>
      <c r="E2856" s="227"/>
      <c r="F2856" s="230"/>
      <c r="H2856" s="220"/>
      <c r="I2856" s="223"/>
    </row>
    <row r="2857" spans="1:9">
      <c r="A2857" s="230"/>
      <c r="B2857" s="230"/>
      <c r="C2857" s="231"/>
      <c r="D2857" s="223"/>
      <c r="E2857" s="227"/>
      <c r="F2857" s="230"/>
      <c r="H2857" s="220"/>
      <c r="I2857" s="223"/>
    </row>
    <row r="2858" spans="1:9">
      <c r="A2858" s="230"/>
      <c r="B2858" s="230"/>
      <c r="C2858" s="231"/>
      <c r="D2858" s="223"/>
      <c r="E2858" s="227"/>
      <c r="F2858" s="230"/>
      <c r="H2858" s="220"/>
      <c r="I2858" s="223"/>
    </row>
    <row r="2859" spans="1:9">
      <c r="A2859" s="230"/>
      <c r="B2859" s="230"/>
      <c r="C2859" s="231"/>
      <c r="D2859" s="223"/>
      <c r="E2859" s="227"/>
      <c r="F2859" s="230"/>
      <c r="H2859" s="220"/>
      <c r="I2859" s="223"/>
    </row>
    <row r="2860" spans="1:9">
      <c r="A2860" s="230"/>
      <c r="B2860" s="230"/>
      <c r="C2860" s="231"/>
      <c r="D2860" s="223"/>
      <c r="E2860" s="227"/>
      <c r="F2860" s="230"/>
      <c r="H2860" s="220"/>
      <c r="I2860" s="223"/>
    </row>
    <row r="2861" spans="1:9">
      <c r="A2861" s="230"/>
      <c r="B2861" s="230"/>
      <c r="C2861" s="231"/>
      <c r="D2861" s="223"/>
      <c r="E2861" s="227"/>
      <c r="F2861" s="230"/>
      <c r="H2861" s="220"/>
      <c r="I2861" s="223"/>
    </row>
    <row r="2862" spans="1:9">
      <c r="A2862" s="230"/>
      <c r="B2862" s="230"/>
      <c r="C2862" s="231"/>
      <c r="D2862" s="223"/>
      <c r="E2862" s="227"/>
      <c r="F2862" s="230"/>
      <c r="H2862" s="220"/>
      <c r="I2862" s="223"/>
    </row>
    <row r="2863" spans="1:9">
      <c r="A2863" s="230"/>
      <c r="B2863" s="230"/>
      <c r="C2863" s="231"/>
      <c r="D2863" s="223"/>
      <c r="E2863" s="227"/>
      <c r="F2863" s="230"/>
      <c r="H2863" s="220"/>
      <c r="I2863" s="223"/>
    </row>
    <row r="2864" spans="1:9">
      <c r="A2864" s="230"/>
      <c r="B2864" s="230"/>
      <c r="C2864" s="231"/>
      <c r="D2864" s="223"/>
      <c r="E2864" s="227"/>
      <c r="F2864" s="230"/>
      <c r="H2864" s="220"/>
      <c r="I2864" s="223"/>
    </row>
    <row r="2865" spans="1:9">
      <c r="A2865" s="230"/>
      <c r="B2865" s="230"/>
      <c r="C2865" s="231"/>
      <c r="D2865" s="223"/>
      <c r="E2865" s="227"/>
      <c r="F2865" s="230"/>
      <c r="H2865" s="220"/>
      <c r="I2865" s="223"/>
    </row>
    <row r="2866" spans="1:9">
      <c r="A2866" s="230"/>
      <c r="B2866" s="230"/>
      <c r="C2866" s="231"/>
      <c r="D2866" s="223"/>
      <c r="E2866" s="227"/>
      <c r="F2866" s="230"/>
      <c r="H2866" s="220"/>
      <c r="I2866" s="223"/>
    </row>
    <row r="2867" spans="1:9">
      <c r="A2867" s="230"/>
      <c r="B2867" s="230"/>
      <c r="C2867" s="231"/>
      <c r="D2867" s="223"/>
      <c r="E2867" s="227"/>
      <c r="F2867" s="230"/>
      <c r="H2867" s="220"/>
      <c r="I2867" s="223"/>
    </row>
    <row r="2868" spans="1:9">
      <c r="A2868" s="230"/>
      <c r="B2868" s="230"/>
      <c r="C2868" s="231"/>
      <c r="D2868" s="223"/>
      <c r="E2868" s="227"/>
      <c r="F2868" s="230"/>
      <c r="H2868" s="220"/>
      <c r="I2868" s="223"/>
    </row>
    <row r="2869" spans="1:9">
      <c r="A2869" s="230"/>
      <c r="B2869" s="230"/>
      <c r="C2869" s="231"/>
      <c r="D2869" s="223"/>
      <c r="E2869" s="227"/>
      <c r="F2869" s="230"/>
      <c r="H2869" s="220"/>
      <c r="I2869" s="223"/>
    </row>
    <row r="2870" spans="1:9">
      <c r="A2870" s="230"/>
      <c r="B2870" s="230"/>
      <c r="C2870" s="231"/>
      <c r="D2870" s="223"/>
      <c r="E2870" s="227"/>
      <c r="F2870" s="230"/>
      <c r="H2870" s="220"/>
      <c r="I2870" s="223"/>
    </row>
    <row r="2871" spans="1:9">
      <c r="A2871" s="230"/>
      <c r="B2871" s="230"/>
      <c r="C2871" s="231"/>
      <c r="D2871" s="223"/>
      <c r="E2871" s="227"/>
      <c r="F2871" s="230"/>
      <c r="H2871" s="220"/>
      <c r="I2871" s="223"/>
    </row>
    <row r="2872" spans="1:9">
      <c r="A2872" s="230"/>
      <c r="B2872" s="230"/>
      <c r="C2872" s="231"/>
      <c r="D2872" s="223"/>
      <c r="E2872" s="227"/>
      <c r="F2872" s="230"/>
      <c r="H2872" s="220"/>
      <c r="I2872" s="223"/>
    </row>
    <row r="2873" spans="1:9">
      <c r="A2873" s="230"/>
      <c r="B2873" s="230"/>
      <c r="C2873" s="231"/>
      <c r="D2873" s="223"/>
      <c r="E2873" s="227"/>
      <c r="F2873" s="230"/>
      <c r="H2873" s="220"/>
      <c r="I2873" s="223"/>
    </row>
    <row r="2874" spans="1:9">
      <c r="A2874" s="230"/>
      <c r="B2874" s="230"/>
      <c r="C2874" s="231"/>
      <c r="D2874" s="223"/>
      <c r="E2874" s="227"/>
      <c r="F2874" s="230"/>
      <c r="H2874" s="220"/>
      <c r="I2874" s="223"/>
    </row>
    <row r="2875" spans="1:9">
      <c r="A2875" s="230"/>
      <c r="B2875" s="230"/>
      <c r="C2875" s="231"/>
      <c r="D2875" s="223"/>
      <c r="E2875" s="227"/>
      <c r="F2875" s="230"/>
      <c r="H2875" s="220"/>
      <c r="I2875" s="223"/>
    </row>
    <row r="2876" spans="1:9">
      <c r="A2876" s="230"/>
      <c r="B2876" s="230"/>
      <c r="C2876" s="231"/>
      <c r="D2876" s="223"/>
      <c r="E2876" s="227"/>
      <c r="F2876" s="230"/>
      <c r="H2876" s="220"/>
      <c r="I2876" s="223"/>
    </row>
    <row r="2877" spans="1:9">
      <c r="A2877" s="230"/>
      <c r="B2877" s="230"/>
      <c r="C2877" s="231"/>
      <c r="D2877" s="223"/>
      <c r="E2877" s="227"/>
      <c r="F2877" s="230"/>
      <c r="H2877" s="220"/>
      <c r="I2877" s="223"/>
    </row>
    <row r="2878" spans="1:9">
      <c r="A2878" s="230"/>
      <c r="B2878" s="230"/>
      <c r="C2878" s="231"/>
      <c r="D2878" s="223"/>
      <c r="E2878" s="227"/>
      <c r="F2878" s="230"/>
      <c r="H2878" s="220"/>
      <c r="I2878" s="223"/>
    </row>
    <row r="2879" spans="1:9">
      <c r="A2879" s="230"/>
      <c r="B2879" s="230"/>
      <c r="C2879" s="231"/>
      <c r="D2879" s="223"/>
      <c r="E2879" s="227"/>
      <c r="F2879" s="230"/>
      <c r="H2879" s="220"/>
      <c r="I2879" s="223"/>
    </row>
    <row r="2880" spans="1:9">
      <c r="A2880" s="230"/>
      <c r="B2880" s="230"/>
      <c r="C2880" s="231"/>
      <c r="D2880" s="223"/>
      <c r="E2880" s="227"/>
      <c r="F2880" s="230"/>
      <c r="H2880" s="220"/>
      <c r="I2880" s="223"/>
    </row>
    <row r="2881" spans="1:9">
      <c r="A2881" s="230"/>
      <c r="B2881" s="230"/>
      <c r="C2881" s="231"/>
      <c r="D2881" s="223"/>
      <c r="E2881" s="227"/>
      <c r="F2881" s="230"/>
      <c r="H2881" s="220"/>
      <c r="I2881" s="223"/>
    </row>
    <row r="2882" spans="1:9">
      <c r="A2882" s="230"/>
      <c r="B2882" s="230"/>
      <c r="C2882" s="231"/>
      <c r="D2882" s="223"/>
      <c r="E2882" s="227"/>
      <c r="F2882" s="230"/>
      <c r="H2882" s="220"/>
      <c r="I2882" s="223"/>
    </row>
    <row r="2883" spans="1:9">
      <c r="A2883" s="230"/>
      <c r="B2883" s="230"/>
      <c r="C2883" s="231"/>
      <c r="D2883" s="223"/>
      <c r="E2883" s="227"/>
      <c r="F2883" s="230"/>
      <c r="H2883" s="220"/>
      <c r="I2883" s="223"/>
    </row>
    <row r="2884" spans="1:9">
      <c r="A2884" s="230"/>
      <c r="B2884" s="230"/>
      <c r="C2884" s="231"/>
      <c r="D2884" s="223"/>
      <c r="E2884" s="227"/>
      <c r="F2884" s="230"/>
      <c r="H2884" s="220"/>
      <c r="I2884" s="223"/>
    </row>
    <row r="2885" spans="1:9">
      <c r="A2885" s="230"/>
      <c r="B2885" s="230"/>
      <c r="C2885" s="231"/>
      <c r="D2885" s="223"/>
      <c r="E2885" s="227"/>
      <c r="F2885" s="230"/>
      <c r="H2885" s="220"/>
      <c r="I2885" s="223"/>
    </row>
    <row r="2886" spans="1:9">
      <c r="A2886" s="230"/>
      <c r="B2886" s="230"/>
      <c r="C2886" s="231"/>
      <c r="D2886" s="223"/>
      <c r="E2886" s="227"/>
      <c r="F2886" s="230"/>
      <c r="H2886" s="220"/>
      <c r="I2886" s="223"/>
    </row>
    <row r="2887" spans="1:9">
      <c r="A2887" s="230"/>
      <c r="B2887" s="230"/>
      <c r="C2887" s="231"/>
      <c r="D2887" s="223"/>
      <c r="E2887" s="227"/>
      <c r="F2887" s="230"/>
      <c r="H2887" s="220"/>
      <c r="I2887" s="223"/>
    </row>
    <row r="2888" spans="1:9">
      <c r="A2888" s="230"/>
      <c r="B2888" s="230"/>
      <c r="C2888" s="231"/>
      <c r="D2888" s="223"/>
      <c r="E2888" s="227"/>
      <c r="F2888" s="230"/>
      <c r="H2888" s="220"/>
      <c r="I2888" s="223"/>
    </row>
    <row r="2889" spans="1:9">
      <c r="A2889" s="230"/>
      <c r="B2889" s="230"/>
      <c r="C2889" s="231"/>
      <c r="D2889" s="223"/>
      <c r="E2889" s="227"/>
      <c r="F2889" s="230"/>
      <c r="H2889" s="220"/>
      <c r="I2889" s="223"/>
    </row>
    <row r="2890" spans="1:9">
      <c r="A2890" s="230"/>
      <c r="B2890" s="230"/>
      <c r="C2890" s="231"/>
      <c r="D2890" s="223"/>
      <c r="E2890" s="227"/>
      <c r="F2890" s="230"/>
      <c r="H2890" s="220"/>
      <c r="I2890" s="223"/>
    </row>
    <row r="2891" spans="1:9">
      <c r="A2891" s="230"/>
      <c r="B2891" s="230"/>
      <c r="C2891" s="231"/>
      <c r="D2891" s="223"/>
      <c r="E2891" s="227"/>
      <c r="F2891" s="230"/>
      <c r="H2891" s="220"/>
      <c r="I2891" s="223"/>
    </row>
    <row r="2892" spans="1:9">
      <c r="A2892" s="230"/>
      <c r="B2892" s="230"/>
      <c r="C2892" s="231"/>
      <c r="D2892" s="223"/>
      <c r="E2892" s="227"/>
      <c r="F2892" s="230"/>
      <c r="H2892" s="220"/>
      <c r="I2892" s="223"/>
    </row>
    <row r="2893" spans="1:9">
      <c r="A2893" s="230"/>
      <c r="B2893" s="230"/>
      <c r="C2893" s="231"/>
      <c r="D2893" s="223"/>
      <c r="E2893" s="227"/>
      <c r="F2893" s="230"/>
      <c r="H2893" s="220"/>
      <c r="I2893" s="223"/>
    </row>
    <row r="2894" spans="1:9">
      <c r="A2894" s="230"/>
      <c r="B2894" s="230"/>
      <c r="C2894" s="231"/>
      <c r="D2894" s="223"/>
      <c r="E2894" s="227"/>
      <c r="F2894" s="230"/>
      <c r="H2894" s="220"/>
      <c r="I2894" s="223"/>
    </row>
    <row r="2895" spans="1:9">
      <c r="A2895" s="230"/>
      <c r="B2895" s="230"/>
      <c r="C2895" s="231"/>
      <c r="D2895" s="223"/>
      <c r="E2895" s="227"/>
      <c r="F2895" s="230"/>
      <c r="H2895" s="220"/>
      <c r="I2895" s="223"/>
    </row>
    <row r="2896" spans="1:9">
      <c r="A2896" s="230"/>
      <c r="B2896" s="230"/>
      <c r="C2896" s="231"/>
      <c r="D2896" s="223"/>
      <c r="E2896" s="227"/>
      <c r="F2896" s="230"/>
      <c r="H2896" s="220"/>
      <c r="I2896" s="223"/>
    </row>
    <row r="2897" spans="1:9">
      <c r="A2897" s="230"/>
      <c r="B2897" s="230"/>
      <c r="C2897" s="231"/>
      <c r="D2897" s="223"/>
      <c r="E2897" s="227"/>
      <c r="F2897" s="230"/>
      <c r="H2897" s="220"/>
      <c r="I2897" s="223"/>
    </row>
    <row r="2898" spans="1:9">
      <c r="A2898" s="230"/>
      <c r="B2898" s="230"/>
      <c r="C2898" s="231"/>
      <c r="D2898" s="223"/>
      <c r="E2898" s="227"/>
      <c r="F2898" s="230"/>
      <c r="H2898" s="220"/>
      <c r="I2898" s="223"/>
    </row>
    <row r="2899" spans="1:9">
      <c r="A2899" s="230"/>
      <c r="B2899" s="230"/>
      <c r="C2899" s="231"/>
      <c r="D2899" s="223"/>
      <c r="E2899" s="227"/>
      <c r="F2899" s="230"/>
      <c r="H2899" s="220"/>
      <c r="I2899" s="223"/>
    </row>
    <row r="2900" spans="1:9">
      <c r="A2900" s="230"/>
      <c r="B2900" s="230"/>
      <c r="C2900" s="231"/>
      <c r="D2900" s="223"/>
      <c r="E2900" s="227"/>
      <c r="F2900" s="230"/>
      <c r="H2900" s="220"/>
      <c r="I2900" s="223"/>
    </row>
    <row r="2901" spans="1:9">
      <c r="A2901" s="230"/>
      <c r="B2901" s="230"/>
      <c r="C2901" s="231"/>
      <c r="D2901" s="223"/>
      <c r="E2901" s="227"/>
      <c r="F2901" s="230"/>
      <c r="H2901" s="220"/>
      <c r="I2901" s="223"/>
    </row>
    <row r="2902" spans="1:9">
      <c r="A2902" s="230"/>
      <c r="B2902" s="230"/>
      <c r="C2902" s="231"/>
      <c r="D2902" s="223"/>
      <c r="E2902" s="227"/>
      <c r="F2902" s="230"/>
      <c r="H2902" s="220"/>
      <c r="I2902" s="223"/>
    </row>
    <row r="2903" spans="1:9">
      <c r="A2903" s="230"/>
      <c r="B2903" s="230"/>
      <c r="C2903" s="231"/>
      <c r="D2903" s="223"/>
      <c r="E2903" s="227"/>
      <c r="F2903" s="230"/>
      <c r="H2903" s="220"/>
      <c r="I2903" s="223"/>
    </row>
    <row r="2904" spans="1:9">
      <c r="A2904" s="230"/>
      <c r="B2904" s="230"/>
      <c r="C2904" s="231"/>
      <c r="D2904" s="223"/>
      <c r="E2904" s="227"/>
      <c r="F2904" s="230"/>
      <c r="H2904" s="220"/>
      <c r="I2904" s="223"/>
    </row>
    <row r="2905" spans="1:9">
      <c r="A2905" s="230"/>
      <c r="B2905" s="230"/>
      <c r="C2905" s="231"/>
      <c r="D2905" s="223"/>
      <c r="E2905" s="227"/>
      <c r="F2905" s="230"/>
      <c r="H2905" s="220"/>
      <c r="I2905" s="223"/>
    </row>
    <row r="2906" spans="1:9">
      <c r="A2906" s="230"/>
      <c r="B2906" s="230"/>
      <c r="C2906" s="231"/>
      <c r="D2906" s="223"/>
      <c r="E2906" s="227"/>
      <c r="F2906" s="230"/>
      <c r="H2906" s="220"/>
      <c r="I2906" s="223"/>
    </row>
    <row r="2907" spans="1:9">
      <c r="A2907" s="230"/>
      <c r="B2907" s="230"/>
      <c r="C2907" s="231"/>
      <c r="D2907" s="223"/>
      <c r="E2907" s="227"/>
      <c r="F2907" s="230"/>
      <c r="H2907" s="220"/>
      <c r="I2907" s="223"/>
    </row>
    <row r="2908" spans="1:9">
      <c r="A2908" s="230"/>
      <c r="B2908" s="230"/>
      <c r="C2908" s="231"/>
      <c r="D2908" s="223"/>
      <c r="E2908" s="227"/>
      <c r="F2908" s="230"/>
      <c r="H2908" s="220"/>
      <c r="I2908" s="223"/>
    </row>
    <row r="2909" spans="1:9">
      <c r="A2909" s="230"/>
      <c r="B2909" s="230"/>
      <c r="C2909" s="231"/>
      <c r="D2909" s="223"/>
      <c r="E2909" s="227"/>
      <c r="F2909" s="230"/>
      <c r="H2909" s="220"/>
      <c r="I2909" s="223"/>
    </row>
    <row r="2910" spans="1:9">
      <c r="A2910" s="230"/>
      <c r="B2910" s="230"/>
      <c r="C2910" s="231"/>
      <c r="D2910" s="223"/>
      <c r="E2910" s="227"/>
      <c r="F2910" s="230"/>
      <c r="H2910" s="220"/>
      <c r="I2910" s="223"/>
    </row>
    <row r="2911" spans="1:9">
      <c r="A2911" s="230"/>
      <c r="B2911" s="230"/>
      <c r="C2911" s="231"/>
      <c r="D2911" s="223"/>
      <c r="E2911" s="227"/>
      <c r="F2911" s="230"/>
      <c r="H2911" s="220"/>
      <c r="I2911" s="223"/>
    </row>
    <row r="2912" spans="1:9">
      <c r="A2912" s="230"/>
      <c r="B2912" s="230"/>
      <c r="C2912" s="231"/>
      <c r="D2912" s="223"/>
      <c r="E2912" s="227"/>
      <c r="F2912" s="230"/>
      <c r="H2912" s="220"/>
      <c r="I2912" s="223"/>
    </row>
    <row r="2913" spans="1:9">
      <c r="A2913" s="230"/>
      <c r="B2913" s="230"/>
      <c r="C2913" s="231"/>
      <c r="D2913" s="223"/>
      <c r="E2913" s="227"/>
      <c r="F2913" s="230"/>
      <c r="H2913" s="220"/>
      <c r="I2913" s="223"/>
    </row>
    <row r="2914" spans="1:9">
      <c r="A2914" s="230"/>
      <c r="B2914" s="230"/>
      <c r="C2914" s="231"/>
      <c r="D2914" s="223"/>
      <c r="E2914" s="227"/>
      <c r="F2914" s="230"/>
      <c r="H2914" s="220"/>
      <c r="I2914" s="223"/>
    </row>
    <row r="2915" spans="1:9">
      <c r="A2915" s="230"/>
      <c r="B2915" s="230"/>
      <c r="C2915" s="231"/>
      <c r="D2915" s="223"/>
      <c r="E2915" s="227"/>
      <c r="F2915" s="230"/>
      <c r="H2915" s="220"/>
      <c r="I2915" s="223"/>
    </row>
    <row r="2916" spans="1:9">
      <c r="A2916" s="230"/>
      <c r="B2916" s="230"/>
      <c r="C2916" s="231"/>
      <c r="D2916" s="223"/>
      <c r="E2916" s="227"/>
      <c r="F2916" s="230"/>
      <c r="H2916" s="220"/>
      <c r="I2916" s="223"/>
    </row>
    <row r="2917" spans="1:9">
      <c r="A2917" s="230"/>
      <c r="B2917" s="230"/>
      <c r="C2917" s="231"/>
      <c r="D2917" s="223"/>
      <c r="E2917" s="227"/>
      <c r="F2917" s="230"/>
      <c r="H2917" s="220"/>
      <c r="I2917" s="223"/>
    </row>
    <row r="2918" spans="1:9">
      <c r="A2918" s="230"/>
      <c r="B2918" s="230"/>
      <c r="C2918" s="231"/>
      <c r="D2918" s="223"/>
      <c r="E2918" s="227"/>
      <c r="F2918" s="230"/>
      <c r="H2918" s="220"/>
      <c r="I2918" s="223"/>
    </row>
    <row r="2919" spans="1:9">
      <c r="A2919" s="230"/>
      <c r="B2919" s="230"/>
      <c r="C2919" s="231"/>
      <c r="D2919" s="223"/>
      <c r="E2919" s="227"/>
      <c r="F2919" s="230"/>
      <c r="H2919" s="220"/>
      <c r="I2919" s="223"/>
    </row>
    <row r="2920" spans="1:9">
      <c r="A2920" s="230"/>
      <c r="B2920" s="230"/>
      <c r="C2920" s="231"/>
      <c r="D2920" s="223"/>
      <c r="E2920" s="227"/>
      <c r="F2920" s="230"/>
      <c r="H2920" s="220"/>
      <c r="I2920" s="223"/>
    </row>
    <row r="2921" spans="1:9">
      <c r="A2921" s="230"/>
      <c r="B2921" s="230"/>
      <c r="C2921" s="231"/>
      <c r="D2921" s="223"/>
      <c r="E2921" s="227"/>
      <c r="F2921" s="230"/>
      <c r="H2921" s="220"/>
      <c r="I2921" s="223"/>
    </row>
    <row r="2922" spans="1:9">
      <c r="A2922" s="230"/>
      <c r="B2922" s="230"/>
      <c r="C2922" s="231"/>
      <c r="D2922" s="223"/>
      <c r="E2922" s="227"/>
      <c r="F2922" s="230"/>
      <c r="H2922" s="220"/>
      <c r="I2922" s="223"/>
    </row>
    <row r="2923" spans="1:9">
      <c r="A2923" s="230"/>
      <c r="B2923" s="230"/>
      <c r="C2923" s="231"/>
      <c r="D2923" s="223"/>
      <c r="E2923" s="227"/>
      <c r="F2923" s="230"/>
      <c r="H2923" s="220"/>
      <c r="I2923" s="223"/>
    </row>
    <row r="2924" spans="1:9">
      <c r="A2924" s="230"/>
      <c r="B2924" s="230"/>
      <c r="C2924" s="231"/>
      <c r="D2924" s="223"/>
      <c r="E2924" s="227"/>
      <c r="F2924" s="230"/>
      <c r="H2924" s="220"/>
      <c r="I2924" s="223"/>
    </row>
    <row r="2925" spans="1:9">
      <c r="A2925" s="230"/>
      <c r="B2925" s="230"/>
      <c r="C2925" s="231"/>
      <c r="D2925" s="223"/>
      <c r="E2925" s="227"/>
      <c r="F2925" s="230"/>
      <c r="H2925" s="220"/>
      <c r="I2925" s="223"/>
    </row>
    <row r="2926" spans="1:9">
      <c r="A2926" s="230"/>
      <c r="B2926" s="230"/>
      <c r="C2926" s="231"/>
      <c r="D2926" s="223"/>
      <c r="E2926" s="227"/>
      <c r="F2926" s="230"/>
      <c r="H2926" s="220"/>
      <c r="I2926" s="223"/>
    </row>
    <row r="2927" spans="1:9">
      <c r="A2927" s="230"/>
      <c r="B2927" s="230"/>
      <c r="C2927" s="231"/>
      <c r="D2927" s="223"/>
      <c r="E2927" s="227"/>
      <c r="F2927" s="230"/>
      <c r="H2927" s="220"/>
      <c r="I2927" s="223"/>
    </row>
    <row r="2928" spans="1:9">
      <c r="A2928" s="230"/>
      <c r="B2928" s="230"/>
      <c r="C2928" s="231"/>
      <c r="D2928" s="223"/>
      <c r="E2928" s="227"/>
      <c r="F2928" s="230"/>
      <c r="H2928" s="220"/>
      <c r="I2928" s="223"/>
    </row>
    <row r="2929" spans="1:9">
      <c r="A2929" s="230"/>
      <c r="B2929" s="230"/>
      <c r="C2929" s="231"/>
      <c r="D2929" s="223"/>
      <c r="E2929" s="227"/>
      <c r="F2929" s="230"/>
      <c r="H2929" s="220"/>
      <c r="I2929" s="223"/>
    </row>
    <row r="2930" spans="1:9">
      <c r="A2930" s="230"/>
      <c r="B2930" s="230"/>
      <c r="C2930" s="231"/>
      <c r="D2930" s="223"/>
      <c r="E2930" s="227"/>
      <c r="F2930" s="230"/>
      <c r="H2930" s="220"/>
      <c r="I2930" s="223"/>
    </row>
    <row r="2931" spans="1:9">
      <c r="A2931" s="230"/>
      <c r="B2931" s="230"/>
      <c r="C2931" s="231"/>
      <c r="D2931" s="223"/>
      <c r="E2931" s="227"/>
      <c r="F2931" s="230"/>
      <c r="H2931" s="220"/>
      <c r="I2931" s="223"/>
    </row>
    <row r="2932" spans="1:9">
      <c r="A2932" s="230"/>
      <c r="B2932" s="230"/>
      <c r="C2932" s="231"/>
      <c r="D2932" s="223"/>
      <c r="E2932" s="227"/>
      <c r="F2932" s="230"/>
      <c r="H2932" s="220"/>
      <c r="I2932" s="223"/>
    </row>
    <row r="2933" spans="1:9">
      <c r="A2933" s="230"/>
      <c r="B2933" s="230"/>
      <c r="C2933" s="231"/>
      <c r="D2933" s="223"/>
      <c r="E2933" s="227"/>
      <c r="F2933" s="230"/>
      <c r="H2933" s="220"/>
      <c r="I2933" s="223"/>
    </row>
    <row r="2934" spans="1:9">
      <c r="A2934" s="230"/>
      <c r="B2934" s="230"/>
      <c r="C2934" s="231"/>
      <c r="D2934" s="223"/>
      <c r="E2934" s="227"/>
      <c r="F2934" s="230"/>
      <c r="H2934" s="220"/>
      <c r="I2934" s="223"/>
    </row>
    <row r="2935" spans="1:9">
      <c r="A2935" s="230"/>
      <c r="B2935" s="230"/>
      <c r="C2935" s="231"/>
      <c r="D2935" s="223"/>
      <c r="E2935" s="227"/>
      <c r="F2935" s="230"/>
      <c r="H2935" s="220"/>
      <c r="I2935" s="223"/>
    </row>
    <row r="2936" spans="1:9">
      <c r="A2936" s="230"/>
      <c r="B2936" s="230"/>
      <c r="C2936" s="231"/>
      <c r="D2936" s="223"/>
      <c r="E2936" s="227"/>
      <c r="F2936" s="230"/>
      <c r="H2936" s="220"/>
      <c r="I2936" s="223"/>
    </row>
    <row r="2937" spans="1:9">
      <c r="A2937" s="230"/>
      <c r="B2937" s="230"/>
      <c r="C2937" s="231"/>
      <c r="D2937" s="223"/>
      <c r="E2937" s="227"/>
      <c r="F2937" s="230"/>
      <c r="H2937" s="220"/>
      <c r="I2937" s="223"/>
    </row>
    <row r="2938" spans="1:9">
      <c r="A2938" s="230"/>
      <c r="B2938" s="230"/>
      <c r="C2938" s="231"/>
      <c r="D2938" s="223"/>
      <c r="E2938" s="227"/>
      <c r="F2938" s="230"/>
      <c r="H2938" s="220"/>
      <c r="I2938" s="223"/>
    </row>
    <row r="2939" spans="1:9">
      <c r="A2939" s="230"/>
      <c r="B2939" s="230"/>
      <c r="C2939" s="231"/>
      <c r="D2939" s="223"/>
      <c r="E2939" s="227"/>
      <c r="F2939" s="230"/>
      <c r="H2939" s="220"/>
      <c r="I2939" s="223"/>
    </row>
    <row r="2940" spans="1:9">
      <c r="A2940" s="230"/>
      <c r="B2940" s="230"/>
      <c r="C2940" s="231"/>
      <c r="D2940" s="223"/>
      <c r="E2940" s="227"/>
      <c r="F2940" s="230"/>
      <c r="H2940" s="220"/>
      <c r="I2940" s="223"/>
    </row>
    <row r="2941" spans="1:9">
      <c r="A2941" s="230"/>
      <c r="B2941" s="230"/>
      <c r="C2941" s="231"/>
      <c r="D2941" s="223"/>
      <c r="E2941" s="227"/>
      <c r="F2941" s="230"/>
      <c r="H2941" s="220"/>
      <c r="I2941" s="223"/>
    </row>
    <row r="2942" spans="1:9">
      <c r="A2942" s="230"/>
      <c r="B2942" s="230"/>
      <c r="C2942" s="231"/>
      <c r="D2942" s="223"/>
      <c r="E2942" s="227"/>
      <c r="F2942" s="230"/>
      <c r="H2942" s="220"/>
      <c r="I2942" s="223"/>
    </row>
    <row r="2943" spans="1:9">
      <c r="A2943" s="230"/>
      <c r="B2943" s="230"/>
      <c r="C2943" s="231"/>
      <c r="D2943" s="223"/>
      <c r="E2943" s="227"/>
      <c r="F2943" s="230"/>
      <c r="H2943" s="220"/>
      <c r="I2943" s="223"/>
    </row>
    <row r="2944" spans="1:9">
      <c r="A2944" s="230"/>
      <c r="B2944" s="230"/>
      <c r="C2944" s="231"/>
      <c r="D2944" s="223"/>
      <c r="E2944" s="227"/>
      <c r="F2944" s="230"/>
      <c r="H2944" s="220"/>
      <c r="I2944" s="223"/>
    </row>
    <row r="2945" spans="1:9">
      <c r="A2945" s="230"/>
      <c r="B2945" s="230"/>
      <c r="C2945" s="231"/>
      <c r="D2945" s="223"/>
      <c r="E2945" s="227"/>
      <c r="F2945" s="230"/>
      <c r="H2945" s="220"/>
      <c r="I2945" s="223"/>
    </row>
    <row r="2946" spans="1:9">
      <c r="A2946" s="230"/>
      <c r="B2946" s="230"/>
      <c r="C2946" s="231"/>
      <c r="D2946" s="223"/>
      <c r="E2946" s="227"/>
      <c r="F2946" s="230"/>
      <c r="H2946" s="220"/>
      <c r="I2946" s="223"/>
    </row>
    <row r="2947" spans="1:9">
      <c r="A2947" s="230"/>
      <c r="B2947" s="230"/>
      <c r="C2947" s="231"/>
      <c r="D2947" s="223"/>
      <c r="E2947" s="227"/>
      <c r="F2947" s="230"/>
      <c r="H2947" s="220"/>
      <c r="I2947" s="223"/>
    </row>
    <row r="2948" spans="1:9">
      <c r="A2948" s="230"/>
      <c r="B2948" s="230"/>
      <c r="C2948" s="231"/>
      <c r="D2948" s="223"/>
      <c r="E2948" s="227"/>
      <c r="F2948" s="230"/>
      <c r="H2948" s="220"/>
      <c r="I2948" s="223"/>
    </row>
    <row r="2949" spans="1:9">
      <c r="A2949" s="230"/>
      <c r="B2949" s="230"/>
      <c r="C2949" s="231"/>
      <c r="D2949" s="223"/>
      <c r="E2949" s="227"/>
      <c r="F2949" s="230"/>
      <c r="H2949" s="220"/>
      <c r="I2949" s="223"/>
    </row>
    <row r="2950" spans="1:9">
      <c r="A2950" s="230"/>
      <c r="B2950" s="230"/>
      <c r="C2950" s="231"/>
      <c r="D2950" s="223"/>
      <c r="E2950" s="227"/>
      <c r="F2950" s="230"/>
      <c r="H2950" s="220"/>
      <c r="I2950" s="223"/>
    </row>
    <row r="2951" spans="1:9">
      <c r="A2951" s="230"/>
      <c r="B2951" s="230"/>
      <c r="C2951" s="231"/>
      <c r="D2951" s="223"/>
      <c r="E2951" s="227"/>
      <c r="F2951" s="230"/>
      <c r="H2951" s="220"/>
      <c r="I2951" s="223"/>
    </row>
    <row r="2952" spans="1:9">
      <c r="A2952" s="230"/>
      <c r="B2952" s="230"/>
      <c r="C2952" s="231"/>
      <c r="D2952" s="223"/>
      <c r="E2952" s="227"/>
      <c r="F2952" s="230"/>
      <c r="H2952" s="220"/>
      <c r="I2952" s="223"/>
    </row>
    <row r="2953" spans="1:9">
      <c r="A2953" s="230"/>
      <c r="B2953" s="230"/>
      <c r="C2953" s="231"/>
      <c r="D2953" s="223"/>
      <c r="E2953" s="227"/>
      <c r="F2953" s="230"/>
      <c r="H2953" s="220"/>
      <c r="I2953" s="223"/>
    </row>
    <row r="2954" spans="1:9">
      <c r="A2954" s="230"/>
      <c r="B2954" s="230"/>
      <c r="C2954" s="231"/>
      <c r="D2954" s="223"/>
      <c r="E2954" s="227"/>
      <c r="F2954" s="230"/>
      <c r="H2954" s="220"/>
      <c r="I2954" s="223"/>
    </row>
    <row r="2955" spans="1:9">
      <c r="A2955" s="230"/>
      <c r="B2955" s="230"/>
      <c r="C2955" s="231"/>
      <c r="D2955" s="223"/>
      <c r="E2955" s="227"/>
      <c r="F2955" s="230"/>
      <c r="H2955" s="220"/>
      <c r="I2955" s="223"/>
    </row>
    <row r="2956" spans="1:9">
      <c r="A2956" s="230"/>
      <c r="B2956" s="230"/>
      <c r="C2956" s="231"/>
      <c r="D2956" s="223"/>
      <c r="E2956" s="227"/>
      <c r="F2956" s="230"/>
      <c r="H2956" s="220"/>
      <c r="I2956" s="223"/>
    </row>
    <row r="2957" spans="1:9">
      <c r="A2957" s="230"/>
      <c r="B2957" s="230"/>
      <c r="C2957" s="231"/>
      <c r="D2957" s="223"/>
      <c r="E2957" s="227"/>
      <c r="F2957" s="230"/>
      <c r="H2957" s="220"/>
      <c r="I2957" s="223"/>
    </row>
    <row r="2958" spans="1:9">
      <c r="A2958" s="230"/>
      <c r="B2958" s="230"/>
      <c r="C2958" s="231"/>
      <c r="D2958" s="223"/>
      <c r="E2958" s="227"/>
      <c r="F2958" s="230"/>
      <c r="H2958" s="220"/>
      <c r="I2958" s="223"/>
    </row>
    <row r="2959" spans="1:9">
      <c r="A2959" s="230"/>
      <c r="B2959" s="230"/>
      <c r="C2959" s="231"/>
      <c r="D2959" s="223"/>
      <c r="E2959" s="227"/>
      <c r="F2959" s="230"/>
      <c r="H2959" s="220"/>
      <c r="I2959" s="223"/>
    </row>
    <row r="2960" spans="1:9">
      <c r="A2960" s="230"/>
      <c r="B2960" s="230"/>
      <c r="C2960" s="231"/>
      <c r="D2960" s="223"/>
      <c r="E2960" s="227"/>
      <c r="F2960" s="230"/>
      <c r="H2960" s="220"/>
      <c r="I2960" s="223"/>
    </row>
    <row r="2961" spans="1:9">
      <c r="A2961" s="230"/>
      <c r="B2961" s="230"/>
      <c r="C2961" s="231"/>
      <c r="D2961" s="223"/>
      <c r="E2961" s="227"/>
      <c r="F2961" s="230"/>
      <c r="H2961" s="220"/>
      <c r="I2961" s="223"/>
    </row>
    <row r="2962" spans="1:9">
      <c r="A2962" s="230"/>
      <c r="B2962" s="230"/>
      <c r="C2962" s="231"/>
      <c r="D2962" s="223"/>
      <c r="E2962" s="227"/>
      <c r="F2962" s="230"/>
      <c r="H2962" s="220"/>
      <c r="I2962" s="223"/>
    </row>
    <row r="2963" spans="1:9">
      <c r="A2963" s="230"/>
      <c r="B2963" s="230"/>
      <c r="C2963" s="231"/>
      <c r="D2963" s="223"/>
      <c r="E2963" s="227"/>
      <c r="F2963" s="230"/>
      <c r="H2963" s="220"/>
      <c r="I2963" s="223"/>
    </row>
    <row r="2964" spans="1:9">
      <c r="A2964" s="230"/>
      <c r="B2964" s="230"/>
      <c r="C2964" s="231"/>
      <c r="D2964" s="223"/>
      <c r="E2964" s="227"/>
      <c r="F2964" s="230"/>
      <c r="H2964" s="220"/>
      <c r="I2964" s="223"/>
    </row>
    <row r="2965" spans="1:9">
      <c r="A2965" s="230"/>
      <c r="B2965" s="230"/>
      <c r="C2965" s="231"/>
      <c r="D2965" s="223"/>
      <c r="E2965" s="227"/>
      <c r="F2965" s="230"/>
      <c r="H2965" s="220"/>
      <c r="I2965" s="223"/>
    </row>
    <row r="2966" spans="1:9">
      <c r="A2966" s="230"/>
      <c r="B2966" s="230"/>
      <c r="C2966" s="231"/>
      <c r="D2966" s="223"/>
      <c r="E2966" s="227"/>
      <c r="F2966" s="230"/>
      <c r="H2966" s="220"/>
      <c r="I2966" s="223"/>
    </row>
    <row r="2967" spans="1:9">
      <c r="A2967" s="230"/>
      <c r="B2967" s="230"/>
      <c r="C2967" s="231"/>
      <c r="D2967" s="223"/>
      <c r="E2967" s="227"/>
      <c r="F2967" s="230"/>
      <c r="H2967" s="220"/>
      <c r="I2967" s="223"/>
    </row>
    <row r="2968" spans="1:9">
      <c r="A2968" s="230"/>
      <c r="B2968" s="230"/>
      <c r="C2968" s="231"/>
      <c r="D2968" s="223"/>
      <c r="E2968" s="227"/>
      <c r="F2968" s="230"/>
      <c r="H2968" s="220"/>
      <c r="I2968" s="223"/>
    </row>
    <row r="2969" spans="1:9">
      <c r="A2969" s="230"/>
      <c r="B2969" s="230"/>
      <c r="C2969" s="231"/>
      <c r="D2969" s="223"/>
      <c r="E2969" s="227"/>
      <c r="F2969" s="230"/>
      <c r="H2969" s="220"/>
      <c r="I2969" s="223"/>
    </row>
    <row r="2970" spans="1:9">
      <c r="A2970" s="230"/>
      <c r="B2970" s="230"/>
      <c r="C2970" s="231"/>
      <c r="D2970" s="223"/>
      <c r="E2970" s="227"/>
      <c r="F2970" s="230"/>
      <c r="H2970" s="220"/>
      <c r="I2970" s="223"/>
    </row>
    <row r="2971" spans="1:9">
      <c r="A2971" s="230"/>
      <c r="B2971" s="230"/>
      <c r="C2971" s="231"/>
      <c r="D2971" s="223"/>
      <c r="E2971" s="227"/>
      <c r="F2971" s="230"/>
      <c r="H2971" s="220"/>
      <c r="I2971" s="223"/>
    </row>
    <row r="2972" spans="1:9">
      <c r="A2972" s="230"/>
      <c r="B2972" s="230"/>
      <c r="C2972" s="231"/>
      <c r="D2972" s="223"/>
      <c r="E2972" s="227"/>
      <c r="F2972" s="230"/>
      <c r="H2972" s="220"/>
      <c r="I2972" s="223"/>
    </row>
    <row r="2973" spans="1:9">
      <c r="A2973" s="230"/>
      <c r="B2973" s="230"/>
      <c r="C2973" s="231"/>
      <c r="D2973" s="223"/>
      <c r="E2973" s="227"/>
      <c r="F2973" s="230"/>
      <c r="H2973" s="220"/>
      <c r="I2973" s="223"/>
    </row>
    <row r="2974" spans="1:9">
      <c r="A2974" s="230"/>
      <c r="B2974" s="230"/>
      <c r="C2974" s="231"/>
      <c r="D2974" s="223"/>
      <c r="E2974" s="227"/>
      <c r="F2974" s="230"/>
      <c r="H2974" s="220"/>
      <c r="I2974" s="223"/>
    </row>
    <row r="2975" spans="1:9">
      <c r="A2975" s="230"/>
      <c r="B2975" s="230"/>
      <c r="C2975" s="231"/>
      <c r="D2975" s="223"/>
      <c r="E2975" s="227"/>
      <c r="F2975" s="230"/>
      <c r="H2975" s="220"/>
      <c r="I2975" s="223"/>
    </row>
    <row r="2976" spans="1:9">
      <c r="A2976" s="230"/>
      <c r="B2976" s="230"/>
      <c r="C2976" s="231"/>
      <c r="D2976" s="223"/>
      <c r="E2976" s="227"/>
      <c r="F2976" s="230"/>
      <c r="H2976" s="220"/>
      <c r="I2976" s="223"/>
    </row>
    <row r="2977" spans="1:9">
      <c r="A2977" s="230"/>
      <c r="B2977" s="230"/>
      <c r="C2977" s="231"/>
      <c r="D2977" s="223"/>
      <c r="E2977" s="227"/>
      <c r="F2977" s="230"/>
      <c r="H2977" s="220"/>
      <c r="I2977" s="223"/>
    </row>
    <row r="2978" spans="1:9">
      <c r="A2978" s="230"/>
      <c r="B2978" s="230"/>
      <c r="C2978" s="231"/>
      <c r="D2978" s="223"/>
      <c r="E2978" s="227"/>
      <c r="F2978" s="230"/>
      <c r="H2978" s="220"/>
      <c r="I2978" s="223"/>
    </row>
    <row r="2979" spans="1:9">
      <c r="A2979" s="230"/>
      <c r="B2979" s="230"/>
      <c r="C2979" s="231"/>
      <c r="D2979" s="223"/>
      <c r="E2979" s="227"/>
      <c r="F2979" s="230"/>
      <c r="H2979" s="220"/>
      <c r="I2979" s="223"/>
    </row>
    <row r="2980" spans="1:9">
      <c r="A2980" s="230"/>
      <c r="B2980" s="230"/>
      <c r="C2980" s="231"/>
      <c r="D2980" s="223"/>
      <c r="E2980" s="227"/>
      <c r="F2980" s="230"/>
      <c r="H2980" s="220"/>
      <c r="I2980" s="223"/>
    </row>
    <row r="2981" spans="1:9">
      <c r="A2981" s="230"/>
      <c r="B2981" s="230"/>
      <c r="C2981" s="231"/>
      <c r="D2981" s="223"/>
      <c r="E2981" s="227"/>
      <c r="F2981" s="230"/>
      <c r="H2981" s="220"/>
      <c r="I2981" s="223"/>
    </row>
    <row r="2982" spans="1:9">
      <c r="A2982" s="230"/>
      <c r="B2982" s="230"/>
      <c r="C2982" s="231"/>
      <c r="D2982" s="223"/>
      <c r="E2982" s="227"/>
      <c r="F2982" s="230"/>
      <c r="H2982" s="220"/>
      <c r="I2982" s="223"/>
    </row>
    <row r="2983" spans="1:9">
      <c r="A2983" s="230"/>
      <c r="B2983" s="230"/>
      <c r="C2983" s="231"/>
      <c r="D2983" s="223"/>
      <c r="E2983" s="227"/>
      <c r="F2983" s="230"/>
      <c r="H2983" s="220"/>
      <c r="I2983" s="223"/>
    </row>
    <row r="2984" spans="1:9">
      <c r="A2984" s="230"/>
      <c r="B2984" s="230"/>
      <c r="C2984" s="231"/>
      <c r="D2984" s="223"/>
      <c r="E2984" s="227"/>
      <c r="F2984" s="230"/>
      <c r="H2984" s="220"/>
      <c r="I2984" s="223"/>
    </row>
    <row r="2985" spans="1:9">
      <c r="A2985" s="230"/>
      <c r="B2985" s="230"/>
      <c r="C2985" s="231"/>
      <c r="D2985" s="223"/>
      <c r="E2985" s="227"/>
      <c r="F2985" s="230"/>
      <c r="H2985" s="220"/>
      <c r="I2985" s="223"/>
    </row>
    <row r="2986" spans="1:9">
      <c r="A2986" s="230"/>
      <c r="B2986" s="230"/>
      <c r="C2986" s="231"/>
      <c r="D2986" s="223"/>
      <c r="E2986" s="227"/>
      <c r="F2986" s="230"/>
      <c r="H2986" s="220"/>
      <c r="I2986" s="223"/>
    </row>
    <row r="2987" spans="1:9">
      <c r="A2987" s="230"/>
      <c r="B2987" s="230"/>
      <c r="C2987" s="231"/>
      <c r="D2987" s="223"/>
      <c r="E2987" s="227"/>
      <c r="F2987" s="230"/>
      <c r="H2987" s="220"/>
      <c r="I2987" s="223"/>
    </row>
    <row r="2988" spans="1:9">
      <c r="A2988" s="230"/>
      <c r="B2988" s="230"/>
      <c r="C2988" s="231"/>
      <c r="D2988" s="223"/>
      <c r="E2988" s="227"/>
      <c r="F2988" s="230"/>
      <c r="H2988" s="220"/>
      <c r="I2988" s="223"/>
    </row>
    <row r="2989" spans="1:9">
      <c r="A2989" s="230"/>
      <c r="B2989" s="230"/>
      <c r="C2989" s="231"/>
      <c r="D2989" s="223"/>
      <c r="E2989" s="227"/>
      <c r="F2989" s="230"/>
      <c r="H2989" s="220"/>
      <c r="I2989" s="223"/>
    </row>
    <row r="2990" spans="1:9">
      <c r="A2990" s="230"/>
      <c r="B2990" s="230"/>
      <c r="C2990" s="231"/>
      <c r="D2990" s="223"/>
      <c r="E2990" s="227"/>
      <c r="F2990" s="230"/>
      <c r="H2990" s="220"/>
      <c r="I2990" s="223"/>
    </row>
    <row r="2991" spans="1:9">
      <c r="A2991" s="230"/>
      <c r="B2991" s="230"/>
      <c r="C2991" s="231"/>
      <c r="D2991" s="223"/>
      <c r="E2991" s="227"/>
      <c r="F2991" s="230"/>
      <c r="H2991" s="220"/>
      <c r="I2991" s="223"/>
    </row>
    <row r="2992" spans="1:9">
      <c r="A2992" s="230"/>
      <c r="B2992" s="230"/>
      <c r="C2992" s="231"/>
      <c r="D2992" s="223"/>
      <c r="E2992" s="227"/>
      <c r="F2992" s="230"/>
      <c r="H2992" s="220"/>
      <c r="I2992" s="223"/>
    </row>
    <row r="2993" spans="1:9">
      <c r="A2993" s="230"/>
      <c r="B2993" s="230"/>
      <c r="C2993" s="231"/>
      <c r="D2993" s="223"/>
      <c r="E2993" s="227"/>
      <c r="F2993" s="230"/>
      <c r="H2993" s="220"/>
      <c r="I2993" s="223"/>
    </row>
    <row r="2994" spans="1:9">
      <c r="A2994" s="230"/>
      <c r="B2994" s="230"/>
      <c r="C2994" s="231"/>
      <c r="D2994" s="223"/>
      <c r="E2994" s="227"/>
      <c r="F2994" s="230"/>
      <c r="H2994" s="220"/>
      <c r="I2994" s="223"/>
    </row>
    <row r="2995" spans="1:9">
      <c r="A2995" s="230"/>
      <c r="B2995" s="230"/>
      <c r="C2995" s="231"/>
      <c r="D2995" s="223"/>
      <c r="E2995" s="227"/>
      <c r="F2995" s="230"/>
      <c r="H2995" s="220"/>
      <c r="I2995" s="223"/>
    </row>
    <row r="2996" spans="1:9">
      <c r="A2996" s="230"/>
      <c r="B2996" s="230"/>
      <c r="C2996" s="231"/>
      <c r="D2996" s="223"/>
      <c r="E2996" s="227"/>
      <c r="F2996" s="230"/>
      <c r="H2996" s="220"/>
      <c r="I2996" s="223"/>
    </row>
    <row r="2997" spans="1:9">
      <c r="A2997" s="230"/>
      <c r="B2997" s="230"/>
      <c r="C2997" s="231"/>
      <c r="D2997" s="223"/>
      <c r="E2997" s="227"/>
      <c r="F2997" s="230"/>
      <c r="H2997" s="220"/>
      <c r="I2997" s="223"/>
    </row>
    <row r="2998" spans="1:9">
      <c r="A2998" s="230"/>
      <c r="B2998" s="230"/>
      <c r="C2998" s="231"/>
      <c r="D2998" s="223"/>
      <c r="E2998" s="227"/>
      <c r="F2998" s="230"/>
      <c r="H2998" s="220"/>
      <c r="I2998" s="223"/>
    </row>
    <row r="2999" spans="1:9">
      <c r="A2999" s="230"/>
      <c r="B2999" s="230"/>
      <c r="C2999" s="231"/>
      <c r="D2999" s="223"/>
      <c r="E2999" s="227"/>
      <c r="F2999" s="230"/>
      <c r="H2999" s="220"/>
      <c r="I2999" s="223"/>
    </row>
    <row r="3000" spans="1:9">
      <c r="A3000" s="230"/>
      <c r="B3000" s="230"/>
      <c r="C3000" s="231"/>
      <c r="D3000" s="223"/>
      <c r="E3000" s="227"/>
      <c r="F3000" s="230"/>
      <c r="H3000" s="220"/>
      <c r="I3000" s="223"/>
    </row>
    <row r="3001" spans="1:9">
      <c r="A3001" s="230"/>
      <c r="B3001" s="230"/>
      <c r="C3001" s="231"/>
      <c r="D3001" s="223"/>
      <c r="E3001" s="227"/>
      <c r="F3001" s="230"/>
      <c r="H3001" s="220"/>
      <c r="I3001" s="223"/>
    </row>
    <row r="3002" spans="1:9">
      <c r="A3002" s="230"/>
      <c r="B3002" s="230"/>
      <c r="C3002" s="231"/>
      <c r="D3002" s="223"/>
      <c r="E3002" s="227"/>
      <c r="F3002" s="230"/>
      <c r="H3002" s="220"/>
      <c r="I3002" s="223"/>
    </row>
    <row r="3003" spans="1:9">
      <c r="A3003" s="230"/>
      <c r="B3003" s="230"/>
      <c r="C3003" s="231"/>
      <c r="D3003" s="223"/>
      <c r="E3003" s="227"/>
      <c r="F3003" s="230"/>
      <c r="H3003" s="220"/>
      <c r="I3003" s="223"/>
    </row>
    <row r="3004" spans="1:9">
      <c r="A3004" s="230"/>
      <c r="B3004" s="230"/>
      <c r="C3004" s="231"/>
      <c r="D3004" s="223"/>
      <c r="E3004" s="227"/>
      <c r="F3004" s="230"/>
      <c r="H3004" s="220"/>
      <c r="I3004" s="223"/>
    </row>
    <row r="3005" spans="1:9">
      <c r="A3005" s="230"/>
      <c r="B3005" s="230"/>
      <c r="C3005" s="231"/>
      <c r="D3005" s="223"/>
      <c r="E3005" s="227"/>
      <c r="F3005" s="230"/>
      <c r="H3005" s="220"/>
      <c r="I3005" s="223"/>
    </row>
    <row r="3006" spans="1:9">
      <c r="A3006" s="230"/>
      <c r="B3006" s="230"/>
      <c r="C3006" s="231"/>
      <c r="D3006" s="223"/>
      <c r="E3006" s="227"/>
      <c r="F3006" s="230"/>
      <c r="H3006" s="220"/>
      <c r="I3006" s="223"/>
    </row>
    <row r="3007" spans="1:9">
      <c r="A3007" s="230"/>
      <c r="B3007" s="230"/>
      <c r="C3007" s="231"/>
      <c r="D3007" s="223"/>
      <c r="E3007" s="227"/>
      <c r="F3007" s="230"/>
      <c r="H3007" s="220"/>
      <c r="I3007" s="223"/>
    </row>
    <row r="3008" spans="1:9">
      <c r="A3008" s="230"/>
      <c r="B3008" s="230"/>
      <c r="C3008" s="231"/>
      <c r="D3008" s="223"/>
      <c r="E3008" s="227"/>
      <c r="F3008" s="230"/>
      <c r="H3008" s="220"/>
      <c r="I3008" s="223"/>
    </row>
    <row r="3009" spans="1:9">
      <c r="A3009" s="230"/>
      <c r="B3009" s="230"/>
      <c r="C3009" s="231"/>
      <c r="D3009" s="223"/>
      <c r="E3009" s="227"/>
      <c r="F3009" s="230"/>
      <c r="H3009" s="220"/>
      <c r="I3009" s="223"/>
    </row>
    <row r="3010" spans="1:9">
      <c r="A3010" s="230"/>
      <c r="B3010" s="230"/>
      <c r="C3010" s="231"/>
      <c r="D3010" s="223"/>
      <c r="E3010" s="227"/>
      <c r="F3010" s="230"/>
      <c r="H3010" s="220"/>
      <c r="I3010" s="223"/>
    </row>
    <row r="3011" spans="1:9">
      <c r="A3011" s="230"/>
      <c r="B3011" s="230"/>
      <c r="C3011" s="231"/>
      <c r="D3011" s="223"/>
      <c r="E3011" s="227"/>
      <c r="F3011" s="230"/>
      <c r="H3011" s="220"/>
      <c r="I3011" s="223"/>
    </row>
    <row r="3012" spans="1:9">
      <c r="A3012" s="230"/>
      <c r="B3012" s="230"/>
      <c r="C3012" s="231"/>
      <c r="D3012" s="223"/>
      <c r="E3012" s="227"/>
      <c r="F3012" s="230"/>
      <c r="H3012" s="220"/>
      <c r="I3012" s="223"/>
    </row>
    <row r="3013" spans="1:9">
      <c r="A3013" s="230"/>
      <c r="B3013" s="230"/>
      <c r="C3013" s="231"/>
      <c r="D3013" s="223"/>
      <c r="E3013" s="227"/>
      <c r="F3013" s="230"/>
      <c r="H3013" s="220"/>
      <c r="I3013" s="223"/>
    </row>
    <row r="3014" spans="1:9">
      <c r="A3014" s="230"/>
      <c r="B3014" s="230"/>
      <c r="C3014" s="231"/>
      <c r="D3014" s="223"/>
      <c r="E3014" s="227"/>
      <c r="F3014" s="230"/>
      <c r="H3014" s="220"/>
      <c r="I3014" s="223"/>
    </row>
    <row r="3015" spans="1:9">
      <c r="A3015" s="230"/>
      <c r="B3015" s="230"/>
      <c r="C3015" s="231"/>
      <c r="D3015" s="223"/>
      <c r="E3015" s="227"/>
      <c r="F3015" s="230"/>
      <c r="H3015" s="220"/>
      <c r="I3015" s="223"/>
    </row>
    <row r="3016" spans="1:9">
      <c r="A3016" s="230"/>
      <c r="B3016" s="230"/>
      <c r="C3016" s="231"/>
      <c r="D3016" s="223"/>
      <c r="E3016" s="227"/>
      <c r="F3016" s="230"/>
      <c r="H3016" s="220"/>
      <c r="I3016" s="223"/>
    </row>
    <row r="3017" spans="1:9">
      <c r="A3017" s="230"/>
      <c r="B3017" s="230"/>
      <c r="C3017" s="231"/>
      <c r="D3017" s="223"/>
      <c r="E3017" s="227"/>
      <c r="F3017" s="230"/>
      <c r="H3017" s="220"/>
      <c r="I3017" s="223"/>
    </row>
    <row r="3018" spans="1:9">
      <c r="A3018" s="230"/>
      <c r="B3018" s="230"/>
      <c r="C3018" s="231"/>
      <c r="D3018" s="223"/>
      <c r="E3018" s="227"/>
      <c r="F3018" s="230"/>
      <c r="H3018" s="220"/>
      <c r="I3018" s="223"/>
    </row>
    <row r="3019" spans="1:9">
      <c r="A3019" s="230"/>
      <c r="B3019" s="230"/>
      <c r="C3019" s="231"/>
      <c r="D3019" s="223"/>
      <c r="E3019" s="227"/>
      <c r="F3019" s="230"/>
      <c r="H3019" s="220"/>
      <c r="I3019" s="223"/>
    </row>
    <row r="3020" spans="1:9">
      <c r="A3020" s="230"/>
      <c r="B3020" s="230"/>
      <c r="C3020" s="231"/>
      <c r="D3020" s="223"/>
      <c r="E3020" s="227"/>
      <c r="F3020" s="230"/>
      <c r="H3020" s="220"/>
      <c r="I3020" s="223"/>
    </row>
    <row r="3021" spans="1:9">
      <c r="A3021" s="230"/>
      <c r="B3021" s="230"/>
      <c r="C3021" s="231"/>
      <c r="D3021" s="223"/>
      <c r="E3021" s="227"/>
      <c r="F3021" s="230"/>
      <c r="H3021" s="220"/>
      <c r="I3021" s="223"/>
    </row>
    <row r="3022" spans="1:9">
      <c r="A3022" s="230"/>
      <c r="B3022" s="230"/>
      <c r="C3022" s="231"/>
      <c r="D3022" s="223"/>
      <c r="E3022" s="227"/>
      <c r="F3022" s="230"/>
      <c r="H3022" s="220"/>
      <c r="I3022" s="223"/>
    </row>
    <row r="3023" spans="1:9">
      <c r="A3023" s="230"/>
      <c r="B3023" s="230"/>
      <c r="C3023" s="231"/>
      <c r="D3023" s="223"/>
      <c r="E3023" s="227"/>
      <c r="F3023" s="230"/>
      <c r="H3023" s="220"/>
      <c r="I3023" s="223"/>
    </row>
    <row r="3024" spans="1:9">
      <c r="A3024" s="230"/>
      <c r="B3024" s="230"/>
      <c r="C3024" s="231"/>
      <c r="D3024" s="223"/>
      <c r="E3024" s="227"/>
      <c r="F3024" s="230"/>
      <c r="H3024" s="220"/>
      <c r="I3024" s="223"/>
    </row>
    <row r="3025" spans="1:9">
      <c r="A3025" s="230"/>
      <c r="B3025" s="230"/>
      <c r="C3025" s="231"/>
      <c r="D3025" s="223"/>
      <c r="E3025" s="227"/>
      <c r="F3025" s="230"/>
      <c r="H3025" s="220"/>
      <c r="I3025" s="223"/>
    </row>
    <row r="3026" spans="1:9">
      <c r="A3026" s="230"/>
      <c r="B3026" s="230"/>
      <c r="C3026" s="231"/>
      <c r="D3026" s="223"/>
      <c r="E3026" s="227"/>
      <c r="F3026" s="230"/>
      <c r="H3026" s="220"/>
      <c r="I3026" s="223"/>
    </row>
    <row r="3027" spans="1:9">
      <c r="A3027" s="230"/>
      <c r="B3027" s="230"/>
      <c r="C3027" s="231"/>
      <c r="D3027" s="223"/>
      <c r="E3027" s="227"/>
      <c r="F3027" s="230"/>
      <c r="H3027" s="220"/>
      <c r="I3027" s="223"/>
    </row>
    <row r="3028" spans="1:9">
      <c r="A3028" s="230"/>
      <c r="B3028" s="230"/>
      <c r="C3028" s="231"/>
      <c r="D3028" s="223"/>
      <c r="E3028" s="227"/>
      <c r="F3028" s="230"/>
      <c r="H3028" s="220"/>
      <c r="I3028" s="223"/>
    </row>
    <row r="3029" spans="1:9">
      <c r="A3029" s="230"/>
      <c r="B3029" s="230"/>
      <c r="C3029" s="231"/>
      <c r="D3029" s="223"/>
      <c r="E3029" s="227"/>
      <c r="F3029" s="230"/>
      <c r="H3029" s="220"/>
      <c r="I3029" s="223"/>
    </row>
    <row r="3030" spans="1:9">
      <c r="A3030" s="230"/>
      <c r="B3030" s="230"/>
      <c r="C3030" s="231"/>
      <c r="D3030" s="223"/>
      <c r="E3030" s="227"/>
      <c r="F3030" s="230"/>
      <c r="H3030" s="220"/>
      <c r="I3030" s="223"/>
    </row>
    <row r="3031" spans="1:9">
      <c r="A3031" s="230"/>
      <c r="B3031" s="230"/>
      <c r="C3031" s="231"/>
      <c r="D3031" s="223"/>
      <c r="E3031" s="227"/>
      <c r="F3031" s="230"/>
      <c r="H3031" s="220"/>
      <c r="I3031" s="223"/>
    </row>
    <row r="3032" spans="1:9">
      <c r="A3032" s="230"/>
      <c r="B3032" s="230"/>
      <c r="C3032" s="231"/>
      <c r="D3032" s="223"/>
      <c r="E3032" s="227"/>
      <c r="F3032" s="230"/>
      <c r="H3032" s="220"/>
      <c r="I3032" s="223"/>
    </row>
    <row r="3033" spans="1:9">
      <c r="A3033" s="230"/>
      <c r="B3033" s="230"/>
      <c r="C3033" s="231"/>
      <c r="D3033" s="223"/>
      <c r="E3033" s="227"/>
      <c r="F3033" s="230"/>
      <c r="H3033" s="220"/>
      <c r="I3033" s="223"/>
    </row>
    <row r="3034" spans="1:9">
      <c r="A3034" s="230"/>
      <c r="B3034" s="230"/>
      <c r="C3034" s="231"/>
      <c r="D3034" s="223"/>
      <c r="E3034" s="227"/>
      <c r="F3034" s="230"/>
      <c r="H3034" s="220"/>
      <c r="I3034" s="223"/>
    </row>
    <row r="3035" spans="1:9">
      <c r="A3035" s="230"/>
      <c r="B3035" s="230"/>
      <c r="C3035" s="231"/>
      <c r="D3035" s="223"/>
      <c r="E3035" s="227"/>
      <c r="F3035" s="230"/>
      <c r="H3035" s="220"/>
      <c r="I3035" s="223"/>
    </row>
    <row r="3036" spans="1:9">
      <c r="A3036" s="230"/>
      <c r="B3036" s="230"/>
      <c r="C3036" s="231"/>
      <c r="D3036" s="223"/>
      <c r="E3036" s="227"/>
      <c r="F3036" s="230"/>
      <c r="H3036" s="220"/>
      <c r="I3036" s="223"/>
    </row>
    <row r="3037" spans="1:9">
      <c r="A3037" s="230"/>
      <c r="B3037" s="230"/>
      <c r="C3037" s="231"/>
      <c r="D3037" s="223"/>
      <c r="E3037" s="227"/>
      <c r="F3037" s="230"/>
      <c r="H3037" s="220"/>
      <c r="I3037" s="223"/>
    </row>
    <row r="3038" spans="1:9">
      <c r="A3038" s="230"/>
      <c r="B3038" s="230"/>
      <c r="C3038" s="231"/>
      <c r="D3038" s="223"/>
      <c r="E3038" s="227"/>
      <c r="F3038" s="230"/>
      <c r="H3038" s="220"/>
      <c r="I3038" s="223"/>
    </row>
    <row r="3039" spans="1:9">
      <c r="A3039" s="230"/>
      <c r="B3039" s="230"/>
      <c r="C3039" s="231"/>
      <c r="D3039" s="223"/>
      <c r="E3039" s="227"/>
      <c r="F3039" s="230"/>
      <c r="H3039" s="220"/>
      <c r="I3039" s="223"/>
    </row>
    <row r="3040" spans="1:9">
      <c r="A3040" s="230"/>
      <c r="B3040" s="230"/>
      <c r="C3040" s="231"/>
      <c r="D3040" s="223"/>
      <c r="E3040" s="227"/>
      <c r="F3040" s="230"/>
      <c r="H3040" s="220"/>
      <c r="I3040" s="223"/>
    </row>
    <row r="3041" spans="1:9">
      <c r="A3041" s="230"/>
      <c r="B3041" s="230"/>
      <c r="C3041" s="231"/>
      <c r="D3041" s="223"/>
      <c r="E3041" s="227"/>
      <c r="F3041" s="230"/>
      <c r="H3041" s="220"/>
      <c r="I3041" s="223"/>
    </row>
    <row r="3042" spans="1:9">
      <c r="A3042" s="230"/>
      <c r="B3042" s="230"/>
      <c r="C3042" s="231"/>
      <c r="D3042" s="223"/>
      <c r="E3042" s="227"/>
      <c r="F3042" s="230"/>
      <c r="H3042" s="220"/>
      <c r="I3042" s="223"/>
    </row>
    <row r="3043" spans="1:9">
      <c r="A3043" s="230"/>
      <c r="B3043" s="230"/>
      <c r="C3043" s="231"/>
      <c r="D3043" s="223"/>
      <c r="E3043" s="227"/>
      <c r="F3043" s="230"/>
      <c r="H3043" s="220"/>
      <c r="I3043" s="223"/>
    </row>
    <row r="3044" spans="1:9">
      <c r="A3044" s="230"/>
      <c r="B3044" s="230"/>
      <c r="C3044" s="231"/>
      <c r="D3044" s="223"/>
      <c r="E3044" s="227"/>
      <c r="F3044" s="230"/>
      <c r="H3044" s="220"/>
      <c r="I3044" s="223"/>
    </row>
    <row r="3045" spans="1:9">
      <c r="A3045" s="230"/>
      <c r="B3045" s="230"/>
      <c r="C3045" s="231"/>
      <c r="D3045" s="223"/>
      <c r="E3045" s="227"/>
      <c r="F3045" s="230"/>
      <c r="H3045" s="220"/>
      <c r="I3045" s="223"/>
    </row>
    <row r="3046" spans="1:9">
      <c r="A3046" s="230"/>
      <c r="B3046" s="230"/>
      <c r="C3046" s="231"/>
      <c r="D3046" s="223"/>
      <c r="E3046" s="227"/>
      <c r="F3046" s="230"/>
      <c r="H3046" s="220"/>
      <c r="I3046" s="223"/>
    </row>
    <row r="3047" spans="1:9">
      <c r="A3047" s="230"/>
      <c r="B3047" s="230"/>
      <c r="C3047" s="231"/>
      <c r="D3047" s="223"/>
      <c r="E3047" s="227"/>
      <c r="F3047" s="230"/>
      <c r="H3047" s="220"/>
      <c r="I3047" s="223"/>
    </row>
    <row r="3048" spans="1:9">
      <c r="A3048" s="230"/>
      <c r="B3048" s="230"/>
      <c r="C3048" s="231"/>
      <c r="D3048" s="223"/>
      <c r="E3048" s="227"/>
      <c r="F3048" s="230"/>
      <c r="H3048" s="220"/>
      <c r="I3048" s="223"/>
    </row>
    <row r="3049" spans="1:9">
      <c r="A3049" s="230"/>
      <c r="B3049" s="230"/>
      <c r="C3049" s="231"/>
      <c r="D3049" s="223"/>
      <c r="E3049" s="227"/>
      <c r="F3049" s="230"/>
      <c r="H3049" s="220"/>
      <c r="I3049" s="223"/>
    </row>
    <row r="3050" spans="1:9">
      <c r="A3050" s="230"/>
      <c r="B3050" s="230"/>
      <c r="C3050" s="231"/>
      <c r="D3050" s="223"/>
      <c r="E3050" s="227"/>
      <c r="F3050" s="230"/>
      <c r="H3050" s="220"/>
      <c r="I3050" s="223"/>
    </row>
    <row r="3051" spans="1:9">
      <c r="A3051" s="230"/>
      <c r="B3051" s="230"/>
      <c r="C3051" s="231"/>
      <c r="D3051" s="223"/>
      <c r="E3051" s="227"/>
      <c r="F3051" s="230"/>
      <c r="H3051" s="220"/>
      <c r="I3051" s="223"/>
    </row>
    <row r="3052" spans="1:9">
      <c r="A3052" s="230"/>
      <c r="B3052" s="230"/>
      <c r="C3052" s="231"/>
      <c r="D3052" s="223"/>
      <c r="E3052" s="227"/>
      <c r="F3052" s="230"/>
      <c r="H3052" s="220"/>
      <c r="I3052" s="223"/>
    </row>
    <row r="3053" spans="1:9">
      <c r="A3053" s="230"/>
      <c r="B3053" s="230"/>
      <c r="C3053" s="231"/>
      <c r="D3053" s="223"/>
      <c r="E3053" s="227"/>
      <c r="F3053" s="230"/>
      <c r="H3053" s="220"/>
      <c r="I3053" s="223"/>
    </row>
    <row r="3054" spans="1:9">
      <c r="A3054" s="230"/>
      <c r="B3054" s="230"/>
      <c r="C3054" s="231"/>
      <c r="D3054" s="223"/>
      <c r="E3054" s="227"/>
      <c r="F3054" s="230"/>
      <c r="H3054" s="220"/>
      <c r="I3054" s="223"/>
    </row>
    <row r="3055" spans="1:9">
      <c r="A3055" s="230"/>
      <c r="B3055" s="230"/>
      <c r="C3055" s="231"/>
      <c r="D3055" s="223"/>
      <c r="E3055" s="227"/>
      <c r="F3055" s="230"/>
      <c r="H3055" s="220"/>
      <c r="I3055" s="223"/>
    </row>
    <row r="3056" spans="1:9">
      <c r="A3056" s="230"/>
      <c r="B3056" s="230"/>
      <c r="C3056" s="231"/>
      <c r="D3056" s="223"/>
      <c r="E3056" s="227"/>
      <c r="F3056" s="230"/>
      <c r="H3056" s="220"/>
      <c r="I3056" s="223"/>
    </row>
    <row r="3057" spans="1:9">
      <c r="A3057" s="230"/>
      <c r="B3057" s="230"/>
      <c r="C3057" s="231"/>
      <c r="D3057" s="223"/>
      <c r="E3057" s="227"/>
      <c r="F3057" s="230"/>
      <c r="H3057" s="220"/>
      <c r="I3057" s="223"/>
    </row>
    <row r="3058" spans="1:9">
      <c r="A3058" s="230"/>
      <c r="B3058" s="230"/>
      <c r="C3058" s="231"/>
      <c r="D3058" s="223"/>
      <c r="E3058" s="227"/>
      <c r="F3058" s="230"/>
      <c r="H3058" s="220"/>
      <c r="I3058" s="223"/>
    </row>
    <row r="3059" spans="1:9">
      <c r="A3059" s="230"/>
      <c r="B3059" s="230"/>
      <c r="C3059" s="231"/>
      <c r="D3059" s="223"/>
      <c r="E3059" s="227"/>
      <c r="F3059" s="230"/>
      <c r="H3059" s="220"/>
      <c r="I3059" s="223"/>
    </row>
    <row r="3060" spans="1:9">
      <c r="A3060" s="230"/>
      <c r="B3060" s="230"/>
      <c r="C3060" s="231"/>
      <c r="D3060" s="223"/>
      <c r="E3060" s="227"/>
      <c r="F3060" s="230"/>
      <c r="H3060" s="220"/>
      <c r="I3060" s="223"/>
    </row>
    <row r="3061" spans="1:9">
      <c r="A3061" s="230"/>
      <c r="B3061" s="230"/>
      <c r="C3061" s="231"/>
      <c r="D3061" s="223"/>
      <c r="E3061" s="227"/>
      <c r="F3061" s="230"/>
      <c r="H3061" s="220"/>
      <c r="I3061" s="223"/>
    </row>
    <row r="3062" spans="1:9">
      <c r="A3062" s="230"/>
      <c r="B3062" s="230"/>
      <c r="C3062" s="231"/>
      <c r="D3062" s="223"/>
      <c r="E3062" s="227"/>
      <c r="F3062" s="230"/>
      <c r="H3062" s="220"/>
      <c r="I3062" s="223"/>
    </row>
    <row r="3063" spans="1:9">
      <c r="A3063" s="230"/>
      <c r="B3063" s="230"/>
      <c r="C3063" s="231"/>
      <c r="D3063" s="223"/>
      <c r="E3063" s="227"/>
      <c r="F3063" s="230"/>
      <c r="H3063" s="220"/>
      <c r="I3063" s="223"/>
    </row>
    <row r="3064" spans="1:9">
      <c r="A3064" s="230"/>
      <c r="B3064" s="230"/>
      <c r="C3064" s="231"/>
      <c r="D3064" s="223"/>
      <c r="E3064" s="227"/>
      <c r="F3064" s="230"/>
      <c r="H3064" s="220"/>
      <c r="I3064" s="223"/>
    </row>
    <row r="3065" spans="1:9">
      <c r="A3065" s="230"/>
      <c r="B3065" s="230"/>
      <c r="C3065" s="231"/>
      <c r="D3065" s="223"/>
      <c r="E3065" s="227"/>
      <c r="F3065" s="230"/>
      <c r="H3065" s="220"/>
      <c r="I3065" s="223"/>
    </row>
    <row r="3066" spans="1:9">
      <c r="A3066" s="230"/>
      <c r="B3066" s="230"/>
      <c r="C3066" s="231"/>
      <c r="D3066" s="223"/>
      <c r="E3066" s="227"/>
      <c r="F3066" s="230"/>
      <c r="H3066" s="220"/>
      <c r="I3066" s="223"/>
    </row>
    <row r="3067" spans="1:9">
      <c r="A3067" s="230"/>
      <c r="B3067" s="230"/>
      <c r="C3067" s="231"/>
      <c r="D3067" s="223"/>
      <c r="E3067" s="227"/>
      <c r="F3067" s="230"/>
      <c r="H3067" s="220"/>
      <c r="I3067" s="223"/>
    </row>
    <row r="3068" spans="1:9">
      <c r="A3068" s="230"/>
      <c r="B3068" s="230"/>
      <c r="C3068" s="231"/>
      <c r="D3068" s="223"/>
      <c r="E3068" s="227"/>
      <c r="F3068" s="230"/>
      <c r="H3068" s="220"/>
      <c r="I3068" s="223"/>
    </row>
    <row r="3069" spans="1:9">
      <c r="A3069" s="230"/>
      <c r="B3069" s="230"/>
      <c r="C3069" s="231"/>
      <c r="D3069" s="223"/>
      <c r="E3069" s="227"/>
      <c r="F3069" s="230"/>
      <c r="H3069" s="220"/>
      <c r="I3069" s="223"/>
    </row>
    <row r="3070" spans="1:9">
      <c r="A3070" s="230"/>
      <c r="B3070" s="230"/>
      <c r="C3070" s="231"/>
      <c r="D3070" s="223"/>
      <c r="E3070" s="227"/>
      <c r="F3070" s="230"/>
      <c r="H3070" s="220"/>
      <c r="I3070" s="223"/>
    </row>
    <row r="3071" spans="1:9">
      <c r="A3071" s="230"/>
      <c r="B3071" s="230"/>
      <c r="C3071" s="231"/>
      <c r="D3071" s="223"/>
      <c r="E3071" s="227"/>
      <c r="F3071" s="230"/>
      <c r="H3071" s="220"/>
      <c r="I3071" s="223"/>
    </row>
    <row r="3072" spans="1:9">
      <c r="A3072" s="230"/>
      <c r="B3072" s="230"/>
      <c r="C3072" s="231"/>
      <c r="D3072" s="223"/>
      <c r="E3072" s="227"/>
      <c r="F3072" s="230"/>
      <c r="H3072" s="220"/>
      <c r="I3072" s="223"/>
    </row>
    <row r="3073" spans="1:9">
      <c r="A3073" s="230"/>
      <c r="B3073" s="230"/>
      <c r="C3073" s="231"/>
      <c r="D3073" s="223"/>
      <c r="E3073" s="227"/>
      <c r="F3073" s="230"/>
      <c r="H3073" s="220"/>
      <c r="I3073" s="223"/>
    </row>
    <row r="3074" spans="1:9">
      <c r="A3074" s="230"/>
      <c r="B3074" s="230"/>
      <c r="C3074" s="231"/>
      <c r="D3074" s="223"/>
      <c r="E3074" s="227"/>
      <c r="F3074" s="230"/>
      <c r="H3074" s="220"/>
      <c r="I3074" s="223"/>
    </row>
    <row r="3075" spans="1:9">
      <c r="A3075" s="230"/>
      <c r="B3075" s="230"/>
      <c r="C3075" s="231"/>
      <c r="D3075" s="223"/>
      <c r="E3075" s="227"/>
      <c r="F3075" s="230"/>
      <c r="H3075" s="220"/>
      <c r="I3075" s="223"/>
    </row>
    <row r="3076" spans="1:9">
      <c r="A3076" s="230"/>
      <c r="B3076" s="230"/>
      <c r="C3076" s="231"/>
      <c r="D3076" s="223"/>
      <c r="E3076" s="227"/>
      <c r="F3076" s="230"/>
      <c r="H3076" s="220"/>
      <c r="I3076" s="223"/>
    </row>
    <row r="3077" spans="1:9">
      <c r="A3077" s="230"/>
      <c r="B3077" s="230"/>
      <c r="C3077" s="231"/>
      <c r="D3077" s="223"/>
      <c r="E3077" s="227"/>
      <c r="F3077" s="230"/>
      <c r="H3077" s="220"/>
      <c r="I3077" s="223"/>
    </row>
    <row r="3078" spans="1:9">
      <c r="A3078" s="230"/>
      <c r="B3078" s="230"/>
      <c r="C3078" s="231"/>
      <c r="D3078" s="223"/>
      <c r="E3078" s="227"/>
      <c r="F3078" s="230"/>
      <c r="H3078" s="220"/>
      <c r="I3078" s="223"/>
    </row>
    <row r="3079" spans="1:9">
      <c r="A3079" s="230"/>
      <c r="B3079" s="230"/>
      <c r="C3079" s="231"/>
      <c r="D3079" s="223"/>
      <c r="E3079" s="227"/>
      <c r="F3079" s="230"/>
      <c r="H3079" s="220"/>
      <c r="I3079" s="223"/>
    </row>
    <row r="3080" spans="1:9">
      <c r="A3080" s="230"/>
      <c r="B3080" s="230"/>
      <c r="C3080" s="231"/>
      <c r="D3080" s="223"/>
      <c r="E3080" s="227"/>
      <c r="F3080" s="230"/>
      <c r="H3080" s="220"/>
      <c r="I3080" s="223"/>
    </row>
    <row r="3081" spans="1:9">
      <c r="A3081" s="230"/>
      <c r="B3081" s="230"/>
      <c r="C3081" s="231"/>
      <c r="D3081" s="223"/>
      <c r="E3081" s="227"/>
      <c r="F3081" s="230"/>
      <c r="H3081" s="220"/>
      <c r="I3081" s="223"/>
    </row>
    <row r="3082" spans="1:9">
      <c r="A3082" s="230"/>
      <c r="B3082" s="230"/>
      <c r="C3082" s="231"/>
      <c r="D3082" s="223"/>
      <c r="E3082" s="227"/>
      <c r="F3082" s="230"/>
      <c r="H3082" s="220"/>
      <c r="I3082" s="223"/>
    </row>
    <row r="3083" spans="1:9">
      <c r="A3083" s="230"/>
      <c r="B3083" s="230"/>
      <c r="C3083" s="231"/>
      <c r="D3083" s="223"/>
      <c r="E3083" s="227"/>
      <c r="F3083" s="230"/>
      <c r="H3083" s="220"/>
      <c r="I3083" s="223"/>
    </row>
    <row r="3084" spans="1:9">
      <c r="A3084" s="230"/>
      <c r="B3084" s="230"/>
      <c r="C3084" s="231"/>
      <c r="D3084" s="223"/>
      <c r="E3084" s="227"/>
      <c r="F3084" s="230"/>
      <c r="H3084" s="220"/>
      <c r="I3084" s="223"/>
    </row>
    <row r="3085" spans="1:9">
      <c r="A3085" s="230"/>
      <c r="B3085" s="230"/>
      <c r="C3085" s="231"/>
      <c r="D3085" s="223"/>
      <c r="E3085" s="227"/>
      <c r="F3085" s="230"/>
      <c r="H3085" s="220"/>
      <c r="I3085" s="223"/>
    </row>
    <row r="3086" spans="1:9">
      <c r="A3086" s="230"/>
      <c r="B3086" s="230"/>
      <c r="C3086" s="231"/>
      <c r="D3086" s="223"/>
      <c r="E3086" s="227"/>
      <c r="F3086" s="230"/>
      <c r="H3086" s="220"/>
      <c r="I3086" s="223"/>
    </row>
    <row r="3087" spans="1:9">
      <c r="A3087" s="230"/>
      <c r="B3087" s="230"/>
      <c r="C3087" s="231"/>
      <c r="D3087" s="223"/>
      <c r="E3087" s="227"/>
      <c r="F3087" s="230"/>
      <c r="H3087" s="220"/>
      <c r="I3087" s="223"/>
    </row>
    <row r="3088" spans="1:9">
      <c r="A3088" s="230"/>
      <c r="B3088" s="230"/>
      <c r="C3088" s="231"/>
      <c r="D3088" s="223"/>
      <c r="E3088" s="227"/>
      <c r="F3088" s="230"/>
      <c r="H3088" s="220"/>
      <c r="I3088" s="223"/>
    </row>
    <row r="3089" spans="1:9">
      <c r="A3089" s="230"/>
      <c r="B3089" s="230"/>
      <c r="C3089" s="231"/>
      <c r="D3089" s="223"/>
      <c r="E3089" s="227"/>
      <c r="F3089" s="230"/>
      <c r="H3089" s="220"/>
      <c r="I3089" s="223"/>
    </row>
    <row r="3090" spans="1:9">
      <c r="A3090" s="230"/>
      <c r="B3090" s="230"/>
      <c r="C3090" s="231"/>
      <c r="D3090" s="223"/>
      <c r="E3090" s="227"/>
      <c r="F3090" s="230"/>
      <c r="H3090" s="220"/>
      <c r="I3090" s="223"/>
    </row>
    <row r="3091" spans="1:9">
      <c r="A3091" s="230"/>
      <c r="B3091" s="230"/>
      <c r="C3091" s="231"/>
      <c r="D3091" s="223"/>
      <c r="E3091" s="227"/>
      <c r="F3091" s="230"/>
      <c r="H3091" s="220"/>
      <c r="I3091" s="223"/>
    </row>
    <row r="3092" spans="1:9">
      <c r="A3092" s="230"/>
      <c r="B3092" s="230"/>
      <c r="C3092" s="231"/>
      <c r="D3092" s="223"/>
      <c r="E3092" s="227"/>
      <c r="F3092" s="230"/>
      <c r="H3092" s="220"/>
      <c r="I3092" s="223"/>
    </row>
    <row r="3093" spans="1:9">
      <c r="A3093" s="230"/>
      <c r="B3093" s="230"/>
      <c r="C3093" s="231"/>
      <c r="D3093" s="223"/>
      <c r="E3093" s="227"/>
      <c r="F3093" s="230"/>
      <c r="H3093" s="220"/>
      <c r="I3093" s="223"/>
    </row>
    <row r="3094" spans="1:9">
      <c r="A3094" s="230"/>
      <c r="B3094" s="230"/>
      <c r="C3094" s="231"/>
      <c r="D3094" s="223"/>
      <c r="E3094" s="227"/>
      <c r="F3094" s="230"/>
      <c r="H3094" s="220"/>
      <c r="I3094" s="223"/>
    </row>
    <row r="3095" spans="1:9">
      <c r="A3095" s="230"/>
      <c r="B3095" s="230"/>
      <c r="C3095" s="231"/>
      <c r="D3095" s="223"/>
      <c r="E3095" s="227"/>
      <c r="F3095" s="230"/>
      <c r="H3095" s="220"/>
      <c r="I3095" s="223"/>
    </row>
    <row r="3096" spans="1:9">
      <c r="A3096" s="230"/>
      <c r="B3096" s="230"/>
      <c r="C3096" s="231"/>
      <c r="D3096" s="223"/>
      <c r="E3096" s="227"/>
      <c r="F3096" s="230"/>
      <c r="H3096" s="220"/>
      <c r="I3096" s="223"/>
    </row>
    <row r="3097" spans="1:9">
      <c r="A3097" s="230"/>
      <c r="B3097" s="230"/>
      <c r="C3097" s="231"/>
      <c r="D3097" s="223"/>
      <c r="E3097" s="227"/>
      <c r="F3097" s="230"/>
      <c r="H3097" s="220"/>
      <c r="I3097" s="223"/>
    </row>
    <row r="3098" spans="1:9">
      <c r="A3098" s="230"/>
      <c r="B3098" s="230"/>
      <c r="C3098" s="231"/>
      <c r="D3098" s="223"/>
      <c r="E3098" s="227"/>
      <c r="F3098" s="230"/>
      <c r="H3098" s="220"/>
      <c r="I3098" s="223"/>
    </row>
    <row r="3099" spans="1:9">
      <c r="A3099" s="230"/>
      <c r="B3099" s="230"/>
      <c r="C3099" s="231"/>
      <c r="D3099" s="223"/>
      <c r="E3099" s="227"/>
      <c r="F3099" s="230"/>
      <c r="H3099" s="220"/>
      <c r="I3099" s="223"/>
    </row>
    <row r="3100" spans="1:9">
      <c r="A3100" s="230"/>
      <c r="B3100" s="230"/>
      <c r="C3100" s="231"/>
      <c r="D3100" s="223"/>
      <c r="E3100" s="227"/>
      <c r="F3100" s="230"/>
      <c r="H3100" s="220"/>
      <c r="I3100" s="223"/>
    </row>
    <row r="3101" spans="1:9">
      <c r="A3101" s="230"/>
      <c r="B3101" s="230"/>
      <c r="C3101" s="231"/>
      <c r="D3101" s="223"/>
      <c r="E3101" s="227"/>
      <c r="F3101" s="230"/>
      <c r="H3101" s="220"/>
      <c r="I3101" s="223"/>
    </row>
    <row r="3102" spans="1:9">
      <c r="A3102" s="230"/>
      <c r="B3102" s="230"/>
      <c r="C3102" s="231"/>
      <c r="D3102" s="223"/>
      <c r="E3102" s="227"/>
      <c r="F3102" s="230"/>
      <c r="H3102" s="220"/>
      <c r="I3102" s="223"/>
    </row>
    <row r="3103" spans="1:9">
      <c r="A3103" s="230"/>
      <c r="B3103" s="230"/>
      <c r="C3103" s="231"/>
      <c r="D3103" s="223"/>
      <c r="E3103" s="227"/>
      <c r="F3103" s="230"/>
      <c r="H3103" s="220"/>
      <c r="I3103" s="223"/>
    </row>
    <row r="3104" spans="1:9">
      <c r="A3104" s="230"/>
      <c r="B3104" s="230"/>
      <c r="C3104" s="231"/>
      <c r="D3104" s="223"/>
      <c r="E3104" s="227"/>
      <c r="F3104" s="230"/>
      <c r="H3104" s="220"/>
      <c r="I3104" s="223"/>
    </row>
    <row r="3105" spans="1:9">
      <c r="A3105" s="230"/>
      <c r="B3105" s="230"/>
      <c r="C3105" s="231"/>
      <c r="D3105" s="223"/>
      <c r="E3105" s="227"/>
      <c r="F3105" s="230"/>
      <c r="H3105" s="220"/>
      <c r="I3105" s="223"/>
    </row>
    <row r="3106" spans="1:9">
      <c r="A3106" s="230"/>
      <c r="B3106" s="230"/>
      <c r="C3106" s="231"/>
      <c r="D3106" s="223"/>
      <c r="E3106" s="227"/>
      <c r="F3106" s="230"/>
      <c r="H3106" s="220"/>
      <c r="I3106" s="223"/>
    </row>
    <row r="3107" spans="1:9">
      <c r="A3107" s="230"/>
      <c r="B3107" s="230"/>
      <c r="C3107" s="231"/>
      <c r="D3107" s="223"/>
      <c r="E3107" s="227"/>
      <c r="F3107" s="230"/>
      <c r="H3107" s="220"/>
      <c r="I3107" s="223"/>
    </row>
    <row r="3108" spans="1:9">
      <c r="A3108" s="230"/>
      <c r="B3108" s="230"/>
      <c r="C3108" s="231"/>
      <c r="D3108" s="223"/>
      <c r="E3108" s="227"/>
      <c r="F3108" s="230"/>
      <c r="H3108" s="220"/>
      <c r="I3108" s="223"/>
    </row>
    <row r="3109" spans="1:9">
      <c r="A3109" s="230"/>
      <c r="B3109" s="230"/>
      <c r="C3109" s="231"/>
      <c r="D3109" s="223"/>
      <c r="E3109" s="227"/>
      <c r="F3109" s="230"/>
      <c r="H3109" s="220"/>
      <c r="I3109" s="223"/>
    </row>
    <row r="3110" spans="1:9">
      <c r="A3110" s="230"/>
      <c r="B3110" s="230"/>
      <c r="C3110" s="231"/>
      <c r="D3110" s="223"/>
      <c r="E3110" s="227"/>
      <c r="F3110" s="230"/>
      <c r="H3110" s="220"/>
      <c r="I3110" s="223"/>
    </row>
    <row r="3111" spans="1:9">
      <c r="A3111" s="230"/>
      <c r="B3111" s="230"/>
      <c r="C3111" s="231"/>
      <c r="D3111" s="223"/>
      <c r="E3111" s="227"/>
      <c r="F3111" s="230"/>
      <c r="H3111" s="220"/>
      <c r="I3111" s="223"/>
    </row>
    <row r="3112" spans="1:9">
      <c r="A3112" s="230"/>
      <c r="B3112" s="230"/>
      <c r="C3112" s="231"/>
      <c r="D3112" s="223"/>
      <c r="E3112" s="227"/>
      <c r="F3112" s="230"/>
      <c r="H3112" s="220"/>
      <c r="I3112" s="223"/>
    </row>
    <row r="3113" spans="1:9">
      <c r="A3113" s="230"/>
      <c r="B3113" s="230"/>
      <c r="C3113" s="231"/>
      <c r="D3113" s="223"/>
      <c r="E3113" s="227"/>
      <c r="F3113" s="230"/>
      <c r="H3113" s="220"/>
      <c r="I3113" s="223"/>
    </row>
    <row r="3114" spans="1:9">
      <c r="A3114" s="230"/>
      <c r="B3114" s="230"/>
      <c r="C3114" s="231"/>
      <c r="D3114" s="223"/>
      <c r="E3114" s="227"/>
      <c r="F3114" s="230"/>
      <c r="H3114" s="220"/>
      <c r="I3114" s="223"/>
    </row>
    <row r="3115" spans="1:9">
      <c r="A3115" s="230"/>
      <c r="B3115" s="230"/>
      <c r="C3115" s="231"/>
      <c r="D3115" s="223"/>
      <c r="E3115" s="227"/>
      <c r="F3115" s="230"/>
      <c r="H3115" s="220"/>
      <c r="I3115" s="223"/>
    </row>
    <row r="3116" spans="1:9">
      <c r="A3116" s="230"/>
      <c r="B3116" s="230"/>
      <c r="C3116" s="231"/>
      <c r="D3116" s="223"/>
      <c r="E3116" s="227"/>
      <c r="F3116" s="230"/>
      <c r="H3116" s="220"/>
      <c r="I3116" s="223"/>
    </row>
    <row r="3117" spans="1:9">
      <c r="A3117" s="230"/>
      <c r="B3117" s="230"/>
      <c r="C3117" s="231"/>
      <c r="D3117" s="223"/>
      <c r="E3117" s="227"/>
      <c r="F3117" s="230"/>
      <c r="H3117" s="220"/>
      <c r="I3117" s="223"/>
    </row>
    <row r="3118" spans="1:9">
      <c r="A3118" s="230"/>
      <c r="B3118" s="230"/>
      <c r="C3118" s="231"/>
      <c r="D3118" s="223"/>
      <c r="E3118" s="227"/>
      <c r="F3118" s="230"/>
      <c r="H3118" s="220"/>
      <c r="I3118" s="223"/>
    </row>
    <row r="3119" spans="1:9">
      <c r="A3119" s="230"/>
      <c r="B3119" s="230"/>
      <c r="C3119" s="231"/>
      <c r="D3119" s="223"/>
      <c r="E3119" s="227"/>
      <c r="F3119" s="230"/>
      <c r="H3119" s="220"/>
      <c r="I3119" s="223"/>
    </row>
    <row r="3120" spans="1:9">
      <c r="A3120" s="230"/>
      <c r="B3120" s="230"/>
      <c r="C3120" s="231"/>
      <c r="D3120" s="223"/>
      <c r="E3120" s="227"/>
      <c r="F3120" s="230"/>
      <c r="H3120" s="220"/>
      <c r="I3120" s="223"/>
    </row>
    <row r="3121" spans="1:9">
      <c r="A3121" s="230"/>
      <c r="B3121" s="230"/>
      <c r="C3121" s="231"/>
      <c r="D3121" s="223"/>
      <c r="E3121" s="227"/>
      <c r="F3121" s="230"/>
      <c r="H3121" s="220"/>
      <c r="I3121" s="223"/>
    </row>
    <row r="3122" spans="1:9">
      <c r="A3122" s="230"/>
      <c r="B3122" s="230"/>
      <c r="C3122" s="231"/>
      <c r="D3122" s="223"/>
      <c r="E3122" s="227"/>
      <c r="F3122" s="230"/>
      <c r="H3122" s="220"/>
      <c r="I3122" s="223"/>
    </row>
    <row r="3123" spans="1:9">
      <c r="A3123" s="230"/>
      <c r="B3123" s="230"/>
      <c r="C3123" s="231"/>
      <c r="D3123" s="223"/>
      <c r="E3123" s="227"/>
      <c r="F3123" s="230"/>
      <c r="H3123" s="220"/>
      <c r="I3123" s="223"/>
    </row>
    <row r="3124" spans="1:9">
      <c r="A3124" s="230"/>
      <c r="B3124" s="230"/>
      <c r="C3124" s="231"/>
      <c r="D3124" s="223"/>
      <c r="E3124" s="227"/>
      <c r="F3124" s="230"/>
      <c r="H3124" s="220"/>
      <c r="I3124" s="223"/>
    </row>
    <row r="3125" spans="1:9">
      <c r="A3125" s="230"/>
      <c r="B3125" s="230"/>
      <c r="C3125" s="231"/>
      <c r="D3125" s="223"/>
      <c r="E3125" s="227"/>
      <c r="F3125" s="230"/>
      <c r="H3125" s="220"/>
      <c r="I3125" s="223"/>
    </row>
    <row r="3126" spans="1:9">
      <c r="A3126" s="230"/>
      <c r="B3126" s="230"/>
      <c r="C3126" s="231"/>
      <c r="D3126" s="223"/>
      <c r="E3126" s="227"/>
      <c r="F3126" s="230"/>
      <c r="H3126" s="220"/>
      <c r="I3126" s="223"/>
    </row>
    <row r="3127" spans="1:9">
      <c r="A3127" s="230"/>
      <c r="B3127" s="230"/>
      <c r="C3127" s="231"/>
      <c r="D3127" s="223"/>
      <c r="E3127" s="227"/>
      <c r="F3127" s="230"/>
      <c r="H3127" s="220"/>
      <c r="I3127" s="223"/>
    </row>
    <row r="3128" spans="1:9">
      <c r="A3128" s="230"/>
      <c r="B3128" s="230"/>
      <c r="C3128" s="231"/>
      <c r="D3128" s="223"/>
      <c r="E3128" s="227"/>
      <c r="F3128" s="230"/>
      <c r="H3128" s="220"/>
      <c r="I3128" s="223"/>
    </row>
    <row r="3129" spans="1:9">
      <c r="A3129" s="230"/>
      <c r="B3129" s="230"/>
      <c r="C3129" s="231"/>
      <c r="D3129" s="223"/>
      <c r="E3129" s="227"/>
      <c r="F3129" s="230"/>
      <c r="H3129" s="220"/>
      <c r="I3129" s="223"/>
    </row>
    <row r="3130" spans="1:9">
      <c r="A3130" s="230"/>
      <c r="B3130" s="230"/>
      <c r="C3130" s="231"/>
      <c r="D3130" s="223"/>
      <c r="E3130" s="227"/>
      <c r="F3130" s="230"/>
      <c r="H3130" s="220"/>
      <c r="I3130" s="223"/>
    </row>
    <row r="3131" spans="1:9">
      <c r="A3131" s="230"/>
      <c r="B3131" s="230"/>
      <c r="C3131" s="231"/>
      <c r="D3131" s="223"/>
      <c r="E3131" s="227"/>
      <c r="F3131" s="230"/>
      <c r="H3131" s="220"/>
      <c r="I3131" s="223"/>
    </row>
    <row r="3132" spans="1:9">
      <c r="A3132" s="230"/>
      <c r="B3132" s="230"/>
      <c r="C3132" s="231"/>
      <c r="D3132" s="223"/>
      <c r="E3132" s="227"/>
      <c r="F3132" s="230"/>
      <c r="H3132" s="220"/>
      <c r="I3132" s="223"/>
    </row>
    <row r="3133" spans="1:9">
      <c r="A3133" s="230"/>
      <c r="B3133" s="230"/>
      <c r="C3133" s="231"/>
      <c r="D3133" s="223"/>
      <c r="E3133" s="227"/>
      <c r="F3133" s="230"/>
      <c r="H3133" s="220"/>
      <c r="I3133" s="223"/>
    </row>
    <row r="3134" spans="1:9">
      <c r="A3134" s="230"/>
      <c r="B3134" s="230"/>
      <c r="C3134" s="231"/>
      <c r="D3134" s="223"/>
      <c r="E3134" s="227"/>
      <c r="F3134" s="230"/>
      <c r="H3134" s="220"/>
      <c r="I3134" s="223"/>
    </row>
    <row r="3135" spans="1:9">
      <c r="A3135" s="230"/>
      <c r="B3135" s="230"/>
      <c r="C3135" s="231"/>
      <c r="D3135" s="223"/>
      <c r="E3135" s="227"/>
      <c r="F3135" s="230"/>
      <c r="H3135" s="220"/>
      <c r="I3135" s="223"/>
    </row>
    <row r="3136" spans="1:9">
      <c r="A3136" s="230"/>
      <c r="B3136" s="230"/>
      <c r="C3136" s="231"/>
      <c r="D3136" s="223"/>
      <c r="E3136" s="227"/>
      <c r="F3136" s="230"/>
      <c r="H3136" s="220"/>
      <c r="I3136" s="223"/>
    </row>
    <row r="3137" spans="1:9">
      <c r="A3137" s="230"/>
      <c r="B3137" s="230"/>
      <c r="C3137" s="231"/>
      <c r="D3137" s="223"/>
      <c r="E3137" s="227"/>
      <c r="F3137" s="230"/>
      <c r="H3137" s="220"/>
      <c r="I3137" s="223"/>
    </row>
    <row r="3138" spans="1:9">
      <c r="A3138" s="230"/>
      <c r="B3138" s="230"/>
      <c r="C3138" s="231"/>
      <c r="D3138" s="223"/>
      <c r="E3138" s="227"/>
      <c r="F3138" s="230"/>
      <c r="H3138" s="220"/>
      <c r="I3138" s="223"/>
    </row>
    <row r="3139" spans="1:9">
      <c r="A3139" s="230"/>
      <c r="B3139" s="230"/>
      <c r="C3139" s="231"/>
      <c r="D3139" s="223"/>
      <c r="E3139" s="227"/>
      <c r="F3139" s="230"/>
      <c r="H3139" s="220"/>
      <c r="I3139" s="223"/>
    </row>
    <row r="3140" spans="1:9">
      <c r="A3140" s="230"/>
      <c r="B3140" s="230"/>
      <c r="C3140" s="231"/>
      <c r="D3140" s="223"/>
      <c r="E3140" s="227"/>
      <c r="F3140" s="230"/>
      <c r="H3140" s="220"/>
      <c r="I3140" s="223"/>
    </row>
    <row r="3141" spans="1:9">
      <c r="A3141" s="230"/>
      <c r="B3141" s="230"/>
      <c r="C3141" s="231"/>
      <c r="D3141" s="223"/>
      <c r="E3141" s="227"/>
      <c r="F3141" s="230"/>
      <c r="H3141" s="220"/>
      <c r="I3141" s="223"/>
    </row>
    <row r="3142" spans="1:9">
      <c r="A3142" s="230"/>
      <c r="B3142" s="230"/>
      <c r="C3142" s="231"/>
      <c r="D3142" s="223"/>
      <c r="E3142" s="227"/>
      <c r="F3142" s="230"/>
      <c r="H3142" s="220"/>
      <c r="I3142" s="223"/>
    </row>
    <row r="3143" spans="1:9">
      <c r="A3143" s="230"/>
      <c r="B3143" s="230"/>
      <c r="C3143" s="231"/>
      <c r="D3143" s="223"/>
      <c r="E3143" s="227"/>
      <c r="F3143" s="230"/>
      <c r="H3143" s="220"/>
      <c r="I3143" s="223"/>
    </row>
    <row r="3144" spans="1:9">
      <c r="A3144" s="230"/>
      <c r="B3144" s="230"/>
      <c r="C3144" s="231"/>
      <c r="D3144" s="223"/>
      <c r="E3144" s="227"/>
      <c r="F3144" s="230"/>
      <c r="H3144" s="220"/>
      <c r="I3144" s="223"/>
    </row>
    <row r="3145" spans="1:9">
      <c r="A3145" s="230"/>
      <c r="B3145" s="230"/>
      <c r="C3145" s="231"/>
      <c r="D3145" s="223"/>
      <c r="E3145" s="227"/>
      <c r="F3145" s="230"/>
      <c r="H3145" s="220"/>
      <c r="I3145" s="223"/>
    </row>
    <row r="3146" spans="1:9">
      <c r="A3146" s="230"/>
      <c r="B3146" s="230"/>
      <c r="C3146" s="231"/>
      <c r="D3146" s="223"/>
      <c r="E3146" s="227"/>
      <c r="F3146" s="230"/>
      <c r="H3146" s="220"/>
      <c r="I3146" s="223"/>
    </row>
    <row r="3147" spans="1:9">
      <c r="A3147" s="230"/>
      <c r="B3147" s="230"/>
      <c r="C3147" s="231"/>
      <c r="D3147" s="223"/>
      <c r="E3147" s="227"/>
      <c r="F3147" s="230"/>
      <c r="H3147" s="220"/>
      <c r="I3147" s="223"/>
    </row>
    <row r="3148" spans="1:9">
      <c r="A3148" s="230"/>
      <c r="B3148" s="230"/>
      <c r="C3148" s="231"/>
      <c r="D3148" s="223"/>
      <c r="E3148" s="227"/>
      <c r="F3148" s="230"/>
      <c r="H3148" s="220"/>
      <c r="I3148" s="223"/>
    </row>
    <row r="3149" spans="1:9">
      <c r="A3149" s="230"/>
      <c r="B3149" s="230"/>
      <c r="C3149" s="231"/>
      <c r="D3149" s="223"/>
      <c r="E3149" s="227"/>
      <c r="F3149" s="230"/>
      <c r="H3149" s="220"/>
      <c r="I3149" s="223"/>
    </row>
    <row r="3150" spans="1:9">
      <c r="A3150" s="230"/>
      <c r="B3150" s="230"/>
      <c r="C3150" s="231"/>
      <c r="D3150" s="223"/>
      <c r="E3150" s="227"/>
      <c r="F3150" s="230"/>
      <c r="H3150" s="220"/>
      <c r="I3150" s="223"/>
    </row>
    <row r="3151" spans="1:9">
      <c r="A3151" s="230"/>
      <c r="B3151" s="230"/>
      <c r="C3151" s="231"/>
      <c r="D3151" s="223"/>
      <c r="E3151" s="227"/>
      <c r="F3151" s="230"/>
      <c r="H3151" s="220"/>
      <c r="I3151" s="223"/>
    </row>
    <row r="3152" spans="1:9">
      <c r="A3152" s="230"/>
      <c r="B3152" s="230"/>
      <c r="C3152" s="231"/>
      <c r="D3152" s="223"/>
      <c r="E3152" s="227"/>
      <c r="F3152" s="230"/>
      <c r="H3152" s="220"/>
      <c r="I3152" s="223"/>
    </row>
    <row r="3153" spans="1:9">
      <c r="A3153" s="230"/>
      <c r="B3153" s="230"/>
      <c r="C3153" s="231"/>
      <c r="D3153" s="223"/>
      <c r="E3153" s="227"/>
      <c r="F3153" s="230"/>
      <c r="H3153" s="220"/>
      <c r="I3153" s="223"/>
    </row>
    <row r="3154" spans="1:9">
      <c r="A3154" s="230"/>
      <c r="B3154" s="230"/>
      <c r="C3154" s="231"/>
      <c r="D3154" s="223"/>
      <c r="E3154" s="227"/>
      <c r="F3154" s="230"/>
      <c r="H3154" s="220"/>
      <c r="I3154" s="223"/>
    </row>
    <row r="3155" spans="1:9">
      <c r="A3155" s="230"/>
      <c r="B3155" s="230"/>
      <c r="C3155" s="231"/>
      <c r="D3155" s="223"/>
      <c r="E3155" s="227"/>
      <c r="F3155" s="230"/>
      <c r="H3155" s="220"/>
      <c r="I3155" s="223"/>
    </row>
    <row r="3156" spans="1:9">
      <c r="A3156" s="230"/>
      <c r="B3156" s="230"/>
      <c r="C3156" s="231"/>
      <c r="D3156" s="223"/>
      <c r="E3156" s="227"/>
      <c r="F3156" s="230"/>
      <c r="H3156" s="220"/>
      <c r="I3156" s="223"/>
    </row>
    <row r="3157" spans="1:9">
      <c r="A3157" s="230"/>
      <c r="B3157" s="230"/>
      <c r="C3157" s="231"/>
      <c r="D3157" s="223"/>
      <c r="E3157" s="227"/>
      <c r="F3157" s="230"/>
      <c r="H3157" s="220"/>
      <c r="I3157" s="223"/>
    </row>
    <row r="3158" spans="1:9">
      <c r="A3158" s="230"/>
      <c r="B3158" s="230"/>
      <c r="C3158" s="231"/>
      <c r="D3158" s="223"/>
      <c r="E3158" s="227"/>
      <c r="F3158" s="230"/>
      <c r="H3158" s="220"/>
      <c r="I3158" s="223"/>
    </row>
    <row r="3159" spans="1:9">
      <c r="A3159" s="230"/>
      <c r="B3159" s="230"/>
      <c r="C3159" s="231"/>
      <c r="D3159" s="223"/>
      <c r="E3159" s="227"/>
      <c r="F3159" s="230"/>
      <c r="H3159" s="220"/>
      <c r="I3159" s="223"/>
    </row>
    <row r="3160" spans="1:9">
      <c r="A3160" s="230"/>
      <c r="B3160" s="230"/>
      <c r="C3160" s="231"/>
      <c r="D3160" s="223"/>
      <c r="E3160" s="227"/>
      <c r="F3160" s="230"/>
      <c r="H3160" s="220"/>
      <c r="I3160" s="223"/>
    </row>
    <row r="3161" spans="1:9">
      <c r="A3161" s="230"/>
      <c r="B3161" s="230"/>
      <c r="C3161" s="231"/>
      <c r="D3161" s="223"/>
      <c r="E3161" s="227"/>
      <c r="F3161" s="230"/>
      <c r="H3161" s="220"/>
      <c r="I3161" s="223"/>
    </row>
    <row r="3162" spans="1:9">
      <c r="A3162" s="230"/>
      <c r="B3162" s="230"/>
      <c r="C3162" s="231"/>
      <c r="D3162" s="223"/>
      <c r="E3162" s="227"/>
      <c r="F3162" s="230"/>
      <c r="H3162" s="220"/>
      <c r="I3162" s="223"/>
    </row>
    <row r="3163" spans="1:9">
      <c r="A3163" s="230"/>
      <c r="B3163" s="230"/>
      <c r="C3163" s="231"/>
      <c r="D3163" s="223"/>
      <c r="E3163" s="227"/>
      <c r="F3163" s="230"/>
      <c r="H3163" s="220"/>
      <c r="I3163" s="223"/>
    </row>
    <row r="3164" spans="1:9">
      <c r="A3164" s="230"/>
      <c r="B3164" s="230"/>
      <c r="C3164" s="231"/>
      <c r="D3164" s="223"/>
      <c r="E3164" s="227"/>
      <c r="F3164" s="230"/>
      <c r="H3164" s="220"/>
      <c r="I3164" s="223"/>
    </row>
    <row r="3165" spans="1:9">
      <c r="A3165" s="230"/>
      <c r="B3165" s="230"/>
      <c r="C3165" s="231"/>
      <c r="D3165" s="223"/>
      <c r="E3165" s="227"/>
      <c r="F3165" s="230"/>
      <c r="H3165" s="220"/>
      <c r="I3165" s="223"/>
    </row>
    <row r="3166" spans="1:9">
      <c r="A3166" s="230"/>
      <c r="B3166" s="230"/>
      <c r="C3166" s="231"/>
      <c r="D3166" s="223"/>
      <c r="E3166" s="227"/>
      <c r="F3166" s="230"/>
      <c r="H3166" s="220"/>
      <c r="I3166" s="223"/>
    </row>
    <row r="3167" spans="1:9">
      <c r="A3167" s="230"/>
      <c r="B3167" s="230"/>
      <c r="C3167" s="231"/>
      <c r="D3167" s="223"/>
      <c r="E3167" s="227"/>
      <c r="F3167" s="230"/>
      <c r="H3167" s="220"/>
      <c r="I3167" s="223"/>
    </row>
    <row r="3168" spans="1:9">
      <c r="A3168" s="230"/>
      <c r="B3168" s="230"/>
      <c r="C3168" s="231"/>
      <c r="D3168" s="223"/>
      <c r="E3168" s="227"/>
      <c r="F3168" s="230"/>
      <c r="H3168" s="220"/>
      <c r="I3168" s="223"/>
    </row>
    <row r="3169" spans="1:9">
      <c r="A3169" s="230"/>
      <c r="B3169" s="230"/>
      <c r="C3169" s="231"/>
      <c r="D3169" s="223"/>
      <c r="E3169" s="227"/>
      <c r="F3169" s="230"/>
      <c r="H3169" s="220"/>
      <c r="I3169" s="223"/>
    </row>
    <row r="3170" spans="1:9">
      <c r="A3170" s="230"/>
      <c r="B3170" s="230"/>
      <c r="C3170" s="231"/>
      <c r="D3170" s="223"/>
      <c r="E3170" s="227"/>
      <c r="F3170" s="230"/>
      <c r="H3170" s="220"/>
      <c r="I3170" s="223"/>
    </row>
    <row r="3171" spans="1:9">
      <c r="A3171" s="230"/>
      <c r="B3171" s="230"/>
      <c r="C3171" s="231"/>
      <c r="D3171" s="223"/>
      <c r="E3171" s="227"/>
      <c r="F3171" s="230"/>
      <c r="H3171" s="220"/>
      <c r="I3171" s="223"/>
    </row>
    <row r="3172" spans="1:9">
      <c r="A3172" s="230"/>
      <c r="B3172" s="230"/>
      <c r="C3172" s="231"/>
      <c r="D3172" s="223"/>
      <c r="E3172" s="227"/>
      <c r="F3172" s="230"/>
      <c r="H3172" s="220"/>
      <c r="I3172" s="223"/>
    </row>
    <row r="3173" spans="1:9">
      <c r="A3173" s="230"/>
      <c r="B3173" s="230"/>
      <c r="C3173" s="231"/>
      <c r="D3173" s="223"/>
      <c r="E3173" s="227"/>
      <c r="F3173" s="230"/>
      <c r="H3173" s="220"/>
      <c r="I3173" s="223"/>
    </row>
    <row r="3174" spans="1:9">
      <c r="A3174" s="230"/>
      <c r="B3174" s="230"/>
      <c r="C3174" s="231"/>
      <c r="D3174" s="223"/>
      <c r="E3174" s="227"/>
      <c r="F3174" s="230"/>
      <c r="H3174" s="220"/>
      <c r="I3174" s="223"/>
    </row>
    <row r="3175" spans="1:9">
      <c r="A3175" s="230"/>
      <c r="B3175" s="230"/>
      <c r="C3175" s="231"/>
      <c r="D3175" s="223"/>
      <c r="E3175" s="227"/>
      <c r="F3175" s="230"/>
      <c r="H3175" s="220"/>
      <c r="I3175" s="223"/>
    </row>
    <row r="3176" spans="1:9">
      <c r="A3176" s="230"/>
      <c r="B3176" s="230"/>
      <c r="C3176" s="231"/>
      <c r="D3176" s="223"/>
      <c r="E3176" s="227"/>
      <c r="F3176" s="230"/>
      <c r="H3176" s="220"/>
      <c r="I3176" s="223"/>
    </row>
    <row r="3177" spans="1:9">
      <c r="A3177" s="230"/>
      <c r="B3177" s="230"/>
      <c r="C3177" s="231"/>
      <c r="D3177" s="223"/>
      <c r="E3177" s="227"/>
      <c r="F3177" s="230"/>
      <c r="H3177" s="220"/>
      <c r="I3177" s="223"/>
    </row>
    <row r="3178" spans="1:9">
      <c r="A3178" s="230"/>
      <c r="B3178" s="230"/>
      <c r="C3178" s="231"/>
      <c r="D3178" s="223"/>
      <c r="E3178" s="227"/>
      <c r="F3178" s="230"/>
      <c r="H3178" s="220"/>
      <c r="I3178" s="223"/>
    </row>
    <row r="3179" spans="1:9">
      <c r="A3179" s="230"/>
      <c r="B3179" s="230"/>
      <c r="C3179" s="231"/>
      <c r="D3179" s="223"/>
      <c r="E3179" s="227"/>
      <c r="F3179" s="230"/>
      <c r="H3179" s="220"/>
      <c r="I3179" s="223"/>
    </row>
    <row r="3180" spans="1:9">
      <c r="A3180" s="230"/>
      <c r="B3180" s="230"/>
      <c r="C3180" s="231"/>
      <c r="D3180" s="223"/>
      <c r="E3180" s="227"/>
      <c r="F3180" s="230"/>
      <c r="H3180" s="220"/>
      <c r="I3180" s="223"/>
    </row>
    <row r="3181" spans="1:9">
      <c r="A3181" s="230"/>
      <c r="B3181" s="230"/>
      <c r="C3181" s="231"/>
      <c r="D3181" s="223"/>
      <c r="E3181" s="227"/>
      <c r="F3181" s="230"/>
      <c r="H3181" s="220"/>
      <c r="I3181" s="223"/>
    </row>
    <row r="3182" spans="1:9">
      <c r="A3182" s="230"/>
      <c r="B3182" s="230"/>
      <c r="C3182" s="231"/>
      <c r="D3182" s="223"/>
      <c r="E3182" s="227"/>
      <c r="F3182" s="230"/>
      <c r="H3182" s="220"/>
      <c r="I3182" s="223"/>
    </row>
    <row r="3183" spans="1:9">
      <c r="A3183" s="230"/>
      <c r="B3183" s="230"/>
      <c r="C3183" s="231"/>
      <c r="D3183" s="223"/>
      <c r="E3183" s="227"/>
      <c r="F3183" s="230"/>
      <c r="H3183" s="220"/>
      <c r="I3183" s="223"/>
    </row>
    <row r="3184" spans="1:9">
      <c r="A3184" s="230"/>
      <c r="B3184" s="230"/>
      <c r="C3184" s="231"/>
      <c r="D3184" s="223"/>
      <c r="E3184" s="227"/>
      <c r="F3184" s="230"/>
      <c r="H3184" s="220"/>
      <c r="I3184" s="223"/>
    </row>
    <row r="3185" spans="1:9">
      <c r="A3185" s="230"/>
      <c r="B3185" s="230"/>
      <c r="C3185" s="231"/>
      <c r="D3185" s="223"/>
      <c r="E3185" s="227"/>
      <c r="F3185" s="230"/>
      <c r="H3185" s="220"/>
      <c r="I3185" s="223"/>
    </row>
    <row r="3186" spans="1:9">
      <c r="A3186" s="230"/>
      <c r="B3186" s="230"/>
      <c r="C3186" s="231"/>
      <c r="D3186" s="223"/>
      <c r="E3186" s="227"/>
      <c r="F3186" s="230"/>
      <c r="H3186" s="220"/>
      <c r="I3186" s="223"/>
    </row>
    <row r="3187" spans="1:9">
      <c r="A3187" s="230"/>
      <c r="B3187" s="230"/>
      <c r="C3187" s="231"/>
      <c r="D3187" s="223"/>
      <c r="E3187" s="227"/>
      <c r="F3187" s="230"/>
      <c r="H3187" s="220"/>
      <c r="I3187" s="223"/>
    </row>
    <row r="3188" spans="1:9">
      <c r="A3188" s="230"/>
      <c r="B3188" s="230"/>
      <c r="C3188" s="231"/>
      <c r="D3188" s="223"/>
      <c r="E3188" s="227"/>
      <c r="F3188" s="230"/>
      <c r="H3188" s="220"/>
      <c r="I3188" s="223"/>
    </row>
    <row r="3189" spans="1:9">
      <c r="A3189" s="230"/>
      <c r="B3189" s="230"/>
      <c r="C3189" s="231"/>
      <c r="D3189" s="223"/>
      <c r="E3189" s="227"/>
      <c r="F3189" s="230"/>
      <c r="H3189" s="220"/>
      <c r="I3189" s="223"/>
    </row>
    <row r="3190" spans="1:9">
      <c r="A3190" s="230"/>
      <c r="B3190" s="230"/>
      <c r="C3190" s="231"/>
      <c r="D3190" s="223"/>
      <c r="E3190" s="227"/>
      <c r="F3190" s="230"/>
      <c r="H3190" s="220"/>
      <c r="I3190" s="223"/>
    </row>
    <row r="3191" spans="1:9">
      <c r="A3191" s="230"/>
      <c r="B3191" s="230"/>
      <c r="C3191" s="231"/>
      <c r="D3191" s="223"/>
      <c r="E3191" s="227"/>
      <c r="F3191" s="230"/>
      <c r="H3191" s="220"/>
      <c r="I3191" s="223"/>
    </row>
    <row r="3192" spans="1:9">
      <c r="A3192" s="230"/>
      <c r="B3192" s="230"/>
      <c r="C3192" s="231"/>
      <c r="D3192" s="223"/>
      <c r="E3192" s="227"/>
      <c r="F3192" s="230"/>
      <c r="H3192" s="220"/>
      <c r="I3192" s="223"/>
    </row>
    <row r="3193" spans="1:9">
      <c r="A3193" s="230"/>
      <c r="B3193" s="230"/>
      <c r="C3193" s="231"/>
      <c r="D3193" s="223"/>
      <c r="E3193" s="227"/>
      <c r="F3193" s="230"/>
      <c r="H3193" s="220"/>
      <c r="I3193" s="223"/>
    </row>
    <row r="3194" spans="1:9">
      <c r="A3194" s="230"/>
      <c r="B3194" s="230"/>
      <c r="C3194" s="231"/>
      <c r="D3194" s="223"/>
      <c r="E3194" s="227"/>
      <c r="F3194" s="230"/>
      <c r="H3194" s="220"/>
      <c r="I3194" s="223"/>
    </row>
    <row r="3195" spans="1:9">
      <c r="A3195" s="230"/>
      <c r="B3195" s="230"/>
      <c r="C3195" s="231"/>
      <c r="D3195" s="223"/>
      <c r="E3195" s="227"/>
      <c r="F3195" s="230"/>
      <c r="H3195" s="220"/>
      <c r="I3195" s="223"/>
    </row>
    <row r="3196" spans="1:9">
      <c r="A3196" s="230"/>
      <c r="B3196" s="230"/>
      <c r="C3196" s="231"/>
      <c r="D3196" s="223"/>
      <c r="E3196" s="227"/>
      <c r="F3196" s="230"/>
      <c r="H3196" s="220"/>
      <c r="I3196" s="223"/>
    </row>
    <row r="3197" spans="1:9">
      <c r="A3197" s="230"/>
      <c r="B3197" s="230"/>
      <c r="C3197" s="231"/>
      <c r="D3197" s="223"/>
      <c r="E3197" s="227"/>
      <c r="F3197" s="230"/>
      <c r="H3197" s="220"/>
      <c r="I3197" s="223"/>
    </row>
    <row r="3198" spans="1:9">
      <c r="A3198" s="230"/>
      <c r="B3198" s="230"/>
      <c r="C3198" s="231"/>
      <c r="D3198" s="223"/>
      <c r="E3198" s="227"/>
      <c r="F3198" s="230"/>
      <c r="H3198" s="220"/>
      <c r="I3198" s="223"/>
    </row>
    <row r="3199" spans="1:9">
      <c r="A3199" s="230"/>
      <c r="B3199" s="230"/>
      <c r="C3199" s="231"/>
      <c r="D3199" s="223"/>
      <c r="E3199" s="227"/>
      <c r="F3199" s="230"/>
      <c r="H3199" s="220"/>
      <c r="I3199" s="223"/>
    </row>
    <row r="3200" spans="1:9">
      <c r="A3200" s="230"/>
      <c r="B3200" s="230"/>
      <c r="C3200" s="231"/>
      <c r="D3200" s="223"/>
      <c r="E3200" s="227"/>
      <c r="F3200" s="230"/>
      <c r="H3200" s="220"/>
      <c r="I3200" s="223"/>
    </row>
    <row r="3201" spans="1:9">
      <c r="A3201" s="230"/>
      <c r="B3201" s="230"/>
      <c r="C3201" s="231"/>
      <c r="D3201" s="223"/>
      <c r="E3201" s="227"/>
      <c r="F3201" s="230"/>
      <c r="H3201" s="220"/>
      <c r="I3201" s="223"/>
    </row>
    <row r="3202" spans="1:9">
      <c r="A3202" s="230"/>
      <c r="B3202" s="230"/>
      <c r="C3202" s="231"/>
      <c r="D3202" s="223"/>
      <c r="E3202" s="227"/>
      <c r="F3202" s="230"/>
      <c r="H3202" s="220"/>
      <c r="I3202" s="223"/>
    </row>
    <row r="3203" spans="1:9">
      <c r="A3203" s="230"/>
      <c r="B3203" s="230"/>
      <c r="C3203" s="231"/>
      <c r="D3203" s="223"/>
      <c r="E3203" s="227"/>
      <c r="F3203" s="230"/>
      <c r="H3203" s="220"/>
      <c r="I3203" s="223"/>
    </row>
    <row r="3204" spans="1:9">
      <c r="A3204" s="230"/>
      <c r="B3204" s="230"/>
      <c r="C3204" s="231"/>
      <c r="D3204" s="223"/>
      <c r="E3204" s="227"/>
      <c r="F3204" s="230"/>
      <c r="H3204" s="220"/>
      <c r="I3204" s="223"/>
    </row>
    <row r="3205" spans="1:9">
      <c r="A3205" s="230"/>
      <c r="B3205" s="230"/>
      <c r="C3205" s="231"/>
      <c r="D3205" s="223"/>
      <c r="E3205" s="227"/>
      <c r="F3205" s="230"/>
      <c r="H3205" s="220"/>
      <c r="I3205" s="223"/>
    </row>
    <row r="3206" spans="1:9">
      <c r="A3206" s="230"/>
      <c r="B3206" s="230"/>
      <c r="C3206" s="231"/>
      <c r="D3206" s="223"/>
      <c r="E3206" s="227"/>
      <c r="F3206" s="230"/>
      <c r="H3206" s="220"/>
      <c r="I3206" s="223"/>
    </row>
    <row r="3207" spans="1:9">
      <c r="A3207" s="230"/>
      <c r="B3207" s="230"/>
      <c r="C3207" s="231"/>
      <c r="D3207" s="223"/>
      <c r="E3207" s="227"/>
      <c r="F3207" s="230"/>
      <c r="H3207" s="220"/>
      <c r="I3207" s="223"/>
    </row>
    <row r="3208" spans="1:9">
      <c r="A3208" s="230"/>
      <c r="B3208" s="230"/>
      <c r="C3208" s="231"/>
      <c r="D3208" s="223"/>
      <c r="E3208" s="227"/>
      <c r="F3208" s="230"/>
      <c r="H3208" s="220"/>
      <c r="I3208" s="223"/>
    </row>
    <row r="3209" spans="1:9">
      <c r="A3209" s="230"/>
      <c r="B3209" s="230"/>
      <c r="C3209" s="231"/>
      <c r="D3209" s="223"/>
      <c r="E3209" s="227"/>
      <c r="F3209" s="230"/>
      <c r="H3209" s="220"/>
      <c r="I3209" s="223"/>
    </row>
    <row r="3210" spans="1:9">
      <c r="A3210" s="230"/>
      <c r="B3210" s="230"/>
      <c r="C3210" s="231"/>
      <c r="D3210" s="223"/>
      <c r="E3210" s="227"/>
      <c r="F3210" s="230"/>
      <c r="H3210" s="220"/>
      <c r="I3210" s="223"/>
    </row>
    <row r="3211" spans="1:9">
      <c r="A3211" s="230"/>
      <c r="B3211" s="230"/>
      <c r="C3211" s="231"/>
      <c r="D3211" s="223"/>
      <c r="E3211" s="227"/>
      <c r="F3211" s="230"/>
      <c r="H3211" s="220"/>
      <c r="I3211" s="223"/>
    </row>
    <row r="3212" spans="1:9">
      <c r="A3212" s="230"/>
      <c r="B3212" s="230"/>
      <c r="C3212" s="231"/>
      <c r="D3212" s="223"/>
      <c r="E3212" s="227"/>
      <c r="F3212" s="230"/>
      <c r="H3212" s="220"/>
      <c r="I3212" s="223"/>
    </row>
    <row r="3213" spans="1:9">
      <c r="A3213" s="230"/>
      <c r="B3213" s="230"/>
      <c r="C3213" s="231"/>
      <c r="D3213" s="223"/>
      <c r="E3213" s="227"/>
      <c r="F3213" s="230"/>
      <c r="H3213" s="220"/>
      <c r="I3213" s="223"/>
    </row>
    <row r="3214" spans="1:9">
      <c r="A3214" s="230"/>
      <c r="B3214" s="230"/>
      <c r="C3214" s="231"/>
      <c r="D3214" s="223"/>
      <c r="E3214" s="227"/>
      <c r="F3214" s="230"/>
      <c r="H3214" s="220"/>
      <c r="I3214" s="223"/>
    </row>
    <row r="3215" spans="1:9">
      <c r="A3215" s="230"/>
      <c r="B3215" s="230"/>
      <c r="C3215" s="231"/>
      <c r="D3215" s="223"/>
      <c r="E3215" s="227"/>
      <c r="F3215" s="230"/>
      <c r="H3215" s="220"/>
      <c r="I3215" s="223"/>
    </row>
    <row r="3216" spans="1:9">
      <c r="A3216" s="230"/>
      <c r="B3216" s="230"/>
      <c r="C3216" s="231"/>
      <c r="D3216" s="223"/>
      <c r="E3216" s="227"/>
      <c r="F3216" s="230"/>
      <c r="H3216" s="220"/>
      <c r="I3216" s="223"/>
    </row>
    <row r="3217" spans="1:9">
      <c r="A3217" s="230"/>
      <c r="B3217" s="230"/>
      <c r="C3217" s="231"/>
      <c r="D3217" s="223"/>
      <c r="E3217" s="227"/>
      <c r="F3217" s="230"/>
      <c r="H3217" s="220"/>
      <c r="I3217" s="223"/>
    </row>
    <row r="3218" spans="1:9">
      <c r="A3218" s="230"/>
      <c r="B3218" s="230"/>
      <c r="C3218" s="231"/>
      <c r="D3218" s="223"/>
      <c r="E3218" s="227"/>
      <c r="F3218" s="230"/>
      <c r="H3218" s="220"/>
      <c r="I3218" s="223"/>
    </row>
    <row r="3219" spans="1:9">
      <c r="A3219" s="230"/>
      <c r="B3219" s="230"/>
      <c r="C3219" s="231"/>
      <c r="D3219" s="223"/>
      <c r="E3219" s="227"/>
      <c r="F3219" s="230"/>
      <c r="H3219" s="220"/>
      <c r="I3219" s="223"/>
    </row>
    <row r="3220" spans="1:9">
      <c r="A3220" s="230"/>
      <c r="B3220" s="230"/>
      <c r="C3220" s="231"/>
      <c r="D3220" s="223"/>
      <c r="E3220" s="227"/>
      <c r="F3220" s="230"/>
      <c r="H3220" s="220"/>
      <c r="I3220" s="223"/>
    </row>
    <row r="3221" spans="1:9">
      <c r="A3221" s="230"/>
      <c r="B3221" s="230"/>
      <c r="C3221" s="231"/>
      <c r="D3221" s="223"/>
      <c r="E3221" s="227"/>
      <c r="F3221" s="230"/>
      <c r="H3221" s="220"/>
      <c r="I3221" s="223"/>
    </row>
    <row r="3222" spans="1:9">
      <c r="A3222" s="230"/>
      <c r="B3222" s="230"/>
      <c r="C3222" s="231"/>
      <c r="D3222" s="223"/>
      <c r="E3222" s="227"/>
      <c r="F3222" s="230"/>
      <c r="H3222" s="220"/>
      <c r="I3222" s="223"/>
    </row>
    <row r="3223" spans="1:9">
      <c r="A3223" s="230"/>
      <c r="B3223" s="230"/>
      <c r="C3223" s="231"/>
      <c r="D3223" s="223"/>
      <c r="E3223" s="227"/>
      <c r="F3223" s="230"/>
      <c r="H3223" s="220"/>
      <c r="I3223" s="223"/>
    </row>
    <row r="3224" spans="1:9">
      <c r="A3224" s="230"/>
      <c r="B3224" s="230"/>
      <c r="C3224" s="231"/>
      <c r="D3224" s="223"/>
      <c r="E3224" s="227"/>
      <c r="F3224" s="230"/>
      <c r="H3224" s="220"/>
      <c r="I3224" s="223"/>
    </row>
    <row r="3225" spans="1:9">
      <c r="A3225" s="230"/>
      <c r="B3225" s="230"/>
      <c r="C3225" s="231"/>
      <c r="D3225" s="223"/>
      <c r="E3225" s="227"/>
      <c r="F3225" s="230"/>
      <c r="H3225" s="220"/>
      <c r="I3225" s="223"/>
    </row>
    <row r="3226" spans="1:9">
      <c r="A3226" s="230"/>
      <c r="B3226" s="230"/>
      <c r="C3226" s="231"/>
      <c r="D3226" s="223"/>
      <c r="E3226" s="227"/>
      <c r="F3226" s="230"/>
      <c r="H3226" s="220"/>
      <c r="I3226" s="223"/>
    </row>
    <row r="3227" spans="1:9">
      <c r="A3227" s="230"/>
      <c r="B3227" s="230"/>
      <c r="C3227" s="231"/>
      <c r="D3227" s="223"/>
      <c r="E3227" s="227"/>
      <c r="F3227" s="230"/>
      <c r="H3227" s="220"/>
      <c r="I3227" s="223"/>
    </row>
    <row r="3228" spans="1:9">
      <c r="A3228" s="230"/>
      <c r="B3228" s="230"/>
      <c r="C3228" s="231"/>
      <c r="D3228" s="223"/>
      <c r="E3228" s="227"/>
      <c r="F3228" s="230"/>
      <c r="H3228" s="220"/>
      <c r="I3228" s="223"/>
    </row>
    <row r="3229" spans="1:9">
      <c r="A3229" s="230"/>
      <c r="B3229" s="230"/>
      <c r="C3229" s="231"/>
      <c r="D3229" s="223"/>
      <c r="E3229" s="227"/>
      <c r="F3229" s="230"/>
      <c r="H3229" s="220"/>
      <c r="I3229" s="223"/>
    </row>
    <row r="3230" spans="1:9">
      <c r="A3230" s="230"/>
      <c r="B3230" s="230"/>
      <c r="C3230" s="231"/>
      <c r="D3230" s="223"/>
      <c r="E3230" s="227"/>
      <c r="F3230" s="230"/>
      <c r="H3230" s="220"/>
      <c r="I3230" s="223"/>
    </row>
    <row r="3231" spans="1:9">
      <c r="A3231" s="230"/>
      <c r="B3231" s="230"/>
      <c r="C3231" s="231"/>
      <c r="D3231" s="223"/>
      <c r="E3231" s="227"/>
      <c r="F3231" s="230"/>
      <c r="H3231" s="220"/>
      <c r="I3231" s="223"/>
    </row>
    <row r="3232" spans="1:9">
      <c r="A3232" s="230"/>
      <c r="B3232" s="230"/>
      <c r="C3232" s="231"/>
      <c r="D3232" s="223"/>
      <c r="E3232" s="227"/>
      <c r="F3232" s="230"/>
      <c r="H3232" s="220"/>
      <c r="I3232" s="223"/>
    </row>
    <row r="3233" spans="1:9">
      <c r="A3233" s="230"/>
      <c r="B3233" s="230"/>
      <c r="C3233" s="231"/>
      <c r="D3233" s="223"/>
      <c r="E3233" s="227"/>
      <c r="F3233" s="230"/>
      <c r="H3233" s="220"/>
      <c r="I3233" s="223"/>
    </row>
    <row r="3234" spans="1:9">
      <c r="A3234" s="230"/>
      <c r="B3234" s="230"/>
      <c r="C3234" s="231"/>
      <c r="D3234" s="223"/>
      <c r="E3234" s="227"/>
      <c r="F3234" s="230"/>
      <c r="H3234" s="220"/>
      <c r="I3234" s="223"/>
    </row>
    <row r="3235" spans="1:9">
      <c r="A3235" s="230"/>
      <c r="B3235" s="230"/>
      <c r="C3235" s="231"/>
      <c r="D3235" s="223"/>
      <c r="E3235" s="227"/>
      <c r="F3235" s="230"/>
      <c r="H3235" s="220"/>
      <c r="I3235" s="223"/>
    </row>
    <row r="3236" spans="1:9">
      <c r="A3236" s="230"/>
      <c r="B3236" s="230"/>
      <c r="C3236" s="231"/>
      <c r="D3236" s="223"/>
      <c r="E3236" s="227"/>
      <c r="F3236" s="230"/>
      <c r="H3236" s="220"/>
      <c r="I3236" s="223"/>
    </row>
    <row r="3237" spans="1:9">
      <c r="A3237" s="230"/>
      <c r="B3237" s="230"/>
      <c r="C3237" s="231"/>
      <c r="D3237" s="223"/>
      <c r="E3237" s="227"/>
      <c r="F3237" s="230"/>
      <c r="H3237" s="220"/>
      <c r="I3237" s="223"/>
    </row>
    <row r="3238" spans="1:9">
      <c r="A3238" s="230"/>
      <c r="B3238" s="230"/>
      <c r="C3238" s="231"/>
      <c r="D3238" s="223"/>
      <c r="E3238" s="227"/>
      <c r="F3238" s="230"/>
      <c r="H3238" s="220"/>
      <c r="I3238" s="223"/>
    </row>
    <row r="3239" spans="1:9">
      <c r="A3239" s="230"/>
      <c r="B3239" s="230"/>
      <c r="C3239" s="231"/>
      <c r="D3239" s="223"/>
      <c r="E3239" s="227"/>
      <c r="F3239" s="230"/>
      <c r="H3239" s="220"/>
      <c r="I3239" s="223"/>
    </row>
    <row r="3240" spans="1:9">
      <c r="A3240" s="230"/>
      <c r="B3240" s="230"/>
      <c r="C3240" s="231"/>
      <c r="D3240" s="223"/>
      <c r="E3240" s="227"/>
      <c r="F3240" s="230"/>
      <c r="H3240" s="220"/>
      <c r="I3240" s="223"/>
    </row>
    <row r="3241" spans="1:9">
      <c r="A3241" s="230"/>
      <c r="B3241" s="230"/>
      <c r="C3241" s="231"/>
      <c r="D3241" s="223"/>
      <c r="E3241" s="227"/>
      <c r="F3241" s="230"/>
      <c r="H3241" s="220"/>
      <c r="I3241" s="223"/>
    </row>
    <row r="3242" spans="1:9">
      <c r="A3242" s="230"/>
      <c r="B3242" s="230"/>
      <c r="C3242" s="231"/>
      <c r="D3242" s="223"/>
      <c r="E3242" s="227"/>
      <c r="F3242" s="230"/>
      <c r="H3242" s="220"/>
      <c r="I3242" s="223"/>
    </row>
    <row r="3243" spans="1:9">
      <c r="A3243" s="230"/>
      <c r="B3243" s="230"/>
      <c r="C3243" s="231"/>
      <c r="D3243" s="223"/>
      <c r="E3243" s="227"/>
      <c r="F3243" s="230"/>
      <c r="H3243" s="220"/>
      <c r="I3243" s="223"/>
    </row>
    <row r="3244" spans="1:9">
      <c r="A3244" s="230"/>
      <c r="B3244" s="230"/>
      <c r="C3244" s="231"/>
      <c r="D3244" s="223"/>
      <c r="E3244" s="227"/>
      <c r="F3244" s="230"/>
      <c r="H3244" s="220"/>
      <c r="I3244" s="223"/>
    </row>
    <row r="3245" spans="1:9">
      <c r="A3245" s="230"/>
      <c r="B3245" s="230"/>
      <c r="C3245" s="231"/>
      <c r="D3245" s="223"/>
      <c r="E3245" s="227"/>
      <c r="F3245" s="230"/>
      <c r="H3245" s="220"/>
      <c r="I3245" s="223"/>
    </row>
    <row r="3246" spans="1:9">
      <c r="A3246" s="230"/>
      <c r="B3246" s="230"/>
      <c r="C3246" s="231"/>
      <c r="D3246" s="223"/>
      <c r="E3246" s="227"/>
      <c r="F3246" s="230"/>
      <c r="H3246" s="220"/>
      <c r="I3246" s="223"/>
    </row>
    <row r="3247" spans="1:9">
      <c r="A3247" s="230"/>
      <c r="B3247" s="230"/>
      <c r="C3247" s="231"/>
      <c r="D3247" s="223"/>
      <c r="E3247" s="227"/>
      <c r="F3247" s="230"/>
      <c r="H3247" s="220"/>
      <c r="I3247" s="223"/>
    </row>
    <row r="3248" spans="1:9">
      <c r="A3248" s="230"/>
      <c r="B3248" s="230"/>
      <c r="C3248" s="231"/>
      <c r="D3248" s="223"/>
      <c r="E3248" s="227"/>
      <c r="F3248" s="230"/>
      <c r="H3248" s="220"/>
      <c r="I3248" s="223"/>
    </row>
    <row r="3249" spans="1:9">
      <c r="A3249" s="230"/>
      <c r="B3249" s="230"/>
      <c r="C3249" s="231"/>
      <c r="D3249" s="223"/>
      <c r="E3249" s="227"/>
      <c r="F3249" s="230"/>
      <c r="H3249" s="220"/>
      <c r="I3249" s="223"/>
    </row>
    <row r="3250" spans="1:9">
      <c r="A3250" s="230"/>
      <c r="B3250" s="230"/>
      <c r="C3250" s="231"/>
      <c r="D3250" s="223"/>
      <c r="E3250" s="227"/>
      <c r="F3250" s="230"/>
      <c r="H3250" s="220"/>
      <c r="I3250" s="223"/>
    </row>
    <row r="3251" spans="1:9">
      <c r="A3251" s="230"/>
      <c r="B3251" s="230"/>
      <c r="C3251" s="231"/>
      <c r="D3251" s="223"/>
      <c r="E3251" s="227"/>
      <c r="F3251" s="230"/>
      <c r="H3251" s="220"/>
      <c r="I3251" s="223"/>
    </row>
    <row r="3252" spans="1:9">
      <c r="A3252" s="230"/>
      <c r="B3252" s="230"/>
      <c r="C3252" s="231"/>
      <c r="D3252" s="223"/>
      <c r="E3252" s="227"/>
      <c r="F3252" s="230"/>
      <c r="H3252" s="220"/>
      <c r="I3252" s="223"/>
    </row>
    <row r="3253" spans="1:9">
      <c r="A3253" s="230"/>
      <c r="B3253" s="230"/>
      <c r="C3253" s="231"/>
      <c r="D3253" s="223"/>
      <c r="E3253" s="227"/>
      <c r="F3253" s="230"/>
      <c r="H3253" s="220"/>
      <c r="I3253" s="223"/>
    </row>
    <row r="3254" spans="1:9">
      <c r="A3254" s="230"/>
      <c r="B3254" s="230"/>
      <c r="C3254" s="231"/>
      <c r="D3254" s="223"/>
      <c r="E3254" s="227"/>
      <c r="F3254" s="230"/>
      <c r="H3254" s="220"/>
      <c r="I3254" s="223"/>
    </row>
    <row r="3255" spans="1:9">
      <c r="A3255" s="230"/>
      <c r="B3255" s="230"/>
      <c r="C3255" s="231"/>
      <c r="D3255" s="223"/>
      <c r="E3255" s="227"/>
      <c r="F3255" s="230"/>
      <c r="H3255" s="220"/>
      <c r="I3255" s="223"/>
    </row>
    <row r="3256" spans="1:9">
      <c r="A3256" s="230"/>
      <c r="B3256" s="230"/>
      <c r="C3256" s="231"/>
      <c r="D3256" s="223"/>
      <c r="E3256" s="227"/>
      <c r="F3256" s="230"/>
      <c r="H3256" s="220"/>
      <c r="I3256" s="223"/>
    </row>
    <row r="3257" spans="1:9">
      <c r="A3257" s="230"/>
      <c r="B3257" s="230"/>
      <c r="C3257" s="231"/>
      <c r="D3257" s="223"/>
      <c r="E3257" s="227"/>
      <c r="F3257" s="230"/>
      <c r="H3257" s="220"/>
      <c r="I3257" s="223"/>
    </row>
    <row r="3258" spans="1:9">
      <c r="A3258" s="230"/>
      <c r="B3258" s="230"/>
      <c r="C3258" s="231"/>
      <c r="D3258" s="223"/>
      <c r="E3258" s="227"/>
      <c r="F3258" s="230"/>
      <c r="H3258" s="220"/>
      <c r="I3258" s="223"/>
    </row>
    <row r="3259" spans="1:9">
      <c r="A3259" s="230"/>
      <c r="B3259" s="230"/>
      <c r="C3259" s="231"/>
      <c r="D3259" s="223"/>
      <c r="E3259" s="227"/>
      <c r="F3259" s="230"/>
      <c r="H3259" s="220"/>
      <c r="I3259" s="223"/>
    </row>
    <row r="3260" spans="1:9">
      <c r="A3260" s="230"/>
      <c r="B3260" s="230"/>
      <c r="C3260" s="231"/>
      <c r="D3260" s="223"/>
      <c r="E3260" s="227"/>
      <c r="F3260" s="230"/>
      <c r="H3260" s="220"/>
      <c r="I3260" s="223"/>
    </row>
    <row r="3261" spans="1:9">
      <c r="A3261" s="230"/>
      <c r="B3261" s="230"/>
      <c r="C3261" s="231"/>
      <c r="D3261" s="223"/>
      <c r="E3261" s="227"/>
      <c r="F3261" s="230"/>
      <c r="H3261" s="220"/>
      <c r="I3261" s="223"/>
    </row>
    <row r="3262" spans="1:9">
      <c r="A3262" s="230"/>
      <c r="B3262" s="230"/>
      <c r="C3262" s="231"/>
      <c r="D3262" s="223"/>
      <c r="E3262" s="227"/>
      <c r="F3262" s="230"/>
      <c r="H3262" s="220"/>
      <c r="I3262" s="223"/>
    </row>
    <row r="3263" spans="1:9">
      <c r="A3263" s="230"/>
      <c r="B3263" s="230"/>
      <c r="C3263" s="231"/>
      <c r="D3263" s="223"/>
      <c r="E3263" s="227"/>
      <c r="F3263" s="230"/>
      <c r="H3263" s="220"/>
      <c r="I3263" s="223"/>
    </row>
    <row r="3264" spans="1:9">
      <c r="A3264" s="230"/>
      <c r="B3264" s="230"/>
      <c r="C3264" s="231"/>
      <c r="D3264" s="223"/>
      <c r="E3264" s="227"/>
      <c r="F3264" s="230"/>
      <c r="H3264" s="220"/>
      <c r="I3264" s="223"/>
    </row>
    <row r="3265" spans="1:9">
      <c r="A3265" s="230"/>
      <c r="B3265" s="230"/>
      <c r="C3265" s="231"/>
      <c r="D3265" s="223"/>
      <c r="E3265" s="227"/>
      <c r="F3265" s="230"/>
      <c r="H3265" s="220"/>
      <c r="I3265" s="223"/>
    </row>
    <row r="3266" spans="1:9">
      <c r="A3266" s="230"/>
      <c r="B3266" s="230"/>
      <c r="C3266" s="231"/>
      <c r="D3266" s="223"/>
      <c r="E3266" s="227"/>
      <c r="F3266" s="230"/>
      <c r="H3266" s="220"/>
      <c r="I3266" s="223"/>
    </row>
    <row r="3267" spans="1:9">
      <c r="A3267" s="230"/>
      <c r="B3267" s="230"/>
      <c r="C3267" s="231"/>
      <c r="D3267" s="223"/>
      <c r="E3267" s="227"/>
      <c r="F3267" s="230"/>
      <c r="H3267" s="220"/>
      <c r="I3267" s="223"/>
    </row>
    <row r="3268" spans="1:9">
      <c r="A3268" s="230"/>
      <c r="B3268" s="230"/>
      <c r="C3268" s="231"/>
      <c r="D3268" s="223"/>
      <c r="E3268" s="227"/>
      <c r="F3268" s="230"/>
      <c r="H3268" s="220"/>
      <c r="I3268" s="223"/>
    </row>
    <row r="3269" spans="1:9">
      <c r="A3269" s="230"/>
      <c r="B3269" s="230"/>
      <c r="C3269" s="231"/>
      <c r="D3269" s="223"/>
      <c r="E3269" s="227"/>
      <c r="F3269" s="230"/>
      <c r="H3269" s="220"/>
      <c r="I3269" s="223"/>
    </row>
    <row r="3270" spans="1:9">
      <c r="A3270" s="230"/>
      <c r="B3270" s="230"/>
      <c r="C3270" s="231"/>
      <c r="D3270" s="223"/>
      <c r="E3270" s="227"/>
      <c r="F3270" s="230"/>
      <c r="H3270" s="220"/>
      <c r="I3270" s="223"/>
    </row>
    <row r="3271" spans="1:9">
      <c r="A3271" s="230"/>
      <c r="B3271" s="230"/>
      <c r="C3271" s="231"/>
      <c r="D3271" s="223"/>
      <c r="E3271" s="227"/>
      <c r="F3271" s="230"/>
      <c r="H3271" s="220"/>
      <c r="I3271" s="223"/>
    </row>
    <row r="3272" spans="1:9">
      <c r="A3272" s="230"/>
      <c r="B3272" s="230"/>
      <c r="C3272" s="231"/>
      <c r="D3272" s="223"/>
      <c r="E3272" s="227"/>
      <c r="F3272" s="230"/>
      <c r="H3272" s="220"/>
      <c r="I3272" s="223"/>
    </row>
    <row r="3273" spans="1:9">
      <c r="A3273" s="230"/>
      <c r="B3273" s="230"/>
      <c r="C3273" s="231"/>
      <c r="D3273" s="223"/>
      <c r="E3273" s="227"/>
      <c r="F3273" s="230"/>
      <c r="H3273" s="220"/>
      <c r="I3273" s="223"/>
    </row>
    <row r="3274" spans="1:9">
      <c r="A3274" s="230"/>
      <c r="B3274" s="230"/>
      <c r="C3274" s="231"/>
      <c r="D3274" s="223"/>
      <c r="E3274" s="227"/>
      <c r="F3274" s="230"/>
      <c r="H3274" s="220"/>
      <c r="I3274" s="223"/>
    </row>
    <row r="3275" spans="1:9">
      <c r="A3275" s="230"/>
      <c r="B3275" s="230"/>
      <c r="C3275" s="231"/>
      <c r="D3275" s="223"/>
      <c r="E3275" s="227"/>
      <c r="F3275" s="230"/>
      <c r="H3275" s="220"/>
      <c r="I3275" s="223"/>
    </row>
    <row r="3276" spans="1:9">
      <c r="A3276" s="230"/>
      <c r="B3276" s="230"/>
      <c r="C3276" s="231"/>
      <c r="D3276" s="223"/>
      <c r="E3276" s="227"/>
      <c r="F3276" s="230"/>
      <c r="H3276" s="220"/>
      <c r="I3276" s="223"/>
    </row>
    <row r="3277" spans="1:9">
      <c r="A3277" s="230"/>
      <c r="B3277" s="230"/>
      <c r="C3277" s="231"/>
      <c r="D3277" s="223"/>
      <c r="E3277" s="227"/>
      <c r="F3277" s="230"/>
      <c r="H3277" s="220"/>
      <c r="I3277" s="223"/>
    </row>
    <row r="3278" spans="1:9">
      <c r="A3278" s="230"/>
      <c r="B3278" s="230"/>
      <c r="C3278" s="231"/>
      <c r="D3278" s="223"/>
      <c r="E3278" s="227"/>
      <c r="F3278" s="230"/>
      <c r="H3278" s="220"/>
      <c r="I3278" s="223"/>
    </row>
    <row r="3279" spans="1:9">
      <c r="A3279" s="230"/>
      <c r="B3279" s="230"/>
      <c r="C3279" s="231"/>
      <c r="D3279" s="223"/>
      <c r="E3279" s="227"/>
      <c r="F3279" s="230"/>
      <c r="H3279" s="220"/>
      <c r="I3279" s="223"/>
    </row>
    <row r="3280" spans="1:9">
      <c r="A3280" s="230"/>
      <c r="B3280" s="230"/>
      <c r="C3280" s="231"/>
      <c r="D3280" s="223"/>
      <c r="E3280" s="227"/>
      <c r="F3280" s="230"/>
      <c r="H3280" s="220"/>
      <c r="I3280" s="223"/>
    </row>
    <row r="3281" spans="1:9">
      <c r="A3281" s="230"/>
      <c r="B3281" s="230"/>
      <c r="C3281" s="231"/>
      <c r="D3281" s="223"/>
      <c r="E3281" s="227"/>
      <c r="F3281" s="230"/>
      <c r="H3281" s="220"/>
      <c r="I3281" s="223"/>
    </row>
    <row r="3282" spans="1:9">
      <c r="A3282" s="230"/>
      <c r="B3282" s="230"/>
      <c r="C3282" s="231"/>
      <c r="D3282" s="223"/>
      <c r="E3282" s="227"/>
      <c r="F3282" s="230"/>
      <c r="H3282" s="220"/>
      <c r="I3282" s="223"/>
    </row>
    <row r="3283" spans="1:9">
      <c r="A3283" s="230"/>
      <c r="B3283" s="230"/>
      <c r="C3283" s="231"/>
      <c r="D3283" s="223"/>
      <c r="E3283" s="227"/>
      <c r="F3283" s="230"/>
      <c r="H3283" s="220"/>
      <c r="I3283" s="223"/>
    </row>
    <row r="3284" spans="1:9">
      <c r="A3284" s="230"/>
      <c r="B3284" s="230"/>
      <c r="C3284" s="231"/>
      <c r="D3284" s="223"/>
      <c r="E3284" s="227"/>
      <c r="F3284" s="230"/>
      <c r="H3284" s="220"/>
      <c r="I3284" s="223"/>
    </row>
    <row r="3285" spans="1:9">
      <c r="A3285" s="230"/>
      <c r="B3285" s="230"/>
      <c r="C3285" s="231"/>
      <c r="D3285" s="223"/>
      <c r="E3285" s="227"/>
      <c r="F3285" s="230"/>
      <c r="H3285" s="220"/>
      <c r="I3285" s="223"/>
    </row>
    <row r="3286" spans="1:9">
      <c r="A3286" s="230"/>
      <c r="B3286" s="230"/>
      <c r="C3286" s="231"/>
      <c r="D3286" s="223"/>
      <c r="E3286" s="227"/>
      <c r="F3286" s="230"/>
      <c r="H3286" s="220"/>
      <c r="I3286" s="223"/>
    </row>
    <row r="3287" spans="1:9">
      <c r="A3287" s="230"/>
      <c r="B3287" s="230"/>
      <c r="C3287" s="231"/>
      <c r="D3287" s="223"/>
      <c r="E3287" s="227"/>
      <c r="F3287" s="230"/>
      <c r="H3287" s="220"/>
      <c r="I3287" s="223"/>
    </row>
    <row r="3288" spans="1:9">
      <c r="A3288" s="230"/>
      <c r="B3288" s="230"/>
      <c r="C3288" s="231"/>
      <c r="D3288" s="223"/>
      <c r="E3288" s="227"/>
      <c r="F3288" s="230"/>
      <c r="H3288" s="220"/>
      <c r="I3288" s="223"/>
    </row>
    <row r="3289" spans="1:9">
      <c r="A3289" s="230"/>
      <c r="B3289" s="230"/>
      <c r="C3289" s="231"/>
      <c r="D3289" s="223"/>
      <c r="E3289" s="227"/>
      <c r="F3289" s="230"/>
      <c r="H3289" s="220"/>
      <c r="I3289" s="223"/>
    </row>
    <row r="3290" spans="1:9">
      <c r="A3290" s="230"/>
      <c r="B3290" s="230"/>
      <c r="C3290" s="231"/>
      <c r="D3290" s="223"/>
      <c r="E3290" s="227"/>
      <c r="F3290" s="230"/>
      <c r="H3290" s="220"/>
      <c r="I3290" s="223"/>
    </row>
    <row r="3291" spans="1:9">
      <c r="A3291" s="230"/>
      <c r="B3291" s="230"/>
      <c r="C3291" s="231"/>
      <c r="D3291" s="223"/>
      <c r="E3291" s="227"/>
      <c r="F3291" s="230"/>
      <c r="H3291" s="220"/>
      <c r="I3291" s="223"/>
    </row>
    <row r="3292" spans="1:9">
      <c r="A3292" s="230"/>
      <c r="B3292" s="230"/>
      <c r="C3292" s="231"/>
      <c r="D3292" s="223"/>
      <c r="E3292" s="227"/>
      <c r="F3292" s="230"/>
      <c r="H3292" s="220"/>
      <c r="I3292" s="223"/>
    </row>
    <row r="3293" spans="1:9">
      <c r="A3293" s="230"/>
      <c r="B3293" s="230"/>
      <c r="C3293" s="231"/>
      <c r="D3293" s="223"/>
      <c r="E3293" s="227"/>
      <c r="F3293" s="230"/>
      <c r="H3293" s="220"/>
      <c r="I3293" s="223"/>
    </row>
    <row r="3294" spans="1:9">
      <c r="A3294" s="230"/>
      <c r="B3294" s="230"/>
      <c r="C3294" s="231"/>
      <c r="D3294" s="223"/>
      <c r="E3294" s="227"/>
      <c r="F3294" s="230"/>
      <c r="H3294" s="220"/>
      <c r="I3294" s="223"/>
    </row>
    <row r="3295" spans="1:9">
      <c r="A3295" s="230"/>
      <c r="B3295" s="230"/>
      <c r="C3295" s="231"/>
      <c r="D3295" s="223"/>
      <c r="E3295" s="227"/>
      <c r="F3295" s="230"/>
      <c r="H3295" s="220"/>
      <c r="I3295" s="223"/>
    </row>
    <row r="3296" spans="1:9">
      <c r="A3296" s="230"/>
      <c r="B3296" s="230"/>
      <c r="C3296" s="231"/>
      <c r="D3296" s="223"/>
      <c r="E3296" s="227"/>
      <c r="F3296" s="230"/>
      <c r="H3296" s="220"/>
      <c r="I3296" s="223"/>
    </row>
    <row r="3297" spans="1:9">
      <c r="A3297" s="230"/>
      <c r="B3297" s="230"/>
      <c r="C3297" s="231"/>
      <c r="D3297" s="223"/>
      <c r="E3297" s="227"/>
      <c r="F3297" s="230"/>
      <c r="H3297" s="220"/>
      <c r="I3297" s="223"/>
    </row>
    <row r="3298" spans="1:9">
      <c r="A3298" s="230"/>
      <c r="B3298" s="230"/>
      <c r="C3298" s="231"/>
      <c r="D3298" s="223"/>
      <c r="E3298" s="227"/>
      <c r="F3298" s="230"/>
      <c r="H3298" s="220"/>
      <c r="I3298" s="223"/>
    </row>
    <row r="3299" spans="1:9">
      <c r="A3299" s="230"/>
      <c r="B3299" s="230"/>
      <c r="C3299" s="231"/>
      <c r="D3299" s="223"/>
      <c r="E3299" s="227"/>
      <c r="F3299" s="230"/>
      <c r="H3299" s="220"/>
      <c r="I3299" s="223"/>
    </row>
    <row r="3300" spans="1:9">
      <c r="A3300" s="230"/>
      <c r="B3300" s="230"/>
      <c r="C3300" s="231"/>
      <c r="D3300" s="223"/>
      <c r="E3300" s="227"/>
      <c r="F3300" s="230"/>
      <c r="H3300" s="220"/>
      <c r="I3300" s="223"/>
    </row>
    <row r="3301" spans="1:9">
      <c r="A3301" s="230"/>
      <c r="B3301" s="230"/>
      <c r="C3301" s="231"/>
      <c r="D3301" s="223"/>
      <c r="E3301" s="227"/>
      <c r="F3301" s="230"/>
      <c r="H3301" s="220"/>
      <c r="I3301" s="223"/>
    </row>
    <row r="3302" spans="1:9">
      <c r="A3302" s="230"/>
      <c r="B3302" s="230"/>
      <c r="C3302" s="231"/>
      <c r="D3302" s="223"/>
      <c r="E3302" s="227"/>
      <c r="F3302" s="230"/>
      <c r="H3302" s="220"/>
      <c r="I3302" s="223"/>
    </row>
    <row r="3303" spans="1:9">
      <c r="A3303" s="230"/>
      <c r="B3303" s="230"/>
      <c r="C3303" s="231"/>
      <c r="D3303" s="223"/>
      <c r="E3303" s="227"/>
      <c r="F3303" s="230"/>
      <c r="H3303" s="220"/>
      <c r="I3303" s="223"/>
    </row>
    <row r="3304" spans="1:9">
      <c r="A3304" s="230"/>
      <c r="B3304" s="230"/>
      <c r="C3304" s="231"/>
      <c r="D3304" s="223"/>
      <c r="E3304" s="227"/>
      <c r="F3304" s="230"/>
      <c r="H3304" s="220"/>
      <c r="I3304" s="223"/>
    </row>
    <row r="3305" spans="1:9">
      <c r="A3305" s="230"/>
      <c r="B3305" s="230"/>
      <c r="C3305" s="231"/>
      <c r="D3305" s="223"/>
      <c r="E3305" s="227"/>
      <c r="F3305" s="230"/>
      <c r="H3305" s="220"/>
      <c r="I3305" s="223"/>
    </row>
    <row r="3306" spans="1:9">
      <c r="A3306" s="230"/>
      <c r="B3306" s="230"/>
      <c r="C3306" s="231"/>
      <c r="D3306" s="223"/>
      <c r="E3306" s="227"/>
      <c r="F3306" s="230"/>
      <c r="H3306" s="220"/>
      <c r="I3306" s="223"/>
    </row>
    <row r="3307" spans="1:9">
      <c r="A3307" s="230"/>
      <c r="B3307" s="230"/>
      <c r="C3307" s="231"/>
      <c r="D3307" s="223"/>
      <c r="E3307" s="227"/>
      <c r="F3307" s="230"/>
      <c r="H3307" s="220"/>
      <c r="I3307" s="223"/>
    </row>
    <row r="3308" spans="1:9">
      <c r="A3308" s="230"/>
      <c r="B3308" s="230"/>
      <c r="C3308" s="231"/>
      <c r="D3308" s="223"/>
      <c r="E3308" s="227"/>
      <c r="F3308" s="230"/>
      <c r="H3308" s="220"/>
      <c r="I3308" s="223"/>
    </row>
    <row r="3309" spans="1:9">
      <c r="A3309" s="230"/>
      <c r="B3309" s="230"/>
      <c r="C3309" s="231"/>
      <c r="D3309" s="223"/>
      <c r="E3309" s="227"/>
      <c r="F3309" s="230"/>
      <c r="H3309" s="220"/>
      <c r="I3309" s="223"/>
    </row>
    <row r="3310" spans="1:9">
      <c r="A3310" s="230"/>
      <c r="B3310" s="230"/>
      <c r="C3310" s="231"/>
      <c r="D3310" s="223"/>
      <c r="E3310" s="227"/>
      <c r="F3310" s="230"/>
      <c r="H3310" s="220"/>
      <c r="I3310" s="223"/>
    </row>
    <row r="3311" spans="1:9">
      <c r="A3311" s="230"/>
      <c r="B3311" s="230"/>
      <c r="C3311" s="231"/>
      <c r="D3311" s="223"/>
      <c r="E3311" s="227"/>
      <c r="F3311" s="230"/>
      <c r="H3311" s="220"/>
      <c r="I3311" s="223"/>
    </row>
    <row r="3312" spans="1:9">
      <c r="A3312" s="230"/>
      <c r="B3312" s="230"/>
      <c r="C3312" s="231"/>
      <c r="D3312" s="223"/>
      <c r="E3312" s="227"/>
      <c r="F3312" s="230"/>
      <c r="H3312" s="220"/>
      <c r="I3312" s="223"/>
    </row>
    <row r="3313" spans="1:9">
      <c r="A3313" s="230"/>
      <c r="B3313" s="230"/>
      <c r="C3313" s="231"/>
      <c r="D3313" s="223"/>
      <c r="E3313" s="227"/>
      <c r="F3313" s="230"/>
      <c r="H3313" s="220"/>
      <c r="I3313" s="223"/>
    </row>
    <row r="3314" spans="1:9">
      <c r="A3314" s="230"/>
      <c r="B3314" s="230"/>
      <c r="C3314" s="231"/>
      <c r="D3314" s="223"/>
      <c r="E3314" s="227"/>
      <c r="F3314" s="230"/>
      <c r="H3314" s="220"/>
      <c r="I3314" s="223"/>
    </row>
    <row r="3315" spans="1:9">
      <c r="A3315" s="230"/>
      <c r="B3315" s="230"/>
      <c r="C3315" s="231"/>
      <c r="D3315" s="223"/>
      <c r="E3315" s="227"/>
      <c r="F3315" s="230"/>
      <c r="H3315" s="220"/>
      <c r="I3315" s="223"/>
    </row>
    <row r="3316" spans="1:9">
      <c r="A3316" s="230"/>
      <c r="B3316" s="230"/>
      <c r="C3316" s="231"/>
      <c r="D3316" s="223"/>
      <c r="E3316" s="227"/>
      <c r="F3316" s="230"/>
      <c r="H3316" s="220"/>
      <c r="I3316" s="223"/>
    </row>
    <row r="3317" spans="1:9">
      <c r="A3317" s="230"/>
      <c r="B3317" s="230"/>
      <c r="C3317" s="231"/>
      <c r="D3317" s="223"/>
      <c r="E3317" s="227"/>
      <c r="F3317" s="230"/>
      <c r="H3317" s="220"/>
      <c r="I3317" s="223"/>
    </row>
    <row r="3318" spans="1:9">
      <c r="A3318" s="230"/>
      <c r="B3318" s="230"/>
      <c r="C3318" s="231"/>
      <c r="D3318" s="223"/>
      <c r="E3318" s="227"/>
      <c r="F3318" s="230"/>
      <c r="H3318" s="220"/>
      <c r="I3318" s="223"/>
    </row>
    <row r="3319" spans="1:9">
      <c r="A3319" s="230"/>
      <c r="B3319" s="230"/>
      <c r="C3319" s="231"/>
      <c r="D3319" s="223"/>
      <c r="E3319" s="227"/>
      <c r="F3319" s="230"/>
      <c r="H3319" s="220"/>
      <c r="I3319" s="223"/>
    </row>
    <row r="3320" spans="1:9">
      <c r="A3320" s="230"/>
      <c r="B3320" s="230"/>
      <c r="C3320" s="231"/>
      <c r="D3320" s="223"/>
      <c r="E3320" s="227"/>
      <c r="F3320" s="230"/>
      <c r="H3320" s="220"/>
      <c r="I3320" s="223"/>
    </row>
    <row r="3321" spans="1:9">
      <c r="A3321" s="230"/>
      <c r="B3321" s="230"/>
      <c r="C3321" s="231"/>
      <c r="D3321" s="223"/>
      <c r="E3321" s="227"/>
      <c r="F3321" s="230"/>
      <c r="H3321" s="220"/>
      <c r="I3321" s="223"/>
    </row>
    <row r="3322" spans="1:9">
      <c r="A3322" s="230"/>
      <c r="B3322" s="230"/>
      <c r="C3322" s="231"/>
      <c r="D3322" s="223"/>
      <c r="E3322" s="227"/>
      <c r="F3322" s="230"/>
      <c r="H3322" s="220"/>
      <c r="I3322" s="223"/>
    </row>
    <row r="3323" spans="1:9">
      <c r="A3323" s="230"/>
      <c r="B3323" s="230"/>
      <c r="C3323" s="231"/>
      <c r="D3323" s="223"/>
      <c r="E3323" s="227"/>
      <c r="F3323" s="230"/>
      <c r="H3323" s="220"/>
      <c r="I3323" s="223"/>
    </row>
    <row r="3324" spans="1:9">
      <c r="A3324" s="230"/>
      <c r="B3324" s="230"/>
      <c r="C3324" s="231"/>
      <c r="D3324" s="223"/>
      <c r="E3324" s="227"/>
      <c r="F3324" s="230"/>
      <c r="H3324" s="220"/>
      <c r="I3324" s="223"/>
    </row>
    <row r="3325" spans="1:9">
      <c r="A3325" s="230"/>
      <c r="B3325" s="230"/>
      <c r="C3325" s="231"/>
      <c r="D3325" s="223"/>
      <c r="E3325" s="227"/>
      <c r="F3325" s="230"/>
      <c r="H3325" s="220"/>
      <c r="I3325" s="223"/>
    </row>
    <row r="3326" spans="1:9">
      <c r="A3326" s="230"/>
      <c r="B3326" s="230"/>
      <c r="C3326" s="231"/>
      <c r="D3326" s="223"/>
      <c r="E3326" s="227"/>
      <c r="F3326" s="230"/>
      <c r="H3326" s="220"/>
      <c r="I3326" s="223"/>
    </row>
    <row r="3327" spans="1:9">
      <c r="A3327" s="230"/>
      <c r="B3327" s="230"/>
      <c r="C3327" s="231"/>
      <c r="D3327" s="223"/>
      <c r="E3327" s="227"/>
      <c r="F3327" s="230"/>
      <c r="H3327" s="220"/>
      <c r="I3327" s="223"/>
    </row>
    <row r="3328" spans="1:9">
      <c r="A3328" s="230"/>
      <c r="B3328" s="230"/>
      <c r="C3328" s="231"/>
      <c r="D3328" s="223"/>
      <c r="E3328" s="227"/>
      <c r="F3328" s="230"/>
      <c r="H3328" s="220"/>
      <c r="I3328" s="223"/>
    </row>
    <row r="3329" spans="1:9">
      <c r="A3329" s="230"/>
      <c r="B3329" s="230"/>
      <c r="C3329" s="231"/>
      <c r="D3329" s="223"/>
      <c r="E3329" s="227"/>
      <c r="F3329" s="230"/>
      <c r="H3329" s="220"/>
      <c r="I3329" s="223"/>
    </row>
    <row r="3330" spans="1:9">
      <c r="A3330" s="230"/>
      <c r="B3330" s="230"/>
      <c r="C3330" s="231"/>
      <c r="D3330" s="223"/>
      <c r="E3330" s="227"/>
      <c r="F3330" s="230"/>
      <c r="H3330" s="220"/>
      <c r="I3330" s="223"/>
    </row>
    <row r="3331" spans="1:9">
      <c r="A3331" s="230"/>
      <c r="B3331" s="230"/>
      <c r="C3331" s="231"/>
      <c r="D3331" s="223"/>
      <c r="E3331" s="227"/>
      <c r="F3331" s="230"/>
      <c r="H3331" s="220"/>
      <c r="I3331" s="223"/>
    </row>
    <row r="3332" spans="1:9">
      <c r="A3332" s="230"/>
      <c r="B3332" s="230"/>
      <c r="C3332" s="231"/>
      <c r="D3332" s="223"/>
      <c r="E3332" s="227"/>
      <c r="F3332" s="230"/>
      <c r="H3332" s="220"/>
      <c r="I3332" s="223"/>
    </row>
    <row r="3333" spans="1:9">
      <c r="A3333" s="230"/>
      <c r="B3333" s="230"/>
      <c r="C3333" s="231"/>
      <c r="D3333" s="223"/>
      <c r="E3333" s="227"/>
      <c r="F3333" s="230"/>
      <c r="H3333" s="220"/>
      <c r="I3333" s="223"/>
    </row>
    <row r="3334" spans="1:9">
      <c r="A3334" s="230"/>
      <c r="B3334" s="230"/>
      <c r="C3334" s="231"/>
      <c r="D3334" s="223"/>
      <c r="E3334" s="227"/>
      <c r="F3334" s="230"/>
      <c r="H3334" s="220"/>
      <c r="I3334" s="223"/>
    </row>
    <row r="3335" spans="1:9">
      <c r="A3335" s="230"/>
      <c r="B3335" s="230"/>
      <c r="C3335" s="231"/>
      <c r="D3335" s="223"/>
      <c r="E3335" s="227"/>
      <c r="F3335" s="230"/>
      <c r="H3335" s="220"/>
      <c r="I3335" s="223"/>
    </row>
    <row r="3336" spans="1:9">
      <c r="A3336" s="230"/>
      <c r="B3336" s="230"/>
      <c r="C3336" s="231"/>
      <c r="D3336" s="223"/>
      <c r="E3336" s="227"/>
      <c r="F3336" s="230"/>
      <c r="H3336" s="220"/>
      <c r="I3336" s="223"/>
    </row>
    <row r="3337" spans="1:9">
      <c r="A3337" s="230"/>
      <c r="B3337" s="230"/>
      <c r="C3337" s="231"/>
      <c r="D3337" s="223"/>
      <c r="E3337" s="227"/>
      <c r="F3337" s="230"/>
      <c r="H3337" s="220"/>
      <c r="I3337" s="223"/>
    </row>
    <row r="3338" spans="1:9">
      <c r="A3338" s="230"/>
      <c r="B3338" s="230"/>
      <c r="C3338" s="231"/>
      <c r="D3338" s="223"/>
      <c r="E3338" s="227"/>
      <c r="F3338" s="230"/>
      <c r="H3338" s="220"/>
      <c r="I3338" s="223"/>
    </row>
    <row r="3339" spans="1:9">
      <c r="A3339" s="230"/>
      <c r="B3339" s="230"/>
      <c r="C3339" s="231"/>
      <c r="D3339" s="223"/>
      <c r="E3339" s="227"/>
      <c r="F3339" s="230"/>
      <c r="H3339" s="220"/>
      <c r="I3339" s="223"/>
    </row>
    <row r="3340" spans="1:9">
      <c r="A3340" s="230"/>
      <c r="B3340" s="230"/>
      <c r="C3340" s="231"/>
      <c r="D3340" s="223"/>
      <c r="E3340" s="227"/>
      <c r="F3340" s="230"/>
      <c r="H3340" s="220"/>
      <c r="I3340" s="223"/>
    </row>
    <row r="3341" spans="1:9">
      <c r="A3341" s="230"/>
      <c r="B3341" s="230"/>
      <c r="C3341" s="231"/>
      <c r="D3341" s="223"/>
      <c r="E3341" s="227"/>
      <c r="F3341" s="230"/>
      <c r="H3341" s="220"/>
      <c r="I3341" s="223"/>
    </row>
    <row r="3342" spans="1:9">
      <c r="A3342" s="230"/>
      <c r="B3342" s="230"/>
      <c r="C3342" s="231"/>
      <c r="D3342" s="223"/>
      <c r="E3342" s="227"/>
      <c r="F3342" s="230"/>
      <c r="H3342" s="220"/>
      <c r="I3342" s="223"/>
    </row>
    <row r="3343" spans="1:9">
      <c r="A3343" s="230"/>
      <c r="B3343" s="230"/>
      <c r="C3343" s="231"/>
      <c r="D3343" s="223"/>
      <c r="E3343" s="227"/>
      <c r="F3343" s="230"/>
      <c r="H3343" s="220"/>
      <c r="I3343" s="223"/>
    </row>
    <row r="3344" spans="1:9">
      <c r="A3344" s="230"/>
      <c r="B3344" s="230"/>
      <c r="C3344" s="231"/>
      <c r="D3344" s="223"/>
      <c r="E3344" s="227"/>
      <c r="F3344" s="230"/>
      <c r="H3344" s="220"/>
      <c r="I3344" s="223"/>
    </row>
    <row r="3345" spans="1:9">
      <c r="A3345" s="230"/>
      <c r="B3345" s="230"/>
      <c r="C3345" s="231"/>
      <c r="D3345" s="223"/>
      <c r="E3345" s="227"/>
      <c r="F3345" s="230"/>
      <c r="H3345" s="220"/>
      <c r="I3345" s="223"/>
    </row>
    <row r="3346" spans="1:9">
      <c r="A3346" s="230"/>
      <c r="B3346" s="230"/>
      <c r="C3346" s="231"/>
      <c r="D3346" s="223"/>
      <c r="E3346" s="227"/>
      <c r="F3346" s="230"/>
      <c r="H3346" s="220"/>
      <c r="I3346" s="223"/>
    </row>
    <row r="3347" spans="1:9">
      <c r="A3347" s="230"/>
      <c r="B3347" s="230"/>
      <c r="C3347" s="231"/>
      <c r="D3347" s="223"/>
      <c r="E3347" s="227"/>
      <c r="F3347" s="230"/>
      <c r="H3347" s="220"/>
      <c r="I3347" s="223"/>
    </row>
    <row r="3348" spans="1:9">
      <c r="A3348" s="230"/>
      <c r="B3348" s="230"/>
      <c r="C3348" s="231"/>
      <c r="D3348" s="223"/>
      <c r="E3348" s="227"/>
      <c r="F3348" s="230"/>
      <c r="H3348" s="220"/>
      <c r="I3348" s="223"/>
    </row>
    <row r="3349" spans="1:9">
      <c r="A3349" s="230"/>
      <c r="B3349" s="230"/>
      <c r="C3349" s="231"/>
      <c r="D3349" s="223"/>
      <c r="E3349" s="227"/>
      <c r="F3349" s="230"/>
      <c r="H3349" s="220"/>
      <c r="I3349" s="223"/>
    </row>
    <row r="3350" spans="1:9">
      <c r="A3350" s="230"/>
      <c r="B3350" s="230"/>
      <c r="C3350" s="231"/>
      <c r="D3350" s="223"/>
      <c r="E3350" s="227"/>
      <c r="F3350" s="230"/>
      <c r="H3350" s="220"/>
      <c r="I3350" s="223"/>
    </row>
    <row r="3351" spans="1:9">
      <c r="A3351" s="230"/>
      <c r="B3351" s="230"/>
      <c r="C3351" s="231"/>
      <c r="D3351" s="223"/>
      <c r="E3351" s="227"/>
      <c r="F3351" s="230"/>
      <c r="H3351" s="220"/>
      <c r="I3351" s="223"/>
    </row>
    <row r="3352" spans="1:9">
      <c r="A3352" s="230"/>
      <c r="B3352" s="230"/>
      <c r="C3352" s="231"/>
      <c r="D3352" s="223"/>
      <c r="E3352" s="227"/>
      <c r="F3352" s="230"/>
      <c r="H3352" s="220"/>
      <c r="I3352" s="223"/>
    </row>
    <row r="3353" spans="1:9">
      <c r="A3353" s="230"/>
      <c r="B3353" s="230"/>
      <c r="C3353" s="231"/>
      <c r="D3353" s="223"/>
      <c r="E3353" s="227"/>
      <c r="F3353" s="230"/>
      <c r="H3353" s="220"/>
      <c r="I3353" s="223"/>
    </row>
    <row r="3354" spans="1:9">
      <c r="A3354" s="230"/>
      <c r="B3354" s="230"/>
      <c r="C3354" s="231"/>
      <c r="D3354" s="223"/>
      <c r="E3354" s="227"/>
      <c r="F3354" s="230"/>
      <c r="H3354" s="220"/>
      <c r="I3354" s="223"/>
    </row>
    <row r="3355" spans="1:9">
      <c r="A3355" s="230"/>
      <c r="B3355" s="230"/>
      <c r="C3355" s="231"/>
      <c r="D3355" s="223"/>
      <c r="E3355" s="227"/>
      <c r="F3355" s="230"/>
      <c r="H3355" s="220"/>
      <c r="I3355" s="223"/>
    </row>
    <row r="3356" spans="1:9">
      <c r="A3356" s="230"/>
      <c r="B3356" s="230"/>
      <c r="C3356" s="231"/>
      <c r="D3356" s="223"/>
      <c r="E3356" s="227"/>
      <c r="F3356" s="230"/>
      <c r="H3356" s="220"/>
      <c r="I3356" s="223"/>
    </row>
    <row r="3357" spans="1:9">
      <c r="A3357" s="230"/>
      <c r="B3357" s="230"/>
      <c r="C3357" s="231"/>
      <c r="D3357" s="223"/>
      <c r="E3357" s="227"/>
      <c r="F3357" s="230"/>
      <c r="H3357" s="220"/>
      <c r="I3357" s="223"/>
    </row>
    <row r="3358" spans="1:9">
      <c r="A3358" s="230"/>
      <c r="B3358" s="230"/>
      <c r="C3358" s="231"/>
      <c r="D3358" s="223"/>
      <c r="E3358" s="227"/>
      <c r="F3358" s="230"/>
      <c r="H3358" s="220"/>
      <c r="I3358" s="223"/>
    </row>
    <row r="3359" spans="1:9">
      <c r="A3359" s="230"/>
      <c r="B3359" s="230"/>
      <c r="C3359" s="231"/>
      <c r="D3359" s="223"/>
      <c r="E3359" s="227"/>
      <c r="F3359" s="230"/>
      <c r="H3359" s="220"/>
      <c r="I3359" s="223"/>
    </row>
    <row r="3360" spans="1:9">
      <c r="A3360" s="230"/>
      <c r="B3360" s="230"/>
      <c r="C3360" s="231"/>
      <c r="D3360" s="223"/>
      <c r="E3360" s="227"/>
      <c r="F3360" s="230"/>
      <c r="H3360" s="220"/>
      <c r="I3360" s="223"/>
    </row>
    <row r="3361" spans="1:9">
      <c r="A3361" s="230"/>
      <c r="B3361" s="230"/>
      <c r="C3361" s="231"/>
      <c r="D3361" s="223"/>
      <c r="E3361" s="227"/>
      <c r="F3361" s="230"/>
      <c r="H3361" s="220"/>
      <c r="I3361" s="223"/>
    </row>
    <row r="3362" spans="1:9">
      <c r="A3362" s="230"/>
      <c r="B3362" s="230"/>
      <c r="C3362" s="231"/>
      <c r="D3362" s="223"/>
      <c r="E3362" s="227"/>
      <c r="F3362" s="230"/>
      <c r="H3362" s="220"/>
      <c r="I3362" s="223"/>
    </row>
    <row r="3363" spans="1:9">
      <c r="A3363" s="230"/>
      <c r="B3363" s="230"/>
      <c r="C3363" s="231"/>
      <c r="D3363" s="223"/>
      <c r="E3363" s="227"/>
      <c r="F3363" s="230"/>
      <c r="H3363" s="220"/>
      <c r="I3363" s="223"/>
    </row>
    <row r="3364" spans="1:9">
      <c r="A3364" s="230"/>
      <c r="B3364" s="230"/>
      <c r="C3364" s="231"/>
      <c r="D3364" s="223"/>
      <c r="E3364" s="227"/>
      <c r="F3364" s="230"/>
      <c r="H3364" s="220"/>
      <c r="I3364" s="223"/>
    </row>
    <row r="3365" spans="1:9">
      <c r="A3365" s="230"/>
      <c r="B3365" s="230"/>
      <c r="C3365" s="231"/>
      <c r="D3365" s="223"/>
      <c r="E3365" s="227"/>
      <c r="F3365" s="230"/>
      <c r="H3365" s="220"/>
      <c r="I3365" s="223"/>
    </row>
    <row r="3366" spans="1:9">
      <c r="A3366" s="230"/>
      <c r="B3366" s="230"/>
      <c r="C3366" s="231"/>
      <c r="D3366" s="223"/>
      <c r="E3366" s="227"/>
      <c r="F3366" s="230"/>
      <c r="H3366" s="220"/>
      <c r="I3366" s="223"/>
    </row>
    <row r="3367" spans="1:9">
      <c r="A3367" s="230"/>
      <c r="B3367" s="230"/>
      <c r="C3367" s="231"/>
      <c r="D3367" s="223"/>
      <c r="E3367" s="227"/>
      <c r="F3367" s="230"/>
      <c r="H3367" s="220"/>
      <c r="I3367" s="223"/>
    </row>
    <row r="3368" spans="1:9">
      <c r="A3368" s="230"/>
      <c r="B3368" s="230"/>
      <c r="C3368" s="231"/>
      <c r="D3368" s="223"/>
      <c r="E3368" s="227"/>
      <c r="F3368" s="230"/>
      <c r="H3368" s="220"/>
      <c r="I3368" s="223"/>
    </row>
    <row r="3369" spans="1:9">
      <c r="A3369" s="230"/>
      <c r="B3369" s="230"/>
      <c r="C3369" s="231"/>
      <c r="D3369" s="223"/>
      <c r="E3369" s="227"/>
      <c r="F3369" s="230"/>
      <c r="H3369" s="220"/>
      <c r="I3369" s="223"/>
    </row>
    <row r="3370" spans="1:9">
      <c r="A3370" s="230"/>
      <c r="B3370" s="230"/>
      <c r="C3370" s="231"/>
      <c r="D3370" s="223"/>
      <c r="E3370" s="227"/>
      <c r="F3370" s="230"/>
      <c r="H3370" s="220"/>
      <c r="I3370" s="223"/>
    </row>
    <row r="3371" spans="1:9">
      <c r="A3371" s="230"/>
      <c r="B3371" s="230"/>
      <c r="C3371" s="231"/>
      <c r="D3371" s="223"/>
      <c r="E3371" s="227"/>
      <c r="F3371" s="230"/>
      <c r="H3371" s="220"/>
      <c r="I3371" s="223"/>
    </row>
    <row r="3372" spans="1:9">
      <c r="A3372" s="230"/>
      <c r="B3372" s="230"/>
      <c r="C3372" s="231"/>
      <c r="D3372" s="223"/>
      <c r="E3372" s="227"/>
      <c r="F3372" s="230"/>
      <c r="H3372" s="220"/>
      <c r="I3372" s="223"/>
    </row>
    <row r="3373" spans="1:9">
      <c r="A3373" s="230"/>
      <c r="B3373" s="230"/>
      <c r="C3373" s="231"/>
      <c r="D3373" s="223"/>
      <c r="E3373" s="227"/>
      <c r="F3373" s="230"/>
      <c r="H3373" s="220"/>
      <c r="I3373" s="223"/>
    </row>
    <row r="3374" spans="1:9">
      <c r="A3374" s="230"/>
      <c r="B3374" s="230"/>
      <c r="C3374" s="231"/>
      <c r="D3374" s="223"/>
      <c r="E3374" s="227"/>
      <c r="F3374" s="230"/>
      <c r="H3374" s="220"/>
      <c r="I3374" s="223"/>
    </row>
    <row r="3375" spans="1:9">
      <c r="A3375" s="230"/>
      <c r="B3375" s="230"/>
      <c r="C3375" s="231"/>
      <c r="D3375" s="223"/>
      <c r="E3375" s="227"/>
      <c r="F3375" s="230"/>
      <c r="H3375" s="220"/>
      <c r="I3375" s="223"/>
    </row>
    <row r="3376" spans="1:9">
      <c r="A3376" s="230"/>
      <c r="B3376" s="230"/>
      <c r="C3376" s="231"/>
      <c r="D3376" s="223"/>
      <c r="E3376" s="227"/>
      <c r="F3376" s="230"/>
      <c r="H3376" s="220"/>
      <c r="I3376" s="223"/>
    </row>
    <row r="3377" spans="1:9">
      <c r="A3377" s="230"/>
      <c r="B3377" s="230"/>
      <c r="C3377" s="231"/>
      <c r="D3377" s="223"/>
      <c r="E3377" s="227"/>
      <c r="F3377" s="230"/>
      <c r="H3377" s="220"/>
      <c r="I3377" s="223"/>
    </row>
    <row r="3378" spans="1:9">
      <c r="A3378" s="230"/>
      <c r="B3378" s="230"/>
      <c r="C3378" s="231"/>
      <c r="D3378" s="223"/>
      <c r="E3378" s="227"/>
      <c r="F3378" s="230"/>
      <c r="H3378" s="220"/>
      <c r="I3378" s="223"/>
    </row>
    <row r="3379" spans="1:9">
      <c r="A3379" s="230"/>
      <c r="B3379" s="230"/>
      <c r="C3379" s="231"/>
      <c r="D3379" s="223"/>
      <c r="E3379" s="227"/>
      <c r="F3379" s="230"/>
      <c r="H3379" s="220"/>
      <c r="I3379" s="223"/>
    </row>
    <row r="3380" spans="1:9">
      <c r="A3380" s="230"/>
      <c r="B3380" s="230"/>
      <c r="C3380" s="231"/>
      <c r="D3380" s="223"/>
      <c r="E3380" s="227"/>
      <c r="F3380" s="230"/>
      <c r="H3380" s="220"/>
      <c r="I3380" s="223"/>
    </row>
    <row r="3381" spans="1:9">
      <c r="A3381" s="230"/>
      <c r="B3381" s="230"/>
      <c r="C3381" s="231"/>
      <c r="D3381" s="223"/>
      <c r="E3381" s="227"/>
      <c r="F3381" s="230"/>
      <c r="H3381" s="220"/>
      <c r="I3381" s="223"/>
    </row>
    <row r="3382" spans="1:9">
      <c r="A3382" s="230"/>
      <c r="B3382" s="230"/>
      <c r="C3382" s="231"/>
      <c r="D3382" s="223"/>
      <c r="E3382" s="227"/>
      <c r="F3382" s="230"/>
      <c r="H3382" s="220"/>
      <c r="I3382" s="223"/>
    </row>
    <row r="3383" spans="1:9">
      <c r="A3383" s="230"/>
      <c r="B3383" s="230"/>
      <c r="C3383" s="231"/>
      <c r="D3383" s="223"/>
      <c r="E3383" s="227"/>
      <c r="F3383" s="230"/>
      <c r="H3383" s="220"/>
      <c r="I3383" s="223"/>
    </row>
    <row r="3384" spans="1:9">
      <c r="A3384" s="230"/>
      <c r="B3384" s="230"/>
      <c r="C3384" s="231"/>
      <c r="D3384" s="223"/>
      <c r="E3384" s="227"/>
      <c r="F3384" s="230"/>
      <c r="H3384" s="220"/>
      <c r="I3384" s="223"/>
    </row>
    <row r="3385" spans="1:9">
      <c r="A3385" s="230"/>
      <c r="B3385" s="230"/>
      <c r="C3385" s="231"/>
      <c r="D3385" s="223"/>
      <c r="E3385" s="227"/>
      <c r="F3385" s="230"/>
      <c r="H3385" s="220"/>
      <c r="I3385" s="223"/>
    </row>
    <row r="3386" spans="1:9">
      <c r="A3386" s="230"/>
      <c r="B3386" s="230"/>
      <c r="C3386" s="231"/>
      <c r="D3386" s="223"/>
      <c r="E3386" s="227"/>
      <c r="F3386" s="230"/>
      <c r="H3386" s="220"/>
      <c r="I3386" s="223"/>
    </row>
    <row r="3387" spans="1:9">
      <c r="A3387" s="230"/>
      <c r="B3387" s="230"/>
      <c r="C3387" s="231"/>
      <c r="D3387" s="223"/>
      <c r="E3387" s="227"/>
      <c r="F3387" s="230"/>
      <c r="H3387" s="220"/>
      <c r="I3387" s="223"/>
    </row>
    <row r="3388" spans="1:9">
      <c r="A3388" s="230"/>
      <c r="B3388" s="230"/>
      <c r="C3388" s="231"/>
      <c r="D3388" s="223"/>
      <c r="E3388" s="227"/>
      <c r="F3388" s="230"/>
      <c r="H3388" s="220"/>
      <c r="I3388" s="223"/>
    </row>
    <row r="3389" spans="1:9">
      <c r="A3389" s="230"/>
      <c r="B3389" s="230"/>
      <c r="C3389" s="231"/>
      <c r="D3389" s="223"/>
      <c r="E3389" s="227"/>
      <c r="F3389" s="230"/>
      <c r="H3389" s="220"/>
      <c r="I3389" s="223"/>
    </row>
    <row r="3390" spans="1:9">
      <c r="A3390" s="230"/>
      <c r="B3390" s="230"/>
      <c r="C3390" s="231"/>
      <c r="D3390" s="223"/>
      <c r="E3390" s="227"/>
      <c r="F3390" s="230"/>
      <c r="H3390" s="220"/>
      <c r="I3390" s="223"/>
    </row>
    <row r="3391" spans="1:9">
      <c r="A3391" s="230"/>
      <c r="B3391" s="230"/>
      <c r="C3391" s="231"/>
      <c r="D3391" s="223"/>
      <c r="E3391" s="227"/>
      <c r="F3391" s="230"/>
      <c r="H3391" s="220"/>
      <c r="I3391" s="223"/>
    </row>
    <row r="3392" spans="1:9">
      <c r="A3392" s="230"/>
      <c r="B3392" s="230"/>
      <c r="C3392" s="231"/>
      <c r="D3392" s="223"/>
      <c r="E3392" s="227"/>
      <c r="F3392" s="230"/>
      <c r="H3392" s="220"/>
      <c r="I3392" s="223"/>
    </row>
    <row r="3393" spans="1:9">
      <c r="A3393" s="230"/>
      <c r="B3393" s="230"/>
      <c r="C3393" s="231"/>
      <c r="D3393" s="223"/>
      <c r="E3393" s="227"/>
      <c r="F3393" s="230"/>
      <c r="H3393" s="220"/>
      <c r="I3393" s="223"/>
    </row>
    <row r="3394" spans="1:9">
      <c r="A3394" s="230"/>
      <c r="B3394" s="230"/>
      <c r="C3394" s="231"/>
      <c r="D3394" s="223"/>
      <c r="E3394" s="227"/>
      <c r="F3394" s="230"/>
      <c r="H3394" s="220"/>
      <c r="I3394" s="223"/>
    </row>
    <row r="3395" spans="1:9">
      <c r="A3395" s="230"/>
      <c r="B3395" s="230"/>
      <c r="C3395" s="231"/>
      <c r="D3395" s="223"/>
      <c r="E3395" s="227"/>
      <c r="F3395" s="230"/>
      <c r="H3395" s="220"/>
      <c r="I3395" s="223"/>
    </row>
    <row r="3396" spans="1:9">
      <c r="A3396" s="230"/>
      <c r="B3396" s="230"/>
      <c r="C3396" s="231"/>
      <c r="D3396" s="223"/>
      <c r="E3396" s="227"/>
      <c r="F3396" s="230"/>
      <c r="H3396" s="220"/>
      <c r="I3396" s="223"/>
    </row>
    <row r="3397" spans="1:9">
      <c r="A3397" s="230"/>
      <c r="B3397" s="230"/>
      <c r="C3397" s="231"/>
      <c r="D3397" s="223"/>
      <c r="E3397" s="227"/>
      <c r="F3397" s="230"/>
      <c r="H3397" s="220"/>
      <c r="I3397" s="223"/>
    </row>
    <row r="3398" spans="1:9">
      <c r="A3398" s="230"/>
      <c r="B3398" s="230"/>
      <c r="C3398" s="231"/>
      <c r="D3398" s="223"/>
      <c r="E3398" s="227"/>
      <c r="F3398" s="230"/>
      <c r="H3398" s="220"/>
      <c r="I3398" s="223"/>
    </row>
    <row r="3399" spans="1:9">
      <c r="A3399" s="230"/>
      <c r="B3399" s="230"/>
      <c r="C3399" s="231"/>
      <c r="D3399" s="223"/>
      <c r="E3399" s="227"/>
      <c r="F3399" s="230"/>
      <c r="H3399" s="220"/>
      <c r="I3399" s="223"/>
    </row>
    <row r="3400" spans="1:9">
      <c r="A3400" s="230"/>
      <c r="B3400" s="230"/>
      <c r="C3400" s="231"/>
      <c r="D3400" s="223"/>
      <c r="E3400" s="227"/>
      <c r="F3400" s="230"/>
      <c r="H3400" s="220"/>
      <c r="I3400" s="223"/>
    </row>
    <row r="3401" spans="1:9">
      <c r="A3401" s="230"/>
      <c r="B3401" s="230"/>
      <c r="C3401" s="231"/>
      <c r="D3401" s="223"/>
      <c r="E3401" s="227"/>
      <c r="F3401" s="230"/>
      <c r="H3401" s="220"/>
      <c r="I3401" s="223"/>
    </row>
    <row r="3402" spans="1:9">
      <c r="A3402" s="230"/>
      <c r="B3402" s="230"/>
      <c r="C3402" s="231"/>
      <c r="D3402" s="223"/>
      <c r="E3402" s="227"/>
      <c r="F3402" s="230"/>
      <c r="H3402" s="220"/>
      <c r="I3402" s="223"/>
    </row>
    <row r="3403" spans="1:9">
      <c r="A3403" s="230"/>
      <c r="B3403" s="230"/>
      <c r="C3403" s="231"/>
      <c r="D3403" s="223"/>
      <c r="E3403" s="227"/>
      <c r="F3403" s="230"/>
      <c r="H3403" s="220"/>
      <c r="I3403" s="223"/>
    </row>
    <row r="3404" spans="1:9">
      <c r="A3404" s="230"/>
      <c r="B3404" s="230"/>
      <c r="C3404" s="231"/>
      <c r="D3404" s="223"/>
      <c r="E3404" s="227"/>
      <c r="F3404" s="230"/>
      <c r="H3404" s="220"/>
      <c r="I3404" s="223"/>
    </row>
    <row r="3405" spans="1:9">
      <c r="A3405" s="230"/>
      <c r="B3405" s="230"/>
      <c r="C3405" s="231"/>
      <c r="D3405" s="223"/>
      <c r="E3405" s="227"/>
      <c r="F3405" s="230"/>
      <c r="H3405" s="220"/>
      <c r="I3405" s="223"/>
    </row>
    <row r="3406" spans="1:9">
      <c r="A3406" s="230"/>
      <c r="B3406" s="230"/>
      <c r="C3406" s="231"/>
      <c r="D3406" s="223"/>
      <c r="E3406" s="227"/>
      <c r="F3406" s="230"/>
      <c r="H3406" s="220"/>
      <c r="I3406" s="223"/>
    </row>
    <row r="3407" spans="1:9">
      <c r="A3407" s="230"/>
      <c r="B3407" s="230"/>
      <c r="C3407" s="231"/>
      <c r="D3407" s="223"/>
      <c r="E3407" s="227"/>
      <c r="F3407" s="230"/>
      <c r="H3407" s="220"/>
      <c r="I3407" s="223"/>
    </row>
    <row r="3408" spans="1:9">
      <c r="A3408" s="230"/>
      <c r="B3408" s="230"/>
      <c r="C3408" s="231"/>
      <c r="D3408" s="223"/>
      <c r="E3408" s="227"/>
      <c r="F3408" s="230"/>
      <c r="H3408" s="220"/>
      <c r="I3408" s="223"/>
    </row>
    <row r="3409" spans="1:9">
      <c r="A3409" s="230"/>
      <c r="B3409" s="230"/>
      <c r="C3409" s="231"/>
      <c r="D3409" s="223"/>
      <c r="E3409" s="227"/>
      <c r="F3409" s="230"/>
      <c r="H3409" s="220"/>
      <c r="I3409" s="223"/>
    </row>
    <row r="3410" spans="1:9">
      <c r="A3410" s="230"/>
      <c r="B3410" s="230"/>
      <c r="C3410" s="231"/>
      <c r="D3410" s="223"/>
      <c r="E3410" s="227"/>
      <c r="F3410" s="230"/>
      <c r="H3410" s="220"/>
      <c r="I3410" s="223"/>
    </row>
    <row r="3411" spans="1:9">
      <c r="A3411" s="230"/>
      <c r="B3411" s="230"/>
      <c r="C3411" s="231"/>
      <c r="D3411" s="223"/>
      <c r="E3411" s="227"/>
      <c r="F3411" s="230"/>
      <c r="H3411" s="220"/>
      <c r="I3411" s="223"/>
    </row>
    <row r="3412" spans="1:9">
      <c r="A3412" s="230"/>
      <c r="B3412" s="230"/>
      <c r="C3412" s="231"/>
      <c r="D3412" s="223"/>
      <c r="E3412" s="227"/>
      <c r="F3412" s="230"/>
      <c r="H3412" s="220"/>
      <c r="I3412" s="223"/>
    </row>
    <row r="3413" spans="1:9">
      <c r="A3413" s="230"/>
      <c r="B3413" s="230"/>
      <c r="C3413" s="231"/>
      <c r="D3413" s="223"/>
      <c r="E3413" s="227"/>
      <c r="F3413" s="230"/>
      <c r="H3413" s="220"/>
      <c r="I3413" s="223"/>
    </row>
    <row r="3414" spans="1:9">
      <c r="A3414" s="230"/>
      <c r="B3414" s="230"/>
      <c r="C3414" s="231"/>
      <c r="D3414" s="223"/>
      <c r="E3414" s="227"/>
      <c r="F3414" s="230"/>
      <c r="H3414" s="220"/>
      <c r="I3414" s="223"/>
    </row>
    <row r="3415" spans="1:9">
      <c r="A3415" s="230"/>
      <c r="B3415" s="230"/>
      <c r="C3415" s="231"/>
      <c r="D3415" s="223"/>
      <c r="E3415" s="227"/>
      <c r="F3415" s="230"/>
      <c r="H3415" s="220"/>
      <c r="I3415" s="223"/>
    </row>
    <row r="3416" spans="1:9">
      <c r="A3416" s="230"/>
      <c r="B3416" s="230"/>
      <c r="C3416" s="231"/>
      <c r="D3416" s="223"/>
      <c r="E3416" s="227"/>
      <c r="F3416" s="230"/>
      <c r="H3416" s="220"/>
      <c r="I3416" s="223"/>
    </row>
    <row r="3417" spans="1:9">
      <c r="A3417" s="230"/>
      <c r="B3417" s="230"/>
      <c r="C3417" s="231"/>
      <c r="D3417" s="223"/>
      <c r="E3417" s="227"/>
      <c r="F3417" s="230"/>
      <c r="H3417" s="220"/>
      <c r="I3417" s="223"/>
    </row>
    <row r="3418" spans="1:9">
      <c r="A3418" s="230"/>
      <c r="B3418" s="230"/>
      <c r="C3418" s="231"/>
      <c r="D3418" s="223"/>
      <c r="E3418" s="227"/>
      <c r="F3418" s="230"/>
      <c r="H3418" s="220"/>
      <c r="I3418" s="223"/>
    </row>
    <row r="3419" spans="1:9">
      <c r="A3419" s="230"/>
      <c r="B3419" s="230"/>
      <c r="C3419" s="231"/>
      <c r="D3419" s="223"/>
      <c r="E3419" s="227"/>
      <c r="F3419" s="230"/>
      <c r="H3419" s="220"/>
      <c r="I3419" s="223"/>
    </row>
    <row r="3420" spans="1:9">
      <c r="A3420" s="230"/>
      <c r="B3420" s="230"/>
      <c r="C3420" s="231"/>
      <c r="D3420" s="223"/>
      <c r="E3420" s="227"/>
      <c r="F3420" s="230"/>
      <c r="H3420" s="220"/>
      <c r="I3420" s="223"/>
    </row>
    <row r="3421" spans="1:9">
      <c r="A3421" s="230"/>
      <c r="B3421" s="230"/>
      <c r="C3421" s="231"/>
      <c r="D3421" s="223"/>
      <c r="E3421" s="227"/>
      <c r="F3421" s="230"/>
      <c r="H3421" s="220"/>
      <c r="I3421" s="223"/>
    </row>
    <row r="3422" spans="1:9">
      <c r="A3422" s="230"/>
      <c r="B3422" s="230"/>
      <c r="C3422" s="231"/>
      <c r="D3422" s="223"/>
      <c r="E3422" s="227"/>
      <c r="F3422" s="230"/>
      <c r="H3422" s="220"/>
      <c r="I3422" s="223"/>
    </row>
    <row r="3423" spans="1:9">
      <c r="A3423" s="230"/>
      <c r="B3423" s="230"/>
      <c r="C3423" s="231"/>
      <c r="D3423" s="223"/>
      <c r="E3423" s="227"/>
      <c r="F3423" s="230"/>
      <c r="H3423" s="220"/>
      <c r="I3423" s="223"/>
    </row>
    <row r="3424" spans="1:9">
      <c r="A3424" s="230"/>
      <c r="B3424" s="230"/>
      <c r="C3424" s="231"/>
      <c r="D3424" s="223"/>
      <c r="E3424" s="227"/>
      <c r="F3424" s="230"/>
      <c r="H3424" s="220"/>
      <c r="I3424" s="223"/>
    </row>
    <row r="3425" spans="1:9">
      <c r="A3425" s="230"/>
      <c r="B3425" s="230"/>
      <c r="C3425" s="231"/>
      <c r="D3425" s="223"/>
      <c r="E3425" s="227"/>
      <c r="F3425" s="230"/>
      <c r="H3425" s="220"/>
      <c r="I3425" s="223"/>
    </row>
    <row r="3426" spans="1:9">
      <c r="A3426" s="230"/>
      <c r="B3426" s="230"/>
      <c r="C3426" s="231"/>
      <c r="D3426" s="223"/>
      <c r="E3426" s="227"/>
      <c r="F3426" s="230"/>
      <c r="H3426" s="220"/>
      <c r="I3426" s="223"/>
    </row>
    <row r="3427" spans="1:9">
      <c r="A3427" s="230"/>
      <c r="B3427" s="230"/>
      <c r="C3427" s="231"/>
      <c r="D3427" s="223"/>
      <c r="E3427" s="227"/>
      <c r="F3427" s="230"/>
      <c r="H3427" s="220"/>
      <c r="I3427" s="223"/>
    </row>
    <row r="3428" spans="1:9">
      <c r="A3428" s="230"/>
      <c r="B3428" s="230"/>
      <c r="C3428" s="231"/>
      <c r="D3428" s="223"/>
      <c r="E3428" s="227"/>
      <c r="F3428" s="230"/>
      <c r="H3428" s="220"/>
      <c r="I3428" s="223"/>
    </row>
    <row r="3429" spans="1:9">
      <c r="A3429" s="230"/>
      <c r="B3429" s="230"/>
      <c r="C3429" s="231"/>
      <c r="D3429" s="223"/>
      <c r="E3429" s="227"/>
      <c r="F3429" s="230"/>
      <c r="H3429" s="220"/>
      <c r="I3429" s="223"/>
    </row>
    <row r="3430" spans="1:9">
      <c r="A3430" s="230"/>
      <c r="B3430" s="230"/>
      <c r="C3430" s="231"/>
      <c r="D3430" s="223"/>
      <c r="E3430" s="227"/>
      <c r="F3430" s="230"/>
      <c r="H3430" s="220"/>
      <c r="I3430" s="223"/>
    </row>
    <row r="3431" spans="1:9">
      <c r="A3431" s="230"/>
      <c r="B3431" s="230"/>
      <c r="C3431" s="231"/>
      <c r="D3431" s="223"/>
      <c r="E3431" s="227"/>
      <c r="F3431" s="230"/>
      <c r="H3431" s="220"/>
      <c r="I3431" s="223"/>
    </row>
    <row r="3432" spans="1:9">
      <c r="A3432" s="230"/>
      <c r="B3432" s="230"/>
      <c r="C3432" s="231"/>
      <c r="D3432" s="223"/>
      <c r="E3432" s="227"/>
      <c r="F3432" s="230"/>
      <c r="H3432" s="220"/>
      <c r="I3432" s="223"/>
    </row>
    <row r="3433" spans="1:9">
      <c r="A3433" s="230"/>
      <c r="B3433" s="230"/>
      <c r="C3433" s="231"/>
      <c r="D3433" s="223"/>
      <c r="E3433" s="227"/>
      <c r="F3433" s="230"/>
      <c r="H3433" s="220"/>
      <c r="I3433" s="223"/>
    </row>
    <row r="3434" spans="1:9">
      <c r="A3434" s="230"/>
      <c r="B3434" s="230"/>
      <c r="C3434" s="231"/>
      <c r="D3434" s="223"/>
      <c r="E3434" s="227"/>
      <c r="F3434" s="230"/>
      <c r="H3434" s="220"/>
      <c r="I3434" s="223"/>
    </row>
    <row r="3435" spans="1:9">
      <c r="A3435" s="230"/>
      <c r="B3435" s="230"/>
      <c r="C3435" s="231"/>
      <c r="D3435" s="223"/>
      <c r="E3435" s="227"/>
      <c r="F3435" s="230"/>
      <c r="H3435" s="220"/>
      <c r="I3435" s="223"/>
    </row>
    <row r="3436" spans="1:9">
      <c r="A3436" s="230"/>
      <c r="B3436" s="230"/>
      <c r="C3436" s="231"/>
      <c r="D3436" s="223"/>
      <c r="E3436" s="227"/>
      <c r="F3436" s="230"/>
      <c r="H3436" s="220"/>
      <c r="I3436" s="223"/>
    </row>
    <row r="3437" spans="1:9">
      <c r="A3437" s="230"/>
      <c r="B3437" s="230"/>
      <c r="C3437" s="231"/>
      <c r="D3437" s="223"/>
      <c r="E3437" s="227"/>
      <c r="F3437" s="230"/>
      <c r="H3437" s="220"/>
      <c r="I3437" s="223"/>
    </row>
    <row r="3438" spans="1:9">
      <c r="A3438" s="230"/>
      <c r="B3438" s="230"/>
      <c r="C3438" s="231"/>
      <c r="D3438" s="223"/>
      <c r="E3438" s="227"/>
      <c r="F3438" s="230"/>
      <c r="H3438" s="220"/>
      <c r="I3438" s="223"/>
    </row>
    <row r="3439" spans="1:9">
      <c r="A3439" s="230"/>
      <c r="B3439" s="230"/>
      <c r="C3439" s="231"/>
      <c r="D3439" s="223"/>
      <c r="E3439" s="227"/>
      <c r="F3439" s="230"/>
      <c r="H3439" s="220"/>
      <c r="I3439" s="223"/>
    </row>
    <row r="3440" spans="1:9">
      <c r="A3440" s="230"/>
      <c r="B3440" s="230"/>
      <c r="C3440" s="231"/>
      <c r="D3440" s="223"/>
      <c r="E3440" s="227"/>
      <c r="F3440" s="230"/>
      <c r="H3440" s="220"/>
      <c r="I3440" s="223"/>
    </row>
    <row r="3441" spans="1:9">
      <c r="A3441" s="230"/>
      <c r="B3441" s="230"/>
      <c r="C3441" s="231"/>
      <c r="D3441" s="223"/>
      <c r="E3441" s="227"/>
      <c r="F3441" s="230"/>
      <c r="H3441" s="220"/>
      <c r="I3441" s="223"/>
    </row>
    <row r="3442" spans="1:9">
      <c r="A3442" s="230"/>
      <c r="B3442" s="230"/>
      <c r="C3442" s="231"/>
      <c r="D3442" s="223"/>
      <c r="E3442" s="227"/>
      <c r="F3442" s="230"/>
      <c r="H3442" s="220"/>
      <c r="I3442" s="223"/>
    </row>
    <row r="3443" spans="1:9">
      <c r="A3443" s="230"/>
      <c r="B3443" s="230"/>
      <c r="C3443" s="231"/>
      <c r="D3443" s="223"/>
      <c r="E3443" s="227"/>
      <c r="F3443" s="230"/>
      <c r="H3443" s="220"/>
      <c r="I3443" s="223"/>
    </row>
    <row r="3444" spans="1:9">
      <c r="A3444" s="230"/>
      <c r="B3444" s="230"/>
      <c r="C3444" s="231"/>
      <c r="D3444" s="223"/>
      <c r="E3444" s="227"/>
      <c r="F3444" s="230"/>
      <c r="H3444" s="220"/>
      <c r="I3444" s="223"/>
    </row>
    <row r="3445" spans="1:9">
      <c r="A3445" s="230"/>
      <c r="B3445" s="230"/>
      <c r="C3445" s="231"/>
      <c r="D3445" s="223"/>
      <c r="E3445" s="227"/>
      <c r="F3445" s="230"/>
      <c r="H3445" s="220"/>
      <c r="I3445" s="223"/>
    </row>
    <row r="3446" spans="1:9">
      <c r="A3446" s="230"/>
      <c r="B3446" s="230"/>
      <c r="C3446" s="231"/>
      <c r="D3446" s="223"/>
      <c r="E3446" s="227"/>
      <c r="F3446" s="230"/>
      <c r="H3446" s="220"/>
      <c r="I3446" s="223"/>
    </row>
    <row r="3447" spans="1:9">
      <c r="A3447" s="230"/>
      <c r="B3447" s="230"/>
      <c r="C3447" s="231"/>
      <c r="D3447" s="223"/>
      <c r="E3447" s="227"/>
      <c r="F3447" s="230"/>
      <c r="H3447" s="220"/>
      <c r="I3447" s="223"/>
    </row>
    <row r="3448" spans="1:9">
      <c r="A3448" s="230"/>
      <c r="B3448" s="230"/>
      <c r="C3448" s="231"/>
      <c r="D3448" s="223"/>
      <c r="E3448" s="227"/>
      <c r="F3448" s="230"/>
      <c r="H3448" s="220"/>
      <c r="I3448" s="223"/>
    </row>
    <row r="3449" spans="1:9">
      <c r="A3449" s="230"/>
      <c r="B3449" s="230"/>
      <c r="C3449" s="231"/>
      <c r="D3449" s="223"/>
      <c r="E3449" s="227"/>
      <c r="F3449" s="230"/>
      <c r="H3449" s="220"/>
      <c r="I3449" s="223"/>
    </row>
    <row r="3450" spans="1:9">
      <c r="A3450" s="230"/>
      <c r="B3450" s="230"/>
      <c r="C3450" s="231"/>
      <c r="D3450" s="223"/>
      <c r="E3450" s="227"/>
      <c r="F3450" s="230"/>
      <c r="H3450" s="220"/>
      <c r="I3450" s="223"/>
    </row>
    <row r="3451" spans="1:9">
      <c r="A3451" s="230"/>
      <c r="B3451" s="230"/>
      <c r="C3451" s="231"/>
      <c r="D3451" s="223"/>
      <c r="E3451" s="227"/>
      <c r="F3451" s="230"/>
      <c r="H3451" s="220"/>
      <c r="I3451" s="223"/>
    </row>
    <row r="3452" spans="1:9">
      <c r="A3452" s="230"/>
      <c r="B3452" s="230"/>
      <c r="C3452" s="231"/>
      <c r="D3452" s="223"/>
      <c r="E3452" s="227"/>
      <c r="F3452" s="230"/>
      <c r="H3452" s="220"/>
      <c r="I3452" s="223"/>
    </row>
    <row r="3453" spans="1:9">
      <c r="A3453" s="230"/>
      <c r="B3453" s="230"/>
      <c r="C3453" s="231"/>
      <c r="D3453" s="223"/>
      <c r="E3453" s="227"/>
      <c r="F3453" s="230"/>
      <c r="H3453" s="220"/>
      <c r="I3453" s="223"/>
    </row>
    <row r="3454" spans="1:9">
      <c r="A3454" s="230"/>
      <c r="B3454" s="230"/>
      <c r="C3454" s="231"/>
      <c r="D3454" s="223"/>
      <c r="E3454" s="227"/>
      <c r="F3454" s="230"/>
      <c r="H3454" s="220"/>
      <c r="I3454" s="223"/>
    </row>
    <row r="3455" spans="1:9">
      <c r="A3455" s="230"/>
      <c r="B3455" s="230"/>
      <c r="C3455" s="231"/>
      <c r="D3455" s="223"/>
      <c r="E3455" s="227"/>
      <c r="F3455" s="230"/>
      <c r="H3455" s="220"/>
      <c r="I3455" s="223"/>
    </row>
    <row r="3456" spans="1:9">
      <c r="A3456" s="230"/>
      <c r="B3456" s="230"/>
      <c r="C3456" s="231"/>
      <c r="D3456" s="223"/>
      <c r="E3456" s="227"/>
      <c r="F3456" s="230"/>
      <c r="H3456" s="220"/>
      <c r="I3456" s="223"/>
    </row>
    <row r="3457" spans="1:9">
      <c r="A3457" s="230"/>
      <c r="B3457" s="230"/>
      <c r="C3457" s="231"/>
      <c r="D3457" s="223"/>
      <c r="E3457" s="227"/>
      <c r="F3457" s="230"/>
      <c r="H3457" s="220"/>
      <c r="I3457" s="223"/>
    </row>
    <row r="3458" spans="1:9">
      <c r="A3458" s="230"/>
      <c r="B3458" s="230"/>
      <c r="C3458" s="231"/>
      <c r="D3458" s="223"/>
      <c r="E3458" s="227"/>
      <c r="F3458" s="230"/>
      <c r="H3458" s="220"/>
      <c r="I3458" s="223"/>
    </row>
    <row r="3459" spans="1:9">
      <c r="A3459" s="230"/>
      <c r="B3459" s="230"/>
      <c r="C3459" s="231"/>
      <c r="D3459" s="223"/>
      <c r="E3459" s="227"/>
      <c r="F3459" s="230"/>
      <c r="H3459" s="220"/>
      <c r="I3459" s="223"/>
    </row>
    <row r="3460" spans="1:9">
      <c r="A3460" s="230"/>
      <c r="B3460" s="230"/>
      <c r="C3460" s="231"/>
      <c r="D3460" s="223"/>
      <c r="E3460" s="227"/>
      <c r="F3460" s="230"/>
      <c r="H3460" s="220"/>
      <c r="I3460" s="223"/>
    </row>
    <row r="3461" spans="1:9">
      <c r="A3461" s="230"/>
      <c r="B3461" s="230"/>
      <c r="C3461" s="231"/>
      <c r="D3461" s="223"/>
      <c r="E3461" s="227"/>
      <c r="F3461" s="230"/>
      <c r="H3461" s="220"/>
      <c r="I3461" s="223"/>
    </row>
    <row r="3462" spans="1:9">
      <c r="A3462" s="230"/>
      <c r="B3462" s="230"/>
      <c r="C3462" s="231"/>
      <c r="D3462" s="223"/>
      <c r="E3462" s="227"/>
      <c r="F3462" s="230"/>
      <c r="H3462" s="220"/>
      <c r="I3462" s="223"/>
    </row>
    <row r="3463" spans="1:9">
      <c r="A3463" s="230"/>
      <c r="B3463" s="230"/>
      <c r="C3463" s="231"/>
      <c r="D3463" s="223"/>
      <c r="E3463" s="227"/>
      <c r="F3463" s="230"/>
      <c r="H3463" s="220"/>
      <c r="I3463" s="223"/>
    </row>
    <row r="3464" spans="1:9">
      <c r="A3464" s="230"/>
      <c r="B3464" s="230"/>
      <c r="C3464" s="231"/>
      <c r="D3464" s="223"/>
      <c r="E3464" s="227"/>
      <c r="F3464" s="230"/>
      <c r="H3464" s="220"/>
      <c r="I3464" s="223"/>
    </row>
    <row r="3465" spans="1:9">
      <c r="A3465" s="230"/>
      <c r="B3465" s="230"/>
      <c r="C3465" s="231"/>
      <c r="D3465" s="223"/>
      <c r="E3465" s="227"/>
      <c r="F3465" s="230"/>
      <c r="H3465" s="220"/>
      <c r="I3465" s="223"/>
    </row>
    <row r="3466" spans="1:9">
      <c r="A3466" s="230"/>
      <c r="B3466" s="230"/>
      <c r="C3466" s="231"/>
      <c r="D3466" s="223"/>
      <c r="E3466" s="227"/>
      <c r="F3466" s="230"/>
      <c r="H3466" s="220"/>
      <c r="I3466" s="223"/>
    </row>
    <row r="3467" spans="1:9">
      <c r="A3467" s="230"/>
      <c r="B3467" s="230"/>
      <c r="C3467" s="231"/>
      <c r="D3467" s="223"/>
      <c r="E3467" s="227"/>
      <c r="F3467" s="230"/>
      <c r="H3467" s="220"/>
      <c r="I3467" s="223"/>
    </row>
    <row r="3468" spans="1:9">
      <c r="A3468" s="230"/>
      <c r="B3468" s="230"/>
      <c r="C3468" s="231"/>
      <c r="D3468" s="223"/>
      <c r="E3468" s="227"/>
      <c r="F3468" s="230"/>
      <c r="H3468" s="220"/>
      <c r="I3468" s="223"/>
    </row>
    <row r="3469" spans="1:9">
      <c r="A3469" s="230"/>
      <c r="B3469" s="230"/>
      <c r="C3469" s="231"/>
      <c r="D3469" s="223"/>
      <c r="E3469" s="227"/>
      <c r="F3469" s="230"/>
      <c r="H3469" s="220"/>
      <c r="I3469" s="223"/>
    </row>
    <row r="3470" spans="1:9">
      <c r="A3470" s="230"/>
      <c r="B3470" s="230"/>
      <c r="C3470" s="231"/>
      <c r="D3470" s="223"/>
      <c r="E3470" s="227"/>
      <c r="F3470" s="230"/>
      <c r="H3470" s="220"/>
      <c r="I3470" s="223"/>
    </row>
    <row r="3471" spans="1:9">
      <c r="A3471" s="230"/>
      <c r="B3471" s="230"/>
      <c r="C3471" s="231"/>
      <c r="D3471" s="223"/>
      <c r="E3471" s="227"/>
      <c r="F3471" s="230"/>
      <c r="H3471" s="220"/>
      <c r="I3471" s="223"/>
    </row>
    <row r="3472" spans="1:9">
      <c r="A3472" s="230"/>
      <c r="B3472" s="230"/>
      <c r="C3472" s="231"/>
      <c r="D3472" s="223"/>
      <c r="E3472" s="227"/>
      <c r="F3472" s="230"/>
      <c r="H3472" s="220"/>
      <c r="I3472" s="223"/>
    </row>
    <row r="3473" spans="1:9">
      <c r="A3473" s="230"/>
      <c r="B3473" s="230"/>
      <c r="C3473" s="231"/>
      <c r="D3473" s="223"/>
      <c r="E3473" s="227"/>
      <c r="F3473" s="230"/>
      <c r="H3473" s="220"/>
      <c r="I3473" s="223"/>
    </row>
    <row r="3474" spans="1:9">
      <c r="A3474" s="230"/>
      <c r="B3474" s="230"/>
      <c r="C3474" s="231"/>
      <c r="D3474" s="223"/>
      <c r="E3474" s="227"/>
      <c r="F3474" s="230"/>
      <c r="H3474" s="220"/>
      <c r="I3474" s="223"/>
    </row>
    <row r="3475" spans="1:9">
      <c r="A3475" s="230"/>
      <c r="B3475" s="230"/>
      <c r="C3475" s="231"/>
      <c r="D3475" s="223"/>
      <c r="E3475" s="227"/>
      <c r="F3475" s="230"/>
      <c r="H3475" s="220"/>
      <c r="I3475" s="223"/>
    </row>
    <row r="3476" spans="1:9">
      <c r="A3476" s="230"/>
      <c r="B3476" s="230"/>
      <c r="C3476" s="231"/>
      <c r="D3476" s="223"/>
      <c r="E3476" s="227"/>
      <c r="F3476" s="230"/>
      <c r="H3476" s="220"/>
      <c r="I3476" s="223"/>
    </row>
    <row r="3477" spans="1:9">
      <c r="A3477" s="230"/>
      <c r="B3477" s="230"/>
      <c r="C3477" s="231"/>
      <c r="D3477" s="223"/>
      <c r="E3477" s="227"/>
      <c r="F3477" s="230"/>
      <c r="H3477" s="220"/>
      <c r="I3477" s="223"/>
    </row>
    <row r="3478" spans="1:9">
      <c r="A3478" s="230"/>
      <c r="B3478" s="230"/>
      <c r="C3478" s="231"/>
      <c r="D3478" s="223"/>
      <c r="E3478" s="227"/>
      <c r="F3478" s="230"/>
      <c r="H3478" s="220"/>
      <c r="I3478" s="223"/>
    </row>
    <row r="3479" spans="1:9">
      <c r="A3479" s="230"/>
      <c r="B3479" s="230"/>
      <c r="C3479" s="231"/>
      <c r="D3479" s="223"/>
      <c r="E3479" s="227"/>
      <c r="F3479" s="230"/>
      <c r="H3479" s="220"/>
      <c r="I3479" s="223"/>
    </row>
    <row r="3480" spans="1:9">
      <c r="A3480" s="230"/>
      <c r="B3480" s="230"/>
      <c r="C3480" s="231"/>
      <c r="D3480" s="223"/>
      <c r="E3480" s="227"/>
      <c r="F3480" s="230"/>
      <c r="H3480" s="220"/>
      <c r="I3480" s="223"/>
    </row>
    <row r="3481" spans="1:9">
      <c r="A3481" s="230"/>
      <c r="B3481" s="230"/>
      <c r="C3481" s="231"/>
      <c r="D3481" s="223"/>
      <c r="E3481" s="227"/>
      <c r="F3481" s="230"/>
      <c r="H3481" s="220"/>
      <c r="I3481" s="223"/>
    </row>
    <row r="3482" spans="1:9">
      <c r="A3482" s="230"/>
      <c r="B3482" s="230"/>
      <c r="C3482" s="231"/>
      <c r="D3482" s="223"/>
      <c r="E3482" s="227"/>
      <c r="F3482" s="230"/>
      <c r="H3482" s="220"/>
      <c r="I3482" s="223"/>
    </row>
    <row r="3483" spans="1:9">
      <c r="A3483" s="230"/>
      <c r="B3483" s="230"/>
      <c r="C3483" s="231"/>
      <c r="D3483" s="223"/>
      <c r="E3483" s="227"/>
      <c r="F3483" s="230"/>
      <c r="H3483" s="220"/>
      <c r="I3483" s="223"/>
    </row>
    <row r="3484" spans="1:9">
      <c r="A3484" s="230"/>
      <c r="B3484" s="230"/>
      <c r="C3484" s="231"/>
      <c r="D3484" s="223"/>
      <c r="E3484" s="227"/>
      <c r="F3484" s="230"/>
      <c r="H3484" s="220"/>
      <c r="I3484" s="223"/>
    </row>
    <row r="3485" spans="1:9">
      <c r="A3485" s="230"/>
      <c r="B3485" s="230"/>
      <c r="C3485" s="231"/>
      <c r="D3485" s="223"/>
      <c r="E3485" s="227"/>
      <c r="F3485" s="230"/>
      <c r="H3485" s="220"/>
      <c r="I3485" s="223"/>
    </row>
    <row r="3486" spans="1:9">
      <c r="A3486" s="230"/>
      <c r="B3486" s="230"/>
      <c r="C3486" s="231"/>
      <c r="D3486" s="223"/>
      <c r="E3486" s="227"/>
      <c r="F3486" s="230"/>
      <c r="H3486" s="220"/>
      <c r="I3486" s="223"/>
    </row>
    <row r="3487" spans="1:9">
      <c r="A3487" s="230"/>
      <c r="B3487" s="230"/>
      <c r="C3487" s="231"/>
      <c r="D3487" s="223"/>
      <c r="E3487" s="227"/>
      <c r="F3487" s="230"/>
      <c r="H3487" s="220"/>
      <c r="I3487" s="223"/>
    </row>
    <row r="3488" spans="1:9">
      <c r="A3488" s="230"/>
      <c r="B3488" s="230"/>
      <c r="C3488" s="231"/>
      <c r="D3488" s="223"/>
      <c r="E3488" s="227"/>
      <c r="F3488" s="230"/>
      <c r="H3488" s="220"/>
      <c r="I3488" s="223"/>
    </row>
    <row r="3489" spans="1:9">
      <c r="A3489" s="230"/>
      <c r="B3489" s="230"/>
      <c r="C3489" s="231"/>
      <c r="D3489" s="223"/>
      <c r="E3489" s="227"/>
      <c r="F3489" s="230"/>
      <c r="H3489" s="220"/>
      <c r="I3489" s="223"/>
    </row>
    <row r="3490" spans="1:9">
      <c r="A3490" s="230"/>
      <c r="B3490" s="230"/>
      <c r="C3490" s="231"/>
      <c r="D3490" s="223"/>
      <c r="E3490" s="227"/>
      <c r="F3490" s="230"/>
      <c r="H3490" s="220"/>
      <c r="I3490" s="223"/>
    </row>
    <row r="3491" spans="1:9">
      <c r="A3491" s="230"/>
      <c r="B3491" s="230"/>
      <c r="C3491" s="231"/>
      <c r="D3491" s="223"/>
      <c r="E3491" s="227"/>
      <c r="F3491" s="230"/>
      <c r="H3491" s="220"/>
      <c r="I3491" s="223"/>
    </row>
    <row r="3492" spans="1:9">
      <c r="A3492" s="230"/>
      <c r="B3492" s="230"/>
      <c r="C3492" s="231"/>
      <c r="D3492" s="223"/>
      <c r="E3492" s="227"/>
      <c r="F3492" s="230"/>
      <c r="H3492" s="220"/>
      <c r="I3492" s="223"/>
    </row>
    <row r="3493" spans="1:9">
      <c r="A3493" s="230"/>
      <c r="B3493" s="230"/>
      <c r="C3493" s="231"/>
      <c r="D3493" s="223"/>
      <c r="E3493" s="227"/>
      <c r="F3493" s="230"/>
      <c r="H3493" s="220"/>
      <c r="I3493" s="223"/>
    </row>
    <row r="3494" spans="1:9">
      <c r="A3494" s="230"/>
      <c r="B3494" s="230"/>
      <c r="C3494" s="231"/>
      <c r="D3494" s="223"/>
      <c r="E3494" s="227"/>
      <c r="F3494" s="230"/>
      <c r="H3494" s="220"/>
      <c r="I3494" s="223"/>
    </row>
    <row r="3495" spans="1:9">
      <c r="A3495" s="230"/>
      <c r="B3495" s="230"/>
      <c r="C3495" s="231"/>
      <c r="D3495" s="223"/>
      <c r="E3495" s="227"/>
      <c r="F3495" s="230"/>
      <c r="H3495" s="220"/>
      <c r="I3495" s="223"/>
    </row>
    <row r="3496" spans="1:9">
      <c r="A3496" s="230"/>
      <c r="B3496" s="230"/>
      <c r="C3496" s="231"/>
      <c r="D3496" s="223"/>
      <c r="E3496" s="227"/>
      <c r="F3496" s="230"/>
      <c r="H3496" s="220"/>
      <c r="I3496" s="223"/>
    </row>
    <row r="3497" spans="1:9">
      <c r="A3497" s="230"/>
      <c r="B3497" s="230"/>
      <c r="C3497" s="231"/>
      <c r="D3497" s="223"/>
      <c r="E3497" s="227"/>
      <c r="F3497" s="230"/>
      <c r="H3497" s="220"/>
      <c r="I3497" s="223"/>
    </row>
    <row r="3498" spans="1:9">
      <c r="A3498" s="230"/>
      <c r="B3498" s="230"/>
      <c r="C3498" s="231"/>
      <c r="D3498" s="223"/>
      <c r="E3498" s="227"/>
      <c r="F3498" s="230"/>
      <c r="H3498" s="220"/>
      <c r="I3498" s="223"/>
    </row>
    <row r="3499" spans="1:9">
      <c r="A3499" s="230"/>
      <c r="B3499" s="230"/>
      <c r="C3499" s="231"/>
      <c r="D3499" s="223"/>
      <c r="E3499" s="227"/>
      <c r="F3499" s="230"/>
      <c r="H3499" s="220"/>
      <c r="I3499" s="223"/>
    </row>
    <row r="3500" spans="1:9">
      <c r="A3500" s="230"/>
      <c r="B3500" s="230"/>
      <c r="C3500" s="231"/>
      <c r="D3500" s="223"/>
      <c r="E3500" s="227"/>
      <c r="F3500" s="230"/>
      <c r="H3500" s="220"/>
      <c r="I3500" s="223"/>
    </row>
    <row r="3501" spans="1:9">
      <c r="A3501" s="230"/>
      <c r="B3501" s="230"/>
      <c r="C3501" s="231"/>
      <c r="D3501" s="223"/>
      <c r="E3501" s="227"/>
      <c r="F3501" s="230"/>
      <c r="H3501" s="220"/>
      <c r="I3501" s="223"/>
    </row>
    <row r="3502" spans="1:9">
      <c r="A3502" s="230"/>
      <c r="B3502" s="230"/>
      <c r="C3502" s="231"/>
      <c r="D3502" s="223"/>
      <c r="E3502" s="227"/>
      <c r="F3502" s="230"/>
      <c r="H3502" s="220"/>
      <c r="I3502" s="223"/>
    </row>
    <row r="3503" spans="1:9">
      <c r="A3503" s="230"/>
      <c r="B3503" s="230"/>
      <c r="C3503" s="231"/>
      <c r="D3503" s="223"/>
      <c r="E3503" s="227"/>
      <c r="F3503" s="230"/>
      <c r="H3503" s="220"/>
      <c r="I3503" s="223"/>
    </row>
    <row r="3504" spans="1:9">
      <c r="A3504" s="230"/>
      <c r="B3504" s="230"/>
      <c r="C3504" s="231"/>
      <c r="D3504" s="223"/>
      <c r="E3504" s="227"/>
      <c r="F3504" s="230"/>
      <c r="H3504" s="220"/>
      <c r="I3504" s="223"/>
    </row>
    <row r="3505" spans="1:9">
      <c r="A3505" s="230"/>
      <c r="B3505" s="230"/>
      <c r="C3505" s="231"/>
      <c r="D3505" s="223"/>
      <c r="E3505" s="227"/>
      <c r="F3505" s="230"/>
      <c r="H3505" s="220"/>
      <c r="I3505" s="223"/>
    </row>
    <row r="3506" spans="1:9">
      <c r="A3506" s="230"/>
      <c r="B3506" s="230"/>
      <c r="C3506" s="231"/>
      <c r="D3506" s="223"/>
      <c r="E3506" s="227"/>
      <c r="F3506" s="230"/>
      <c r="H3506" s="220"/>
      <c r="I3506" s="223"/>
    </row>
    <row r="3507" spans="1:9">
      <c r="A3507" s="230"/>
      <c r="B3507" s="230"/>
      <c r="C3507" s="231"/>
      <c r="D3507" s="223"/>
      <c r="E3507" s="227"/>
      <c r="F3507" s="230"/>
      <c r="H3507" s="220"/>
      <c r="I3507" s="223"/>
    </row>
    <row r="3508" spans="1:9">
      <c r="A3508" s="230"/>
      <c r="B3508" s="230"/>
      <c r="C3508" s="231"/>
      <c r="D3508" s="223"/>
      <c r="E3508" s="227"/>
      <c r="F3508" s="230"/>
      <c r="H3508" s="220"/>
      <c r="I3508" s="223"/>
    </row>
    <row r="3509" spans="1:9">
      <c r="A3509" s="230"/>
      <c r="B3509" s="230"/>
      <c r="C3509" s="231"/>
      <c r="D3509" s="223"/>
      <c r="E3509" s="227"/>
      <c r="F3509" s="230"/>
      <c r="H3509" s="220"/>
      <c r="I3509" s="223"/>
    </row>
    <row r="3510" spans="1:9">
      <c r="A3510" s="230"/>
      <c r="B3510" s="230"/>
      <c r="C3510" s="231"/>
      <c r="D3510" s="223"/>
      <c r="E3510" s="227"/>
      <c r="F3510" s="230"/>
      <c r="H3510" s="220"/>
      <c r="I3510" s="223"/>
    </row>
    <row r="3511" spans="1:9">
      <c r="A3511" s="230"/>
      <c r="B3511" s="230"/>
      <c r="C3511" s="231"/>
      <c r="D3511" s="223"/>
      <c r="E3511" s="227"/>
      <c r="F3511" s="230"/>
      <c r="H3511" s="220"/>
      <c r="I3511" s="223"/>
    </row>
    <row r="3512" spans="1:9">
      <c r="A3512" s="230"/>
      <c r="B3512" s="230"/>
      <c r="C3512" s="231"/>
      <c r="D3512" s="223"/>
      <c r="E3512" s="227"/>
      <c r="F3512" s="230"/>
      <c r="H3512" s="220"/>
      <c r="I3512" s="223"/>
    </row>
    <row r="3513" spans="1:9">
      <c r="A3513" s="230"/>
      <c r="B3513" s="230"/>
      <c r="C3513" s="231"/>
      <c r="D3513" s="223"/>
      <c r="E3513" s="227"/>
      <c r="F3513" s="230"/>
      <c r="H3513" s="220"/>
      <c r="I3513" s="223"/>
    </row>
    <row r="3514" spans="1:9">
      <c r="A3514" s="230"/>
      <c r="B3514" s="230"/>
      <c r="C3514" s="231"/>
      <c r="D3514" s="223"/>
      <c r="E3514" s="227"/>
      <c r="F3514" s="230"/>
      <c r="H3514" s="220"/>
      <c r="I3514" s="223"/>
    </row>
    <row r="3515" spans="1:9">
      <c r="A3515" s="230"/>
      <c r="B3515" s="230"/>
      <c r="C3515" s="231"/>
      <c r="D3515" s="223"/>
      <c r="E3515" s="227"/>
      <c r="F3515" s="230"/>
      <c r="H3515" s="220"/>
      <c r="I3515" s="223"/>
    </row>
    <row r="3516" spans="1:9">
      <c r="A3516" s="230"/>
      <c r="B3516" s="230"/>
      <c r="C3516" s="231"/>
      <c r="D3516" s="223"/>
      <c r="E3516" s="227"/>
      <c r="F3516" s="230"/>
      <c r="H3516" s="220"/>
      <c r="I3516" s="223"/>
    </row>
    <row r="3517" spans="1:9">
      <c r="A3517" s="230"/>
      <c r="B3517" s="230"/>
      <c r="C3517" s="231"/>
      <c r="D3517" s="223"/>
      <c r="E3517" s="227"/>
      <c r="F3517" s="230"/>
      <c r="H3517" s="220"/>
      <c r="I3517" s="223"/>
    </row>
    <row r="3518" spans="1:9">
      <c r="A3518" s="230"/>
      <c r="B3518" s="230"/>
      <c r="C3518" s="231"/>
      <c r="D3518" s="223"/>
      <c r="E3518" s="227"/>
      <c r="F3518" s="230"/>
      <c r="H3518" s="220"/>
      <c r="I3518" s="223"/>
    </row>
    <row r="3519" spans="1:9">
      <c r="A3519" s="230"/>
      <c r="B3519" s="230"/>
      <c r="C3519" s="231"/>
      <c r="D3519" s="223"/>
      <c r="E3519" s="227"/>
      <c r="F3519" s="230"/>
      <c r="H3519" s="220"/>
      <c r="I3519" s="223"/>
    </row>
    <row r="3520" spans="1:9">
      <c r="A3520" s="230"/>
      <c r="B3520" s="230"/>
      <c r="C3520" s="231"/>
      <c r="D3520" s="223"/>
      <c r="E3520" s="227"/>
      <c r="F3520" s="230"/>
      <c r="H3520" s="220"/>
      <c r="I3520" s="223"/>
    </row>
    <row r="3521" spans="1:9">
      <c r="A3521" s="230"/>
      <c r="B3521" s="230"/>
      <c r="C3521" s="231"/>
      <c r="D3521" s="223"/>
      <c r="E3521" s="227"/>
      <c r="F3521" s="230"/>
      <c r="H3521" s="220"/>
      <c r="I3521" s="223"/>
    </row>
    <row r="3522" spans="1:9">
      <c r="A3522" s="230"/>
      <c r="B3522" s="230"/>
      <c r="C3522" s="231"/>
      <c r="D3522" s="223"/>
      <c r="E3522" s="227"/>
      <c r="F3522" s="230"/>
      <c r="H3522" s="220"/>
      <c r="I3522" s="223"/>
    </row>
    <row r="3523" spans="1:9">
      <c r="A3523" s="230"/>
      <c r="B3523" s="230"/>
      <c r="C3523" s="231"/>
      <c r="D3523" s="223"/>
      <c r="E3523" s="227"/>
      <c r="F3523" s="230"/>
      <c r="H3523" s="220"/>
      <c r="I3523" s="223"/>
    </row>
    <row r="3524" spans="1:9">
      <c r="A3524" s="230"/>
      <c r="B3524" s="230"/>
      <c r="C3524" s="231"/>
      <c r="D3524" s="223"/>
      <c r="E3524" s="227"/>
      <c r="F3524" s="230"/>
      <c r="H3524" s="220"/>
      <c r="I3524" s="223"/>
    </row>
    <row r="3525" spans="1:9">
      <c r="A3525" s="230"/>
      <c r="B3525" s="230"/>
      <c r="C3525" s="231"/>
      <c r="D3525" s="223"/>
      <c r="E3525" s="227"/>
      <c r="F3525" s="230"/>
      <c r="H3525" s="220"/>
      <c r="I3525" s="223"/>
    </row>
    <row r="3526" spans="1:9">
      <c r="A3526" s="230"/>
      <c r="B3526" s="230"/>
      <c r="C3526" s="231"/>
      <c r="D3526" s="223"/>
      <c r="E3526" s="227"/>
      <c r="F3526" s="230"/>
      <c r="H3526" s="220"/>
      <c r="I3526" s="223"/>
    </row>
    <row r="3527" spans="1:9">
      <c r="A3527" s="230"/>
      <c r="B3527" s="230"/>
      <c r="C3527" s="231"/>
      <c r="D3527" s="223"/>
      <c r="E3527" s="227"/>
      <c r="F3527" s="230"/>
      <c r="H3527" s="220"/>
      <c r="I3527" s="223"/>
    </row>
    <row r="3528" spans="1:9">
      <c r="A3528" s="230"/>
      <c r="B3528" s="230"/>
      <c r="C3528" s="231"/>
      <c r="D3528" s="223"/>
      <c r="E3528" s="227"/>
      <c r="F3528" s="230"/>
      <c r="H3528" s="220"/>
      <c r="I3528" s="223"/>
    </row>
    <row r="3529" spans="1:9">
      <c r="A3529" s="230"/>
      <c r="B3529" s="230"/>
      <c r="C3529" s="231"/>
      <c r="D3529" s="223"/>
      <c r="E3529" s="227"/>
      <c r="F3529" s="230"/>
      <c r="H3529" s="220"/>
      <c r="I3529" s="223"/>
    </row>
    <row r="3530" spans="1:9">
      <c r="A3530" s="230"/>
      <c r="B3530" s="230"/>
      <c r="C3530" s="231"/>
      <c r="D3530" s="223"/>
      <c r="E3530" s="227"/>
      <c r="F3530" s="230"/>
      <c r="H3530" s="220"/>
      <c r="I3530" s="223"/>
    </row>
    <row r="3531" spans="1:9">
      <c r="A3531" s="230"/>
      <c r="B3531" s="230"/>
      <c r="C3531" s="231"/>
      <c r="D3531" s="223"/>
      <c r="E3531" s="227"/>
      <c r="F3531" s="230"/>
      <c r="H3531" s="220"/>
      <c r="I3531" s="223"/>
    </row>
    <row r="3532" spans="1:9">
      <c r="A3532" s="230"/>
      <c r="B3532" s="230"/>
      <c r="C3532" s="231"/>
      <c r="D3532" s="223"/>
      <c r="E3532" s="227"/>
      <c r="F3532" s="230"/>
      <c r="H3532" s="220"/>
      <c r="I3532" s="223"/>
    </row>
    <row r="3533" spans="1:9">
      <c r="A3533" s="230"/>
      <c r="B3533" s="230"/>
      <c r="C3533" s="231"/>
      <c r="D3533" s="223"/>
      <c r="E3533" s="227"/>
      <c r="F3533" s="230"/>
      <c r="H3533" s="220"/>
      <c r="I3533" s="223"/>
    </row>
    <row r="3534" spans="1:9">
      <c r="A3534" s="230"/>
      <c r="B3534" s="230"/>
      <c r="C3534" s="231"/>
      <c r="D3534" s="223"/>
      <c r="E3534" s="227"/>
      <c r="F3534" s="230"/>
      <c r="H3534" s="220"/>
      <c r="I3534" s="223"/>
    </row>
    <row r="3535" spans="1:9">
      <c r="A3535" s="230"/>
      <c r="B3535" s="230"/>
      <c r="C3535" s="231"/>
      <c r="D3535" s="223"/>
      <c r="E3535" s="227"/>
      <c r="F3535" s="230"/>
      <c r="H3535" s="220"/>
      <c r="I3535" s="223"/>
    </row>
    <row r="3536" spans="1:9">
      <c r="A3536" s="230"/>
      <c r="B3536" s="230"/>
      <c r="C3536" s="231"/>
      <c r="D3536" s="223"/>
      <c r="E3536" s="227"/>
      <c r="F3536" s="230"/>
      <c r="H3536" s="220"/>
      <c r="I3536" s="223"/>
    </row>
    <row r="3537" spans="1:9">
      <c r="A3537" s="230"/>
      <c r="B3537" s="230"/>
      <c r="C3537" s="231"/>
      <c r="D3537" s="223"/>
      <c r="E3537" s="227"/>
      <c r="F3537" s="230"/>
      <c r="H3537" s="220"/>
      <c r="I3537" s="223"/>
    </row>
    <row r="3538" spans="1:9">
      <c r="A3538" s="230"/>
      <c r="B3538" s="230"/>
      <c r="C3538" s="231"/>
      <c r="D3538" s="223"/>
      <c r="E3538" s="227"/>
      <c r="F3538" s="230"/>
      <c r="H3538" s="220"/>
      <c r="I3538" s="223"/>
    </row>
    <row r="3539" spans="1:9">
      <c r="A3539" s="230"/>
      <c r="B3539" s="230"/>
      <c r="C3539" s="231"/>
      <c r="D3539" s="223"/>
      <c r="E3539" s="227"/>
      <c r="F3539" s="230"/>
      <c r="H3539" s="220"/>
      <c r="I3539" s="223"/>
    </row>
    <row r="3540" spans="1:9">
      <c r="A3540" s="230"/>
      <c r="B3540" s="230"/>
      <c r="C3540" s="231"/>
      <c r="D3540" s="223"/>
      <c r="E3540" s="227"/>
      <c r="F3540" s="230"/>
      <c r="H3540" s="220"/>
      <c r="I3540" s="223"/>
    </row>
    <row r="3541" spans="1:9">
      <c r="A3541" s="230"/>
      <c r="B3541" s="230"/>
      <c r="C3541" s="231"/>
      <c r="D3541" s="223"/>
      <c r="E3541" s="227"/>
      <c r="F3541" s="230"/>
      <c r="H3541" s="220"/>
      <c r="I3541" s="223"/>
    </row>
    <row r="3542" spans="1:9">
      <c r="A3542" s="230"/>
      <c r="B3542" s="230"/>
      <c r="C3542" s="231"/>
      <c r="D3542" s="223"/>
      <c r="E3542" s="227"/>
      <c r="F3542" s="230"/>
      <c r="H3542" s="220"/>
      <c r="I3542" s="223"/>
    </row>
    <row r="3543" spans="1:9">
      <c r="A3543" s="230"/>
      <c r="B3543" s="230"/>
      <c r="C3543" s="231"/>
      <c r="D3543" s="223"/>
      <c r="E3543" s="227"/>
      <c r="F3543" s="230"/>
      <c r="H3543" s="220"/>
      <c r="I3543" s="223"/>
    </row>
    <row r="3544" spans="1:9">
      <c r="A3544" s="230"/>
      <c r="B3544" s="230"/>
      <c r="C3544" s="231"/>
      <c r="D3544" s="223"/>
      <c r="E3544" s="227"/>
      <c r="F3544" s="230"/>
      <c r="H3544" s="220"/>
      <c r="I3544" s="223"/>
    </row>
    <row r="3545" spans="1:9">
      <c r="A3545" s="230"/>
      <c r="B3545" s="230"/>
      <c r="C3545" s="231"/>
      <c r="D3545" s="223"/>
      <c r="E3545" s="227"/>
      <c r="F3545" s="230"/>
      <c r="H3545" s="220"/>
      <c r="I3545" s="223"/>
    </row>
    <row r="3546" spans="1:9">
      <c r="A3546" s="230"/>
      <c r="B3546" s="230"/>
      <c r="C3546" s="231"/>
      <c r="D3546" s="223"/>
      <c r="E3546" s="227"/>
      <c r="F3546" s="230"/>
      <c r="H3546" s="220"/>
      <c r="I3546" s="223"/>
    </row>
    <row r="3547" spans="1:9">
      <c r="A3547" s="230"/>
      <c r="B3547" s="230"/>
      <c r="C3547" s="231"/>
      <c r="D3547" s="223"/>
      <c r="E3547" s="227"/>
      <c r="F3547" s="230"/>
      <c r="H3547" s="220"/>
      <c r="I3547" s="223"/>
    </row>
    <row r="3548" spans="1:9">
      <c r="A3548" s="230"/>
      <c r="B3548" s="230"/>
      <c r="C3548" s="231"/>
      <c r="D3548" s="223"/>
      <c r="E3548" s="227"/>
      <c r="F3548" s="230"/>
      <c r="H3548" s="220"/>
      <c r="I3548" s="223"/>
    </row>
    <row r="3549" spans="1:9">
      <c r="A3549" s="230"/>
      <c r="B3549" s="230"/>
      <c r="C3549" s="231"/>
      <c r="D3549" s="223"/>
      <c r="E3549" s="227"/>
      <c r="F3549" s="230"/>
      <c r="H3549" s="220"/>
      <c r="I3549" s="223"/>
    </row>
    <row r="3550" spans="1:9">
      <c r="A3550" s="230"/>
      <c r="B3550" s="230"/>
      <c r="C3550" s="231"/>
      <c r="D3550" s="223"/>
      <c r="E3550" s="227"/>
      <c r="F3550" s="230"/>
      <c r="H3550" s="220"/>
      <c r="I3550" s="223"/>
    </row>
    <row r="3551" spans="1:9">
      <c r="A3551" s="230"/>
      <c r="B3551" s="230"/>
      <c r="C3551" s="231"/>
      <c r="D3551" s="223"/>
      <c r="E3551" s="227"/>
      <c r="F3551" s="230"/>
      <c r="H3551" s="220"/>
      <c r="I3551" s="223"/>
    </row>
    <row r="3552" spans="1:9">
      <c r="A3552" s="230"/>
      <c r="B3552" s="230"/>
      <c r="C3552" s="231"/>
      <c r="D3552" s="223"/>
      <c r="E3552" s="227"/>
      <c r="F3552" s="230"/>
      <c r="H3552" s="220"/>
      <c r="I3552" s="223"/>
    </row>
    <row r="3553" spans="1:9">
      <c r="A3553" s="230"/>
      <c r="B3553" s="230"/>
      <c r="C3553" s="231"/>
      <c r="D3553" s="223"/>
      <c r="E3553" s="227"/>
      <c r="F3553" s="230"/>
      <c r="H3553" s="220"/>
      <c r="I3553" s="223"/>
    </row>
    <row r="3554" spans="1:9">
      <c r="A3554" s="230"/>
      <c r="B3554" s="230"/>
      <c r="C3554" s="231"/>
      <c r="D3554" s="223"/>
      <c r="E3554" s="227"/>
      <c r="F3554" s="230"/>
      <c r="H3554" s="220"/>
      <c r="I3554" s="223"/>
    </row>
    <row r="3555" spans="1:9">
      <c r="A3555" s="230"/>
      <c r="B3555" s="230"/>
      <c r="C3555" s="231"/>
      <c r="D3555" s="223"/>
      <c r="E3555" s="227"/>
      <c r="F3555" s="230"/>
      <c r="H3555" s="220"/>
      <c r="I3555" s="223"/>
    </row>
    <row r="3556" spans="1:9">
      <c r="A3556" s="230"/>
      <c r="B3556" s="230"/>
      <c r="C3556" s="231"/>
      <c r="D3556" s="223"/>
      <c r="E3556" s="227"/>
      <c r="F3556" s="230"/>
      <c r="H3556" s="220"/>
      <c r="I3556" s="223"/>
    </row>
    <row r="3557" spans="1:9">
      <c r="A3557" s="230"/>
      <c r="B3557" s="230"/>
      <c r="C3557" s="231"/>
      <c r="D3557" s="223"/>
      <c r="E3557" s="227"/>
      <c r="F3557" s="230"/>
      <c r="H3557" s="220"/>
      <c r="I3557" s="223"/>
    </row>
    <row r="3558" spans="1:9">
      <c r="A3558" s="230"/>
      <c r="B3558" s="230"/>
      <c r="C3558" s="231"/>
      <c r="D3558" s="223"/>
      <c r="E3558" s="227"/>
      <c r="F3558" s="230"/>
      <c r="H3558" s="220"/>
      <c r="I3558" s="223"/>
    </row>
    <row r="3559" spans="1:9">
      <c r="A3559" s="230"/>
      <c r="B3559" s="230"/>
      <c r="C3559" s="231"/>
      <c r="D3559" s="223"/>
      <c r="E3559" s="227"/>
      <c r="F3559" s="230"/>
      <c r="H3559" s="220"/>
      <c r="I3559" s="223"/>
    </row>
    <row r="3560" spans="1:9">
      <c r="A3560" s="230"/>
      <c r="B3560" s="230"/>
      <c r="C3560" s="231"/>
      <c r="D3560" s="223"/>
      <c r="E3560" s="227"/>
      <c r="F3560" s="230"/>
      <c r="H3560" s="220"/>
      <c r="I3560" s="223"/>
    </row>
    <row r="3561" spans="1:9">
      <c r="A3561" s="230"/>
      <c r="B3561" s="230"/>
      <c r="C3561" s="231"/>
      <c r="D3561" s="223"/>
      <c r="E3561" s="227"/>
      <c r="F3561" s="230"/>
      <c r="H3561" s="220"/>
      <c r="I3561" s="223"/>
    </row>
    <row r="3562" spans="1:9">
      <c r="A3562" s="230"/>
      <c r="B3562" s="230"/>
      <c r="C3562" s="231"/>
      <c r="D3562" s="223"/>
      <c r="E3562" s="227"/>
      <c r="F3562" s="230"/>
      <c r="H3562" s="220"/>
      <c r="I3562" s="223"/>
    </row>
    <row r="3563" spans="1:9">
      <c r="A3563" s="230"/>
      <c r="B3563" s="230"/>
      <c r="C3563" s="231"/>
      <c r="D3563" s="223"/>
      <c r="E3563" s="227"/>
      <c r="F3563" s="230"/>
      <c r="H3563" s="220"/>
      <c r="I3563" s="223"/>
    </row>
    <row r="3564" spans="1:9">
      <c r="A3564" s="230"/>
      <c r="B3564" s="230"/>
      <c r="C3564" s="231"/>
      <c r="D3564" s="223"/>
      <c r="E3564" s="227"/>
      <c r="F3564" s="230"/>
      <c r="H3564" s="220"/>
      <c r="I3564" s="223"/>
    </row>
    <row r="3565" spans="1:9">
      <c r="A3565" s="230"/>
      <c r="B3565" s="230"/>
      <c r="C3565" s="231"/>
      <c r="D3565" s="223"/>
      <c r="E3565" s="227"/>
      <c r="F3565" s="230"/>
      <c r="H3565" s="220"/>
      <c r="I3565" s="223"/>
    </row>
    <row r="3566" spans="1:9">
      <c r="A3566" s="230"/>
      <c r="B3566" s="230"/>
      <c r="C3566" s="231"/>
      <c r="D3566" s="223"/>
      <c r="E3566" s="227"/>
      <c r="F3566" s="230"/>
      <c r="H3566" s="220"/>
      <c r="I3566" s="223"/>
    </row>
    <row r="3567" spans="1:9">
      <c r="A3567" s="230"/>
      <c r="B3567" s="230"/>
      <c r="C3567" s="231"/>
      <c r="D3567" s="223"/>
      <c r="E3567" s="227"/>
      <c r="F3567" s="230"/>
      <c r="H3567" s="220"/>
      <c r="I3567" s="223"/>
    </row>
    <row r="3568" spans="1:9">
      <c r="A3568" s="230"/>
      <c r="B3568" s="230"/>
      <c r="C3568" s="231"/>
      <c r="D3568" s="223"/>
      <c r="E3568" s="227"/>
      <c r="F3568" s="230"/>
      <c r="H3568" s="220"/>
      <c r="I3568" s="223"/>
    </row>
    <row r="3569" spans="1:9">
      <c r="A3569" s="230"/>
      <c r="B3569" s="230"/>
      <c r="C3569" s="231"/>
      <c r="D3569" s="223"/>
      <c r="E3569" s="227"/>
      <c r="F3569" s="230"/>
      <c r="H3569" s="220"/>
      <c r="I3569" s="223"/>
    </row>
    <row r="3570" spans="1:9">
      <c r="A3570" s="230"/>
      <c r="B3570" s="230"/>
      <c r="C3570" s="231"/>
      <c r="D3570" s="223"/>
      <c r="E3570" s="227"/>
      <c r="F3570" s="230"/>
      <c r="H3570" s="220"/>
      <c r="I3570" s="223"/>
    </row>
    <row r="3571" spans="1:9">
      <c r="A3571" s="230"/>
      <c r="B3571" s="230"/>
      <c r="C3571" s="231"/>
      <c r="D3571" s="223"/>
      <c r="E3571" s="227"/>
      <c r="F3571" s="230"/>
      <c r="H3571" s="220"/>
      <c r="I3571" s="223"/>
    </row>
    <row r="3572" spans="1:9">
      <c r="A3572" s="230"/>
      <c r="B3572" s="230"/>
      <c r="C3572" s="231"/>
      <c r="D3572" s="223"/>
      <c r="E3572" s="227"/>
      <c r="F3572" s="230"/>
      <c r="H3572" s="220"/>
      <c r="I3572" s="223"/>
    </row>
    <row r="3573" spans="1:9">
      <c r="A3573" s="230"/>
      <c r="B3573" s="230"/>
      <c r="C3573" s="231"/>
      <c r="D3573" s="223"/>
      <c r="E3573" s="227"/>
      <c r="F3573" s="230"/>
      <c r="H3573" s="220"/>
      <c r="I3573" s="223"/>
    </row>
    <row r="3574" spans="1:9">
      <c r="A3574" s="230"/>
      <c r="B3574" s="230"/>
      <c r="C3574" s="231"/>
      <c r="D3574" s="223"/>
      <c r="E3574" s="227"/>
      <c r="F3574" s="230"/>
      <c r="H3574" s="220"/>
      <c r="I3574" s="223"/>
    </row>
    <row r="3575" spans="1:9">
      <c r="A3575" s="230"/>
      <c r="B3575" s="230"/>
      <c r="C3575" s="231"/>
      <c r="D3575" s="223"/>
      <c r="E3575" s="227"/>
      <c r="F3575" s="230"/>
      <c r="H3575" s="220"/>
      <c r="I3575" s="223"/>
    </row>
    <row r="3576" spans="1:9">
      <c r="A3576" s="230"/>
      <c r="B3576" s="230"/>
      <c r="C3576" s="231"/>
      <c r="D3576" s="223"/>
      <c r="E3576" s="227"/>
      <c r="F3576" s="230"/>
      <c r="H3576" s="220"/>
      <c r="I3576" s="223"/>
    </row>
    <row r="3577" spans="1:9">
      <c r="A3577" s="230"/>
      <c r="B3577" s="230"/>
      <c r="C3577" s="231"/>
      <c r="D3577" s="223"/>
      <c r="E3577" s="227"/>
      <c r="F3577" s="230"/>
      <c r="H3577" s="220"/>
      <c r="I3577" s="223"/>
    </row>
    <row r="3578" spans="1:9">
      <c r="A3578" s="230"/>
      <c r="B3578" s="230"/>
      <c r="C3578" s="231"/>
      <c r="D3578" s="223"/>
      <c r="E3578" s="227"/>
      <c r="F3578" s="230"/>
      <c r="H3578" s="220"/>
      <c r="I3578" s="223"/>
    </row>
    <row r="3579" spans="1:9">
      <c r="A3579" s="230"/>
      <c r="B3579" s="230"/>
      <c r="C3579" s="231"/>
      <c r="D3579" s="223"/>
      <c r="E3579" s="227"/>
      <c r="F3579" s="230"/>
      <c r="H3579" s="220"/>
      <c r="I3579" s="223"/>
    </row>
    <row r="3580" spans="1:9">
      <c r="A3580" s="230"/>
      <c r="B3580" s="230"/>
      <c r="C3580" s="231"/>
      <c r="D3580" s="223"/>
      <c r="E3580" s="227"/>
      <c r="F3580" s="230"/>
      <c r="H3580" s="220"/>
      <c r="I3580" s="223"/>
    </row>
    <row r="3581" spans="1:9">
      <c r="A3581" s="230"/>
      <c r="B3581" s="230"/>
      <c r="C3581" s="231"/>
      <c r="D3581" s="223"/>
      <c r="E3581" s="227"/>
      <c r="F3581" s="230"/>
      <c r="H3581" s="220"/>
      <c r="I3581" s="223"/>
    </row>
    <row r="3582" spans="1:9">
      <c r="A3582" s="230"/>
      <c r="B3582" s="230"/>
      <c r="C3582" s="231"/>
      <c r="D3582" s="223"/>
      <c r="E3582" s="227"/>
      <c r="F3582" s="230"/>
      <c r="H3582" s="220"/>
      <c r="I3582" s="223"/>
    </row>
    <row r="3583" spans="1:9">
      <c r="A3583" s="230"/>
      <c r="B3583" s="230"/>
      <c r="C3583" s="231"/>
      <c r="D3583" s="223"/>
      <c r="E3583" s="227"/>
      <c r="F3583" s="230"/>
      <c r="H3583" s="220"/>
      <c r="I3583" s="223"/>
    </row>
    <row r="3584" spans="1:9">
      <c r="A3584" s="230"/>
      <c r="B3584" s="230"/>
      <c r="C3584" s="231"/>
      <c r="D3584" s="223"/>
      <c r="E3584" s="227"/>
      <c r="F3584" s="230"/>
      <c r="H3584" s="220"/>
      <c r="I3584" s="223"/>
    </row>
    <row r="3585" spans="1:9">
      <c r="A3585" s="230"/>
      <c r="B3585" s="230"/>
      <c r="C3585" s="231"/>
      <c r="D3585" s="223"/>
      <c r="E3585" s="227"/>
      <c r="F3585" s="230"/>
      <c r="H3585" s="220"/>
      <c r="I3585" s="223"/>
    </row>
    <row r="3586" spans="1:9">
      <c r="A3586" s="230"/>
      <c r="B3586" s="230"/>
      <c r="C3586" s="231"/>
      <c r="D3586" s="223"/>
      <c r="E3586" s="227"/>
      <c r="F3586" s="230"/>
      <c r="H3586" s="220"/>
      <c r="I3586" s="223"/>
    </row>
    <row r="3587" spans="1:9">
      <c r="A3587" s="230"/>
      <c r="B3587" s="230"/>
      <c r="C3587" s="231"/>
      <c r="D3587" s="223"/>
      <c r="E3587" s="227"/>
      <c r="F3587" s="230"/>
      <c r="H3587" s="220"/>
      <c r="I3587" s="223"/>
    </row>
    <row r="3588" spans="1:9">
      <c r="A3588" s="230"/>
      <c r="B3588" s="230"/>
      <c r="C3588" s="231"/>
      <c r="D3588" s="223"/>
      <c r="E3588" s="227"/>
      <c r="F3588" s="230"/>
      <c r="H3588" s="220"/>
      <c r="I3588" s="223"/>
    </row>
    <row r="3589" spans="1:9">
      <c r="A3589" s="230"/>
      <c r="B3589" s="230"/>
      <c r="C3589" s="231"/>
      <c r="D3589" s="223"/>
      <c r="E3589" s="227"/>
      <c r="F3589" s="230"/>
      <c r="H3589" s="220"/>
      <c r="I3589" s="223"/>
    </row>
    <row r="3590" spans="1:9">
      <c r="A3590" s="230"/>
      <c r="B3590" s="230"/>
      <c r="C3590" s="231"/>
      <c r="D3590" s="223"/>
      <c r="E3590" s="227"/>
      <c r="F3590" s="230"/>
      <c r="H3590" s="220"/>
      <c r="I3590" s="223"/>
    </row>
    <row r="3591" spans="1:9">
      <c r="A3591" s="230"/>
      <c r="B3591" s="230"/>
      <c r="C3591" s="231"/>
      <c r="D3591" s="223"/>
      <c r="E3591" s="227"/>
      <c r="F3591" s="230"/>
      <c r="H3591" s="220"/>
      <c r="I3591" s="223"/>
    </row>
    <row r="3592" spans="1:9">
      <c r="A3592" s="230"/>
      <c r="B3592" s="230"/>
      <c r="C3592" s="231"/>
      <c r="D3592" s="223"/>
      <c r="E3592" s="227"/>
      <c r="F3592" s="230"/>
      <c r="H3592" s="220"/>
      <c r="I3592" s="223"/>
    </row>
    <row r="3593" spans="1:9">
      <c r="A3593" s="230"/>
      <c r="B3593" s="230"/>
      <c r="C3593" s="231"/>
      <c r="D3593" s="223"/>
      <c r="E3593" s="227"/>
      <c r="F3593" s="230"/>
      <c r="H3593" s="220"/>
      <c r="I3593" s="223"/>
    </row>
    <row r="3594" spans="1:9">
      <c r="A3594" s="230"/>
      <c r="B3594" s="230"/>
      <c r="C3594" s="231"/>
      <c r="D3594" s="223"/>
      <c r="E3594" s="227"/>
      <c r="F3594" s="230"/>
      <c r="H3594" s="220"/>
      <c r="I3594" s="223"/>
    </row>
    <row r="3595" spans="1:9">
      <c r="A3595" s="230"/>
      <c r="B3595" s="230"/>
      <c r="C3595" s="231"/>
      <c r="D3595" s="223"/>
      <c r="E3595" s="227"/>
      <c r="F3595" s="230"/>
      <c r="H3595" s="220"/>
      <c r="I3595" s="223"/>
    </row>
    <row r="3596" spans="1:9">
      <c r="A3596" s="230"/>
      <c r="B3596" s="230"/>
      <c r="C3596" s="231"/>
      <c r="D3596" s="223"/>
      <c r="E3596" s="227"/>
      <c r="F3596" s="230"/>
      <c r="H3596" s="220"/>
      <c r="I3596" s="223"/>
    </row>
    <row r="3597" spans="1:9">
      <c r="A3597" s="230"/>
      <c r="B3597" s="230"/>
      <c r="C3597" s="231"/>
      <c r="D3597" s="223"/>
      <c r="E3597" s="227"/>
      <c r="F3597" s="230"/>
      <c r="H3597" s="220"/>
      <c r="I3597" s="223"/>
    </row>
    <row r="3598" spans="1:9">
      <c r="A3598" s="230"/>
      <c r="B3598" s="230"/>
      <c r="C3598" s="231"/>
      <c r="D3598" s="223"/>
      <c r="E3598" s="227"/>
      <c r="F3598" s="230"/>
      <c r="H3598" s="220"/>
      <c r="I3598" s="223"/>
    </row>
    <row r="3599" spans="1:9">
      <c r="A3599" s="230"/>
      <c r="B3599" s="230"/>
      <c r="C3599" s="231"/>
      <c r="D3599" s="223"/>
      <c r="E3599" s="227"/>
      <c r="F3599" s="230"/>
      <c r="H3599" s="220"/>
      <c r="I3599" s="223"/>
    </row>
    <row r="3600" spans="1:9">
      <c r="A3600" s="230"/>
      <c r="B3600" s="230"/>
      <c r="C3600" s="231"/>
      <c r="D3600" s="223"/>
      <c r="E3600" s="227"/>
      <c r="F3600" s="230"/>
      <c r="H3600" s="220"/>
      <c r="I3600" s="223"/>
    </row>
    <row r="3601" spans="1:9">
      <c r="A3601" s="230"/>
      <c r="B3601" s="230"/>
      <c r="C3601" s="231"/>
      <c r="D3601" s="223"/>
      <c r="E3601" s="227"/>
      <c r="F3601" s="230"/>
      <c r="H3601" s="220"/>
      <c r="I3601" s="223"/>
    </row>
    <row r="3602" spans="1:9">
      <c r="A3602" s="230"/>
      <c r="B3602" s="230"/>
      <c r="C3602" s="231"/>
      <c r="D3602" s="223"/>
      <c r="E3602" s="227"/>
      <c r="F3602" s="230"/>
      <c r="H3602" s="220"/>
      <c r="I3602" s="223"/>
    </row>
    <row r="3603" spans="1:9">
      <c r="A3603" s="230"/>
      <c r="B3603" s="230"/>
      <c r="C3603" s="231"/>
      <c r="D3603" s="223"/>
      <c r="E3603" s="227"/>
      <c r="F3603" s="230"/>
      <c r="H3603" s="220"/>
      <c r="I3603" s="223"/>
    </row>
    <row r="3604" spans="1:9">
      <c r="A3604" s="230"/>
      <c r="B3604" s="230"/>
      <c r="C3604" s="231"/>
      <c r="D3604" s="223"/>
      <c r="E3604" s="227"/>
      <c r="F3604" s="230"/>
      <c r="H3604" s="220"/>
      <c r="I3604" s="223"/>
    </row>
    <row r="3605" spans="1:9">
      <c r="A3605" s="230"/>
      <c r="B3605" s="230"/>
      <c r="C3605" s="231"/>
      <c r="D3605" s="223"/>
      <c r="E3605" s="227"/>
      <c r="F3605" s="230"/>
      <c r="H3605" s="220"/>
      <c r="I3605" s="223"/>
    </row>
    <row r="3606" spans="1:9">
      <c r="A3606" s="230"/>
      <c r="B3606" s="230"/>
      <c r="C3606" s="231"/>
      <c r="D3606" s="223"/>
      <c r="E3606" s="227"/>
      <c r="F3606" s="230"/>
      <c r="H3606" s="220"/>
      <c r="I3606" s="223"/>
    </row>
    <row r="3607" spans="1:9">
      <c r="A3607" s="230"/>
      <c r="B3607" s="230"/>
      <c r="C3607" s="231"/>
      <c r="D3607" s="223"/>
      <c r="E3607" s="227"/>
      <c r="F3607" s="230"/>
      <c r="H3607" s="220"/>
      <c r="I3607" s="223"/>
    </row>
    <row r="3608" spans="1:9">
      <c r="A3608" s="230"/>
      <c r="B3608" s="230"/>
      <c r="C3608" s="231"/>
      <c r="D3608" s="223"/>
      <c r="E3608" s="227"/>
      <c r="F3608" s="230"/>
      <c r="H3608" s="220"/>
      <c r="I3608" s="223"/>
    </row>
    <row r="3609" spans="1:9">
      <c r="A3609" s="230"/>
      <c r="B3609" s="230"/>
      <c r="C3609" s="231"/>
      <c r="D3609" s="223"/>
      <c r="E3609" s="227"/>
      <c r="F3609" s="230"/>
      <c r="H3609" s="220"/>
      <c r="I3609" s="223"/>
    </row>
    <row r="3610" spans="1:9">
      <c r="A3610" s="230"/>
      <c r="B3610" s="230"/>
      <c r="C3610" s="231"/>
      <c r="D3610" s="223"/>
      <c r="E3610" s="227"/>
      <c r="F3610" s="230"/>
      <c r="H3610" s="220"/>
      <c r="I3610" s="223"/>
    </row>
    <row r="3611" spans="1:9">
      <c r="A3611" s="230"/>
      <c r="B3611" s="230"/>
      <c r="C3611" s="231"/>
      <c r="D3611" s="223"/>
      <c r="E3611" s="227"/>
      <c r="F3611" s="230"/>
      <c r="H3611" s="220"/>
      <c r="I3611" s="223"/>
    </row>
    <row r="3612" spans="1:9">
      <c r="A3612" s="230"/>
      <c r="B3612" s="230"/>
      <c r="C3612" s="231"/>
      <c r="D3612" s="223"/>
      <c r="E3612" s="227"/>
      <c r="F3612" s="230"/>
      <c r="H3612" s="220"/>
      <c r="I3612" s="223"/>
    </row>
    <row r="3613" spans="1:9">
      <c r="A3613" s="230"/>
      <c r="B3613" s="230"/>
      <c r="C3613" s="231"/>
      <c r="D3613" s="223"/>
      <c r="E3613" s="227"/>
      <c r="F3613" s="230"/>
      <c r="H3613" s="220"/>
      <c r="I3613" s="223"/>
    </row>
    <row r="3614" spans="1:9">
      <c r="A3614" s="230"/>
      <c r="B3614" s="230"/>
      <c r="C3614" s="231"/>
      <c r="D3614" s="223"/>
      <c r="E3614" s="227"/>
      <c r="F3614" s="230"/>
      <c r="H3614" s="220"/>
      <c r="I3614" s="223"/>
    </row>
    <row r="3615" spans="1:9">
      <c r="A3615" s="230"/>
      <c r="B3615" s="230"/>
      <c r="C3615" s="231"/>
      <c r="D3615" s="223"/>
      <c r="E3615" s="227"/>
      <c r="F3615" s="230"/>
      <c r="H3615" s="220"/>
      <c r="I3615" s="223"/>
    </row>
    <row r="3616" spans="1:9">
      <c r="A3616" s="230"/>
      <c r="B3616" s="230"/>
      <c r="C3616" s="231"/>
      <c r="D3616" s="223"/>
      <c r="E3616" s="227"/>
      <c r="F3616" s="230"/>
      <c r="H3616" s="220"/>
      <c r="I3616" s="223"/>
    </row>
    <row r="3617" spans="1:9">
      <c r="A3617" s="230"/>
      <c r="B3617" s="230"/>
      <c r="C3617" s="231"/>
      <c r="D3617" s="223"/>
      <c r="E3617" s="227"/>
      <c r="F3617" s="230"/>
      <c r="H3617" s="220"/>
      <c r="I3617" s="223"/>
    </row>
    <row r="3618" spans="1:9">
      <c r="A3618" s="230"/>
      <c r="B3618" s="230"/>
      <c r="C3618" s="231"/>
      <c r="D3618" s="223"/>
      <c r="E3618" s="227"/>
      <c r="F3618" s="230"/>
      <c r="H3618" s="220"/>
      <c r="I3618" s="223"/>
    </row>
    <row r="3619" spans="1:9">
      <c r="A3619" s="230"/>
      <c r="B3619" s="230"/>
      <c r="C3619" s="231"/>
      <c r="D3619" s="223"/>
      <c r="E3619" s="227"/>
      <c r="F3619" s="230"/>
      <c r="H3619" s="220"/>
      <c r="I3619" s="223"/>
    </row>
    <row r="3620" spans="1:9">
      <c r="A3620" s="230"/>
      <c r="B3620" s="230"/>
      <c r="C3620" s="231"/>
      <c r="D3620" s="223"/>
      <c r="E3620" s="227"/>
      <c r="F3620" s="230"/>
      <c r="H3620" s="220"/>
      <c r="I3620" s="223"/>
    </row>
    <row r="3621" spans="1:9">
      <c r="A3621" s="230"/>
      <c r="B3621" s="230"/>
      <c r="C3621" s="231"/>
      <c r="D3621" s="223"/>
      <c r="E3621" s="227"/>
      <c r="F3621" s="230"/>
      <c r="H3621" s="220"/>
      <c r="I3621" s="223"/>
    </row>
    <row r="3622" spans="1:9">
      <c r="A3622" s="230"/>
      <c r="B3622" s="230"/>
      <c r="C3622" s="231"/>
      <c r="D3622" s="223"/>
      <c r="E3622" s="227"/>
      <c r="F3622" s="230"/>
      <c r="H3622" s="220"/>
      <c r="I3622" s="223"/>
    </row>
    <row r="3623" spans="1:9">
      <c r="A3623" s="230"/>
      <c r="B3623" s="230"/>
      <c r="C3623" s="231"/>
      <c r="D3623" s="223"/>
      <c r="E3623" s="227"/>
      <c r="F3623" s="230"/>
      <c r="H3623" s="220"/>
      <c r="I3623" s="223"/>
    </row>
    <row r="3624" spans="1:9">
      <c r="A3624" s="230"/>
      <c r="B3624" s="230"/>
      <c r="C3624" s="231"/>
      <c r="D3624" s="223"/>
      <c r="E3624" s="227"/>
      <c r="F3624" s="230"/>
      <c r="H3624" s="220"/>
      <c r="I3624" s="223"/>
    </row>
    <row r="3625" spans="1:9">
      <c r="A3625" s="230"/>
      <c r="B3625" s="230"/>
      <c r="C3625" s="231"/>
      <c r="D3625" s="223"/>
      <c r="E3625" s="227"/>
      <c r="F3625" s="230"/>
      <c r="H3625" s="220"/>
      <c r="I3625" s="223"/>
    </row>
    <row r="3626" spans="1:9">
      <c r="A3626" s="230"/>
      <c r="B3626" s="230"/>
      <c r="C3626" s="231"/>
      <c r="D3626" s="223"/>
      <c r="E3626" s="227"/>
      <c r="F3626" s="230"/>
      <c r="H3626" s="220"/>
      <c r="I3626" s="223"/>
    </row>
    <row r="3627" spans="1:9">
      <c r="A3627" s="230"/>
      <c r="B3627" s="230"/>
      <c r="C3627" s="231"/>
      <c r="D3627" s="223"/>
      <c r="E3627" s="227"/>
      <c r="F3627" s="230"/>
      <c r="H3627" s="220"/>
      <c r="I3627" s="223"/>
    </row>
    <row r="3628" spans="1:9">
      <c r="A3628" s="230"/>
      <c r="B3628" s="230"/>
      <c r="C3628" s="231"/>
      <c r="D3628" s="223"/>
      <c r="E3628" s="227"/>
      <c r="F3628" s="230"/>
      <c r="H3628" s="220"/>
      <c r="I3628" s="223"/>
    </row>
    <row r="3629" spans="1:9">
      <c r="A3629" s="230"/>
      <c r="B3629" s="230"/>
      <c r="C3629" s="231"/>
      <c r="D3629" s="223"/>
      <c r="E3629" s="227"/>
      <c r="F3629" s="230"/>
      <c r="H3629" s="220"/>
      <c r="I3629" s="223"/>
    </row>
    <row r="3630" spans="1:9">
      <c r="A3630" s="230"/>
      <c r="B3630" s="230"/>
      <c r="C3630" s="231"/>
      <c r="D3630" s="223"/>
      <c r="E3630" s="227"/>
      <c r="F3630" s="230"/>
      <c r="H3630" s="220"/>
      <c r="I3630" s="223"/>
    </row>
    <row r="3631" spans="1:9">
      <c r="A3631" s="230"/>
      <c r="B3631" s="230"/>
      <c r="C3631" s="231"/>
      <c r="D3631" s="223"/>
      <c r="E3631" s="227"/>
      <c r="F3631" s="230"/>
      <c r="H3631" s="220"/>
      <c r="I3631" s="223"/>
    </row>
    <row r="3632" spans="1:9">
      <c r="A3632" s="230"/>
      <c r="B3632" s="230"/>
      <c r="C3632" s="231"/>
      <c r="D3632" s="223"/>
      <c r="E3632" s="227"/>
      <c r="F3632" s="230"/>
      <c r="H3632" s="220"/>
      <c r="I3632" s="223"/>
    </row>
    <row r="3633" spans="1:9">
      <c r="A3633" s="230"/>
      <c r="B3633" s="230"/>
      <c r="C3633" s="231"/>
      <c r="D3633" s="223"/>
      <c r="E3633" s="227"/>
      <c r="F3633" s="230"/>
      <c r="H3633" s="220"/>
      <c r="I3633" s="223"/>
    </row>
    <row r="3634" spans="1:9">
      <c r="A3634" s="230"/>
      <c r="B3634" s="230"/>
      <c r="C3634" s="231"/>
      <c r="D3634" s="223"/>
      <c r="E3634" s="227"/>
      <c r="F3634" s="230"/>
      <c r="H3634" s="220"/>
      <c r="I3634" s="223"/>
    </row>
    <row r="3635" spans="1:9">
      <c r="A3635" s="230"/>
      <c r="B3635" s="230"/>
      <c r="C3635" s="231"/>
      <c r="D3635" s="223"/>
      <c r="E3635" s="227"/>
      <c r="F3635" s="230"/>
      <c r="H3635" s="220"/>
      <c r="I3635" s="223"/>
    </row>
    <row r="3636" spans="1:9">
      <c r="A3636" s="230"/>
      <c r="B3636" s="230"/>
      <c r="C3636" s="231"/>
      <c r="D3636" s="223"/>
      <c r="E3636" s="227"/>
      <c r="F3636" s="230"/>
      <c r="H3636" s="220"/>
      <c r="I3636" s="223"/>
    </row>
    <row r="3637" spans="1:9">
      <c r="A3637" s="230"/>
      <c r="B3637" s="230"/>
      <c r="C3637" s="231"/>
      <c r="D3637" s="223"/>
      <c r="E3637" s="227"/>
      <c r="F3637" s="230"/>
      <c r="H3637" s="220"/>
      <c r="I3637" s="223"/>
    </row>
    <row r="3638" spans="1:9">
      <c r="A3638" s="230"/>
      <c r="B3638" s="230"/>
      <c r="C3638" s="231"/>
      <c r="D3638" s="223"/>
      <c r="E3638" s="227"/>
      <c r="F3638" s="230"/>
      <c r="H3638" s="220"/>
      <c r="I3638" s="223"/>
    </row>
    <row r="3639" spans="1:9">
      <c r="A3639" s="230"/>
      <c r="B3639" s="230"/>
      <c r="C3639" s="231"/>
      <c r="D3639" s="223"/>
      <c r="E3639" s="227"/>
      <c r="F3639" s="230"/>
      <c r="H3639" s="220"/>
      <c r="I3639" s="223"/>
    </row>
    <row r="3640" spans="1:9">
      <c r="A3640" s="230"/>
      <c r="B3640" s="230"/>
      <c r="C3640" s="231"/>
      <c r="D3640" s="223"/>
      <c r="E3640" s="227"/>
      <c r="F3640" s="230"/>
      <c r="H3640" s="220"/>
      <c r="I3640" s="223"/>
    </row>
    <row r="3641" spans="1:9">
      <c r="A3641" s="230"/>
      <c r="B3641" s="230"/>
      <c r="C3641" s="231"/>
      <c r="D3641" s="223"/>
      <c r="E3641" s="227"/>
      <c r="F3641" s="230"/>
      <c r="H3641" s="220"/>
      <c r="I3641" s="223"/>
    </row>
    <row r="3642" spans="1:9">
      <c r="A3642" s="230"/>
      <c r="B3642" s="230"/>
      <c r="C3642" s="231"/>
      <c r="D3642" s="223"/>
      <c r="E3642" s="227"/>
      <c r="F3642" s="230"/>
      <c r="H3642" s="220"/>
      <c r="I3642" s="223"/>
    </row>
    <row r="3643" spans="1:9">
      <c r="A3643" s="230"/>
      <c r="B3643" s="230"/>
      <c r="C3643" s="231"/>
      <c r="D3643" s="223"/>
      <c r="E3643" s="227"/>
      <c r="F3643" s="230"/>
      <c r="H3643" s="220"/>
      <c r="I3643" s="223"/>
    </row>
    <row r="3644" spans="1:9">
      <c r="A3644" s="230"/>
      <c r="B3644" s="230"/>
      <c r="C3644" s="231"/>
      <c r="D3644" s="223"/>
      <c r="E3644" s="227"/>
      <c r="F3644" s="230"/>
      <c r="H3644" s="220"/>
      <c r="I3644" s="223"/>
    </row>
    <row r="3645" spans="1:9">
      <c r="A3645" s="230"/>
      <c r="B3645" s="230"/>
      <c r="C3645" s="231"/>
      <c r="D3645" s="223"/>
      <c r="E3645" s="227"/>
      <c r="F3645" s="230"/>
      <c r="H3645" s="220"/>
      <c r="I3645" s="223"/>
    </row>
    <row r="3646" spans="1:9">
      <c r="A3646" s="230"/>
      <c r="B3646" s="230"/>
      <c r="C3646" s="231"/>
      <c r="D3646" s="223"/>
      <c r="E3646" s="227"/>
      <c r="F3646" s="230"/>
      <c r="H3646" s="220"/>
      <c r="I3646" s="223"/>
    </row>
    <row r="3647" spans="1:9">
      <c r="A3647" s="230"/>
      <c r="B3647" s="230"/>
      <c r="C3647" s="231"/>
      <c r="D3647" s="223"/>
      <c r="E3647" s="227"/>
      <c r="F3647" s="230"/>
      <c r="H3647" s="220"/>
      <c r="I3647" s="223"/>
    </row>
    <row r="3648" spans="1:9">
      <c r="A3648" s="230"/>
      <c r="B3648" s="230"/>
      <c r="C3648" s="231"/>
      <c r="D3648" s="223"/>
      <c r="E3648" s="227"/>
      <c r="F3648" s="230"/>
      <c r="H3648" s="220"/>
      <c r="I3648" s="223"/>
    </row>
    <row r="3649" spans="1:9">
      <c r="A3649" s="230"/>
      <c r="B3649" s="230"/>
      <c r="C3649" s="231"/>
      <c r="D3649" s="223"/>
      <c r="E3649" s="227"/>
      <c r="F3649" s="230"/>
      <c r="H3649" s="220"/>
      <c r="I3649" s="223"/>
    </row>
    <row r="3650" spans="1:9">
      <c r="A3650" s="230"/>
      <c r="B3650" s="230"/>
      <c r="C3650" s="231"/>
      <c r="D3650" s="223"/>
      <c r="E3650" s="227"/>
      <c r="F3650" s="230"/>
      <c r="H3650" s="220"/>
      <c r="I3650" s="223"/>
    </row>
    <row r="3651" spans="1:9">
      <c r="A3651" s="230"/>
      <c r="B3651" s="230"/>
      <c r="C3651" s="231"/>
      <c r="D3651" s="223"/>
      <c r="E3651" s="227"/>
      <c r="F3651" s="230"/>
      <c r="H3651" s="220"/>
      <c r="I3651" s="223"/>
    </row>
    <row r="3652" spans="1:9">
      <c r="A3652" s="230"/>
      <c r="B3652" s="230"/>
      <c r="C3652" s="231"/>
      <c r="D3652" s="223"/>
      <c r="E3652" s="227"/>
      <c r="F3652" s="230"/>
      <c r="H3652" s="220"/>
      <c r="I3652" s="223"/>
    </row>
    <row r="3653" spans="1:9">
      <c r="A3653" s="230"/>
      <c r="B3653" s="230"/>
      <c r="C3653" s="231"/>
      <c r="D3653" s="223"/>
      <c r="E3653" s="227"/>
      <c r="F3653" s="230"/>
      <c r="H3653" s="220"/>
      <c r="I3653" s="223"/>
    </row>
    <row r="3654" spans="1:9">
      <c r="A3654" s="230"/>
      <c r="B3654" s="230"/>
      <c r="C3654" s="231"/>
      <c r="D3654" s="223"/>
      <c r="E3654" s="227"/>
      <c r="F3654" s="230"/>
      <c r="H3654" s="220"/>
      <c r="I3654" s="223"/>
    </row>
    <row r="3655" spans="1:9">
      <c r="A3655" s="230"/>
      <c r="B3655" s="230"/>
      <c r="C3655" s="231"/>
      <c r="D3655" s="223"/>
      <c r="E3655" s="227"/>
      <c r="F3655" s="230"/>
      <c r="H3655" s="220"/>
      <c r="I3655" s="223"/>
    </row>
    <row r="3656" spans="1:9">
      <c r="A3656" s="230"/>
      <c r="B3656" s="230"/>
      <c r="C3656" s="231"/>
      <c r="D3656" s="223"/>
      <c r="E3656" s="227"/>
      <c r="F3656" s="230"/>
      <c r="H3656" s="220"/>
      <c r="I3656" s="223"/>
    </row>
    <row r="3657" spans="1:9">
      <c r="A3657" s="230"/>
      <c r="B3657" s="230"/>
      <c r="C3657" s="231"/>
      <c r="D3657" s="223"/>
      <c r="E3657" s="227"/>
      <c r="F3657" s="230"/>
      <c r="H3657" s="220"/>
      <c r="I3657" s="223"/>
    </row>
    <row r="3658" spans="1:9">
      <c r="A3658" s="230"/>
      <c r="B3658" s="230"/>
      <c r="C3658" s="231"/>
      <c r="D3658" s="223"/>
      <c r="E3658" s="227"/>
      <c r="F3658" s="230"/>
      <c r="H3658" s="220"/>
      <c r="I3658" s="223"/>
    </row>
    <row r="3659" spans="1:9">
      <c r="A3659" s="230"/>
      <c r="B3659" s="230"/>
      <c r="C3659" s="231"/>
      <c r="D3659" s="223"/>
      <c r="E3659" s="227"/>
      <c r="F3659" s="230"/>
      <c r="H3659" s="220"/>
      <c r="I3659" s="223"/>
    </row>
    <row r="3660" spans="1:9">
      <c r="A3660" s="230"/>
      <c r="B3660" s="230"/>
      <c r="C3660" s="231"/>
      <c r="D3660" s="223"/>
      <c r="E3660" s="227"/>
      <c r="F3660" s="230"/>
      <c r="H3660" s="220"/>
      <c r="I3660" s="223"/>
    </row>
    <row r="3661" spans="1:9">
      <c r="A3661" s="230"/>
      <c r="B3661" s="230"/>
      <c r="C3661" s="231"/>
      <c r="D3661" s="223"/>
      <c r="E3661" s="227"/>
      <c r="F3661" s="230"/>
      <c r="H3661" s="220"/>
      <c r="I3661" s="223"/>
    </row>
    <row r="3662" spans="1:9">
      <c r="A3662" s="230"/>
      <c r="B3662" s="230"/>
      <c r="C3662" s="231"/>
      <c r="D3662" s="223"/>
      <c r="E3662" s="227"/>
      <c r="F3662" s="230"/>
      <c r="H3662" s="220"/>
      <c r="I3662" s="223"/>
    </row>
    <row r="3663" spans="1:9">
      <c r="A3663" s="230"/>
      <c r="B3663" s="230"/>
      <c r="C3663" s="231"/>
      <c r="D3663" s="223"/>
      <c r="E3663" s="227"/>
      <c r="F3663" s="230"/>
      <c r="H3663" s="220"/>
      <c r="I3663" s="223"/>
    </row>
    <row r="3664" spans="1:9">
      <c r="A3664" s="230"/>
      <c r="B3664" s="230"/>
      <c r="C3664" s="231"/>
      <c r="D3664" s="223"/>
      <c r="E3664" s="227"/>
      <c r="F3664" s="230"/>
      <c r="H3664" s="220"/>
      <c r="I3664" s="223"/>
    </row>
    <row r="3665" spans="1:9">
      <c r="A3665" s="230"/>
      <c r="B3665" s="230"/>
      <c r="C3665" s="231"/>
      <c r="D3665" s="223"/>
      <c r="E3665" s="227"/>
      <c r="F3665" s="230"/>
      <c r="H3665" s="220"/>
      <c r="I3665" s="223"/>
    </row>
    <row r="3666" spans="1:9">
      <c r="A3666" s="230"/>
      <c r="B3666" s="230"/>
      <c r="C3666" s="231"/>
      <c r="D3666" s="223"/>
      <c r="E3666" s="227"/>
      <c r="F3666" s="230"/>
      <c r="H3666" s="220"/>
      <c r="I3666" s="223"/>
    </row>
    <row r="3667" spans="1:9">
      <c r="A3667" s="230"/>
      <c r="B3667" s="230"/>
      <c r="C3667" s="231"/>
      <c r="D3667" s="223"/>
      <c r="E3667" s="227"/>
      <c r="F3667" s="230"/>
      <c r="H3667" s="220"/>
      <c r="I3667" s="223"/>
    </row>
    <row r="3668" spans="1:9">
      <c r="A3668" s="230"/>
      <c r="B3668" s="230"/>
      <c r="C3668" s="231"/>
      <c r="D3668" s="223"/>
      <c r="E3668" s="227"/>
      <c r="F3668" s="230"/>
      <c r="H3668" s="220"/>
      <c r="I3668" s="223"/>
    </row>
    <row r="3669" spans="1:9">
      <c r="A3669" s="230"/>
      <c r="B3669" s="230"/>
      <c r="C3669" s="231"/>
      <c r="D3669" s="223"/>
      <c r="E3669" s="227"/>
      <c r="F3669" s="230"/>
      <c r="H3669" s="220"/>
      <c r="I3669" s="223"/>
    </row>
    <row r="3670" spans="1:9">
      <c r="A3670" s="230"/>
      <c r="B3670" s="230"/>
      <c r="C3670" s="231"/>
      <c r="D3670" s="223"/>
      <c r="E3670" s="227"/>
      <c r="F3670" s="230"/>
      <c r="H3670" s="220"/>
      <c r="I3670" s="223"/>
    </row>
    <row r="3671" spans="1:9">
      <c r="A3671" s="230"/>
      <c r="B3671" s="230"/>
      <c r="C3671" s="231"/>
      <c r="D3671" s="223"/>
      <c r="E3671" s="227"/>
      <c r="F3671" s="230"/>
      <c r="H3671" s="220"/>
      <c r="I3671" s="223"/>
    </row>
    <row r="3672" spans="1:9">
      <c r="A3672" s="230"/>
      <c r="B3672" s="230"/>
      <c r="C3672" s="231"/>
      <c r="D3672" s="223"/>
      <c r="E3672" s="227"/>
      <c r="F3672" s="230"/>
      <c r="H3672" s="220"/>
      <c r="I3672" s="223"/>
    </row>
    <row r="3673" spans="1:9">
      <c r="A3673" s="230"/>
      <c r="B3673" s="230"/>
      <c r="C3673" s="231"/>
      <c r="D3673" s="223"/>
      <c r="E3673" s="227"/>
      <c r="F3673" s="230"/>
      <c r="H3673" s="220"/>
      <c r="I3673" s="223"/>
    </row>
    <row r="3674" spans="1:9">
      <c r="A3674" s="230"/>
      <c r="B3674" s="230"/>
      <c r="C3674" s="231"/>
      <c r="D3674" s="223"/>
      <c r="E3674" s="227"/>
      <c r="F3674" s="230"/>
      <c r="H3674" s="220"/>
      <c r="I3674" s="223"/>
    </row>
    <row r="3675" spans="1:9">
      <c r="A3675" s="230"/>
      <c r="B3675" s="230"/>
      <c r="C3675" s="231"/>
      <c r="D3675" s="223"/>
      <c r="E3675" s="227"/>
      <c r="F3675" s="230"/>
      <c r="H3675" s="220"/>
      <c r="I3675" s="223"/>
    </row>
    <row r="3676" spans="1:9">
      <c r="A3676" s="230"/>
      <c r="B3676" s="230"/>
      <c r="C3676" s="231"/>
      <c r="D3676" s="223"/>
      <c r="E3676" s="227"/>
      <c r="F3676" s="230"/>
      <c r="H3676" s="220"/>
      <c r="I3676" s="223"/>
    </row>
    <row r="3677" spans="1:9">
      <c r="A3677" s="230"/>
      <c r="B3677" s="230"/>
      <c r="C3677" s="231"/>
      <c r="D3677" s="223"/>
      <c r="E3677" s="227"/>
      <c r="F3677" s="230"/>
      <c r="H3677" s="220"/>
      <c r="I3677" s="223"/>
    </row>
    <row r="3678" spans="1:9">
      <c r="A3678" s="230"/>
      <c r="B3678" s="230"/>
      <c r="C3678" s="231"/>
      <c r="D3678" s="223"/>
      <c r="E3678" s="227"/>
      <c r="F3678" s="230"/>
      <c r="H3678" s="220"/>
      <c r="I3678" s="223"/>
    </row>
    <row r="3679" spans="1:9">
      <c r="A3679" s="230"/>
      <c r="B3679" s="230"/>
      <c r="C3679" s="231"/>
      <c r="D3679" s="223"/>
      <c r="E3679" s="227"/>
      <c r="F3679" s="230"/>
      <c r="H3679" s="220"/>
      <c r="I3679" s="223"/>
    </row>
    <row r="3680" spans="1:9">
      <c r="A3680" s="230"/>
      <c r="B3680" s="230"/>
      <c r="C3680" s="231"/>
      <c r="D3680" s="223"/>
      <c r="E3680" s="227"/>
      <c r="F3680" s="230"/>
      <c r="H3680" s="220"/>
      <c r="I3680" s="223"/>
    </row>
    <row r="3681" spans="1:9">
      <c r="A3681" s="230"/>
      <c r="B3681" s="230"/>
      <c r="C3681" s="231"/>
      <c r="D3681" s="223"/>
      <c r="E3681" s="227"/>
      <c r="F3681" s="230"/>
      <c r="H3681" s="220"/>
      <c r="I3681" s="223"/>
    </row>
    <row r="3682" spans="1:9">
      <c r="A3682" s="230"/>
      <c r="B3682" s="230"/>
      <c r="C3682" s="231"/>
      <c r="D3682" s="223"/>
      <c r="E3682" s="227"/>
      <c r="F3682" s="230"/>
      <c r="H3682" s="220"/>
      <c r="I3682" s="223"/>
    </row>
    <row r="3683" spans="1:9">
      <c r="A3683" s="230"/>
      <c r="B3683" s="230"/>
      <c r="C3683" s="231"/>
      <c r="D3683" s="223"/>
      <c r="E3683" s="227"/>
      <c r="F3683" s="230"/>
      <c r="H3683" s="220"/>
      <c r="I3683" s="223"/>
    </row>
    <row r="3684" spans="1:9">
      <c r="A3684" s="230"/>
      <c r="B3684" s="230"/>
      <c r="C3684" s="231"/>
      <c r="D3684" s="223"/>
      <c r="E3684" s="227"/>
      <c r="F3684" s="230"/>
      <c r="H3684" s="220"/>
      <c r="I3684" s="223"/>
    </row>
    <row r="3685" spans="1:9">
      <c r="A3685" s="230"/>
      <c r="B3685" s="230"/>
      <c r="C3685" s="231"/>
      <c r="D3685" s="223"/>
      <c r="E3685" s="227"/>
      <c r="F3685" s="230"/>
      <c r="H3685" s="220"/>
      <c r="I3685" s="223"/>
    </row>
    <row r="3686" spans="1:9">
      <c r="A3686" s="230"/>
      <c r="B3686" s="230"/>
      <c r="C3686" s="231"/>
      <c r="D3686" s="223"/>
      <c r="E3686" s="227"/>
      <c r="F3686" s="230"/>
      <c r="H3686" s="220"/>
      <c r="I3686" s="223"/>
    </row>
    <row r="3687" spans="1:9">
      <c r="A3687" s="230"/>
      <c r="B3687" s="230"/>
      <c r="C3687" s="231"/>
      <c r="D3687" s="223"/>
      <c r="E3687" s="227"/>
      <c r="F3687" s="230"/>
      <c r="H3687" s="220"/>
      <c r="I3687" s="223"/>
    </row>
    <row r="3688" spans="1:9">
      <c r="A3688" s="230"/>
      <c r="B3688" s="230"/>
      <c r="C3688" s="231"/>
      <c r="D3688" s="223"/>
      <c r="E3688" s="227"/>
      <c r="F3688" s="230"/>
      <c r="H3688" s="220"/>
      <c r="I3688" s="223"/>
    </row>
    <row r="3689" spans="1:9">
      <c r="A3689" s="230"/>
      <c r="B3689" s="230"/>
      <c r="C3689" s="231"/>
      <c r="D3689" s="223"/>
      <c r="E3689" s="227"/>
      <c r="F3689" s="230"/>
      <c r="H3689" s="220"/>
      <c r="I3689" s="223"/>
    </row>
    <row r="3690" spans="1:9">
      <c r="A3690" s="230"/>
      <c r="B3690" s="230"/>
      <c r="C3690" s="231"/>
      <c r="D3690" s="223"/>
      <c r="E3690" s="227"/>
      <c r="F3690" s="230"/>
      <c r="H3690" s="220"/>
      <c r="I3690" s="223"/>
    </row>
    <row r="3691" spans="1:9">
      <c r="A3691" s="230"/>
      <c r="B3691" s="230"/>
      <c r="C3691" s="231"/>
      <c r="D3691" s="223"/>
      <c r="E3691" s="227"/>
      <c r="F3691" s="230"/>
      <c r="H3691" s="220"/>
      <c r="I3691" s="223"/>
    </row>
    <row r="3692" spans="1:9">
      <c r="A3692" s="230"/>
      <c r="B3692" s="230"/>
      <c r="C3692" s="231"/>
      <c r="D3692" s="223"/>
      <c r="E3692" s="227"/>
      <c r="F3692" s="230"/>
      <c r="H3692" s="220"/>
      <c r="I3692" s="223"/>
    </row>
    <row r="3693" spans="1:9">
      <c r="A3693" s="230"/>
      <c r="B3693" s="230"/>
      <c r="C3693" s="231"/>
      <c r="D3693" s="223"/>
      <c r="E3693" s="227"/>
      <c r="F3693" s="230"/>
      <c r="H3693" s="220"/>
      <c r="I3693" s="223"/>
    </row>
    <row r="3694" spans="1:9">
      <c r="A3694" s="230"/>
      <c r="B3694" s="230"/>
      <c r="C3694" s="231"/>
      <c r="D3694" s="223"/>
      <c r="E3694" s="227"/>
      <c r="F3694" s="230"/>
      <c r="H3694" s="220"/>
      <c r="I3694" s="223"/>
    </row>
    <row r="3695" spans="1:9">
      <c r="A3695" s="230"/>
      <c r="B3695" s="230"/>
      <c r="C3695" s="231"/>
      <c r="D3695" s="223"/>
      <c r="E3695" s="227"/>
      <c r="F3695" s="230"/>
      <c r="H3695" s="220"/>
      <c r="I3695" s="223"/>
    </row>
    <row r="3696" spans="1:9">
      <c r="A3696" s="230"/>
      <c r="B3696" s="230"/>
      <c r="C3696" s="231"/>
      <c r="D3696" s="223"/>
      <c r="E3696" s="227"/>
      <c r="F3696" s="230"/>
      <c r="H3696" s="220"/>
      <c r="I3696" s="223"/>
    </row>
    <row r="3697" spans="1:9">
      <c r="A3697" s="230"/>
      <c r="B3697" s="230"/>
      <c r="C3697" s="231"/>
      <c r="D3697" s="223"/>
      <c r="E3697" s="227"/>
      <c r="F3697" s="230"/>
      <c r="H3697" s="220"/>
      <c r="I3697" s="223"/>
    </row>
    <row r="3698" spans="1:9">
      <c r="A3698" s="230"/>
      <c r="B3698" s="230"/>
      <c r="C3698" s="231"/>
      <c r="D3698" s="223"/>
      <c r="E3698" s="227"/>
      <c r="F3698" s="230"/>
      <c r="H3698" s="220"/>
      <c r="I3698" s="223"/>
    </row>
    <row r="3699" spans="1:9">
      <c r="A3699" s="230"/>
      <c r="B3699" s="230"/>
      <c r="C3699" s="231"/>
      <c r="D3699" s="223"/>
      <c r="E3699" s="227"/>
      <c r="F3699" s="230"/>
      <c r="H3699" s="220"/>
      <c r="I3699" s="223"/>
    </row>
    <row r="3700" spans="1:9">
      <c r="A3700" s="230"/>
      <c r="B3700" s="230"/>
      <c r="C3700" s="231"/>
      <c r="D3700" s="223"/>
      <c r="E3700" s="227"/>
      <c r="F3700" s="230"/>
      <c r="H3700" s="220"/>
      <c r="I3700" s="223"/>
    </row>
    <row r="3701" spans="1:9">
      <c r="A3701" s="230"/>
      <c r="B3701" s="230"/>
      <c r="C3701" s="231"/>
      <c r="D3701" s="223"/>
      <c r="E3701" s="227"/>
      <c r="F3701" s="230"/>
      <c r="H3701" s="220"/>
      <c r="I3701" s="223"/>
    </row>
    <row r="3702" spans="1:9">
      <c r="A3702" s="230"/>
      <c r="B3702" s="230"/>
      <c r="C3702" s="231"/>
      <c r="D3702" s="223"/>
      <c r="E3702" s="227"/>
      <c r="F3702" s="230"/>
      <c r="H3702" s="220"/>
      <c r="I3702" s="223"/>
    </row>
    <row r="3703" spans="1:9">
      <c r="A3703" s="230"/>
      <c r="B3703" s="230"/>
      <c r="C3703" s="231"/>
      <c r="D3703" s="223"/>
      <c r="E3703" s="227"/>
      <c r="F3703" s="230"/>
      <c r="H3703" s="220"/>
      <c r="I3703" s="223"/>
    </row>
    <row r="3704" spans="1:9">
      <c r="A3704" s="230"/>
      <c r="B3704" s="230"/>
      <c r="C3704" s="231"/>
      <c r="D3704" s="223"/>
      <c r="E3704" s="227"/>
      <c r="F3704" s="230"/>
      <c r="H3704" s="220"/>
      <c r="I3704" s="223"/>
    </row>
    <row r="3705" spans="1:9">
      <c r="A3705" s="230"/>
      <c r="B3705" s="230"/>
      <c r="C3705" s="231"/>
      <c r="D3705" s="223"/>
      <c r="E3705" s="227"/>
      <c r="F3705" s="230"/>
      <c r="H3705" s="220"/>
      <c r="I3705" s="223"/>
    </row>
    <row r="3706" spans="1:9">
      <c r="A3706" s="230"/>
      <c r="B3706" s="230"/>
      <c r="C3706" s="231"/>
      <c r="D3706" s="223"/>
      <c r="E3706" s="227"/>
      <c r="F3706" s="230"/>
      <c r="H3706" s="220"/>
      <c r="I3706" s="223"/>
    </row>
    <row r="3707" spans="1:9">
      <c r="A3707" s="230"/>
      <c r="B3707" s="230"/>
      <c r="C3707" s="231"/>
      <c r="D3707" s="223"/>
      <c r="E3707" s="227"/>
      <c r="F3707" s="230"/>
      <c r="H3707" s="220"/>
      <c r="I3707" s="223"/>
    </row>
    <row r="3708" spans="1:9">
      <c r="A3708" s="230"/>
      <c r="B3708" s="230"/>
      <c r="C3708" s="231"/>
      <c r="D3708" s="223"/>
      <c r="E3708" s="227"/>
      <c r="F3708" s="230"/>
      <c r="H3708" s="220"/>
      <c r="I3708" s="223"/>
    </row>
    <row r="3709" spans="1:9">
      <c r="A3709" s="230"/>
      <c r="B3709" s="230"/>
      <c r="C3709" s="231"/>
      <c r="D3709" s="223"/>
      <c r="E3709" s="227"/>
      <c r="F3709" s="230"/>
      <c r="H3709" s="220"/>
      <c r="I3709" s="223"/>
    </row>
    <row r="3710" spans="1:9">
      <c r="A3710" s="230"/>
      <c r="B3710" s="230"/>
      <c r="C3710" s="231"/>
      <c r="D3710" s="223"/>
      <c r="E3710" s="227"/>
      <c r="F3710" s="230"/>
      <c r="H3710" s="220"/>
      <c r="I3710" s="223"/>
    </row>
    <row r="3711" spans="1:9">
      <c r="A3711" s="230"/>
      <c r="B3711" s="230"/>
      <c r="C3711" s="231"/>
      <c r="D3711" s="223"/>
      <c r="E3711" s="227"/>
      <c r="F3711" s="230"/>
      <c r="H3711" s="220"/>
      <c r="I3711" s="223"/>
    </row>
    <row r="3712" spans="1:9">
      <c r="A3712" s="230"/>
      <c r="B3712" s="230"/>
      <c r="C3712" s="231"/>
      <c r="D3712" s="223"/>
      <c r="E3712" s="227"/>
      <c r="F3712" s="230"/>
      <c r="H3712" s="220"/>
      <c r="I3712" s="223"/>
    </row>
    <row r="3713" spans="1:9">
      <c r="A3713" s="230"/>
      <c r="B3713" s="230"/>
      <c r="C3713" s="231"/>
      <c r="D3713" s="223"/>
      <c r="E3713" s="227"/>
      <c r="F3713" s="230"/>
      <c r="H3713" s="220"/>
      <c r="I3713" s="223"/>
    </row>
    <row r="3714" spans="1:9">
      <c r="A3714" s="230"/>
      <c r="B3714" s="230"/>
      <c r="C3714" s="231"/>
      <c r="D3714" s="223"/>
      <c r="E3714" s="227"/>
      <c r="F3714" s="230"/>
      <c r="H3714" s="220"/>
      <c r="I3714" s="223"/>
    </row>
    <row r="3715" spans="1:9">
      <c r="A3715" s="230"/>
      <c r="B3715" s="230"/>
      <c r="C3715" s="231"/>
      <c r="D3715" s="223"/>
      <c r="E3715" s="227"/>
      <c r="F3715" s="230"/>
      <c r="H3715" s="220"/>
      <c r="I3715" s="223"/>
    </row>
    <row r="3716" spans="1:9">
      <c r="A3716" s="230"/>
      <c r="B3716" s="230"/>
      <c r="C3716" s="231"/>
      <c r="D3716" s="223"/>
      <c r="E3716" s="227"/>
      <c r="F3716" s="230"/>
      <c r="H3716" s="220"/>
      <c r="I3716" s="223"/>
    </row>
    <row r="3717" spans="1:9">
      <c r="A3717" s="230"/>
      <c r="B3717" s="230"/>
      <c r="C3717" s="231"/>
      <c r="D3717" s="223"/>
      <c r="E3717" s="227"/>
      <c r="F3717" s="230"/>
      <c r="H3717" s="220"/>
      <c r="I3717" s="223"/>
    </row>
    <row r="3718" spans="1:9">
      <c r="A3718" s="230"/>
      <c r="B3718" s="230"/>
      <c r="C3718" s="231"/>
      <c r="D3718" s="223"/>
      <c r="E3718" s="227"/>
      <c r="F3718" s="230"/>
      <c r="H3718" s="220"/>
      <c r="I3718" s="223"/>
    </row>
    <row r="3719" spans="1:9">
      <c r="A3719" s="230"/>
      <c r="B3719" s="230"/>
      <c r="C3719" s="231"/>
      <c r="D3719" s="223"/>
      <c r="E3719" s="227"/>
      <c r="F3719" s="230"/>
      <c r="H3719" s="220"/>
      <c r="I3719" s="223"/>
    </row>
    <row r="3720" spans="1:9">
      <c r="A3720" s="230"/>
      <c r="B3720" s="230"/>
      <c r="C3720" s="231"/>
      <c r="D3720" s="223"/>
      <c r="E3720" s="227"/>
      <c r="F3720" s="230"/>
      <c r="H3720" s="220"/>
      <c r="I3720" s="223"/>
    </row>
    <row r="3721" spans="1:9">
      <c r="A3721" s="230"/>
      <c r="B3721" s="230"/>
      <c r="C3721" s="231"/>
      <c r="D3721" s="223"/>
      <c r="E3721" s="227"/>
      <c r="F3721" s="230"/>
      <c r="H3721" s="220"/>
      <c r="I3721" s="223"/>
    </row>
    <row r="3722" spans="1:9">
      <c r="A3722" s="230"/>
      <c r="B3722" s="230"/>
      <c r="C3722" s="231"/>
      <c r="D3722" s="223"/>
      <c r="E3722" s="227"/>
      <c r="F3722" s="230"/>
      <c r="H3722" s="220"/>
      <c r="I3722" s="223"/>
    </row>
    <row r="3723" spans="1:9">
      <c r="A3723" s="230"/>
      <c r="B3723" s="230"/>
      <c r="C3723" s="231"/>
      <c r="D3723" s="223"/>
      <c r="E3723" s="227"/>
      <c r="F3723" s="230"/>
      <c r="H3723" s="220"/>
      <c r="I3723" s="223"/>
    </row>
    <row r="3724" spans="1:9">
      <c r="A3724" s="230"/>
      <c r="B3724" s="230"/>
      <c r="C3724" s="231"/>
      <c r="D3724" s="223"/>
      <c r="E3724" s="227"/>
      <c r="F3724" s="230"/>
      <c r="H3724" s="220"/>
      <c r="I3724" s="223"/>
    </row>
    <row r="3725" spans="1:9">
      <c r="A3725" s="230"/>
      <c r="B3725" s="230"/>
      <c r="C3725" s="231"/>
      <c r="D3725" s="223"/>
      <c r="E3725" s="227"/>
      <c r="F3725" s="230"/>
      <c r="H3725" s="220"/>
      <c r="I3725" s="223"/>
    </row>
    <row r="3726" spans="1:9">
      <c r="A3726" s="230"/>
      <c r="B3726" s="230"/>
      <c r="C3726" s="231"/>
      <c r="D3726" s="223"/>
      <c r="E3726" s="227"/>
      <c r="F3726" s="230"/>
      <c r="H3726" s="220"/>
      <c r="I3726" s="223"/>
    </row>
    <row r="3727" spans="1:9">
      <c r="A3727" s="230"/>
      <c r="B3727" s="230"/>
      <c r="C3727" s="231"/>
      <c r="D3727" s="223"/>
      <c r="E3727" s="227"/>
      <c r="F3727" s="230"/>
      <c r="H3727" s="220"/>
      <c r="I3727" s="223"/>
    </row>
    <row r="3728" spans="1:9">
      <c r="A3728" s="230"/>
      <c r="B3728" s="230"/>
      <c r="C3728" s="231"/>
      <c r="D3728" s="223"/>
      <c r="E3728" s="227"/>
      <c r="F3728" s="230"/>
      <c r="H3728" s="220"/>
      <c r="I3728" s="223"/>
    </row>
    <row r="3729" spans="1:9">
      <c r="A3729" s="230"/>
      <c r="B3729" s="230"/>
      <c r="C3729" s="231"/>
      <c r="D3729" s="223"/>
      <c r="E3729" s="227"/>
      <c r="F3729" s="230"/>
      <c r="H3729" s="220"/>
      <c r="I3729" s="223"/>
    </row>
    <row r="3730" spans="1:9">
      <c r="A3730" s="230"/>
      <c r="B3730" s="230"/>
      <c r="C3730" s="231"/>
      <c r="D3730" s="223"/>
      <c r="E3730" s="227"/>
      <c r="F3730" s="230"/>
      <c r="H3730" s="220"/>
      <c r="I3730" s="223"/>
    </row>
    <row r="3731" spans="1:9">
      <c r="A3731" s="230"/>
      <c r="B3731" s="230"/>
      <c r="C3731" s="231"/>
      <c r="D3731" s="223"/>
      <c r="E3731" s="227"/>
      <c r="F3731" s="230"/>
      <c r="H3731" s="220"/>
      <c r="I3731" s="223"/>
    </row>
    <row r="3732" spans="1:9">
      <c r="A3732" s="230"/>
      <c r="B3732" s="230"/>
      <c r="C3732" s="231"/>
      <c r="D3732" s="223"/>
      <c r="E3732" s="227"/>
      <c r="F3732" s="230"/>
      <c r="H3732" s="220"/>
      <c r="I3732" s="223"/>
    </row>
    <row r="3733" spans="1:9">
      <c r="A3733" s="230"/>
      <c r="B3733" s="230"/>
      <c r="C3733" s="231"/>
      <c r="D3733" s="223"/>
      <c r="E3733" s="227"/>
      <c r="F3733" s="230"/>
      <c r="H3733" s="220"/>
      <c r="I3733" s="223"/>
    </row>
    <row r="3734" spans="1:9">
      <c r="A3734" s="230"/>
      <c r="B3734" s="230"/>
      <c r="C3734" s="231"/>
      <c r="D3734" s="223"/>
      <c r="E3734" s="227"/>
      <c r="F3734" s="230"/>
      <c r="H3734" s="220"/>
      <c r="I3734" s="223"/>
    </row>
    <row r="3735" spans="1:9">
      <c r="A3735" s="230"/>
      <c r="B3735" s="230"/>
      <c r="C3735" s="231"/>
      <c r="D3735" s="223"/>
      <c r="E3735" s="227"/>
      <c r="F3735" s="230"/>
      <c r="H3735" s="220"/>
      <c r="I3735" s="223"/>
    </row>
    <row r="3736" spans="1:9">
      <c r="A3736" s="230"/>
      <c r="B3736" s="230"/>
      <c r="C3736" s="231"/>
      <c r="D3736" s="223"/>
      <c r="E3736" s="227"/>
      <c r="F3736" s="230"/>
      <c r="H3736" s="220"/>
      <c r="I3736" s="223"/>
    </row>
    <row r="3737" spans="1:9">
      <c r="A3737" s="230"/>
      <c r="B3737" s="230"/>
      <c r="C3737" s="231"/>
      <c r="D3737" s="223"/>
      <c r="E3737" s="227"/>
      <c r="F3737" s="230"/>
      <c r="H3737" s="220"/>
      <c r="I3737" s="223"/>
    </row>
    <row r="3738" spans="1:9">
      <c r="A3738" s="230"/>
      <c r="B3738" s="230"/>
      <c r="C3738" s="231"/>
      <c r="D3738" s="223"/>
      <c r="E3738" s="227"/>
      <c r="F3738" s="230"/>
      <c r="H3738" s="220"/>
      <c r="I3738" s="223"/>
    </row>
    <row r="3739" spans="1:9">
      <c r="A3739" s="230"/>
      <c r="B3739" s="230"/>
      <c r="C3739" s="231"/>
      <c r="D3739" s="223"/>
      <c r="E3739" s="227"/>
      <c r="F3739" s="230"/>
      <c r="H3739" s="220"/>
      <c r="I3739" s="223"/>
    </row>
    <row r="3740" spans="1:9">
      <c r="A3740" s="230"/>
      <c r="B3740" s="230"/>
      <c r="C3740" s="231"/>
      <c r="D3740" s="223"/>
      <c r="E3740" s="227"/>
      <c r="F3740" s="230"/>
      <c r="H3740" s="220"/>
      <c r="I3740" s="223"/>
    </row>
    <row r="3741" spans="1:9">
      <c r="A3741" s="230"/>
      <c r="B3741" s="230"/>
      <c r="C3741" s="231"/>
      <c r="D3741" s="223"/>
      <c r="E3741" s="227"/>
      <c r="F3741" s="230"/>
      <c r="H3741" s="220"/>
      <c r="I3741" s="223"/>
    </row>
    <row r="3742" spans="1:9">
      <c r="A3742" s="230"/>
      <c r="B3742" s="230"/>
      <c r="C3742" s="231"/>
      <c r="D3742" s="223"/>
      <c r="E3742" s="227"/>
      <c r="F3742" s="230"/>
      <c r="H3742" s="220"/>
      <c r="I3742" s="223"/>
    </row>
    <row r="3743" spans="1:9">
      <c r="A3743" s="230"/>
      <c r="B3743" s="230"/>
      <c r="C3743" s="231"/>
      <c r="D3743" s="223"/>
      <c r="E3743" s="227"/>
      <c r="F3743" s="230"/>
      <c r="H3743" s="220"/>
      <c r="I3743" s="223"/>
    </row>
    <row r="3744" spans="1:9">
      <c r="A3744" s="230"/>
      <c r="B3744" s="230"/>
      <c r="C3744" s="231"/>
      <c r="D3744" s="223"/>
      <c r="E3744" s="227"/>
      <c r="F3744" s="230"/>
      <c r="H3744" s="220"/>
      <c r="I3744" s="223"/>
    </row>
    <row r="3745" spans="1:9">
      <c r="A3745" s="230"/>
      <c r="B3745" s="230"/>
      <c r="C3745" s="231"/>
      <c r="D3745" s="223"/>
      <c r="E3745" s="227"/>
      <c r="F3745" s="230"/>
      <c r="H3745" s="220"/>
      <c r="I3745" s="223"/>
    </row>
    <row r="3746" spans="1:9">
      <c r="A3746" s="230"/>
      <c r="B3746" s="230"/>
      <c r="C3746" s="231"/>
      <c r="D3746" s="223"/>
      <c r="E3746" s="227"/>
      <c r="F3746" s="230"/>
      <c r="H3746" s="220"/>
      <c r="I3746" s="223"/>
    </row>
    <row r="3747" spans="1:9">
      <c r="A3747" s="230"/>
      <c r="B3747" s="230"/>
      <c r="C3747" s="231"/>
      <c r="D3747" s="223"/>
      <c r="E3747" s="227"/>
      <c r="F3747" s="230"/>
      <c r="H3747" s="220"/>
      <c r="I3747" s="223"/>
    </row>
    <row r="3748" spans="1:9">
      <c r="A3748" s="230"/>
      <c r="B3748" s="230"/>
      <c r="C3748" s="231"/>
      <c r="D3748" s="223"/>
      <c r="E3748" s="227"/>
      <c r="F3748" s="230"/>
      <c r="H3748" s="220"/>
      <c r="I3748" s="223"/>
    </row>
    <row r="3749" spans="1:9">
      <c r="A3749" s="230"/>
      <c r="B3749" s="230"/>
      <c r="C3749" s="231"/>
      <c r="D3749" s="223"/>
      <c r="E3749" s="227"/>
      <c r="F3749" s="230"/>
      <c r="H3749" s="220"/>
      <c r="I3749" s="223"/>
    </row>
    <row r="3750" spans="1:9">
      <c r="A3750" s="230"/>
      <c r="B3750" s="230"/>
      <c r="C3750" s="231"/>
      <c r="D3750" s="223"/>
      <c r="E3750" s="227"/>
      <c r="F3750" s="230"/>
      <c r="H3750" s="220"/>
      <c r="I3750" s="223"/>
    </row>
    <row r="3751" spans="1:9">
      <c r="A3751" s="230"/>
      <c r="B3751" s="230"/>
      <c r="C3751" s="231"/>
      <c r="D3751" s="223"/>
      <c r="E3751" s="227"/>
      <c r="F3751" s="230"/>
      <c r="H3751" s="220"/>
      <c r="I3751" s="223"/>
    </row>
    <row r="3752" spans="1:9">
      <c r="A3752" s="230"/>
      <c r="B3752" s="230"/>
      <c r="C3752" s="231"/>
      <c r="D3752" s="223"/>
      <c r="E3752" s="227"/>
      <c r="F3752" s="230"/>
      <c r="H3752" s="220"/>
      <c r="I3752" s="223"/>
    </row>
    <row r="3753" spans="1:9">
      <c r="A3753" s="230"/>
      <c r="B3753" s="230"/>
      <c r="C3753" s="231"/>
      <c r="D3753" s="223"/>
      <c r="E3753" s="227"/>
      <c r="F3753" s="230"/>
      <c r="H3753" s="220"/>
      <c r="I3753" s="223"/>
    </row>
    <row r="3754" spans="1:9">
      <c r="A3754" s="230"/>
      <c r="B3754" s="230"/>
      <c r="C3754" s="231"/>
      <c r="D3754" s="223"/>
      <c r="E3754" s="227"/>
      <c r="F3754" s="230"/>
      <c r="H3754" s="220"/>
      <c r="I3754" s="223"/>
    </row>
    <row r="3755" spans="1:9">
      <c r="A3755" s="230"/>
      <c r="B3755" s="230"/>
      <c r="C3755" s="231"/>
      <c r="D3755" s="223"/>
      <c r="E3755" s="227"/>
      <c r="F3755" s="230"/>
      <c r="H3755" s="220"/>
      <c r="I3755" s="223"/>
    </row>
    <row r="3756" spans="1:9">
      <c r="A3756" s="230"/>
      <c r="B3756" s="230"/>
      <c r="C3756" s="231"/>
      <c r="D3756" s="223"/>
      <c r="E3756" s="227"/>
      <c r="F3756" s="230"/>
      <c r="H3756" s="220"/>
      <c r="I3756" s="223"/>
    </row>
    <row r="3757" spans="1:9">
      <c r="A3757" s="230"/>
      <c r="B3757" s="230"/>
      <c r="C3757" s="231"/>
      <c r="D3757" s="223"/>
      <c r="E3757" s="227"/>
      <c r="F3757" s="230"/>
      <c r="H3757" s="220"/>
      <c r="I3757" s="223"/>
    </row>
    <row r="3758" spans="1:9">
      <c r="A3758" s="230"/>
      <c r="B3758" s="230"/>
      <c r="C3758" s="231"/>
      <c r="D3758" s="223"/>
      <c r="E3758" s="227"/>
      <c r="F3758" s="230"/>
      <c r="H3758" s="220"/>
      <c r="I3758" s="223"/>
    </row>
    <row r="3759" spans="1:9">
      <c r="A3759" s="230"/>
      <c r="B3759" s="230"/>
      <c r="C3759" s="231"/>
      <c r="D3759" s="223"/>
      <c r="E3759" s="227"/>
      <c r="F3759" s="230"/>
      <c r="H3759" s="220"/>
      <c r="I3759" s="223"/>
    </row>
    <row r="3760" spans="1:9">
      <c r="A3760" s="230"/>
      <c r="B3760" s="230"/>
      <c r="C3760" s="231"/>
      <c r="D3760" s="223"/>
      <c r="E3760" s="227"/>
      <c r="F3760" s="230"/>
      <c r="H3760" s="220"/>
      <c r="I3760" s="223"/>
    </row>
    <row r="3761" spans="1:9">
      <c r="A3761" s="230"/>
      <c r="B3761" s="230"/>
      <c r="C3761" s="231"/>
      <c r="D3761" s="223"/>
      <c r="E3761" s="227"/>
      <c r="F3761" s="230"/>
      <c r="H3761" s="220"/>
      <c r="I3761" s="223"/>
    </row>
    <row r="3762" spans="1:9">
      <c r="A3762" s="230"/>
      <c r="B3762" s="230"/>
      <c r="C3762" s="231"/>
      <c r="D3762" s="223"/>
      <c r="E3762" s="227"/>
      <c r="F3762" s="230"/>
      <c r="H3762" s="220"/>
      <c r="I3762" s="223"/>
    </row>
    <row r="3763" spans="1:9">
      <c r="A3763" s="230"/>
      <c r="B3763" s="230"/>
      <c r="C3763" s="231"/>
      <c r="D3763" s="223"/>
      <c r="E3763" s="227"/>
      <c r="F3763" s="230"/>
      <c r="H3763" s="220"/>
      <c r="I3763" s="223"/>
    </row>
    <row r="3764" spans="1:9">
      <c r="A3764" s="230"/>
      <c r="B3764" s="230"/>
      <c r="C3764" s="231"/>
      <c r="D3764" s="223"/>
      <c r="E3764" s="227"/>
      <c r="F3764" s="230"/>
      <c r="H3764" s="220"/>
      <c r="I3764" s="223"/>
    </row>
    <row r="3765" spans="1:9">
      <c r="A3765" s="230"/>
      <c r="B3765" s="230"/>
      <c r="C3765" s="231"/>
      <c r="D3765" s="223"/>
      <c r="E3765" s="227"/>
      <c r="F3765" s="230"/>
      <c r="H3765" s="220"/>
      <c r="I3765" s="223"/>
    </row>
    <row r="3766" spans="1:9">
      <c r="A3766" s="230"/>
      <c r="B3766" s="230"/>
      <c r="C3766" s="231"/>
      <c r="D3766" s="223"/>
      <c r="E3766" s="227"/>
      <c r="F3766" s="230"/>
      <c r="H3766" s="220"/>
      <c r="I3766" s="223"/>
    </row>
    <row r="3767" spans="1:9">
      <c r="A3767" s="230"/>
      <c r="B3767" s="230"/>
      <c r="C3767" s="231"/>
      <c r="D3767" s="223"/>
      <c r="E3767" s="227"/>
      <c r="F3767" s="230"/>
      <c r="H3767" s="220"/>
      <c r="I3767" s="223"/>
    </row>
    <row r="3768" spans="1:9">
      <c r="A3768" s="230"/>
      <c r="B3768" s="230"/>
      <c r="C3768" s="231"/>
      <c r="D3768" s="223"/>
      <c r="E3768" s="227"/>
      <c r="F3768" s="230"/>
      <c r="H3768" s="220"/>
      <c r="I3768" s="223"/>
    </row>
    <row r="3769" spans="1:9">
      <c r="A3769" s="230"/>
      <c r="B3769" s="230"/>
      <c r="C3769" s="231"/>
      <c r="D3769" s="223"/>
      <c r="E3769" s="227"/>
      <c r="F3769" s="230"/>
      <c r="H3769" s="220"/>
      <c r="I3769" s="223"/>
    </row>
    <row r="3770" spans="1:9">
      <c r="A3770" s="230"/>
      <c r="B3770" s="230"/>
      <c r="C3770" s="231"/>
      <c r="D3770" s="223"/>
      <c r="E3770" s="227"/>
      <c r="F3770" s="230"/>
      <c r="H3770" s="220"/>
      <c r="I3770" s="223"/>
    </row>
    <row r="3771" spans="1:9">
      <c r="A3771" s="230"/>
      <c r="B3771" s="230"/>
      <c r="C3771" s="231"/>
      <c r="D3771" s="223"/>
      <c r="E3771" s="227"/>
      <c r="F3771" s="230"/>
      <c r="H3771" s="220"/>
      <c r="I3771" s="223"/>
    </row>
    <row r="3772" spans="1:9">
      <c r="A3772" s="230"/>
      <c r="B3772" s="230"/>
      <c r="C3772" s="231"/>
      <c r="D3772" s="223"/>
      <c r="E3772" s="227"/>
      <c r="F3772" s="230"/>
      <c r="H3772" s="220"/>
      <c r="I3772" s="223"/>
    </row>
    <row r="3773" spans="1:9">
      <c r="A3773" s="230"/>
      <c r="B3773" s="230"/>
      <c r="C3773" s="231"/>
      <c r="D3773" s="223"/>
      <c r="E3773" s="227"/>
      <c r="F3773" s="230"/>
      <c r="H3773" s="220"/>
      <c r="I3773" s="223"/>
    </row>
    <row r="3774" spans="1:9">
      <c r="A3774" s="230"/>
      <c r="B3774" s="230"/>
      <c r="C3774" s="231"/>
      <c r="D3774" s="223"/>
      <c r="E3774" s="227"/>
      <c r="F3774" s="230"/>
      <c r="H3774" s="220"/>
      <c r="I3774" s="223"/>
    </row>
    <row r="3775" spans="1:9">
      <c r="A3775" s="230"/>
      <c r="B3775" s="230"/>
      <c r="C3775" s="231"/>
      <c r="D3775" s="223"/>
      <c r="E3775" s="227"/>
      <c r="F3775" s="230"/>
      <c r="H3775" s="220"/>
      <c r="I3775" s="223"/>
    </row>
    <row r="3776" spans="1:9">
      <c r="A3776" s="230"/>
      <c r="B3776" s="230"/>
      <c r="C3776" s="231"/>
      <c r="D3776" s="223"/>
      <c r="E3776" s="227"/>
      <c r="F3776" s="230"/>
      <c r="H3776" s="220"/>
      <c r="I3776" s="223"/>
    </row>
    <row r="3777" spans="1:9">
      <c r="A3777" s="230"/>
      <c r="B3777" s="230"/>
      <c r="C3777" s="231"/>
      <c r="D3777" s="223"/>
      <c r="E3777" s="227"/>
      <c r="F3777" s="230"/>
      <c r="H3777" s="220"/>
      <c r="I3777" s="223"/>
    </row>
    <row r="3778" spans="1:9">
      <c r="A3778" s="230"/>
      <c r="B3778" s="230"/>
      <c r="C3778" s="231"/>
      <c r="D3778" s="223"/>
      <c r="E3778" s="227"/>
      <c r="F3778" s="230"/>
      <c r="H3778" s="220"/>
      <c r="I3778" s="223"/>
    </row>
    <row r="3779" spans="1:9">
      <c r="A3779" s="230"/>
      <c r="B3779" s="230"/>
      <c r="C3779" s="231"/>
      <c r="D3779" s="223"/>
      <c r="E3779" s="227"/>
      <c r="F3779" s="230"/>
      <c r="H3779" s="220"/>
      <c r="I3779" s="223"/>
    </row>
    <row r="3780" spans="1:9">
      <c r="A3780" s="230"/>
      <c r="B3780" s="230"/>
      <c r="C3780" s="231"/>
      <c r="D3780" s="223"/>
      <c r="E3780" s="227"/>
      <c r="F3780" s="230"/>
      <c r="H3780" s="220"/>
      <c r="I3780" s="223"/>
    </row>
    <row r="3781" spans="1:9">
      <c r="A3781" s="230"/>
      <c r="B3781" s="230"/>
      <c r="C3781" s="231"/>
      <c r="D3781" s="223"/>
      <c r="E3781" s="227"/>
      <c r="F3781" s="230"/>
      <c r="H3781" s="220"/>
      <c r="I3781" s="223"/>
    </row>
    <row r="3782" spans="1:9">
      <c r="A3782" s="230"/>
      <c r="B3782" s="230"/>
      <c r="C3782" s="231"/>
      <c r="D3782" s="223"/>
      <c r="E3782" s="227"/>
      <c r="F3782" s="230"/>
      <c r="H3782" s="220"/>
      <c r="I3782" s="223"/>
    </row>
    <row r="3783" spans="1:9">
      <c r="A3783" s="230"/>
      <c r="B3783" s="230"/>
      <c r="C3783" s="231"/>
      <c r="D3783" s="223"/>
      <c r="E3783" s="227"/>
      <c r="F3783" s="230"/>
      <c r="H3783" s="220"/>
      <c r="I3783" s="223"/>
    </row>
    <row r="3784" spans="1:9">
      <c r="A3784" s="230"/>
      <c r="B3784" s="230"/>
      <c r="C3784" s="231"/>
      <c r="D3784" s="223"/>
      <c r="E3784" s="227"/>
      <c r="F3784" s="230"/>
      <c r="H3784" s="220"/>
      <c r="I3784" s="223"/>
    </row>
    <row r="3785" spans="1:9">
      <c r="A3785" s="230"/>
      <c r="B3785" s="230"/>
      <c r="C3785" s="231"/>
      <c r="D3785" s="223"/>
      <c r="E3785" s="227"/>
      <c r="F3785" s="230"/>
      <c r="H3785" s="220"/>
      <c r="I3785" s="223"/>
    </row>
    <row r="3786" spans="1:9">
      <c r="A3786" s="230"/>
      <c r="B3786" s="230"/>
      <c r="C3786" s="231"/>
      <c r="D3786" s="223"/>
      <c r="E3786" s="227"/>
      <c r="F3786" s="230"/>
      <c r="H3786" s="220"/>
      <c r="I3786" s="223"/>
    </row>
    <row r="3787" spans="1:9">
      <c r="A3787" s="230"/>
      <c r="B3787" s="230"/>
      <c r="C3787" s="231"/>
      <c r="D3787" s="223"/>
      <c r="E3787" s="227"/>
      <c r="F3787" s="230"/>
      <c r="H3787" s="220"/>
      <c r="I3787" s="223"/>
    </row>
    <row r="3788" spans="1:9">
      <c r="A3788" s="230"/>
      <c r="B3788" s="230"/>
      <c r="C3788" s="231"/>
      <c r="D3788" s="223"/>
      <c r="E3788" s="227"/>
      <c r="F3788" s="230"/>
      <c r="H3788" s="220"/>
      <c r="I3788" s="223"/>
    </row>
    <row r="3789" spans="1:9">
      <c r="A3789" s="230"/>
      <c r="B3789" s="230"/>
      <c r="C3789" s="231"/>
      <c r="D3789" s="223"/>
      <c r="E3789" s="227"/>
      <c r="F3789" s="230"/>
      <c r="H3789" s="220"/>
      <c r="I3789" s="223"/>
    </row>
    <row r="3790" spans="1:9">
      <c r="A3790" s="230"/>
      <c r="B3790" s="230"/>
      <c r="C3790" s="231"/>
      <c r="D3790" s="223"/>
      <c r="E3790" s="227"/>
      <c r="F3790" s="230"/>
      <c r="H3790" s="220"/>
      <c r="I3790" s="223"/>
    </row>
    <row r="3791" spans="1:9">
      <c r="A3791" s="230"/>
      <c r="B3791" s="230"/>
      <c r="C3791" s="231"/>
      <c r="D3791" s="223"/>
      <c r="E3791" s="227"/>
      <c r="F3791" s="230"/>
      <c r="H3791" s="220"/>
      <c r="I3791" s="223"/>
    </row>
    <row r="3792" spans="1:9">
      <c r="A3792" s="230"/>
      <c r="B3792" s="230"/>
      <c r="C3792" s="231"/>
      <c r="D3792" s="223"/>
      <c r="E3792" s="227"/>
      <c r="F3792" s="230"/>
      <c r="H3792" s="220"/>
      <c r="I3792" s="223"/>
    </row>
    <row r="3793" spans="1:9">
      <c r="A3793" s="230"/>
      <c r="B3793" s="230"/>
      <c r="C3793" s="231"/>
      <c r="D3793" s="223"/>
      <c r="E3793" s="227"/>
      <c r="F3793" s="230"/>
      <c r="H3793" s="220"/>
      <c r="I3793" s="223"/>
    </row>
    <row r="3794" spans="1:9">
      <c r="A3794" s="230"/>
      <c r="B3794" s="230"/>
      <c r="C3794" s="231"/>
      <c r="D3794" s="223"/>
      <c r="E3794" s="227"/>
      <c r="F3794" s="230"/>
      <c r="H3794" s="220"/>
      <c r="I3794" s="223"/>
    </row>
    <row r="3795" spans="1:9">
      <c r="A3795" s="230"/>
      <c r="B3795" s="230"/>
      <c r="C3795" s="231"/>
      <c r="D3795" s="223"/>
      <c r="E3795" s="227"/>
      <c r="F3795" s="230"/>
      <c r="H3795" s="220"/>
      <c r="I3795" s="223"/>
    </row>
    <row r="3796" spans="1:9">
      <c r="A3796" s="230"/>
      <c r="B3796" s="230"/>
      <c r="C3796" s="231"/>
      <c r="D3796" s="223"/>
      <c r="E3796" s="227"/>
      <c r="F3796" s="230"/>
      <c r="H3796" s="220"/>
      <c r="I3796" s="223"/>
    </row>
    <row r="3797" spans="1:9">
      <c r="A3797" s="230"/>
      <c r="B3797" s="230"/>
      <c r="C3797" s="231"/>
      <c r="D3797" s="223"/>
      <c r="E3797" s="227"/>
      <c r="F3797" s="230"/>
      <c r="H3797" s="220"/>
      <c r="I3797" s="223"/>
    </row>
    <row r="3798" spans="1:9">
      <c r="A3798" s="230"/>
      <c r="B3798" s="230"/>
      <c r="C3798" s="231"/>
      <c r="D3798" s="223"/>
      <c r="E3798" s="227"/>
      <c r="F3798" s="230"/>
      <c r="H3798" s="220"/>
      <c r="I3798" s="223"/>
    </row>
    <row r="3799" spans="1:9">
      <c r="A3799" s="230"/>
      <c r="B3799" s="230"/>
      <c r="C3799" s="231"/>
      <c r="D3799" s="223"/>
      <c r="E3799" s="227"/>
      <c r="F3799" s="230"/>
      <c r="H3799" s="220"/>
      <c r="I3799" s="223"/>
    </row>
    <row r="3800" spans="1:9">
      <c r="A3800" s="230"/>
      <c r="B3800" s="230"/>
      <c r="C3800" s="231"/>
      <c r="D3800" s="223"/>
      <c r="E3800" s="227"/>
      <c r="F3800" s="230"/>
      <c r="H3800" s="220"/>
      <c r="I3800" s="223"/>
    </row>
    <row r="3801" spans="1:9">
      <c r="A3801" s="230"/>
      <c r="B3801" s="230"/>
      <c r="C3801" s="231"/>
      <c r="D3801" s="223"/>
      <c r="E3801" s="227"/>
      <c r="F3801" s="230"/>
      <c r="H3801" s="220"/>
      <c r="I3801" s="223"/>
    </row>
    <row r="3802" spans="1:9">
      <c r="A3802" s="230"/>
      <c r="B3802" s="230"/>
      <c r="C3802" s="231"/>
      <c r="D3802" s="223"/>
      <c r="E3802" s="227"/>
      <c r="F3802" s="230"/>
      <c r="H3802" s="220"/>
      <c r="I3802" s="223"/>
    </row>
    <row r="3803" spans="1:9">
      <c r="A3803" s="230"/>
      <c r="B3803" s="230"/>
      <c r="C3803" s="231"/>
      <c r="D3803" s="223"/>
      <c r="E3803" s="227"/>
      <c r="F3803" s="230"/>
      <c r="H3803" s="220"/>
      <c r="I3803" s="223"/>
    </row>
    <row r="3804" spans="1:9">
      <c r="A3804" s="230"/>
      <c r="B3804" s="230"/>
      <c r="C3804" s="231"/>
      <c r="D3804" s="223"/>
      <c r="E3804" s="227"/>
      <c r="F3804" s="230"/>
      <c r="H3804" s="220"/>
      <c r="I3804" s="223"/>
    </row>
    <row r="3805" spans="1:9">
      <c r="A3805" s="230"/>
      <c r="B3805" s="230"/>
      <c r="C3805" s="231"/>
      <c r="D3805" s="223"/>
      <c r="E3805" s="227"/>
      <c r="F3805" s="230"/>
      <c r="H3805" s="220"/>
      <c r="I3805" s="223"/>
    </row>
    <row r="3806" spans="1:9">
      <c r="A3806" s="230"/>
      <c r="B3806" s="230"/>
      <c r="C3806" s="231"/>
      <c r="D3806" s="223"/>
      <c r="E3806" s="227"/>
      <c r="F3806" s="230"/>
      <c r="H3806" s="220"/>
      <c r="I3806" s="223"/>
    </row>
    <row r="3807" spans="1:9">
      <c r="A3807" s="230"/>
      <c r="B3807" s="230"/>
      <c r="C3807" s="231"/>
      <c r="D3807" s="223"/>
      <c r="E3807" s="227"/>
      <c r="F3807" s="230"/>
      <c r="H3807" s="220"/>
      <c r="I3807" s="223"/>
    </row>
    <row r="3808" spans="1:9">
      <c r="A3808" s="230"/>
      <c r="B3808" s="230"/>
      <c r="C3808" s="231"/>
      <c r="D3808" s="223"/>
      <c r="E3808" s="227"/>
      <c r="F3808" s="230"/>
      <c r="H3808" s="220"/>
      <c r="I3808" s="223"/>
    </row>
    <row r="3809" spans="1:9">
      <c r="A3809" s="230"/>
      <c r="B3809" s="230"/>
      <c r="C3809" s="231"/>
      <c r="D3809" s="223"/>
      <c r="E3809" s="227"/>
      <c r="F3809" s="230"/>
      <c r="H3809" s="220"/>
      <c r="I3809" s="223"/>
    </row>
    <row r="3810" spans="1:9">
      <c r="A3810" s="230"/>
      <c r="B3810" s="230"/>
      <c r="C3810" s="231"/>
      <c r="D3810" s="223"/>
      <c r="E3810" s="227"/>
      <c r="F3810" s="230"/>
      <c r="H3810" s="220"/>
      <c r="I3810" s="223"/>
    </row>
    <row r="3811" spans="1:9">
      <c r="A3811" s="230"/>
      <c r="B3811" s="230"/>
      <c r="C3811" s="231"/>
      <c r="D3811" s="223"/>
      <c r="E3811" s="227"/>
      <c r="F3811" s="230"/>
      <c r="H3811" s="220"/>
      <c r="I3811" s="223"/>
    </row>
    <row r="3812" spans="1:9">
      <c r="A3812" s="230"/>
      <c r="B3812" s="230"/>
      <c r="C3812" s="231"/>
      <c r="D3812" s="223"/>
      <c r="E3812" s="227"/>
      <c r="F3812" s="230"/>
      <c r="H3812" s="220"/>
      <c r="I3812" s="223"/>
    </row>
    <row r="3813" spans="1:9">
      <c r="A3813" s="230"/>
      <c r="B3813" s="230"/>
      <c r="C3813" s="231"/>
      <c r="D3813" s="223"/>
      <c r="E3813" s="227"/>
      <c r="F3813" s="230"/>
      <c r="H3813" s="220"/>
      <c r="I3813" s="223"/>
    </row>
    <row r="3814" spans="1:9">
      <c r="A3814" s="230"/>
      <c r="B3814" s="230"/>
      <c r="C3814" s="231"/>
      <c r="D3814" s="223"/>
      <c r="E3814" s="227"/>
      <c r="F3814" s="230"/>
      <c r="H3814" s="220"/>
      <c r="I3814" s="223"/>
    </row>
    <row r="3815" spans="1:9">
      <c r="A3815" s="230"/>
      <c r="B3815" s="230"/>
      <c r="C3815" s="231"/>
      <c r="D3815" s="223"/>
      <c r="E3815" s="227"/>
      <c r="F3815" s="230"/>
      <c r="H3815" s="220"/>
      <c r="I3815" s="223"/>
    </row>
    <row r="3816" spans="1:9">
      <c r="A3816" s="230"/>
      <c r="B3816" s="230"/>
      <c r="C3816" s="231"/>
      <c r="D3816" s="223"/>
      <c r="E3816" s="227"/>
      <c r="F3816" s="230"/>
      <c r="H3816" s="220"/>
      <c r="I3816" s="223"/>
    </row>
    <row r="3817" spans="1:9">
      <c r="A3817" s="230"/>
      <c r="B3817" s="230"/>
      <c r="C3817" s="231"/>
      <c r="D3817" s="223"/>
      <c r="E3817" s="227"/>
      <c r="F3817" s="230"/>
      <c r="H3817" s="220"/>
      <c r="I3817" s="223"/>
    </row>
    <row r="3818" spans="1:9">
      <c r="A3818" s="230"/>
      <c r="B3818" s="230"/>
      <c r="C3818" s="231"/>
      <c r="D3818" s="223"/>
      <c r="E3818" s="227"/>
      <c r="F3818" s="230"/>
      <c r="H3818" s="220"/>
      <c r="I3818" s="223"/>
    </row>
    <row r="3819" spans="1:9">
      <c r="A3819" s="230"/>
      <c r="B3819" s="230"/>
      <c r="C3819" s="231"/>
      <c r="D3819" s="223"/>
      <c r="E3819" s="227"/>
      <c r="F3819" s="230"/>
      <c r="H3819" s="220"/>
      <c r="I3819" s="223"/>
    </row>
    <row r="3820" spans="1:9">
      <c r="A3820" s="230"/>
      <c r="B3820" s="230"/>
      <c r="C3820" s="231"/>
      <c r="D3820" s="223"/>
      <c r="E3820" s="227"/>
      <c r="F3820" s="230"/>
      <c r="H3820" s="220"/>
      <c r="I3820" s="223"/>
    </row>
    <row r="3821" spans="1:9">
      <c r="A3821" s="230"/>
      <c r="B3821" s="230"/>
      <c r="C3821" s="231"/>
      <c r="D3821" s="223"/>
      <c r="E3821" s="227"/>
      <c r="F3821" s="230"/>
      <c r="H3821" s="220"/>
      <c r="I3821" s="223"/>
    </row>
    <row r="3822" spans="1:9">
      <c r="A3822" s="230"/>
      <c r="B3822" s="230"/>
      <c r="C3822" s="231"/>
      <c r="D3822" s="223"/>
      <c r="E3822" s="227"/>
      <c r="F3822" s="230"/>
      <c r="H3822" s="220"/>
      <c r="I3822" s="223"/>
    </row>
    <row r="3823" spans="1:9">
      <c r="A3823" s="230"/>
      <c r="B3823" s="230"/>
      <c r="C3823" s="231"/>
      <c r="D3823" s="223"/>
      <c r="E3823" s="227"/>
      <c r="F3823" s="230"/>
      <c r="H3823" s="220"/>
      <c r="I3823" s="223"/>
    </row>
    <row r="3824" spans="1:9">
      <c r="A3824" s="230"/>
      <c r="B3824" s="230"/>
      <c r="C3824" s="231"/>
      <c r="D3824" s="223"/>
      <c r="E3824" s="227"/>
      <c r="F3824" s="230"/>
      <c r="H3824" s="220"/>
      <c r="I3824" s="223"/>
    </row>
    <row r="3825" spans="1:9">
      <c r="A3825" s="230"/>
      <c r="B3825" s="230"/>
      <c r="C3825" s="231"/>
      <c r="D3825" s="223"/>
      <c r="E3825" s="227"/>
      <c r="F3825" s="230"/>
      <c r="H3825" s="220"/>
      <c r="I3825" s="223"/>
    </row>
    <row r="3826" spans="1:9">
      <c r="A3826" s="230"/>
      <c r="B3826" s="230"/>
      <c r="C3826" s="231"/>
      <c r="D3826" s="223"/>
      <c r="E3826" s="227"/>
      <c r="F3826" s="230"/>
      <c r="H3826" s="220"/>
      <c r="I3826" s="223"/>
    </row>
    <row r="3827" spans="1:9">
      <c r="A3827" s="230"/>
      <c r="B3827" s="230"/>
      <c r="C3827" s="231"/>
      <c r="D3827" s="223"/>
      <c r="E3827" s="227"/>
      <c r="F3827" s="230"/>
      <c r="H3827" s="220"/>
      <c r="I3827" s="223"/>
    </row>
    <row r="3828" spans="1:9">
      <c r="A3828" s="230"/>
      <c r="B3828" s="230"/>
      <c r="C3828" s="231"/>
      <c r="D3828" s="223"/>
      <c r="E3828" s="227"/>
      <c r="F3828" s="230"/>
      <c r="H3828" s="220"/>
      <c r="I3828" s="223"/>
    </row>
    <row r="3829" spans="1:9">
      <c r="A3829" s="230"/>
      <c r="B3829" s="230"/>
      <c r="C3829" s="231"/>
      <c r="D3829" s="223"/>
      <c r="E3829" s="227"/>
      <c r="F3829" s="230"/>
      <c r="H3829" s="220"/>
      <c r="I3829" s="223"/>
    </row>
    <row r="3830" spans="1:9">
      <c r="A3830" s="230"/>
      <c r="B3830" s="230"/>
      <c r="C3830" s="231"/>
      <c r="D3830" s="223"/>
      <c r="E3830" s="227"/>
      <c r="F3830" s="230"/>
      <c r="H3830" s="220"/>
      <c r="I3830" s="223"/>
    </row>
    <row r="3831" spans="1:9">
      <c r="A3831" s="230"/>
      <c r="B3831" s="230"/>
      <c r="C3831" s="231"/>
      <c r="D3831" s="223"/>
      <c r="E3831" s="227"/>
      <c r="F3831" s="230"/>
      <c r="H3831" s="220"/>
      <c r="I3831" s="223"/>
    </row>
    <row r="3832" spans="1:9">
      <c r="A3832" s="230"/>
      <c r="B3832" s="230"/>
      <c r="C3832" s="231"/>
      <c r="D3832" s="223"/>
      <c r="E3832" s="227"/>
      <c r="F3832" s="230"/>
      <c r="H3832" s="220"/>
      <c r="I3832" s="223"/>
    </row>
    <row r="3833" spans="1:9">
      <c r="A3833" s="230"/>
      <c r="B3833" s="230"/>
      <c r="C3833" s="231"/>
      <c r="D3833" s="223"/>
      <c r="E3833" s="227"/>
      <c r="F3833" s="230"/>
      <c r="H3833" s="220"/>
      <c r="I3833" s="223"/>
    </row>
    <row r="3834" spans="1:9">
      <c r="A3834" s="230"/>
      <c r="B3834" s="230"/>
      <c r="C3834" s="231"/>
      <c r="D3834" s="223"/>
      <c r="E3834" s="227"/>
      <c r="F3834" s="230"/>
      <c r="H3834" s="220"/>
      <c r="I3834" s="223"/>
    </row>
    <row r="3835" spans="1:9">
      <c r="A3835" s="230"/>
      <c r="B3835" s="230"/>
      <c r="C3835" s="231"/>
      <c r="D3835" s="223"/>
      <c r="E3835" s="227"/>
      <c r="F3835" s="230"/>
      <c r="H3835" s="220"/>
      <c r="I3835" s="223"/>
    </row>
    <row r="3836" spans="1:9">
      <c r="A3836" s="230"/>
      <c r="B3836" s="230"/>
      <c r="C3836" s="231"/>
      <c r="D3836" s="223"/>
      <c r="E3836" s="227"/>
      <c r="F3836" s="230"/>
      <c r="H3836" s="220"/>
      <c r="I3836" s="223"/>
    </row>
    <row r="3837" spans="1:9">
      <c r="A3837" s="230"/>
      <c r="B3837" s="230"/>
      <c r="C3837" s="231"/>
      <c r="D3837" s="223"/>
      <c r="E3837" s="227"/>
      <c r="F3837" s="230"/>
      <c r="H3837" s="220"/>
      <c r="I3837" s="223"/>
    </row>
    <row r="3838" spans="1:9">
      <c r="A3838" s="230"/>
      <c r="B3838" s="230"/>
      <c r="C3838" s="231"/>
      <c r="D3838" s="223"/>
      <c r="E3838" s="227"/>
      <c r="F3838" s="230"/>
      <c r="H3838" s="220"/>
      <c r="I3838" s="223"/>
    </row>
    <row r="3839" spans="1:9">
      <c r="A3839" s="230"/>
      <c r="B3839" s="230"/>
      <c r="C3839" s="231"/>
      <c r="D3839" s="223"/>
      <c r="E3839" s="227"/>
      <c r="F3839" s="230"/>
      <c r="H3839" s="220"/>
      <c r="I3839" s="223"/>
    </row>
    <row r="3840" spans="1:9">
      <c r="A3840" s="230"/>
      <c r="B3840" s="230"/>
      <c r="C3840" s="231"/>
      <c r="D3840" s="223"/>
      <c r="E3840" s="227"/>
      <c r="F3840" s="230"/>
      <c r="H3840" s="220"/>
      <c r="I3840" s="223"/>
    </row>
    <row r="3841" spans="1:9">
      <c r="A3841" s="230"/>
      <c r="B3841" s="230"/>
      <c r="C3841" s="231"/>
      <c r="D3841" s="223"/>
      <c r="E3841" s="227"/>
      <c r="F3841" s="230"/>
      <c r="H3841" s="220"/>
      <c r="I3841" s="223"/>
    </row>
    <row r="3842" spans="1:9">
      <c r="A3842" s="230"/>
      <c r="B3842" s="230"/>
      <c r="C3842" s="231"/>
      <c r="D3842" s="223"/>
      <c r="E3842" s="227"/>
      <c r="F3842" s="230"/>
      <c r="H3842" s="220"/>
      <c r="I3842" s="223"/>
    </row>
    <row r="3843" spans="1:9">
      <c r="A3843" s="230"/>
      <c r="B3843" s="230"/>
      <c r="C3843" s="231"/>
      <c r="D3843" s="223"/>
      <c r="E3843" s="227"/>
      <c r="F3843" s="230"/>
      <c r="H3843" s="220"/>
      <c r="I3843" s="223"/>
    </row>
    <row r="3844" spans="1:9">
      <c r="A3844" s="230"/>
      <c r="B3844" s="230"/>
      <c r="C3844" s="231"/>
      <c r="D3844" s="223"/>
      <c r="E3844" s="227"/>
      <c r="F3844" s="230"/>
      <c r="H3844" s="220"/>
      <c r="I3844" s="223"/>
    </row>
    <row r="3845" spans="1:9">
      <c r="A3845" s="230"/>
      <c r="B3845" s="230"/>
      <c r="C3845" s="231"/>
      <c r="D3845" s="223"/>
      <c r="E3845" s="227"/>
      <c r="F3845" s="230"/>
      <c r="H3845" s="220"/>
      <c r="I3845" s="223"/>
    </row>
    <row r="3846" spans="1:9">
      <c r="A3846" s="230"/>
      <c r="B3846" s="230"/>
      <c r="C3846" s="231"/>
      <c r="D3846" s="223"/>
      <c r="E3846" s="227"/>
      <c r="F3846" s="230"/>
      <c r="H3846" s="220"/>
      <c r="I3846" s="223"/>
    </row>
    <row r="3847" spans="1:9">
      <c r="A3847" s="230"/>
      <c r="B3847" s="230"/>
      <c r="C3847" s="231"/>
      <c r="D3847" s="223"/>
      <c r="E3847" s="227"/>
      <c r="F3847" s="230"/>
      <c r="H3847" s="220"/>
      <c r="I3847" s="223"/>
    </row>
    <row r="3848" spans="1:9">
      <c r="A3848" s="230"/>
      <c r="B3848" s="230"/>
      <c r="C3848" s="231"/>
      <c r="D3848" s="223"/>
      <c r="E3848" s="227"/>
      <c r="F3848" s="230"/>
      <c r="H3848" s="220"/>
      <c r="I3848" s="223"/>
    </row>
    <row r="3849" spans="1:9">
      <c r="A3849" s="230"/>
      <c r="B3849" s="230"/>
      <c r="C3849" s="231"/>
      <c r="D3849" s="223"/>
      <c r="E3849" s="227"/>
      <c r="F3849" s="230"/>
      <c r="H3849" s="220"/>
      <c r="I3849" s="223"/>
    </row>
    <row r="3850" spans="1:9">
      <c r="A3850" s="230"/>
      <c r="B3850" s="230"/>
      <c r="C3850" s="231"/>
      <c r="D3850" s="223"/>
      <c r="E3850" s="227"/>
      <c r="F3850" s="230"/>
      <c r="H3850" s="220"/>
      <c r="I3850" s="223"/>
    </row>
    <row r="3851" spans="1:9">
      <c r="A3851" s="230"/>
      <c r="B3851" s="230"/>
      <c r="C3851" s="231"/>
      <c r="D3851" s="223"/>
      <c r="E3851" s="227"/>
      <c r="F3851" s="230"/>
      <c r="H3851" s="220"/>
      <c r="I3851" s="223"/>
    </row>
    <row r="3852" spans="1:9">
      <c r="A3852" s="230"/>
      <c r="B3852" s="230"/>
      <c r="C3852" s="231"/>
      <c r="D3852" s="223"/>
      <c r="E3852" s="227"/>
      <c r="F3852" s="230"/>
      <c r="H3852" s="220"/>
      <c r="I3852" s="223"/>
    </row>
    <row r="3853" spans="1:9">
      <c r="A3853" s="230"/>
      <c r="B3853" s="230"/>
      <c r="C3853" s="231"/>
      <c r="D3853" s="223"/>
      <c r="E3853" s="227"/>
      <c r="F3853" s="230"/>
      <c r="H3853" s="220"/>
      <c r="I3853" s="223"/>
    </row>
    <row r="3854" spans="1:9">
      <c r="A3854" s="230"/>
      <c r="B3854" s="230"/>
      <c r="C3854" s="231"/>
      <c r="D3854" s="223"/>
      <c r="E3854" s="227"/>
      <c r="F3854" s="230"/>
      <c r="H3854" s="220"/>
      <c r="I3854" s="223"/>
    </row>
    <row r="3855" spans="1:9">
      <c r="A3855" s="230"/>
      <c r="B3855" s="230"/>
      <c r="C3855" s="231"/>
      <c r="D3855" s="223"/>
      <c r="E3855" s="227"/>
      <c r="F3855" s="230"/>
      <c r="H3855" s="220"/>
      <c r="I3855" s="223"/>
    </row>
    <row r="3856" spans="1:9">
      <c r="A3856" s="230"/>
      <c r="B3856" s="230"/>
      <c r="C3856" s="231"/>
      <c r="D3856" s="223"/>
      <c r="E3856" s="227"/>
      <c r="F3856" s="230"/>
      <c r="H3856" s="220"/>
      <c r="I3856" s="223"/>
    </row>
    <row r="3857" spans="1:9">
      <c r="A3857" s="230"/>
      <c r="B3857" s="230"/>
      <c r="C3857" s="231"/>
      <c r="D3857" s="223"/>
      <c r="E3857" s="227"/>
      <c r="F3857" s="230"/>
      <c r="H3857" s="220"/>
      <c r="I3857" s="223"/>
    </row>
    <row r="3858" spans="1:9">
      <c r="A3858" s="230"/>
      <c r="B3858" s="230"/>
      <c r="C3858" s="231"/>
      <c r="D3858" s="223"/>
      <c r="E3858" s="227"/>
      <c r="F3858" s="230"/>
      <c r="H3858" s="220"/>
      <c r="I3858" s="223"/>
    </row>
    <row r="3859" spans="1:9">
      <c r="A3859" s="230"/>
      <c r="B3859" s="230"/>
      <c r="C3859" s="231"/>
      <c r="D3859" s="223"/>
      <c r="E3859" s="227"/>
      <c r="F3859" s="230"/>
      <c r="H3859" s="220"/>
      <c r="I3859" s="223"/>
    </row>
    <row r="3860" spans="1:9">
      <c r="A3860" s="230"/>
      <c r="B3860" s="230"/>
      <c r="C3860" s="231"/>
      <c r="D3860" s="223"/>
      <c r="E3860" s="227"/>
      <c r="F3860" s="230"/>
      <c r="H3860" s="220"/>
      <c r="I3860" s="223"/>
    </row>
    <row r="3861" spans="1:9">
      <c r="A3861" s="230"/>
      <c r="B3861" s="230"/>
      <c r="C3861" s="231"/>
      <c r="D3861" s="223"/>
      <c r="E3861" s="227"/>
      <c r="F3861" s="230"/>
      <c r="H3861" s="220"/>
      <c r="I3861" s="223"/>
    </row>
    <row r="3862" spans="1:9">
      <c r="A3862" s="230"/>
      <c r="B3862" s="230"/>
      <c r="C3862" s="231"/>
      <c r="D3862" s="223"/>
      <c r="E3862" s="227"/>
      <c r="F3862" s="230"/>
      <c r="H3862" s="220"/>
      <c r="I3862" s="223"/>
    </row>
    <row r="3863" spans="1:9">
      <c r="A3863" s="230"/>
      <c r="B3863" s="230"/>
      <c r="C3863" s="231"/>
      <c r="D3863" s="223"/>
      <c r="E3863" s="227"/>
      <c r="F3863" s="230"/>
      <c r="H3863" s="220"/>
      <c r="I3863" s="223"/>
    </row>
    <row r="3864" spans="1:9">
      <c r="A3864" s="230"/>
      <c r="B3864" s="230"/>
      <c r="C3864" s="231"/>
      <c r="D3864" s="223"/>
      <c r="E3864" s="227"/>
      <c r="F3864" s="230"/>
      <c r="H3864" s="220"/>
      <c r="I3864" s="223"/>
    </row>
    <row r="3865" spans="1:9">
      <c r="A3865" s="230"/>
      <c r="B3865" s="230"/>
      <c r="C3865" s="231"/>
      <c r="D3865" s="223"/>
      <c r="E3865" s="227"/>
      <c r="F3865" s="230"/>
      <c r="H3865" s="220"/>
      <c r="I3865" s="223"/>
    </row>
    <row r="3866" spans="1:9">
      <c r="A3866" s="230"/>
      <c r="B3866" s="230"/>
      <c r="C3866" s="231"/>
      <c r="D3866" s="223"/>
      <c r="E3866" s="227"/>
      <c r="F3866" s="230"/>
      <c r="H3866" s="220"/>
      <c r="I3866" s="223"/>
    </row>
    <row r="3867" spans="1:9">
      <c r="A3867" s="230"/>
      <c r="B3867" s="230"/>
      <c r="C3867" s="231"/>
      <c r="D3867" s="223"/>
      <c r="E3867" s="227"/>
      <c r="F3867" s="230"/>
      <c r="H3867" s="220"/>
      <c r="I3867" s="223"/>
    </row>
    <row r="3868" spans="1:9">
      <c r="A3868" s="230"/>
      <c r="B3868" s="230"/>
      <c r="C3868" s="231"/>
      <c r="D3868" s="223"/>
      <c r="E3868" s="227"/>
      <c r="F3868" s="230"/>
      <c r="H3868" s="220"/>
      <c r="I3868" s="223"/>
    </row>
    <row r="3869" spans="1:9">
      <c r="A3869" s="230"/>
      <c r="B3869" s="230"/>
      <c r="C3869" s="231"/>
      <c r="D3869" s="223"/>
      <c r="E3869" s="227"/>
      <c r="F3869" s="230"/>
      <c r="H3869" s="220"/>
      <c r="I3869" s="223"/>
    </row>
    <row r="3870" spans="1:9">
      <c r="A3870" s="230"/>
      <c r="B3870" s="230"/>
      <c r="C3870" s="231"/>
      <c r="D3870" s="223"/>
      <c r="E3870" s="227"/>
      <c r="F3870" s="230"/>
      <c r="H3870" s="220"/>
      <c r="I3870" s="223"/>
    </row>
    <row r="3871" spans="1:9">
      <c r="A3871" s="230"/>
      <c r="B3871" s="230"/>
      <c r="C3871" s="231"/>
      <c r="D3871" s="223"/>
      <c r="E3871" s="227"/>
      <c r="F3871" s="230"/>
      <c r="H3871" s="220"/>
      <c r="I3871" s="223"/>
    </row>
    <row r="3872" spans="1:9">
      <c r="A3872" s="230"/>
      <c r="B3872" s="230"/>
      <c r="C3872" s="231"/>
      <c r="D3872" s="223"/>
      <c r="E3872" s="227"/>
      <c r="F3872" s="230"/>
      <c r="H3872" s="220"/>
      <c r="I3872" s="223"/>
    </row>
    <row r="3873" spans="1:9">
      <c r="A3873" s="230"/>
      <c r="B3873" s="230"/>
      <c r="C3873" s="231"/>
      <c r="D3873" s="223"/>
      <c r="E3873" s="227"/>
      <c r="F3873" s="230"/>
      <c r="H3873" s="220"/>
      <c r="I3873" s="223"/>
    </row>
    <row r="3874" spans="1:9">
      <c r="A3874" s="230"/>
      <c r="B3874" s="230"/>
      <c r="C3874" s="231"/>
      <c r="D3874" s="223"/>
      <c r="E3874" s="227"/>
      <c r="F3874" s="230"/>
      <c r="H3874" s="220"/>
      <c r="I3874" s="223"/>
    </row>
    <row r="3875" spans="1:9">
      <c r="A3875" s="230"/>
      <c r="B3875" s="230"/>
      <c r="C3875" s="231"/>
      <c r="D3875" s="223"/>
      <c r="E3875" s="227"/>
      <c r="F3875" s="230"/>
      <c r="H3875" s="220"/>
      <c r="I3875" s="223"/>
    </row>
    <row r="3876" spans="1:9">
      <c r="A3876" s="230"/>
      <c r="B3876" s="230"/>
      <c r="C3876" s="231"/>
      <c r="D3876" s="223"/>
      <c r="E3876" s="227"/>
      <c r="F3876" s="230"/>
      <c r="H3876" s="220"/>
      <c r="I3876" s="223"/>
    </row>
    <row r="3877" spans="1:9">
      <c r="A3877" s="230"/>
      <c r="B3877" s="230"/>
      <c r="C3877" s="231"/>
      <c r="D3877" s="223"/>
      <c r="E3877" s="227"/>
      <c r="F3877" s="230"/>
      <c r="H3877" s="220"/>
      <c r="I3877" s="223"/>
    </row>
    <row r="3878" spans="1:9">
      <c r="A3878" s="230"/>
      <c r="B3878" s="230"/>
      <c r="C3878" s="231"/>
      <c r="D3878" s="223"/>
      <c r="E3878" s="227"/>
      <c r="F3878" s="230"/>
      <c r="H3878" s="220"/>
      <c r="I3878" s="223"/>
    </row>
    <row r="3879" spans="1:9">
      <c r="A3879" s="230"/>
      <c r="B3879" s="230"/>
      <c r="C3879" s="231"/>
      <c r="D3879" s="223"/>
      <c r="E3879" s="227"/>
      <c r="F3879" s="230"/>
      <c r="H3879" s="220"/>
      <c r="I3879" s="223"/>
    </row>
    <row r="3880" spans="1:9">
      <c r="A3880" s="230"/>
      <c r="B3880" s="230"/>
      <c r="C3880" s="231"/>
      <c r="D3880" s="223"/>
      <c r="E3880" s="227"/>
      <c r="F3880" s="230"/>
      <c r="H3880" s="220"/>
      <c r="I3880" s="223"/>
    </row>
    <row r="3881" spans="1:9">
      <c r="A3881" s="230"/>
      <c r="B3881" s="230"/>
      <c r="C3881" s="231"/>
      <c r="D3881" s="223"/>
      <c r="E3881" s="227"/>
      <c r="F3881" s="230"/>
      <c r="H3881" s="220"/>
      <c r="I3881" s="223"/>
    </row>
    <row r="3882" spans="1:9">
      <c r="A3882" s="230"/>
      <c r="B3882" s="230"/>
      <c r="C3882" s="231"/>
      <c r="D3882" s="223"/>
      <c r="E3882" s="227"/>
      <c r="F3882" s="230"/>
      <c r="H3882" s="220"/>
      <c r="I3882" s="223"/>
    </row>
    <row r="3883" spans="1:9">
      <c r="A3883" s="230"/>
      <c r="B3883" s="230"/>
      <c r="C3883" s="231"/>
      <c r="D3883" s="223"/>
      <c r="E3883" s="227"/>
      <c r="F3883" s="230"/>
      <c r="H3883" s="220"/>
      <c r="I3883" s="223"/>
    </row>
    <row r="3884" spans="1:9">
      <c r="A3884" s="230"/>
      <c r="B3884" s="230"/>
      <c r="C3884" s="231"/>
      <c r="D3884" s="223"/>
      <c r="E3884" s="227"/>
      <c r="F3884" s="230"/>
      <c r="H3884" s="220"/>
      <c r="I3884" s="223"/>
    </row>
    <row r="3885" spans="1:9">
      <c r="A3885" s="230"/>
      <c r="B3885" s="230"/>
      <c r="C3885" s="231"/>
      <c r="D3885" s="223"/>
      <c r="E3885" s="227"/>
      <c r="F3885" s="230"/>
      <c r="H3885" s="220"/>
      <c r="I3885" s="223"/>
    </row>
    <row r="3886" spans="1:9">
      <c r="A3886" s="230"/>
      <c r="B3886" s="230"/>
      <c r="C3886" s="231"/>
      <c r="D3886" s="223"/>
      <c r="E3886" s="227"/>
      <c r="F3886" s="230"/>
      <c r="H3886" s="220"/>
      <c r="I3886" s="223"/>
    </row>
    <row r="3887" spans="1:9">
      <c r="A3887" s="230"/>
      <c r="B3887" s="230"/>
      <c r="C3887" s="231"/>
      <c r="D3887" s="223"/>
      <c r="E3887" s="227"/>
      <c r="F3887" s="230"/>
      <c r="H3887" s="220"/>
      <c r="I3887" s="223"/>
    </row>
    <row r="3888" spans="1:9">
      <c r="A3888" s="230"/>
      <c r="B3888" s="230"/>
      <c r="C3888" s="231"/>
      <c r="D3888" s="223"/>
      <c r="E3888" s="227"/>
      <c r="F3888" s="230"/>
      <c r="H3888" s="220"/>
      <c r="I3888" s="223"/>
    </row>
    <row r="3889" spans="1:9">
      <c r="A3889" s="230"/>
      <c r="B3889" s="230"/>
      <c r="C3889" s="231"/>
      <c r="D3889" s="223"/>
      <c r="E3889" s="227"/>
      <c r="F3889" s="230"/>
      <c r="H3889" s="220"/>
      <c r="I3889" s="223"/>
    </row>
    <row r="3890" spans="1:9">
      <c r="A3890" s="230"/>
      <c r="B3890" s="230"/>
      <c r="C3890" s="231"/>
      <c r="D3890" s="223"/>
      <c r="E3890" s="227"/>
      <c r="F3890" s="230"/>
      <c r="H3890" s="220"/>
      <c r="I3890" s="223"/>
    </row>
    <row r="3891" spans="1:9">
      <c r="A3891" s="230"/>
      <c r="B3891" s="230"/>
      <c r="C3891" s="231"/>
      <c r="D3891" s="223"/>
      <c r="E3891" s="227"/>
      <c r="F3891" s="230"/>
      <c r="H3891" s="220"/>
      <c r="I3891" s="223"/>
    </row>
    <row r="3892" spans="1:9">
      <c r="A3892" s="230"/>
      <c r="B3892" s="230"/>
      <c r="C3892" s="231"/>
      <c r="D3892" s="223"/>
      <c r="E3892" s="227"/>
      <c r="F3892" s="230"/>
      <c r="H3892" s="220"/>
      <c r="I3892" s="223"/>
    </row>
    <row r="3893" spans="1:9">
      <c r="A3893" s="230"/>
      <c r="B3893" s="230"/>
      <c r="C3893" s="231"/>
      <c r="D3893" s="223"/>
      <c r="E3893" s="227"/>
      <c r="F3893" s="230"/>
      <c r="H3893" s="220"/>
      <c r="I3893" s="223"/>
    </row>
    <row r="3894" spans="1:9">
      <c r="A3894" s="230"/>
      <c r="B3894" s="230"/>
      <c r="C3894" s="231"/>
      <c r="D3894" s="223"/>
      <c r="E3894" s="227"/>
      <c r="F3894" s="230"/>
      <c r="H3894" s="220"/>
      <c r="I3894" s="223"/>
    </row>
    <row r="3895" spans="1:9">
      <c r="A3895" s="230"/>
      <c r="B3895" s="230"/>
      <c r="C3895" s="231"/>
      <c r="D3895" s="223"/>
      <c r="E3895" s="227"/>
      <c r="F3895" s="230"/>
      <c r="H3895" s="220"/>
      <c r="I3895" s="223"/>
    </row>
    <row r="3896" spans="1:9">
      <c r="A3896" s="230"/>
      <c r="B3896" s="230"/>
      <c r="C3896" s="231"/>
      <c r="D3896" s="223"/>
      <c r="E3896" s="227"/>
      <c r="F3896" s="230"/>
      <c r="H3896" s="220"/>
      <c r="I3896" s="223"/>
    </row>
    <row r="3897" spans="1:9">
      <c r="A3897" s="230"/>
      <c r="B3897" s="230"/>
      <c r="C3897" s="231"/>
      <c r="D3897" s="223"/>
      <c r="E3897" s="227"/>
      <c r="F3897" s="230"/>
      <c r="H3897" s="220"/>
      <c r="I3897" s="223"/>
    </row>
    <row r="3898" spans="1:9">
      <c r="A3898" s="230"/>
      <c r="B3898" s="230"/>
      <c r="C3898" s="231"/>
      <c r="D3898" s="223"/>
      <c r="E3898" s="227"/>
      <c r="F3898" s="230"/>
      <c r="H3898" s="220"/>
      <c r="I3898" s="223"/>
    </row>
    <row r="3899" spans="1:9">
      <c r="A3899" s="230"/>
      <c r="B3899" s="230"/>
      <c r="C3899" s="231"/>
      <c r="D3899" s="223"/>
      <c r="E3899" s="227"/>
      <c r="F3899" s="230"/>
      <c r="H3899" s="220"/>
      <c r="I3899" s="223"/>
    </row>
    <row r="3900" spans="1:9">
      <c r="A3900" s="230"/>
      <c r="B3900" s="230"/>
      <c r="C3900" s="231"/>
      <c r="D3900" s="223"/>
      <c r="E3900" s="227"/>
      <c r="F3900" s="230"/>
      <c r="H3900" s="220"/>
      <c r="I3900" s="223"/>
    </row>
    <row r="3901" spans="1:9">
      <c r="A3901" s="230"/>
      <c r="B3901" s="230"/>
      <c r="C3901" s="231"/>
      <c r="D3901" s="223"/>
      <c r="E3901" s="227"/>
      <c r="F3901" s="230"/>
      <c r="H3901" s="220"/>
      <c r="I3901" s="223"/>
    </row>
    <row r="3902" spans="1:9">
      <c r="A3902" s="230"/>
      <c r="B3902" s="230"/>
      <c r="C3902" s="231"/>
      <c r="D3902" s="223"/>
      <c r="E3902" s="227"/>
      <c r="F3902" s="230"/>
      <c r="H3902" s="220"/>
      <c r="I3902" s="223"/>
    </row>
    <row r="3903" spans="1:9">
      <c r="A3903" s="230"/>
      <c r="B3903" s="230"/>
      <c r="C3903" s="231"/>
      <c r="D3903" s="223"/>
      <c r="E3903" s="227"/>
      <c r="F3903" s="230"/>
      <c r="H3903" s="220"/>
      <c r="I3903" s="223"/>
    </row>
    <row r="3904" spans="1:9">
      <c r="A3904" s="230"/>
      <c r="B3904" s="230"/>
      <c r="C3904" s="231"/>
      <c r="D3904" s="223"/>
      <c r="E3904" s="227"/>
      <c r="F3904" s="230"/>
      <c r="H3904" s="220"/>
      <c r="I3904" s="223"/>
    </row>
    <row r="3905" spans="1:9">
      <c r="A3905" s="230"/>
      <c r="B3905" s="230"/>
      <c r="C3905" s="231"/>
      <c r="D3905" s="223"/>
      <c r="E3905" s="227"/>
      <c r="F3905" s="230"/>
      <c r="H3905" s="220"/>
      <c r="I3905" s="223"/>
    </row>
    <row r="3906" spans="1:9">
      <c r="A3906" s="230"/>
      <c r="B3906" s="230"/>
      <c r="C3906" s="231"/>
      <c r="D3906" s="223"/>
      <c r="E3906" s="227"/>
      <c r="F3906" s="230"/>
      <c r="H3906" s="220"/>
      <c r="I3906" s="223"/>
    </row>
    <row r="3907" spans="1:9">
      <c r="A3907" s="230"/>
      <c r="B3907" s="230"/>
      <c r="C3907" s="231"/>
      <c r="D3907" s="223"/>
      <c r="E3907" s="227"/>
      <c r="F3907" s="230"/>
      <c r="H3907" s="220"/>
      <c r="I3907" s="223"/>
    </row>
    <row r="3908" spans="1:9">
      <c r="A3908" s="230"/>
      <c r="B3908" s="230"/>
      <c r="C3908" s="231"/>
      <c r="D3908" s="223"/>
      <c r="E3908" s="227"/>
      <c r="F3908" s="230"/>
      <c r="H3908" s="220"/>
      <c r="I3908" s="223"/>
    </row>
    <row r="3909" spans="1:9">
      <c r="A3909" s="230"/>
      <c r="B3909" s="230"/>
      <c r="C3909" s="231"/>
      <c r="D3909" s="223"/>
      <c r="E3909" s="227"/>
      <c r="F3909" s="230"/>
      <c r="H3909" s="220"/>
      <c r="I3909" s="223"/>
    </row>
    <row r="3910" spans="1:9">
      <c r="A3910" s="230"/>
      <c r="B3910" s="230"/>
      <c r="C3910" s="231"/>
      <c r="D3910" s="223"/>
      <c r="E3910" s="227"/>
      <c r="F3910" s="230"/>
      <c r="H3910" s="220"/>
      <c r="I3910" s="223"/>
    </row>
    <row r="3911" spans="1:9">
      <c r="A3911" s="230"/>
      <c r="B3911" s="230"/>
      <c r="C3911" s="231"/>
      <c r="D3911" s="223"/>
      <c r="E3911" s="227"/>
      <c r="F3911" s="230"/>
      <c r="H3911" s="220"/>
      <c r="I3911" s="223"/>
    </row>
    <row r="3912" spans="1:9">
      <c r="A3912" s="230"/>
      <c r="B3912" s="230"/>
      <c r="C3912" s="231"/>
      <c r="D3912" s="223"/>
      <c r="E3912" s="227"/>
      <c r="F3912" s="230"/>
      <c r="H3912" s="220"/>
      <c r="I3912" s="223"/>
    </row>
    <row r="3913" spans="1:9">
      <c r="A3913" s="230"/>
      <c r="B3913" s="230"/>
      <c r="C3913" s="231"/>
      <c r="D3913" s="223"/>
      <c r="E3913" s="227"/>
      <c r="F3913" s="230"/>
      <c r="H3913" s="220"/>
      <c r="I3913" s="223"/>
    </row>
    <row r="3914" spans="1:9">
      <c r="A3914" s="230"/>
      <c r="B3914" s="230"/>
      <c r="C3914" s="231"/>
      <c r="D3914" s="223"/>
      <c r="E3914" s="227"/>
      <c r="F3914" s="230"/>
      <c r="H3914" s="220"/>
      <c r="I3914" s="223"/>
    </row>
    <row r="3915" spans="1:9">
      <c r="A3915" s="230"/>
      <c r="B3915" s="230"/>
      <c r="C3915" s="231"/>
      <c r="D3915" s="223"/>
      <c r="E3915" s="227"/>
      <c r="F3915" s="230"/>
      <c r="H3915" s="220"/>
      <c r="I3915" s="223"/>
    </row>
    <row r="3916" spans="1:9">
      <c r="A3916" s="230"/>
      <c r="B3916" s="230"/>
      <c r="C3916" s="231"/>
      <c r="D3916" s="223"/>
      <c r="E3916" s="227"/>
      <c r="F3916" s="230"/>
      <c r="H3916" s="220"/>
      <c r="I3916" s="223"/>
    </row>
    <row r="3917" spans="1:9">
      <c r="A3917" s="230"/>
      <c r="B3917" s="230"/>
      <c r="C3917" s="231"/>
      <c r="D3917" s="223"/>
      <c r="E3917" s="227"/>
      <c r="F3917" s="230"/>
      <c r="H3917" s="220"/>
      <c r="I3917" s="223"/>
    </row>
    <row r="3918" spans="1:9">
      <c r="A3918" s="230"/>
      <c r="B3918" s="230"/>
      <c r="C3918" s="231"/>
      <c r="D3918" s="223"/>
      <c r="E3918" s="227"/>
      <c r="F3918" s="230"/>
      <c r="H3918" s="220"/>
      <c r="I3918" s="223"/>
    </row>
    <row r="3919" spans="1:9">
      <c r="A3919" s="230"/>
      <c r="B3919" s="230"/>
      <c r="C3919" s="231"/>
      <c r="D3919" s="223"/>
      <c r="E3919" s="227"/>
      <c r="F3919" s="230"/>
      <c r="H3919" s="220"/>
      <c r="I3919" s="223"/>
    </row>
    <row r="3920" spans="1:9">
      <c r="A3920" s="230"/>
      <c r="B3920" s="230"/>
      <c r="C3920" s="231"/>
      <c r="D3920" s="223"/>
      <c r="E3920" s="227"/>
      <c r="F3920" s="230"/>
      <c r="H3920" s="220"/>
      <c r="I3920" s="223"/>
    </row>
    <row r="3921" spans="1:9">
      <c r="A3921" s="230"/>
      <c r="B3921" s="230"/>
      <c r="C3921" s="231"/>
      <c r="D3921" s="223"/>
      <c r="E3921" s="227"/>
      <c r="F3921" s="230"/>
      <c r="H3921" s="220"/>
      <c r="I3921" s="223"/>
    </row>
    <row r="3922" spans="1:9">
      <c r="A3922" s="230"/>
      <c r="B3922" s="230"/>
      <c r="C3922" s="231"/>
      <c r="D3922" s="223"/>
      <c r="E3922" s="227"/>
      <c r="F3922" s="230"/>
      <c r="H3922" s="220"/>
      <c r="I3922" s="223"/>
    </row>
    <row r="3923" spans="1:9">
      <c r="A3923" s="230"/>
      <c r="B3923" s="230"/>
      <c r="C3923" s="231"/>
      <c r="D3923" s="223"/>
      <c r="E3923" s="227"/>
      <c r="F3923" s="230"/>
      <c r="H3923" s="220"/>
      <c r="I3923" s="223"/>
    </row>
    <row r="3924" spans="1:9">
      <c r="A3924" s="230"/>
      <c r="B3924" s="230"/>
      <c r="C3924" s="231"/>
      <c r="D3924" s="223"/>
      <c r="E3924" s="227"/>
      <c r="F3924" s="230"/>
      <c r="H3924" s="220"/>
      <c r="I3924" s="223"/>
    </row>
    <row r="3925" spans="1:9">
      <c r="A3925" s="230"/>
      <c r="B3925" s="230"/>
      <c r="C3925" s="231"/>
      <c r="D3925" s="223"/>
      <c r="E3925" s="227"/>
      <c r="F3925" s="230"/>
      <c r="H3925" s="220"/>
      <c r="I3925" s="223"/>
    </row>
    <row r="3926" spans="1:9">
      <c r="A3926" s="230"/>
      <c r="B3926" s="230"/>
      <c r="C3926" s="231"/>
      <c r="D3926" s="223"/>
      <c r="E3926" s="227"/>
      <c r="F3926" s="230"/>
      <c r="H3926" s="220"/>
      <c r="I3926" s="223"/>
    </row>
    <row r="3927" spans="1:9">
      <c r="A3927" s="230"/>
      <c r="B3927" s="230"/>
      <c r="C3927" s="231"/>
      <c r="D3927" s="223"/>
      <c r="E3927" s="227"/>
      <c r="F3927" s="230"/>
      <c r="H3927" s="220"/>
      <c r="I3927" s="223"/>
    </row>
    <row r="3928" spans="1:9">
      <c r="A3928" s="230"/>
      <c r="B3928" s="230"/>
      <c r="C3928" s="231"/>
      <c r="D3928" s="223"/>
      <c r="E3928" s="227"/>
      <c r="F3928" s="230"/>
      <c r="H3928" s="220"/>
      <c r="I3928" s="223"/>
    </row>
    <row r="3929" spans="1:9">
      <c r="A3929" s="230"/>
      <c r="B3929" s="230"/>
      <c r="C3929" s="231"/>
      <c r="D3929" s="223"/>
      <c r="E3929" s="227"/>
      <c r="F3929" s="230"/>
      <c r="H3929" s="220"/>
      <c r="I3929" s="223"/>
    </row>
    <row r="3930" spans="1:9">
      <c r="A3930" s="230"/>
      <c r="B3930" s="230"/>
      <c r="C3930" s="231"/>
      <c r="D3930" s="223"/>
      <c r="E3930" s="227"/>
      <c r="F3930" s="230"/>
      <c r="H3930" s="220"/>
      <c r="I3930" s="223"/>
    </row>
    <row r="3931" spans="1:9">
      <c r="A3931" s="230"/>
      <c r="B3931" s="230"/>
      <c r="C3931" s="231"/>
      <c r="D3931" s="223"/>
      <c r="E3931" s="227"/>
      <c r="F3931" s="230"/>
      <c r="H3931" s="220"/>
      <c r="I3931" s="223"/>
    </row>
    <row r="3932" spans="1:9">
      <c r="A3932" s="230"/>
      <c r="B3932" s="230"/>
      <c r="C3932" s="231"/>
      <c r="D3932" s="223"/>
      <c r="E3932" s="227"/>
      <c r="F3932" s="230"/>
      <c r="H3932" s="220"/>
      <c r="I3932" s="223"/>
    </row>
    <row r="3933" spans="1:9">
      <c r="A3933" s="230"/>
      <c r="B3933" s="230"/>
      <c r="C3933" s="231"/>
      <c r="D3933" s="223"/>
      <c r="E3933" s="227"/>
      <c r="F3933" s="230"/>
      <c r="H3933" s="220"/>
      <c r="I3933" s="223"/>
    </row>
    <row r="3934" spans="1:9">
      <c r="A3934" s="230"/>
      <c r="B3934" s="230"/>
      <c r="C3934" s="231"/>
      <c r="D3934" s="223"/>
      <c r="E3934" s="227"/>
      <c r="F3934" s="230"/>
      <c r="H3934" s="220"/>
      <c r="I3934" s="223"/>
    </row>
    <row r="3935" spans="1:9">
      <c r="A3935" s="230"/>
      <c r="B3935" s="230"/>
      <c r="C3935" s="231"/>
      <c r="D3935" s="223"/>
      <c r="E3935" s="227"/>
      <c r="F3935" s="230"/>
      <c r="H3935" s="220"/>
      <c r="I3935" s="223"/>
    </row>
    <row r="3936" spans="1:9">
      <c r="A3936" s="230"/>
      <c r="B3936" s="230"/>
      <c r="C3936" s="231"/>
      <c r="D3936" s="223"/>
      <c r="E3936" s="227"/>
      <c r="F3936" s="230"/>
      <c r="H3936" s="220"/>
      <c r="I3936" s="223"/>
    </row>
    <row r="3937" spans="1:9">
      <c r="A3937" s="230"/>
      <c r="B3937" s="230"/>
      <c r="C3937" s="231"/>
      <c r="D3937" s="223"/>
      <c r="E3937" s="227"/>
      <c r="F3937" s="230"/>
      <c r="H3937" s="220"/>
      <c r="I3937" s="223"/>
    </row>
    <row r="3938" spans="1:9">
      <c r="A3938" s="230"/>
      <c r="B3938" s="230"/>
      <c r="C3938" s="231"/>
      <c r="D3938" s="223"/>
      <c r="E3938" s="227"/>
      <c r="F3938" s="230"/>
      <c r="H3938" s="220"/>
      <c r="I3938" s="223"/>
    </row>
    <row r="3939" spans="1:9">
      <c r="A3939" s="230"/>
      <c r="B3939" s="230"/>
      <c r="C3939" s="231"/>
      <c r="D3939" s="223"/>
      <c r="E3939" s="227"/>
      <c r="F3939" s="230"/>
      <c r="H3939" s="220"/>
      <c r="I3939" s="223"/>
    </row>
    <row r="3940" spans="1:9">
      <c r="A3940" s="230"/>
      <c r="B3940" s="230"/>
      <c r="C3940" s="231"/>
      <c r="D3940" s="223"/>
      <c r="E3940" s="227"/>
      <c r="F3940" s="230"/>
      <c r="H3940" s="220"/>
      <c r="I3940" s="223"/>
    </row>
    <row r="3941" spans="1:9">
      <c r="A3941" s="230"/>
      <c r="B3941" s="230"/>
      <c r="C3941" s="231"/>
      <c r="D3941" s="223"/>
      <c r="E3941" s="227"/>
      <c r="F3941" s="230"/>
      <c r="H3941" s="220"/>
      <c r="I3941" s="223"/>
    </row>
    <row r="3942" spans="1:9">
      <c r="A3942" s="230"/>
      <c r="B3942" s="230"/>
      <c r="C3942" s="231"/>
      <c r="D3942" s="223"/>
      <c r="E3942" s="227"/>
      <c r="F3942" s="230"/>
      <c r="H3942" s="220"/>
      <c r="I3942" s="223"/>
    </row>
    <row r="3943" spans="1:9">
      <c r="A3943" s="230"/>
      <c r="B3943" s="230"/>
      <c r="C3943" s="231"/>
      <c r="D3943" s="223"/>
      <c r="E3943" s="227"/>
      <c r="F3943" s="230"/>
      <c r="H3943" s="220"/>
      <c r="I3943" s="223"/>
    </row>
    <row r="3944" spans="1:9">
      <c r="A3944" s="230"/>
      <c r="B3944" s="230"/>
      <c r="C3944" s="231"/>
      <c r="D3944" s="223"/>
      <c r="E3944" s="227"/>
      <c r="F3944" s="230"/>
      <c r="H3944" s="220"/>
      <c r="I3944" s="223"/>
    </row>
    <row r="3945" spans="1:9">
      <c r="A3945" s="230"/>
      <c r="B3945" s="230"/>
      <c r="C3945" s="231"/>
      <c r="D3945" s="223"/>
      <c r="E3945" s="227"/>
      <c r="F3945" s="230"/>
      <c r="H3945" s="220"/>
      <c r="I3945" s="223"/>
    </row>
    <row r="3946" spans="1:9">
      <c r="A3946" s="230"/>
      <c r="B3946" s="230"/>
      <c r="C3946" s="231"/>
      <c r="D3946" s="223"/>
      <c r="E3946" s="227"/>
      <c r="F3946" s="230"/>
      <c r="H3946" s="220"/>
      <c r="I3946" s="223"/>
    </row>
    <row r="3947" spans="1:9">
      <c r="A3947" s="230"/>
      <c r="B3947" s="230"/>
      <c r="C3947" s="231"/>
      <c r="D3947" s="223"/>
      <c r="E3947" s="227"/>
      <c r="F3947" s="230"/>
      <c r="H3947" s="220"/>
      <c r="I3947" s="223"/>
    </row>
    <row r="3948" spans="1:9">
      <c r="A3948" s="230"/>
      <c r="B3948" s="230"/>
      <c r="C3948" s="231"/>
      <c r="D3948" s="223"/>
      <c r="E3948" s="227"/>
      <c r="F3948" s="230"/>
      <c r="H3948" s="220"/>
      <c r="I3948" s="223"/>
    </row>
    <row r="3949" spans="1:9">
      <c r="A3949" s="230"/>
      <c r="B3949" s="230"/>
      <c r="C3949" s="231"/>
      <c r="D3949" s="223"/>
      <c r="E3949" s="227"/>
      <c r="F3949" s="230"/>
      <c r="H3949" s="220"/>
      <c r="I3949" s="223"/>
    </row>
    <row r="3950" spans="1:9">
      <c r="A3950" s="230"/>
      <c r="B3950" s="230"/>
      <c r="C3950" s="231"/>
      <c r="D3950" s="223"/>
      <c r="E3950" s="227"/>
      <c r="F3950" s="230"/>
      <c r="H3950" s="220"/>
      <c r="I3950" s="223"/>
    </row>
    <row r="3951" spans="1:9">
      <c r="A3951" s="230"/>
      <c r="B3951" s="230"/>
      <c r="C3951" s="231"/>
      <c r="D3951" s="223"/>
      <c r="E3951" s="227"/>
      <c r="F3951" s="230"/>
      <c r="H3951" s="220"/>
      <c r="I3951" s="223"/>
    </row>
    <row r="3952" spans="1:9">
      <c r="A3952" s="230"/>
      <c r="B3952" s="230"/>
      <c r="C3952" s="231"/>
      <c r="D3952" s="223"/>
      <c r="E3952" s="227"/>
      <c r="F3952" s="230"/>
      <c r="H3952" s="220"/>
      <c r="I3952" s="223"/>
    </row>
    <row r="3953" spans="1:9">
      <c r="A3953" s="230"/>
      <c r="B3953" s="230"/>
      <c r="C3953" s="231"/>
      <c r="D3953" s="223"/>
      <c r="E3953" s="227"/>
      <c r="F3953" s="230"/>
      <c r="H3953" s="220"/>
      <c r="I3953" s="223"/>
    </row>
    <row r="3954" spans="1:9">
      <c r="A3954" s="230"/>
      <c r="B3954" s="230"/>
      <c r="C3954" s="231"/>
      <c r="D3954" s="223"/>
      <c r="E3954" s="227"/>
      <c r="F3954" s="230"/>
      <c r="H3954" s="220"/>
      <c r="I3954" s="223"/>
    </row>
    <row r="3955" spans="1:9">
      <c r="A3955" s="230"/>
      <c r="B3955" s="230"/>
      <c r="C3955" s="231"/>
      <c r="D3955" s="223"/>
      <c r="E3955" s="227"/>
      <c r="F3955" s="230"/>
      <c r="H3955" s="220"/>
      <c r="I3955" s="223"/>
    </row>
    <row r="3956" spans="1:9">
      <c r="A3956" s="230"/>
      <c r="B3956" s="230"/>
      <c r="C3956" s="231"/>
      <c r="D3956" s="223"/>
      <c r="E3956" s="227"/>
      <c r="F3956" s="230"/>
      <c r="H3956" s="220"/>
      <c r="I3956" s="223"/>
    </row>
    <row r="3957" spans="1:9">
      <c r="A3957" s="230"/>
      <c r="B3957" s="230"/>
      <c r="C3957" s="231"/>
      <c r="D3957" s="223"/>
      <c r="E3957" s="227"/>
      <c r="F3957" s="230"/>
      <c r="H3957" s="220"/>
      <c r="I3957" s="223"/>
    </row>
    <row r="3958" spans="1:9">
      <c r="A3958" s="230"/>
      <c r="B3958" s="230"/>
      <c r="C3958" s="231"/>
      <c r="D3958" s="223"/>
      <c r="E3958" s="227"/>
      <c r="F3958" s="230"/>
      <c r="H3958" s="220"/>
      <c r="I3958" s="223"/>
    </row>
    <row r="3959" spans="1:9">
      <c r="A3959" s="230"/>
      <c r="B3959" s="230"/>
      <c r="C3959" s="231"/>
      <c r="D3959" s="223"/>
      <c r="E3959" s="227"/>
      <c r="F3959" s="230"/>
      <c r="H3959" s="220"/>
      <c r="I3959" s="223"/>
    </row>
    <row r="3960" spans="1:9">
      <c r="A3960" s="230"/>
      <c r="B3960" s="230"/>
      <c r="C3960" s="231"/>
      <c r="D3960" s="223"/>
      <c r="E3960" s="227"/>
      <c r="F3960" s="230"/>
      <c r="H3960" s="220"/>
      <c r="I3960" s="223"/>
    </row>
    <row r="3961" spans="1:9">
      <c r="A3961" s="230"/>
      <c r="B3961" s="230"/>
      <c r="C3961" s="231"/>
      <c r="D3961" s="223"/>
      <c r="E3961" s="227"/>
      <c r="F3961" s="230"/>
      <c r="H3961" s="220"/>
      <c r="I3961" s="223"/>
    </row>
    <row r="3962" spans="1:9">
      <c r="A3962" s="230"/>
      <c r="B3962" s="230"/>
      <c r="C3962" s="231"/>
      <c r="D3962" s="223"/>
      <c r="E3962" s="227"/>
      <c r="F3962" s="230"/>
      <c r="H3962" s="220"/>
      <c r="I3962" s="223"/>
    </row>
    <row r="3963" spans="1:9">
      <c r="A3963" s="230"/>
      <c r="B3963" s="230"/>
      <c r="C3963" s="231"/>
      <c r="D3963" s="223"/>
      <c r="E3963" s="227"/>
      <c r="F3963" s="230"/>
      <c r="H3963" s="220"/>
      <c r="I3963" s="223"/>
    </row>
    <row r="3964" spans="1:9">
      <c r="A3964" s="230"/>
      <c r="B3964" s="230"/>
      <c r="C3964" s="231"/>
      <c r="D3964" s="223"/>
      <c r="E3964" s="227"/>
      <c r="F3964" s="230"/>
      <c r="H3964" s="220"/>
      <c r="I3964" s="223"/>
    </row>
    <row r="3965" spans="1:9">
      <c r="A3965" s="230"/>
      <c r="B3965" s="230"/>
      <c r="C3965" s="231"/>
      <c r="D3965" s="223"/>
      <c r="E3965" s="227"/>
      <c r="F3965" s="230"/>
      <c r="H3965" s="220"/>
      <c r="I3965" s="223"/>
    </row>
    <row r="3966" spans="1:9">
      <c r="A3966" s="230"/>
      <c r="B3966" s="230"/>
      <c r="C3966" s="231"/>
      <c r="D3966" s="223"/>
      <c r="E3966" s="227"/>
      <c r="F3966" s="230"/>
      <c r="H3966" s="220"/>
      <c r="I3966" s="223"/>
    </row>
    <row r="3967" spans="1:9">
      <c r="A3967" s="230"/>
      <c r="B3967" s="230"/>
      <c r="C3967" s="231"/>
      <c r="D3967" s="223"/>
      <c r="E3967" s="227"/>
      <c r="F3967" s="230"/>
      <c r="H3967" s="220"/>
      <c r="I3967" s="223"/>
    </row>
    <row r="3968" spans="1:9">
      <c r="A3968" s="230"/>
      <c r="B3968" s="230"/>
      <c r="C3968" s="231"/>
      <c r="D3968" s="223"/>
      <c r="E3968" s="227"/>
      <c r="F3968" s="230"/>
      <c r="H3968" s="220"/>
      <c r="I3968" s="223"/>
    </row>
    <row r="3969" spans="1:9">
      <c r="A3969" s="230"/>
      <c r="B3969" s="230"/>
      <c r="C3969" s="231"/>
      <c r="D3969" s="223"/>
      <c r="E3969" s="227"/>
      <c r="F3969" s="230"/>
      <c r="H3969" s="220"/>
      <c r="I3969" s="223"/>
    </row>
    <row r="3970" spans="1:9">
      <c r="A3970" s="230"/>
      <c r="B3970" s="230"/>
      <c r="C3970" s="231"/>
      <c r="D3970" s="223"/>
      <c r="E3970" s="227"/>
      <c r="F3970" s="230"/>
      <c r="H3970" s="220"/>
      <c r="I3970" s="223"/>
    </row>
    <row r="3971" spans="1:9">
      <c r="A3971" s="230"/>
      <c r="B3971" s="230"/>
      <c r="C3971" s="231"/>
      <c r="D3971" s="223"/>
      <c r="E3971" s="227"/>
      <c r="F3971" s="230"/>
      <c r="H3971" s="220"/>
      <c r="I3971" s="223"/>
    </row>
    <row r="3972" spans="1:9">
      <c r="A3972" s="230"/>
      <c r="B3972" s="230"/>
      <c r="C3972" s="231"/>
      <c r="D3972" s="223"/>
      <c r="E3972" s="227"/>
      <c r="F3972" s="230"/>
      <c r="H3972" s="220"/>
      <c r="I3972" s="223"/>
    </row>
    <row r="3973" spans="1:9">
      <c r="A3973" s="230"/>
      <c r="B3973" s="230"/>
      <c r="C3973" s="231"/>
      <c r="D3973" s="223"/>
      <c r="E3973" s="227"/>
      <c r="F3973" s="230"/>
      <c r="H3973" s="220"/>
      <c r="I3973" s="223"/>
    </row>
    <row r="3974" spans="1:9">
      <c r="A3974" s="230"/>
      <c r="B3974" s="230"/>
      <c r="C3974" s="231"/>
      <c r="D3974" s="223"/>
      <c r="E3974" s="227"/>
      <c r="F3974" s="230"/>
      <c r="H3974" s="220"/>
      <c r="I3974" s="223"/>
    </row>
    <row r="3975" spans="1:9">
      <c r="A3975" s="230"/>
      <c r="B3975" s="230"/>
      <c r="C3975" s="231"/>
      <c r="D3975" s="223"/>
      <c r="E3975" s="227"/>
      <c r="F3975" s="230"/>
      <c r="H3975" s="220"/>
      <c r="I3975" s="223"/>
    </row>
    <row r="3976" spans="1:9">
      <c r="A3976" s="230"/>
      <c r="B3976" s="230"/>
      <c r="C3976" s="231"/>
      <c r="D3976" s="223"/>
      <c r="E3976" s="227"/>
      <c r="F3976" s="230"/>
      <c r="H3976" s="220"/>
      <c r="I3976" s="223"/>
    </row>
    <row r="3977" spans="1:9">
      <c r="A3977" s="230"/>
      <c r="B3977" s="230"/>
      <c r="C3977" s="231"/>
      <c r="D3977" s="223"/>
      <c r="E3977" s="227"/>
      <c r="F3977" s="230"/>
      <c r="H3977" s="220"/>
      <c r="I3977" s="223"/>
    </row>
    <row r="3978" spans="1:9">
      <c r="A3978" s="230"/>
      <c r="B3978" s="230"/>
      <c r="C3978" s="231"/>
      <c r="D3978" s="223"/>
      <c r="E3978" s="227"/>
      <c r="F3978" s="230"/>
      <c r="H3978" s="220"/>
      <c r="I3978" s="223"/>
    </row>
    <row r="3979" spans="1:9">
      <c r="A3979" s="230"/>
      <c r="B3979" s="230"/>
      <c r="C3979" s="231"/>
      <c r="D3979" s="223"/>
      <c r="E3979" s="227"/>
      <c r="F3979" s="230"/>
      <c r="H3979" s="220"/>
      <c r="I3979" s="223"/>
    </row>
    <row r="3980" spans="1:9">
      <c r="A3980" s="230"/>
      <c r="B3980" s="230"/>
      <c r="C3980" s="231"/>
      <c r="D3980" s="223"/>
      <c r="E3980" s="227"/>
      <c r="F3980" s="230"/>
      <c r="H3980" s="220"/>
      <c r="I3980" s="223"/>
    </row>
    <row r="3981" spans="1:9">
      <c r="A3981" s="230"/>
      <c r="B3981" s="230"/>
      <c r="C3981" s="231"/>
      <c r="D3981" s="223"/>
      <c r="E3981" s="227"/>
      <c r="F3981" s="230"/>
      <c r="H3981" s="220"/>
      <c r="I3981" s="223"/>
    </row>
    <row r="3982" spans="1:9">
      <c r="A3982" s="230"/>
      <c r="B3982" s="230"/>
      <c r="C3982" s="231"/>
      <c r="D3982" s="223"/>
      <c r="E3982" s="227"/>
      <c r="F3982" s="230"/>
      <c r="H3982" s="220"/>
      <c r="I3982" s="223"/>
    </row>
    <row r="3983" spans="1:9">
      <c r="A3983" s="230"/>
      <c r="B3983" s="230"/>
      <c r="C3983" s="231"/>
      <c r="D3983" s="223"/>
      <c r="E3983" s="227"/>
      <c r="F3983" s="230"/>
      <c r="H3983" s="220"/>
      <c r="I3983" s="223"/>
    </row>
    <row r="3984" spans="1:9">
      <c r="A3984" s="230"/>
      <c r="B3984" s="230"/>
      <c r="C3984" s="231"/>
      <c r="D3984" s="223"/>
      <c r="E3984" s="227"/>
      <c r="F3984" s="230"/>
      <c r="H3984" s="220"/>
      <c r="I3984" s="223"/>
    </row>
    <row r="3985" spans="1:9">
      <c r="A3985" s="230"/>
      <c r="B3985" s="230"/>
      <c r="C3985" s="231"/>
      <c r="D3985" s="223"/>
      <c r="E3985" s="227"/>
      <c r="F3985" s="230"/>
      <c r="H3985" s="220"/>
      <c r="I3985" s="223"/>
    </row>
    <row r="3986" spans="1:9">
      <c r="A3986" s="230"/>
      <c r="B3986" s="230"/>
      <c r="C3986" s="231"/>
      <c r="D3986" s="223"/>
      <c r="E3986" s="227"/>
      <c r="F3986" s="230"/>
      <c r="H3986" s="220"/>
      <c r="I3986" s="223"/>
    </row>
    <row r="3987" spans="1:9">
      <c r="A3987" s="230"/>
      <c r="B3987" s="230"/>
      <c r="C3987" s="231"/>
      <c r="D3987" s="223"/>
      <c r="E3987" s="227"/>
      <c r="F3987" s="230"/>
      <c r="H3987" s="220"/>
      <c r="I3987" s="223"/>
    </row>
    <row r="3988" spans="1:9">
      <c r="A3988" s="230"/>
      <c r="B3988" s="230"/>
      <c r="C3988" s="231"/>
      <c r="D3988" s="223"/>
      <c r="E3988" s="227"/>
      <c r="F3988" s="230"/>
      <c r="H3988" s="220"/>
      <c r="I3988" s="223"/>
    </row>
    <row r="3989" spans="1:9">
      <c r="A3989" s="230"/>
      <c r="B3989" s="230"/>
      <c r="C3989" s="231"/>
      <c r="D3989" s="223"/>
      <c r="E3989" s="227"/>
      <c r="F3989" s="230"/>
      <c r="H3989" s="220"/>
      <c r="I3989" s="223"/>
    </row>
    <row r="3990" spans="1:9">
      <c r="A3990" s="230"/>
      <c r="B3990" s="230"/>
      <c r="C3990" s="231"/>
      <c r="D3990" s="223"/>
      <c r="E3990" s="227"/>
      <c r="F3990" s="230"/>
      <c r="H3990" s="220"/>
      <c r="I3990" s="223"/>
    </row>
    <row r="3991" spans="1:9">
      <c r="A3991" s="230"/>
      <c r="B3991" s="230"/>
      <c r="C3991" s="231"/>
      <c r="D3991" s="223"/>
      <c r="E3991" s="227"/>
      <c r="F3991" s="230"/>
      <c r="H3991" s="220"/>
      <c r="I3991" s="223"/>
    </row>
    <row r="3992" spans="1:9">
      <c r="A3992" s="230"/>
      <c r="B3992" s="230"/>
      <c r="C3992" s="231"/>
      <c r="D3992" s="223"/>
      <c r="E3992" s="227"/>
      <c r="F3992" s="230"/>
      <c r="H3992" s="220"/>
      <c r="I3992" s="223"/>
    </row>
    <row r="3993" spans="1:9">
      <c r="A3993" s="230"/>
      <c r="B3993" s="230"/>
      <c r="C3993" s="231"/>
      <c r="D3993" s="223"/>
      <c r="E3993" s="227"/>
      <c r="F3993" s="230"/>
      <c r="H3993" s="220"/>
      <c r="I3993" s="223"/>
    </row>
    <row r="3994" spans="1:9">
      <c r="A3994" s="230"/>
      <c r="B3994" s="230"/>
      <c r="C3994" s="231"/>
      <c r="D3994" s="223"/>
      <c r="E3994" s="227"/>
      <c r="F3994" s="230"/>
      <c r="H3994" s="220"/>
      <c r="I3994" s="223"/>
    </row>
    <row r="3995" spans="1:9">
      <c r="A3995" s="230"/>
      <c r="B3995" s="230"/>
      <c r="C3995" s="231"/>
      <c r="D3995" s="223"/>
      <c r="E3995" s="227"/>
      <c r="F3995" s="230"/>
      <c r="H3995" s="220"/>
      <c r="I3995" s="223"/>
    </row>
    <row r="3996" spans="1:9">
      <c r="A3996" s="230"/>
      <c r="B3996" s="230"/>
      <c r="C3996" s="231"/>
      <c r="D3996" s="223"/>
      <c r="E3996" s="227"/>
      <c r="F3996" s="230"/>
      <c r="H3996" s="220"/>
      <c r="I3996" s="223"/>
    </row>
    <row r="3997" spans="1:9">
      <c r="A3997" s="230"/>
      <c r="B3997" s="230"/>
      <c r="C3997" s="231"/>
      <c r="D3997" s="223"/>
      <c r="E3997" s="227"/>
      <c r="F3997" s="230"/>
      <c r="H3997" s="220"/>
      <c r="I3997" s="223"/>
    </row>
    <row r="3998" spans="1:9">
      <c r="A3998" s="230"/>
      <c r="B3998" s="230"/>
      <c r="C3998" s="231"/>
      <c r="D3998" s="223"/>
      <c r="E3998" s="227"/>
      <c r="F3998" s="230"/>
      <c r="H3998" s="220"/>
      <c r="I3998" s="223"/>
    </row>
    <row r="3999" spans="1:9">
      <c r="A3999" s="230"/>
      <c r="B3999" s="230"/>
      <c r="C3999" s="231"/>
      <c r="D3999" s="223"/>
      <c r="E3999" s="227"/>
      <c r="F3999" s="230"/>
      <c r="H3999" s="220"/>
      <c r="I3999" s="223"/>
    </row>
    <row r="4000" spans="1:9">
      <c r="A4000" s="230"/>
      <c r="B4000" s="230"/>
      <c r="C4000" s="231"/>
      <c r="D4000" s="223"/>
      <c r="E4000" s="227"/>
      <c r="F4000" s="230"/>
      <c r="H4000" s="220"/>
      <c r="I4000" s="223"/>
    </row>
    <row r="4001" spans="1:9">
      <c r="A4001" s="230"/>
      <c r="B4001" s="230"/>
      <c r="C4001" s="231"/>
      <c r="D4001" s="223"/>
      <c r="E4001" s="227"/>
      <c r="F4001" s="230"/>
      <c r="H4001" s="220"/>
      <c r="I4001" s="223"/>
    </row>
    <row r="4002" spans="1:9">
      <c r="A4002" s="230"/>
      <c r="B4002" s="230"/>
      <c r="C4002" s="231"/>
      <c r="D4002" s="223"/>
      <c r="E4002" s="227"/>
      <c r="F4002" s="230"/>
      <c r="H4002" s="220"/>
      <c r="I4002" s="223"/>
    </row>
    <row r="4003" spans="1:9">
      <c r="A4003" s="230"/>
      <c r="B4003" s="230"/>
      <c r="C4003" s="231"/>
      <c r="D4003" s="223"/>
      <c r="E4003" s="227"/>
      <c r="F4003" s="230"/>
      <c r="H4003" s="220"/>
      <c r="I4003" s="223"/>
    </row>
    <row r="4004" spans="1:9">
      <c r="A4004" s="230"/>
      <c r="B4004" s="230"/>
      <c r="C4004" s="231"/>
      <c r="D4004" s="223"/>
      <c r="E4004" s="227"/>
      <c r="F4004" s="230"/>
      <c r="H4004" s="220"/>
      <c r="I4004" s="223"/>
    </row>
    <row r="4005" spans="1:9">
      <c r="A4005" s="230"/>
      <c r="B4005" s="230"/>
      <c r="C4005" s="231"/>
      <c r="D4005" s="223"/>
      <c r="E4005" s="227"/>
      <c r="F4005" s="230"/>
      <c r="H4005" s="220"/>
      <c r="I4005" s="223"/>
    </row>
    <row r="4006" spans="1:9">
      <c r="A4006" s="230"/>
      <c r="B4006" s="230"/>
      <c r="C4006" s="231"/>
      <c r="D4006" s="223"/>
      <c r="E4006" s="227"/>
      <c r="F4006" s="230"/>
      <c r="H4006" s="220"/>
      <c r="I4006" s="223"/>
    </row>
    <row r="4007" spans="1:9">
      <c r="A4007" s="230"/>
      <c r="B4007" s="230"/>
      <c r="C4007" s="231"/>
      <c r="D4007" s="223"/>
      <c r="E4007" s="227"/>
      <c r="F4007" s="230"/>
      <c r="H4007" s="220"/>
      <c r="I4007" s="223"/>
    </row>
    <row r="4008" spans="1:9">
      <c r="A4008" s="230"/>
      <c r="B4008" s="230"/>
      <c r="C4008" s="231"/>
      <c r="D4008" s="223"/>
      <c r="E4008" s="227"/>
      <c r="F4008" s="230"/>
      <c r="H4008" s="220"/>
      <c r="I4008" s="223"/>
    </row>
    <row r="4009" spans="1:9">
      <c r="A4009" s="230"/>
      <c r="B4009" s="230"/>
      <c r="C4009" s="231"/>
      <c r="D4009" s="223"/>
      <c r="E4009" s="227"/>
      <c r="F4009" s="230"/>
      <c r="H4009" s="220"/>
      <c r="I4009" s="223"/>
    </row>
    <row r="4010" spans="1:9">
      <c r="A4010" s="230"/>
      <c r="B4010" s="230"/>
      <c r="C4010" s="231"/>
      <c r="D4010" s="223"/>
      <c r="E4010" s="227"/>
      <c r="F4010" s="230"/>
      <c r="H4010" s="220"/>
      <c r="I4010" s="223"/>
    </row>
    <row r="4011" spans="1:9">
      <c r="A4011" s="230"/>
      <c r="B4011" s="230"/>
      <c r="C4011" s="231"/>
      <c r="D4011" s="223"/>
      <c r="E4011" s="227"/>
      <c r="F4011" s="230"/>
      <c r="H4011" s="220"/>
      <c r="I4011" s="223"/>
    </row>
    <row r="4012" spans="1:9">
      <c r="A4012" s="230"/>
      <c r="B4012" s="230"/>
      <c r="C4012" s="231"/>
      <c r="D4012" s="223"/>
      <c r="E4012" s="227"/>
      <c r="F4012" s="230"/>
      <c r="H4012" s="220"/>
      <c r="I4012" s="223"/>
    </row>
    <row r="4013" spans="1:9">
      <c r="A4013" s="230"/>
      <c r="B4013" s="230"/>
      <c r="C4013" s="231"/>
      <c r="D4013" s="223"/>
      <c r="E4013" s="227"/>
      <c r="F4013" s="230"/>
      <c r="H4013" s="220"/>
      <c r="I4013" s="223"/>
    </row>
    <row r="4014" spans="1:9">
      <c r="A4014" s="230"/>
      <c r="B4014" s="230"/>
      <c r="C4014" s="231"/>
      <c r="D4014" s="223"/>
      <c r="E4014" s="227"/>
      <c r="F4014" s="230"/>
      <c r="H4014" s="220"/>
      <c r="I4014" s="223"/>
    </row>
    <row r="4015" spans="1:9">
      <c r="A4015" s="230"/>
      <c r="B4015" s="230"/>
      <c r="C4015" s="231"/>
      <c r="D4015" s="223"/>
      <c r="E4015" s="227"/>
      <c r="F4015" s="230"/>
      <c r="H4015" s="220"/>
      <c r="I4015" s="223"/>
    </row>
    <row r="4016" spans="1:9">
      <c r="A4016" s="230"/>
      <c r="B4016" s="230"/>
      <c r="C4016" s="231"/>
      <c r="D4016" s="223"/>
      <c r="E4016" s="227"/>
      <c r="F4016" s="230"/>
      <c r="H4016" s="220"/>
      <c r="I4016" s="223"/>
    </row>
    <row r="4017" spans="1:9">
      <c r="A4017" s="230"/>
      <c r="B4017" s="230"/>
      <c r="C4017" s="231"/>
      <c r="D4017" s="223"/>
      <c r="E4017" s="227"/>
      <c r="F4017" s="230"/>
      <c r="H4017" s="220"/>
      <c r="I4017" s="223"/>
    </row>
    <row r="4018" spans="1:9">
      <c r="A4018" s="230"/>
      <c r="B4018" s="230"/>
      <c r="C4018" s="231"/>
      <c r="D4018" s="223"/>
      <c r="E4018" s="227"/>
      <c r="F4018" s="230"/>
      <c r="H4018" s="220"/>
      <c r="I4018" s="223"/>
    </row>
    <row r="4019" spans="1:9">
      <c r="A4019" s="230"/>
      <c r="B4019" s="230"/>
      <c r="C4019" s="231"/>
      <c r="D4019" s="223"/>
      <c r="E4019" s="227"/>
      <c r="F4019" s="230"/>
      <c r="H4019" s="220"/>
      <c r="I4019" s="223"/>
    </row>
    <row r="4020" spans="1:9">
      <c r="A4020" s="230"/>
      <c r="B4020" s="230"/>
      <c r="C4020" s="231"/>
      <c r="D4020" s="223"/>
      <c r="E4020" s="227"/>
      <c r="F4020" s="230"/>
      <c r="H4020" s="220"/>
      <c r="I4020" s="223"/>
    </row>
    <row r="4021" spans="1:9">
      <c r="A4021" s="230"/>
      <c r="B4021" s="230"/>
      <c r="C4021" s="231"/>
      <c r="D4021" s="223"/>
      <c r="E4021" s="227"/>
      <c r="F4021" s="230"/>
      <c r="H4021" s="220"/>
      <c r="I4021" s="223"/>
    </row>
    <row r="4022" spans="1:9">
      <c r="A4022" s="230"/>
      <c r="B4022" s="230"/>
      <c r="C4022" s="231"/>
      <c r="D4022" s="223"/>
      <c r="E4022" s="227"/>
      <c r="F4022" s="230"/>
      <c r="H4022" s="220"/>
      <c r="I4022" s="223"/>
    </row>
    <row r="4023" spans="1:9">
      <c r="A4023" s="230"/>
      <c r="B4023" s="230"/>
      <c r="C4023" s="231"/>
      <c r="D4023" s="223"/>
      <c r="E4023" s="227"/>
      <c r="F4023" s="230"/>
      <c r="H4023" s="220"/>
      <c r="I4023" s="223"/>
    </row>
    <row r="4024" spans="1:9">
      <c r="A4024" s="230"/>
      <c r="B4024" s="230"/>
      <c r="C4024" s="231"/>
      <c r="D4024" s="223"/>
      <c r="E4024" s="227"/>
      <c r="F4024" s="230"/>
      <c r="H4024" s="220"/>
      <c r="I4024" s="223"/>
    </row>
    <row r="4025" spans="1:9">
      <c r="A4025" s="230"/>
      <c r="B4025" s="230"/>
      <c r="C4025" s="231"/>
      <c r="D4025" s="223"/>
      <c r="E4025" s="227"/>
      <c r="F4025" s="230"/>
      <c r="H4025" s="220"/>
      <c r="I4025" s="223"/>
    </row>
    <row r="4026" spans="1:9">
      <c r="A4026" s="230"/>
      <c r="B4026" s="230"/>
      <c r="C4026" s="231"/>
      <c r="D4026" s="223"/>
      <c r="E4026" s="227"/>
      <c r="F4026" s="230"/>
      <c r="H4026" s="220"/>
      <c r="I4026" s="223"/>
    </row>
    <row r="4027" spans="1:9">
      <c r="A4027" s="230"/>
      <c r="B4027" s="230"/>
      <c r="C4027" s="231"/>
      <c r="D4027" s="223"/>
      <c r="E4027" s="227"/>
      <c r="F4027" s="230"/>
      <c r="H4027" s="220"/>
      <c r="I4027" s="223"/>
    </row>
    <row r="4028" spans="1:9">
      <c r="A4028" s="230"/>
      <c r="B4028" s="230"/>
      <c r="C4028" s="231"/>
      <c r="D4028" s="223"/>
      <c r="E4028" s="227"/>
      <c r="F4028" s="230"/>
      <c r="H4028" s="220"/>
      <c r="I4028" s="223"/>
    </row>
    <row r="4029" spans="1:9">
      <c r="A4029" s="230"/>
      <c r="B4029" s="230"/>
      <c r="C4029" s="231"/>
      <c r="D4029" s="223"/>
      <c r="E4029" s="227"/>
      <c r="F4029" s="230"/>
      <c r="H4029" s="220"/>
      <c r="I4029" s="223"/>
    </row>
    <row r="4030" spans="1:9">
      <c r="A4030" s="230"/>
      <c r="B4030" s="230"/>
      <c r="C4030" s="231"/>
      <c r="D4030" s="223"/>
      <c r="E4030" s="227"/>
      <c r="F4030" s="230"/>
      <c r="H4030" s="220"/>
      <c r="I4030" s="223"/>
    </row>
    <row r="4031" spans="1:9">
      <c r="A4031" s="230"/>
      <c r="B4031" s="230"/>
      <c r="C4031" s="231"/>
      <c r="D4031" s="223"/>
      <c r="E4031" s="227"/>
      <c r="F4031" s="230"/>
      <c r="H4031" s="220"/>
      <c r="I4031" s="223"/>
    </row>
    <row r="4032" spans="1:9">
      <c r="A4032" s="230"/>
      <c r="B4032" s="230"/>
      <c r="C4032" s="231"/>
      <c r="D4032" s="223"/>
      <c r="E4032" s="227"/>
      <c r="F4032" s="230"/>
      <c r="H4032" s="220"/>
      <c r="I4032" s="223"/>
    </row>
    <row r="4033" spans="1:9">
      <c r="A4033" s="230"/>
      <c r="B4033" s="230"/>
      <c r="C4033" s="231"/>
      <c r="D4033" s="223"/>
      <c r="E4033" s="227"/>
      <c r="F4033" s="230"/>
      <c r="H4033" s="220"/>
      <c r="I4033" s="223"/>
    </row>
    <row r="4034" spans="1:9">
      <c r="A4034" s="230"/>
      <c r="B4034" s="230"/>
      <c r="C4034" s="231"/>
      <c r="D4034" s="223"/>
      <c r="E4034" s="227"/>
      <c r="F4034" s="230"/>
      <c r="H4034" s="220"/>
      <c r="I4034" s="223"/>
    </row>
    <row r="4035" spans="1:9">
      <c r="A4035" s="230"/>
      <c r="B4035" s="230"/>
      <c r="C4035" s="231"/>
      <c r="D4035" s="223"/>
      <c r="E4035" s="227"/>
      <c r="F4035" s="230"/>
      <c r="H4035" s="220"/>
      <c r="I4035" s="223"/>
    </row>
    <row r="4036" spans="1:9">
      <c r="A4036" s="230"/>
      <c r="B4036" s="230"/>
      <c r="C4036" s="231"/>
      <c r="D4036" s="223"/>
      <c r="E4036" s="227"/>
      <c r="F4036" s="230"/>
      <c r="H4036" s="220"/>
      <c r="I4036" s="223"/>
    </row>
    <row r="4037" spans="1:9">
      <c r="A4037" s="230"/>
      <c r="B4037" s="230"/>
      <c r="C4037" s="231"/>
      <c r="D4037" s="223"/>
      <c r="E4037" s="227"/>
      <c r="F4037" s="230"/>
      <c r="H4037" s="220"/>
      <c r="I4037" s="223"/>
    </row>
    <row r="4038" spans="1:9">
      <c r="A4038" s="230"/>
      <c r="B4038" s="230"/>
      <c r="C4038" s="231"/>
      <c r="D4038" s="223"/>
      <c r="E4038" s="227"/>
      <c r="F4038" s="230"/>
      <c r="H4038" s="220"/>
      <c r="I4038" s="223"/>
    </row>
    <row r="4039" spans="1:9">
      <c r="A4039" s="230"/>
      <c r="B4039" s="230"/>
      <c r="C4039" s="231"/>
      <c r="D4039" s="223"/>
      <c r="E4039" s="227"/>
      <c r="F4039" s="230"/>
      <c r="H4039" s="220"/>
      <c r="I4039" s="223"/>
    </row>
    <row r="4040" spans="1:9">
      <c r="A4040" s="230"/>
      <c r="B4040" s="230"/>
      <c r="C4040" s="231"/>
      <c r="D4040" s="223"/>
      <c r="E4040" s="227"/>
      <c r="F4040" s="230"/>
      <c r="H4040" s="220"/>
      <c r="I4040" s="223"/>
    </row>
    <row r="4041" spans="1:9">
      <c r="A4041" s="230"/>
      <c r="B4041" s="230"/>
      <c r="C4041" s="231"/>
      <c r="D4041" s="223"/>
      <c r="E4041" s="227"/>
      <c r="F4041" s="230"/>
      <c r="H4041" s="220"/>
      <c r="I4041" s="223"/>
    </row>
    <row r="4042" spans="1:9">
      <c r="A4042" s="230"/>
      <c r="B4042" s="230"/>
      <c r="C4042" s="231"/>
      <c r="D4042" s="223"/>
      <c r="E4042" s="227"/>
      <c r="F4042" s="230"/>
      <c r="H4042" s="220"/>
      <c r="I4042" s="223"/>
    </row>
    <row r="4043" spans="1:9">
      <c r="A4043" s="230"/>
      <c r="B4043" s="230"/>
      <c r="C4043" s="231"/>
      <c r="D4043" s="223"/>
      <c r="E4043" s="227"/>
      <c r="F4043" s="230"/>
      <c r="H4043" s="220"/>
      <c r="I4043" s="223"/>
    </row>
    <row r="4044" spans="1:9">
      <c r="A4044" s="230"/>
      <c r="B4044" s="230"/>
      <c r="C4044" s="231"/>
      <c r="D4044" s="223"/>
      <c r="E4044" s="227"/>
      <c r="F4044" s="230"/>
      <c r="H4044" s="220"/>
      <c r="I4044" s="223"/>
    </row>
    <row r="4045" spans="1:9">
      <c r="A4045" s="230"/>
      <c r="B4045" s="230"/>
      <c r="C4045" s="231"/>
      <c r="D4045" s="223"/>
      <c r="E4045" s="227"/>
      <c r="F4045" s="230"/>
      <c r="H4045" s="220"/>
      <c r="I4045" s="223"/>
    </row>
    <row r="4046" spans="1:9">
      <c r="A4046" s="230"/>
      <c r="B4046" s="230"/>
      <c r="C4046" s="231"/>
      <c r="D4046" s="223"/>
      <c r="E4046" s="227"/>
      <c r="F4046" s="230"/>
      <c r="H4046" s="220"/>
      <c r="I4046" s="223"/>
    </row>
    <row r="4047" spans="1:9">
      <c r="A4047" s="230"/>
      <c r="B4047" s="230"/>
      <c r="C4047" s="231"/>
      <c r="D4047" s="223"/>
      <c r="E4047" s="227"/>
      <c r="F4047" s="230"/>
      <c r="H4047" s="220"/>
      <c r="I4047" s="223"/>
    </row>
    <row r="4048" spans="1:9">
      <c r="A4048" s="230"/>
      <c r="B4048" s="230"/>
      <c r="C4048" s="231"/>
      <c r="D4048" s="223"/>
      <c r="E4048" s="227"/>
      <c r="F4048" s="230"/>
      <c r="H4048" s="220"/>
      <c r="I4048" s="223"/>
    </row>
    <row r="4049" spans="1:9">
      <c r="A4049" s="230"/>
      <c r="B4049" s="230"/>
      <c r="C4049" s="231"/>
      <c r="D4049" s="223"/>
      <c r="E4049" s="227"/>
      <c r="F4049" s="230"/>
      <c r="H4049" s="220"/>
      <c r="I4049" s="223"/>
    </row>
    <row r="4050" spans="1:9">
      <c r="A4050" s="230"/>
      <c r="B4050" s="230"/>
      <c r="C4050" s="231"/>
      <c r="D4050" s="223"/>
      <c r="E4050" s="227"/>
      <c r="F4050" s="230"/>
      <c r="H4050" s="220"/>
      <c r="I4050" s="223"/>
    </row>
    <row r="4051" spans="1:9">
      <c r="A4051" s="230"/>
      <c r="B4051" s="230"/>
      <c r="C4051" s="231"/>
      <c r="D4051" s="223"/>
      <c r="E4051" s="227"/>
      <c r="F4051" s="230"/>
      <c r="H4051" s="220"/>
      <c r="I4051" s="223"/>
    </row>
    <row r="4052" spans="1:9">
      <c r="A4052" s="230"/>
      <c r="B4052" s="230"/>
      <c r="C4052" s="231"/>
      <c r="D4052" s="223"/>
      <c r="E4052" s="227"/>
      <c r="F4052" s="230"/>
      <c r="H4052" s="220"/>
      <c r="I4052" s="223"/>
    </row>
    <row r="4053" spans="1:9">
      <c r="A4053" s="230"/>
      <c r="B4053" s="230"/>
      <c r="C4053" s="231"/>
      <c r="D4053" s="223"/>
      <c r="E4053" s="227"/>
      <c r="F4053" s="230"/>
      <c r="H4053" s="220"/>
      <c r="I4053" s="223"/>
    </row>
    <row r="4054" spans="1:9">
      <c r="A4054" s="230"/>
      <c r="B4054" s="230"/>
      <c r="C4054" s="231"/>
      <c r="D4054" s="223"/>
      <c r="E4054" s="227"/>
      <c r="F4054" s="230"/>
      <c r="H4054" s="220"/>
      <c r="I4054" s="223"/>
    </row>
    <row r="4055" spans="1:9">
      <c r="A4055" s="230"/>
      <c r="B4055" s="230"/>
      <c r="C4055" s="231"/>
      <c r="D4055" s="223"/>
      <c r="E4055" s="227"/>
      <c r="F4055" s="230"/>
      <c r="H4055" s="220"/>
      <c r="I4055" s="223"/>
    </row>
    <row r="4056" spans="1:9">
      <c r="A4056" s="230"/>
      <c r="B4056" s="230"/>
      <c r="C4056" s="231"/>
      <c r="D4056" s="223"/>
      <c r="E4056" s="227"/>
      <c r="F4056" s="230"/>
      <c r="H4056" s="220"/>
      <c r="I4056" s="223"/>
    </row>
    <row r="4057" spans="1:9">
      <c r="A4057" s="230"/>
      <c r="B4057" s="230"/>
      <c r="C4057" s="231"/>
      <c r="D4057" s="223"/>
      <c r="E4057" s="227"/>
      <c r="F4057" s="230"/>
      <c r="H4057" s="220"/>
      <c r="I4057" s="223"/>
    </row>
    <row r="4058" spans="1:9">
      <c r="A4058" s="230"/>
      <c r="B4058" s="230"/>
      <c r="C4058" s="231"/>
      <c r="D4058" s="223"/>
      <c r="E4058" s="227"/>
      <c r="F4058" s="230"/>
      <c r="H4058" s="220"/>
      <c r="I4058" s="223"/>
    </row>
    <row r="4059" spans="1:9">
      <c r="A4059" s="230"/>
      <c r="B4059" s="230"/>
      <c r="C4059" s="231"/>
      <c r="D4059" s="223"/>
      <c r="E4059" s="227"/>
      <c r="F4059" s="230"/>
      <c r="H4059" s="220"/>
      <c r="I4059" s="223"/>
    </row>
    <row r="4060" spans="1:9">
      <c r="A4060" s="230"/>
      <c r="B4060" s="230"/>
      <c r="C4060" s="231"/>
      <c r="D4060" s="223"/>
      <c r="E4060" s="227"/>
      <c r="F4060" s="230"/>
      <c r="H4060" s="220"/>
      <c r="I4060" s="223"/>
    </row>
    <row r="4061" spans="1:9">
      <c r="A4061" s="230"/>
      <c r="B4061" s="230"/>
      <c r="C4061" s="231"/>
      <c r="D4061" s="223"/>
      <c r="E4061" s="227"/>
      <c r="F4061" s="230"/>
      <c r="H4061" s="220"/>
      <c r="I4061" s="223"/>
    </row>
    <row r="4062" spans="1:9">
      <c r="A4062" s="230"/>
      <c r="B4062" s="230"/>
      <c r="C4062" s="231"/>
      <c r="D4062" s="223"/>
      <c r="E4062" s="227"/>
      <c r="F4062" s="230"/>
      <c r="H4062" s="220"/>
      <c r="I4062" s="223"/>
    </row>
    <row r="4063" spans="1:9">
      <c r="A4063" s="230"/>
      <c r="B4063" s="230"/>
      <c r="C4063" s="231"/>
      <c r="D4063" s="223"/>
      <c r="E4063" s="227"/>
      <c r="F4063" s="230"/>
      <c r="H4063" s="220"/>
      <c r="I4063" s="223"/>
    </row>
    <row r="4064" spans="1:9">
      <c r="A4064" s="230"/>
      <c r="B4064" s="230"/>
      <c r="C4064" s="231"/>
      <c r="D4064" s="223"/>
      <c r="E4064" s="227"/>
      <c r="F4064" s="230"/>
      <c r="H4064" s="220"/>
      <c r="I4064" s="223"/>
    </row>
    <row r="4065" spans="1:9">
      <c r="A4065" s="230"/>
      <c r="B4065" s="230"/>
      <c r="C4065" s="231"/>
      <c r="D4065" s="223"/>
      <c r="E4065" s="227"/>
      <c r="F4065" s="230"/>
      <c r="H4065" s="220"/>
      <c r="I4065" s="223"/>
    </row>
    <row r="4066" spans="1:9">
      <c r="A4066" s="230"/>
      <c r="B4066" s="230"/>
      <c r="C4066" s="231"/>
      <c r="D4066" s="223"/>
      <c r="E4066" s="227"/>
      <c r="F4066" s="230"/>
      <c r="H4066" s="220"/>
      <c r="I4066" s="223"/>
    </row>
    <row r="4067" spans="1:9">
      <c r="A4067" s="230"/>
      <c r="B4067" s="230"/>
      <c r="C4067" s="231"/>
      <c r="D4067" s="223"/>
      <c r="E4067" s="227"/>
      <c r="F4067" s="230"/>
      <c r="H4067" s="220"/>
      <c r="I4067" s="223"/>
    </row>
    <row r="4068" spans="1:9">
      <c r="A4068" s="230"/>
      <c r="B4068" s="230"/>
      <c r="C4068" s="231"/>
      <c r="D4068" s="223"/>
      <c r="E4068" s="227"/>
      <c r="F4068" s="230"/>
      <c r="H4068" s="220"/>
      <c r="I4068" s="223"/>
    </row>
    <row r="4069" spans="1:9">
      <c r="A4069" s="230"/>
      <c r="B4069" s="230"/>
      <c r="C4069" s="231"/>
      <c r="D4069" s="223"/>
      <c r="E4069" s="227"/>
      <c r="F4069" s="230"/>
      <c r="H4069" s="220"/>
      <c r="I4069" s="223"/>
    </row>
    <row r="4070" spans="1:9">
      <c r="A4070" s="230"/>
      <c r="B4070" s="230"/>
      <c r="C4070" s="231"/>
      <c r="D4070" s="223"/>
      <c r="E4070" s="227"/>
      <c r="F4070" s="230"/>
      <c r="H4070" s="220"/>
      <c r="I4070" s="223"/>
    </row>
    <row r="4071" spans="1:9">
      <c r="A4071" s="230"/>
      <c r="B4071" s="230"/>
      <c r="C4071" s="231"/>
      <c r="D4071" s="223"/>
      <c r="E4071" s="227"/>
      <c r="F4071" s="230"/>
      <c r="H4071" s="220"/>
      <c r="I4071" s="223"/>
    </row>
    <row r="4072" spans="1:9">
      <c r="A4072" s="230"/>
      <c r="B4072" s="230"/>
      <c r="C4072" s="231"/>
      <c r="D4072" s="223"/>
      <c r="E4072" s="227"/>
      <c r="F4072" s="230"/>
      <c r="H4072" s="220"/>
      <c r="I4072" s="223"/>
    </row>
    <row r="4073" spans="1:9">
      <c r="A4073" s="230"/>
      <c r="B4073" s="230"/>
      <c r="C4073" s="231"/>
      <c r="D4073" s="223"/>
      <c r="E4073" s="227"/>
      <c r="F4073" s="230"/>
      <c r="H4073" s="220"/>
      <c r="I4073" s="223"/>
    </row>
    <row r="4074" spans="1:9">
      <c r="A4074" s="230"/>
      <c r="B4074" s="230"/>
      <c r="C4074" s="231"/>
      <c r="D4074" s="223"/>
      <c r="E4074" s="227"/>
      <c r="F4074" s="230"/>
      <c r="H4074" s="220"/>
      <c r="I4074" s="223"/>
    </row>
    <row r="4075" spans="1:9">
      <c r="A4075" s="230"/>
      <c r="B4075" s="230"/>
      <c r="C4075" s="231"/>
      <c r="D4075" s="223"/>
      <c r="E4075" s="227"/>
      <c r="F4075" s="230"/>
      <c r="H4075" s="220"/>
      <c r="I4075" s="223"/>
    </row>
    <row r="4076" spans="1:9">
      <c r="A4076" s="230"/>
      <c r="B4076" s="230"/>
      <c r="C4076" s="231"/>
      <c r="D4076" s="223"/>
      <c r="E4076" s="227"/>
      <c r="F4076" s="230"/>
      <c r="H4076" s="220"/>
      <c r="I4076" s="223"/>
    </row>
    <row r="4077" spans="1:9">
      <c r="A4077" s="230"/>
      <c r="B4077" s="230"/>
      <c r="C4077" s="231"/>
      <c r="D4077" s="223"/>
      <c r="E4077" s="227"/>
      <c r="F4077" s="230"/>
      <c r="H4077" s="220"/>
      <c r="I4077" s="223"/>
    </row>
    <row r="4078" spans="1:9">
      <c r="A4078" s="230"/>
      <c r="B4078" s="230"/>
      <c r="C4078" s="231"/>
      <c r="D4078" s="223"/>
      <c r="E4078" s="227"/>
      <c r="F4078" s="230"/>
      <c r="H4078" s="220"/>
      <c r="I4078" s="223"/>
    </row>
    <row r="4079" spans="1:9">
      <c r="A4079" s="230"/>
      <c r="B4079" s="230"/>
      <c r="C4079" s="231"/>
      <c r="D4079" s="223"/>
      <c r="E4079" s="227"/>
      <c r="F4079" s="230"/>
      <c r="H4079" s="220"/>
      <c r="I4079" s="223"/>
    </row>
    <row r="4080" spans="1:9">
      <c r="A4080" s="230"/>
      <c r="B4080" s="230"/>
      <c r="C4080" s="231"/>
      <c r="D4080" s="223"/>
      <c r="E4080" s="227"/>
      <c r="F4080" s="230"/>
      <c r="H4080" s="220"/>
      <c r="I4080" s="223"/>
    </row>
    <row r="4081" spans="1:9">
      <c r="A4081" s="230"/>
      <c r="B4081" s="230"/>
      <c r="C4081" s="231"/>
      <c r="D4081" s="223"/>
      <c r="E4081" s="227"/>
      <c r="F4081" s="230"/>
      <c r="H4081" s="220"/>
      <c r="I4081" s="223"/>
    </row>
    <row r="4082" spans="1:9">
      <c r="A4082" s="230"/>
      <c r="B4082" s="230"/>
      <c r="C4082" s="231"/>
      <c r="D4082" s="223"/>
      <c r="E4082" s="227"/>
      <c r="F4082" s="230"/>
      <c r="H4082" s="220"/>
      <c r="I4082" s="223"/>
    </row>
    <row r="4083" spans="1:9">
      <c r="A4083" s="230"/>
      <c r="B4083" s="230"/>
      <c r="C4083" s="231"/>
      <c r="D4083" s="223"/>
      <c r="E4083" s="227"/>
      <c r="F4083" s="230"/>
      <c r="H4083" s="220"/>
      <c r="I4083" s="223"/>
    </row>
    <row r="4084" spans="1:9">
      <c r="A4084" s="230"/>
      <c r="B4084" s="230"/>
      <c r="C4084" s="231"/>
      <c r="D4084" s="223"/>
      <c r="E4084" s="227"/>
      <c r="F4084" s="230"/>
      <c r="H4084" s="220"/>
      <c r="I4084" s="223"/>
    </row>
    <row r="4085" spans="1:9">
      <c r="A4085" s="230"/>
      <c r="B4085" s="230"/>
      <c r="C4085" s="231"/>
      <c r="D4085" s="223"/>
      <c r="E4085" s="227"/>
      <c r="F4085" s="230"/>
      <c r="H4085" s="220"/>
      <c r="I4085" s="223"/>
    </row>
    <row r="4086" spans="1:9">
      <c r="A4086" s="230"/>
      <c r="B4086" s="230"/>
      <c r="C4086" s="231"/>
      <c r="D4086" s="223"/>
      <c r="E4086" s="227"/>
      <c r="F4086" s="230"/>
      <c r="H4086" s="220"/>
      <c r="I4086" s="223"/>
    </row>
    <row r="4087" spans="1:9">
      <c r="A4087" s="230"/>
      <c r="B4087" s="230"/>
      <c r="C4087" s="231"/>
      <c r="D4087" s="223"/>
      <c r="E4087" s="227"/>
      <c r="F4087" s="230"/>
      <c r="H4087" s="220"/>
      <c r="I4087" s="223"/>
    </row>
    <row r="4088" spans="1:9">
      <c r="A4088" s="230"/>
      <c r="B4088" s="230"/>
      <c r="C4088" s="231"/>
      <c r="D4088" s="223"/>
      <c r="E4088" s="227"/>
      <c r="F4088" s="230"/>
      <c r="H4088" s="220"/>
      <c r="I4088" s="223"/>
    </row>
    <row r="4089" spans="1:9">
      <c r="A4089" s="230"/>
      <c r="B4089" s="230"/>
      <c r="C4089" s="231"/>
      <c r="D4089" s="223"/>
      <c r="E4089" s="227"/>
      <c r="F4089" s="230"/>
      <c r="H4089" s="220"/>
      <c r="I4089" s="223"/>
    </row>
    <row r="4090" spans="1:9">
      <c r="A4090" s="230"/>
      <c r="B4090" s="230"/>
      <c r="C4090" s="231"/>
      <c r="D4090" s="223"/>
      <c r="E4090" s="227"/>
      <c r="F4090" s="230"/>
      <c r="H4090" s="220"/>
      <c r="I4090" s="223"/>
    </row>
    <row r="4091" spans="1:9">
      <c r="A4091" s="230"/>
      <c r="B4091" s="230"/>
      <c r="C4091" s="231"/>
      <c r="D4091" s="223"/>
      <c r="E4091" s="227"/>
      <c r="F4091" s="230"/>
      <c r="H4091" s="220"/>
      <c r="I4091" s="223"/>
    </row>
    <row r="4092" spans="1:9">
      <c r="A4092" s="230"/>
      <c r="B4092" s="230"/>
      <c r="C4092" s="231"/>
      <c r="D4092" s="223"/>
      <c r="E4092" s="227"/>
      <c r="F4092" s="230"/>
      <c r="H4092" s="220"/>
      <c r="I4092" s="223"/>
    </row>
    <row r="4093" spans="1:9">
      <c r="A4093" s="230"/>
      <c r="B4093" s="230"/>
      <c r="C4093" s="231"/>
      <c r="D4093" s="223"/>
      <c r="E4093" s="227"/>
      <c r="F4093" s="230"/>
      <c r="H4093" s="220"/>
      <c r="I4093" s="223"/>
    </row>
    <row r="4094" spans="1:9">
      <c r="A4094" s="230"/>
      <c r="B4094" s="230"/>
      <c r="C4094" s="231"/>
      <c r="D4094" s="223"/>
      <c r="E4094" s="227"/>
      <c r="F4094" s="230"/>
      <c r="H4094" s="220"/>
      <c r="I4094" s="223"/>
    </row>
    <row r="4095" spans="1:9">
      <c r="A4095" s="230"/>
      <c r="B4095" s="230"/>
      <c r="C4095" s="231"/>
      <c r="D4095" s="223"/>
      <c r="E4095" s="227"/>
      <c r="F4095" s="230"/>
      <c r="H4095" s="220"/>
      <c r="I4095" s="223"/>
    </row>
    <row r="4096" spans="1:9">
      <c r="A4096" s="230"/>
      <c r="B4096" s="230"/>
      <c r="C4096" s="231"/>
      <c r="D4096" s="223"/>
      <c r="E4096" s="227"/>
      <c r="F4096" s="230"/>
      <c r="H4096" s="220"/>
      <c r="I4096" s="223"/>
    </row>
    <row r="4097" spans="1:9">
      <c r="A4097" s="230"/>
      <c r="B4097" s="230"/>
      <c r="C4097" s="231"/>
      <c r="D4097" s="223"/>
      <c r="E4097" s="227"/>
      <c r="F4097" s="230"/>
      <c r="H4097" s="220"/>
      <c r="I4097" s="223"/>
    </row>
    <row r="4098" spans="1:9">
      <c r="A4098" s="230"/>
      <c r="B4098" s="230"/>
      <c r="C4098" s="231"/>
      <c r="D4098" s="223"/>
      <c r="E4098" s="227"/>
      <c r="F4098" s="230"/>
      <c r="H4098" s="220"/>
      <c r="I4098" s="223"/>
    </row>
    <row r="4099" spans="1:9">
      <c r="A4099" s="230"/>
      <c r="B4099" s="230"/>
      <c r="C4099" s="231"/>
      <c r="D4099" s="223"/>
      <c r="E4099" s="227"/>
      <c r="F4099" s="230"/>
      <c r="H4099" s="220"/>
      <c r="I4099" s="223"/>
    </row>
    <row r="4100" spans="1:9">
      <c r="A4100" s="230"/>
      <c r="B4100" s="230"/>
      <c r="C4100" s="231"/>
      <c r="D4100" s="223"/>
      <c r="E4100" s="227"/>
      <c r="F4100" s="230"/>
      <c r="H4100" s="220"/>
      <c r="I4100" s="223"/>
    </row>
    <row r="4101" spans="1:9">
      <c r="A4101" s="230"/>
      <c r="B4101" s="230"/>
      <c r="C4101" s="231"/>
      <c r="D4101" s="223"/>
      <c r="E4101" s="227"/>
      <c r="F4101" s="230"/>
      <c r="H4101" s="220"/>
      <c r="I4101" s="223"/>
    </row>
    <row r="4102" spans="1:9">
      <c r="A4102" s="230"/>
      <c r="B4102" s="230"/>
      <c r="C4102" s="231"/>
      <c r="D4102" s="223"/>
      <c r="E4102" s="227"/>
      <c r="F4102" s="230"/>
      <c r="H4102" s="220"/>
      <c r="I4102" s="223"/>
    </row>
    <row r="4103" spans="1:9">
      <c r="A4103" s="230"/>
      <c r="B4103" s="230"/>
      <c r="C4103" s="231"/>
      <c r="D4103" s="223"/>
      <c r="E4103" s="227"/>
      <c r="F4103" s="230"/>
      <c r="H4103" s="220"/>
      <c r="I4103" s="223"/>
    </row>
    <row r="4104" spans="1:9">
      <c r="A4104" s="230"/>
      <c r="B4104" s="230"/>
      <c r="C4104" s="231"/>
      <c r="D4104" s="223"/>
      <c r="E4104" s="227"/>
      <c r="F4104" s="230"/>
      <c r="H4104" s="220"/>
      <c r="I4104" s="223"/>
    </row>
    <row r="4105" spans="1:9">
      <c r="A4105" s="230"/>
      <c r="B4105" s="230"/>
      <c r="C4105" s="231"/>
      <c r="D4105" s="223"/>
      <c r="E4105" s="227"/>
      <c r="F4105" s="230"/>
      <c r="H4105" s="220"/>
      <c r="I4105" s="223"/>
    </row>
    <row r="4106" spans="1:9">
      <c r="A4106" s="230"/>
      <c r="B4106" s="230"/>
      <c r="C4106" s="231"/>
      <c r="D4106" s="223"/>
      <c r="E4106" s="227"/>
      <c r="F4106" s="230"/>
      <c r="H4106" s="220"/>
      <c r="I4106" s="223"/>
    </row>
    <row r="4107" spans="1:9">
      <c r="A4107" s="230"/>
      <c r="B4107" s="230"/>
      <c r="C4107" s="231"/>
      <c r="D4107" s="223"/>
      <c r="E4107" s="227"/>
      <c r="F4107" s="230"/>
      <c r="H4107" s="220"/>
      <c r="I4107" s="223"/>
    </row>
    <row r="4108" spans="1:9">
      <c r="A4108" s="230"/>
      <c r="B4108" s="230"/>
      <c r="C4108" s="231"/>
      <c r="D4108" s="223"/>
      <c r="E4108" s="227"/>
      <c r="F4108" s="230"/>
      <c r="H4108" s="220"/>
      <c r="I4108" s="223"/>
    </row>
    <row r="4109" spans="1:9">
      <c r="A4109" s="230"/>
      <c r="B4109" s="230"/>
      <c r="C4109" s="231"/>
      <c r="D4109" s="223"/>
      <c r="E4109" s="227"/>
      <c r="F4109" s="230"/>
      <c r="H4109" s="220"/>
      <c r="I4109" s="223"/>
    </row>
    <row r="4110" spans="1:9">
      <c r="A4110" s="230"/>
      <c r="B4110" s="230"/>
      <c r="C4110" s="231"/>
      <c r="D4110" s="223"/>
      <c r="E4110" s="227"/>
      <c r="F4110" s="230"/>
      <c r="H4110" s="220"/>
      <c r="I4110" s="223"/>
    </row>
    <row r="4111" spans="1:9">
      <c r="A4111" s="230"/>
      <c r="B4111" s="230"/>
      <c r="C4111" s="231"/>
      <c r="D4111" s="223"/>
      <c r="E4111" s="227"/>
      <c r="F4111" s="230"/>
      <c r="H4111" s="220"/>
      <c r="I4111" s="223"/>
    </row>
    <row r="4112" spans="1:9">
      <c r="A4112" s="230"/>
      <c r="B4112" s="230"/>
      <c r="C4112" s="231"/>
      <c r="D4112" s="223"/>
      <c r="E4112" s="227"/>
      <c r="F4112" s="230"/>
      <c r="H4112" s="220"/>
      <c r="I4112" s="223"/>
    </row>
    <row r="4113" spans="1:9">
      <c r="A4113" s="230"/>
      <c r="B4113" s="230"/>
      <c r="C4113" s="231"/>
      <c r="D4113" s="223"/>
      <c r="E4113" s="227"/>
      <c r="F4113" s="230"/>
      <c r="H4113" s="220"/>
      <c r="I4113" s="223"/>
    </row>
    <row r="4114" spans="1:9">
      <c r="A4114" s="230"/>
      <c r="B4114" s="230"/>
      <c r="C4114" s="231"/>
      <c r="D4114" s="223"/>
      <c r="E4114" s="227"/>
      <c r="F4114" s="230"/>
      <c r="H4114" s="220"/>
      <c r="I4114" s="223"/>
    </row>
    <row r="4115" spans="1:9">
      <c r="A4115" s="230"/>
      <c r="B4115" s="230"/>
      <c r="C4115" s="231"/>
      <c r="D4115" s="223"/>
      <c r="E4115" s="227"/>
      <c r="F4115" s="230"/>
      <c r="H4115" s="220"/>
      <c r="I4115" s="223"/>
    </row>
    <row r="4116" spans="1:9">
      <c r="A4116" s="230"/>
      <c r="B4116" s="230"/>
      <c r="C4116" s="231"/>
      <c r="D4116" s="223"/>
      <c r="E4116" s="227"/>
      <c r="F4116" s="230"/>
      <c r="H4116" s="220"/>
      <c r="I4116" s="223"/>
    </row>
    <row r="4117" spans="1:9">
      <c r="A4117" s="230"/>
      <c r="B4117" s="230"/>
      <c r="C4117" s="231"/>
      <c r="D4117" s="223"/>
      <c r="E4117" s="227"/>
      <c r="F4117" s="230"/>
      <c r="H4117" s="220"/>
      <c r="I4117" s="223"/>
    </row>
    <row r="4118" spans="1:9">
      <c r="A4118" s="230"/>
      <c r="B4118" s="230"/>
      <c r="C4118" s="231"/>
      <c r="D4118" s="223"/>
      <c r="E4118" s="227"/>
      <c r="F4118" s="230"/>
      <c r="H4118" s="220"/>
      <c r="I4118" s="223"/>
    </row>
    <row r="4119" spans="1:9">
      <c r="A4119" s="230"/>
      <c r="B4119" s="230"/>
      <c r="C4119" s="231"/>
      <c r="D4119" s="223"/>
      <c r="E4119" s="227"/>
      <c r="F4119" s="230"/>
      <c r="H4119" s="220"/>
      <c r="I4119" s="223"/>
    </row>
    <row r="4120" spans="1:9">
      <c r="A4120" s="230"/>
      <c r="B4120" s="230"/>
      <c r="C4120" s="231"/>
      <c r="D4120" s="223"/>
      <c r="E4120" s="227"/>
      <c r="F4120" s="230"/>
      <c r="H4120" s="220"/>
      <c r="I4120" s="223"/>
    </row>
    <row r="4121" spans="1:9">
      <c r="A4121" s="230"/>
      <c r="B4121" s="230"/>
      <c r="C4121" s="231"/>
      <c r="D4121" s="223"/>
      <c r="E4121" s="227"/>
      <c r="F4121" s="230"/>
      <c r="H4121" s="220"/>
      <c r="I4121" s="223"/>
    </row>
    <row r="4122" spans="1:9">
      <c r="A4122" s="230"/>
      <c r="B4122" s="230"/>
      <c r="C4122" s="231"/>
      <c r="D4122" s="223"/>
      <c r="E4122" s="227"/>
      <c r="F4122" s="230"/>
      <c r="H4122" s="220"/>
      <c r="I4122" s="223"/>
    </row>
    <row r="4123" spans="1:9">
      <c r="A4123" s="230"/>
      <c r="B4123" s="230"/>
      <c r="C4123" s="231"/>
      <c r="D4123" s="223"/>
      <c r="E4123" s="227"/>
      <c r="F4123" s="230"/>
      <c r="H4123" s="220"/>
      <c r="I4123" s="223"/>
    </row>
    <row r="4124" spans="1:9">
      <c r="A4124" s="230"/>
      <c r="B4124" s="230"/>
      <c r="C4124" s="231"/>
      <c r="D4124" s="223"/>
      <c r="E4124" s="227"/>
      <c r="F4124" s="230"/>
      <c r="H4124" s="220"/>
      <c r="I4124" s="223"/>
    </row>
    <row r="4125" spans="1:9">
      <c r="A4125" s="230"/>
      <c r="B4125" s="230"/>
      <c r="C4125" s="231"/>
      <c r="D4125" s="223"/>
      <c r="E4125" s="227"/>
      <c r="F4125" s="230"/>
      <c r="H4125" s="220"/>
      <c r="I4125" s="223"/>
    </row>
    <row r="4126" spans="1:9">
      <c r="A4126" s="230"/>
      <c r="B4126" s="230"/>
      <c r="C4126" s="231"/>
      <c r="D4126" s="223"/>
      <c r="E4126" s="227"/>
      <c r="F4126" s="230"/>
      <c r="H4126" s="220"/>
      <c r="I4126" s="223"/>
    </row>
    <row r="4127" spans="1:9">
      <c r="A4127" s="230"/>
      <c r="B4127" s="230"/>
      <c r="C4127" s="231"/>
      <c r="D4127" s="223"/>
      <c r="E4127" s="227"/>
      <c r="F4127" s="230"/>
      <c r="H4127" s="220"/>
      <c r="I4127" s="223"/>
    </row>
    <row r="4128" spans="1:9">
      <c r="A4128" s="230"/>
      <c r="B4128" s="230"/>
      <c r="C4128" s="231"/>
      <c r="D4128" s="223"/>
      <c r="E4128" s="227"/>
      <c r="F4128" s="230"/>
      <c r="H4128" s="220"/>
      <c r="I4128" s="223"/>
    </row>
    <row r="4129" spans="1:9">
      <c r="A4129" s="230"/>
      <c r="B4129" s="230"/>
      <c r="C4129" s="231"/>
      <c r="D4129" s="223"/>
      <c r="E4129" s="227"/>
      <c r="F4129" s="230"/>
      <c r="H4129" s="220"/>
      <c r="I4129" s="223"/>
    </row>
    <row r="4130" spans="1:9">
      <c r="A4130" s="230"/>
      <c r="B4130" s="230"/>
      <c r="C4130" s="231"/>
      <c r="D4130" s="223"/>
      <c r="E4130" s="227"/>
      <c r="F4130" s="230"/>
      <c r="H4130" s="220"/>
      <c r="I4130" s="223"/>
    </row>
    <row r="4131" spans="1:9">
      <c r="A4131" s="230"/>
      <c r="B4131" s="230"/>
      <c r="C4131" s="231"/>
      <c r="D4131" s="223"/>
      <c r="E4131" s="227"/>
      <c r="F4131" s="230"/>
      <c r="H4131" s="220"/>
      <c r="I4131" s="223"/>
    </row>
    <row r="4132" spans="1:9">
      <c r="A4132" s="230"/>
      <c r="B4132" s="230"/>
      <c r="C4132" s="231"/>
      <c r="D4132" s="223"/>
      <c r="E4132" s="227"/>
      <c r="F4132" s="230"/>
      <c r="H4132" s="220"/>
      <c r="I4132" s="223"/>
    </row>
    <row r="4133" spans="1:9">
      <c r="A4133" s="230"/>
      <c r="B4133" s="230"/>
      <c r="C4133" s="231"/>
      <c r="D4133" s="223"/>
      <c r="E4133" s="227"/>
      <c r="F4133" s="230"/>
      <c r="H4133" s="220"/>
      <c r="I4133" s="223"/>
    </row>
    <row r="4134" spans="1:9">
      <c r="A4134" s="230"/>
      <c r="B4134" s="230"/>
      <c r="C4134" s="231"/>
      <c r="D4134" s="223"/>
      <c r="E4134" s="227"/>
      <c r="F4134" s="230"/>
      <c r="H4134" s="220"/>
      <c r="I4134" s="223"/>
    </row>
    <row r="4135" spans="1:9">
      <c r="A4135" s="230"/>
      <c r="B4135" s="230"/>
      <c r="C4135" s="231"/>
      <c r="D4135" s="223"/>
      <c r="E4135" s="227"/>
      <c r="F4135" s="230"/>
      <c r="H4135" s="220"/>
      <c r="I4135" s="223"/>
    </row>
    <row r="4136" spans="1:9">
      <c r="A4136" s="230"/>
      <c r="B4136" s="230"/>
      <c r="C4136" s="231"/>
      <c r="D4136" s="223"/>
      <c r="E4136" s="227"/>
      <c r="F4136" s="230"/>
      <c r="H4136" s="220"/>
      <c r="I4136" s="223"/>
    </row>
    <row r="4137" spans="1:9">
      <c r="A4137" s="230"/>
      <c r="B4137" s="230"/>
      <c r="C4137" s="231"/>
      <c r="D4137" s="223"/>
      <c r="E4137" s="227"/>
      <c r="F4137" s="230"/>
      <c r="H4137" s="220"/>
      <c r="I4137" s="223"/>
    </row>
    <row r="4138" spans="1:9">
      <c r="A4138" s="230"/>
      <c r="B4138" s="230"/>
      <c r="C4138" s="231"/>
      <c r="D4138" s="223"/>
      <c r="E4138" s="227"/>
      <c r="F4138" s="230"/>
      <c r="H4138" s="220"/>
      <c r="I4138" s="223"/>
    </row>
    <row r="4139" spans="1:9">
      <c r="A4139" s="230"/>
      <c r="B4139" s="230"/>
      <c r="C4139" s="231"/>
      <c r="D4139" s="223"/>
      <c r="E4139" s="227"/>
      <c r="F4139" s="230"/>
      <c r="H4139" s="220"/>
      <c r="I4139" s="223"/>
    </row>
    <row r="4140" spans="1:9">
      <c r="A4140" s="230"/>
      <c r="B4140" s="230"/>
      <c r="C4140" s="231"/>
      <c r="D4140" s="223"/>
      <c r="E4140" s="227"/>
      <c r="F4140" s="230"/>
      <c r="H4140" s="220"/>
      <c r="I4140" s="223"/>
    </row>
    <row r="4141" spans="1:9">
      <c r="A4141" s="230"/>
      <c r="B4141" s="230"/>
      <c r="C4141" s="231"/>
      <c r="D4141" s="223"/>
      <c r="E4141" s="227"/>
      <c r="F4141" s="230"/>
      <c r="H4141" s="220"/>
      <c r="I4141" s="223"/>
    </row>
    <row r="4142" spans="1:9">
      <c r="A4142" s="230"/>
      <c r="B4142" s="230"/>
      <c r="C4142" s="231"/>
      <c r="D4142" s="223"/>
      <c r="E4142" s="227"/>
      <c r="F4142" s="230"/>
      <c r="H4142" s="220"/>
      <c r="I4142" s="223"/>
    </row>
    <row r="4143" spans="1:9">
      <c r="A4143" s="230"/>
      <c r="B4143" s="230"/>
      <c r="C4143" s="231"/>
      <c r="D4143" s="223"/>
      <c r="E4143" s="227"/>
      <c r="F4143" s="230"/>
      <c r="H4143" s="220"/>
      <c r="I4143" s="223"/>
    </row>
    <row r="4144" spans="1:9">
      <c r="A4144" s="230"/>
      <c r="B4144" s="230"/>
      <c r="C4144" s="231"/>
      <c r="D4144" s="223"/>
      <c r="E4144" s="227"/>
      <c r="F4144" s="230"/>
      <c r="H4144" s="220"/>
      <c r="I4144" s="223"/>
    </row>
    <row r="4145" spans="1:9">
      <c r="A4145" s="230"/>
      <c r="B4145" s="230"/>
      <c r="C4145" s="231"/>
      <c r="D4145" s="223"/>
      <c r="E4145" s="227"/>
      <c r="F4145" s="230"/>
      <c r="H4145" s="220"/>
      <c r="I4145" s="223"/>
    </row>
    <row r="4146" spans="1:9">
      <c r="A4146" s="230"/>
      <c r="B4146" s="230"/>
      <c r="C4146" s="231"/>
      <c r="D4146" s="223"/>
      <c r="E4146" s="227"/>
      <c r="F4146" s="230"/>
      <c r="H4146" s="220"/>
      <c r="I4146" s="223"/>
    </row>
    <row r="4147" spans="1:9">
      <c r="A4147" s="230"/>
      <c r="B4147" s="230"/>
      <c r="C4147" s="231"/>
      <c r="D4147" s="223"/>
      <c r="E4147" s="227"/>
      <c r="F4147" s="230"/>
      <c r="H4147" s="220"/>
      <c r="I4147" s="223"/>
    </row>
    <row r="4148" spans="1:9">
      <c r="A4148" s="230"/>
      <c r="B4148" s="230"/>
      <c r="C4148" s="231"/>
      <c r="D4148" s="223"/>
      <c r="E4148" s="227"/>
      <c r="F4148" s="230"/>
      <c r="H4148" s="220"/>
      <c r="I4148" s="223"/>
    </row>
    <row r="4149" spans="1:9">
      <c r="A4149" s="230"/>
      <c r="B4149" s="230"/>
      <c r="C4149" s="231"/>
      <c r="D4149" s="223"/>
      <c r="E4149" s="227"/>
      <c r="F4149" s="230"/>
      <c r="H4149" s="220"/>
      <c r="I4149" s="223"/>
    </row>
    <row r="4150" spans="1:9">
      <c r="A4150" s="230"/>
      <c r="B4150" s="230"/>
      <c r="C4150" s="231"/>
      <c r="D4150" s="223"/>
      <c r="E4150" s="227"/>
      <c r="F4150" s="230"/>
      <c r="H4150" s="220"/>
      <c r="I4150" s="223"/>
    </row>
    <row r="4151" spans="1:9">
      <c r="A4151" s="230"/>
      <c r="B4151" s="230"/>
      <c r="C4151" s="231"/>
      <c r="D4151" s="223"/>
      <c r="E4151" s="227"/>
      <c r="F4151" s="230"/>
      <c r="H4151" s="220"/>
      <c r="I4151" s="223"/>
    </row>
    <row r="4152" spans="1:9">
      <c r="A4152" s="230"/>
      <c r="B4152" s="230"/>
      <c r="C4152" s="231"/>
      <c r="D4152" s="223"/>
      <c r="E4152" s="227"/>
      <c r="F4152" s="230"/>
      <c r="H4152" s="220"/>
      <c r="I4152" s="223"/>
    </row>
    <row r="4153" spans="1:9">
      <c r="A4153" s="230"/>
      <c r="B4153" s="230"/>
      <c r="C4153" s="231"/>
      <c r="D4153" s="223"/>
      <c r="E4153" s="227"/>
      <c r="F4153" s="230"/>
      <c r="H4153" s="220"/>
      <c r="I4153" s="223"/>
    </row>
    <row r="4154" spans="1:9">
      <c r="A4154" s="230"/>
      <c r="B4154" s="230"/>
      <c r="C4154" s="231"/>
      <c r="D4154" s="223"/>
      <c r="E4154" s="227"/>
      <c r="F4154" s="230"/>
      <c r="H4154" s="220"/>
      <c r="I4154" s="223"/>
    </row>
    <row r="4155" spans="1:9">
      <c r="A4155" s="230"/>
      <c r="B4155" s="230"/>
      <c r="C4155" s="231"/>
      <c r="D4155" s="223"/>
      <c r="E4155" s="227"/>
      <c r="F4155" s="230"/>
      <c r="H4155" s="220"/>
      <c r="I4155" s="223"/>
    </row>
    <row r="4156" spans="1:9">
      <c r="A4156" s="230"/>
      <c r="B4156" s="230"/>
      <c r="C4156" s="231"/>
      <c r="D4156" s="223"/>
      <c r="E4156" s="227"/>
      <c r="F4156" s="230"/>
      <c r="H4156" s="220"/>
      <c r="I4156" s="223"/>
    </row>
    <row r="4157" spans="1:9">
      <c r="A4157" s="230"/>
      <c r="B4157" s="230"/>
      <c r="C4157" s="231"/>
      <c r="D4157" s="223"/>
      <c r="E4157" s="227"/>
      <c r="F4157" s="230"/>
      <c r="H4157" s="220"/>
      <c r="I4157" s="223"/>
    </row>
    <row r="4158" spans="1:9">
      <c r="A4158" s="230"/>
      <c r="B4158" s="230"/>
      <c r="C4158" s="231"/>
      <c r="D4158" s="223"/>
      <c r="E4158" s="227"/>
      <c r="F4158" s="230"/>
      <c r="H4158" s="220"/>
      <c r="I4158" s="223"/>
    </row>
    <row r="4159" spans="1:9">
      <c r="A4159" s="230"/>
      <c r="B4159" s="230"/>
      <c r="C4159" s="231"/>
      <c r="D4159" s="223"/>
      <c r="E4159" s="227"/>
      <c r="F4159" s="230"/>
      <c r="H4159" s="220"/>
      <c r="I4159" s="223"/>
    </row>
    <row r="4160" spans="1:9">
      <c r="A4160" s="230"/>
      <c r="B4160" s="230"/>
      <c r="C4160" s="231"/>
      <c r="D4160" s="223"/>
      <c r="E4160" s="227"/>
      <c r="F4160" s="230"/>
      <c r="H4160" s="220"/>
      <c r="I4160" s="223"/>
    </row>
    <row r="4161" spans="1:9">
      <c r="A4161" s="230"/>
      <c r="B4161" s="230"/>
      <c r="C4161" s="231"/>
      <c r="D4161" s="223"/>
      <c r="E4161" s="227"/>
      <c r="F4161" s="230"/>
      <c r="H4161" s="220"/>
      <c r="I4161" s="223"/>
    </row>
    <row r="4162" spans="1:9">
      <c r="A4162" s="230"/>
      <c r="B4162" s="230"/>
      <c r="C4162" s="231"/>
      <c r="D4162" s="223"/>
      <c r="E4162" s="227"/>
      <c r="F4162" s="230"/>
      <c r="H4162" s="220"/>
      <c r="I4162" s="223"/>
    </row>
    <row r="4163" spans="1:9">
      <c r="A4163" s="230"/>
      <c r="B4163" s="230"/>
      <c r="C4163" s="231"/>
      <c r="D4163" s="223"/>
      <c r="E4163" s="227"/>
      <c r="F4163" s="230"/>
      <c r="H4163" s="220"/>
      <c r="I4163" s="223"/>
    </row>
    <row r="4164" spans="1:9">
      <c r="A4164" s="230"/>
      <c r="B4164" s="230"/>
      <c r="C4164" s="231"/>
      <c r="D4164" s="223"/>
      <c r="E4164" s="227"/>
      <c r="F4164" s="230"/>
      <c r="H4164" s="220"/>
      <c r="I4164" s="223"/>
    </row>
    <row r="4165" spans="1:9">
      <c r="A4165" s="230"/>
      <c r="B4165" s="230"/>
      <c r="C4165" s="231"/>
      <c r="D4165" s="223"/>
      <c r="E4165" s="227"/>
      <c r="F4165" s="230"/>
      <c r="H4165" s="220"/>
      <c r="I4165" s="223"/>
    </row>
    <row r="4166" spans="1:9">
      <c r="A4166" s="230"/>
      <c r="B4166" s="230"/>
      <c r="C4166" s="231"/>
      <c r="D4166" s="223"/>
      <c r="E4166" s="227"/>
      <c r="F4166" s="230"/>
      <c r="H4166" s="220"/>
      <c r="I4166" s="223"/>
    </row>
    <row r="4167" spans="1:9">
      <c r="A4167" s="230"/>
      <c r="B4167" s="230"/>
      <c r="C4167" s="231"/>
      <c r="D4167" s="223"/>
      <c r="E4167" s="227"/>
      <c r="F4167" s="230"/>
      <c r="H4167" s="220"/>
      <c r="I4167" s="223"/>
    </row>
    <row r="4168" spans="1:9">
      <c r="A4168" s="230"/>
      <c r="B4168" s="230"/>
      <c r="C4168" s="231"/>
      <c r="D4168" s="223"/>
      <c r="E4168" s="227"/>
      <c r="F4168" s="230"/>
      <c r="H4168" s="220"/>
      <c r="I4168" s="223"/>
    </row>
    <row r="4169" spans="1:9">
      <c r="A4169" s="230"/>
      <c r="B4169" s="230"/>
      <c r="C4169" s="231"/>
      <c r="D4169" s="223"/>
      <c r="E4169" s="227"/>
      <c r="F4169" s="230"/>
      <c r="H4169" s="220"/>
      <c r="I4169" s="223"/>
    </row>
    <row r="4170" spans="1:9">
      <c r="A4170" s="230"/>
      <c r="B4170" s="230"/>
      <c r="C4170" s="231"/>
      <c r="D4170" s="223"/>
      <c r="E4170" s="227"/>
      <c r="F4170" s="230"/>
      <c r="H4170" s="220"/>
      <c r="I4170" s="223"/>
    </row>
    <row r="4171" spans="1:9">
      <c r="A4171" s="230"/>
      <c r="B4171" s="230"/>
      <c r="C4171" s="231"/>
      <c r="D4171" s="223"/>
      <c r="E4171" s="227"/>
      <c r="F4171" s="230"/>
      <c r="H4171" s="220"/>
      <c r="I4171" s="223"/>
    </row>
    <row r="4172" spans="1:9">
      <c r="A4172" s="230"/>
      <c r="B4172" s="230"/>
      <c r="C4172" s="231"/>
      <c r="D4172" s="223"/>
      <c r="E4172" s="227"/>
      <c r="F4172" s="230"/>
      <c r="H4172" s="220"/>
      <c r="I4172" s="223"/>
    </row>
    <row r="4173" spans="1:9">
      <c r="A4173" s="230"/>
      <c r="B4173" s="230"/>
      <c r="C4173" s="231"/>
      <c r="D4173" s="223"/>
      <c r="E4173" s="227"/>
      <c r="F4173" s="230"/>
      <c r="H4173" s="220"/>
      <c r="I4173" s="223"/>
    </row>
    <row r="4174" spans="1:9">
      <c r="A4174" s="230"/>
      <c r="B4174" s="230"/>
      <c r="C4174" s="231"/>
      <c r="D4174" s="223"/>
      <c r="E4174" s="227"/>
      <c r="F4174" s="230"/>
      <c r="H4174" s="220"/>
      <c r="I4174" s="223"/>
    </row>
    <row r="4175" spans="1:9">
      <c r="A4175" s="230"/>
      <c r="B4175" s="230"/>
      <c r="C4175" s="231"/>
      <c r="D4175" s="223"/>
      <c r="E4175" s="227"/>
      <c r="F4175" s="230"/>
      <c r="H4175" s="220"/>
      <c r="I4175" s="223"/>
    </row>
    <row r="4176" spans="1:9">
      <c r="A4176" s="230"/>
      <c r="B4176" s="230"/>
      <c r="C4176" s="231"/>
      <c r="D4176" s="223"/>
      <c r="E4176" s="227"/>
      <c r="F4176" s="230"/>
      <c r="H4176" s="220"/>
      <c r="I4176" s="223"/>
    </row>
    <row r="4177" spans="1:9">
      <c r="A4177" s="230"/>
      <c r="B4177" s="230"/>
      <c r="C4177" s="231"/>
      <c r="D4177" s="223"/>
      <c r="E4177" s="227"/>
      <c r="F4177" s="230"/>
      <c r="H4177" s="220"/>
      <c r="I4177" s="223"/>
    </row>
    <row r="4178" spans="1:9">
      <c r="A4178" s="230"/>
      <c r="B4178" s="230"/>
      <c r="C4178" s="231"/>
      <c r="D4178" s="223"/>
      <c r="E4178" s="227"/>
      <c r="F4178" s="230"/>
      <c r="H4178" s="220"/>
      <c r="I4178" s="223"/>
    </row>
    <row r="4179" spans="1:9">
      <c r="A4179" s="230"/>
      <c r="B4179" s="230"/>
      <c r="C4179" s="231"/>
      <c r="D4179" s="223"/>
      <c r="E4179" s="227"/>
      <c r="F4179" s="230"/>
      <c r="H4179" s="220"/>
      <c r="I4179" s="223"/>
    </row>
    <row r="4180" spans="1:9">
      <c r="A4180" s="230"/>
      <c r="B4180" s="230"/>
      <c r="C4180" s="231"/>
      <c r="D4180" s="223"/>
      <c r="E4180" s="227"/>
      <c r="F4180" s="230"/>
      <c r="H4180" s="220"/>
      <c r="I4180" s="223"/>
    </row>
    <row r="4181" spans="1:9">
      <c r="A4181" s="230"/>
      <c r="B4181" s="230"/>
      <c r="C4181" s="231"/>
      <c r="D4181" s="223"/>
      <c r="E4181" s="227"/>
      <c r="F4181" s="230"/>
      <c r="H4181" s="220"/>
      <c r="I4181" s="223"/>
    </row>
    <row r="4182" spans="1:9">
      <c r="A4182" s="230"/>
      <c r="B4182" s="230"/>
      <c r="C4182" s="231"/>
      <c r="D4182" s="223"/>
      <c r="E4182" s="227"/>
      <c r="F4182" s="230"/>
      <c r="H4182" s="220"/>
      <c r="I4182" s="223"/>
    </row>
    <row r="4183" spans="1:9">
      <c r="A4183" s="230"/>
      <c r="B4183" s="230"/>
      <c r="C4183" s="231"/>
      <c r="D4183" s="223"/>
      <c r="E4183" s="227"/>
      <c r="F4183" s="230"/>
      <c r="H4183" s="220"/>
      <c r="I4183" s="223"/>
    </row>
    <row r="4184" spans="1:9">
      <c r="A4184" s="230"/>
      <c r="B4184" s="230"/>
      <c r="C4184" s="231"/>
      <c r="D4184" s="223"/>
      <c r="E4184" s="227"/>
      <c r="F4184" s="230"/>
      <c r="H4184" s="220"/>
      <c r="I4184" s="223"/>
    </row>
    <row r="4185" spans="1:9">
      <c r="A4185" s="230"/>
      <c r="B4185" s="230"/>
      <c r="C4185" s="231"/>
      <c r="D4185" s="223"/>
      <c r="E4185" s="227"/>
      <c r="F4185" s="230"/>
      <c r="H4185" s="220"/>
      <c r="I4185" s="223"/>
    </row>
    <row r="4186" spans="1:9">
      <c r="A4186" s="230"/>
      <c r="B4186" s="230"/>
      <c r="C4186" s="231"/>
      <c r="D4186" s="223"/>
      <c r="E4186" s="227"/>
      <c r="F4186" s="230"/>
      <c r="H4186" s="220"/>
      <c r="I4186" s="223"/>
    </row>
    <row r="4187" spans="1:9">
      <c r="A4187" s="230"/>
      <c r="B4187" s="230"/>
      <c r="C4187" s="231"/>
      <c r="D4187" s="223"/>
      <c r="E4187" s="227"/>
      <c r="F4187" s="230"/>
      <c r="H4187" s="220"/>
      <c r="I4187" s="223"/>
    </row>
    <row r="4188" spans="1:9">
      <c r="A4188" s="230"/>
      <c r="B4188" s="230"/>
      <c r="C4188" s="231"/>
      <c r="D4188" s="223"/>
      <c r="E4188" s="227"/>
      <c r="F4188" s="230"/>
      <c r="H4188" s="220"/>
      <c r="I4188" s="223"/>
    </row>
    <row r="4189" spans="1:9">
      <c r="A4189" s="230"/>
      <c r="B4189" s="230"/>
      <c r="C4189" s="231"/>
      <c r="D4189" s="223"/>
      <c r="E4189" s="227"/>
      <c r="F4189" s="230"/>
      <c r="H4189" s="220"/>
      <c r="I4189" s="223"/>
    </row>
    <row r="4190" spans="1:9">
      <c r="A4190" s="230"/>
      <c r="B4190" s="230"/>
      <c r="C4190" s="231"/>
      <c r="D4190" s="223"/>
      <c r="E4190" s="227"/>
      <c r="F4190" s="230"/>
      <c r="H4190" s="220"/>
      <c r="I4190" s="223"/>
    </row>
    <row r="4191" spans="1:9">
      <c r="A4191" s="230"/>
      <c r="B4191" s="230"/>
      <c r="C4191" s="231"/>
      <c r="D4191" s="223"/>
      <c r="E4191" s="227"/>
      <c r="F4191" s="230"/>
      <c r="H4191" s="220"/>
      <c r="I4191" s="223"/>
    </row>
    <row r="4192" spans="1:9">
      <c r="A4192" s="230"/>
      <c r="B4192" s="230"/>
      <c r="C4192" s="231"/>
      <c r="D4192" s="223"/>
      <c r="E4192" s="227"/>
      <c r="F4192" s="230"/>
      <c r="H4192" s="220"/>
      <c r="I4192" s="223"/>
    </row>
    <row r="4193" spans="1:9">
      <c r="A4193" s="230"/>
      <c r="B4193" s="230"/>
      <c r="C4193" s="231"/>
      <c r="D4193" s="223"/>
      <c r="E4193" s="227"/>
      <c r="F4193" s="230"/>
      <c r="H4193" s="220"/>
      <c r="I4193" s="223"/>
    </row>
    <row r="4194" spans="1:9">
      <c r="A4194" s="230"/>
      <c r="B4194" s="230"/>
      <c r="C4194" s="231"/>
      <c r="D4194" s="223"/>
      <c r="E4194" s="227"/>
      <c r="F4194" s="230"/>
      <c r="H4194" s="220"/>
      <c r="I4194" s="223"/>
    </row>
    <row r="4195" spans="1:9">
      <c r="A4195" s="230"/>
      <c r="B4195" s="230"/>
      <c r="C4195" s="231"/>
      <c r="D4195" s="223"/>
      <c r="E4195" s="227"/>
      <c r="F4195" s="230"/>
      <c r="H4195" s="220"/>
      <c r="I4195" s="223"/>
    </row>
    <row r="4196" spans="1:9">
      <c r="A4196" s="230"/>
      <c r="B4196" s="230"/>
      <c r="C4196" s="231"/>
      <c r="D4196" s="223"/>
      <c r="E4196" s="227"/>
      <c r="F4196" s="230"/>
      <c r="H4196" s="220"/>
      <c r="I4196" s="223"/>
    </row>
    <row r="4197" spans="1:9">
      <c r="A4197" s="230"/>
      <c r="B4197" s="230"/>
      <c r="C4197" s="231"/>
      <c r="D4197" s="223"/>
      <c r="E4197" s="227"/>
      <c r="F4197" s="230"/>
      <c r="H4197" s="220"/>
      <c r="I4197" s="223"/>
    </row>
    <row r="4198" spans="1:9">
      <c r="A4198" s="230"/>
      <c r="B4198" s="230"/>
      <c r="C4198" s="231"/>
      <c r="D4198" s="223"/>
      <c r="E4198" s="227"/>
      <c r="F4198" s="230"/>
      <c r="H4198" s="220"/>
      <c r="I4198" s="223"/>
    </row>
    <row r="4199" spans="1:9">
      <c r="A4199" s="230"/>
      <c r="B4199" s="230"/>
      <c r="C4199" s="231"/>
      <c r="D4199" s="223"/>
      <c r="E4199" s="227"/>
      <c r="F4199" s="230"/>
      <c r="H4199" s="220"/>
      <c r="I4199" s="223"/>
    </row>
    <row r="4200" spans="1:9">
      <c r="A4200" s="230"/>
      <c r="B4200" s="230"/>
      <c r="C4200" s="231"/>
      <c r="D4200" s="223"/>
      <c r="E4200" s="227"/>
      <c r="F4200" s="230"/>
      <c r="H4200" s="220"/>
      <c r="I4200" s="223"/>
    </row>
    <row r="4201" spans="1:9">
      <c r="A4201" s="230"/>
      <c r="B4201" s="230"/>
      <c r="C4201" s="231"/>
      <c r="D4201" s="223"/>
      <c r="E4201" s="227"/>
      <c r="F4201" s="230"/>
      <c r="H4201" s="220"/>
      <c r="I4201" s="223"/>
    </row>
    <row r="4202" spans="1:9">
      <c r="A4202" s="230"/>
      <c r="B4202" s="230"/>
      <c r="C4202" s="231"/>
      <c r="D4202" s="223"/>
      <c r="E4202" s="227"/>
      <c r="F4202" s="230"/>
      <c r="H4202" s="220"/>
      <c r="I4202" s="223"/>
    </row>
    <row r="4203" spans="1:9">
      <c r="A4203" s="230"/>
      <c r="B4203" s="230"/>
      <c r="C4203" s="231"/>
      <c r="D4203" s="223"/>
      <c r="E4203" s="227"/>
      <c r="F4203" s="230"/>
      <c r="H4203" s="220"/>
      <c r="I4203" s="223"/>
    </row>
    <row r="4204" spans="1:9">
      <c r="A4204" s="230"/>
      <c r="B4204" s="230"/>
      <c r="C4204" s="231"/>
      <c r="D4204" s="223"/>
      <c r="E4204" s="227"/>
      <c r="F4204" s="230"/>
      <c r="H4204" s="220"/>
      <c r="I4204" s="223"/>
    </row>
    <row r="4205" spans="1:9">
      <c r="A4205" s="230"/>
      <c r="B4205" s="230"/>
      <c r="C4205" s="231"/>
      <c r="D4205" s="223"/>
      <c r="E4205" s="227"/>
      <c r="F4205" s="230"/>
      <c r="H4205" s="220"/>
      <c r="I4205" s="223"/>
    </row>
    <row r="4206" spans="1:9">
      <c r="A4206" s="230"/>
      <c r="B4206" s="230"/>
      <c r="C4206" s="231"/>
      <c r="D4206" s="223"/>
      <c r="E4206" s="227"/>
      <c r="F4206" s="230"/>
      <c r="H4206" s="220"/>
      <c r="I4206" s="223"/>
    </row>
    <row r="4207" spans="1:9">
      <c r="A4207" s="230"/>
      <c r="B4207" s="230"/>
      <c r="C4207" s="231"/>
      <c r="D4207" s="223"/>
      <c r="E4207" s="227"/>
      <c r="F4207" s="230"/>
      <c r="H4207" s="220"/>
      <c r="I4207" s="223"/>
    </row>
    <row r="4208" spans="1:9">
      <c r="A4208" s="230"/>
      <c r="B4208" s="230"/>
      <c r="C4208" s="231"/>
      <c r="D4208" s="223"/>
      <c r="E4208" s="227"/>
      <c r="F4208" s="230"/>
      <c r="H4208" s="220"/>
      <c r="I4208" s="223"/>
    </row>
    <row r="4209" spans="1:9">
      <c r="A4209" s="230"/>
      <c r="B4209" s="230"/>
      <c r="C4209" s="231"/>
      <c r="D4209" s="223"/>
      <c r="E4209" s="227"/>
      <c r="F4209" s="230"/>
      <c r="H4209" s="220"/>
      <c r="I4209" s="223"/>
    </row>
    <row r="4210" spans="1:9">
      <c r="A4210" s="230"/>
      <c r="B4210" s="230"/>
      <c r="C4210" s="231"/>
      <c r="D4210" s="223"/>
      <c r="E4210" s="227"/>
      <c r="F4210" s="230"/>
      <c r="H4210" s="220"/>
      <c r="I4210" s="223"/>
    </row>
    <row r="4211" spans="1:9">
      <c r="A4211" s="230"/>
      <c r="B4211" s="230"/>
      <c r="C4211" s="231"/>
      <c r="D4211" s="223"/>
      <c r="E4211" s="227"/>
      <c r="F4211" s="230"/>
      <c r="H4211" s="220"/>
      <c r="I4211" s="223"/>
    </row>
    <row r="4212" spans="1:9">
      <c r="A4212" s="230"/>
      <c r="B4212" s="230"/>
      <c r="C4212" s="231"/>
      <c r="D4212" s="223"/>
      <c r="E4212" s="227"/>
      <c r="F4212" s="230"/>
      <c r="H4212" s="220"/>
      <c r="I4212" s="223"/>
    </row>
    <row r="4213" spans="1:9">
      <c r="A4213" s="230"/>
      <c r="B4213" s="230"/>
      <c r="C4213" s="231"/>
      <c r="D4213" s="223"/>
      <c r="E4213" s="227"/>
      <c r="F4213" s="230"/>
      <c r="H4213" s="220"/>
      <c r="I4213" s="223"/>
    </row>
    <row r="4214" spans="1:9">
      <c r="A4214" s="230"/>
      <c r="B4214" s="230"/>
      <c r="C4214" s="231"/>
      <c r="D4214" s="223"/>
      <c r="E4214" s="227"/>
      <c r="F4214" s="230"/>
      <c r="H4214" s="220"/>
      <c r="I4214" s="223"/>
    </row>
    <row r="4215" spans="1:9">
      <c r="A4215" s="230"/>
      <c r="B4215" s="230"/>
      <c r="C4215" s="231"/>
      <c r="D4215" s="223"/>
      <c r="E4215" s="227"/>
      <c r="F4215" s="230"/>
      <c r="H4215" s="220"/>
      <c r="I4215" s="223"/>
    </row>
    <row r="4216" spans="1:9">
      <c r="A4216" s="230"/>
      <c r="B4216" s="230"/>
      <c r="C4216" s="231"/>
      <c r="D4216" s="223"/>
      <c r="E4216" s="227"/>
      <c r="F4216" s="230"/>
      <c r="H4216" s="220"/>
      <c r="I4216" s="223"/>
    </row>
    <row r="4217" spans="1:9">
      <c r="A4217" s="230"/>
      <c r="B4217" s="230"/>
      <c r="C4217" s="231"/>
      <c r="D4217" s="223"/>
      <c r="E4217" s="227"/>
      <c r="F4217" s="230"/>
      <c r="H4217" s="220"/>
      <c r="I4217" s="223"/>
    </row>
    <row r="4218" spans="1:9">
      <c r="A4218" s="230"/>
      <c r="B4218" s="230"/>
      <c r="C4218" s="231"/>
      <c r="D4218" s="223"/>
      <c r="E4218" s="227"/>
      <c r="F4218" s="230"/>
      <c r="H4218" s="220"/>
      <c r="I4218" s="223"/>
    </row>
    <row r="4219" spans="1:9">
      <c r="A4219" s="230"/>
      <c r="B4219" s="230"/>
      <c r="C4219" s="231"/>
      <c r="D4219" s="223"/>
      <c r="E4219" s="227"/>
      <c r="F4219" s="230"/>
      <c r="H4219" s="220"/>
      <c r="I4219" s="223"/>
    </row>
    <row r="4220" spans="1:9">
      <c r="A4220" s="230"/>
      <c r="B4220" s="230"/>
      <c r="C4220" s="231"/>
      <c r="D4220" s="223"/>
      <c r="E4220" s="227"/>
      <c r="F4220" s="230"/>
      <c r="H4220" s="220"/>
      <c r="I4220" s="223"/>
    </row>
    <row r="4221" spans="1:9">
      <c r="A4221" s="230"/>
      <c r="B4221" s="230"/>
      <c r="C4221" s="231"/>
      <c r="D4221" s="223"/>
      <c r="E4221" s="227"/>
      <c r="F4221" s="230"/>
      <c r="H4221" s="220"/>
      <c r="I4221" s="223"/>
    </row>
    <row r="4222" spans="1:9">
      <c r="A4222" s="230"/>
      <c r="B4222" s="230"/>
      <c r="C4222" s="231"/>
      <c r="D4222" s="223"/>
      <c r="E4222" s="227"/>
      <c r="F4222" s="230"/>
      <c r="H4222" s="220"/>
      <c r="I4222" s="223"/>
    </row>
    <row r="4223" spans="1:9">
      <c r="A4223" s="230"/>
      <c r="B4223" s="230"/>
      <c r="C4223" s="231"/>
      <c r="D4223" s="223"/>
      <c r="E4223" s="227"/>
      <c r="F4223" s="230"/>
      <c r="H4223" s="220"/>
      <c r="I4223" s="223"/>
    </row>
    <row r="4224" spans="1:9">
      <c r="A4224" s="230"/>
      <c r="B4224" s="230"/>
      <c r="C4224" s="231"/>
      <c r="D4224" s="223"/>
      <c r="E4224" s="227"/>
      <c r="F4224" s="230"/>
      <c r="H4224" s="220"/>
      <c r="I4224" s="223"/>
    </row>
    <row r="4225" spans="1:9">
      <c r="A4225" s="230"/>
      <c r="B4225" s="230"/>
      <c r="C4225" s="231"/>
      <c r="D4225" s="223"/>
      <c r="E4225" s="227"/>
      <c r="F4225" s="230"/>
      <c r="H4225" s="220"/>
      <c r="I4225" s="223"/>
    </row>
    <row r="4226" spans="1:9">
      <c r="A4226" s="230"/>
      <c r="B4226" s="230"/>
      <c r="C4226" s="231"/>
      <c r="D4226" s="223"/>
      <c r="E4226" s="227"/>
      <c r="F4226" s="230"/>
      <c r="H4226" s="220"/>
      <c r="I4226" s="223"/>
    </row>
    <row r="4227" spans="1:9">
      <c r="A4227" s="230"/>
      <c r="B4227" s="230"/>
      <c r="C4227" s="231"/>
      <c r="D4227" s="223"/>
      <c r="E4227" s="227"/>
      <c r="F4227" s="230"/>
      <c r="H4227" s="220"/>
      <c r="I4227" s="223"/>
    </row>
    <row r="4228" spans="1:9">
      <c r="A4228" s="230"/>
      <c r="B4228" s="230"/>
      <c r="C4228" s="231"/>
      <c r="D4228" s="223"/>
      <c r="E4228" s="227"/>
      <c r="F4228" s="230"/>
      <c r="H4228" s="220"/>
      <c r="I4228" s="223"/>
    </row>
    <row r="4229" spans="1:9">
      <c r="A4229" s="230"/>
      <c r="B4229" s="230"/>
      <c r="C4229" s="231"/>
      <c r="D4229" s="223"/>
      <c r="E4229" s="227"/>
      <c r="F4229" s="230"/>
      <c r="H4229" s="220"/>
      <c r="I4229" s="223"/>
    </row>
    <row r="4230" spans="1:9">
      <c r="A4230" s="230"/>
      <c r="B4230" s="230"/>
      <c r="C4230" s="231"/>
      <c r="D4230" s="223"/>
      <c r="E4230" s="227"/>
      <c r="F4230" s="230"/>
      <c r="H4230" s="220"/>
      <c r="I4230" s="223"/>
    </row>
    <row r="4231" spans="1:9">
      <c r="A4231" s="230"/>
      <c r="B4231" s="230"/>
      <c r="C4231" s="231"/>
      <c r="D4231" s="223"/>
      <c r="E4231" s="227"/>
      <c r="F4231" s="230"/>
      <c r="H4231" s="220"/>
      <c r="I4231" s="223"/>
    </row>
    <row r="4232" spans="1:9">
      <c r="A4232" s="230"/>
      <c r="B4232" s="230"/>
      <c r="C4232" s="231"/>
      <c r="D4232" s="223"/>
      <c r="E4232" s="227"/>
      <c r="F4232" s="230"/>
      <c r="H4232" s="220"/>
      <c r="I4232" s="223"/>
    </row>
    <row r="4233" spans="1:9">
      <c r="A4233" s="230"/>
      <c r="B4233" s="230"/>
      <c r="C4233" s="231"/>
      <c r="D4233" s="223"/>
      <c r="E4233" s="227"/>
      <c r="F4233" s="230"/>
      <c r="H4233" s="220"/>
      <c r="I4233" s="223"/>
    </row>
    <row r="4234" spans="1:9">
      <c r="A4234" s="230"/>
      <c r="B4234" s="230"/>
      <c r="C4234" s="231"/>
      <c r="D4234" s="223"/>
      <c r="E4234" s="227"/>
      <c r="F4234" s="230"/>
      <c r="H4234" s="220"/>
      <c r="I4234" s="223"/>
    </row>
    <row r="4235" spans="1:9">
      <c r="A4235" s="230"/>
      <c r="B4235" s="230"/>
      <c r="C4235" s="231"/>
      <c r="D4235" s="223"/>
      <c r="E4235" s="227"/>
      <c r="F4235" s="230"/>
      <c r="H4235" s="220"/>
      <c r="I4235" s="223"/>
    </row>
    <row r="4236" spans="1:9">
      <c r="A4236" s="230"/>
      <c r="B4236" s="230"/>
      <c r="C4236" s="231"/>
      <c r="D4236" s="223"/>
      <c r="E4236" s="227"/>
      <c r="F4236" s="230"/>
      <c r="H4236" s="220"/>
      <c r="I4236" s="223"/>
    </row>
    <row r="4237" spans="1:9">
      <c r="A4237" s="230"/>
      <c r="B4237" s="230"/>
      <c r="C4237" s="231"/>
      <c r="D4237" s="223"/>
      <c r="E4237" s="227"/>
      <c r="F4237" s="230"/>
      <c r="H4237" s="220"/>
      <c r="I4237" s="223"/>
    </row>
    <row r="4238" spans="1:9">
      <c r="A4238" s="230"/>
      <c r="B4238" s="230"/>
      <c r="C4238" s="231"/>
      <c r="D4238" s="223"/>
      <c r="E4238" s="227"/>
      <c r="F4238" s="230"/>
      <c r="H4238" s="220"/>
      <c r="I4238" s="223"/>
    </row>
    <row r="4239" spans="1:9">
      <c r="A4239" s="230"/>
      <c r="B4239" s="230"/>
      <c r="C4239" s="231"/>
      <c r="D4239" s="223"/>
      <c r="E4239" s="227"/>
      <c r="F4239" s="230"/>
      <c r="H4239" s="220"/>
      <c r="I4239" s="223"/>
    </row>
    <row r="4240" spans="1:9">
      <c r="A4240" s="230"/>
      <c r="B4240" s="230"/>
      <c r="C4240" s="231"/>
      <c r="D4240" s="223"/>
      <c r="E4240" s="227"/>
      <c r="F4240" s="230"/>
      <c r="H4240" s="220"/>
      <c r="I4240" s="223"/>
    </row>
    <row r="4241" spans="1:9">
      <c r="A4241" s="230"/>
      <c r="B4241" s="230"/>
      <c r="C4241" s="231"/>
      <c r="D4241" s="223"/>
      <c r="E4241" s="227"/>
      <c r="F4241" s="230"/>
      <c r="H4241" s="220"/>
      <c r="I4241" s="223"/>
    </row>
    <row r="4242" spans="1:9">
      <c r="A4242" s="230"/>
      <c r="B4242" s="230"/>
      <c r="C4242" s="231"/>
      <c r="D4242" s="223"/>
      <c r="E4242" s="227"/>
      <c r="F4242" s="230"/>
      <c r="H4242" s="220"/>
      <c r="I4242" s="223"/>
    </row>
    <row r="4243" spans="1:9">
      <c r="A4243" s="230"/>
      <c r="B4243" s="230"/>
      <c r="C4243" s="231"/>
      <c r="D4243" s="223"/>
      <c r="E4243" s="227"/>
      <c r="F4243" s="230"/>
      <c r="H4243" s="220"/>
      <c r="I4243" s="223"/>
    </row>
    <row r="4244" spans="1:9">
      <c r="A4244" s="230"/>
      <c r="B4244" s="230"/>
      <c r="C4244" s="231"/>
      <c r="D4244" s="223"/>
      <c r="E4244" s="227"/>
      <c r="F4244" s="230"/>
      <c r="H4244" s="220"/>
      <c r="I4244" s="223"/>
    </row>
    <row r="4245" spans="1:9">
      <c r="A4245" s="230"/>
      <c r="B4245" s="230"/>
      <c r="C4245" s="231"/>
      <c r="D4245" s="223"/>
      <c r="E4245" s="227"/>
      <c r="F4245" s="230"/>
      <c r="H4245" s="220"/>
      <c r="I4245" s="223"/>
    </row>
    <row r="4246" spans="1:9">
      <c r="A4246" s="230"/>
      <c r="B4246" s="230"/>
      <c r="C4246" s="231"/>
      <c r="D4246" s="223"/>
      <c r="E4246" s="227"/>
      <c r="F4246" s="230"/>
      <c r="H4246" s="220"/>
      <c r="I4246" s="223"/>
    </row>
    <row r="4247" spans="1:9">
      <c r="A4247" s="230"/>
      <c r="B4247" s="230"/>
      <c r="C4247" s="231"/>
      <c r="D4247" s="223"/>
      <c r="E4247" s="227"/>
      <c r="F4247" s="230"/>
      <c r="H4247" s="220"/>
      <c r="I4247" s="223"/>
    </row>
    <row r="4248" spans="1:9">
      <c r="A4248" s="230"/>
      <c r="B4248" s="230"/>
      <c r="C4248" s="231"/>
      <c r="D4248" s="223"/>
      <c r="E4248" s="227"/>
      <c r="F4248" s="230"/>
      <c r="H4248" s="220"/>
      <c r="I4248" s="223"/>
    </row>
    <row r="4249" spans="1:9">
      <c r="A4249" s="230"/>
      <c r="B4249" s="230"/>
      <c r="C4249" s="231"/>
      <c r="D4249" s="223"/>
      <c r="E4249" s="227"/>
      <c r="F4249" s="230"/>
      <c r="H4249" s="220"/>
      <c r="I4249" s="223"/>
    </row>
    <row r="4250" spans="1:9">
      <c r="A4250" s="230"/>
      <c r="B4250" s="230"/>
      <c r="C4250" s="231"/>
      <c r="D4250" s="223"/>
      <c r="E4250" s="227"/>
      <c r="F4250" s="230"/>
      <c r="H4250" s="220"/>
      <c r="I4250" s="223"/>
    </row>
    <row r="4251" spans="1:9">
      <c r="A4251" s="230"/>
      <c r="B4251" s="230"/>
      <c r="C4251" s="231"/>
      <c r="D4251" s="223"/>
      <c r="E4251" s="227"/>
      <c r="F4251" s="230"/>
      <c r="H4251" s="220"/>
      <c r="I4251" s="223"/>
    </row>
    <row r="4252" spans="1:9">
      <c r="A4252" s="230"/>
      <c r="B4252" s="230"/>
      <c r="C4252" s="231"/>
      <c r="D4252" s="223"/>
      <c r="E4252" s="227"/>
      <c r="F4252" s="230"/>
      <c r="H4252" s="220"/>
      <c r="I4252" s="223"/>
    </row>
    <row r="4253" spans="1:9">
      <c r="A4253" s="230"/>
      <c r="B4253" s="230"/>
      <c r="C4253" s="231"/>
      <c r="D4253" s="223"/>
      <c r="E4253" s="227"/>
      <c r="F4253" s="230"/>
      <c r="H4253" s="220"/>
      <c r="I4253" s="223"/>
    </row>
    <row r="4254" spans="1:9">
      <c r="A4254" s="230"/>
      <c r="B4254" s="230"/>
      <c r="C4254" s="231"/>
      <c r="D4254" s="223"/>
      <c r="E4254" s="227"/>
      <c r="F4254" s="230"/>
      <c r="H4254" s="220"/>
      <c r="I4254" s="223"/>
    </row>
    <row r="4255" spans="1:9">
      <c r="A4255" s="230"/>
      <c r="B4255" s="230"/>
      <c r="C4255" s="231"/>
      <c r="D4255" s="223"/>
      <c r="E4255" s="227"/>
      <c r="F4255" s="230"/>
      <c r="H4255" s="220"/>
      <c r="I4255" s="223"/>
    </row>
    <row r="4256" spans="1:9">
      <c r="A4256" s="230"/>
      <c r="B4256" s="230"/>
      <c r="C4256" s="231"/>
      <c r="D4256" s="223"/>
      <c r="E4256" s="227"/>
      <c r="F4256" s="230"/>
      <c r="H4256" s="220"/>
      <c r="I4256" s="223"/>
    </row>
    <row r="4257" spans="1:9">
      <c r="A4257" s="230"/>
      <c r="B4257" s="230"/>
      <c r="C4257" s="231"/>
      <c r="D4257" s="223"/>
      <c r="E4257" s="227"/>
      <c r="F4257" s="230"/>
      <c r="H4257" s="220"/>
      <c r="I4257" s="223"/>
    </row>
    <row r="4258" spans="1:9">
      <c r="A4258" s="230"/>
      <c r="B4258" s="230"/>
      <c r="C4258" s="231"/>
      <c r="D4258" s="223"/>
      <c r="E4258" s="227"/>
      <c r="F4258" s="230"/>
      <c r="H4258" s="220"/>
      <c r="I4258" s="223"/>
    </row>
    <row r="4259" spans="1:9">
      <c r="A4259" s="230"/>
      <c r="B4259" s="230"/>
      <c r="C4259" s="231"/>
      <c r="D4259" s="223"/>
      <c r="E4259" s="227"/>
      <c r="F4259" s="230"/>
      <c r="H4259" s="220"/>
      <c r="I4259" s="223"/>
    </row>
    <row r="4260" spans="1:9">
      <c r="A4260" s="230"/>
      <c r="B4260" s="230"/>
      <c r="C4260" s="231"/>
      <c r="D4260" s="223"/>
      <c r="E4260" s="227"/>
      <c r="F4260" s="230"/>
      <c r="H4260" s="220"/>
      <c r="I4260" s="223"/>
    </row>
    <row r="4261" spans="1:9">
      <c r="A4261" s="230"/>
      <c r="B4261" s="230"/>
      <c r="C4261" s="231"/>
      <c r="D4261" s="223"/>
      <c r="E4261" s="227"/>
      <c r="F4261" s="230"/>
      <c r="H4261" s="220"/>
      <c r="I4261" s="223"/>
    </row>
    <row r="4262" spans="1:9">
      <c r="A4262" s="230"/>
      <c r="B4262" s="230"/>
      <c r="C4262" s="231"/>
      <c r="D4262" s="223"/>
      <c r="E4262" s="227"/>
      <c r="F4262" s="230"/>
      <c r="H4262" s="220"/>
      <c r="I4262" s="223"/>
    </row>
    <row r="4263" spans="1:9">
      <c r="A4263" s="230"/>
      <c r="B4263" s="230"/>
      <c r="C4263" s="231"/>
      <c r="D4263" s="223"/>
      <c r="E4263" s="227"/>
      <c r="F4263" s="230"/>
      <c r="H4263" s="220"/>
      <c r="I4263" s="223"/>
    </row>
    <row r="4264" spans="1:9">
      <c r="A4264" s="230"/>
      <c r="B4264" s="230"/>
      <c r="C4264" s="231"/>
      <c r="D4264" s="223"/>
      <c r="E4264" s="227"/>
      <c r="F4264" s="230"/>
      <c r="H4264" s="220"/>
      <c r="I4264" s="223"/>
    </row>
    <row r="4265" spans="1:9">
      <c r="A4265" s="230"/>
      <c r="B4265" s="230"/>
      <c r="C4265" s="231"/>
      <c r="D4265" s="223"/>
      <c r="E4265" s="227"/>
      <c r="F4265" s="230"/>
      <c r="H4265" s="220"/>
      <c r="I4265" s="223"/>
    </row>
    <row r="4266" spans="1:9">
      <c r="A4266" s="230"/>
      <c r="B4266" s="230"/>
      <c r="C4266" s="231"/>
      <c r="D4266" s="223"/>
      <c r="E4266" s="227"/>
      <c r="F4266" s="230"/>
      <c r="H4266" s="220"/>
      <c r="I4266" s="223"/>
    </row>
    <row r="4267" spans="1:9">
      <c r="A4267" s="230"/>
      <c r="B4267" s="230"/>
      <c r="C4267" s="231"/>
      <c r="D4267" s="223"/>
      <c r="E4267" s="227"/>
      <c r="F4267" s="230"/>
      <c r="H4267" s="220"/>
      <c r="I4267" s="223"/>
    </row>
    <row r="4268" spans="1:9">
      <c r="A4268" s="230"/>
      <c r="B4268" s="230"/>
      <c r="C4268" s="231"/>
      <c r="D4268" s="223"/>
      <c r="E4268" s="227"/>
      <c r="F4268" s="230"/>
      <c r="H4268" s="220"/>
      <c r="I4268" s="223"/>
    </row>
    <row r="4269" spans="1:9">
      <c r="A4269" s="230"/>
      <c r="B4269" s="230"/>
      <c r="C4269" s="231"/>
      <c r="D4269" s="223"/>
      <c r="E4269" s="227"/>
      <c r="F4269" s="230"/>
      <c r="H4269" s="220"/>
      <c r="I4269" s="223"/>
    </row>
    <row r="4270" spans="1:9">
      <c r="A4270" s="230"/>
      <c r="B4270" s="230"/>
      <c r="C4270" s="231"/>
      <c r="D4270" s="223"/>
      <c r="E4270" s="227"/>
      <c r="F4270" s="230"/>
      <c r="H4270" s="220"/>
      <c r="I4270" s="223"/>
    </row>
    <row r="4271" spans="1:9">
      <c r="A4271" s="230"/>
      <c r="B4271" s="230"/>
      <c r="C4271" s="231"/>
      <c r="D4271" s="223"/>
      <c r="E4271" s="227"/>
      <c r="F4271" s="230"/>
      <c r="H4271" s="220"/>
      <c r="I4271" s="223"/>
    </row>
    <row r="4272" spans="1:9">
      <c r="A4272" s="230"/>
      <c r="B4272" s="230"/>
      <c r="C4272" s="231"/>
      <c r="D4272" s="223"/>
      <c r="E4272" s="227"/>
      <c r="F4272" s="230"/>
      <c r="H4272" s="220"/>
      <c r="I4272" s="223"/>
    </row>
    <row r="4273" spans="1:9">
      <c r="A4273" s="230"/>
      <c r="B4273" s="230"/>
      <c r="C4273" s="231"/>
      <c r="D4273" s="223"/>
      <c r="E4273" s="227"/>
      <c r="F4273" s="230"/>
      <c r="H4273" s="220"/>
      <c r="I4273" s="223"/>
    </row>
    <row r="4274" spans="1:9">
      <c r="A4274" s="230"/>
      <c r="B4274" s="230"/>
      <c r="C4274" s="231"/>
      <c r="D4274" s="223"/>
      <c r="E4274" s="227"/>
      <c r="F4274" s="230"/>
      <c r="H4274" s="220"/>
      <c r="I4274" s="223"/>
    </row>
    <row r="4275" spans="1:9">
      <c r="A4275" s="230"/>
      <c r="B4275" s="230"/>
      <c r="C4275" s="231"/>
      <c r="D4275" s="223"/>
      <c r="E4275" s="227"/>
      <c r="F4275" s="230"/>
      <c r="H4275" s="220"/>
      <c r="I4275" s="223"/>
    </row>
    <row r="4276" spans="1:9">
      <c r="A4276" s="230"/>
      <c r="B4276" s="230"/>
      <c r="C4276" s="231"/>
      <c r="D4276" s="223"/>
      <c r="E4276" s="227"/>
      <c r="F4276" s="230"/>
      <c r="H4276" s="220"/>
      <c r="I4276" s="223"/>
    </row>
    <row r="4277" spans="1:9">
      <c r="A4277" s="230"/>
      <c r="B4277" s="230"/>
      <c r="C4277" s="231"/>
      <c r="D4277" s="223"/>
      <c r="E4277" s="227"/>
      <c r="F4277" s="230"/>
      <c r="H4277" s="220"/>
      <c r="I4277" s="223"/>
    </row>
    <row r="4278" spans="1:9">
      <c r="A4278" s="230"/>
      <c r="B4278" s="230"/>
      <c r="C4278" s="231"/>
      <c r="D4278" s="223"/>
      <c r="E4278" s="227"/>
      <c r="F4278" s="230"/>
      <c r="H4278" s="220"/>
      <c r="I4278" s="223"/>
    </row>
    <row r="4279" spans="1:9">
      <c r="A4279" s="230"/>
      <c r="B4279" s="230"/>
      <c r="C4279" s="231"/>
      <c r="D4279" s="223"/>
      <c r="E4279" s="227"/>
      <c r="F4279" s="230"/>
      <c r="H4279" s="220"/>
      <c r="I4279" s="223"/>
    </row>
    <row r="4280" spans="1:9">
      <c r="A4280" s="230"/>
      <c r="B4280" s="230"/>
      <c r="C4280" s="231"/>
      <c r="D4280" s="223"/>
      <c r="E4280" s="227"/>
      <c r="F4280" s="230"/>
      <c r="H4280" s="220"/>
      <c r="I4280" s="223"/>
    </row>
    <row r="4281" spans="1:9">
      <c r="A4281" s="230"/>
      <c r="B4281" s="230"/>
      <c r="C4281" s="231"/>
      <c r="D4281" s="223"/>
      <c r="E4281" s="227"/>
      <c r="F4281" s="230"/>
      <c r="H4281" s="220"/>
      <c r="I4281" s="223"/>
    </row>
    <row r="4282" spans="1:9">
      <c r="A4282" s="230"/>
      <c r="B4282" s="230"/>
      <c r="C4282" s="231"/>
      <c r="D4282" s="223"/>
      <c r="E4282" s="227"/>
      <c r="F4282" s="230"/>
      <c r="H4282" s="220"/>
      <c r="I4282" s="223"/>
    </row>
    <row r="4283" spans="1:9">
      <c r="A4283" s="230"/>
      <c r="B4283" s="230"/>
      <c r="C4283" s="231"/>
      <c r="D4283" s="223"/>
      <c r="E4283" s="227"/>
      <c r="F4283" s="230"/>
      <c r="H4283" s="220"/>
      <c r="I4283" s="223"/>
    </row>
    <row r="4284" spans="1:9">
      <c r="A4284" s="230"/>
      <c r="B4284" s="230"/>
      <c r="C4284" s="231"/>
      <c r="D4284" s="223"/>
      <c r="E4284" s="227"/>
      <c r="F4284" s="230"/>
      <c r="H4284" s="220"/>
      <c r="I4284" s="223"/>
    </row>
    <row r="4285" spans="1:9">
      <c r="A4285" s="230"/>
      <c r="B4285" s="230"/>
      <c r="C4285" s="231"/>
      <c r="D4285" s="223"/>
      <c r="E4285" s="227"/>
      <c r="F4285" s="230"/>
      <c r="H4285" s="220"/>
      <c r="I4285" s="223"/>
    </row>
    <row r="4286" spans="1:9">
      <c r="A4286" s="230"/>
      <c r="B4286" s="230"/>
      <c r="C4286" s="231"/>
      <c r="D4286" s="223"/>
      <c r="E4286" s="227"/>
      <c r="F4286" s="230"/>
      <c r="H4286" s="220"/>
      <c r="I4286" s="223"/>
    </row>
    <row r="4287" spans="1:9">
      <c r="A4287" s="230"/>
      <c r="B4287" s="230"/>
      <c r="C4287" s="231"/>
      <c r="D4287" s="223"/>
      <c r="E4287" s="227"/>
      <c r="F4287" s="230"/>
      <c r="H4287" s="220"/>
      <c r="I4287" s="223"/>
    </row>
    <row r="4288" spans="1:9">
      <c r="A4288" s="230"/>
      <c r="B4288" s="230"/>
      <c r="C4288" s="231"/>
      <c r="D4288" s="223"/>
      <c r="E4288" s="227"/>
      <c r="F4288" s="230"/>
      <c r="H4288" s="220"/>
      <c r="I4288" s="223"/>
    </row>
    <row r="4289" spans="1:9">
      <c r="A4289" s="230"/>
      <c r="B4289" s="230"/>
      <c r="C4289" s="231"/>
      <c r="D4289" s="223"/>
      <c r="E4289" s="227"/>
      <c r="F4289" s="230"/>
      <c r="H4289" s="220"/>
      <c r="I4289" s="223"/>
    </row>
    <row r="4290" spans="1:9">
      <c r="A4290" s="230"/>
      <c r="B4290" s="230"/>
      <c r="C4290" s="231"/>
      <c r="D4290" s="223"/>
      <c r="E4290" s="227"/>
      <c r="F4290" s="230"/>
      <c r="H4290" s="220"/>
      <c r="I4290" s="223"/>
    </row>
    <row r="4291" spans="1:9">
      <c r="A4291" s="230"/>
      <c r="B4291" s="230"/>
      <c r="C4291" s="231"/>
      <c r="D4291" s="223"/>
      <c r="E4291" s="227"/>
      <c r="F4291" s="230"/>
      <c r="H4291" s="220"/>
      <c r="I4291" s="223"/>
    </row>
    <row r="4292" spans="1:9">
      <c r="A4292" s="230"/>
      <c r="B4292" s="230"/>
      <c r="C4292" s="231"/>
      <c r="D4292" s="223"/>
      <c r="E4292" s="227"/>
      <c r="F4292" s="230"/>
      <c r="H4292" s="220"/>
      <c r="I4292" s="223"/>
    </row>
    <row r="4293" spans="1:9">
      <c r="A4293" s="230"/>
      <c r="B4293" s="230"/>
      <c r="C4293" s="231"/>
      <c r="D4293" s="223"/>
      <c r="E4293" s="227"/>
      <c r="F4293" s="230"/>
      <c r="H4293" s="220"/>
      <c r="I4293" s="223"/>
    </row>
    <row r="4294" spans="1:9">
      <c r="A4294" s="230"/>
      <c r="B4294" s="230"/>
      <c r="C4294" s="231"/>
      <c r="D4294" s="223"/>
      <c r="E4294" s="227"/>
      <c r="F4294" s="230"/>
      <c r="H4294" s="220"/>
      <c r="I4294" s="223"/>
    </row>
    <row r="4295" spans="1:9">
      <c r="A4295" s="230"/>
      <c r="B4295" s="230"/>
      <c r="C4295" s="231"/>
      <c r="D4295" s="223"/>
      <c r="E4295" s="227"/>
      <c r="F4295" s="230"/>
      <c r="H4295" s="220"/>
      <c r="I4295" s="223"/>
    </row>
    <row r="4296" spans="1:9">
      <c r="A4296" s="230"/>
      <c r="B4296" s="230"/>
      <c r="C4296" s="231"/>
      <c r="D4296" s="223"/>
      <c r="E4296" s="227"/>
      <c r="F4296" s="230"/>
      <c r="H4296" s="220"/>
      <c r="I4296" s="223"/>
    </row>
    <row r="4297" spans="1:9">
      <c r="A4297" s="230"/>
      <c r="B4297" s="230"/>
      <c r="C4297" s="231"/>
      <c r="D4297" s="223"/>
      <c r="E4297" s="227"/>
      <c r="F4297" s="230"/>
      <c r="H4297" s="220"/>
      <c r="I4297" s="223"/>
    </row>
    <row r="4298" spans="1:9">
      <c r="A4298" s="230"/>
      <c r="B4298" s="230"/>
      <c r="C4298" s="231"/>
      <c r="D4298" s="223"/>
      <c r="E4298" s="227"/>
      <c r="F4298" s="230"/>
      <c r="H4298" s="220"/>
      <c r="I4298" s="223"/>
    </row>
    <row r="4299" spans="1:9">
      <c r="A4299" s="230"/>
      <c r="B4299" s="230"/>
      <c r="C4299" s="231"/>
      <c r="D4299" s="223"/>
      <c r="E4299" s="227"/>
      <c r="F4299" s="230"/>
      <c r="H4299" s="220"/>
      <c r="I4299" s="223"/>
    </row>
    <row r="4300" spans="1:9">
      <c r="A4300" s="230"/>
      <c r="B4300" s="230"/>
      <c r="C4300" s="231"/>
      <c r="D4300" s="223"/>
      <c r="E4300" s="227"/>
      <c r="F4300" s="230"/>
      <c r="H4300" s="220"/>
      <c r="I4300" s="223"/>
    </row>
    <row r="4301" spans="1:9">
      <c r="A4301" s="230"/>
      <c r="B4301" s="230"/>
      <c r="C4301" s="231"/>
      <c r="D4301" s="223"/>
      <c r="E4301" s="227"/>
      <c r="F4301" s="230"/>
      <c r="H4301" s="220"/>
      <c r="I4301" s="223"/>
    </row>
    <row r="4302" spans="1:9">
      <c r="A4302" s="230"/>
      <c r="B4302" s="230"/>
      <c r="C4302" s="231"/>
      <c r="D4302" s="223"/>
      <c r="E4302" s="227"/>
      <c r="F4302" s="230"/>
      <c r="H4302" s="220"/>
      <c r="I4302" s="223"/>
    </row>
    <row r="4303" spans="1:9">
      <c r="A4303" s="230"/>
      <c r="B4303" s="230"/>
      <c r="C4303" s="231"/>
      <c r="D4303" s="223"/>
      <c r="E4303" s="227"/>
      <c r="F4303" s="230"/>
      <c r="H4303" s="220"/>
      <c r="I4303" s="223"/>
    </row>
    <row r="4304" spans="1:9">
      <c r="A4304" s="230"/>
      <c r="B4304" s="230"/>
      <c r="C4304" s="231"/>
      <c r="D4304" s="223"/>
      <c r="E4304" s="227"/>
      <c r="F4304" s="230"/>
      <c r="H4304" s="220"/>
      <c r="I4304" s="223"/>
    </row>
    <row r="4305" spans="1:9">
      <c r="A4305" s="230"/>
      <c r="B4305" s="230"/>
      <c r="C4305" s="231"/>
      <c r="D4305" s="223"/>
      <c r="E4305" s="227"/>
      <c r="F4305" s="230"/>
      <c r="H4305" s="220"/>
      <c r="I4305" s="223"/>
    </row>
    <row r="4306" spans="1:9">
      <c r="A4306" s="230"/>
      <c r="B4306" s="230"/>
      <c r="C4306" s="231"/>
      <c r="D4306" s="223"/>
      <c r="E4306" s="227"/>
      <c r="F4306" s="230"/>
      <c r="H4306" s="220"/>
      <c r="I4306" s="223"/>
    </row>
    <row r="4307" spans="1:9">
      <c r="A4307" s="230"/>
      <c r="B4307" s="230"/>
      <c r="C4307" s="231"/>
      <c r="D4307" s="223"/>
      <c r="E4307" s="227"/>
      <c r="F4307" s="230"/>
      <c r="H4307" s="220"/>
      <c r="I4307" s="223"/>
    </row>
    <row r="4308" spans="1:9">
      <c r="A4308" s="230"/>
      <c r="B4308" s="230"/>
      <c r="C4308" s="231"/>
      <c r="D4308" s="223"/>
      <c r="E4308" s="227"/>
      <c r="F4308" s="230"/>
      <c r="H4308" s="220"/>
      <c r="I4308" s="223"/>
    </row>
    <row r="4309" spans="1:9">
      <c r="A4309" s="230"/>
      <c r="B4309" s="230"/>
      <c r="C4309" s="231"/>
      <c r="D4309" s="223"/>
      <c r="E4309" s="227"/>
      <c r="F4309" s="230"/>
      <c r="H4309" s="220"/>
      <c r="I4309" s="223"/>
    </row>
    <row r="4310" spans="1:9">
      <c r="A4310" s="230"/>
      <c r="B4310" s="230"/>
      <c r="C4310" s="231"/>
      <c r="D4310" s="223"/>
      <c r="E4310" s="227"/>
      <c r="F4310" s="230"/>
      <c r="H4310" s="220"/>
      <c r="I4310" s="223"/>
    </row>
    <row r="4311" spans="1:9">
      <c r="A4311" s="230"/>
      <c r="B4311" s="230"/>
      <c r="C4311" s="231"/>
      <c r="D4311" s="223"/>
      <c r="E4311" s="227"/>
      <c r="F4311" s="230"/>
      <c r="H4311" s="220"/>
      <c r="I4311" s="223"/>
    </row>
    <row r="4312" spans="1:9">
      <c r="A4312" s="230"/>
      <c r="B4312" s="230"/>
      <c r="C4312" s="231"/>
      <c r="D4312" s="223"/>
      <c r="E4312" s="227"/>
      <c r="F4312" s="230"/>
      <c r="H4312" s="220"/>
      <c r="I4312" s="223"/>
    </row>
    <row r="4313" spans="1:9">
      <c r="A4313" s="230"/>
      <c r="B4313" s="230"/>
      <c r="C4313" s="231"/>
      <c r="D4313" s="223"/>
      <c r="E4313" s="227"/>
      <c r="F4313" s="230"/>
      <c r="H4313" s="220"/>
      <c r="I4313" s="223"/>
    </row>
    <row r="4314" spans="1:9">
      <c r="A4314" s="230"/>
      <c r="B4314" s="230"/>
      <c r="C4314" s="231"/>
      <c r="D4314" s="223"/>
      <c r="E4314" s="227"/>
      <c r="F4314" s="230"/>
      <c r="H4314" s="220"/>
      <c r="I4314" s="223"/>
    </row>
    <row r="4315" spans="1:9">
      <c r="A4315" s="230"/>
      <c r="B4315" s="230"/>
      <c r="C4315" s="231"/>
      <c r="D4315" s="223"/>
      <c r="E4315" s="227"/>
      <c r="F4315" s="230"/>
      <c r="H4315" s="220"/>
      <c r="I4315" s="223"/>
    </row>
    <row r="4316" spans="1:9">
      <c r="A4316" s="230"/>
      <c r="B4316" s="230"/>
      <c r="C4316" s="231"/>
      <c r="D4316" s="223"/>
      <c r="E4316" s="227"/>
      <c r="F4316" s="230"/>
      <c r="H4316" s="220"/>
      <c r="I4316" s="223"/>
    </row>
    <row r="4317" spans="1:9">
      <c r="A4317" s="230"/>
      <c r="B4317" s="230"/>
      <c r="C4317" s="231"/>
      <c r="D4317" s="223"/>
      <c r="E4317" s="227"/>
      <c r="F4317" s="230"/>
      <c r="H4317" s="220"/>
      <c r="I4317" s="223"/>
    </row>
    <row r="4318" spans="1:9">
      <c r="A4318" s="230"/>
      <c r="B4318" s="230"/>
      <c r="C4318" s="231"/>
      <c r="D4318" s="223"/>
      <c r="E4318" s="227"/>
      <c r="F4318" s="230"/>
      <c r="H4318" s="220"/>
      <c r="I4318" s="223"/>
    </row>
    <row r="4319" spans="1:9">
      <c r="A4319" s="230"/>
      <c r="B4319" s="230"/>
      <c r="C4319" s="231"/>
      <c r="D4319" s="223"/>
      <c r="E4319" s="227"/>
      <c r="F4319" s="230"/>
      <c r="H4319" s="220"/>
      <c r="I4319" s="223"/>
    </row>
    <row r="4320" spans="1:9">
      <c r="A4320" s="230"/>
      <c r="B4320" s="230"/>
      <c r="C4320" s="231"/>
      <c r="D4320" s="223"/>
      <c r="E4320" s="227"/>
      <c r="F4320" s="230"/>
      <c r="H4320" s="220"/>
      <c r="I4320" s="223"/>
    </row>
    <row r="4321" spans="1:9">
      <c r="A4321" s="230"/>
      <c r="B4321" s="230"/>
      <c r="C4321" s="231"/>
      <c r="D4321" s="223"/>
      <c r="E4321" s="227"/>
      <c r="F4321" s="230"/>
      <c r="H4321" s="220"/>
      <c r="I4321" s="223"/>
    </row>
    <row r="4322" spans="1:9">
      <c r="A4322" s="230"/>
      <c r="B4322" s="230"/>
      <c r="C4322" s="231"/>
      <c r="D4322" s="223"/>
      <c r="E4322" s="227"/>
      <c r="F4322" s="230"/>
      <c r="H4322" s="220"/>
      <c r="I4322" s="223"/>
    </row>
    <row r="4323" spans="1:9">
      <c r="A4323" s="230"/>
      <c r="B4323" s="230"/>
      <c r="C4323" s="231"/>
      <c r="D4323" s="223"/>
      <c r="E4323" s="227"/>
      <c r="F4323" s="230"/>
      <c r="H4323" s="220"/>
      <c r="I4323" s="223"/>
    </row>
    <row r="4324" spans="1:9">
      <c r="A4324" s="230"/>
      <c r="B4324" s="230"/>
      <c r="C4324" s="231"/>
      <c r="D4324" s="223"/>
      <c r="E4324" s="227"/>
      <c r="F4324" s="230"/>
      <c r="H4324" s="220"/>
      <c r="I4324" s="223"/>
    </row>
    <row r="4325" spans="1:9">
      <c r="A4325" s="230"/>
      <c r="B4325" s="230"/>
      <c r="C4325" s="231"/>
      <c r="D4325" s="223"/>
      <c r="E4325" s="227"/>
      <c r="F4325" s="230"/>
      <c r="H4325" s="220"/>
      <c r="I4325" s="223"/>
    </row>
    <row r="4326" spans="1:9">
      <c r="A4326" s="230"/>
      <c r="B4326" s="230"/>
      <c r="C4326" s="231"/>
      <c r="D4326" s="223"/>
      <c r="E4326" s="227"/>
      <c r="F4326" s="230"/>
      <c r="H4326" s="220"/>
      <c r="I4326" s="223"/>
    </row>
    <row r="4327" spans="1:9">
      <c r="A4327" s="230"/>
      <c r="B4327" s="230"/>
      <c r="C4327" s="231"/>
      <c r="D4327" s="223"/>
      <c r="E4327" s="227"/>
      <c r="F4327" s="230"/>
      <c r="H4327" s="220"/>
      <c r="I4327" s="223"/>
    </row>
    <row r="4328" spans="1:9">
      <c r="A4328" s="230"/>
      <c r="B4328" s="230"/>
      <c r="C4328" s="231"/>
      <c r="D4328" s="223"/>
      <c r="E4328" s="227"/>
      <c r="F4328" s="230"/>
      <c r="H4328" s="220"/>
      <c r="I4328" s="223"/>
    </row>
    <row r="4329" spans="1:9">
      <c r="A4329" s="230"/>
      <c r="B4329" s="230"/>
      <c r="C4329" s="231"/>
      <c r="D4329" s="223"/>
      <c r="E4329" s="227"/>
      <c r="F4329" s="230"/>
      <c r="H4329" s="220"/>
      <c r="I4329" s="223"/>
    </row>
    <row r="4330" spans="1:9">
      <c r="A4330" s="230"/>
      <c r="B4330" s="230"/>
      <c r="C4330" s="231"/>
      <c r="D4330" s="223"/>
      <c r="E4330" s="227"/>
      <c r="F4330" s="230"/>
      <c r="H4330" s="220"/>
      <c r="I4330" s="223"/>
    </row>
    <row r="4331" spans="1:9">
      <c r="A4331" s="230"/>
      <c r="B4331" s="230"/>
      <c r="C4331" s="231"/>
      <c r="D4331" s="223"/>
      <c r="E4331" s="227"/>
      <c r="F4331" s="230"/>
      <c r="H4331" s="220"/>
      <c r="I4331" s="223"/>
    </row>
    <row r="4332" spans="1:9">
      <c r="A4332" s="230"/>
      <c r="B4332" s="230"/>
      <c r="C4332" s="231"/>
      <c r="D4332" s="223"/>
      <c r="E4332" s="227"/>
      <c r="F4332" s="230"/>
      <c r="H4332" s="220"/>
      <c r="I4332" s="223"/>
    </row>
    <row r="4333" spans="1:9">
      <c r="A4333" s="230"/>
      <c r="B4333" s="230"/>
      <c r="C4333" s="231"/>
      <c r="D4333" s="223"/>
      <c r="E4333" s="227"/>
      <c r="F4333" s="230"/>
      <c r="H4333" s="220"/>
      <c r="I4333" s="223"/>
    </row>
    <row r="4334" spans="1:9">
      <c r="A4334" s="230"/>
      <c r="B4334" s="230"/>
      <c r="C4334" s="231"/>
      <c r="D4334" s="223"/>
      <c r="E4334" s="227"/>
      <c r="F4334" s="230"/>
      <c r="H4334" s="220"/>
      <c r="I4334" s="223"/>
    </row>
    <row r="4335" spans="1:9">
      <c r="A4335" s="230"/>
      <c r="B4335" s="230"/>
      <c r="C4335" s="231"/>
      <c r="D4335" s="223"/>
      <c r="E4335" s="227"/>
      <c r="F4335" s="230"/>
      <c r="H4335" s="220"/>
      <c r="I4335" s="223"/>
    </row>
    <row r="4336" spans="1:9">
      <c r="A4336" s="230"/>
      <c r="B4336" s="230"/>
      <c r="C4336" s="231"/>
      <c r="D4336" s="223"/>
      <c r="E4336" s="227"/>
      <c r="F4336" s="230"/>
      <c r="H4336" s="220"/>
      <c r="I4336" s="223"/>
    </row>
    <row r="4337" spans="1:9">
      <c r="A4337" s="230"/>
      <c r="B4337" s="230"/>
      <c r="C4337" s="231"/>
      <c r="D4337" s="223"/>
      <c r="E4337" s="227"/>
      <c r="F4337" s="230"/>
      <c r="H4337" s="220"/>
      <c r="I4337" s="223"/>
    </row>
    <row r="4338" spans="1:9">
      <c r="A4338" s="230"/>
      <c r="B4338" s="230"/>
      <c r="C4338" s="231"/>
      <c r="D4338" s="223"/>
      <c r="E4338" s="227"/>
      <c r="F4338" s="230"/>
      <c r="H4338" s="220"/>
      <c r="I4338" s="223"/>
    </row>
    <row r="4339" spans="1:9">
      <c r="A4339" s="230"/>
      <c r="B4339" s="230"/>
      <c r="C4339" s="231"/>
      <c r="D4339" s="223"/>
      <c r="E4339" s="227"/>
      <c r="F4339" s="230"/>
      <c r="H4339" s="220"/>
      <c r="I4339" s="223"/>
    </row>
    <row r="4340" spans="1:9">
      <c r="A4340" s="230"/>
      <c r="B4340" s="230"/>
      <c r="C4340" s="231"/>
      <c r="D4340" s="223"/>
      <c r="E4340" s="227"/>
      <c r="F4340" s="230"/>
      <c r="H4340" s="220"/>
      <c r="I4340" s="223"/>
    </row>
    <row r="4341" spans="1:9">
      <c r="A4341" s="230"/>
      <c r="B4341" s="230"/>
      <c r="C4341" s="231"/>
      <c r="D4341" s="223"/>
      <c r="E4341" s="227"/>
      <c r="F4341" s="230"/>
      <c r="H4341" s="220"/>
      <c r="I4341" s="223"/>
    </row>
    <row r="4342" spans="1:9">
      <c r="A4342" s="230"/>
      <c r="B4342" s="230"/>
      <c r="C4342" s="231"/>
      <c r="D4342" s="223"/>
      <c r="E4342" s="227"/>
      <c r="F4342" s="230"/>
      <c r="H4342" s="220"/>
      <c r="I4342" s="223"/>
    </row>
    <row r="4343" spans="1:9">
      <c r="A4343" s="230"/>
      <c r="B4343" s="230"/>
      <c r="C4343" s="231"/>
      <c r="D4343" s="223"/>
      <c r="E4343" s="227"/>
      <c r="F4343" s="230"/>
      <c r="H4343" s="220"/>
      <c r="I4343" s="223"/>
    </row>
    <row r="4344" spans="1:9">
      <c r="A4344" s="230"/>
      <c r="B4344" s="230"/>
      <c r="C4344" s="231"/>
      <c r="D4344" s="223"/>
      <c r="E4344" s="227"/>
      <c r="F4344" s="230"/>
      <c r="H4344" s="220"/>
      <c r="I4344" s="223"/>
    </row>
    <row r="4345" spans="1:9">
      <c r="A4345" s="230"/>
      <c r="B4345" s="230"/>
      <c r="C4345" s="231"/>
      <c r="D4345" s="223"/>
      <c r="E4345" s="227"/>
      <c r="F4345" s="230"/>
      <c r="H4345" s="220"/>
      <c r="I4345" s="223"/>
    </row>
    <row r="4346" spans="1:9">
      <c r="A4346" s="230"/>
      <c r="B4346" s="230"/>
      <c r="C4346" s="231"/>
      <c r="D4346" s="223"/>
      <c r="E4346" s="227"/>
      <c r="F4346" s="230"/>
      <c r="H4346" s="220"/>
      <c r="I4346" s="223"/>
    </row>
    <row r="4347" spans="1:9">
      <c r="A4347" s="230"/>
      <c r="B4347" s="230"/>
      <c r="C4347" s="231"/>
      <c r="D4347" s="223"/>
      <c r="E4347" s="227"/>
      <c r="F4347" s="230"/>
      <c r="H4347" s="220"/>
      <c r="I4347" s="223"/>
    </row>
    <row r="4348" spans="1:9">
      <c r="A4348" s="230"/>
      <c r="B4348" s="230"/>
      <c r="C4348" s="231"/>
      <c r="D4348" s="223"/>
      <c r="E4348" s="227"/>
      <c r="F4348" s="230"/>
      <c r="H4348" s="220"/>
      <c r="I4348" s="223"/>
    </row>
    <row r="4349" spans="1:9">
      <c r="A4349" s="230"/>
      <c r="B4349" s="230"/>
      <c r="C4349" s="231"/>
      <c r="D4349" s="223"/>
      <c r="E4349" s="227"/>
      <c r="F4349" s="230"/>
      <c r="H4349" s="220"/>
      <c r="I4349" s="223"/>
    </row>
    <row r="4350" spans="1:9">
      <c r="A4350" s="230"/>
      <c r="B4350" s="230"/>
      <c r="C4350" s="231"/>
      <c r="D4350" s="223"/>
      <c r="E4350" s="227"/>
      <c r="F4350" s="230"/>
      <c r="H4350" s="220"/>
      <c r="I4350" s="223"/>
    </row>
    <row r="4351" spans="1:9">
      <c r="A4351" s="230"/>
      <c r="B4351" s="230"/>
      <c r="C4351" s="231"/>
      <c r="D4351" s="223"/>
      <c r="E4351" s="227"/>
      <c r="F4351" s="230"/>
      <c r="H4351" s="220"/>
      <c r="I4351" s="223"/>
    </row>
    <row r="4352" spans="1:9">
      <c r="A4352" s="230"/>
      <c r="B4352" s="230"/>
      <c r="C4352" s="231"/>
      <c r="D4352" s="223"/>
      <c r="E4352" s="227"/>
      <c r="F4352" s="230"/>
      <c r="H4352" s="220"/>
      <c r="I4352" s="223"/>
    </row>
    <row r="4353" spans="1:9">
      <c r="A4353" s="230"/>
      <c r="B4353" s="230"/>
      <c r="C4353" s="231"/>
      <c r="D4353" s="223"/>
      <c r="E4353" s="227"/>
      <c r="F4353" s="230"/>
      <c r="H4353" s="220"/>
      <c r="I4353" s="223"/>
    </row>
    <row r="4354" spans="1:9">
      <c r="A4354" s="230"/>
      <c r="B4354" s="230"/>
      <c r="C4354" s="231"/>
      <c r="D4354" s="223"/>
      <c r="E4354" s="227"/>
      <c r="F4354" s="230"/>
      <c r="H4354" s="220"/>
      <c r="I4354" s="223"/>
    </row>
    <row r="4355" spans="1:9">
      <c r="A4355" s="230"/>
      <c r="B4355" s="230"/>
      <c r="C4355" s="231"/>
      <c r="D4355" s="223"/>
      <c r="E4355" s="227"/>
      <c r="F4355" s="230"/>
      <c r="H4355" s="220"/>
      <c r="I4355" s="223"/>
    </row>
    <row r="4356" spans="1:9">
      <c r="A4356" s="230"/>
      <c r="B4356" s="230"/>
      <c r="C4356" s="231"/>
      <c r="D4356" s="223"/>
      <c r="E4356" s="227"/>
      <c r="F4356" s="230"/>
      <c r="H4356" s="220"/>
      <c r="I4356" s="223"/>
    </row>
    <row r="4357" spans="1:9">
      <c r="A4357" s="230"/>
      <c r="B4357" s="230"/>
      <c r="C4357" s="231"/>
      <c r="D4357" s="223"/>
      <c r="E4357" s="227"/>
      <c r="F4357" s="230"/>
      <c r="H4357" s="220"/>
      <c r="I4357" s="223"/>
    </row>
    <row r="4358" spans="1:9">
      <c r="A4358" s="230"/>
      <c r="B4358" s="230"/>
      <c r="C4358" s="231"/>
      <c r="D4358" s="223"/>
      <c r="E4358" s="227"/>
      <c r="F4358" s="230"/>
      <c r="H4358" s="220"/>
      <c r="I4358" s="223"/>
    </row>
    <row r="4359" spans="1:9">
      <c r="A4359" s="230"/>
      <c r="B4359" s="230"/>
      <c r="C4359" s="231"/>
      <c r="D4359" s="223"/>
      <c r="E4359" s="227"/>
      <c r="F4359" s="230"/>
      <c r="H4359" s="220"/>
      <c r="I4359" s="223"/>
    </row>
    <row r="4360" spans="1:9">
      <c r="A4360" s="230"/>
      <c r="B4360" s="230"/>
      <c r="C4360" s="231"/>
      <c r="D4360" s="223"/>
      <c r="E4360" s="227"/>
      <c r="F4360" s="230"/>
      <c r="H4360" s="220"/>
      <c r="I4360" s="223"/>
    </row>
    <row r="4361" spans="1:9">
      <c r="A4361" s="230"/>
      <c r="B4361" s="230"/>
      <c r="C4361" s="231"/>
      <c r="D4361" s="223"/>
      <c r="E4361" s="227"/>
      <c r="F4361" s="230"/>
      <c r="H4361" s="220"/>
      <c r="I4361" s="223"/>
    </row>
    <row r="4362" spans="1:9">
      <c r="A4362" s="230"/>
      <c r="B4362" s="230"/>
      <c r="C4362" s="231"/>
      <c r="D4362" s="223"/>
      <c r="E4362" s="227"/>
      <c r="F4362" s="230"/>
      <c r="H4362" s="220"/>
      <c r="I4362" s="223"/>
    </row>
    <row r="4363" spans="1:9">
      <c r="A4363" s="230"/>
      <c r="B4363" s="230"/>
      <c r="C4363" s="231"/>
      <c r="D4363" s="223"/>
      <c r="E4363" s="227"/>
      <c r="F4363" s="230"/>
      <c r="H4363" s="220"/>
      <c r="I4363" s="223"/>
    </row>
    <row r="4364" spans="1:9">
      <c r="A4364" s="230"/>
      <c r="B4364" s="230"/>
      <c r="C4364" s="231"/>
      <c r="D4364" s="223"/>
      <c r="E4364" s="227"/>
      <c r="F4364" s="230"/>
      <c r="H4364" s="220"/>
      <c r="I4364" s="223"/>
    </row>
    <row r="4365" spans="1:9">
      <c r="A4365" s="230"/>
      <c r="B4365" s="230"/>
      <c r="C4365" s="231"/>
      <c r="D4365" s="223"/>
      <c r="E4365" s="227"/>
      <c r="F4365" s="230"/>
      <c r="H4365" s="220"/>
      <c r="I4365" s="223"/>
    </row>
    <row r="4366" spans="1:9">
      <c r="A4366" s="230"/>
      <c r="B4366" s="230"/>
      <c r="C4366" s="231"/>
      <c r="D4366" s="223"/>
      <c r="E4366" s="227"/>
      <c r="F4366" s="230"/>
      <c r="H4366" s="220"/>
      <c r="I4366" s="223"/>
    </row>
    <row r="4367" spans="1:9">
      <c r="A4367" s="230"/>
      <c r="B4367" s="230"/>
      <c r="C4367" s="231"/>
      <c r="D4367" s="223"/>
      <c r="E4367" s="227"/>
      <c r="F4367" s="230"/>
      <c r="H4367" s="220"/>
      <c r="I4367" s="223"/>
    </row>
    <row r="4368" spans="1:9">
      <c r="A4368" s="230"/>
      <c r="B4368" s="230"/>
      <c r="C4368" s="231"/>
      <c r="D4368" s="223"/>
      <c r="E4368" s="227"/>
      <c r="F4368" s="230"/>
      <c r="H4368" s="220"/>
      <c r="I4368" s="223"/>
    </row>
    <row r="4369" spans="1:9">
      <c r="A4369" s="230"/>
      <c r="B4369" s="230"/>
      <c r="C4369" s="231"/>
      <c r="D4369" s="223"/>
      <c r="E4369" s="227"/>
      <c r="F4369" s="230"/>
      <c r="H4369" s="220"/>
      <c r="I4369" s="223"/>
    </row>
    <row r="4370" spans="1:9">
      <c r="A4370" s="230"/>
      <c r="B4370" s="230"/>
      <c r="C4370" s="231"/>
      <c r="D4370" s="223"/>
      <c r="E4370" s="227"/>
      <c r="F4370" s="230"/>
      <c r="H4370" s="220"/>
      <c r="I4370" s="223"/>
    </row>
    <row r="4371" spans="1:9">
      <c r="A4371" s="230"/>
      <c r="B4371" s="230"/>
      <c r="C4371" s="231"/>
      <c r="D4371" s="223"/>
      <c r="E4371" s="227"/>
      <c r="F4371" s="230"/>
      <c r="H4371" s="220"/>
      <c r="I4371" s="223"/>
    </row>
    <row r="4372" spans="1:9">
      <c r="A4372" s="230"/>
      <c r="B4372" s="230"/>
      <c r="C4372" s="231"/>
      <c r="D4372" s="223"/>
      <c r="E4372" s="227"/>
      <c r="F4372" s="230"/>
      <c r="H4372" s="220"/>
      <c r="I4372" s="223"/>
    </row>
    <row r="4373" spans="1:9">
      <c r="A4373" s="230"/>
      <c r="B4373" s="230"/>
      <c r="C4373" s="231"/>
      <c r="D4373" s="223"/>
      <c r="E4373" s="227"/>
      <c r="F4373" s="230"/>
      <c r="H4373" s="220"/>
      <c r="I4373" s="223"/>
    </row>
    <row r="4374" spans="1:9">
      <c r="A4374" s="230"/>
      <c r="B4374" s="230"/>
      <c r="C4374" s="231"/>
      <c r="D4374" s="223"/>
      <c r="E4374" s="227"/>
      <c r="F4374" s="230"/>
      <c r="H4374" s="220"/>
      <c r="I4374" s="223"/>
    </row>
    <row r="4375" spans="1:9">
      <c r="A4375" s="230"/>
      <c r="B4375" s="230"/>
      <c r="C4375" s="231"/>
      <c r="D4375" s="223"/>
      <c r="E4375" s="227"/>
      <c r="F4375" s="230"/>
      <c r="H4375" s="220"/>
      <c r="I4375" s="223"/>
    </row>
    <row r="4376" spans="1:9">
      <c r="A4376" s="230"/>
      <c r="B4376" s="230"/>
      <c r="C4376" s="231"/>
      <c r="D4376" s="223"/>
      <c r="E4376" s="227"/>
      <c r="F4376" s="230"/>
      <c r="H4376" s="220"/>
      <c r="I4376" s="223"/>
    </row>
    <row r="4377" spans="1:9">
      <c r="A4377" s="230"/>
      <c r="B4377" s="230"/>
      <c r="C4377" s="231"/>
      <c r="D4377" s="223"/>
      <c r="E4377" s="227"/>
      <c r="F4377" s="230"/>
      <c r="H4377" s="220"/>
      <c r="I4377" s="223"/>
    </row>
    <row r="4378" spans="1:9">
      <c r="A4378" s="230"/>
      <c r="B4378" s="230"/>
      <c r="C4378" s="231"/>
      <c r="D4378" s="223"/>
      <c r="E4378" s="227"/>
      <c r="F4378" s="230"/>
      <c r="H4378" s="220"/>
      <c r="I4378" s="223"/>
    </row>
    <row r="4379" spans="1:9">
      <c r="A4379" s="230"/>
      <c r="B4379" s="230"/>
      <c r="C4379" s="231"/>
      <c r="D4379" s="223"/>
      <c r="E4379" s="227"/>
      <c r="F4379" s="230"/>
      <c r="H4379" s="220"/>
      <c r="I4379" s="223"/>
    </row>
    <row r="4380" spans="1:9">
      <c r="A4380" s="230"/>
      <c r="B4380" s="230"/>
      <c r="C4380" s="231"/>
      <c r="D4380" s="223"/>
      <c r="E4380" s="227"/>
      <c r="F4380" s="230"/>
      <c r="H4380" s="220"/>
      <c r="I4380" s="223"/>
    </row>
    <row r="4381" spans="1:9">
      <c r="A4381" s="230"/>
      <c r="B4381" s="230"/>
      <c r="C4381" s="231"/>
      <c r="D4381" s="223"/>
      <c r="E4381" s="227"/>
      <c r="F4381" s="230"/>
      <c r="H4381" s="220"/>
      <c r="I4381" s="223"/>
    </row>
    <row r="4382" spans="1:9">
      <c r="A4382" s="230"/>
      <c r="B4382" s="230"/>
      <c r="C4382" s="231"/>
      <c r="D4382" s="223"/>
      <c r="E4382" s="227"/>
      <c r="F4382" s="230"/>
      <c r="H4382" s="220"/>
      <c r="I4382" s="223"/>
    </row>
    <row r="4383" spans="1:9">
      <c r="A4383" s="230"/>
      <c r="B4383" s="230"/>
      <c r="C4383" s="231"/>
      <c r="D4383" s="223"/>
      <c r="E4383" s="227"/>
      <c r="F4383" s="230"/>
      <c r="H4383" s="220"/>
      <c r="I4383" s="223"/>
    </row>
    <row r="4384" spans="1:9">
      <c r="A4384" s="230"/>
      <c r="B4384" s="230"/>
      <c r="C4384" s="231"/>
      <c r="D4384" s="223"/>
      <c r="E4384" s="227"/>
      <c r="F4384" s="230"/>
      <c r="H4384" s="220"/>
      <c r="I4384" s="223"/>
    </row>
    <row r="4385" spans="1:9">
      <c r="A4385" s="230"/>
      <c r="B4385" s="230"/>
      <c r="C4385" s="231"/>
      <c r="D4385" s="223"/>
      <c r="E4385" s="227"/>
      <c r="F4385" s="230"/>
      <c r="H4385" s="220"/>
      <c r="I4385" s="223"/>
    </row>
    <row r="4386" spans="1:9">
      <c r="A4386" s="230"/>
      <c r="B4386" s="230"/>
      <c r="C4386" s="231"/>
      <c r="D4386" s="223"/>
      <c r="E4386" s="227"/>
      <c r="F4386" s="230"/>
      <c r="H4386" s="220"/>
      <c r="I4386" s="223"/>
    </row>
    <row r="4387" spans="1:9">
      <c r="A4387" s="230"/>
      <c r="B4387" s="230"/>
      <c r="C4387" s="231"/>
      <c r="D4387" s="223"/>
      <c r="E4387" s="227"/>
      <c r="F4387" s="230"/>
      <c r="H4387" s="220"/>
      <c r="I4387" s="223"/>
    </row>
    <row r="4388" spans="1:9">
      <c r="A4388" s="230"/>
      <c r="B4388" s="230"/>
      <c r="C4388" s="231"/>
      <c r="D4388" s="223"/>
      <c r="E4388" s="227"/>
      <c r="F4388" s="230"/>
      <c r="H4388" s="220"/>
      <c r="I4388" s="223"/>
    </row>
    <row r="4389" spans="1:9">
      <c r="A4389" s="230"/>
      <c r="B4389" s="230"/>
      <c r="C4389" s="231"/>
      <c r="D4389" s="223"/>
      <c r="E4389" s="227"/>
      <c r="F4389" s="230"/>
      <c r="H4389" s="220"/>
      <c r="I4389" s="223"/>
    </row>
    <row r="4390" spans="1:9">
      <c r="A4390" s="230"/>
      <c r="B4390" s="230"/>
      <c r="C4390" s="231"/>
      <c r="D4390" s="223"/>
      <c r="E4390" s="227"/>
      <c r="F4390" s="230"/>
      <c r="H4390" s="220"/>
      <c r="I4390" s="223"/>
    </row>
    <row r="4391" spans="1:9">
      <c r="A4391" s="230"/>
      <c r="B4391" s="230"/>
      <c r="C4391" s="231"/>
      <c r="D4391" s="223"/>
      <c r="E4391" s="227"/>
      <c r="F4391" s="230"/>
      <c r="H4391" s="220"/>
      <c r="I4391" s="223"/>
    </row>
    <row r="4392" spans="1:9">
      <c r="A4392" s="230"/>
      <c r="B4392" s="230"/>
      <c r="C4392" s="231"/>
      <c r="D4392" s="223"/>
      <c r="E4392" s="227"/>
      <c r="F4392" s="230"/>
      <c r="H4392" s="220"/>
      <c r="I4392" s="223"/>
    </row>
    <row r="4393" spans="1:9">
      <c r="A4393" s="230"/>
      <c r="B4393" s="230"/>
      <c r="C4393" s="231"/>
      <c r="D4393" s="223"/>
      <c r="E4393" s="227"/>
      <c r="F4393" s="230"/>
      <c r="H4393" s="220"/>
      <c r="I4393" s="223"/>
    </row>
    <row r="4394" spans="1:9">
      <c r="A4394" s="230"/>
      <c r="B4394" s="230"/>
      <c r="C4394" s="231"/>
      <c r="D4394" s="223"/>
      <c r="E4394" s="227"/>
      <c r="F4394" s="230"/>
      <c r="H4394" s="220"/>
      <c r="I4394" s="223"/>
    </row>
    <row r="4395" spans="1:9">
      <c r="A4395" s="230"/>
      <c r="B4395" s="230"/>
      <c r="C4395" s="231"/>
      <c r="D4395" s="223"/>
      <c r="E4395" s="227"/>
      <c r="F4395" s="230"/>
      <c r="H4395" s="220"/>
      <c r="I4395" s="223"/>
    </row>
    <row r="4396" spans="1:9">
      <c r="A4396" s="230"/>
      <c r="B4396" s="230"/>
      <c r="C4396" s="231"/>
      <c r="D4396" s="223"/>
      <c r="E4396" s="227"/>
      <c r="F4396" s="230"/>
      <c r="H4396" s="220"/>
      <c r="I4396" s="223"/>
    </row>
    <row r="4397" spans="1:9">
      <c r="A4397" s="230"/>
      <c r="B4397" s="230"/>
      <c r="C4397" s="231"/>
      <c r="D4397" s="223"/>
      <c r="E4397" s="227"/>
      <c r="F4397" s="230"/>
      <c r="H4397" s="220"/>
      <c r="I4397" s="223"/>
    </row>
    <row r="4398" spans="1:9">
      <c r="A4398" s="230"/>
      <c r="B4398" s="230"/>
      <c r="C4398" s="231"/>
      <c r="D4398" s="223"/>
      <c r="E4398" s="227"/>
      <c r="F4398" s="230"/>
      <c r="H4398" s="220"/>
      <c r="I4398" s="223"/>
    </row>
    <row r="4399" spans="1:9">
      <c r="A4399" s="230"/>
      <c r="B4399" s="230"/>
      <c r="C4399" s="231"/>
      <c r="D4399" s="223"/>
      <c r="E4399" s="227"/>
      <c r="F4399" s="230"/>
      <c r="H4399" s="220"/>
      <c r="I4399" s="223"/>
    </row>
    <row r="4400" spans="1:9">
      <c r="A4400" s="230"/>
      <c r="B4400" s="230"/>
      <c r="C4400" s="231"/>
      <c r="D4400" s="223"/>
      <c r="E4400" s="227"/>
      <c r="F4400" s="230"/>
      <c r="H4400" s="220"/>
      <c r="I4400" s="223"/>
    </row>
    <row r="4401" spans="1:9">
      <c r="A4401" s="230"/>
      <c r="B4401" s="230"/>
      <c r="C4401" s="231"/>
      <c r="D4401" s="223"/>
      <c r="E4401" s="227"/>
      <c r="F4401" s="230"/>
      <c r="H4401" s="220"/>
      <c r="I4401" s="223"/>
    </row>
    <row r="4402" spans="1:9">
      <c r="A4402" s="230"/>
      <c r="B4402" s="230"/>
      <c r="C4402" s="231"/>
      <c r="D4402" s="223"/>
      <c r="E4402" s="227"/>
      <c r="F4402" s="230"/>
      <c r="H4402" s="220"/>
      <c r="I4402" s="223"/>
    </row>
    <row r="4403" spans="1:9">
      <c r="A4403" s="230"/>
      <c r="B4403" s="230"/>
      <c r="C4403" s="231"/>
      <c r="D4403" s="223"/>
      <c r="E4403" s="227"/>
      <c r="F4403" s="230"/>
      <c r="H4403" s="220"/>
      <c r="I4403" s="223"/>
    </row>
    <row r="4404" spans="1:9">
      <c r="A4404" s="230"/>
      <c r="B4404" s="230"/>
      <c r="C4404" s="231"/>
      <c r="D4404" s="223"/>
      <c r="E4404" s="227"/>
      <c r="F4404" s="230"/>
      <c r="H4404" s="220"/>
      <c r="I4404" s="223"/>
    </row>
    <row r="4405" spans="1:9">
      <c r="A4405" s="230"/>
      <c r="B4405" s="230"/>
      <c r="C4405" s="231"/>
      <c r="D4405" s="223"/>
      <c r="E4405" s="227"/>
      <c r="F4405" s="230"/>
      <c r="H4405" s="220"/>
      <c r="I4405" s="223"/>
    </row>
    <row r="4406" spans="1:9">
      <c r="A4406" s="230"/>
      <c r="B4406" s="230"/>
      <c r="C4406" s="231"/>
      <c r="D4406" s="223"/>
      <c r="E4406" s="227"/>
      <c r="F4406" s="230"/>
      <c r="H4406" s="220"/>
      <c r="I4406" s="223"/>
    </row>
    <row r="4407" spans="1:9">
      <c r="A4407" s="230"/>
      <c r="B4407" s="230"/>
      <c r="C4407" s="231"/>
      <c r="D4407" s="223"/>
      <c r="E4407" s="227"/>
      <c r="F4407" s="230"/>
      <c r="H4407" s="220"/>
      <c r="I4407" s="223"/>
    </row>
    <row r="4408" spans="1:9">
      <c r="A4408" s="230"/>
      <c r="B4408" s="230"/>
      <c r="C4408" s="231"/>
      <c r="D4408" s="223"/>
      <c r="E4408" s="227"/>
      <c r="F4408" s="230"/>
      <c r="H4408" s="220"/>
      <c r="I4408" s="223"/>
    </row>
    <row r="4409" spans="1:9">
      <c r="A4409" s="230"/>
      <c r="B4409" s="230"/>
      <c r="C4409" s="231"/>
      <c r="D4409" s="223"/>
      <c r="E4409" s="227"/>
      <c r="F4409" s="230"/>
      <c r="H4409" s="220"/>
      <c r="I4409" s="223"/>
    </row>
    <row r="4410" spans="1:9">
      <c r="A4410" s="230"/>
      <c r="B4410" s="230"/>
      <c r="C4410" s="231"/>
      <c r="D4410" s="223"/>
      <c r="E4410" s="227"/>
      <c r="F4410" s="230"/>
      <c r="H4410" s="220"/>
      <c r="I4410" s="223"/>
    </row>
    <row r="4411" spans="1:9">
      <c r="A4411" s="230"/>
      <c r="B4411" s="230"/>
      <c r="C4411" s="231"/>
      <c r="D4411" s="223"/>
      <c r="E4411" s="227"/>
      <c r="F4411" s="230"/>
      <c r="H4411" s="220"/>
      <c r="I4411" s="223"/>
    </row>
    <row r="4412" spans="1:9">
      <c r="A4412" s="230"/>
      <c r="B4412" s="230"/>
      <c r="C4412" s="231"/>
      <c r="D4412" s="223"/>
      <c r="E4412" s="227"/>
      <c r="F4412" s="230"/>
      <c r="H4412" s="220"/>
      <c r="I4412" s="223"/>
    </row>
    <row r="4413" spans="1:9">
      <c r="A4413" s="230"/>
      <c r="B4413" s="230"/>
      <c r="C4413" s="231"/>
      <c r="D4413" s="223"/>
      <c r="E4413" s="227"/>
      <c r="F4413" s="230"/>
      <c r="H4413" s="220"/>
      <c r="I4413" s="223"/>
    </row>
    <row r="4414" spans="1:9">
      <c r="A4414" s="230"/>
      <c r="B4414" s="230"/>
      <c r="C4414" s="231"/>
      <c r="D4414" s="223"/>
      <c r="E4414" s="227"/>
      <c r="F4414" s="230"/>
      <c r="H4414" s="220"/>
      <c r="I4414" s="223"/>
    </row>
    <row r="4415" spans="1:9">
      <c r="A4415" s="230"/>
      <c r="B4415" s="230"/>
      <c r="C4415" s="231"/>
      <c r="D4415" s="223"/>
      <c r="E4415" s="227"/>
      <c r="F4415" s="230"/>
      <c r="H4415" s="220"/>
      <c r="I4415" s="223"/>
    </row>
    <row r="4416" spans="1:9">
      <c r="A4416" s="230"/>
      <c r="B4416" s="230"/>
      <c r="C4416" s="231"/>
      <c r="D4416" s="223"/>
      <c r="E4416" s="227"/>
      <c r="F4416" s="230"/>
      <c r="H4416" s="220"/>
      <c r="I4416" s="223"/>
    </row>
    <row r="4417" spans="1:9">
      <c r="A4417" s="230"/>
      <c r="B4417" s="230"/>
      <c r="C4417" s="231"/>
      <c r="D4417" s="223"/>
      <c r="E4417" s="227"/>
      <c r="F4417" s="230"/>
      <c r="H4417" s="220"/>
      <c r="I4417" s="223"/>
    </row>
    <row r="4418" spans="1:9">
      <c r="A4418" s="230"/>
      <c r="B4418" s="230"/>
      <c r="C4418" s="231"/>
      <c r="D4418" s="223"/>
      <c r="E4418" s="227"/>
      <c r="F4418" s="230"/>
      <c r="H4418" s="220"/>
      <c r="I4418" s="223"/>
    </row>
    <row r="4419" spans="1:9">
      <c r="A4419" s="230"/>
      <c r="B4419" s="230"/>
      <c r="C4419" s="231"/>
      <c r="D4419" s="223"/>
      <c r="E4419" s="227"/>
      <c r="F4419" s="230"/>
      <c r="H4419" s="220"/>
      <c r="I4419" s="223"/>
    </row>
    <row r="4420" spans="1:9">
      <c r="A4420" s="230"/>
      <c r="B4420" s="230"/>
      <c r="C4420" s="231"/>
      <c r="D4420" s="223"/>
      <c r="E4420" s="227"/>
      <c r="F4420" s="230"/>
      <c r="H4420" s="220"/>
      <c r="I4420" s="223"/>
    </row>
    <row r="4421" spans="1:9">
      <c r="A4421" s="230"/>
      <c r="B4421" s="230"/>
      <c r="C4421" s="231"/>
      <c r="D4421" s="223"/>
      <c r="E4421" s="227"/>
      <c r="F4421" s="230"/>
      <c r="H4421" s="220"/>
      <c r="I4421" s="223"/>
    </row>
    <row r="4422" spans="1:9">
      <c r="A4422" s="230"/>
      <c r="B4422" s="230"/>
      <c r="C4422" s="231"/>
      <c r="D4422" s="223"/>
      <c r="E4422" s="227"/>
      <c r="F4422" s="230"/>
      <c r="H4422" s="220"/>
      <c r="I4422" s="223"/>
    </row>
    <row r="4423" spans="1:9">
      <c r="A4423" s="230"/>
      <c r="B4423" s="230"/>
      <c r="C4423" s="231"/>
      <c r="D4423" s="223"/>
      <c r="E4423" s="227"/>
      <c r="F4423" s="230"/>
      <c r="H4423" s="220"/>
      <c r="I4423" s="223"/>
    </row>
    <row r="4424" spans="1:9">
      <c r="A4424" s="230"/>
      <c r="B4424" s="230"/>
      <c r="C4424" s="231"/>
      <c r="D4424" s="223"/>
      <c r="E4424" s="227"/>
      <c r="F4424" s="230"/>
      <c r="H4424" s="220"/>
      <c r="I4424" s="223"/>
    </row>
    <row r="4425" spans="1:9">
      <c r="A4425" s="230"/>
      <c r="B4425" s="230"/>
      <c r="C4425" s="231"/>
      <c r="D4425" s="223"/>
      <c r="E4425" s="227"/>
      <c r="F4425" s="230"/>
      <c r="H4425" s="220"/>
      <c r="I4425" s="223"/>
    </row>
    <row r="4426" spans="1:9">
      <c r="A4426" s="230"/>
      <c r="B4426" s="230"/>
      <c r="C4426" s="231"/>
      <c r="D4426" s="223"/>
      <c r="E4426" s="227"/>
      <c r="F4426" s="230"/>
      <c r="H4426" s="220"/>
      <c r="I4426" s="223"/>
    </row>
    <row r="4427" spans="1:9">
      <c r="A4427" s="230"/>
      <c r="B4427" s="230"/>
      <c r="C4427" s="231"/>
      <c r="D4427" s="223"/>
      <c r="E4427" s="227"/>
      <c r="F4427" s="230"/>
      <c r="H4427" s="220"/>
      <c r="I4427" s="223"/>
    </row>
    <row r="4428" spans="1:9">
      <c r="A4428" s="230"/>
      <c r="B4428" s="230"/>
      <c r="C4428" s="231"/>
      <c r="D4428" s="223"/>
      <c r="E4428" s="227"/>
      <c r="F4428" s="230"/>
      <c r="H4428" s="220"/>
      <c r="I4428" s="223"/>
    </row>
    <row r="4429" spans="1:9">
      <c r="A4429" s="230"/>
      <c r="B4429" s="230"/>
      <c r="C4429" s="231"/>
      <c r="D4429" s="223"/>
      <c r="E4429" s="227"/>
      <c r="F4429" s="230"/>
      <c r="H4429" s="220"/>
      <c r="I4429" s="223"/>
    </row>
    <row r="4430" spans="1:9">
      <c r="A4430" s="230"/>
      <c r="B4430" s="230"/>
      <c r="C4430" s="231"/>
      <c r="D4430" s="223"/>
      <c r="E4430" s="227"/>
      <c r="F4430" s="230"/>
      <c r="H4430" s="220"/>
      <c r="I4430" s="223"/>
    </row>
    <row r="4431" spans="1:9">
      <c r="A4431" s="230"/>
      <c r="B4431" s="230"/>
      <c r="C4431" s="231"/>
      <c r="D4431" s="223"/>
      <c r="E4431" s="227"/>
      <c r="F4431" s="230"/>
      <c r="H4431" s="220"/>
      <c r="I4431" s="223"/>
    </row>
    <row r="4432" spans="1:9">
      <c r="A4432" s="230"/>
      <c r="B4432" s="230"/>
      <c r="C4432" s="231"/>
      <c r="D4432" s="223"/>
      <c r="E4432" s="227"/>
      <c r="F4432" s="230"/>
      <c r="H4432" s="220"/>
      <c r="I4432" s="223"/>
    </row>
    <row r="4433" spans="1:9">
      <c r="A4433" s="230"/>
      <c r="B4433" s="230"/>
      <c r="C4433" s="231"/>
      <c r="D4433" s="223"/>
      <c r="E4433" s="227"/>
      <c r="F4433" s="230"/>
      <c r="H4433" s="220"/>
      <c r="I4433" s="223"/>
    </row>
    <row r="4434" spans="1:9">
      <c r="A4434" s="230"/>
      <c r="B4434" s="230"/>
      <c r="C4434" s="231"/>
      <c r="D4434" s="223"/>
      <c r="E4434" s="227"/>
      <c r="F4434" s="230"/>
      <c r="H4434" s="220"/>
      <c r="I4434" s="223"/>
    </row>
    <row r="4435" spans="1:9">
      <c r="A4435" s="230"/>
      <c r="B4435" s="230"/>
      <c r="C4435" s="231"/>
      <c r="D4435" s="223"/>
      <c r="E4435" s="227"/>
      <c r="F4435" s="230"/>
      <c r="H4435" s="220"/>
      <c r="I4435" s="223"/>
    </row>
    <row r="4436" spans="1:9">
      <c r="A4436" s="230"/>
      <c r="B4436" s="230"/>
      <c r="C4436" s="231"/>
      <c r="D4436" s="223"/>
      <c r="E4436" s="227"/>
      <c r="F4436" s="230"/>
      <c r="H4436" s="220"/>
      <c r="I4436" s="223"/>
    </row>
    <row r="4437" spans="1:9">
      <c r="A4437" s="230"/>
      <c r="B4437" s="230"/>
      <c r="C4437" s="231"/>
      <c r="D4437" s="223"/>
      <c r="E4437" s="227"/>
      <c r="F4437" s="230"/>
      <c r="H4437" s="220"/>
      <c r="I4437" s="223"/>
    </row>
    <row r="4438" spans="1:9">
      <c r="A4438" s="230"/>
      <c r="B4438" s="230"/>
      <c r="C4438" s="231"/>
      <c r="D4438" s="223"/>
      <c r="E4438" s="227"/>
      <c r="F4438" s="230"/>
      <c r="H4438" s="220"/>
      <c r="I4438" s="223"/>
    </row>
    <row r="4439" spans="1:9">
      <c r="A4439" s="230"/>
      <c r="B4439" s="230"/>
      <c r="C4439" s="231"/>
      <c r="D4439" s="223"/>
      <c r="E4439" s="227"/>
      <c r="F4439" s="230"/>
      <c r="H4439" s="220"/>
      <c r="I4439" s="223"/>
    </row>
    <row r="4440" spans="1:9">
      <c r="A4440" s="230"/>
      <c r="B4440" s="230"/>
      <c r="C4440" s="231"/>
      <c r="D4440" s="223"/>
      <c r="E4440" s="227"/>
      <c r="F4440" s="230"/>
      <c r="H4440" s="220"/>
      <c r="I4440" s="223"/>
    </row>
    <row r="4441" spans="1:9">
      <c r="A4441" s="230"/>
      <c r="B4441" s="230"/>
      <c r="C4441" s="231"/>
      <c r="D4441" s="223"/>
      <c r="E4441" s="227"/>
      <c r="F4441" s="230"/>
      <c r="H4441" s="220"/>
      <c r="I4441" s="223"/>
    </row>
    <row r="4442" spans="1:9">
      <c r="A4442" s="230"/>
      <c r="B4442" s="230"/>
      <c r="C4442" s="231"/>
      <c r="D4442" s="223"/>
      <c r="E4442" s="227"/>
      <c r="F4442" s="230"/>
      <c r="H4442" s="220"/>
      <c r="I4442" s="223"/>
    </row>
    <row r="4443" spans="1:9">
      <c r="A4443" s="230"/>
      <c r="B4443" s="230"/>
      <c r="C4443" s="231"/>
      <c r="D4443" s="223"/>
      <c r="E4443" s="227"/>
      <c r="F4443" s="230"/>
      <c r="H4443" s="220"/>
      <c r="I4443" s="223"/>
    </row>
    <row r="4444" spans="1:9">
      <c r="A4444" s="230"/>
      <c r="B4444" s="230"/>
      <c r="C4444" s="231"/>
      <c r="D4444" s="223"/>
      <c r="E4444" s="227"/>
      <c r="F4444" s="230"/>
      <c r="H4444" s="220"/>
      <c r="I4444" s="223"/>
    </row>
    <row r="4445" spans="1:9">
      <c r="A4445" s="230"/>
      <c r="B4445" s="230"/>
      <c r="C4445" s="231"/>
      <c r="D4445" s="223"/>
      <c r="E4445" s="227"/>
      <c r="F4445" s="230"/>
      <c r="H4445" s="220"/>
      <c r="I4445" s="223"/>
    </row>
    <row r="4446" spans="1:9">
      <c r="A4446" s="230"/>
      <c r="B4446" s="230"/>
      <c r="C4446" s="231"/>
      <c r="D4446" s="223"/>
      <c r="E4446" s="227"/>
      <c r="F4446" s="230"/>
      <c r="H4446" s="220"/>
      <c r="I4446" s="223"/>
    </row>
    <row r="4447" spans="1:9">
      <c r="A4447" s="230"/>
      <c r="B4447" s="230"/>
      <c r="C4447" s="231"/>
      <c r="D4447" s="223"/>
      <c r="E4447" s="227"/>
      <c r="F4447" s="230"/>
      <c r="H4447" s="220"/>
      <c r="I4447" s="223"/>
    </row>
    <row r="4448" spans="1:9">
      <c r="A4448" s="230"/>
      <c r="B4448" s="230"/>
      <c r="C4448" s="231"/>
      <c r="D4448" s="223"/>
      <c r="E4448" s="227"/>
      <c r="F4448" s="230"/>
      <c r="H4448" s="220"/>
      <c r="I4448" s="223"/>
    </row>
    <row r="4449" spans="1:9">
      <c r="A4449" s="230"/>
      <c r="B4449" s="230"/>
      <c r="C4449" s="231"/>
      <c r="D4449" s="223"/>
      <c r="E4449" s="227"/>
      <c r="F4449" s="230"/>
      <c r="H4449" s="220"/>
      <c r="I4449" s="223"/>
    </row>
    <row r="4450" spans="1:9">
      <c r="A4450" s="230"/>
      <c r="B4450" s="230"/>
      <c r="C4450" s="231"/>
      <c r="D4450" s="223"/>
      <c r="E4450" s="227"/>
      <c r="F4450" s="230"/>
      <c r="H4450" s="220"/>
      <c r="I4450" s="223"/>
    </row>
    <row r="4451" spans="1:9">
      <c r="A4451" s="230"/>
      <c r="B4451" s="230"/>
      <c r="C4451" s="231"/>
      <c r="D4451" s="223"/>
      <c r="E4451" s="227"/>
      <c r="F4451" s="230"/>
      <c r="H4451" s="220"/>
      <c r="I4451" s="223"/>
    </row>
    <row r="4452" spans="1:9">
      <c r="A4452" s="230"/>
      <c r="B4452" s="230"/>
      <c r="C4452" s="231"/>
      <c r="D4452" s="223"/>
      <c r="E4452" s="227"/>
      <c r="F4452" s="230"/>
      <c r="H4452" s="220"/>
      <c r="I4452" s="223"/>
    </row>
    <row r="4453" spans="1:9">
      <c r="A4453" s="230"/>
      <c r="B4453" s="230"/>
      <c r="C4453" s="231"/>
      <c r="D4453" s="223"/>
      <c r="E4453" s="227"/>
      <c r="F4453" s="230"/>
      <c r="H4453" s="220"/>
      <c r="I4453" s="223"/>
    </row>
    <row r="4454" spans="1:9">
      <c r="A4454" s="230"/>
      <c r="B4454" s="230"/>
      <c r="C4454" s="231"/>
      <c r="D4454" s="223"/>
      <c r="E4454" s="227"/>
      <c r="F4454" s="230"/>
      <c r="H4454" s="220"/>
      <c r="I4454" s="223"/>
    </row>
    <row r="4455" spans="1:9">
      <c r="A4455" s="230"/>
      <c r="B4455" s="230"/>
      <c r="C4455" s="231"/>
      <c r="D4455" s="223"/>
      <c r="E4455" s="227"/>
      <c r="F4455" s="230"/>
      <c r="H4455" s="220"/>
      <c r="I4455" s="223"/>
    </row>
    <row r="4456" spans="1:9">
      <c r="A4456" s="230"/>
      <c r="B4456" s="230"/>
      <c r="C4456" s="231"/>
      <c r="D4456" s="223"/>
      <c r="E4456" s="227"/>
      <c r="F4456" s="230"/>
      <c r="H4456" s="220"/>
      <c r="I4456" s="223"/>
    </row>
    <row r="4457" spans="1:9">
      <c r="A4457" s="230"/>
      <c r="B4457" s="230"/>
      <c r="C4457" s="231"/>
      <c r="D4457" s="223"/>
      <c r="E4457" s="227"/>
      <c r="F4457" s="230"/>
      <c r="H4457" s="220"/>
      <c r="I4457" s="223"/>
    </row>
    <row r="4458" spans="1:9">
      <c r="A4458" s="230"/>
      <c r="B4458" s="230"/>
      <c r="C4458" s="231"/>
      <c r="D4458" s="223"/>
      <c r="E4458" s="227"/>
      <c r="F4458" s="230"/>
      <c r="H4458" s="220"/>
      <c r="I4458" s="223"/>
    </row>
    <row r="4459" spans="1:9">
      <c r="A4459" s="230"/>
      <c r="B4459" s="230"/>
      <c r="C4459" s="231"/>
      <c r="D4459" s="223"/>
      <c r="E4459" s="227"/>
      <c r="F4459" s="230"/>
      <c r="H4459" s="220"/>
      <c r="I4459" s="223"/>
    </row>
    <row r="4460" spans="1:9">
      <c r="A4460" s="230"/>
      <c r="B4460" s="230"/>
      <c r="C4460" s="231"/>
      <c r="D4460" s="223"/>
      <c r="E4460" s="227"/>
      <c r="F4460" s="230"/>
      <c r="H4460" s="220"/>
      <c r="I4460" s="223"/>
    </row>
    <row r="4461" spans="1:9">
      <c r="A4461" s="230"/>
      <c r="B4461" s="230"/>
      <c r="C4461" s="231"/>
      <c r="D4461" s="223"/>
      <c r="E4461" s="227"/>
      <c r="F4461" s="230"/>
      <c r="H4461" s="220"/>
      <c r="I4461" s="223"/>
    </row>
    <row r="4462" spans="1:9">
      <c r="A4462" s="230"/>
      <c r="B4462" s="230"/>
      <c r="C4462" s="231"/>
      <c r="D4462" s="223"/>
      <c r="E4462" s="227"/>
      <c r="F4462" s="230"/>
      <c r="H4462" s="220"/>
      <c r="I4462" s="223"/>
    </row>
    <row r="4463" spans="1:9">
      <c r="A4463" s="230"/>
      <c r="B4463" s="230"/>
      <c r="C4463" s="231"/>
      <c r="D4463" s="223"/>
      <c r="E4463" s="227"/>
      <c r="F4463" s="230"/>
      <c r="H4463" s="220"/>
      <c r="I4463" s="223"/>
    </row>
    <row r="4464" spans="1:9">
      <c r="A4464" s="230"/>
      <c r="B4464" s="230"/>
      <c r="C4464" s="231"/>
      <c r="D4464" s="223"/>
      <c r="E4464" s="227"/>
      <c r="F4464" s="230"/>
      <c r="H4464" s="220"/>
      <c r="I4464" s="223"/>
    </row>
    <row r="4465" spans="1:9">
      <c r="A4465" s="230"/>
      <c r="B4465" s="230"/>
      <c r="C4465" s="231"/>
      <c r="D4465" s="223"/>
      <c r="E4465" s="227"/>
      <c r="F4465" s="230"/>
      <c r="H4465" s="220"/>
      <c r="I4465" s="223"/>
    </row>
    <row r="4466" spans="1:9">
      <c r="A4466" s="230"/>
      <c r="B4466" s="230"/>
      <c r="C4466" s="231"/>
      <c r="D4466" s="223"/>
      <c r="E4466" s="227"/>
      <c r="F4466" s="230"/>
      <c r="H4466" s="220"/>
      <c r="I4466" s="223"/>
    </row>
    <row r="4467" spans="1:9">
      <c r="A4467" s="230"/>
      <c r="B4467" s="230"/>
      <c r="C4467" s="231"/>
      <c r="D4467" s="223"/>
      <c r="E4467" s="227"/>
      <c r="F4467" s="230"/>
      <c r="H4467" s="220"/>
      <c r="I4467" s="223"/>
    </row>
    <row r="4468" spans="1:9">
      <c r="A4468" s="230"/>
      <c r="B4468" s="230"/>
      <c r="C4468" s="231"/>
      <c r="D4468" s="223"/>
      <c r="E4468" s="227"/>
      <c r="F4468" s="230"/>
      <c r="H4468" s="220"/>
      <c r="I4468" s="223"/>
    </row>
    <row r="4469" spans="1:9">
      <c r="A4469" s="230"/>
      <c r="B4469" s="230"/>
      <c r="C4469" s="231"/>
      <c r="D4469" s="223"/>
      <c r="E4469" s="227"/>
      <c r="F4469" s="230"/>
      <c r="H4469" s="220"/>
      <c r="I4469" s="223"/>
    </row>
    <row r="4470" spans="1:9">
      <c r="A4470" s="230"/>
      <c r="B4470" s="230"/>
      <c r="C4470" s="231"/>
      <c r="D4470" s="223"/>
      <c r="E4470" s="227"/>
      <c r="F4470" s="230"/>
      <c r="H4470" s="220"/>
      <c r="I4470" s="223"/>
    </row>
    <row r="4471" spans="1:9">
      <c r="A4471" s="230"/>
      <c r="B4471" s="230"/>
      <c r="C4471" s="231"/>
      <c r="D4471" s="223"/>
      <c r="E4471" s="227"/>
      <c r="F4471" s="230"/>
      <c r="H4471" s="220"/>
      <c r="I4471" s="223"/>
    </row>
    <row r="4472" spans="1:9">
      <c r="A4472" s="230"/>
      <c r="B4472" s="230"/>
      <c r="C4472" s="231"/>
      <c r="D4472" s="223"/>
      <c r="E4472" s="227"/>
      <c r="F4472" s="230"/>
      <c r="H4472" s="220"/>
      <c r="I4472" s="223"/>
    </row>
    <row r="4473" spans="1:9">
      <c r="A4473" s="230"/>
      <c r="B4473" s="230"/>
      <c r="C4473" s="231"/>
      <c r="D4473" s="223"/>
      <c r="E4473" s="227"/>
      <c r="F4473" s="230"/>
      <c r="H4473" s="220"/>
      <c r="I4473" s="223"/>
    </row>
    <row r="4474" spans="1:9">
      <c r="A4474" s="230"/>
      <c r="B4474" s="230"/>
      <c r="C4474" s="231"/>
      <c r="D4474" s="223"/>
      <c r="E4474" s="227"/>
      <c r="F4474" s="230"/>
      <c r="H4474" s="220"/>
      <c r="I4474" s="223"/>
    </row>
    <row r="4475" spans="1:9">
      <c r="A4475" s="230"/>
      <c r="B4475" s="230"/>
      <c r="C4475" s="231"/>
      <c r="D4475" s="223"/>
      <c r="E4475" s="227"/>
      <c r="F4475" s="230"/>
      <c r="H4475" s="220"/>
      <c r="I4475" s="223"/>
    </row>
    <row r="4476" spans="1:9">
      <c r="A4476" s="230"/>
      <c r="B4476" s="230"/>
      <c r="C4476" s="231"/>
      <c r="D4476" s="223"/>
      <c r="E4476" s="227"/>
      <c r="F4476" s="230"/>
      <c r="H4476" s="220"/>
      <c r="I4476" s="223"/>
    </row>
    <row r="4477" spans="1:9">
      <c r="A4477" s="230"/>
      <c r="B4477" s="230"/>
      <c r="C4477" s="231"/>
      <c r="D4477" s="223"/>
      <c r="E4477" s="227"/>
      <c r="F4477" s="230"/>
      <c r="H4477" s="220"/>
      <c r="I4477" s="223"/>
    </row>
    <row r="4478" spans="1:9">
      <c r="A4478" s="230"/>
      <c r="B4478" s="230"/>
      <c r="C4478" s="231"/>
      <c r="D4478" s="223"/>
      <c r="E4478" s="227"/>
      <c r="F4478" s="230"/>
      <c r="H4478" s="220"/>
      <c r="I4478" s="223"/>
    </row>
    <row r="4479" spans="1:9">
      <c r="A4479" s="230"/>
      <c r="B4479" s="230"/>
      <c r="C4479" s="231"/>
      <c r="D4479" s="223"/>
      <c r="E4479" s="227"/>
      <c r="F4479" s="230"/>
      <c r="H4479" s="220"/>
      <c r="I4479" s="223"/>
    </row>
    <row r="4480" spans="1:9">
      <c r="A4480" s="230"/>
      <c r="B4480" s="230"/>
      <c r="C4480" s="231"/>
      <c r="D4480" s="223"/>
      <c r="E4480" s="227"/>
      <c r="F4480" s="230"/>
      <c r="H4480" s="220"/>
      <c r="I4480" s="223"/>
    </row>
    <row r="4481" spans="1:9">
      <c r="A4481" s="230"/>
      <c r="B4481" s="230"/>
      <c r="C4481" s="231"/>
      <c r="D4481" s="223"/>
      <c r="E4481" s="227"/>
      <c r="F4481" s="230"/>
      <c r="H4481" s="220"/>
      <c r="I4481" s="223"/>
    </row>
    <row r="4482" spans="1:9">
      <c r="A4482" s="230"/>
      <c r="B4482" s="230"/>
      <c r="C4482" s="231"/>
      <c r="D4482" s="223"/>
      <c r="E4482" s="227"/>
      <c r="F4482" s="230"/>
      <c r="H4482" s="220"/>
      <c r="I4482" s="223"/>
    </row>
    <row r="4483" spans="1:9">
      <c r="A4483" s="230"/>
      <c r="B4483" s="230"/>
      <c r="C4483" s="231"/>
      <c r="D4483" s="223"/>
      <c r="E4483" s="227"/>
      <c r="F4483" s="230"/>
      <c r="H4483" s="220"/>
      <c r="I4483" s="223"/>
    </row>
    <row r="4484" spans="1:9">
      <c r="A4484" s="230"/>
      <c r="B4484" s="230"/>
      <c r="C4484" s="231"/>
      <c r="D4484" s="223"/>
      <c r="E4484" s="227"/>
      <c r="F4484" s="230"/>
      <c r="H4484" s="220"/>
      <c r="I4484" s="223"/>
    </row>
    <row r="4485" spans="1:9">
      <c r="A4485" s="230"/>
      <c r="B4485" s="230"/>
      <c r="C4485" s="231"/>
      <c r="D4485" s="223"/>
      <c r="E4485" s="227"/>
      <c r="F4485" s="230"/>
      <c r="H4485" s="220"/>
      <c r="I4485" s="223"/>
    </row>
    <row r="4486" spans="1:9">
      <c r="A4486" s="230"/>
      <c r="B4486" s="230"/>
      <c r="C4486" s="231"/>
      <c r="D4486" s="223"/>
      <c r="E4486" s="227"/>
      <c r="F4486" s="230"/>
      <c r="H4486" s="220"/>
      <c r="I4486" s="223"/>
    </row>
    <row r="4487" spans="1:9">
      <c r="A4487" s="230"/>
      <c r="B4487" s="230"/>
      <c r="C4487" s="231"/>
      <c r="D4487" s="223"/>
      <c r="E4487" s="227"/>
      <c r="F4487" s="230"/>
      <c r="H4487" s="220"/>
      <c r="I4487" s="223"/>
    </row>
    <row r="4488" spans="1:9">
      <c r="A4488" s="230"/>
      <c r="B4488" s="230"/>
      <c r="C4488" s="231"/>
      <c r="D4488" s="223"/>
      <c r="E4488" s="227"/>
      <c r="F4488" s="230"/>
      <c r="H4488" s="220"/>
      <c r="I4488" s="223"/>
    </row>
    <row r="4489" spans="1:9">
      <c r="A4489" s="230"/>
      <c r="B4489" s="230"/>
      <c r="C4489" s="231"/>
      <c r="D4489" s="223"/>
      <c r="E4489" s="227"/>
      <c r="F4489" s="230"/>
      <c r="H4489" s="220"/>
      <c r="I4489" s="223"/>
    </row>
    <row r="4490" spans="1:9">
      <c r="A4490" s="230"/>
      <c r="B4490" s="230"/>
      <c r="C4490" s="231"/>
      <c r="D4490" s="223"/>
      <c r="E4490" s="227"/>
      <c r="F4490" s="230"/>
      <c r="H4490" s="220"/>
      <c r="I4490" s="223"/>
    </row>
    <row r="4491" spans="1:9">
      <c r="A4491" s="230"/>
      <c r="B4491" s="230"/>
      <c r="C4491" s="231"/>
      <c r="D4491" s="223"/>
      <c r="E4491" s="227"/>
      <c r="F4491" s="230"/>
      <c r="H4491" s="220"/>
      <c r="I4491" s="223"/>
    </row>
    <row r="4492" spans="1:9">
      <c r="A4492" s="230"/>
      <c r="B4492" s="230"/>
      <c r="C4492" s="231"/>
      <c r="D4492" s="223"/>
      <c r="E4492" s="227"/>
      <c r="F4492" s="230"/>
      <c r="H4492" s="220"/>
      <c r="I4492" s="223"/>
    </row>
    <row r="4493" spans="1:9">
      <c r="A4493" s="230"/>
      <c r="B4493" s="230"/>
      <c r="C4493" s="231"/>
      <c r="D4493" s="223"/>
      <c r="E4493" s="227"/>
      <c r="F4493" s="230"/>
      <c r="H4493" s="220"/>
      <c r="I4493" s="223"/>
    </row>
    <row r="4494" spans="1:9">
      <c r="A4494" s="230"/>
      <c r="B4494" s="230"/>
      <c r="C4494" s="231"/>
      <c r="D4494" s="223"/>
      <c r="E4494" s="227"/>
      <c r="F4494" s="230"/>
      <c r="H4494" s="220"/>
      <c r="I4494" s="223"/>
    </row>
    <row r="4495" spans="1:9">
      <c r="A4495" s="230"/>
      <c r="B4495" s="230"/>
      <c r="C4495" s="231"/>
      <c r="D4495" s="223"/>
      <c r="E4495" s="227"/>
      <c r="F4495" s="230"/>
      <c r="H4495" s="220"/>
      <c r="I4495" s="223"/>
    </row>
    <row r="4496" spans="1:9">
      <c r="A4496" s="230"/>
      <c r="B4496" s="230"/>
      <c r="C4496" s="231"/>
      <c r="D4496" s="223"/>
      <c r="E4496" s="227"/>
      <c r="F4496" s="230"/>
      <c r="H4496" s="220"/>
      <c r="I4496" s="223"/>
    </row>
    <row r="4497" spans="1:9">
      <c r="A4497" s="230"/>
      <c r="B4497" s="230"/>
      <c r="C4497" s="231"/>
      <c r="D4497" s="223"/>
      <c r="E4497" s="227"/>
      <c r="F4497" s="230"/>
      <c r="H4497" s="220"/>
      <c r="I4497" s="223"/>
    </row>
    <row r="4498" spans="1:9">
      <c r="A4498" s="230"/>
      <c r="B4498" s="230"/>
      <c r="C4498" s="231"/>
      <c r="D4498" s="223"/>
      <c r="E4498" s="227"/>
      <c r="F4498" s="230"/>
      <c r="H4498" s="220"/>
      <c r="I4498" s="223"/>
    </row>
    <row r="4499" spans="1:9">
      <c r="A4499" s="230"/>
      <c r="B4499" s="230"/>
      <c r="C4499" s="231"/>
      <c r="D4499" s="223"/>
      <c r="E4499" s="227"/>
      <c r="F4499" s="230"/>
      <c r="H4499" s="220"/>
      <c r="I4499" s="223"/>
    </row>
    <row r="4500" spans="1:9">
      <c r="A4500" s="230"/>
      <c r="B4500" s="230"/>
      <c r="C4500" s="231"/>
      <c r="D4500" s="223"/>
      <c r="E4500" s="227"/>
      <c r="F4500" s="230"/>
      <c r="H4500" s="220"/>
      <c r="I4500" s="223"/>
    </row>
    <row r="4501" spans="1:9">
      <c r="A4501" s="230"/>
      <c r="B4501" s="230"/>
      <c r="C4501" s="231"/>
      <c r="D4501" s="223"/>
      <c r="E4501" s="227"/>
      <c r="F4501" s="230"/>
      <c r="H4501" s="220"/>
      <c r="I4501" s="223"/>
    </row>
    <row r="4502" spans="1:9">
      <c r="A4502" s="230"/>
      <c r="B4502" s="230"/>
      <c r="C4502" s="231"/>
      <c r="D4502" s="223"/>
      <c r="E4502" s="227"/>
      <c r="F4502" s="230"/>
      <c r="H4502" s="220"/>
      <c r="I4502" s="223"/>
    </row>
    <row r="4503" spans="1:9">
      <c r="A4503" s="230"/>
      <c r="B4503" s="230"/>
      <c r="C4503" s="231"/>
      <c r="D4503" s="223"/>
      <c r="E4503" s="227"/>
      <c r="F4503" s="230"/>
      <c r="H4503" s="220"/>
      <c r="I4503" s="223"/>
    </row>
    <row r="4504" spans="1:9">
      <c r="A4504" s="230"/>
      <c r="B4504" s="230"/>
      <c r="C4504" s="231"/>
      <c r="D4504" s="223"/>
      <c r="E4504" s="227"/>
      <c r="F4504" s="230"/>
      <c r="H4504" s="220"/>
      <c r="I4504" s="223"/>
    </row>
    <row r="4505" spans="1:9">
      <c r="A4505" s="230"/>
      <c r="B4505" s="230"/>
      <c r="C4505" s="231"/>
      <c r="D4505" s="223"/>
      <c r="E4505" s="227"/>
      <c r="F4505" s="230"/>
      <c r="H4505" s="220"/>
      <c r="I4505" s="223"/>
    </row>
    <row r="4506" spans="1:9">
      <c r="A4506" s="230"/>
      <c r="B4506" s="230"/>
      <c r="C4506" s="231"/>
      <c r="D4506" s="223"/>
      <c r="E4506" s="227"/>
      <c r="F4506" s="230"/>
      <c r="H4506" s="220"/>
      <c r="I4506" s="223"/>
    </row>
    <row r="4507" spans="1:9">
      <c r="A4507" s="230"/>
      <c r="B4507" s="230"/>
      <c r="C4507" s="231"/>
      <c r="D4507" s="223"/>
      <c r="E4507" s="227"/>
      <c r="F4507" s="230"/>
      <c r="H4507" s="220"/>
      <c r="I4507" s="223"/>
    </row>
    <row r="4508" spans="1:9">
      <c r="A4508" s="230"/>
      <c r="B4508" s="230"/>
      <c r="C4508" s="231"/>
      <c r="D4508" s="223"/>
      <c r="E4508" s="227"/>
      <c r="F4508" s="230"/>
      <c r="H4508" s="220"/>
      <c r="I4508" s="223"/>
    </row>
    <row r="4509" spans="1:9">
      <c r="A4509" s="230"/>
      <c r="B4509" s="230"/>
      <c r="C4509" s="231"/>
      <c r="D4509" s="223"/>
      <c r="E4509" s="227"/>
      <c r="F4509" s="230"/>
      <c r="H4509" s="220"/>
      <c r="I4509" s="223"/>
    </row>
    <row r="4510" spans="1:9">
      <c r="A4510" s="230"/>
      <c r="B4510" s="230"/>
      <c r="C4510" s="231"/>
      <c r="D4510" s="223"/>
      <c r="E4510" s="227"/>
      <c r="F4510" s="230"/>
      <c r="H4510" s="220"/>
      <c r="I4510" s="223"/>
    </row>
    <row r="4511" spans="1:9">
      <c r="A4511" s="230"/>
      <c r="B4511" s="230"/>
      <c r="C4511" s="231"/>
      <c r="D4511" s="223"/>
      <c r="E4511" s="227"/>
      <c r="F4511" s="230"/>
      <c r="H4511" s="220"/>
      <c r="I4511" s="223"/>
    </row>
    <row r="4512" spans="1:9">
      <c r="A4512" s="230"/>
      <c r="B4512" s="230"/>
      <c r="C4512" s="231"/>
      <c r="D4512" s="223"/>
      <c r="E4512" s="227"/>
      <c r="F4512" s="230"/>
      <c r="H4512" s="220"/>
      <c r="I4512" s="223"/>
    </row>
    <row r="4513" spans="1:9">
      <c r="A4513" s="230"/>
      <c r="B4513" s="230"/>
      <c r="C4513" s="231"/>
      <c r="D4513" s="223"/>
      <c r="E4513" s="227"/>
      <c r="F4513" s="230"/>
      <c r="H4513" s="220"/>
      <c r="I4513" s="223"/>
    </row>
    <row r="4514" spans="1:9">
      <c r="A4514" s="230"/>
      <c r="B4514" s="230"/>
      <c r="C4514" s="231"/>
      <c r="D4514" s="223"/>
      <c r="E4514" s="227"/>
      <c r="F4514" s="230"/>
      <c r="H4514" s="220"/>
      <c r="I4514" s="223"/>
    </row>
    <row r="4515" spans="1:9">
      <c r="A4515" s="230"/>
      <c r="B4515" s="230"/>
      <c r="C4515" s="231"/>
      <c r="D4515" s="223"/>
      <c r="E4515" s="227"/>
      <c r="F4515" s="230"/>
      <c r="H4515" s="220"/>
      <c r="I4515" s="223"/>
    </row>
    <row r="4516" spans="1:9">
      <c r="A4516" s="230"/>
      <c r="B4516" s="230"/>
      <c r="C4516" s="231"/>
      <c r="D4516" s="223"/>
      <c r="E4516" s="227"/>
      <c r="F4516" s="230"/>
      <c r="H4516" s="220"/>
      <c r="I4516" s="223"/>
    </row>
    <row r="4517" spans="1:9">
      <c r="A4517" s="230"/>
      <c r="B4517" s="230"/>
      <c r="C4517" s="231"/>
      <c r="D4517" s="223"/>
      <c r="E4517" s="227"/>
      <c r="F4517" s="230"/>
      <c r="H4517" s="220"/>
      <c r="I4517" s="223"/>
    </row>
    <row r="4518" spans="1:9">
      <c r="A4518" s="230"/>
      <c r="B4518" s="230"/>
      <c r="C4518" s="231"/>
      <c r="D4518" s="223"/>
      <c r="E4518" s="227"/>
      <c r="F4518" s="230"/>
      <c r="H4518" s="220"/>
      <c r="I4518" s="223"/>
    </row>
    <row r="4519" spans="1:9">
      <c r="A4519" s="230"/>
      <c r="B4519" s="230"/>
      <c r="C4519" s="231"/>
      <c r="D4519" s="223"/>
      <c r="E4519" s="227"/>
      <c r="F4519" s="230"/>
      <c r="H4519" s="220"/>
      <c r="I4519" s="223"/>
    </row>
    <row r="4520" spans="1:9">
      <c r="A4520" s="230"/>
      <c r="B4520" s="230"/>
      <c r="C4520" s="231"/>
      <c r="D4520" s="223"/>
      <c r="E4520" s="227"/>
      <c r="F4520" s="230"/>
      <c r="H4520" s="220"/>
      <c r="I4520" s="223"/>
    </row>
    <row r="4521" spans="1:9">
      <c r="A4521" s="230"/>
      <c r="B4521" s="230"/>
      <c r="C4521" s="231"/>
      <c r="D4521" s="223"/>
      <c r="E4521" s="227"/>
      <c r="F4521" s="230"/>
      <c r="H4521" s="220"/>
      <c r="I4521" s="223"/>
    </row>
    <row r="4522" spans="1:9">
      <c r="A4522" s="230"/>
      <c r="B4522" s="230"/>
      <c r="C4522" s="231"/>
      <c r="D4522" s="223"/>
      <c r="E4522" s="227"/>
      <c r="F4522" s="230"/>
      <c r="H4522" s="220"/>
      <c r="I4522" s="223"/>
    </row>
    <row r="4523" spans="1:9">
      <c r="A4523" s="230"/>
      <c r="B4523" s="230"/>
      <c r="C4523" s="231"/>
      <c r="D4523" s="223"/>
      <c r="E4523" s="227"/>
      <c r="F4523" s="230"/>
      <c r="H4523" s="220"/>
      <c r="I4523" s="223"/>
    </row>
    <row r="4524" spans="1:9">
      <c r="A4524" s="230"/>
      <c r="B4524" s="230"/>
      <c r="C4524" s="231"/>
      <c r="D4524" s="223"/>
      <c r="E4524" s="227"/>
      <c r="F4524" s="230"/>
      <c r="H4524" s="220"/>
      <c r="I4524" s="223"/>
    </row>
    <row r="4525" spans="1:9">
      <c r="A4525" s="230"/>
      <c r="B4525" s="230"/>
      <c r="C4525" s="231"/>
      <c r="D4525" s="223"/>
      <c r="E4525" s="227"/>
      <c r="F4525" s="230"/>
      <c r="H4525" s="220"/>
      <c r="I4525" s="223"/>
    </row>
    <row r="4526" spans="1:9">
      <c r="A4526" s="230"/>
      <c r="B4526" s="230"/>
      <c r="C4526" s="231"/>
      <c r="D4526" s="223"/>
      <c r="E4526" s="227"/>
      <c r="F4526" s="230"/>
      <c r="H4526" s="220"/>
      <c r="I4526" s="223"/>
    </row>
    <row r="4527" spans="1:9">
      <c r="A4527" s="230"/>
      <c r="B4527" s="230"/>
      <c r="C4527" s="231"/>
      <c r="D4527" s="223"/>
      <c r="E4527" s="227"/>
      <c r="F4527" s="230"/>
      <c r="H4527" s="220"/>
      <c r="I4527" s="223"/>
    </row>
    <row r="4528" spans="1:9">
      <c r="A4528" s="230"/>
      <c r="B4528" s="230"/>
      <c r="C4528" s="231"/>
      <c r="D4528" s="223"/>
      <c r="E4528" s="227"/>
      <c r="F4528" s="230"/>
      <c r="H4528" s="220"/>
      <c r="I4528" s="223"/>
    </row>
    <row r="4529" spans="1:9">
      <c r="A4529" s="230"/>
      <c r="B4529" s="230"/>
      <c r="C4529" s="231"/>
      <c r="D4529" s="223"/>
      <c r="E4529" s="227"/>
      <c r="F4529" s="230"/>
      <c r="H4529" s="220"/>
      <c r="I4529" s="223"/>
    </row>
    <row r="4530" spans="1:9">
      <c r="A4530" s="230"/>
      <c r="B4530" s="230"/>
      <c r="C4530" s="231"/>
      <c r="D4530" s="223"/>
      <c r="E4530" s="227"/>
      <c r="F4530" s="230"/>
      <c r="H4530" s="220"/>
      <c r="I4530" s="223"/>
    </row>
    <row r="4531" spans="1:9">
      <c r="A4531" s="230"/>
      <c r="B4531" s="230"/>
      <c r="C4531" s="231"/>
      <c r="D4531" s="223"/>
      <c r="E4531" s="227"/>
      <c r="F4531" s="230"/>
      <c r="H4531" s="220"/>
      <c r="I4531" s="223"/>
    </row>
    <row r="4532" spans="1:9">
      <c r="A4532" s="230"/>
      <c r="B4532" s="230"/>
      <c r="C4532" s="231"/>
      <c r="D4532" s="223"/>
      <c r="E4532" s="227"/>
      <c r="F4532" s="230"/>
      <c r="H4532" s="220"/>
      <c r="I4532" s="223"/>
    </row>
    <row r="4533" spans="1:9">
      <c r="A4533" s="230"/>
      <c r="B4533" s="230"/>
      <c r="C4533" s="231"/>
      <c r="D4533" s="223"/>
      <c r="E4533" s="227"/>
      <c r="F4533" s="230"/>
      <c r="H4533" s="220"/>
      <c r="I4533" s="223"/>
    </row>
    <row r="4534" spans="1:9">
      <c r="A4534" s="230"/>
      <c r="B4534" s="230"/>
      <c r="C4534" s="231"/>
      <c r="D4534" s="223"/>
      <c r="E4534" s="227"/>
      <c r="F4534" s="230"/>
      <c r="H4534" s="220"/>
      <c r="I4534" s="223"/>
    </row>
    <row r="4535" spans="1:9">
      <c r="A4535" s="230"/>
      <c r="B4535" s="230"/>
      <c r="C4535" s="231"/>
      <c r="D4535" s="223"/>
      <c r="E4535" s="227"/>
      <c r="F4535" s="230"/>
      <c r="H4535" s="220"/>
      <c r="I4535" s="223"/>
    </row>
    <row r="4536" spans="1:9">
      <c r="A4536" s="230"/>
      <c r="B4536" s="230"/>
      <c r="C4536" s="231"/>
      <c r="D4536" s="223"/>
      <c r="E4536" s="227"/>
      <c r="F4536" s="230"/>
      <c r="H4536" s="220"/>
      <c r="I4536" s="223"/>
    </row>
    <row r="4537" spans="1:9">
      <c r="A4537" s="230"/>
      <c r="B4537" s="230"/>
      <c r="C4537" s="231"/>
      <c r="D4537" s="223"/>
      <c r="E4537" s="227"/>
      <c r="F4537" s="230"/>
      <c r="H4537" s="220"/>
      <c r="I4537" s="223"/>
    </row>
    <row r="4538" spans="1:9">
      <c r="A4538" s="230"/>
      <c r="B4538" s="230"/>
      <c r="C4538" s="231"/>
      <c r="D4538" s="223"/>
      <c r="E4538" s="227"/>
      <c r="F4538" s="230"/>
      <c r="H4538" s="220"/>
      <c r="I4538" s="223"/>
    </row>
    <row r="4539" spans="1:9">
      <c r="A4539" s="230"/>
      <c r="B4539" s="230"/>
      <c r="C4539" s="231"/>
      <c r="D4539" s="223"/>
      <c r="E4539" s="227"/>
      <c r="F4539" s="230"/>
      <c r="H4539" s="220"/>
      <c r="I4539" s="223"/>
    </row>
    <row r="4540" spans="1:9">
      <c r="A4540" s="230"/>
      <c r="B4540" s="230"/>
      <c r="C4540" s="231"/>
      <c r="D4540" s="223"/>
      <c r="E4540" s="227"/>
      <c r="F4540" s="230"/>
      <c r="H4540" s="220"/>
      <c r="I4540" s="223"/>
    </row>
    <row r="4541" spans="1:9">
      <c r="A4541" s="230"/>
      <c r="B4541" s="230"/>
      <c r="C4541" s="231"/>
      <c r="D4541" s="223"/>
      <c r="E4541" s="227"/>
      <c r="F4541" s="230"/>
      <c r="H4541" s="220"/>
      <c r="I4541" s="223"/>
    </row>
    <row r="4542" spans="1:9">
      <c r="A4542" s="230"/>
      <c r="B4542" s="230"/>
      <c r="C4542" s="231"/>
      <c r="D4542" s="223"/>
      <c r="E4542" s="227"/>
      <c r="F4542" s="230"/>
      <c r="H4542" s="220"/>
      <c r="I4542" s="223"/>
    </row>
    <row r="4543" spans="1:9">
      <c r="A4543" s="230"/>
      <c r="B4543" s="230"/>
      <c r="C4543" s="231"/>
      <c r="D4543" s="223"/>
      <c r="E4543" s="227"/>
      <c r="F4543" s="230"/>
      <c r="H4543" s="220"/>
      <c r="I4543" s="223"/>
    </row>
    <row r="4544" spans="1:9">
      <c r="A4544" s="230"/>
      <c r="B4544" s="230"/>
      <c r="C4544" s="231"/>
      <c r="D4544" s="223"/>
      <c r="E4544" s="227"/>
      <c r="F4544" s="230"/>
      <c r="H4544" s="220"/>
      <c r="I4544" s="223"/>
    </row>
    <row r="4545" spans="1:9">
      <c r="A4545" s="230"/>
      <c r="B4545" s="230"/>
      <c r="C4545" s="231"/>
      <c r="D4545" s="223"/>
      <c r="E4545" s="227"/>
      <c r="F4545" s="230"/>
      <c r="H4545" s="220"/>
      <c r="I4545" s="223"/>
    </row>
    <row r="4546" spans="1:9">
      <c r="A4546" s="230"/>
      <c r="B4546" s="230"/>
      <c r="C4546" s="231"/>
      <c r="D4546" s="223"/>
      <c r="E4546" s="227"/>
      <c r="F4546" s="230"/>
      <c r="H4546" s="220"/>
      <c r="I4546" s="223"/>
    </row>
    <row r="4547" spans="1:9">
      <c r="A4547" s="230"/>
      <c r="B4547" s="230"/>
      <c r="C4547" s="231"/>
      <c r="D4547" s="223"/>
      <c r="E4547" s="227"/>
      <c r="F4547" s="230"/>
      <c r="H4547" s="220"/>
      <c r="I4547" s="223"/>
    </row>
    <row r="4548" spans="1:9">
      <c r="A4548" s="230"/>
      <c r="B4548" s="230"/>
      <c r="C4548" s="231"/>
      <c r="D4548" s="223"/>
      <c r="E4548" s="227"/>
      <c r="F4548" s="230"/>
      <c r="H4548" s="220"/>
      <c r="I4548" s="223"/>
    </row>
    <row r="4549" spans="1:9">
      <c r="A4549" s="230"/>
      <c r="B4549" s="230"/>
      <c r="C4549" s="231"/>
      <c r="D4549" s="223"/>
      <c r="E4549" s="227"/>
      <c r="F4549" s="230"/>
      <c r="H4549" s="220"/>
      <c r="I4549" s="223"/>
    </row>
    <row r="4550" spans="1:9">
      <c r="A4550" s="230"/>
      <c r="B4550" s="230"/>
      <c r="C4550" s="231"/>
      <c r="D4550" s="223"/>
      <c r="E4550" s="227"/>
      <c r="F4550" s="230"/>
      <c r="H4550" s="220"/>
      <c r="I4550" s="223"/>
    </row>
    <row r="4551" spans="1:9">
      <c r="A4551" s="230"/>
      <c r="B4551" s="230"/>
      <c r="C4551" s="231"/>
      <c r="D4551" s="223"/>
      <c r="E4551" s="227"/>
      <c r="F4551" s="230"/>
      <c r="H4551" s="220"/>
      <c r="I4551" s="223"/>
    </row>
    <row r="4552" spans="1:9">
      <c r="A4552" s="230"/>
      <c r="B4552" s="230"/>
      <c r="C4552" s="231"/>
      <c r="D4552" s="223"/>
      <c r="E4552" s="227"/>
      <c r="F4552" s="230"/>
      <c r="H4552" s="220"/>
      <c r="I4552" s="223"/>
    </row>
    <row r="4553" spans="1:9">
      <c r="A4553" s="230"/>
      <c r="B4553" s="230"/>
      <c r="C4553" s="231"/>
      <c r="D4553" s="223"/>
      <c r="E4553" s="227"/>
      <c r="F4553" s="230"/>
      <c r="H4553" s="220"/>
      <c r="I4553" s="223"/>
    </row>
    <row r="4554" spans="1:9">
      <c r="A4554" s="230"/>
      <c r="B4554" s="230"/>
      <c r="C4554" s="231"/>
      <c r="D4554" s="223"/>
      <c r="E4554" s="227"/>
      <c r="F4554" s="230"/>
      <c r="H4554" s="220"/>
      <c r="I4554" s="223"/>
    </row>
    <row r="4555" spans="1:9">
      <c r="A4555" s="230"/>
      <c r="B4555" s="230"/>
      <c r="C4555" s="231"/>
      <c r="D4555" s="223"/>
      <c r="E4555" s="227"/>
      <c r="F4555" s="230"/>
      <c r="H4555" s="220"/>
      <c r="I4555" s="223"/>
    </row>
    <row r="4556" spans="1:9">
      <c r="A4556" s="230"/>
      <c r="B4556" s="230"/>
      <c r="C4556" s="231"/>
      <c r="D4556" s="223"/>
      <c r="E4556" s="227"/>
      <c r="F4556" s="230"/>
      <c r="H4556" s="220"/>
      <c r="I4556" s="223"/>
    </row>
    <row r="4557" spans="1:9">
      <c r="A4557" s="230"/>
      <c r="B4557" s="230"/>
      <c r="C4557" s="231"/>
      <c r="D4557" s="223"/>
      <c r="E4557" s="227"/>
      <c r="F4557" s="230"/>
      <c r="H4557" s="220"/>
      <c r="I4557" s="223"/>
    </row>
    <row r="4558" spans="1:9">
      <c r="A4558" s="230"/>
      <c r="B4558" s="230"/>
      <c r="C4558" s="231"/>
      <c r="D4558" s="223"/>
      <c r="E4558" s="227"/>
      <c r="F4558" s="230"/>
      <c r="H4558" s="220"/>
      <c r="I4558" s="223"/>
    </row>
    <row r="4559" spans="1:9">
      <c r="A4559" s="230"/>
      <c r="B4559" s="230"/>
      <c r="C4559" s="231"/>
      <c r="D4559" s="223"/>
      <c r="E4559" s="227"/>
      <c r="F4559" s="230"/>
      <c r="H4559" s="220"/>
      <c r="I4559" s="223"/>
    </row>
    <row r="4560" spans="1:9">
      <c r="A4560" s="230"/>
      <c r="B4560" s="230"/>
      <c r="C4560" s="231"/>
      <c r="D4560" s="223"/>
      <c r="E4560" s="227"/>
      <c r="F4560" s="230"/>
      <c r="H4560" s="220"/>
      <c r="I4560" s="223"/>
    </row>
    <row r="4561" spans="1:9">
      <c r="A4561" s="230"/>
      <c r="B4561" s="230"/>
      <c r="C4561" s="231"/>
      <c r="D4561" s="223"/>
      <c r="E4561" s="227"/>
      <c r="F4561" s="230"/>
      <c r="H4561" s="220"/>
      <c r="I4561" s="223"/>
    </row>
    <row r="4562" spans="1:9">
      <c r="A4562" s="230"/>
      <c r="B4562" s="230"/>
      <c r="C4562" s="231"/>
      <c r="D4562" s="223"/>
      <c r="E4562" s="227"/>
      <c r="F4562" s="230"/>
      <c r="H4562" s="220"/>
      <c r="I4562" s="223"/>
    </row>
    <row r="4563" spans="1:9">
      <c r="A4563" s="230"/>
      <c r="B4563" s="230"/>
      <c r="C4563" s="231"/>
      <c r="D4563" s="223"/>
      <c r="E4563" s="227"/>
      <c r="F4563" s="230"/>
      <c r="H4563" s="220"/>
      <c r="I4563" s="223"/>
    </row>
    <row r="4564" spans="1:9">
      <c r="A4564" s="230"/>
      <c r="B4564" s="230"/>
      <c r="C4564" s="231"/>
      <c r="D4564" s="223"/>
      <c r="E4564" s="227"/>
      <c r="F4564" s="230"/>
      <c r="H4564" s="220"/>
      <c r="I4564" s="223"/>
    </row>
    <row r="4565" spans="1:9">
      <c r="A4565" s="230"/>
      <c r="B4565" s="230"/>
      <c r="C4565" s="231"/>
      <c r="D4565" s="223"/>
      <c r="E4565" s="227"/>
      <c r="F4565" s="230"/>
      <c r="H4565" s="220"/>
      <c r="I4565" s="223"/>
    </row>
    <row r="4566" spans="1:9">
      <c r="A4566" s="230"/>
      <c r="B4566" s="230"/>
      <c r="C4566" s="231"/>
      <c r="D4566" s="223"/>
      <c r="E4566" s="227"/>
      <c r="F4566" s="230"/>
      <c r="H4566" s="220"/>
      <c r="I4566" s="223"/>
    </row>
    <row r="4567" spans="1:9">
      <c r="A4567" s="230"/>
      <c r="B4567" s="230"/>
      <c r="C4567" s="231"/>
      <c r="D4567" s="223"/>
      <c r="E4567" s="227"/>
      <c r="F4567" s="230"/>
      <c r="H4567" s="220"/>
      <c r="I4567" s="223"/>
    </row>
    <row r="4568" spans="1:9">
      <c r="A4568" s="230"/>
      <c r="B4568" s="230"/>
      <c r="C4568" s="231"/>
      <c r="D4568" s="223"/>
      <c r="E4568" s="227"/>
      <c r="F4568" s="230"/>
      <c r="H4568" s="220"/>
      <c r="I4568" s="223"/>
    </row>
    <row r="4569" spans="1:9">
      <c r="A4569" s="230"/>
      <c r="B4569" s="230"/>
      <c r="C4569" s="231"/>
      <c r="D4569" s="223"/>
      <c r="E4569" s="227"/>
      <c r="F4569" s="230"/>
      <c r="H4569" s="220"/>
      <c r="I4569" s="223"/>
    </row>
    <row r="4570" spans="1:9">
      <c r="A4570" s="230"/>
      <c r="B4570" s="230"/>
      <c r="C4570" s="231"/>
      <c r="D4570" s="223"/>
      <c r="E4570" s="227"/>
      <c r="F4570" s="230"/>
      <c r="H4570" s="220"/>
      <c r="I4570" s="223"/>
    </row>
    <row r="4571" spans="1:9">
      <c r="A4571" s="230"/>
      <c r="B4571" s="230"/>
      <c r="C4571" s="231"/>
      <c r="D4571" s="223"/>
      <c r="E4571" s="227"/>
      <c r="F4571" s="230"/>
      <c r="H4571" s="220"/>
      <c r="I4571" s="223"/>
    </row>
    <row r="4572" spans="1:9">
      <c r="A4572" s="230"/>
      <c r="B4572" s="230"/>
      <c r="C4572" s="231"/>
      <c r="D4572" s="223"/>
      <c r="E4572" s="227"/>
      <c r="F4572" s="230"/>
      <c r="H4572" s="220"/>
      <c r="I4572" s="223"/>
    </row>
    <row r="4573" spans="1:9">
      <c r="A4573" s="230"/>
      <c r="B4573" s="230"/>
      <c r="C4573" s="231"/>
      <c r="D4573" s="223"/>
      <c r="E4573" s="227"/>
      <c r="F4573" s="230"/>
      <c r="H4573" s="220"/>
      <c r="I4573" s="223"/>
    </row>
    <row r="4574" spans="1:9">
      <c r="A4574" s="230"/>
      <c r="B4574" s="230"/>
      <c r="C4574" s="231"/>
      <c r="D4574" s="223"/>
      <c r="E4574" s="227"/>
      <c r="F4574" s="230"/>
      <c r="H4574" s="220"/>
      <c r="I4574" s="223"/>
    </row>
    <row r="4575" spans="1:9">
      <c r="A4575" s="230"/>
      <c r="B4575" s="230"/>
      <c r="C4575" s="231"/>
      <c r="D4575" s="223"/>
      <c r="E4575" s="227"/>
      <c r="F4575" s="230"/>
      <c r="H4575" s="220"/>
      <c r="I4575" s="223"/>
    </row>
    <row r="4576" spans="1:9">
      <c r="A4576" s="230"/>
      <c r="B4576" s="230"/>
      <c r="C4576" s="231"/>
      <c r="D4576" s="223"/>
      <c r="E4576" s="227"/>
      <c r="F4576" s="230"/>
      <c r="H4576" s="220"/>
      <c r="I4576" s="223"/>
    </row>
    <row r="4577" spans="1:9">
      <c r="A4577" s="230"/>
      <c r="B4577" s="230"/>
      <c r="C4577" s="231"/>
      <c r="D4577" s="223"/>
      <c r="E4577" s="227"/>
      <c r="F4577" s="230"/>
      <c r="H4577" s="220"/>
      <c r="I4577" s="223"/>
    </row>
    <row r="4578" spans="1:9">
      <c r="A4578" s="230"/>
      <c r="B4578" s="230"/>
      <c r="C4578" s="231"/>
      <c r="D4578" s="223"/>
      <c r="E4578" s="227"/>
      <c r="F4578" s="230"/>
      <c r="H4578" s="220"/>
      <c r="I4578" s="223"/>
    </row>
    <row r="4579" spans="1:9">
      <c r="A4579" s="230"/>
      <c r="B4579" s="230"/>
      <c r="C4579" s="231"/>
      <c r="D4579" s="223"/>
      <c r="E4579" s="227"/>
      <c r="F4579" s="230"/>
      <c r="H4579" s="220"/>
      <c r="I4579" s="223"/>
    </row>
    <row r="4580" spans="1:9">
      <c r="A4580" s="230"/>
      <c r="B4580" s="230"/>
      <c r="C4580" s="231"/>
      <c r="D4580" s="223"/>
      <c r="E4580" s="227"/>
      <c r="F4580" s="230"/>
      <c r="H4580" s="220"/>
      <c r="I4580" s="223"/>
    </row>
    <row r="4581" spans="1:9">
      <c r="A4581" s="230"/>
      <c r="B4581" s="230"/>
      <c r="C4581" s="231"/>
      <c r="D4581" s="223"/>
      <c r="E4581" s="227"/>
      <c r="F4581" s="230"/>
      <c r="H4581" s="220"/>
      <c r="I4581" s="223"/>
    </row>
    <row r="4582" spans="1:9">
      <c r="A4582" s="230"/>
      <c r="B4582" s="230"/>
      <c r="C4582" s="231"/>
      <c r="D4582" s="223"/>
      <c r="E4582" s="227"/>
      <c r="F4582" s="230"/>
      <c r="H4582" s="220"/>
      <c r="I4582" s="223"/>
    </row>
    <row r="4583" spans="1:9">
      <c r="A4583" s="230"/>
      <c r="B4583" s="230"/>
      <c r="C4583" s="231"/>
      <c r="D4583" s="223"/>
      <c r="E4583" s="227"/>
      <c r="F4583" s="230"/>
      <c r="H4583" s="220"/>
      <c r="I4583" s="223"/>
    </row>
    <row r="4584" spans="1:9">
      <c r="A4584" s="230"/>
      <c r="B4584" s="230"/>
      <c r="C4584" s="231"/>
      <c r="D4584" s="223"/>
      <c r="E4584" s="227"/>
      <c r="F4584" s="230"/>
      <c r="H4584" s="220"/>
      <c r="I4584" s="223"/>
    </row>
    <row r="4585" spans="1:9">
      <c r="A4585" s="230"/>
      <c r="B4585" s="230"/>
      <c r="C4585" s="231"/>
      <c r="D4585" s="223"/>
      <c r="E4585" s="227"/>
      <c r="F4585" s="230"/>
      <c r="H4585" s="220"/>
      <c r="I4585" s="223"/>
    </row>
    <row r="4586" spans="1:9">
      <c r="A4586" s="230"/>
      <c r="B4586" s="230"/>
      <c r="C4586" s="231"/>
      <c r="D4586" s="223"/>
      <c r="E4586" s="227"/>
      <c r="F4586" s="230"/>
      <c r="H4586" s="220"/>
      <c r="I4586" s="223"/>
    </row>
    <row r="4587" spans="1:9">
      <c r="A4587" s="230"/>
      <c r="B4587" s="230"/>
      <c r="C4587" s="231"/>
      <c r="D4587" s="223"/>
      <c r="E4587" s="227"/>
      <c r="F4587" s="230"/>
      <c r="H4587" s="220"/>
      <c r="I4587" s="223"/>
    </row>
    <row r="4588" spans="1:9">
      <c r="A4588" s="230"/>
      <c r="B4588" s="230"/>
      <c r="C4588" s="231"/>
      <c r="D4588" s="223"/>
      <c r="E4588" s="227"/>
      <c r="F4588" s="230"/>
      <c r="H4588" s="220"/>
      <c r="I4588" s="223"/>
    </row>
    <row r="4589" spans="1:9">
      <c r="A4589" s="230"/>
      <c r="B4589" s="230"/>
      <c r="C4589" s="231"/>
      <c r="D4589" s="223"/>
      <c r="E4589" s="227"/>
      <c r="F4589" s="230"/>
      <c r="H4589" s="220"/>
      <c r="I4589" s="223"/>
    </row>
    <row r="4590" spans="1:9">
      <c r="A4590" s="230"/>
      <c r="B4590" s="230"/>
      <c r="C4590" s="231"/>
      <c r="D4590" s="223"/>
      <c r="E4590" s="227"/>
      <c r="F4590" s="230"/>
      <c r="H4590" s="220"/>
      <c r="I4590" s="223"/>
    </row>
    <row r="4591" spans="1:9">
      <c r="A4591" s="230"/>
      <c r="B4591" s="230"/>
      <c r="C4591" s="231"/>
      <c r="D4591" s="223"/>
      <c r="E4591" s="227"/>
      <c r="F4591" s="230"/>
      <c r="H4591" s="220"/>
      <c r="I4591" s="223"/>
    </row>
    <row r="4592" spans="1:9">
      <c r="A4592" s="230"/>
      <c r="B4592" s="230"/>
      <c r="C4592" s="231"/>
      <c r="D4592" s="223"/>
      <c r="E4592" s="227"/>
      <c r="F4592" s="230"/>
      <c r="H4592" s="220"/>
      <c r="I4592" s="223"/>
    </row>
    <row r="4593" spans="1:9">
      <c r="A4593" s="230"/>
      <c r="B4593" s="230"/>
      <c r="C4593" s="231"/>
      <c r="D4593" s="223"/>
      <c r="E4593" s="227"/>
      <c r="F4593" s="230"/>
      <c r="H4593" s="220"/>
      <c r="I4593" s="223"/>
    </row>
    <row r="4594" spans="1:9">
      <c r="A4594" s="230"/>
      <c r="B4594" s="230"/>
      <c r="C4594" s="231"/>
      <c r="D4594" s="223"/>
      <c r="E4594" s="227"/>
      <c r="F4594" s="230"/>
      <c r="H4594" s="220"/>
      <c r="I4594" s="223"/>
    </row>
    <row r="4595" spans="1:9">
      <c r="A4595" s="230"/>
      <c r="B4595" s="230"/>
      <c r="C4595" s="231"/>
      <c r="D4595" s="223"/>
      <c r="E4595" s="227"/>
      <c r="F4595" s="230"/>
      <c r="H4595" s="220"/>
      <c r="I4595" s="223"/>
    </row>
    <row r="4596" spans="1:9">
      <c r="A4596" s="230"/>
      <c r="B4596" s="230"/>
      <c r="C4596" s="231"/>
      <c r="D4596" s="223"/>
      <c r="E4596" s="227"/>
      <c r="F4596" s="230"/>
      <c r="H4596" s="220"/>
      <c r="I4596" s="223"/>
    </row>
    <row r="4597" spans="1:9">
      <c r="A4597" s="230"/>
      <c r="B4597" s="230"/>
      <c r="C4597" s="231"/>
      <c r="D4597" s="223"/>
      <c r="E4597" s="227"/>
      <c r="F4597" s="230"/>
      <c r="H4597" s="220"/>
      <c r="I4597" s="223"/>
    </row>
    <row r="4598" spans="1:9">
      <c r="A4598" s="230"/>
      <c r="B4598" s="230"/>
      <c r="C4598" s="231"/>
      <c r="D4598" s="223"/>
      <c r="E4598" s="227"/>
      <c r="F4598" s="230"/>
      <c r="H4598" s="220"/>
      <c r="I4598" s="223"/>
    </row>
    <row r="4599" spans="1:9">
      <c r="A4599" s="230"/>
      <c r="B4599" s="230"/>
      <c r="C4599" s="231"/>
      <c r="D4599" s="223"/>
      <c r="E4599" s="227"/>
      <c r="F4599" s="230"/>
      <c r="H4599" s="220"/>
      <c r="I4599" s="223"/>
    </row>
    <row r="4600" spans="1:9">
      <c r="A4600" s="230"/>
      <c r="B4600" s="230"/>
      <c r="C4600" s="231"/>
      <c r="D4600" s="223"/>
      <c r="E4600" s="227"/>
      <c r="F4600" s="230"/>
      <c r="H4600" s="220"/>
      <c r="I4600" s="223"/>
    </row>
    <row r="4601" spans="1:9">
      <c r="A4601" s="230"/>
      <c r="B4601" s="230"/>
      <c r="C4601" s="231"/>
      <c r="D4601" s="223"/>
      <c r="E4601" s="227"/>
      <c r="F4601" s="230"/>
      <c r="H4601" s="220"/>
      <c r="I4601" s="223"/>
    </row>
    <row r="4602" spans="1:9">
      <c r="A4602" s="230"/>
      <c r="B4602" s="230"/>
      <c r="C4602" s="231"/>
      <c r="D4602" s="223"/>
      <c r="E4602" s="227"/>
      <c r="F4602" s="230"/>
      <c r="H4602" s="220"/>
      <c r="I4602" s="223"/>
    </row>
    <row r="4603" spans="1:9">
      <c r="A4603" s="230"/>
      <c r="B4603" s="230"/>
      <c r="C4603" s="231"/>
      <c r="D4603" s="223"/>
      <c r="E4603" s="227"/>
      <c r="F4603" s="230"/>
      <c r="H4603" s="220"/>
      <c r="I4603" s="223"/>
    </row>
    <row r="4604" spans="1:9">
      <c r="A4604" s="230"/>
      <c r="B4604" s="230"/>
      <c r="C4604" s="231"/>
      <c r="D4604" s="223"/>
      <c r="E4604" s="227"/>
      <c r="F4604" s="230"/>
      <c r="H4604" s="220"/>
      <c r="I4604" s="223"/>
    </row>
    <row r="4605" spans="1:9">
      <c r="A4605" s="230"/>
      <c r="B4605" s="230"/>
      <c r="C4605" s="231"/>
      <c r="D4605" s="223"/>
      <c r="E4605" s="227"/>
      <c r="F4605" s="230"/>
      <c r="H4605" s="220"/>
      <c r="I4605" s="223"/>
    </row>
    <row r="4606" spans="1:9">
      <c r="A4606" s="230"/>
      <c r="B4606" s="230"/>
      <c r="C4606" s="231"/>
      <c r="D4606" s="223"/>
      <c r="E4606" s="227"/>
      <c r="F4606" s="230"/>
      <c r="H4606" s="220"/>
      <c r="I4606" s="223"/>
    </row>
    <row r="4607" spans="1:9">
      <c r="A4607" s="230"/>
      <c r="B4607" s="230"/>
      <c r="C4607" s="231"/>
      <c r="D4607" s="223"/>
      <c r="E4607" s="227"/>
      <c r="F4607" s="230"/>
      <c r="H4607" s="220"/>
      <c r="I4607" s="223"/>
    </row>
    <row r="4608" spans="1:9">
      <c r="A4608" s="230"/>
      <c r="B4608" s="230"/>
      <c r="C4608" s="231"/>
      <c r="D4608" s="223"/>
      <c r="E4608" s="227"/>
      <c r="F4608" s="230"/>
      <c r="H4608" s="220"/>
      <c r="I4608" s="223"/>
    </row>
    <row r="4609" spans="1:9">
      <c r="A4609" s="230"/>
      <c r="B4609" s="230"/>
      <c r="C4609" s="231"/>
      <c r="D4609" s="223"/>
      <c r="E4609" s="227"/>
      <c r="F4609" s="230"/>
      <c r="H4609" s="220"/>
      <c r="I4609" s="223"/>
    </row>
    <row r="4610" spans="1:9">
      <c r="A4610" s="230"/>
      <c r="B4610" s="230"/>
      <c r="C4610" s="231"/>
      <c r="D4610" s="223"/>
      <c r="E4610" s="227"/>
      <c r="F4610" s="230"/>
      <c r="H4610" s="220"/>
      <c r="I4610" s="223"/>
    </row>
    <row r="4611" spans="1:9">
      <c r="A4611" s="230"/>
      <c r="B4611" s="230"/>
      <c r="C4611" s="231"/>
      <c r="D4611" s="223"/>
      <c r="E4611" s="227"/>
      <c r="F4611" s="230"/>
      <c r="H4611" s="220"/>
      <c r="I4611" s="223"/>
    </row>
    <row r="4612" spans="1:9">
      <c r="A4612" s="230"/>
      <c r="B4612" s="230"/>
      <c r="C4612" s="231"/>
      <c r="D4612" s="223"/>
      <c r="E4612" s="227"/>
      <c r="F4612" s="230"/>
      <c r="H4612" s="220"/>
      <c r="I4612" s="223"/>
    </row>
    <row r="4613" spans="1:9">
      <c r="A4613" s="230"/>
      <c r="B4613" s="230"/>
      <c r="C4613" s="231"/>
      <c r="D4613" s="223"/>
      <c r="E4613" s="227"/>
      <c r="F4613" s="230"/>
      <c r="H4613" s="220"/>
      <c r="I4613" s="223"/>
    </row>
    <row r="4614" spans="1:9">
      <c r="A4614" s="230"/>
      <c r="B4614" s="230"/>
      <c r="C4614" s="231"/>
      <c r="D4614" s="223"/>
      <c r="E4614" s="227"/>
      <c r="F4614" s="230"/>
      <c r="H4614" s="220"/>
      <c r="I4614" s="223"/>
    </row>
    <row r="4615" spans="1:9">
      <c r="A4615" s="230"/>
      <c r="B4615" s="230"/>
      <c r="C4615" s="231"/>
      <c r="D4615" s="223"/>
      <c r="E4615" s="227"/>
      <c r="F4615" s="230"/>
      <c r="H4615" s="220"/>
      <c r="I4615" s="223"/>
    </row>
    <row r="4616" spans="1:9">
      <c r="A4616" s="230"/>
      <c r="B4616" s="230"/>
      <c r="C4616" s="231"/>
      <c r="D4616" s="223"/>
      <c r="E4616" s="227"/>
      <c r="F4616" s="230"/>
      <c r="H4616" s="220"/>
      <c r="I4616" s="223"/>
    </row>
    <row r="4617" spans="1:9">
      <c r="A4617" s="230"/>
      <c r="B4617" s="230"/>
      <c r="C4617" s="231"/>
      <c r="D4617" s="223"/>
      <c r="E4617" s="227"/>
      <c r="F4617" s="230"/>
      <c r="H4617" s="220"/>
      <c r="I4617" s="223"/>
    </row>
    <row r="4618" spans="1:9">
      <c r="A4618" s="230"/>
      <c r="B4618" s="230"/>
      <c r="C4618" s="231"/>
      <c r="D4618" s="223"/>
      <c r="E4618" s="227"/>
      <c r="F4618" s="230"/>
      <c r="H4618" s="220"/>
      <c r="I4618" s="223"/>
    </row>
    <row r="4619" spans="1:9">
      <c r="A4619" s="230"/>
      <c r="B4619" s="230"/>
      <c r="C4619" s="231"/>
      <c r="D4619" s="223"/>
      <c r="E4619" s="227"/>
      <c r="F4619" s="230"/>
      <c r="H4619" s="220"/>
      <c r="I4619" s="223"/>
    </row>
    <row r="4620" spans="1:9">
      <c r="A4620" s="230"/>
      <c r="B4620" s="230"/>
      <c r="C4620" s="231"/>
      <c r="D4620" s="223"/>
      <c r="E4620" s="227"/>
      <c r="F4620" s="230"/>
      <c r="H4620" s="220"/>
      <c r="I4620" s="223"/>
    </row>
    <row r="4621" spans="1:9">
      <c r="A4621" s="230"/>
      <c r="B4621" s="230"/>
      <c r="C4621" s="231"/>
      <c r="D4621" s="223"/>
      <c r="E4621" s="227"/>
      <c r="F4621" s="230"/>
      <c r="H4621" s="220"/>
      <c r="I4621" s="223"/>
    </row>
    <row r="4622" spans="1:9">
      <c r="A4622" s="230"/>
      <c r="B4622" s="230"/>
      <c r="C4622" s="231"/>
      <c r="D4622" s="223"/>
      <c r="E4622" s="227"/>
      <c r="F4622" s="230"/>
      <c r="H4622" s="220"/>
      <c r="I4622" s="223"/>
    </row>
    <row r="4623" spans="1:9">
      <c r="A4623" s="230"/>
      <c r="B4623" s="230"/>
      <c r="C4623" s="231"/>
      <c r="D4623" s="223"/>
      <c r="E4623" s="227"/>
      <c r="F4623" s="230"/>
      <c r="H4623" s="220"/>
      <c r="I4623" s="223"/>
    </row>
    <row r="4624" spans="1:9">
      <c r="A4624" s="230"/>
      <c r="B4624" s="230"/>
      <c r="C4624" s="231"/>
      <c r="D4624" s="223"/>
      <c r="E4624" s="227"/>
      <c r="F4624" s="230"/>
      <c r="H4624" s="220"/>
      <c r="I4624" s="223"/>
    </row>
    <row r="4625" spans="1:9">
      <c r="A4625" s="230"/>
      <c r="B4625" s="230"/>
      <c r="C4625" s="231"/>
      <c r="D4625" s="223"/>
      <c r="E4625" s="227"/>
      <c r="F4625" s="230"/>
      <c r="H4625" s="220"/>
      <c r="I4625" s="223"/>
    </row>
    <row r="4626" spans="1:9">
      <c r="A4626" s="230"/>
      <c r="B4626" s="230"/>
      <c r="C4626" s="231"/>
      <c r="D4626" s="223"/>
      <c r="E4626" s="227"/>
      <c r="F4626" s="230"/>
      <c r="H4626" s="220"/>
      <c r="I4626" s="223"/>
    </row>
    <row r="4627" spans="1:9">
      <c r="A4627" s="230"/>
      <c r="B4627" s="230"/>
      <c r="C4627" s="231"/>
      <c r="D4627" s="223"/>
      <c r="E4627" s="227"/>
      <c r="F4627" s="230"/>
      <c r="H4627" s="220"/>
      <c r="I4627" s="223"/>
    </row>
    <row r="4628" spans="1:9">
      <c r="A4628" s="230"/>
      <c r="B4628" s="230"/>
      <c r="C4628" s="231"/>
      <c r="D4628" s="223"/>
      <c r="E4628" s="227"/>
      <c r="F4628" s="230"/>
      <c r="H4628" s="220"/>
      <c r="I4628" s="223"/>
    </row>
    <row r="4629" spans="1:9">
      <c r="A4629" s="230"/>
      <c r="B4629" s="230"/>
      <c r="C4629" s="231"/>
      <c r="D4629" s="223"/>
      <c r="E4629" s="227"/>
      <c r="F4629" s="230"/>
      <c r="H4629" s="220"/>
      <c r="I4629" s="223"/>
    </row>
    <row r="4630" spans="1:9">
      <c r="A4630" s="230"/>
      <c r="B4630" s="230"/>
      <c r="C4630" s="231"/>
      <c r="D4630" s="223"/>
      <c r="E4630" s="227"/>
      <c r="F4630" s="230"/>
      <c r="H4630" s="220"/>
      <c r="I4630" s="223"/>
    </row>
    <row r="4631" spans="1:9">
      <c r="A4631" s="230"/>
      <c r="B4631" s="230"/>
      <c r="C4631" s="231"/>
      <c r="D4631" s="223"/>
      <c r="E4631" s="227"/>
      <c r="F4631" s="230"/>
      <c r="H4631" s="220"/>
      <c r="I4631" s="223"/>
    </row>
    <row r="4632" spans="1:9">
      <c r="A4632" s="230"/>
      <c r="B4632" s="230"/>
      <c r="C4632" s="231"/>
      <c r="D4632" s="223"/>
      <c r="E4632" s="227"/>
      <c r="F4632" s="230"/>
      <c r="H4632" s="220"/>
      <c r="I4632" s="223"/>
    </row>
    <row r="4633" spans="1:9">
      <c r="A4633" s="230"/>
      <c r="B4633" s="230"/>
      <c r="C4633" s="231"/>
      <c r="D4633" s="223"/>
      <c r="E4633" s="227"/>
      <c r="F4633" s="230"/>
      <c r="H4633" s="220"/>
      <c r="I4633" s="223"/>
    </row>
    <row r="4634" spans="1:9">
      <c r="A4634" s="230"/>
      <c r="B4634" s="230"/>
      <c r="C4634" s="231"/>
      <c r="D4634" s="223"/>
      <c r="E4634" s="227"/>
      <c r="F4634" s="230"/>
      <c r="H4634" s="220"/>
      <c r="I4634" s="223"/>
    </row>
    <row r="4635" spans="1:9">
      <c r="A4635" s="230"/>
      <c r="B4635" s="230"/>
      <c r="C4635" s="231"/>
      <c r="D4635" s="223"/>
      <c r="E4635" s="227"/>
      <c r="F4635" s="230"/>
      <c r="H4635" s="220"/>
      <c r="I4635" s="223"/>
    </row>
    <row r="4636" spans="1:9">
      <c r="A4636" s="230"/>
      <c r="B4636" s="230"/>
      <c r="C4636" s="231"/>
      <c r="D4636" s="223"/>
      <c r="E4636" s="227"/>
      <c r="F4636" s="230"/>
      <c r="H4636" s="220"/>
      <c r="I4636" s="223"/>
    </row>
    <row r="4637" spans="1:9">
      <c r="A4637" s="230"/>
      <c r="B4637" s="230"/>
      <c r="C4637" s="231"/>
      <c r="D4637" s="223"/>
      <c r="E4637" s="227"/>
      <c r="F4637" s="230"/>
      <c r="H4637" s="220"/>
      <c r="I4637" s="223"/>
    </row>
    <row r="4638" spans="1:9">
      <c r="A4638" s="230"/>
      <c r="B4638" s="230"/>
      <c r="C4638" s="231"/>
      <c r="D4638" s="223"/>
      <c r="E4638" s="227"/>
      <c r="F4638" s="230"/>
      <c r="H4638" s="220"/>
      <c r="I4638" s="223"/>
    </row>
    <row r="4639" spans="1:9">
      <c r="A4639" s="230"/>
      <c r="B4639" s="230"/>
      <c r="C4639" s="231"/>
      <c r="D4639" s="223"/>
      <c r="E4639" s="227"/>
      <c r="F4639" s="230"/>
      <c r="H4639" s="220"/>
      <c r="I4639" s="223"/>
    </row>
    <row r="4640" spans="1:9">
      <c r="A4640" s="230"/>
      <c r="B4640" s="230"/>
      <c r="C4640" s="231"/>
      <c r="D4640" s="223"/>
      <c r="E4640" s="227"/>
      <c r="F4640" s="230"/>
      <c r="H4640" s="220"/>
      <c r="I4640" s="223"/>
    </row>
    <row r="4641" spans="1:9">
      <c r="A4641" s="230"/>
      <c r="B4641" s="230"/>
      <c r="C4641" s="231"/>
      <c r="D4641" s="223"/>
      <c r="E4641" s="227"/>
      <c r="F4641" s="230"/>
      <c r="H4641" s="220"/>
      <c r="I4641" s="223"/>
    </row>
    <row r="4642" spans="1:9">
      <c r="A4642" s="230"/>
      <c r="B4642" s="230"/>
      <c r="C4642" s="231"/>
      <c r="D4642" s="223"/>
      <c r="E4642" s="227"/>
      <c r="F4642" s="230"/>
      <c r="H4642" s="220"/>
      <c r="I4642" s="223"/>
    </row>
    <row r="4643" spans="1:9">
      <c r="A4643" s="230"/>
      <c r="B4643" s="230"/>
      <c r="C4643" s="231"/>
      <c r="D4643" s="223"/>
      <c r="E4643" s="227"/>
      <c r="F4643" s="230"/>
      <c r="H4643" s="220"/>
      <c r="I4643" s="223"/>
    </row>
    <row r="4644" spans="1:9">
      <c r="A4644" s="230"/>
      <c r="B4644" s="230"/>
      <c r="C4644" s="231"/>
      <c r="D4644" s="223"/>
      <c r="E4644" s="227"/>
      <c r="F4644" s="230"/>
      <c r="H4644" s="220"/>
      <c r="I4644" s="223"/>
    </row>
    <row r="4645" spans="1:9">
      <c r="A4645" s="230"/>
      <c r="B4645" s="230"/>
      <c r="C4645" s="231"/>
      <c r="D4645" s="223"/>
      <c r="E4645" s="227"/>
      <c r="F4645" s="230"/>
      <c r="H4645" s="220"/>
      <c r="I4645" s="223"/>
    </row>
    <row r="4646" spans="1:9">
      <c r="A4646" s="230"/>
      <c r="B4646" s="230"/>
      <c r="C4646" s="231"/>
      <c r="D4646" s="223"/>
      <c r="E4646" s="227"/>
      <c r="F4646" s="230"/>
      <c r="H4646" s="220"/>
      <c r="I4646" s="223"/>
    </row>
    <row r="4647" spans="1:9">
      <c r="A4647" s="230"/>
      <c r="B4647" s="230"/>
      <c r="C4647" s="231"/>
      <c r="D4647" s="223"/>
      <c r="E4647" s="227"/>
      <c r="F4647" s="230"/>
      <c r="H4647" s="220"/>
      <c r="I4647" s="223"/>
    </row>
    <row r="4648" spans="1:9">
      <c r="A4648" s="230"/>
      <c r="B4648" s="230"/>
      <c r="C4648" s="231"/>
      <c r="D4648" s="223"/>
      <c r="E4648" s="227"/>
      <c r="F4648" s="230"/>
      <c r="H4648" s="220"/>
      <c r="I4648" s="223"/>
    </row>
    <row r="4649" spans="1:9">
      <c r="A4649" s="230"/>
      <c r="B4649" s="230"/>
      <c r="C4649" s="231"/>
      <c r="D4649" s="223"/>
      <c r="E4649" s="227"/>
      <c r="F4649" s="230"/>
      <c r="H4649" s="220"/>
      <c r="I4649" s="223"/>
    </row>
    <row r="4650" spans="1:9">
      <c r="A4650" s="230"/>
      <c r="B4650" s="230"/>
      <c r="C4650" s="231"/>
      <c r="D4650" s="223"/>
      <c r="E4650" s="227"/>
      <c r="F4650" s="230"/>
      <c r="H4650" s="220"/>
      <c r="I4650" s="223"/>
    </row>
    <row r="4651" spans="1:9">
      <c r="A4651" s="230"/>
      <c r="B4651" s="230"/>
      <c r="C4651" s="231"/>
      <c r="D4651" s="223"/>
      <c r="E4651" s="227"/>
      <c r="F4651" s="230"/>
      <c r="H4651" s="220"/>
      <c r="I4651" s="223"/>
    </row>
    <row r="4652" spans="1:9">
      <c r="A4652" s="230"/>
      <c r="B4652" s="230"/>
      <c r="C4652" s="231"/>
      <c r="D4652" s="223"/>
      <c r="E4652" s="227"/>
      <c r="F4652" s="230"/>
      <c r="H4652" s="220"/>
      <c r="I4652" s="223"/>
    </row>
    <row r="4653" spans="1:9">
      <c r="A4653" s="230"/>
      <c r="B4653" s="230"/>
      <c r="C4653" s="231"/>
      <c r="D4653" s="223"/>
      <c r="E4653" s="227"/>
      <c r="F4653" s="230"/>
      <c r="H4653" s="220"/>
      <c r="I4653" s="223"/>
    </row>
    <row r="4654" spans="1:9">
      <c r="A4654" s="230"/>
      <c r="B4654" s="230"/>
      <c r="C4654" s="231"/>
      <c r="D4654" s="223"/>
      <c r="E4654" s="227"/>
      <c r="F4654" s="230"/>
      <c r="H4654" s="220"/>
      <c r="I4654" s="223"/>
    </row>
    <row r="4655" spans="1:9">
      <c r="A4655" s="230"/>
      <c r="B4655" s="230"/>
      <c r="C4655" s="231"/>
      <c r="D4655" s="223"/>
      <c r="E4655" s="227"/>
      <c r="F4655" s="230"/>
      <c r="H4655" s="220"/>
      <c r="I4655" s="223"/>
    </row>
    <row r="4656" spans="1:9">
      <c r="A4656" s="230"/>
      <c r="B4656" s="230"/>
      <c r="C4656" s="231"/>
      <c r="D4656" s="223"/>
      <c r="E4656" s="227"/>
      <c r="F4656" s="230"/>
      <c r="H4656" s="220"/>
      <c r="I4656" s="223"/>
    </row>
    <row r="4657" spans="1:9">
      <c r="A4657" s="230"/>
      <c r="B4657" s="230"/>
      <c r="C4657" s="231"/>
      <c r="D4657" s="223"/>
      <c r="E4657" s="227"/>
      <c r="F4657" s="230"/>
      <c r="H4657" s="220"/>
      <c r="I4657" s="223"/>
    </row>
    <row r="4658" spans="1:9">
      <c r="A4658" s="230"/>
      <c r="B4658" s="230"/>
      <c r="C4658" s="231"/>
      <c r="D4658" s="223"/>
      <c r="E4658" s="227"/>
      <c r="F4658" s="230"/>
      <c r="H4658" s="220"/>
      <c r="I4658" s="223"/>
    </row>
    <row r="4659" spans="1:9">
      <c r="A4659" s="230"/>
      <c r="B4659" s="230"/>
      <c r="C4659" s="231"/>
      <c r="D4659" s="223"/>
      <c r="E4659" s="227"/>
      <c r="F4659" s="230"/>
      <c r="H4659" s="220"/>
      <c r="I4659" s="223"/>
    </row>
    <row r="4660" spans="1:9">
      <c r="A4660" s="230"/>
      <c r="B4660" s="230"/>
      <c r="C4660" s="231"/>
      <c r="D4660" s="223"/>
      <c r="E4660" s="227"/>
      <c r="F4660" s="230"/>
      <c r="H4660" s="220"/>
      <c r="I4660" s="223"/>
    </row>
    <row r="4661" spans="1:9">
      <c r="A4661" s="230"/>
      <c r="B4661" s="230"/>
      <c r="C4661" s="231"/>
      <c r="D4661" s="223"/>
      <c r="E4661" s="227"/>
      <c r="F4661" s="230"/>
      <c r="H4661" s="220"/>
      <c r="I4661" s="223"/>
    </row>
    <row r="4662" spans="1:9">
      <c r="A4662" s="230"/>
      <c r="B4662" s="230"/>
      <c r="C4662" s="231"/>
      <c r="D4662" s="223"/>
      <c r="E4662" s="227"/>
      <c r="F4662" s="230"/>
      <c r="H4662" s="220"/>
      <c r="I4662" s="223"/>
    </row>
    <row r="4663" spans="1:9">
      <c r="A4663" s="230"/>
      <c r="B4663" s="230"/>
      <c r="C4663" s="231"/>
      <c r="D4663" s="223"/>
      <c r="E4663" s="227"/>
      <c r="F4663" s="230"/>
      <c r="H4663" s="220"/>
      <c r="I4663" s="223"/>
    </row>
    <row r="4664" spans="1:9">
      <c r="A4664" s="230"/>
      <c r="B4664" s="230"/>
      <c r="C4664" s="231"/>
      <c r="D4664" s="223"/>
      <c r="E4664" s="227"/>
      <c r="F4664" s="230"/>
      <c r="H4664" s="220"/>
      <c r="I4664" s="223"/>
    </row>
    <row r="4665" spans="1:9">
      <c r="A4665" s="230"/>
      <c r="B4665" s="230"/>
      <c r="C4665" s="231"/>
      <c r="D4665" s="223"/>
      <c r="E4665" s="227"/>
      <c r="F4665" s="230"/>
      <c r="H4665" s="220"/>
      <c r="I4665" s="223"/>
    </row>
    <row r="4666" spans="1:9">
      <c r="A4666" s="230"/>
      <c r="B4666" s="230"/>
      <c r="C4666" s="231"/>
      <c r="D4666" s="223"/>
      <c r="E4666" s="227"/>
      <c r="F4666" s="230"/>
      <c r="H4666" s="220"/>
      <c r="I4666" s="223"/>
    </row>
    <row r="4667" spans="1:9">
      <c r="A4667" s="230"/>
      <c r="B4667" s="230"/>
      <c r="C4667" s="231"/>
      <c r="D4667" s="223"/>
      <c r="E4667" s="227"/>
      <c r="F4667" s="230"/>
      <c r="H4667" s="220"/>
      <c r="I4667" s="223"/>
    </row>
    <row r="4668" spans="1:9">
      <c r="A4668" s="230"/>
      <c r="B4668" s="230"/>
      <c r="C4668" s="231"/>
      <c r="D4668" s="223"/>
      <c r="E4668" s="227"/>
      <c r="F4668" s="230"/>
      <c r="H4668" s="220"/>
      <c r="I4668" s="223"/>
    </row>
    <row r="4669" spans="1:9">
      <c r="A4669" s="230"/>
      <c r="B4669" s="230"/>
      <c r="C4669" s="231"/>
      <c r="D4669" s="223"/>
      <c r="E4669" s="227"/>
      <c r="F4669" s="230"/>
      <c r="H4669" s="220"/>
      <c r="I4669" s="223"/>
    </row>
    <row r="4670" spans="1:9">
      <c r="A4670" s="230"/>
      <c r="B4670" s="230"/>
      <c r="C4670" s="231"/>
      <c r="D4670" s="223"/>
      <c r="E4670" s="227"/>
      <c r="F4670" s="230"/>
      <c r="H4670" s="220"/>
      <c r="I4670" s="223"/>
    </row>
    <row r="4671" spans="1:9">
      <c r="A4671" s="230"/>
      <c r="B4671" s="230"/>
      <c r="C4671" s="231"/>
      <c r="D4671" s="223"/>
      <c r="E4671" s="227"/>
      <c r="F4671" s="230"/>
      <c r="H4671" s="220"/>
      <c r="I4671" s="223"/>
    </row>
    <row r="4672" spans="1:9">
      <c r="A4672" s="230"/>
      <c r="B4672" s="230"/>
      <c r="C4672" s="231"/>
      <c r="D4672" s="223"/>
      <c r="E4672" s="227"/>
      <c r="F4672" s="230"/>
      <c r="H4672" s="220"/>
      <c r="I4672" s="223"/>
    </row>
    <row r="4673" spans="1:9">
      <c r="A4673" s="230"/>
      <c r="B4673" s="230"/>
      <c r="C4673" s="231"/>
      <c r="D4673" s="223"/>
      <c r="E4673" s="227"/>
      <c r="F4673" s="230"/>
      <c r="H4673" s="220"/>
      <c r="I4673" s="223"/>
    </row>
    <row r="4674" spans="1:9">
      <c r="A4674" s="230"/>
      <c r="B4674" s="230"/>
      <c r="C4674" s="231"/>
      <c r="D4674" s="223"/>
      <c r="E4674" s="227"/>
      <c r="F4674" s="230"/>
      <c r="H4674" s="220"/>
      <c r="I4674" s="223"/>
    </row>
    <row r="4675" spans="1:9">
      <c r="A4675" s="230"/>
      <c r="B4675" s="230"/>
      <c r="C4675" s="231"/>
      <c r="D4675" s="223"/>
      <c r="E4675" s="227"/>
      <c r="F4675" s="230"/>
      <c r="H4675" s="220"/>
      <c r="I4675" s="223"/>
    </row>
    <row r="4676" spans="1:9">
      <c r="A4676" s="230"/>
      <c r="B4676" s="230"/>
      <c r="C4676" s="231"/>
      <c r="D4676" s="223"/>
      <c r="E4676" s="227"/>
      <c r="F4676" s="230"/>
      <c r="H4676" s="220"/>
      <c r="I4676" s="223"/>
    </row>
    <row r="4677" spans="1:9">
      <c r="A4677" s="230"/>
      <c r="B4677" s="230"/>
      <c r="C4677" s="231"/>
      <c r="D4677" s="223"/>
      <c r="E4677" s="227"/>
      <c r="F4677" s="230"/>
      <c r="H4677" s="220"/>
      <c r="I4677" s="223"/>
    </row>
    <row r="4678" spans="1:9">
      <c r="A4678" s="230"/>
      <c r="B4678" s="230"/>
      <c r="C4678" s="231"/>
      <c r="D4678" s="223"/>
      <c r="E4678" s="227"/>
      <c r="F4678" s="230"/>
      <c r="H4678" s="220"/>
      <c r="I4678" s="223"/>
    </row>
    <row r="4679" spans="1:9">
      <c r="A4679" s="230"/>
      <c r="B4679" s="230"/>
      <c r="C4679" s="231"/>
      <c r="D4679" s="223"/>
      <c r="E4679" s="227"/>
      <c r="F4679" s="230"/>
      <c r="H4679" s="220"/>
      <c r="I4679" s="223"/>
    </row>
    <row r="4680" spans="1:9">
      <c r="A4680" s="230"/>
      <c r="B4680" s="230"/>
      <c r="C4680" s="231"/>
      <c r="D4680" s="223"/>
      <c r="E4680" s="227"/>
      <c r="F4680" s="230"/>
      <c r="H4680" s="220"/>
      <c r="I4680" s="223"/>
    </row>
    <row r="4681" spans="1:9">
      <c r="A4681" s="230"/>
      <c r="B4681" s="230"/>
      <c r="C4681" s="231"/>
      <c r="D4681" s="223"/>
      <c r="E4681" s="227"/>
      <c r="F4681" s="230"/>
      <c r="H4681" s="220"/>
      <c r="I4681" s="223"/>
    </row>
    <row r="4682" spans="1:9">
      <c r="A4682" s="230"/>
      <c r="B4682" s="230"/>
      <c r="C4682" s="231"/>
      <c r="D4682" s="223"/>
      <c r="E4682" s="227"/>
      <c r="F4682" s="230"/>
      <c r="H4682" s="220"/>
      <c r="I4682" s="223"/>
    </row>
    <row r="4683" spans="1:9">
      <c r="A4683" s="230"/>
      <c r="B4683" s="230"/>
      <c r="C4683" s="231"/>
      <c r="D4683" s="223"/>
      <c r="E4683" s="227"/>
      <c r="F4683" s="230"/>
      <c r="H4683" s="220"/>
      <c r="I4683" s="223"/>
    </row>
    <row r="4684" spans="1:9">
      <c r="A4684" s="230"/>
      <c r="B4684" s="230"/>
      <c r="C4684" s="231"/>
      <c r="D4684" s="223"/>
      <c r="E4684" s="227"/>
      <c r="F4684" s="230"/>
      <c r="H4684" s="220"/>
      <c r="I4684" s="223"/>
    </row>
    <row r="4685" spans="1:9">
      <c r="A4685" s="230"/>
      <c r="B4685" s="230"/>
      <c r="C4685" s="231"/>
      <c r="D4685" s="223"/>
      <c r="E4685" s="227"/>
      <c r="F4685" s="230"/>
      <c r="H4685" s="220"/>
      <c r="I4685" s="223"/>
    </row>
    <row r="4686" spans="1:9">
      <c r="A4686" s="230"/>
      <c r="B4686" s="230"/>
      <c r="C4686" s="231"/>
      <c r="D4686" s="223"/>
      <c r="E4686" s="227"/>
      <c r="F4686" s="230"/>
      <c r="H4686" s="220"/>
      <c r="I4686" s="223"/>
    </row>
    <row r="4687" spans="1:9">
      <c r="A4687" s="230"/>
      <c r="B4687" s="230"/>
      <c r="C4687" s="231"/>
      <c r="D4687" s="223"/>
      <c r="E4687" s="227"/>
      <c r="F4687" s="230"/>
      <c r="H4687" s="220"/>
      <c r="I4687" s="223"/>
    </row>
    <row r="4688" spans="1:9">
      <c r="A4688" s="230"/>
      <c r="B4688" s="230"/>
      <c r="C4688" s="231"/>
      <c r="D4688" s="223"/>
      <c r="E4688" s="227"/>
      <c r="F4688" s="230"/>
      <c r="H4688" s="220"/>
      <c r="I4688" s="223"/>
    </row>
    <row r="4689" spans="1:9">
      <c r="A4689" s="230"/>
      <c r="B4689" s="230"/>
      <c r="C4689" s="231"/>
      <c r="D4689" s="223"/>
      <c r="E4689" s="227"/>
      <c r="F4689" s="230"/>
      <c r="H4689" s="220"/>
      <c r="I4689" s="223"/>
    </row>
    <row r="4690" spans="1:9">
      <c r="A4690" s="230"/>
      <c r="B4690" s="230"/>
      <c r="C4690" s="231"/>
      <c r="D4690" s="223"/>
      <c r="E4690" s="227"/>
      <c r="F4690" s="230"/>
      <c r="H4690" s="220"/>
      <c r="I4690" s="223"/>
    </row>
    <row r="4691" spans="1:9">
      <c r="A4691" s="230"/>
      <c r="B4691" s="230"/>
      <c r="C4691" s="231"/>
      <c r="D4691" s="223"/>
      <c r="E4691" s="227"/>
      <c r="F4691" s="230"/>
      <c r="H4691" s="220"/>
      <c r="I4691" s="223"/>
    </row>
    <row r="4692" spans="1:9">
      <c r="A4692" s="230"/>
      <c r="B4692" s="230"/>
      <c r="C4692" s="231"/>
      <c r="D4692" s="223"/>
      <c r="E4692" s="227"/>
      <c r="F4692" s="230"/>
      <c r="H4692" s="220"/>
      <c r="I4692" s="223"/>
    </row>
    <row r="4693" spans="1:9">
      <c r="A4693" s="230"/>
      <c r="B4693" s="230"/>
      <c r="C4693" s="231"/>
      <c r="D4693" s="223"/>
      <c r="E4693" s="227"/>
      <c r="F4693" s="230"/>
      <c r="H4693" s="220"/>
      <c r="I4693" s="223"/>
    </row>
    <row r="4694" spans="1:9">
      <c r="A4694" s="230"/>
      <c r="B4694" s="230"/>
      <c r="C4694" s="231"/>
      <c r="D4694" s="223"/>
      <c r="E4694" s="227"/>
      <c r="F4694" s="230"/>
      <c r="H4694" s="220"/>
      <c r="I4694" s="223"/>
    </row>
    <row r="4695" spans="1:9">
      <c r="A4695" s="230"/>
      <c r="B4695" s="230"/>
      <c r="C4695" s="231"/>
      <c r="D4695" s="223"/>
      <c r="E4695" s="227"/>
      <c r="F4695" s="230"/>
      <c r="H4695" s="220"/>
      <c r="I4695" s="223"/>
    </row>
    <row r="4696" spans="1:9">
      <c r="A4696" s="230"/>
      <c r="B4696" s="230"/>
      <c r="C4696" s="231"/>
      <c r="D4696" s="223"/>
      <c r="E4696" s="227"/>
      <c r="F4696" s="230"/>
      <c r="H4696" s="220"/>
      <c r="I4696" s="223"/>
    </row>
    <row r="4697" spans="1:9">
      <c r="A4697" s="230"/>
      <c r="B4697" s="230"/>
      <c r="C4697" s="231"/>
      <c r="D4697" s="223"/>
      <c r="E4697" s="227"/>
      <c r="F4697" s="230"/>
      <c r="H4697" s="220"/>
      <c r="I4697" s="223"/>
    </row>
    <row r="4698" spans="1:9">
      <c r="A4698" s="230"/>
      <c r="B4698" s="230"/>
      <c r="C4698" s="231"/>
      <c r="D4698" s="223"/>
      <c r="E4698" s="227"/>
      <c r="F4698" s="230"/>
      <c r="H4698" s="220"/>
      <c r="I4698" s="223"/>
    </row>
    <row r="4699" spans="1:9">
      <c r="A4699" s="230"/>
      <c r="B4699" s="230"/>
      <c r="C4699" s="231"/>
      <c r="D4699" s="223"/>
      <c r="E4699" s="227"/>
      <c r="F4699" s="230"/>
      <c r="H4699" s="220"/>
      <c r="I4699" s="223"/>
    </row>
    <row r="4700" spans="1:9">
      <c r="A4700" s="230"/>
      <c r="B4700" s="230"/>
      <c r="C4700" s="231"/>
      <c r="D4700" s="223"/>
      <c r="E4700" s="227"/>
      <c r="F4700" s="230"/>
      <c r="H4700" s="220"/>
      <c r="I4700" s="223"/>
    </row>
    <row r="4701" spans="1:9">
      <c r="A4701" s="230"/>
      <c r="B4701" s="230"/>
      <c r="C4701" s="231"/>
      <c r="D4701" s="223"/>
      <c r="E4701" s="227"/>
      <c r="F4701" s="230"/>
      <c r="H4701" s="220"/>
      <c r="I4701" s="223"/>
    </row>
    <row r="4702" spans="1:9">
      <c r="A4702" s="230"/>
      <c r="B4702" s="230"/>
      <c r="C4702" s="231"/>
      <c r="D4702" s="223"/>
      <c r="E4702" s="227"/>
      <c r="F4702" s="230"/>
      <c r="H4702" s="220"/>
      <c r="I4702" s="223"/>
    </row>
    <row r="4703" spans="1:9">
      <c r="A4703" s="230"/>
      <c r="B4703" s="230"/>
      <c r="C4703" s="231"/>
      <c r="D4703" s="223"/>
      <c r="E4703" s="227"/>
      <c r="F4703" s="230"/>
      <c r="H4703" s="220"/>
      <c r="I4703" s="223"/>
    </row>
    <row r="4704" spans="1:9">
      <c r="A4704" s="230"/>
      <c r="B4704" s="230"/>
      <c r="C4704" s="231"/>
      <c r="D4704" s="223"/>
      <c r="E4704" s="227"/>
      <c r="F4704" s="230"/>
      <c r="H4704" s="220"/>
      <c r="I4704" s="223"/>
    </row>
    <row r="4705" spans="1:9">
      <c r="A4705" s="230"/>
      <c r="B4705" s="230"/>
      <c r="C4705" s="231"/>
      <c r="D4705" s="223"/>
      <c r="E4705" s="227"/>
      <c r="F4705" s="230"/>
      <c r="H4705" s="220"/>
      <c r="I4705" s="223"/>
    </row>
    <row r="4706" spans="1:9">
      <c r="A4706" s="230"/>
      <c r="B4706" s="230"/>
      <c r="C4706" s="231"/>
      <c r="D4706" s="223"/>
      <c r="E4706" s="227"/>
      <c r="F4706" s="230"/>
      <c r="H4706" s="220"/>
      <c r="I4706" s="223"/>
    </row>
    <row r="4707" spans="1:9">
      <c r="A4707" s="230"/>
      <c r="B4707" s="230"/>
      <c r="C4707" s="231"/>
      <c r="D4707" s="223"/>
      <c r="E4707" s="227"/>
      <c r="F4707" s="230"/>
      <c r="H4707" s="220"/>
      <c r="I4707" s="223"/>
    </row>
    <row r="4708" spans="1:9">
      <c r="A4708" s="230"/>
      <c r="B4708" s="230"/>
      <c r="C4708" s="231"/>
      <c r="D4708" s="223"/>
      <c r="E4708" s="227"/>
      <c r="F4708" s="230"/>
      <c r="H4708" s="220"/>
      <c r="I4708" s="223"/>
    </row>
    <row r="4709" spans="1:9">
      <c r="A4709" s="230"/>
      <c r="B4709" s="230"/>
      <c r="C4709" s="231"/>
      <c r="D4709" s="223"/>
      <c r="E4709" s="227"/>
      <c r="F4709" s="230"/>
      <c r="H4709" s="220"/>
      <c r="I4709" s="223"/>
    </row>
    <row r="4710" spans="1:9">
      <c r="A4710" s="230"/>
      <c r="B4710" s="230"/>
      <c r="C4710" s="231"/>
      <c r="D4710" s="223"/>
      <c r="E4710" s="227"/>
      <c r="F4710" s="230"/>
      <c r="H4710" s="220"/>
      <c r="I4710" s="223"/>
    </row>
    <row r="4711" spans="1:9">
      <c r="A4711" s="230"/>
      <c r="B4711" s="230"/>
      <c r="C4711" s="231"/>
      <c r="D4711" s="223"/>
      <c r="E4711" s="227"/>
      <c r="F4711" s="230"/>
      <c r="H4711" s="220"/>
      <c r="I4711" s="223"/>
    </row>
    <row r="4712" spans="1:9">
      <c r="A4712" s="230"/>
      <c r="B4712" s="230"/>
      <c r="C4712" s="231"/>
      <c r="D4712" s="223"/>
      <c r="E4712" s="227"/>
      <c r="F4712" s="230"/>
      <c r="H4712" s="220"/>
      <c r="I4712" s="223"/>
    </row>
    <row r="4713" spans="1:9">
      <c r="A4713" s="230"/>
      <c r="B4713" s="230"/>
      <c r="C4713" s="231"/>
      <c r="D4713" s="223"/>
      <c r="E4713" s="227"/>
      <c r="F4713" s="230"/>
      <c r="H4713" s="220"/>
      <c r="I4713" s="223"/>
    </row>
    <row r="4714" spans="1:9">
      <c r="A4714" s="230"/>
      <c r="B4714" s="230"/>
      <c r="C4714" s="231"/>
      <c r="D4714" s="223"/>
      <c r="E4714" s="227"/>
      <c r="F4714" s="230"/>
      <c r="H4714" s="220"/>
      <c r="I4714" s="223"/>
    </row>
    <row r="4715" spans="1:9">
      <c r="A4715" s="230"/>
      <c r="B4715" s="230"/>
      <c r="C4715" s="231"/>
      <c r="D4715" s="223"/>
      <c r="E4715" s="227"/>
      <c r="F4715" s="230"/>
      <c r="H4715" s="220"/>
      <c r="I4715" s="223"/>
    </row>
    <row r="4716" spans="1:9">
      <c r="A4716" s="230"/>
      <c r="B4716" s="230"/>
      <c r="C4716" s="231"/>
      <c r="D4716" s="223"/>
      <c r="E4716" s="227"/>
      <c r="F4716" s="230"/>
      <c r="H4716" s="220"/>
      <c r="I4716" s="223"/>
    </row>
    <row r="4717" spans="1:9">
      <c r="A4717" s="230"/>
      <c r="B4717" s="230"/>
      <c r="C4717" s="231"/>
      <c r="D4717" s="223"/>
      <c r="E4717" s="227"/>
      <c r="F4717" s="230"/>
      <c r="H4717" s="220"/>
      <c r="I4717" s="223"/>
    </row>
    <row r="4718" spans="1:9">
      <c r="A4718" s="230"/>
      <c r="B4718" s="230"/>
      <c r="C4718" s="231"/>
      <c r="D4718" s="223"/>
      <c r="E4718" s="227"/>
      <c r="F4718" s="230"/>
      <c r="H4718" s="220"/>
      <c r="I4718" s="223"/>
    </row>
    <row r="4719" spans="1:9">
      <c r="A4719" s="230"/>
      <c r="B4719" s="230"/>
      <c r="C4719" s="231"/>
      <c r="D4719" s="223"/>
      <c r="E4719" s="227"/>
      <c r="F4719" s="230"/>
      <c r="H4719" s="220"/>
      <c r="I4719" s="223"/>
    </row>
    <row r="4720" spans="1:9">
      <c r="A4720" s="230"/>
      <c r="B4720" s="230"/>
      <c r="C4720" s="231"/>
      <c r="D4720" s="223"/>
      <c r="E4720" s="227"/>
      <c r="F4720" s="230"/>
      <c r="H4720" s="220"/>
      <c r="I4720" s="223"/>
    </row>
    <row r="4721" spans="1:9">
      <c r="A4721" s="230"/>
      <c r="B4721" s="230"/>
      <c r="C4721" s="231"/>
      <c r="D4721" s="223"/>
      <c r="E4721" s="227"/>
      <c r="F4721" s="230"/>
      <c r="H4721" s="220"/>
      <c r="I4721" s="223"/>
    </row>
    <row r="4722" spans="1:9">
      <c r="A4722" s="230"/>
      <c r="B4722" s="230"/>
      <c r="C4722" s="231"/>
      <c r="D4722" s="223"/>
      <c r="E4722" s="227"/>
      <c r="F4722" s="230"/>
      <c r="H4722" s="220"/>
      <c r="I4722" s="223"/>
    </row>
    <row r="4723" spans="1:9">
      <c r="A4723" s="230"/>
      <c r="B4723" s="230"/>
      <c r="C4723" s="231"/>
      <c r="D4723" s="223"/>
      <c r="E4723" s="227"/>
      <c r="F4723" s="230"/>
      <c r="H4723" s="220"/>
      <c r="I4723" s="223"/>
    </row>
    <row r="4724" spans="1:9">
      <c r="A4724" s="230"/>
      <c r="B4724" s="230"/>
      <c r="C4724" s="231"/>
      <c r="D4724" s="223"/>
      <c r="E4724" s="227"/>
      <c r="F4724" s="230"/>
      <c r="H4724" s="220"/>
      <c r="I4724" s="223"/>
    </row>
    <row r="4725" spans="1:9">
      <c r="A4725" s="230"/>
      <c r="B4725" s="230"/>
      <c r="C4725" s="231"/>
      <c r="D4725" s="223"/>
      <c r="E4725" s="227"/>
      <c r="F4725" s="230"/>
      <c r="H4725" s="220"/>
      <c r="I4725" s="223"/>
    </row>
    <row r="4726" spans="1:9">
      <c r="A4726" s="230"/>
      <c r="B4726" s="230"/>
      <c r="C4726" s="231"/>
      <c r="D4726" s="223"/>
      <c r="E4726" s="227"/>
      <c r="F4726" s="230"/>
      <c r="H4726" s="220"/>
      <c r="I4726" s="223"/>
    </row>
    <row r="4727" spans="1:9">
      <c r="A4727" s="230"/>
      <c r="B4727" s="230"/>
      <c r="C4727" s="231"/>
      <c r="D4727" s="223"/>
      <c r="E4727" s="227"/>
      <c r="F4727" s="230"/>
      <c r="H4727" s="220"/>
      <c r="I4727" s="223"/>
    </row>
    <row r="4728" spans="1:9">
      <c r="A4728" s="230"/>
      <c r="B4728" s="230"/>
      <c r="C4728" s="231"/>
      <c r="D4728" s="223"/>
      <c r="E4728" s="227"/>
      <c r="F4728" s="230"/>
      <c r="H4728" s="220"/>
      <c r="I4728" s="223"/>
    </row>
    <row r="4729" spans="1:9">
      <c r="A4729" s="230"/>
      <c r="B4729" s="230"/>
      <c r="C4729" s="231"/>
      <c r="D4729" s="223"/>
      <c r="E4729" s="227"/>
      <c r="F4729" s="230"/>
      <c r="H4729" s="220"/>
      <c r="I4729" s="223"/>
    </row>
    <row r="4730" spans="1:9">
      <c r="A4730" s="230"/>
      <c r="B4730" s="230"/>
      <c r="C4730" s="231"/>
      <c r="D4730" s="223"/>
      <c r="E4730" s="227"/>
      <c r="F4730" s="230"/>
      <c r="H4730" s="220"/>
      <c r="I4730" s="223"/>
    </row>
    <row r="4731" spans="1:9">
      <c r="A4731" s="230"/>
      <c r="B4731" s="230"/>
      <c r="C4731" s="231"/>
      <c r="D4731" s="223"/>
      <c r="E4731" s="227"/>
      <c r="F4731" s="230"/>
      <c r="H4731" s="220"/>
      <c r="I4731" s="223"/>
    </row>
    <row r="4732" spans="1:9">
      <c r="A4732" s="230"/>
      <c r="B4732" s="230"/>
      <c r="C4732" s="231"/>
      <c r="D4732" s="223"/>
      <c r="E4732" s="227"/>
      <c r="F4732" s="230"/>
      <c r="H4732" s="220"/>
      <c r="I4732" s="223"/>
    </row>
    <row r="4733" spans="1:9">
      <c r="A4733" s="230"/>
      <c r="B4733" s="230"/>
      <c r="C4733" s="231"/>
      <c r="D4733" s="223"/>
      <c r="E4733" s="227"/>
      <c r="F4733" s="230"/>
      <c r="H4733" s="220"/>
      <c r="I4733" s="223"/>
    </row>
    <row r="4734" spans="1:9">
      <c r="A4734" s="230"/>
      <c r="B4734" s="230"/>
      <c r="C4734" s="231"/>
      <c r="D4734" s="223"/>
      <c r="E4734" s="227"/>
      <c r="F4734" s="230"/>
      <c r="H4734" s="220"/>
      <c r="I4734" s="223"/>
    </row>
    <row r="4735" spans="1:9">
      <c r="A4735" s="230"/>
      <c r="B4735" s="230"/>
      <c r="C4735" s="231"/>
      <c r="D4735" s="223"/>
      <c r="E4735" s="227"/>
      <c r="F4735" s="230"/>
      <c r="H4735" s="220"/>
      <c r="I4735" s="223"/>
    </row>
    <row r="4736" spans="1:9">
      <c r="A4736" s="230"/>
      <c r="B4736" s="230"/>
      <c r="C4736" s="231"/>
      <c r="D4736" s="223"/>
      <c r="E4736" s="227"/>
      <c r="F4736" s="230"/>
      <c r="H4736" s="220"/>
      <c r="I4736" s="223"/>
    </row>
    <row r="4737" spans="1:9">
      <c r="A4737" s="230"/>
      <c r="B4737" s="230"/>
      <c r="C4737" s="231"/>
      <c r="D4737" s="223"/>
      <c r="E4737" s="227"/>
      <c r="F4737" s="230"/>
      <c r="H4737" s="220"/>
      <c r="I4737" s="223"/>
    </row>
    <row r="4738" spans="1:9">
      <c r="A4738" s="230"/>
      <c r="B4738" s="230"/>
      <c r="C4738" s="231"/>
      <c r="D4738" s="223"/>
      <c r="E4738" s="227"/>
      <c r="F4738" s="230"/>
      <c r="H4738" s="220"/>
      <c r="I4738" s="223"/>
    </row>
    <row r="4739" spans="1:9">
      <c r="A4739" s="230"/>
      <c r="B4739" s="230"/>
      <c r="C4739" s="231"/>
      <c r="D4739" s="223"/>
      <c r="E4739" s="227"/>
      <c r="F4739" s="230"/>
      <c r="H4739" s="220"/>
      <c r="I4739" s="223"/>
    </row>
    <row r="4740" spans="1:9">
      <c r="A4740" s="230"/>
      <c r="B4740" s="230"/>
      <c r="C4740" s="231"/>
      <c r="D4740" s="223"/>
      <c r="E4740" s="227"/>
      <c r="F4740" s="230"/>
      <c r="H4740" s="220"/>
      <c r="I4740" s="223"/>
    </row>
    <row r="4741" spans="1:9">
      <c r="A4741" s="230"/>
      <c r="B4741" s="230"/>
      <c r="C4741" s="231"/>
      <c r="D4741" s="223"/>
      <c r="E4741" s="227"/>
      <c r="F4741" s="230"/>
      <c r="H4741" s="220"/>
      <c r="I4741" s="223"/>
    </row>
    <row r="4742" spans="1:9">
      <c r="A4742" s="230"/>
      <c r="B4742" s="230"/>
      <c r="C4742" s="231"/>
      <c r="D4742" s="223"/>
      <c r="E4742" s="227"/>
      <c r="F4742" s="230"/>
      <c r="H4742" s="220"/>
      <c r="I4742" s="223"/>
    </row>
    <row r="4743" spans="1:9">
      <c r="A4743" s="230"/>
      <c r="B4743" s="230"/>
      <c r="C4743" s="231"/>
      <c r="D4743" s="223"/>
      <c r="E4743" s="227"/>
      <c r="F4743" s="230"/>
      <c r="H4743" s="220"/>
      <c r="I4743" s="223"/>
    </row>
    <row r="4744" spans="1:9">
      <c r="A4744" s="230"/>
      <c r="B4744" s="230"/>
      <c r="C4744" s="231"/>
      <c r="D4744" s="223"/>
      <c r="E4744" s="227"/>
      <c r="F4744" s="230"/>
      <c r="H4744" s="220"/>
      <c r="I4744" s="223"/>
    </row>
    <row r="4745" spans="1:9">
      <c r="A4745" s="230"/>
      <c r="B4745" s="230"/>
      <c r="C4745" s="231"/>
      <c r="D4745" s="223"/>
      <c r="E4745" s="227"/>
      <c r="F4745" s="230"/>
      <c r="H4745" s="220"/>
      <c r="I4745" s="223"/>
    </row>
    <row r="4746" spans="1:9">
      <c r="A4746" s="230"/>
      <c r="B4746" s="230"/>
      <c r="C4746" s="231"/>
      <c r="D4746" s="223"/>
      <c r="E4746" s="227"/>
      <c r="F4746" s="230"/>
      <c r="H4746" s="220"/>
      <c r="I4746" s="223"/>
    </row>
    <row r="4747" spans="1:9">
      <c r="A4747" s="230"/>
      <c r="B4747" s="230"/>
      <c r="C4747" s="231"/>
      <c r="D4747" s="223"/>
      <c r="E4747" s="227"/>
      <c r="F4747" s="230"/>
      <c r="H4747" s="220"/>
      <c r="I4747" s="223"/>
    </row>
    <row r="4748" spans="1:9">
      <c r="A4748" s="230"/>
      <c r="B4748" s="230"/>
      <c r="C4748" s="231"/>
      <c r="D4748" s="223"/>
      <c r="E4748" s="227"/>
      <c r="F4748" s="230"/>
      <c r="H4748" s="220"/>
      <c r="I4748" s="223"/>
    </row>
    <row r="4749" spans="1:9">
      <c r="A4749" s="230"/>
      <c r="B4749" s="230"/>
      <c r="C4749" s="231"/>
      <c r="D4749" s="223"/>
      <c r="E4749" s="227"/>
      <c r="F4749" s="230"/>
      <c r="H4749" s="220"/>
      <c r="I4749" s="223"/>
    </row>
    <row r="4750" spans="1:9">
      <c r="A4750" s="230"/>
      <c r="B4750" s="230"/>
      <c r="C4750" s="231"/>
      <c r="D4750" s="223"/>
      <c r="E4750" s="227"/>
      <c r="F4750" s="230"/>
      <c r="H4750" s="220"/>
      <c r="I4750" s="223"/>
    </row>
    <row r="4751" spans="1:9">
      <c r="A4751" s="230"/>
      <c r="B4751" s="230"/>
      <c r="C4751" s="231"/>
      <c r="D4751" s="223"/>
      <c r="E4751" s="227"/>
      <c r="F4751" s="230"/>
      <c r="H4751" s="220"/>
      <c r="I4751" s="223"/>
    </row>
    <row r="4752" spans="1:9">
      <c r="A4752" s="230"/>
      <c r="B4752" s="230"/>
      <c r="C4752" s="231"/>
      <c r="D4752" s="223"/>
      <c r="E4752" s="227"/>
      <c r="F4752" s="230"/>
      <c r="H4752" s="220"/>
      <c r="I4752" s="223"/>
    </row>
    <row r="4753" spans="1:9">
      <c r="A4753" s="230"/>
      <c r="B4753" s="230"/>
      <c r="C4753" s="231"/>
      <c r="D4753" s="223"/>
      <c r="E4753" s="227"/>
      <c r="F4753" s="230"/>
      <c r="H4753" s="220"/>
      <c r="I4753" s="223"/>
    </row>
    <row r="4754" spans="1:9">
      <c r="A4754" s="230"/>
      <c r="B4754" s="230"/>
      <c r="C4754" s="231"/>
      <c r="D4754" s="223"/>
      <c r="E4754" s="227"/>
      <c r="F4754" s="230"/>
      <c r="H4754" s="220"/>
      <c r="I4754" s="223"/>
    </row>
    <row r="4755" spans="1:9">
      <c r="A4755" s="230"/>
      <c r="B4755" s="230"/>
      <c r="C4755" s="231"/>
      <c r="D4755" s="223"/>
      <c r="E4755" s="227"/>
      <c r="F4755" s="230"/>
      <c r="H4755" s="220"/>
      <c r="I4755" s="223"/>
    </row>
    <row r="4756" spans="1:9">
      <c r="A4756" s="230"/>
      <c r="B4756" s="230"/>
      <c r="C4756" s="231"/>
      <c r="D4756" s="223"/>
      <c r="E4756" s="227"/>
      <c r="F4756" s="230"/>
      <c r="H4756" s="220"/>
      <c r="I4756" s="223"/>
    </row>
    <row r="4757" spans="1:9">
      <c r="A4757" s="230"/>
      <c r="B4757" s="230"/>
      <c r="C4757" s="231"/>
      <c r="D4757" s="223"/>
      <c r="E4757" s="227"/>
      <c r="F4757" s="230"/>
      <c r="H4757" s="220"/>
      <c r="I4757" s="223"/>
    </row>
    <row r="4758" spans="1:9">
      <c r="A4758" s="230"/>
      <c r="B4758" s="230"/>
      <c r="C4758" s="231"/>
      <c r="D4758" s="223"/>
      <c r="E4758" s="227"/>
      <c r="F4758" s="230"/>
      <c r="H4758" s="220"/>
      <c r="I4758" s="223"/>
    </row>
    <row r="4759" spans="1:9">
      <c r="A4759" s="230"/>
      <c r="B4759" s="230"/>
      <c r="C4759" s="231"/>
      <c r="D4759" s="223"/>
      <c r="E4759" s="227"/>
      <c r="F4759" s="230"/>
      <c r="H4759" s="220"/>
      <c r="I4759" s="223"/>
    </row>
    <row r="4760" spans="1:9">
      <c r="A4760" s="230"/>
      <c r="B4760" s="230"/>
      <c r="C4760" s="231"/>
      <c r="D4760" s="223"/>
      <c r="E4760" s="227"/>
      <c r="F4760" s="230"/>
      <c r="H4760" s="220"/>
      <c r="I4760" s="223"/>
    </row>
    <row r="4761" spans="1:9">
      <c r="A4761" s="230"/>
      <c r="B4761" s="230"/>
      <c r="C4761" s="231"/>
      <c r="D4761" s="223"/>
      <c r="E4761" s="227"/>
      <c r="F4761" s="230"/>
      <c r="H4761" s="220"/>
      <c r="I4761" s="223"/>
    </row>
    <row r="4762" spans="1:9">
      <c r="A4762" s="230"/>
      <c r="B4762" s="230"/>
      <c r="C4762" s="231"/>
      <c r="D4762" s="223"/>
      <c r="E4762" s="227"/>
      <c r="F4762" s="230"/>
      <c r="H4762" s="220"/>
      <c r="I4762" s="223"/>
    </row>
    <row r="4763" spans="1:9">
      <c r="A4763" s="230"/>
      <c r="B4763" s="230"/>
      <c r="C4763" s="231"/>
      <c r="D4763" s="223"/>
      <c r="E4763" s="227"/>
      <c r="F4763" s="230"/>
      <c r="H4763" s="220"/>
      <c r="I4763" s="223"/>
    </row>
    <row r="4764" spans="1:9">
      <c r="A4764" s="230"/>
      <c r="B4764" s="230"/>
      <c r="C4764" s="231"/>
      <c r="D4764" s="223"/>
      <c r="E4764" s="227"/>
      <c r="F4764" s="230"/>
      <c r="H4764" s="220"/>
      <c r="I4764" s="223"/>
    </row>
    <row r="4765" spans="1:9">
      <c r="A4765" s="230"/>
      <c r="B4765" s="230"/>
      <c r="C4765" s="231"/>
      <c r="D4765" s="223"/>
      <c r="E4765" s="227"/>
      <c r="F4765" s="230"/>
      <c r="H4765" s="220"/>
      <c r="I4765" s="223"/>
    </row>
    <row r="4766" spans="1:9">
      <c r="A4766" s="230"/>
      <c r="B4766" s="230"/>
      <c r="C4766" s="231"/>
      <c r="D4766" s="223"/>
      <c r="E4766" s="227"/>
      <c r="F4766" s="230"/>
      <c r="H4766" s="220"/>
      <c r="I4766" s="223"/>
    </row>
    <row r="4767" spans="1:9">
      <c r="A4767" s="230"/>
      <c r="B4767" s="230"/>
      <c r="C4767" s="231"/>
      <c r="D4767" s="223"/>
      <c r="E4767" s="227"/>
      <c r="F4767" s="230"/>
      <c r="H4767" s="220"/>
      <c r="I4767" s="223"/>
    </row>
    <row r="4768" spans="1:9">
      <c r="A4768" s="230"/>
      <c r="B4768" s="230"/>
      <c r="C4768" s="231"/>
      <c r="D4768" s="223"/>
      <c r="E4768" s="227"/>
      <c r="F4768" s="230"/>
      <c r="H4768" s="220"/>
      <c r="I4768" s="223"/>
    </row>
    <row r="4769" spans="1:9">
      <c r="A4769" s="230"/>
      <c r="B4769" s="230"/>
      <c r="C4769" s="231"/>
      <c r="D4769" s="223"/>
      <c r="E4769" s="227"/>
      <c r="F4769" s="230"/>
      <c r="H4769" s="220"/>
      <c r="I4769" s="223"/>
    </row>
    <row r="4770" spans="1:9">
      <c r="A4770" s="230"/>
      <c r="B4770" s="230"/>
      <c r="C4770" s="231"/>
      <c r="D4770" s="223"/>
      <c r="E4770" s="227"/>
      <c r="F4770" s="230"/>
      <c r="H4770" s="220"/>
      <c r="I4770" s="223"/>
    </row>
    <row r="4771" spans="1:9">
      <c r="A4771" s="230"/>
      <c r="B4771" s="230"/>
      <c r="C4771" s="231"/>
      <c r="D4771" s="223"/>
      <c r="E4771" s="227"/>
      <c r="F4771" s="230"/>
      <c r="H4771" s="220"/>
      <c r="I4771" s="223"/>
    </row>
    <row r="4772" spans="1:9">
      <c r="A4772" s="230"/>
      <c r="B4772" s="230"/>
      <c r="C4772" s="231"/>
      <c r="D4772" s="223"/>
      <c r="E4772" s="227"/>
      <c r="F4772" s="230"/>
      <c r="H4772" s="220"/>
      <c r="I4772" s="223"/>
    </row>
    <row r="4773" spans="1:9">
      <c r="A4773" s="230"/>
      <c r="B4773" s="230"/>
      <c r="C4773" s="231"/>
      <c r="D4773" s="223"/>
      <c r="E4773" s="227"/>
      <c r="F4773" s="230"/>
      <c r="H4773" s="220"/>
      <c r="I4773" s="223"/>
    </row>
    <row r="4774" spans="1:9">
      <c r="A4774" s="230"/>
      <c r="B4774" s="230"/>
      <c r="C4774" s="231"/>
      <c r="D4774" s="223"/>
      <c r="E4774" s="227"/>
      <c r="F4774" s="230"/>
      <c r="H4774" s="220"/>
      <c r="I4774" s="223"/>
    </row>
    <row r="4775" spans="1:9">
      <c r="A4775" s="230"/>
      <c r="B4775" s="230"/>
      <c r="C4775" s="231"/>
      <c r="D4775" s="223"/>
      <c r="E4775" s="227"/>
      <c r="F4775" s="230"/>
      <c r="H4775" s="220"/>
      <c r="I4775" s="223"/>
    </row>
    <row r="4776" spans="1:9">
      <c r="A4776" s="230"/>
      <c r="B4776" s="230"/>
      <c r="C4776" s="231"/>
      <c r="D4776" s="223"/>
      <c r="E4776" s="227"/>
      <c r="F4776" s="230"/>
      <c r="H4776" s="220"/>
      <c r="I4776" s="223"/>
    </row>
    <row r="4777" spans="1:9">
      <c r="A4777" s="230"/>
      <c r="B4777" s="230"/>
      <c r="C4777" s="231"/>
      <c r="D4777" s="223"/>
      <c r="E4777" s="227"/>
      <c r="F4777" s="230"/>
      <c r="H4777" s="220"/>
      <c r="I4777" s="223"/>
    </row>
    <row r="4778" spans="1:9">
      <c r="A4778" s="230"/>
      <c r="B4778" s="230"/>
      <c r="C4778" s="231"/>
      <c r="D4778" s="223"/>
      <c r="E4778" s="227"/>
      <c r="F4778" s="230"/>
      <c r="H4778" s="220"/>
      <c r="I4778" s="223"/>
    </row>
    <row r="4779" spans="1:9">
      <c r="A4779" s="230"/>
      <c r="B4779" s="230"/>
      <c r="C4779" s="231"/>
      <c r="D4779" s="223"/>
      <c r="E4779" s="227"/>
      <c r="F4779" s="230"/>
      <c r="H4779" s="220"/>
      <c r="I4779" s="223"/>
    </row>
    <row r="4780" spans="1:9">
      <c r="A4780" s="230"/>
      <c r="B4780" s="230"/>
      <c r="C4780" s="231"/>
      <c r="D4780" s="223"/>
      <c r="E4780" s="227"/>
      <c r="F4780" s="230"/>
      <c r="H4780" s="220"/>
      <c r="I4780" s="223"/>
    </row>
    <row r="4781" spans="1:9">
      <c r="A4781" s="230"/>
      <c r="B4781" s="230"/>
      <c r="C4781" s="231"/>
      <c r="D4781" s="223"/>
      <c r="E4781" s="227"/>
      <c r="F4781" s="230"/>
      <c r="H4781" s="220"/>
      <c r="I4781" s="223"/>
    </row>
    <row r="4782" spans="1:9">
      <c r="A4782" s="230"/>
      <c r="B4782" s="230"/>
      <c r="C4782" s="231"/>
      <c r="D4782" s="223"/>
      <c r="E4782" s="227"/>
      <c r="F4782" s="230"/>
      <c r="H4782" s="220"/>
      <c r="I4782" s="223"/>
    </row>
    <row r="4783" spans="1:9">
      <c r="A4783" s="230"/>
      <c r="B4783" s="230"/>
      <c r="C4783" s="231"/>
      <c r="D4783" s="223"/>
      <c r="E4783" s="227"/>
      <c r="F4783" s="230"/>
      <c r="H4783" s="220"/>
      <c r="I4783" s="223"/>
    </row>
    <row r="4784" spans="1:9">
      <c r="A4784" s="230"/>
      <c r="B4784" s="230"/>
      <c r="C4784" s="231"/>
      <c r="D4784" s="223"/>
      <c r="E4784" s="227"/>
      <c r="F4784" s="230"/>
      <c r="H4784" s="220"/>
      <c r="I4784" s="223"/>
    </row>
    <row r="4785" spans="1:9">
      <c r="A4785" s="230"/>
      <c r="B4785" s="230"/>
      <c r="C4785" s="231"/>
      <c r="D4785" s="223"/>
      <c r="E4785" s="227"/>
      <c r="F4785" s="230"/>
      <c r="H4785" s="220"/>
      <c r="I4785" s="223"/>
    </row>
    <row r="4786" spans="1:9">
      <c r="A4786" s="230"/>
      <c r="B4786" s="230"/>
      <c r="C4786" s="231"/>
      <c r="D4786" s="223"/>
      <c r="E4786" s="227"/>
      <c r="F4786" s="230"/>
      <c r="H4786" s="220"/>
      <c r="I4786" s="223"/>
    </row>
    <row r="4787" spans="1:9">
      <c r="A4787" s="230"/>
      <c r="B4787" s="230"/>
      <c r="C4787" s="231"/>
      <c r="D4787" s="223"/>
      <c r="E4787" s="227"/>
      <c r="F4787" s="230"/>
      <c r="H4787" s="220"/>
      <c r="I4787" s="223"/>
    </row>
    <row r="4788" spans="1:9">
      <c r="A4788" s="230"/>
      <c r="B4788" s="230"/>
      <c r="C4788" s="231"/>
      <c r="D4788" s="223"/>
      <c r="E4788" s="227"/>
      <c r="F4788" s="230"/>
      <c r="H4788" s="220"/>
      <c r="I4788" s="223"/>
    </row>
    <row r="4789" spans="1:9">
      <c r="A4789" s="230"/>
      <c r="B4789" s="230"/>
      <c r="C4789" s="231"/>
      <c r="D4789" s="223"/>
      <c r="E4789" s="227"/>
      <c r="F4789" s="230"/>
      <c r="H4789" s="220"/>
      <c r="I4789" s="223"/>
    </row>
    <row r="4790" spans="1:9">
      <c r="A4790" s="230"/>
      <c r="B4790" s="230"/>
      <c r="C4790" s="231"/>
      <c r="D4790" s="223"/>
      <c r="E4790" s="227"/>
      <c r="F4790" s="230"/>
      <c r="H4790" s="220"/>
      <c r="I4790" s="223"/>
    </row>
    <row r="4791" spans="1:9">
      <c r="A4791" s="230"/>
      <c r="B4791" s="230"/>
      <c r="C4791" s="231"/>
      <c r="D4791" s="223"/>
      <c r="E4791" s="227"/>
      <c r="F4791" s="230"/>
      <c r="H4791" s="220"/>
      <c r="I4791" s="223"/>
    </row>
    <row r="4792" spans="1:9">
      <c r="A4792" s="230"/>
      <c r="B4792" s="230"/>
      <c r="C4792" s="231"/>
      <c r="D4792" s="223"/>
      <c r="E4792" s="227"/>
      <c r="F4792" s="230"/>
      <c r="H4792" s="220"/>
      <c r="I4792" s="223"/>
    </row>
    <row r="4793" spans="1:9">
      <c r="A4793" s="230"/>
      <c r="B4793" s="230"/>
      <c r="C4793" s="231"/>
      <c r="D4793" s="223"/>
      <c r="E4793" s="227"/>
      <c r="F4793" s="230"/>
      <c r="H4793" s="220"/>
      <c r="I4793" s="223"/>
    </row>
    <row r="4794" spans="1:9">
      <c r="A4794" s="230"/>
      <c r="B4794" s="230"/>
      <c r="C4794" s="231"/>
      <c r="D4794" s="223"/>
      <c r="E4794" s="227"/>
      <c r="F4794" s="230"/>
      <c r="H4794" s="220"/>
      <c r="I4794" s="223"/>
    </row>
    <row r="4795" spans="1:9">
      <c r="A4795" s="230"/>
      <c r="B4795" s="230"/>
      <c r="C4795" s="231"/>
      <c r="D4795" s="223"/>
      <c r="E4795" s="227"/>
      <c r="F4795" s="230"/>
      <c r="H4795" s="220"/>
      <c r="I4795" s="223"/>
    </row>
    <row r="4796" spans="1:9">
      <c r="A4796" s="230"/>
      <c r="B4796" s="230"/>
      <c r="C4796" s="231"/>
      <c r="D4796" s="223"/>
      <c r="E4796" s="227"/>
      <c r="F4796" s="230"/>
      <c r="H4796" s="220"/>
      <c r="I4796" s="223"/>
    </row>
    <row r="4797" spans="1:9">
      <c r="A4797" s="230"/>
      <c r="B4797" s="230"/>
      <c r="C4797" s="231"/>
      <c r="D4797" s="223"/>
      <c r="E4797" s="227"/>
      <c r="F4797" s="230"/>
      <c r="H4797" s="220"/>
      <c r="I4797" s="223"/>
    </row>
    <row r="4798" spans="1:9">
      <c r="A4798" s="230"/>
      <c r="B4798" s="230"/>
      <c r="C4798" s="231"/>
      <c r="D4798" s="223"/>
      <c r="E4798" s="227"/>
      <c r="F4798" s="230"/>
      <c r="H4798" s="220"/>
      <c r="I4798" s="223"/>
    </row>
    <row r="4799" spans="1:9">
      <c r="A4799" s="230"/>
      <c r="B4799" s="230"/>
      <c r="C4799" s="231"/>
      <c r="D4799" s="223"/>
      <c r="E4799" s="227"/>
      <c r="F4799" s="230"/>
      <c r="H4799" s="220"/>
      <c r="I4799" s="223"/>
    </row>
    <row r="4800" spans="1:9">
      <c r="A4800" s="230"/>
      <c r="B4800" s="230"/>
      <c r="C4800" s="231"/>
      <c r="D4800" s="223"/>
      <c r="E4800" s="227"/>
      <c r="F4800" s="230"/>
      <c r="H4800" s="220"/>
      <c r="I4800" s="223"/>
    </row>
    <row r="4801" spans="1:9">
      <c r="A4801" s="230"/>
      <c r="B4801" s="230"/>
      <c r="C4801" s="231"/>
      <c r="D4801" s="223"/>
      <c r="E4801" s="227"/>
      <c r="F4801" s="230"/>
      <c r="H4801" s="220"/>
      <c r="I4801" s="223"/>
    </row>
    <row r="4802" spans="1:9">
      <c r="A4802" s="230"/>
      <c r="B4802" s="230"/>
      <c r="C4802" s="231"/>
      <c r="D4802" s="223"/>
      <c r="E4802" s="227"/>
      <c r="F4802" s="230"/>
      <c r="H4802" s="220"/>
      <c r="I4802" s="223"/>
    </row>
    <row r="4803" spans="1:9">
      <c r="A4803" s="230"/>
      <c r="B4803" s="230"/>
      <c r="C4803" s="231"/>
      <c r="D4803" s="223"/>
      <c r="E4803" s="227"/>
      <c r="F4803" s="230"/>
      <c r="H4803" s="220"/>
      <c r="I4803" s="223"/>
    </row>
    <row r="4804" spans="1:9">
      <c r="A4804" s="230"/>
      <c r="B4804" s="230"/>
      <c r="C4804" s="231"/>
      <c r="D4804" s="223"/>
      <c r="E4804" s="227"/>
      <c r="F4804" s="230"/>
      <c r="H4804" s="220"/>
      <c r="I4804" s="223"/>
    </row>
    <row r="4805" spans="1:9">
      <c r="A4805" s="230"/>
      <c r="B4805" s="230"/>
      <c r="C4805" s="231"/>
      <c r="D4805" s="223"/>
      <c r="E4805" s="227"/>
      <c r="F4805" s="230"/>
      <c r="H4805" s="220"/>
      <c r="I4805" s="223"/>
    </row>
    <row r="4806" spans="1:9">
      <c r="A4806" s="230"/>
      <c r="B4806" s="230"/>
      <c r="C4806" s="231"/>
      <c r="D4806" s="223"/>
      <c r="E4806" s="227"/>
      <c r="F4806" s="230"/>
      <c r="H4806" s="220"/>
      <c r="I4806" s="223"/>
    </row>
    <row r="4807" spans="1:9">
      <c r="A4807" s="230"/>
      <c r="B4807" s="230"/>
      <c r="C4807" s="231"/>
      <c r="D4807" s="223"/>
      <c r="E4807" s="227"/>
      <c r="F4807" s="230"/>
      <c r="H4807" s="220"/>
      <c r="I4807" s="223"/>
    </row>
    <row r="4808" spans="1:9">
      <c r="A4808" s="230"/>
      <c r="B4808" s="230"/>
      <c r="C4808" s="231"/>
      <c r="D4808" s="223"/>
      <c r="E4808" s="227"/>
      <c r="F4808" s="230"/>
      <c r="H4808" s="220"/>
      <c r="I4808" s="223"/>
    </row>
    <row r="4809" spans="1:9">
      <c r="A4809" s="230"/>
      <c r="B4809" s="230"/>
      <c r="C4809" s="231"/>
      <c r="D4809" s="223"/>
      <c r="E4809" s="227"/>
      <c r="F4809" s="230"/>
      <c r="H4809" s="220"/>
      <c r="I4809" s="223"/>
    </row>
    <row r="4810" spans="1:9">
      <c r="A4810" s="230"/>
      <c r="B4810" s="230"/>
      <c r="C4810" s="231"/>
      <c r="D4810" s="223"/>
      <c r="E4810" s="227"/>
      <c r="F4810" s="230"/>
      <c r="H4810" s="220"/>
      <c r="I4810" s="223"/>
    </row>
    <row r="4811" spans="1:9">
      <c r="A4811" s="230"/>
      <c r="B4811" s="230"/>
      <c r="C4811" s="231"/>
      <c r="D4811" s="223"/>
      <c r="E4811" s="227"/>
      <c r="F4811" s="230"/>
      <c r="H4811" s="220"/>
      <c r="I4811" s="223"/>
    </row>
    <row r="4812" spans="1:9">
      <c r="A4812" s="230"/>
      <c r="B4812" s="230"/>
      <c r="C4812" s="231"/>
      <c r="D4812" s="223"/>
      <c r="E4812" s="227"/>
      <c r="F4812" s="230"/>
      <c r="H4812" s="220"/>
      <c r="I4812" s="223"/>
    </row>
    <row r="4813" spans="1:9">
      <c r="A4813" s="230"/>
      <c r="B4813" s="230"/>
      <c r="C4813" s="231"/>
      <c r="D4813" s="223"/>
      <c r="E4813" s="227"/>
      <c r="F4813" s="230"/>
      <c r="H4813" s="220"/>
      <c r="I4813" s="223"/>
    </row>
    <row r="4814" spans="1:9">
      <c r="A4814" s="230"/>
      <c r="B4814" s="230"/>
      <c r="C4814" s="231"/>
      <c r="D4814" s="223"/>
      <c r="E4814" s="227"/>
      <c r="F4814" s="230"/>
      <c r="H4814" s="220"/>
      <c r="I4814" s="223"/>
    </row>
    <row r="4815" spans="1:9">
      <c r="A4815" s="230"/>
      <c r="B4815" s="230"/>
      <c r="C4815" s="231"/>
      <c r="D4815" s="223"/>
      <c r="E4815" s="227"/>
      <c r="F4815" s="230"/>
      <c r="H4815" s="220"/>
      <c r="I4815" s="223"/>
    </row>
    <row r="4816" spans="1:9">
      <c r="A4816" s="230"/>
      <c r="B4816" s="230"/>
      <c r="C4816" s="231"/>
      <c r="D4816" s="223"/>
      <c r="E4816" s="227"/>
      <c r="F4816" s="230"/>
      <c r="H4816" s="220"/>
      <c r="I4816" s="223"/>
    </row>
    <row r="4817" spans="1:9">
      <c r="A4817" s="230"/>
      <c r="B4817" s="230"/>
      <c r="C4817" s="231"/>
      <c r="D4817" s="223"/>
      <c r="E4817" s="227"/>
      <c r="F4817" s="230"/>
      <c r="H4817" s="220"/>
      <c r="I4817" s="223"/>
    </row>
    <row r="4818" spans="1:9">
      <c r="A4818" s="230"/>
      <c r="B4818" s="230"/>
      <c r="C4818" s="231"/>
      <c r="D4818" s="223"/>
      <c r="E4818" s="227"/>
      <c r="F4818" s="230"/>
      <c r="H4818" s="220"/>
      <c r="I4818" s="223"/>
    </row>
    <row r="4819" spans="1:9">
      <c r="A4819" s="230"/>
      <c r="B4819" s="230"/>
      <c r="C4819" s="231"/>
      <c r="D4819" s="223"/>
      <c r="E4819" s="227"/>
      <c r="F4819" s="230"/>
      <c r="H4819" s="220"/>
      <c r="I4819" s="223"/>
    </row>
    <row r="4820" spans="1:9">
      <c r="A4820" s="230"/>
      <c r="B4820" s="230"/>
      <c r="C4820" s="231"/>
      <c r="D4820" s="223"/>
      <c r="E4820" s="227"/>
      <c r="F4820" s="230"/>
      <c r="H4820" s="220"/>
      <c r="I4820" s="223"/>
    </row>
    <row r="4821" spans="1:9">
      <c r="A4821" s="230"/>
      <c r="B4821" s="230"/>
      <c r="C4821" s="231"/>
      <c r="D4821" s="223"/>
      <c r="E4821" s="227"/>
      <c r="F4821" s="230"/>
      <c r="H4821" s="220"/>
      <c r="I4821" s="223"/>
    </row>
    <row r="4822" spans="1:9">
      <c r="A4822" s="230"/>
      <c r="B4822" s="230"/>
      <c r="C4822" s="231"/>
      <c r="D4822" s="223"/>
      <c r="E4822" s="227"/>
      <c r="F4822" s="230"/>
      <c r="H4822" s="220"/>
      <c r="I4822" s="223"/>
    </row>
    <row r="4823" spans="1:9">
      <c r="A4823" s="230"/>
      <c r="B4823" s="230"/>
      <c r="C4823" s="231"/>
      <c r="D4823" s="223"/>
      <c r="E4823" s="227"/>
      <c r="F4823" s="230"/>
      <c r="H4823" s="220"/>
      <c r="I4823" s="223"/>
    </row>
    <row r="4824" spans="1:9">
      <c r="A4824" s="230"/>
      <c r="B4824" s="230"/>
      <c r="C4824" s="231"/>
      <c r="D4824" s="223"/>
      <c r="E4824" s="227"/>
      <c r="F4824" s="230"/>
      <c r="H4824" s="220"/>
      <c r="I4824" s="223"/>
    </row>
    <row r="4825" spans="1:9">
      <c r="A4825" s="230"/>
      <c r="B4825" s="230"/>
      <c r="C4825" s="231"/>
      <c r="D4825" s="223"/>
      <c r="E4825" s="227"/>
      <c r="F4825" s="230"/>
      <c r="H4825" s="220"/>
      <c r="I4825" s="223"/>
    </row>
    <row r="4826" spans="1:9">
      <c r="A4826" s="230"/>
      <c r="B4826" s="230"/>
      <c r="C4826" s="231"/>
      <c r="D4826" s="223"/>
      <c r="E4826" s="227"/>
      <c r="F4826" s="230"/>
      <c r="H4826" s="220"/>
      <c r="I4826" s="223"/>
    </row>
    <row r="4827" spans="1:9">
      <c r="A4827" s="230"/>
      <c r="B4827" s="230"/>
      <c r="C4827" s="231"/>
      <c r="D4827" s="223"/>
      <c r="E4827" s="227"/>
      <c r="F4827" s="230"/>
      <c r="H4827" s="220"/>
      <c r="I4827" s="223"/>
    </row>
    <row r="4828" spans="1:9">
      <c r="A4828" s="230"/>
      <c r="B4828" s="230"/>
      <c r="C4828" s="231"/>
      <c r="D4828" s="223"/>
      <c r="E4828" s="227"/>
      <c r="F4828" s="230"/>
      <c r="H4828" s="220"/>
      <c r="I4828" s="223"/>
    </row>
    <row r="4829" spans="1:9">
      <c r="A4829" s="230"/>
      <c r="B4829" s="230"/>
      <c r="C4829" s="231"/>
      <c r="D4829" s="223"/>
      <c r="E4829" s="227"/>
      <c r="F4829" s="230"/>
      <c r="H4829" s="220"/>
      <c r="I4829" s="223"/>
    </row>
    <row r="4830" spans="1:9">
      <c r="A4830" s="230"/>
      <c r="B4830" s="230"/>
      <c r="C4830" s="231"/>
      <c r="D4830" s="223"/>
      <c r="E4830" s="227"/>
      <c r="F4830" s="230"/>
      <c r="H4830" s="220"/>
      <c r="I4830" s="223"/>
    </row>
    <row r="4831" spans="1:9">
      <c r="A4831" s="230"/>
      <c r="B4831" s="230"/>
      <c r="C4831" s="231"/>
      <c r="D4831" s="223"/>
      <c r="E4831" s="227"/>
      <c r="F4831" s="230"/>
      <c r="H4831" s="220"/>
      <c r="I4831" s="223"/>
    </row>
    <row r="4832" spans="1:9">
      <c r="A4832" s="230"/>
      <c r="B4832" s="230"/>
      <c r="C4832" s="231"/>
      <c r="D4832" s="223"/>
      <c r="E4832" s="227"/>
      <c r="F4832" s="230"/>
      <c r="H4832" s="220"/>
      <c r="I4832" s="223"/>
    </row>
    <row r="4833" spans="1:9">
      <c r="A4833" s="230"/>
      <c r="B4833" s="230"/>
      <c r="C4833" s="231"/>
      <c r="D4833" s="223"/>
      <c r="E4833" s="227"/>
      <c r="F4833" s="230"/>
      <c r="H4833" s="220"/>
      <c r="I4833" s="223"/>
    </row>
    <row r="4834" spans="1:9">
      <c r="A4834" s="230"/>
      <c r="B4834" s="230"/>
      <c r="C4834" s="231"/>
      <c r="D4834" s="223"/>
      <c r="E4834" s="227"/>
      <c r="F4834" s="230"/>
      <c r="H4834" s="220"/>
      <c r="I4834" s="223"/>
    </row>
    <row r="4835" spans="1:9">
      <c r="A4835" s="230"/>
      <c r="B4835" s="230"/>
      <c r="C4835" s="231"/>
      <c r="D4835" s="223"/>
      <c r="E4835" s="227"/>
      <c r="F4835" s="230"/>
      <c r="H4835" s="220"/>
      <c r="I4835" s="223"/>
    </row>
    <row r="4836" spans="1:9">
      <c r="A4836" s="230"/>
      <c r="B4836" s="230"/>
      <c r="C4836" s="231"/>
      <c r="D4836" s="223"/>
      <c r="E4836" s="227"/>
      <c r="F4836" s="230"/>
      <c r="H4836" s="220"/>
      <c r="I4836" s="223"/>
    </row>
    <row r="4837" spans="1:9">
      <c r="A4837" s="230"/>
      <c r="B4837" s="230"/>
      <c r="C4837" s="231"/>
      <c r="D4837" s="223"/>
      <c r="E4837" s="227"/>
      <c r="F4837" s="230"/>
      <c r="H4837" s="220"/>
      <c r="I4837" s="223"/>
    </row>
    <row r="4838" spans="1:9">
      <c r="A4838" s="230"/>
      <c r="B4838" s="230"/>
      <c r="C4838" s="231"/>
      <c r="D4838" s="223"/>
      <c r="E4838" s="227"/>
      <c r="F4838" s="230"/>
      <c r="H4838" s="220"/>
      <c r="I4838" s="223"/>
    </row>
    <row r="4839" spans="1:9">
      <c r="A4839" s="230"/>
      <c r="B4839" s="230"/>
      <c r="C4839" s="231"/>
      <c r="D4839" s="223"/>
      <c r="E4839" s="227"/>
      <c r="F4839" s="230"/>
      <c r="H4839" s="220"/>
      <c r="I4839" s="223"/>
    </row>
    <row r="4840" spans="1:9">
      <c r="A4840" s="230"/>
      <c r="B4840" s="230"/>
      <c r="C4840" s="231"/>
      <c r="D4840" s="223"/>
      <c r="E4840" s="227"/>
      <c r="F4840" s="230"/>
      <c r="H4840" s="220"/>
      <c r="I4840" s="223"/>
    </row>
    <row r="4841" spans="1:9">
      <c r="A4841" s="230"/>
      <c r="B4841" s="230"/>
      <c r="C4841" s="231"/>
      <c r="D4841" s="223"/>
      <c r="E4841" s="227"/>
      <c r="F4841" s="230"/>
      <c r="H4841" s="220"/>
      <c r="I4841" s="223"/>
    </row>
    <row r="4842" spans="1:9">
      <c r="A4842" s="230"/>
      <c r="B4842" s="230"/>
      <c r="C4842" s="231"/>
      <c r="D4842" s="223"/>
      <c r="E4842" s="227"/>
      <c r="F4842" s="230"/>
      <c r="H4842" s="220"/>
      <c r="I4842" s="223"/>
    </row>
    <row r="4843" spans="1:9">
      <c r="A4843" s="230"/>
      <c r="B4843" s="230"/>
      <c r="C4843" s="231"/>
      <c r="D4843" s="223"/>
      <c r="E4843" s="227"/>
      <c r="F4843" s="230"/>
      <c r="H4843" s="220"/>
      <c r="I4843" s="223"/>
    </row>
    <row r="4844" spans="1:9">
      <c r="A4844" s="230"/>
      <c r="B4844" s="230"/>
      <c r="C4844" s="231"/>
      <c r="D4844" s="223"/>
      <c r="E4844" s="227"/>
      <c r="F4844" s="230"/>
      <c r="H4844" s="220"/>
      <c r="I4844" s="223"/>
    </row>
    <row r="4845" spans="1:9">
      <c r="A4845" s="230"/>
      <c r="B4845" s="230"/>
      <c r="C4845" s="231"/>
      <c r="D4845" s="223"/>
      <c r="E4845" s="227"/>
      <c r="F4845" s="230"/>
      <c r="H4845" s="220"/>
      <c r="I4845" s="223"/>
    </row>
    <row r="4846" spans="1:9">
      <c r="A4846" s="230"/>
      <c r="B4846" s="230"/>
      <c r="C4846" s="231"/>
      <c r="D4846" s="223"/>
      <c r="E4846" s="227"/>
      <c r="F4846" s="230"/>
      <c r="H4846" s="220"/>
      <c r="I4846" s="223"/>
    </row>
    <row r="4847" spans="1:9">
      <c r="A4847" s="230"/>
      <c r="B4847" s="230"/>
      <c r="C4847" s="231"/>
      <c r="D4847" s="223"/>
      <c r="E4847" s="227"/>
      <c r="F4847" s="230"/>
      <c r="H4847" s="220"/>
      <c r="I4847" s="223"/>
    </row>
    <row r="4848" spans="1:9">
      <c r="A4848" s="230"/>
      <c r="B4848" s="230"/>
      <c r="C4848" s="231"/>
      <c r="D4848" s="223"/>
      <c r="E4848" s="227"/>
      <c r="F4848" s="230"/>
      <c r="H4848" s="220"/>
      <c r="I4848" s="223"/>
    </row>
    <row r="4849" spans="1:9">
      <c r="A4849" s="230"/>
      <c r="B4849" s="230"/>
      <c r="C4849" s="231"/>
      <c r="D4849" s="223"/>
      <c r="E4849" s="227"/>
      <c r="F4849" s="230"/>
      <c r="H4849" s="220"/>
      <c r="I4849" s="223"/>
    </row>
    <row r="4850" spans="1:9">
      <c r="A4850" s="230"/>
      <c r="B4850" s="230"/>
      <c r="C4850" s="231"/>
      <c r="D4850" s="223"/>
      <c r="E4850" s="227"/>
      <c r="F4850" s="230"/>
      <c r="H4850" s="220"/>
      <c r="I4850" s="223"/>
    </row>
    <row r="4851" spans="1:9">
      <c r="A4851" s="230"/>
      <c r="B4851" s="230"/>
      <c r="C4851" s="231"/>
      <c r="D4851" s="223"/>
      <c r="E4851" s="227"/>
      <c r="F4851" s="230"/>
      <c r="H4851" s="220"/>
      <c r="I4851" s="223"/>
    </row>
    <row r="4852" spans="1:9">
      <c r="A4852" s="230"/>
      <c r="B4852" s="230"/>
      <c r="C4852" s="231"/>
      <c r="D4852" s="223"/>
      <c r="E4852" s="227"/>
      <c r="F4852" s="230"/>
      <c r="H4852" s="220"/>
      <c r="I4852" s="223"/>
    </row>
    <row r="4853" spans="1:9">
      <c r="A4853" s="230"/>
      <c r="B4853" s="230"/>
      <c r="C4853" s="231"/>
      <c r="D4853" s="223"/>
      <c r="E4853" s="227"/>
      <c r="F4853" s="230"/>
      <c r="H4853" s="220"/>
      <c r="I4853" s="223"/>
    </row>
    <row r="4854" spans="1:9">
      <c r="A4854" s="230"/>
      <c r="B4854" s="230"/>
      <c r="C4854" s="231"/>
      <c r="D4854" s="223"/>
      <c r="E4854" s="227"/>
      <c r="F4854" s="230"/>
      <c r="H4854" s="220"/>
      <c r="I4854" s="223"/>
    </row>
    <row r="4855" spans="1:9">
      <c r="A4855" s="230"/>
      <c r="B4855" s="230"/>
      <c r="C4855" s="231"/>
      <c r="D4855" s="223"/>
      <c r="E4855" s="227"/>
      <c r="F4855" s="230"/>
      <c r="H4855" s="220"/>
      <c r="I4855" s="223"/>
    </row>
    <row r="4856" spans="1:9">
      <c r="A4856" s="230"/>
      <c r="B4856" s="230"/>
      <c r="C4856" s="231"/>
      <c r="D4856" s="223"/>
      <c r="E4856" s="227"/>
      <c r="F4856" s="230"/>
      <c r="H4856" s="220"/>
      <c r="I4856" s="223"/>
    </row>
    <row r="4857" spans="1:9">
      <c r="A4857" s="230"/>
      <c r="B4857" s="230"/>
      <c r="C4857" s="231"/>
      <c r="D4857" s="223"/>
      <c r="E4857" s="227"/>
      <c r="F4857" s="230"/>
      <c r="H4857" s="220"/>
      <c r="I4857" s="223"/>
    </row>
    <row r="4858" spans="1:9">
      <c r="A4858" s="230"/>
      <c r="B4858" s="230"/>
      <c r="C4858" s="231"/>
      <c r="D4858" s="223"/>
      <c r="E4858" s="227"/>
      <c r="F4858" s="230"/>
      <c r="H4858" s="220"/>
      <c r="I4858" s="223"/>
    </row>
    <row r="4859" spans="1:9">
      <c r="A4859" s="230"/>
      <c r="B4859" s="230"/>
      <c r="C4859" s="231"/>
      <c r="D4859" s="223"/>
      <c r="E4859" s="227"/>
      <c r="F4859" s="230"/>
      <c r="H4859" s="220"/>
      <c r="I4859" s="223"/>
    </row>
    <row r="4860" spans="1:9">
      <c r="A4860" s="230"/>
      <c r="B4860" s="230"/>
      <c r="C4860" s="231"/>
      <c r="D4860" s="223"/>
      <c r="E4860" s="227"/>
      <c r="F4860" s="230"/>
      <c r="H4860" s="220"/>
      <c r="I4860" s="223"/>
    </row>
    <row r="4861" spans="1:9">
      <c r="A4861" s="230"/>
      <c r="B4861" s="230"/>
      <c r="C4861" s="231"/>
      <c r="D4861" s="223"/>
      <c r="E4861" s="227"/>
      <c r="F4861" s="230"/>
      <c r="H4861" s="220"/>
      <c r="I4861" s="223"/>
    </row>
    <row r="4862" spans="1:9">
      <c r="A4862" s="230"/>
      <c r="B4862" s="230"/>
      <c r="C4862" s="231"/>
      <c r="D4862" s="223"/>
      <c r="E4862" s="227"/>
      <c r="F4862" s="230"/>
      <c r="H4862" s="220"/>
      <c r="I4862" s="223"/>
    </row>
    <row r="4863" spans="1:9">
      <c r="A4863" s="230"/>
      <c r="B4863" s="230"/>
      <c r="C4863" s="231"/>
      <c r="D4863" s="223"/>
      <c r="E4863" s="227"/>
      <c r="F4863" s="230"/>
      <c r="H4863" s="220"/>
      <c r="I4863" s="223"/>
    </row>
    <row r="4864" spans="1:9">
      <c r="A4864" s="230"/>
      <c r="B4864" s="230"/>
      <c r="C4864" s="231"/>
      <c r="D4864" s="223"/>
      <c r="E4864" s="227"/>
      <c r="F4864" s="230"/>
      <c r="H4864" s="220"/>
      <c r="I4864" s="223"/>
    </row>
    <row r="4865" spans="1:9">
      <c r="A4865" s="230"/>
      <c r="B4865" s="230"/>
      <c r="C4865" s="231"/>
      <c r="D4865" s="223"/>
      <c r="E4865" s="227"/>
      <c r="F4865" s="230"/>
      <c r="H4865" s="220"/>
      <c r="I4865" s="223"/>
    </row>
    <row r="4866" spans="1:9">
      <c r="A4866" s="230"/>
      <c r="B4866" s="230"/>
      <c r="C4866" s="231"/>
      <c r="D4866" s="223"/>
      <c r="E4866" s="227"/>
      <c r="F4866" s="230"/>
      <c r="H4866" s="220"/>
      <c r="I4866" s="223"/>
    </row>
    <row r="4867" spans="1:9">
      <c r="A4867" s="230"/>
      <c r="B4867" s="230"/>
      <c r="C4867" s="231"/>
      <c r="D4867" s="223"/>
      <c r="E4867" s="227"/>
      <c r="F4867" s="230"/>
      <c r="H4867" s="220"/>
      <c r="I4867" s="223"/>
    </row>
    <row r="4868" spans="1:9">
      <c r="A4868" s="230"/>
      <c r="B4868" s="230"/>
      <c r="C4868" s="231"/>
      <c r="D4868" s="223"/>
      <c r="E4868" s="227"/>
      <c r="F4868" s="230"/>
      <c r="H4868" s="220"/>
      <c r="I4868" s="223"/>
    </row>
    <row r="4869" spans="1:9">
      <c r="A4869" s="230"/>
      <c r="B4869" s="230"/>
      <c r="C4869" s="231"/>
      <c r="D4869" s="223"/>
      <c r="E4869" s="227"/>
      <c r="F4869" s="230"/>
      <c r="H4869" s="220"/>
      <c r="I4869" s="223"/>
    </row>
    <row r="4870" spans="1:9">
      <c r="A4870" s="230"/>
      <c r="B4870" s="230"/>
      <c r="C4870" s="231"/>
      <c r="D4870" s="223"/>
      <c r="E4870" s="227"/>
      <c r="F4870" s="230"/>
      <c r="H4870" s="220"/>
      <c r="I4870" s="223"/>
    </row>
    <row r="4871" spans="1:9">
      <c r="A4871" s="230"/>
      <c r="B4871" s="230"/>
      <c r="C4871" s="231"/>
      <c r="D4871" s="223"/>
      <c r="E4871" s="227"/>
      <c r="F4871" s="230"/>
      <c r="H4871" s="220"/>
      <c r="I4871" s="223"/>
    </row>
    <row r="4872" spans="1:9">
      <c r="A4872" s="230"/>
      <c r="B4872" s="230"/>
      <c r="C4872" s="231"/>
      <c r="D4872" s="223"/>
      <c r="E4872" s="227"/>
      <c r="F4872" s="230"/>
      <c r="H4872" s="220"/>
      <c r="I4872" s="223"/>
    </row>
    <row r="4873" spans="1:9">
      <c r="A4873" s="230"/>
      <c r="B4873" s="230"/>
      <c r="C4873" s="231"/>
      <c r="D4873" s="223"/>
      <c r="E4873" s="227"/>
      <c r="F4873" s="230"/>
      <c r="H4873" s="220"/>
      <c r="I4873" s="223"/>
    </row>
    <row r="4874" spans="1:9">
      <c r="A4874" s="230"/>
      <c r="B4874" s="230"/>
      <c r="C4874" s="231"/>
      <c r="D4874" s="223"/>
      <c r="E4874" s="227"/>
      <c r="F4874" s="230"/>
      <c r="H4874" s="220"/>
      <c r="I4874" s="223"/>
    </row>
    <row r="4875" spans="1:9">
      <c r="A4875" s="230"/>
      <c r="B4875" s="230"/>
      <c r="C4875" s="231"/>
      <c r="D4875" s="223"/>
      <c r="E4875" s="227"/>
      <c r="F4875" s="230"/>
      <c r="H4875" s="220"/>
      <c r="I4875" s="223"/>
    </row>
    <row r="4876" spans="1:9">
      <c r="A4876" s="230"/>
      <c r="B4876" s="230"/>
      <c r="C4876" s="231"/>
      <c r="D4876" s="223"/>
      <c r="E4876" s="227"/>
      <c r="F4876" s="230"/>
      <c r="H4876" s="220"/>
      <c r="I4876" s="223"/>
    </row>
    <row r="4877" spans="1:9">
      <c r="A4877" s="230"/>
      <c r="B4877" s="230"/>
      <c r="C4877" s="231"/>
      <c r="D4877" s="223"/>
      <c r="E4877" s="227"/>
      <c r="F4877" s="230"/>
      <c r="H4877" s="220"/>
      <c r="I4877" s="223"/>
    </row>
    <row r="4878" spans="1:9">
      <c r="A4878" s="230"/>
      <c r="B4878" s="230"/>
      <c r="C4878" s="231"/>
      <c r="D4878" s="223"/>
      <c r="E4878" s="227"/>
      <c r="F4878" s="230"/>
      <c r="H4878" s="220"/>
      <c r="I4878" s="223"/>
    </row>
    <row r="4879" spans="1:9">
      <c r="A4879" s="230"/>
      <c r="B4879" s="230"/>
      <c r="C4879" s="231"/>
      <c r="D4879" s="223"/>
      <c r="E4879" s="227"/>
      <c r="F4879" s="230"/>
      <c r="H4879" s="220"/>
      <c r="I4879" s="223"/>
    </row>
    <row r="4880" spans="1:9">
      <c r="A4880" s="230"/>
      <c r="B4880" s="230"/>
      <c r="C4880" s="231"/>
      <c r="D4880" s="223"/>
      <c r="E4880" s="227"/>
      <c r="F4880" s="230"/>
      <c r="H4880" s="220"/>
      <c r="I4880" s="223"/>
    </row>
    <row r="4881" spans="1:9">
      <c r="A4881" s="230"/>
      <c r="B4881" s="230"/>
      <c r="C4881" s="231"/>
      <c r="D4881" s="223"/>
      <c r="E4881" s="227"/>
      <c r="F4881" s="230"/>
      <c r="H4881" s="220"/>
      <c r="I4881" s="223"/>
    </row>
    <row r="4882" spans="1:9">
      <c r="A4882" s="230"/>
      <c r="B4882" s="230"/>
      <c r="C4882" s="231"/>
      <c r="D4882" s="223"/>
      <c r="E4882" s="227"/>
      <c r="F4882" s="230"/>
      <c r="H4882" s="220"/>
      <c r="I4882" s="223"/>
    </row>
    <row r="4883" spans="1:9">
      <c r="A4883" s="230"/>
      <c r="B4883" s="230"/>
      <c r="C4883" s="231"/>
      <c r="D4883" s="223"/>
      <c r="E4883" s="227"/>
      <c r="F4883" s="230"/>
      <c r="H4883" s="220"/>
      <c r="I4883" s="223"/>
    </row>
    <row r="4884" spans="1:9">
      <c r="A4884" s="230"/>
      <c r="B4884" s="230"/>
      <c r="C4884" s="231"/>
      <c r="D4884" s="223"/>
      <c r="E4884" s="227"/>
      <c r="F4884" s="230"/>
      <c r="H4884" s="220"/>
      <c r="I4884" s="223"/>
    </row>
    <row r="4885" spans="1:9">
      <c r="A4885" s="230"/>
      <c r="B4885" s="230"/>
      <c r="C4885" s="231"/>
      <c r="D4885" s="223"/>
      <c r="E4885" s="227"/>
      <c r="F4885" s="230"/>
      <c r="H4885" s="220"/>
      <c r="I4885" s="223"/>
    </row>
    <row r="4886" spans="1:9">
      <c r="A4886" s="230"/>
      <c r="B4886" s="230"/>
      <c r="C4886" s="231"/>
      <c r="D4886" s="223"/>
      <c r="E4886" s="227"/>
      <c r="F4886" s="230"/>
      <c r="H4886" s="220"/>
      <c r="I4886" s="223"/>
    </row>
    <row r="4887" spans="1:9">
      <c r="A4887" s="230"/>
      <c r="B4887" s="230"/>
      <c r="C4887" s="231"/>
      <c r="D4887" s="223"/>
      <c r="E4887" s="227"/>
      <c r="F4887" s="230"/>
      <c r="H4887" s="220"/>
      <c r="I4887" s="223"/>
    </row>
    <row r="4888" spans="1:9">
      <c r="A4888" s="230"/>
      <c r="B4888" s="230"/>
      <c r="C4888" s="231"/>
      <c r="D4888" s="223"/>
      <c r="E4888" s="227"/>
      <c r="F4888" s="230"/>
      <c r="H4888" s="220"/>
      <c r="I4888" s="223"/>
    </row>
    <row r="4889" spans="1:9">
      <c r="A4889" s="230"/>
      <c r="B4889" s="230"/>
      <c r="C4889" s="231"/>
      <c r="D4889" s="223"/>
      <c r="E4889" s="227"/>
      <c r="F4889" s="230"/>
      <c r="H4889" s="220"/>
      <c r="I4889" s="223"/>
    </row>
    <row r="4890" spans="1:9">
      <c r="A4890" s="230"/>
      <c r="B4890" s="230"/>
      <c r="C4890" s="231"/>
      <c r="D4890" s="223"/>
      <c r="E4890" s="227"/>
      <c r="F4890" s="230"/>
      <c r="H4890" s="220"/>
      <c r="I4890" s="223"/>
    </row>
    <row r="4891" spans="1:9">
      <c r="A4891" s="230"/>
      <c r="B4891" s="230"/>
      <c r="C4891" s="231"/>
      <c r="D4891" s="223"/>
      <c r="E4891" s="227"/>
      <c r="F4891" s="230"/>
      <c r="H4891" s="220"/>
      <c r="I4891" s="223"/>
    </row>
    <row r="4892" spans="1:9">
      <c r="A4892" s="230"/>
      <c r="B4892" s="230"/>
      <c r="C4892" s="231"/>
      <c r="D4892" s="223"/>
      <c r="E4892" s="227"/>
      <c r="F4892" s="230"/>
      <c r="H4892" s="220"/>
      <c r="I4892" s="223"/>
    </row>
    <row r="4893" spans="1:9">
      <c r="A4893" s="230"/>
      <c r="B4893" s="230"/>
      <c r="C4893" s="231"/>
      <c r="D4893" s="223"/>
      <c r="E4893" s="227"/>
      <c r="F4893" s="230"/>
      <c r="H4893" s="220"/>
      <c r="I4893" s="223"/>
    </row>
    <row r="4894" spans="1:9">
      <c r="A4894" s="230"/>
      <c r="B4894" s="230"/>
      <c r="C4894" s="231"/>
      <c r="D4894" s="223"/>
      <c r="E4894" s="227"/>
      <c r="F4894" s="230"/>
      <c r="H4894" s="220"/>
      <c r="I4894" s="223"/>
    </row>
    <row r="4895" spans="1:9">
      <c r="A4895" s="230"/>
      <c r="B4895" s="230"/>
      <c r="C4895" s="231"/>
      <c r="D4895" s="223"/>
      <c r="E4895" s="227"/>
      <c r="F4895" s="230"/>
      <c r="H4895" s="220"/>
      <c r="I4895" s="223"/>
    </row>
    <row r="4896" spans="1:9">
      <c r="A4896" s="230"/>
      <c r="B4896" s="230"/>
      <c r="C4896" s="231"/>
      <c r="D4896" s="223"/>
      <c r="E4896" s="227"/>
      <c r="F4896" s="230"/>
      <c r="H4896" s="220"/>
      <c r="I4896" s="223"/>
    </row>
    <row r="4897" spans="1:9">
      <c r="A4897" s="230"/>
      <c r="B4897" s="230"/>
      <c r="C4897" s="231"/>
      <c r="D4897" s="223"/>
      <c r="E4897" s="227"/>
      <c r="F4897" s="230"/>
      <c r="H4897" s="220"/>
      <c r="I4897" s="223"/>
    </row>
    <row r="4898" spans="1:9">
      <c r="A4898" s="230"/>
      <c r="B4898" s="230"/>
      <c r="C4898" s="231"/>
      <c r="D4898" s="223"/>
      <c r="E4898" s="227"/>
      <c r="F4898" s="230"/>
      <c r="H4898" s="220"/>
      <c r="I4898" s="223"/>
    </row>
    <row r="4899" spans="1:9">
      <c r="A4899" s="230"/>
      <c r="B4899" s="230"/>
      <c r="C4899" s="231"/>
      <c r="D4899" s="223"/>
      <c r="E4899" s="227"/>
      <c r="F4899" s="230"/>
      <c r="H4899" s="220"/>
      <c r="I4899" s="223"/>
    </row>
    <row r="4900" spans="1:9">
      <c r="A4900" s="230"/>
      <c r="B4900" s="230"/>
      <c r="C4900" s="231"/>
      <c r="D4900" s="223"/>
      <c r="E4900" s="227"/>
      <c r="F4900" s="230"/>
      <c r="H4900" s="220"/>
      <c r="I4900" s="223"/>
    </row>
    <row r="4901" spans="1:9">
      <c r="A4901" s="230"/>
      <c r="B4901" s="230"/>
      <c r="C4901" s="231"/>
      <c r="D4901" s="223"/>
      <c r="E4901" s="227"/>
      <c r="F4901" s="230"/>
      <c r="H4901" s="220"/>
      <c r="I4901" s="223"/>
    </row>
    <row r="4902" spans="1:9">
      <c r="A4902" s="230"/>
      <c r="B4902" s="230"/>
      <c r="C4902" s="231"/>
      <c r="D4902" s="223"/>
      <c r="E4902" s="227"/>
      <c r="F4902" s="230"/>
      <c r="H4902" s="220"/>
      <c r="I4902" s="223"/>
    </row>
    <row r="4903" spans="1:9">
      <c r="A4903" s="230"/>
      <c r="B4903" s="230"/>
      <c r="C4903" s="231"/>
      <c r="D4903" s="223"/>
      <c r="E4903" s="227"/>
      <c r="F4903" s="230"/>
      <c r="H4903" s="220"/>
      <c r="I4903" s="223"/>
    </row>
    <row r="4904" spans="1:9">
      <c r="A4904" s="230"/>
      <c r="B4904" s="230"/>
      <c r="C4904" s="231"/>
      <c r="D4904" s="223"/>
      <c r="E4904" s="227"/>
      <c r="F4904" s="230"/>
      <c r="H4904" s="220"/>
      <c r="I4904" s="223"/>
    </row>
    <row r="4905" spans="1:9">
      <c r="A4905" s="230"/>
      <c r="B4905" s="230"/>
      <c r="C4905" s="231"/>
      <c r="D4905" s="223"/>
      <c r="E4905" s="227"/>
      <c r="F4905" s="230"/>
      <c r="H4905" s="220"/>
      <c r="I4905" s="223"/>
    </row>
    <row r="4906" spans="1:9">
      <c r="A4906" s="230"/>
      <c r="B4906" s="230"/>
      <c r="C4906" s="231"/>
      <c r="D4906" s="223"/>
      <c r="E4906" s="227"/>
      <c r="F4906" s="230"/>
      <c r="H4906" s="220"/>
      <c r="I4906" s="223"/>
    </row>
    <row r="4907" spans="1:9">
      <c r="A4907" s="230"/>
      <c r="B4907" s="230"/>
      <c r="C4907" s="231"/>
      <c r="D4907" s="223"/>
      <c r="E4907" s="227"/>
      <c r="F4907" s="230"/>
      <c r="H4907" s="220"/>
      <c r="I4907" s="223"/>
    </row>
    <row r="4908" spans="1:9">
      <c r="A4908" s="230"/>
      <c r="B4908" s="230"/>
      <c r="C4908" s="231"/>
      <c r="D4908" s="223"/>
      <c r="E4908" s="227"/>
      <c r="F4908" s="230"/>
      <c r="H4908" s="220"/>
      <c r="I4908" s="223"/>
    </row>
    <row r="4909" spans="1:9">
      <c r="A4909" s="230"/>
      <c r="B4909" s="230"/>
      <c r="C4909" s="231"/>
      <c r="D4909" s="223"/>
      <c r="E4909" s="227"/>
      <c r="F4909" s="230"/>
      <c r="H4909" s="220"/>
      <c r="I4909" s="223"/>
    </row>
    <row r="4910" spans="1:9">
      <c r="A4910" s="230"/>
      <c r="B4910" s="230"/>
      <c r="C4910" s="231"/>
      <c r="D4910" s="223"/>
      <c r="E4910" s="227"/>
      <c r="F4910" s="230"/>
      <c r="H4910" s="220"/>
      <c r="I4910" s="223"/>
    </row>
    <row r="4911" spans="1:9">
      <c r="A4911" s="230"/>
      <c r="B4911" s="230"/>
      <c r="C4911" s="231"/>
      <c r="D4911" s="223"/>
      <c r="E4911" s="227"/>
      <c r="F4911" s="230"/>
      <c r="H4911" s="220"/>
      <c r="I4911" s="223"/>
    </row>
    <row r="4912" spans="1:9">
      <c r="A4912" s="230"/>
      <c r="B4912" s="230"/>
      <c r="C4912" s="231"/>
      <c r="D4912" s="223"/>
      <c r="E4912" s="227"/>
      <c r="F4912" s="230"/>
      <c r="H4912" s="220"/>
      <c r="I4912" s="223"/>
    </row>
    <row r="4913" spans="1:9">
      <c r="A4913" s="230"/>
      <c r="B4913" s="230"/>
      <c r="C4913" s="231"/>
      <c r="D4913" s="223"/>
      <c r="E4913" s="227"/>
      <c r="F4913" s="230"/>
      <c r="H4913" s="220"/>
      <c r="I4913" s="223"/>
    </row>
    <row r="4914" spans="1:9">
      <c r="A4914" s="230"/>
      <c r="B4914" s="230"/>
      <c r="C4914" s="231"/>
      <c r="D4914" s="223"/>
      <c r="E4914" s="227"/>
      <c r="F4914" s="230"/>
      <c r="H4914" s="220"/>
      <c r="I4914" s="223"/>
    </row>
    <row r="4915" spans="1:9">
      <c r="A4915" s="230"/>
      <c r="B4915" s="230"/>
      <c r="C4915" s="231"/>
      <c r="D4915" s="223"/>
      <c r="E4915" s="227"/>
      <c r="F4915" s="230"/>
      <c r="H4915" s="220"/>
      <c r="I4915" s="223"/>
    </row>
    <row r="4916" spans="1:9">
      <c r="A4916" s="230"/>
      <c r="B4916" s="230"/>
      <c r="C4916" s="231"/>
      <c r="D4916" s="223"/>
      <c r="E4916" s="227"/>
      <c r="F4916" s="230"/>
      <c r="H4916" s="220"/>
      <c r="I4916" s="223"/>
    </row>
    <row r="4917" spans="1:9">
      <c r="A4917" s="230"/>
      <c r="B4917" s="230"/>
      <c r="C4917" s="231"/>
      <c r="D4917" s="223"/>
      <c r="E4917" s="227"/>
      <c r="F4917" s="230"/>
      <c r="H4917" s="220"/>
      <c r="I4917" s="223"/>
    </row>
    <row r="4918" spans="1:9">
      <c r="A4918" s="230"/>
      <c r="B4918" s="230"/>
      <c r="C4918" s="231"/>
      <c r="D4918" s="223"/>
      <c r="E4918" s="227"/>
      <c r="F4918" s="230"/>
      <c r="H4918" s="220"/>
      <c r="I4918" s="223"/>
    </row>
    <row r="4919" spans="1:9">
      <c r="A4919" s="230"/>
      <c r="B4919" s="230"/>
      <c r="C4919" s="231"/>
      <c r="D4919" s="223"/>
      <c r="E4919" s="227"/>
      <c r="F4919" s="230"/>
      <c r="H4919" s="220"/>
      <c r="I4919" s="223"/>
    </row>
    <row r="4920" spans="1:9">
      <c r="A4920" s="230"/>
      <c r="B4920" s="230"/>
      <c r="C4920" s="231"/>
      <c r="D4920" s="223"/>
      <c r="E4920" s="227"/>
      <c r="F4920" s="230"/>
      <c r="H4920" s="220"/>
      <c r="I4920" s="223"/>
    </row>
    <row r="4921" spans="1:9">
      <c r="A4921" s="230"/>
      <c r="B4921" s="230"/>
      <c r="C4921" s="231"/>
      <c r="D4921" s="223"/>
      <c r="E4921" s="227"/>
      <c r="F4921" s="230"/>
      <c r="H4921" s="220"/>
      <c r="I4921" s="223"/>
    </row>
    <row r="4922" spans="1:9">
      <c r="A4922" s="230"/>
      <c r="B4922" s="230"/>
      <c r="C4922" s="231"/>
      <c r="D4922" s="223"/>
      <c r="E4922" s="227"/>
      <c r="F4922" s="230"/>
      <c r="H4922" s="220"/>
      <c r="I4922" s="223"/>
    </row>
    <row r="4923" spans="1:9">
      <c r="A4923" s="230"/>
      <c r="B4923" s="230"/>
      <c r="C4923" s="231"/>
      <c r="D4923" s="223"/>
      <c r="E4923" s="227"/>
      <c r="F4923" s="230"/>
      <c r="H4923" s="220"/>
      <c r="I4923" s="223"/>
    </row>
    <row r="4924" spans="1:9">
      <c r="A4924" s="230"/>
      <c r="B4924" s="230"/>
      <c r="C4924" s="231"/>
      <c r="D4924" s="223"/>
      <c r="E4924" s="227"/>
      <c r="F4924" s="230"/>
      <c r="H4924" s="220"/>
      <c r="I4924" s="223"/>
    </row>
    <row r="4925" spans="1:9">
      <c r="A4925" s="230"/>
      <c r="B4925" s="230"/>
      <c r="C4925" s="231"/>
      <c r="D4925" s="223"/>
      <c r="E4925" s="227"/>
      <c r="F4925" s="230"/>
      <c r="H4925" s="220"/>
      <c r="I4925" s="223"/>
    </row>
    <row r="4926" spans="1:9">
      <c r="A4926" s="230"/>
      <c r="B4926" s="230"/>
      <c r="C4926" s="231"/>
      <c r="D4926" s="223"/>
      <c r="E4926" s="227"/>
      <c r="F4926" s="230"/>
      <c r="H4926" s="220"/>
      <c r="I4926" s="223"/>
    </row>
    <row r="4927" spans="1:9">
      <c r="A4927" s="230"/>
      <c r="B4927" s="230"/>
      <c r="C4927" s="231"/>
      <c r="D4927" s="223"/>
      <c r="E4927" s="227"/>
      <c r="F4927" s="230"/>
      <c r="H4927" s="220"/>
      <c r="I4927" s="223"/>
    </row>
    <row r="4928" spans="1:9">
      <c r="A4928" s="230"/>
      <c r="B4928" s="230"/>
      <c r="C4928" s="231"/>
      <c r="D4928" s="223"/>
      <c r="E4928" s="227"/>
      <c r="F4928" s="230"/>
      <c r="H4928" s="220"/>
      <c r="I4928" s="223"/>
    </row>
    <row r="4929" spans="1:9">
      <c r="A4929" s="230"/>
      <c r="B4929" s="230"/>
      <c r="C4929" s="231"/>
      <c r="D4929" s="223"/>
      <c r="E4929" s="227"/>
      <c r="F4929" s="230"/>
      <c r="H4929" s="220"/>
      <c r="I4929" s="223"/>
    </row>
    <row r="4930" spans="1:9">
      <c r="A4930" s="230"/>
      <c r="B4930" s="230"/>
      <c r="C4930" s="231"/>
      <c r="D4930" s="223"/>
      <c r="E4930" s="227"/>
      <c r="F4930" s="230"/>
      <c r="H4930" s="220"/>
      <c r="I4930" s="223"/>
    </row>
    <row r="4931" spans="1:9">
      <c r="A4931" s="230"/>
      <c r="B4931" s="230"/>
      <c r="C4931" s="231"/>
      <c r="D4931" s="223"/>
      <c r="E4931" s="227"/>
      <c r="F4931" s="230"/>
      <c r="H4931" s="220"/>
      <c r="I4931" s="223"/>
    </row>
    <row r="4932" spans="1:9">
      <c r="A4932" s="230"/>
      <c r="B4932" s="230"/>
      <c r="C4932" s="231"/>
      <c r="D4932" s="223"/>
      <c r="E4932" s="227"/>
      <c r="F4932" s="230"/>
      <c r="H4932" s="220"/>
      <c r="I4932" s="223"/>
    </row>
    <row r="4933" spans="1:9">
      <c r="A4933" s="230"/>
      <c r="B4933" s="230"/>
      <c r="C4933" s="231"/>
      <c r="D4933" s="223"/>
      <c r="E4933" s="227"/>
      <c r="F4933" s="230"/>
      <c r="H4933" s="220"/>
      <c r="I4933" s="223"/>
    </row>
    <row r="4934" spans="1:9">
      <c r="A4934" s="230"/>
      <c r="B4934" s="230"/>
      <c r="C4934" s="231"/>
      <c r="D4934" s="223"/>
      <c r="E4934" s="227"/>
      <c r="F4934" s="230"/>
      <c r="H4934" s="220"/>
      <c r="I4934" s="223"/>
    </row>
    <row r="4935" spans="1:9">
      <c r="A4935" s="230"/>
      <c r="B4935" s="230"/>
      <c r="C4935" s="231"/>
      <c r="D4935" s="223"/>
      <c r="E4935" s="227"/>
      <c r="F4935" s="230"/>
      <c r="H4935" s="220"/>
      <c r="I4935" s="223"/>
    </row>
    <row r="4936" spans="1:9">
      <c r="A4936" s="230"/>
      <c r="B4936" s="230"/>
      <c r="C4936" s="231"/>
      <c r="D4936" s="223"/>
      <c r="E4936" s="227"/>
      <c r="F4936" s="230"/>
      <c r="H4936" s="220"/>
      <c r="I4936" s="223"/>
    </row>
    <row r="4937" spans="1:9">
      <c r="A4937" s="230"/>
      <c r="B4937" s="230"/>
      <c r="C4937" s="231"/>
      <c r="D4937" s="223"/>
      <c r="E4937" s="227"/>
      <c r="F4937" s="230"/>
      <c r="H4937" s="220"/>
      <c r="I4937" s="223"/>
    </row>
    <row r="4938" spans="1:9">
      <c r="A4938" s="230"/>
      <c r="B4938" s="230"/>
      <c r="C4938" s="231"/>
      <c r="D4938" s="223"/>
      <c r="E4938" s="227"/>
      <c r="F4938" s="230"/>
      <c r="H4938" s="220"/>
      <c r="I4938" s="223"/>
    </row>
    <row r="4939" spans="1:9">
      <c r="A4939" s="230"/>
      <c r="B4939" s="230"/>
      <c r="C4939" s="231"/>
      <c r="D4939" s="223"/>
      <c r="E4939" s="227"/>
      <c r="F4939" s="230"/>
      <c r="H4939" s="220"/>
      <c r="I4939" s="223"/>
    </row>
    <row r="4940" spans="1:9">
      <c r="A4940" s="230"/>
      <c r="B4940" s="230"/>
      <c r="C4940" s="231"/>
      <c r="D4940" s="223"/>
      <c r="E4940" s="227"/>
      <c r="F4940" s="230"/>
      <c r="H4940" s="220"/>
      <c r="I4940" s="223"/>
    </row>
    <row r="4941" spans="1:9">
      <c r="A4941" s="230"/>
      <c r="B4941" s="230"/>
      <c r="C4941" s="231"/>
      <c r="D4941" s="223"/>
      <c r="E4941" s="227"/>
      <c r="F4941" s="230"/>
      <c r="H4941" s="220"/>
      <c r="I4941" s="223"/>
    </row>
    <row r="4942" spans="1:9">
      <c r="A4942" s="230"/>
      <c r="B4942" s="230"/>
      <c r="C4942" s="231"/>
      <c r="D4942" s="223"/>
      <c r="E4942" s="227"/>
      <c r="F4942" s="230"/>
      <c r="H4942" s="220"/>
      <c r="I4942" s="223"/>
    </row>
    <row r="4943" spans="1:9">
      <c r="A4943" s="230"/>
      <c r="B4943" s="230"/>
      <c r="C4943" s="231"/>
      <c r="D4943" s="223"/>
      <c r="E4943" s="227"/>
      <c r="F4943" s="230"/>
      <c r="H4943" s="220"/>
      <c r="I4943" s="223"/>
    </row>
    <row r="4944" spans="1:9">
      <c r="A4944" s="230"/>
      <c r="B4944" s="230"/>
      <c r="C4944" s="231"/>
      <c r="D4944" s="223"/>
      <c r="E4944" s="227"/>
      <c r="F4944" s="230"/>
      <c r="H4944" s="220"/>
      <c r="I4944" s="223"/>
    </row>
    <row r="4945" spans="1:9">
      <c r="A4945" s="230"/>
      <c r="B4945" s="230"/>
      <c r="C4945" s="231"/>
      <c r="D4945" s="223"/>
      <c r="E4945" s="227"/>
      <c r="F4945" s="230"/>
      <c r="H4945" s="220"/>
      <c r="I4945" s="223"/>
    </row>
    <row r="4946" spans="1:9">
      <c r="A4946" s="230"/>
      <c r="B4946" s="230"/>
      <c r="C4946" s="231"/>
      <c r="D4946" s="223"/>
      <c r="E4946" s="227"/>
      <c r="F4946" s="230"/>
      <c r="H4946" s="220"/>
      <c r="I4946" s="223"/>
    </row>
    <row r="4947" spans="1:9">
      <c r="A4947" s="230"/>
      <c r="B4947" s="230"/>
      <c r="C4947" s="231"/>
      <c r="D4947" s="223"/>
      <c r="E4947" s="227"/>
      <c r="F4947" s="230"/>
      <c r="H4947" s="220"/>
      <c r="I4947" s="223"/>
    </row>
    <row r="4948" spans="1:9">
      <c r="A4948" s="230"/>
      <c r="B4948" s="230"/>
      <c r="C4948" s="231"/>
      <c r="D4948" s="223"/>
      <c r="E4948" s="227"/>
      <c r="F4948" s="230"/>
      <c r="H4948" s="220"/>
      <c r="I4948" s="223"/>
    </row>
    <row r="4949" spans="1:9">
      <c r="A4949" s="230"/>
      <c r="B4949" s="230"/>
      <c r="C4949" s="231"/>
      <c r="D4949" s="223"/>
      <c r="E4949" s="227"/>
      <c r="F4949" s="230"/>
      <c r="H4949" s="220"/>
      <c r="I4949" s="223"/>
    </row>
    <row r="4950" spans="1:9">
      <c r="A4950" s="230"/>
      <c r="B4950" s="230"/>
      <c r="C4950" s="231"/>
      <c r="D4950" s="223"/>
      <c r="E4950" s="227"/>
      <c r="F4950" s="230"/>
      <c r="H4950" s="220"/>
      <c r="I4950" s="223"/>
    </row>
    <row r="4951" spans="1:9">
      <c r="A4951" s="230"/>
      <c r="B4951" s="230"/>
      <c r="C4951" s="231"/>
      <c r="D4951" s="223"/>
      <c r="E4951" s="227"/>
      <c r="F4951" s="230"/>
      <c r="H4951" s="220"/>
      <c r="I4951" s="223"/>
    </row>
    <row r="4952" spans="1:9">
      <c r="A4952" s="230"/>
      <c r="B4952" s="230"/>
      <c r="C4952" s="231"/>
      <c r="D4952" s="223"/>
      <c r="E4952" s="227"/>
      <c r="F4952" s="230"/>
      <c r="H4952" s="220"/>
      <c r="I4952" s="223"/>
    </row>
    <row r="4953" spans="1:9">
      <c r="A4953" s="230"/>
      <c r="B4953" s="230"/>
      <c r="C4953" s="231"/>
      <c r="D4953" s="223"/>
      <c r="E4953" s="227"/>
      <c r="F4953" s="230"/>
      <c r="H4953" s="220"/>
      <c r="I4953" s="223"/>
    </row>
    <row r="4954" spans="1:9">
      <c r="A4954" s="230"/>
      <c r="B4954" s="230"/>
      <c r="C4954" s="231"/>
      <c r="D4954" s="223"/>
      <c r="E4954" s="227"/>
      <c r="F4954" s="230"/>
      <c r="H4954" s="220"/>
      <c r="I4954" s="223"/>
    </row>
    <row r="4955" spans="1:9">
      <c r="A4955" s="230"/>
      <c r="B4955" s="230"/>
      <c r="C4955" s="231"/>
      <c r="D4955" s="223"/>
      <c r="E4955" s="227"/>
      <c r="F4955" s="230"/>
      <c r="H4955" s="220"/>
      <c r="I4955" s="223"/>
    </row>
    <row r="4956" spans="1:9">
      <c r="A4956" s="230"/>
      <c r="B4956" s="230"/>
      <c r="C4956" s="231"/>
      <c r="D4956" s="223"/>
      <c r="E4956" s="227"/>
      <c r="F4956" s="230"/>
      <c r="H4956" s="220"/>
      <c r="I4956" s="223"/>
    </row>
    <row r="4957" spans="1:9">
      <c r="A4957" s="230"/>
      <c r="B4957" s="230"/>
      <c r="C4957" s="231"/>
      <c r="D4957" s="223"/>
      <c r="E4957" s="227"/>
      <c r="F4957" s="230"/>
      <c r="H4957" s="220"/>
      <c r="I4957" s="223"/>
    </row>
    <row r="4958" spans="1:9">
      <c r="A4958" s="230"/>
      <c r="B4958" s="230"/>
      <c r="C4958" s="231"/>
      <c r="D4958" s="223"/>
      <c r="E4958" s="227"/>
      <c r="F4958" s="230"/>
      <c r="H4958" s="220"/>
      <c r="I4958" s="223"/>
    </row>
    <row r="4959" spans="1:9">
      <c r="A4959" s="230"/>
      <c r="B4959" s="230"/>
      <c r="C4959" s="231"/>
      <c r="D4959" s="223"/>
      <c r="E4959" s="227"/>
      <c r="F4959" s="230"/>
      <c r="H4959" s="220"/>
      <c r="I4959" s="223"/>
    </row>
    <row r="4960" spans="1:9">
      <c r="A4960" s="230"/>
      <c r="B4960" s="230"/>
      <c r="C4960" s="231"/>
      <c r="D4960" s="223"/>
      <c r="E4960" s="227"/>
      <c r="F4960" s="230"/>
      <c r="H4960" s="220"/>
      <c r="I4960" s="223"/>
    </row>
    <row r="4961" spans="1:9">
      <c r="A4961" s="230"/>
      <c r="B4961" s="230"/>
      <c r="C4961" s="231"/>
      <c r="D4961" s="223"/>
      <c r="E4961" s="227"/>
      <c r="F4961" s="230"/>
      <c r="H4961" s="220"/>
      <c r="I4961" s="223"/>
    </row>
    <row r="4962" spans="1:9">
      <c r="A4962" s="230"/>
      <c r="B4962" s="230"/>
      <c r="C4962" s="231"/>
      <c r="D4962" s="223"/>
      <c r="E4962" s="227"/>
      <c r="F4962" s="230"/>
      <c r="H4962" s="220"/>
      <c r="I4962" s="223"/>
    </row>
    <row r="4963" spans="1:9">
      <c r="A4963" s="230"/>
      <c r="B4963" s="230"/>
      <c r="C4963" s="231"/>
      <c r="D4963" s="223"/>
      <c r="E4963" s="227"/>
      <c r="F4963" s="230"/>
      <c r="H4963" s="220"/>
      <c r="I4963" s="223"/>
    </row>
    <row r="4964" spans="1:9">
      <c r="A4964" s="230"/>
      <c r="B4964" s="230"/>
      <c r="C4964" s="231"/>
      <c r="D4964" s="223"/>
      <c r="E4964" s="227"/>
      <c r="F4964" s="230"/>
      <c r="H4964" s="220"/>
      <c r="I4964" s="223"/>
    </row>
    <row r="4965" spans="1:9">
      <c r="A4965" s="230"/>
      <c r="B4965" s="230"/>
      <c r="C4965" s="231"/>
      <c r="D4965" s="223"/>
      <c r="E4965" s="227"/>
      <c r="F4965" s="230"/>
      <c r="H4965" s="220"/>
      <c r="I4965" s="223"/>
    </row>
    <row r="4966" spans="1:9">
      <c r="A4966" s="230"/>
      <c r="B4966" s="230"/>
      <c r="C4966" s="231"/>
      <c r="D4966" s="223"/>
      <c r="E4966" s="227"/>
      <c r="F4966" s="230"/>
      <c r="H4966" s="220"/>
      <c r="I4966" s="223"/>
    </row>
    <row r="4967" spans="1:9">
      <c r="A4967" s="230"/>
      <c r="B4967" s="230"/>
      <c r="C4967" s="231"/>
      <c r="D4967" s="223"/>
      <c r="E4967" s="227"/>
      <c r="F4967" s="230"/>
      <c r="H4967" s="220"/>
      <c r="I4967" s="223"/>
    </row>
    <row r="4968" spans="1:9">
      <c r="A4968" s="230"/>
      <c r="B4968" s="230"/>
      <c r="C4968" s="231"/>
      <c r="D4968" s="223"/>
      <c r="E4968" s="227"/>
      <c r="F4968" s="230"/>
      <c r="H4968" s="220"/>
      <c r="I4968" s="223"/>
    </row>
    <row r="4969" spans="1:9">
      <c r="A4969" s="230"/>
      <c r="B4969" s="230"/>
      <c r="C4969" s="231"/>
      <c r="D4969" s="223"/>
      <c r="E4969" s="227"/>
      <c r="F4969" s="230"/>
      <c r="H4969" s="220"/>
      <c r="I4969" s="223"/>
    </row>
    <row r="4970" spans="1:9">
      <c r="A4970" s="230"/>
      <c r="B4970" s="230"/>
      <c r="C4970" s="231"/>
      <c r="D4970" s="223"/>
      <c r="E4970" s="227"/>
      <c r="F4970" s="230"/>
      <c r="H4970" s="220"/>
      <c r="I4970" s="223"/>
    </row>
    <row r="4971" spans="1:9">
      <c r="A4971" s="230"/>
      <c r="B4971" s="230"/>
      <c r="C4971" s="231"/>
      <c r="D4971" s="223"/>
      <c r="E4971" s="227"/>
      <c r="F4971" s="230"/>
      <c r="H4971" s="220"/>
      <c r="I4971" s="223"/>
    </row>
    <row r="4972" spans="1:9">
      <c r="A4972" s="230"/>
      <c r="B4972" s="230"/>
      <c r="C4972" s="231"/>
      <c r="D4972" s="223"/>
      <c r="E4972" s="227"/>
      <c r="F4972" s="230"/>
      <c r="H4972" s="220"/>
      <c r="I4972" s="223"/>
    </row>
    <row r="4973" spans="1:9">
      <c r="A4973" s="230"/>
      <c r="B4973" s="230"/>
      <c r="C4973" s="231"/>
      <c r="D4973" s="223"/>
      <c r="E4973" s="227"/>
      <c r="F4973" s="230"/>
      <c r="H4973" s="220"/>
      <c r="I4973" s="223"/>
    </row>
    <row r="4974" spans="1:9">
      <c r="A4974" s="230"/>
      <c r="B4974" s="230"/>
      <c r="C4974" s="231"/>
      <c r="D4974" s="223"/>
      <c r="E4974" s="227"/>
      <c r="F4974" s="230"/>
      <c r="H4974" s="220"/>
      <c r="I4974" s="223"/>
    </row>
    <row r="4975" spans="1:9">
      <c r="A4975" s="230"/>
      <c r="B4975" s="230"/>
      <c r="C4975" s="231"/>
      <c r="D4975" s="223"/>
      <c r="E4975" s="227"/>
      <c r="F4975" s="230"/>
      <c r="H4975" s="220"/>
      <c r="I4975" s="223"/>
    </row>
    <row r="4976" spans="1:9">
      <c r="A4976" s="230"/>
      <c r="B4976" s="230"/>
      <c r="C4976" s="231"/>
      <c r="D4976" s="223"/>
      <c r="E4976" s="227"/>
      <c r="F4976" s="230"/>
      <c r="H4976" s="220"/>
      <c r="I4976" s="223"/>
    </row>
    <row r="4977" spans="1:9">
      <c r="A4977" s="230"/>
      <c r="B4977" s="230"/>
      <c r="C4977" s="231"/>
      <c r="D4977" s="223"/>
      <c r="E4977" s="227"/>
      <c r="F4977" s="230"/>
      <c r="H4977" s="220"/>
      <c r="I4977" s="223"/>
    </row>
    <row r="4978" spans="1:9">
      <c r="A4978" s="230"/>
      <c r="B4978" s="230"/>
      <c r="C4978" s="231"/>
      <c r="D4978" s="223"/>
      <c r="E4978" s="227"/>
      <c r="F4978" s="230"/>
      <c r="H4978" s="220"/>
      <c r="I4978" s="223"/>
    </row>
    <row r="4979" spans="1:9">
      <c r="A4979" s="230"/>
      <c r="B4979" s="230"/>
      <c r="C4979" s="231"/>
      <c r="D4979" s="223"/>
      <c r="E4979" s="227"/>
      <c r="F4979" s="230"/>
      <c r="H4979" s="220"/>
      <c r="I4979" s="223"/>
    </row>
    <row r="4980" spans="1:9">
      <c r="A4980" s="230"/>
      <c r="B4980" s="230"/>
      <c r="C4980" s="231"/>
      <c r="D4980" s="223"/>
      <c r="E4980" s="227"/>
      <c r="F4980" s="230"/>
      <c r="H4980" s="220"/>
      <c r="I4980" s="223"/>
    </row>
    <row r="4981" spans="1:9">
      <c r="A4981" s="230"/>
      <c r="B4981" s="230"/>
      <c r="C4981" s="231"/>
      <c r="D4981" s="223"/>
      <c r="E4981" s="227"/>
      <c r="F4981" s="230"/>
      <c r="H4981" s="220"/>
      <c r="I4981" s="223"/>
    </row>
    <row r="4982" spans="1:9">
      <c r="A4982" s="230"/>
      <c r="B4982" s="230"/>
      <c r="C4982" s="231"/>
      <c r="D4982" s="223"/>
      <c r="E4982" s="227"/>
      <c r="F4982" s="230"/>
      <c r="H4982" s="220"/>
      <c r="I4982" s="223"/>
    </row>
    <row r="4983" spans="1:9">
      <c r="A4983" s="230"/>
      <c r="B4983" s="230"/>
      <c r="C4983" s="231"/>
      <c r="D4983" s="223"/>
      <c r="E4983" s="227"/>
      <c r="F4983" s="230"/>
      <c r="H4983" s="220"/>
      <c r="I4983" s="223"/>
    </row>
    <row r="4984" spans="1:9">
      <c r="A4984" s="230"/>
      <c r="B4984" s="230"/>
      <c r="C4984" s="231"/>
      <c r="D4984" s="223"/>
      <c r="E4984" s="227"/>
      <c r="F4984" s="230"/>
      <c r="H4984" s="220"/>
      <c r="I4984" s="223"/>
    </row>
    <row r="4985" spans="1:9">
      <c r="A4985" s="230"/>
      <c r="B4985" s="230"/>
      <c r="C4985" s="231"/>
      <c r="D4985" s="223"/>
      <c r="E4985" s="227"/>
      <c r="F4985" s="230"/>
      <c r="H4985" s="220"/>
      <c r="I4985" s="223"/>
    </row>
    <row r="4986" spans="1:9">
      <c r="A4986" s="230"/>
      <c r="B4986" s="230"/>
      <c r="C4986" s="231"/>
      <c r="D4986" s="223"/>
      <c r="E4986" s="227"/>
      <c r="F4986" s="230"/>
      <c r="H4986" s="220"/>
      <c r="I4986" s="223"/>
    </row>
    <row r="4987" spans="1:9">
      <c r="A4987" s="230"/>
      <c r="B4987" s="230"/>
      <c r="C4987" s="231"/>
      <c r="D4987" s="223"/>
      <c r="E4987" s="227"/>
      <c r="F4987" s="230"/>
      <c r="H4987" s="220"/>
      <c r="I4987" s="223"/>
    </row>
    <row r="4988" spans="1:9">
      <c r="A4988" s="230"/>
      <c r="B4988" s="230"/>
      <c r="C4988" s="231"/>
      <c r="D4988" s="223"/>
      <c r="E4988" s="227"/>
      <c r="F4988" s="230"/>
      <c r="H4988" s="220"/>
      <c r="I4988" s="223"/>
    </row>
    <row r="4989" spans="1:9">
      <c r="A4989" s="230"/>
      <c r="B4989" s="230"/>
      <c r="C4989" s="231"/>
      <c r="D4989" s="223"/>
      <c r="E4989" s="227"/>
      <c r="F4989" s="230"/>
      <c r="H4989" s="220"/>
      <c r="I4989" s="223"/>
    </row>
    <row r="4990" spans="1:9">
      <c r="A4990" s="230"/>
      <c r="B4990" s="230"/>
      <c r="C4990" s="231"/>
      <c r="D4990" s="223"/>
      <c r="E4990" s="227"/>
      <c r="F4990" s="230"/>
      <c r="H4990" s="220"/>
      <c r="I4990" s="223"/>
    </row>
    <row r="4991" spans="1:9">
      <c r="A4991" s="230"/>
      <c r="B4991" s="230"/>
      <c r="C4991" s="231"/>
      <c r="D4991" s="223"/>
      <c r="E4991" s="227"/>
      <c r="F4991" s="230"/>
      <c r="H4991" s="220"/>
      <c r="I4991" s="223"/>
    </row>
    <row r="4992" spans="1:9">
      <c r="A4992" s="230"/>
      <c r="B4992" s="230"/>
      <c r="C4992" s="231"/>
      <c r="D4992" s="223"/>
      <c r="E4992" s="227"/>
      <c r="F4992" s="230"/>
      <c r="H4992" s="220"/>
      <c r="I4992" s="223"/>
    </row>
    <row r="4993" spans="1:9">
      <c r="A4993" s="230"/>
      <c r="B4993" s="230"/>
      <c r="C4993" s="231"/>
      <c r="D4993" s="223"/>
      <c r="E4993" s="227"/>
      <c r="F4993" s="230"/>
      <c r="H4993" s="220"/>
      <c r="I4993" s="223"/>
    </row>
    <row r="4994" spans="1:9">
      <c r="A4994" s="230"/>
      <c r="B4994" s="230"/>
      <c r="C4994" s="231"/>
      <c r="D4994" s="223"/>
      <c r="E4994" s="227"/>
      <c r="F4994" s="230"/>
      <c r="H4994" s="220"/>
      <c r="I4994" s="223"/>
    </row>
    <row r="4995" spans="1:9">
      <c r="A4995" s="230"/>
      <c r="B4995" s="230"/>
      <c r="C4995" s="231"/>
      <c r="D4995" s="223"/>
      <c r="E4995" s="227"/>
      <c r="F4995" s="230"/>
      <c r="H4995" s="220"/>
      <c r="I4995" s="223"/>
    </row>
    <row r="4996" spans="1:9">
      <c r="A4996" s="230"/>
      <c r="B4996" s="230"/>
      <c r="C4996" s="231"/>
      <c r="D4996" s="223"/>
      <c r="E4996" s="227"/>
      <c r="F4996" s="230"/>
      <c r="H4996" s="220"/>
      <c r="I4996" s="223"/>
    </row>
    <row r="4997" spans="1:9">
      <c r="A4997" s="230"/>
      <c r="B4997" s="230"/>
      <c r="C4997" s="231"/>
      <c r="D4997" s="223"/>
      <c r="E4997" s="227"/>
      <c r="F4997" s="230"/>
      <c r="H4997" s="220"/>
      <c r="I4997" s="223"/>
    </row>
    <row r="4998" spans="1:9">
      <c r="A4998" s="230"/>
      <c r="B4998" s="230"/>
      <c r="C4998" s="231"/>
      <c r="D4998" s="223"/>
      <c r="E4998" s="227"/>
      <c r="F4998" s="230"/>
      <c r="H4998" s="220"/>
      <c r="I4998" s="223"/>
    </row>
    <row r="4999" spans="1:9">
      <c r="A4999" s="230"/>
      <c r="B4999" s="230"/>
      <c r="C4999" s="231"/>
      <c r="D4999" s="223"/>
      <c r="E4999" s="227"/>
      <c r="F4999" s="230"/>
      <c r="H4999" s="220"/>
      <c r="I4999" s="223"/>
    </row>
    <row r="5000" spans="1:9">
      <c r="A5000" s="230"/>
      <c r="B5000" s="230"/>
      <c r="C5000" s="231"/>
      <c r="D5000" s="223"/>
      <c r="E5000" s="227"/>
      <c r="F5000" s="230"/>
      <c r="H5000" s="220"/>
      <c r="I5000" s="223"/>
    </row>
    <row r="5001" spans="1:9">
      <c r="A5001" s="230"/>
      <c r="B5001" s="230"/>
      <c r="C5001" s="231"/>
      <c r="D5001" s="223"/>
      <c r="E5001" s="227"/>
      <c r="F5001" s="230"/>
      <c r="H5001" s="220"/>
      <c r="I5001" s="223"/>
    </row>
    <row r="5002" spans="1:9">
      <c r="A5002" s="230"/>
      <c r="B5002" s="230"/>
      <c r="C5002" s="231"/>
      <c r="D5002" s="223"/>
      <c r="E5002" s="227"/>
      <c r="F5002" s="230"/>
      <c r="H5002" s="220"/>
      <c r="I5002" s="223"/>
    </row>
    <row r="5003" spans="1:9">
      <c r="A5003" s="230"/>
      <c r="B5003" s="230"/>
      <c r="C5003" s="231"/>
      <c r="D5003" s="223"/>
      <c r="E5003" s="227"/>
      <c r="F5003" s="230"/>
      <c r="H5003" s="220"/>
      <c r="I5003" s="223"/>
    </row>
    <row r="5004" spans="1:9">
      <c r="A5004" s="230"/>
      <c r="B5004" s="230"/>
      <c r="C5004" s="231"/>
      <c r="D5004" s="223"/>
      <c r="E5004" s="227"/>
      <c r="F5004" s="230"/>
      <c r="H5004" s="220"/>
      <c r="I5004" s="223"/>
    </row>
    <row r="5005" spans="1:9">
      <c r="A5005" s="230"/>
      <c r="B5005" s="230"/>
      <c r="C5005" s="231"/>
      <c r="D5005" s="223"/>
      <c r="E5005" s="227"/>
      <c r="F5005" s="230"/>
      <c r="H5005" s="220"/>
      <c r="I5005" s="223"/>
    </row>
    <row r="5006" spans="1:9">
      <c r="A5006" s="230"/>
      <c r="B5006" s="230"/>
      <c r="C5006" s="231"/>
      <c r="D5006" s="223"/>
      <c r="E5006" s="227"/>
      <c r="F5006" s="230"/>
      <c r="H5006" s="220"/>
      <c r="I5006" s="223"/>
    </row>
    <row r="5007" spans="1:9">
      <c r="A5007" s="230"/>
      <c r="B5007" s="230"/>
      <c r="C5007" s="231"/>
      <c r="D5007" s="223"/>
      <c r="E5007" s="227"/>
      <c r="F5007" s="230"/>
      <c r="H5007" s="220"/>
      <c r="I5007" s="223"/>
    </row>
    <row r="5008" spans="1:9">
      <c r="A5008" s="230"/>
      <c r="B5008" s="230"/>
      <c r="C5008" s="231"/>
      <c r="D5008" s="223"/>
      <c r="E5008" s="227"/>
      <c r="F5008" s="230"/>
      <c r="H5008" s="220"/>
      <c r="I5008" s="223"/>
    </row>
    <row r="5009" spans="1:9">
      <c r="A5009" s="230"/>
      <c r="B5009" s="230"/>
      <c r="C5009" s="231"/>
      <c r="D5009" s="223"/>
      <c r="E5009" s="227"/>
      <c r="F5009" s="230"/>
      <c r="H5009" s="220"/>
      <c r="I5009" s="223"/>
    </row>
    <row r="5010" spans="1:9">
      <c r="A5010" s="230"/>
      <c r="B5010" s="230"/>
      <c r="C5010" s="231"/>
      <c r="D5010" s="223"/>
      <c r="E5010" s="227"/>
      <c r="F5010" s="230"/>
      <c r="H5010" s="220"/>
      <c r="I5010" s="223"/>
    </row>
    <row r="5011" spans="1:9">
      <c r="A5011" s="230"/>
      <c r="B5011" s="230"/>
      <c r="C5011" s="231"/>
      <c r="D5011" s="223"/>
      <c r="E5011" s="227"/>
      <c r="F5011" s="230"/>
      <c r="H5011" s="220"/>
      <c r="I5011" s="223"/>
    </row>
    <row r="5012" spans="1:9">
      <c r="A5012" s="230"/>
      <c r="B5012" s="230"/>
      <c r="C5012" s="231"/>
      <c r="D5012" s="223"/>
      <c r="E5012" s="227"/>
      <c r="F5012" s="230"/>
      <c r="H5012" s="220"/>
      <c r="I5012" s="223"/>
    </row>
    <row r="5013" spans="1:9">
      <c r="A5013" s="230"/>
      <c r="B5013" s="230"/>
      <c r="C5013" s="231"/>
      <c r="D5013" s="223"/>
      <c r="E5013" s="227"/>
      <c r="F5013" s="230"/>
      <c r="H5013" s="220"/>
      <c r="I5013" s="223"/>
    </row>
    <row r="5014" spans="1:9">
      <c r="A5014" s="230"/>
      <c r="B5014" s="230"/>
      <c r="C5014" s="231"/>
      <c r="D5014" s="223"/>
      <c r="E5014" s="227"/>
      <c r="F5014" s="230"/>
      <c r="H5014" s="220"/>
      <c r="I5014" s="223"/>
    </row>
    <row r="5015" spans="1:9">
      <c r="A5015" s="230"/>
      <c r="B5015" s="230"/>
      <c r="C5015" s="231"/>
      <c r="D5015" s="223"/>
      <c r="E5015" s="227"/>
      <c r="F5015" s="230"/>
      <c r="H5015" s="220"/>
      <c r="I5015" s="223"/>
    </row>
    <row r="5016" spans="1:9">
      <c r="A5016" s="230"/>
      <c r="B5016" s="230"/>
      <c r="C5016" s="231"/>
      <c r="D5016" s="223"/>
      <c r="E5016" s="227"/>
      <c r="F5016" s="230"/>
      <c r="H5016" s="220"/>
      <c r="I5016" s="223"/>
    </row>
    <row r="5017" spans="1:9">
      <c r="A5017" s="230"/>
      <c r="B5017" s="230"/>
      <c r="C5017" s="231"/>
      <c r="D5017" s="223"/>
      <c r="E5017" s="227"/>
      <c r="F5017" s="230"/>
      <c r="H5017" s="220"/>
      <c r="I5017" s="223"/>
    </row>
    <row r="5018" spans="1:9">
      <c r="A5018" s="230"/>
      <c r="B5018" s="230"/>
      <c r="C5018" s="231"/>
      <c r="D5018" s="223"/>
      <c r="E5018" s="227"/>
      <c r="F5018" s="230"/>
      <c r="H5018" s="220"/>
      <c r="I5018" s="223"/>
    </row>
    <row r="5019" spans="1:9">
      <c r="A5019" s="230"/>
      <c r="B5019" s="230"/>
      <c r="C5019" s="231"/>
      <c r="D5019" s="223"/>
      <c r="E5019" s="227"/>
      <c r="F5019" s="230"/>
      <c r="H5019" s="220"/>
      <c r="I5019" s="223"/>
    </row>
    <row r="5020" spans="1:9">
      <c r="A5020" s="230"/>
      <c r="B5020" s="230"/>
      <c r="C5020" s="231"/>
      <c r="D5020" s="223"/>
      <c r="E5020" s="227"/>
      <c r="F5020" s="230"/>
      <c r="H5020" s="220"/>
      <c r="I5020" s="223"/>
    </row>
    <row r="5021" spans="1:9">
      <c r="A5021" s="230"/>
      <c r="B5021" s="230"/>
      <c r="C5021" s="231"/>
      <c r="D5021" s="223"/>
      <c r="E5021" s="227"/>
      <c r="F5021" s="230"/>
      <c r="H5021" s="220"/>
      <c r="I5021" s="223"/>
    </row>
    <row r="5022" spans="1:9">
      <c r="A5022" s="230"/>
      <c r="B5022" s="230"/>
      <c r="C5022" s="231"/>
      <c r="D5022" s="223"/>
      <c r="E5022" s="227"/>
      <c r="F5022" s="230"/>
      <c r="H5022" s="220"/>
      <c r="I5022" s="223"/>
    </row>
    <row r="5023" spans="1:9">
      <c r="A5023" s="230"/>
      <c r="B5023" s="230"/>
      <c r="C5023" s="231"/>
      <c r="D5023" s="223"/>
      <c r="E5023" s="227"/>
      <c r="F5023" s="230"/>
      <c r="H5023" s="220"/>
      <c r="I5023" s="223"/>
    </row>
    <row r="5024" spans="1:9">
      <c r="A5024" s="230"/>
      <c r="B5024" s="230"/>
      <c r="C5024" s="231"/>
      <c r="D5024" s="223"/>
      <c r="E5024" s="227"/>
      <c r="F5024" s="230"/>
      <c r="H5024" s="220"/>
      <c r="I5024" s="223"/>
    </row>
    <row r="5025" spans="1:9">
      <c r="A5025" s="230"/>
      <c r="B5025" s="230"/>
      <c r="C5025" s="231"/>
      <c r="D5025" s="223"/>
      <c r="E5025" s="227"/>
      <c r="F5025" s="230"/>
      <c r="H5025" s="220"/>
      <c r="I5025" s="223"/>
    </row>
    <row r="5026" spans="1:9">
      <c r="A5026" s="230"/>
      <c r="B5026" s="230"/>
      <c r="C5026" s="231"/>
      <c r="D5026" s="223"/>
      <c r="E5026" s="227"/>
      <c r="F5026" s="230"/>
      <c r="H5026" s="220"/>
      <c r="I5026" s="223"/>
    </row>
    <row r="5027" spans="1:9">
      <c r="A5027" s="230"/>
      <c r="B5027" s="230"/>
      <c r="C5027" s="231"/>
      <c r="D5027" s="223"/>
      <c r="E5027" s="227"/>
      <c r="F5027" s="230"/>
      <c r="H5027" s="220"/>
      <c r="I5027" s="223"/>
    </row>
    <row r="5028" spans="1:9">
      <c r="A5028" s="230"/>
      <c r="B5028" s="230"/>
      <c r="C5028" s="231"/>
      <c r="D5028" s="223"/>
      <c r="E5028" s="227"/>
      <c r="F5028" s="230"/>
      <c r="H5028" s="220"/>
      <c r="I5028" s="223"/>
    </row>
    <row r="5029" spans="1:9">
      <c r="A5029" s="230"/>
      <c r="B5029" s="230"/>
      <c r="C5029" s="231"/>
      <c r="D5029" s="223"/>
      <c r="E5029" s="227"/>
      <c r="F5029" s="230"/>
      <c r="H5029" s="220"/>
      <c r="I5029" s="223"/>
    </row>
    <row r="5030" spans="1:9">
      <c r="A5030" s="230"/>
      <c r="B5030" s="230"/>
      <c r="C5030" s="231"/>
      <c r="D5030" s="223"/>
      <c r="E5030" s="227"/>
      <c r="F5030" s="230"/>
      <c r="H5030" s="220"/>
      <c r="I5030" s="223"/>
    </row>
    <row r="5031" spans="1:9">
      <c r="A5031" s="230"/>
      <c r="B5031" s="230"/>
      <c r="C5031" s="231"/>
      <c r="D5031" s="223"/>
      <c r="E5031" s="227"/>
      <c r="F5031" s="230"/>
      <c r="H5031" s="220"/>
      <c r="I5031" s="223"/>
    </row>
    <row r="5032" spans="1:9">
      <c r="A5032" s="230"/>
      <c r="B5032" s="230"/>
      <c r="C5032" s="231"/>
      <c r="D5032" s="223"/>
      <c r="E5032" s="227"/>
      <c r="F5032" s="230"/>
      <c r="H5032" s="220"/>
      <c r="I5032" s="223"/>
    </row>
    <row r="5033" spans="1:9">
      <c r="A5033" s="230"/>
      <c r="B5033" s="230"/>
      <c r="C5033" s="231"/>
      <c r="D5033" s="223"/>
      <c r="E5033" s="227"/>
      <c r="F5033" s="230"/>
      <c r="H5033" s="220"/>
      <c r="I5033" s="223"/>
    </row>
    <row r="5034" spans="1:9">
      <c r="A5034" s="230"/>
      <c r="B5034" s="230"/>
      <c r="C5034" s="231"/>
      <c r="D5034" s="223"/>
      <c r="E5034" s="227"/>
      <c r="F5034" s="230"/>
      <c r="H5034" s="220"/>
      <c r="I5034" s="223"/>
    </row>
    <row r="5035" spans="1:9">
      <c r="A5035" s="230"/>
      <c r="B5035" s="230"/>
      <c r="C5035" s="231"/>
      <c r="D5035" s="223"/>
      <c r="E5035" s="227"/>
      <c r="F5035" s="230"/>
      <c r="H5035" s="220"/>
      <c r="I5035" s="223"/>
    </row>
    <row r="5036" spans="1:9">
      <c r="A5036" s="230"/>
      <c r="B5036" s="230"/>
      <c r="C5036" s="231"/>
      <c r="D5036" s="223"/>
      <c r="E5036" s="227"/>
      <c r="F5036" s="230"/>
      <c r="H5036" s="220"/>
      <c r="I5036" s="223"/>
    </row>
    <row r="5037" spans="1:9">
      <c r="A5037" s="230"/>
      <c r="B5037" s="230"/>
      <c r="C5037" s="231"/>
      <c r="D5037" s="223"/>
      <c r="E5037" s="227"/>
      <c r="F5037" s="230"/>
      <c r="H5037" s="220"/>
      <c r="I5037" s="223"/>
    </row>
    <row r="5038" spans="1:9">
      <c r="A5038" s="230"/>
      <c r="B5038" s="230"/>
      <c r="C5038" s="231"/>
      <c r="D5038" s="223"/>
      <c r="E5038" s="227"/>
      <c r="F5038" s="230"/>
      <c r="H5038" s="220"/>
      <c r="I5038" s="223"/>
    </row>
    <row r="5039" spans="1:9">
      <c r="A5039" s="230"/>
      <c r="B5039" s="230"/>
      <c r="C5039" s="231"/>
      <c r="D5039" s="223"/>
      <c r="E5039" s="227"/>
      <c r="F5039" s="230"/>
      <c r="H5039" s="220"/>
      <c r="I5039" s="223"/>
    </row>
    <row r="5040" spans="1:9">
      <c r="A5040" s="230"/>
      <c r="B5040" s="230"/>
      <c r="C5040" s="231"/>
      <c r="D5040" s="223"/>
      <c r="E5040" s="227"/>
      <c r="F5040" s="230"/>
      <c r="H5040" s="220"/>
      <c r="I5040" s="223"/>
    </row>
    <row r="5041" spans="1:9">
      <c r="A5041" s="230"/>
      <c r="B5041" s="230"/>
      <c r="C5041" s="231"/>
      <c r="D5041" s="223"/>
      <c r="E5041" s="227"/>
      <c r="F5041" s="230"/>
      <c r="H5041" s="220"/>
      <c r="I5041" s="223"/>
    </row>
    <row r="5042" spans="1:9">
      <c r="A5042" s="230"/>
      <c r="B5042" s="230"/>
      <c r="C5042" s="231"/>
      <c r="D5042" s="223"/>
      <c r="E5042" s="227"/>
      <c r="F5042" s="230"/>
      <c r="H5042" s="220"/>
      <c r="I5042" s="223"/>
    </row>
    <row r="5043" spans="1:9">
      <c r="A5043" s="230"/>
      <c r="B5043" s="230"/>
      <c r="C5043" s="231"/>
      <c r="D5043" s="223"/>
      <c r="E5043" s="227"/>
      <c r="F5043" s="230"/>
      <c r="H5043" s="220"/>
      <c r="I5043" s="223"/>
    </row>
    <row r="5044" spans="1:9">
      <c r="A5044" s="230"/>
      <c r="B5044" s="230"/>
      <c r="C5044" s="231"/>
      <c r="D5044" s="223"/>
      <c r="E5044" s="227"/>
      <c r="F5044" s="230"/>
      <c r="H5044" s="220"/>
      <c r="I5044" s="223"/>
    </row>
    <row r="5045" spans="1:9">
      <c r="A5045" s="230"/>
      <c r="B5045" s="230"/>
      <c r="C5045" s="231"/>
      <c r="D5045" s="223"/>
      <c r="E5045" s="227"/>
      <c r="F5045" s="230"/>
      <c r="H5045" s="220"/>
      <c r="I5045" s="223"/>
    </row>
    <row r="5046" spans="1:9">
      <c r="A5046" s="230"/>
      <c r="B5046" s="230"/>
      <c r="C5046" s="231"/>
      <c r="D5046" s="223"/>
      <c r="E5046" s="227"/>
      <c r="F5046" s="230"/>
      <c r="H5046" s="220"/>
      <c r="I5046" s="223"/>
    </row>
    <row r="5047" spans="1:9">
      <c r="A5047" s="230"/>
      <c r="B5047" s="230"/>
      <c r="C5047" s="231"/>
      <c r="D5047" s="223"/>
      <c r="E5047" s="227"/>
      <c r="F5047" s="230"/>
      <c r="H5047" s="220"/>
      <c r="I5047" s="223"/>
    </row>
    <row r="5048" spans="1:9">
      <c r="A5048" s="230"/>
      <c r="B5048" s="230"/>
      <c r="C5048" s="231"/>
      <c r="D5048" s="223"/>
      <c r="E5048" s="227"/>
      <c r="F5048" s="230"/>
      <c r="H5048" s="220"/>
      <c r="I5048" s="223"/>
    </row>
    <row r="5049" spans="1:9">
      <c r="A5049" s="230"/>
      <c r="B5049" s="230"/>
      <c r="C5049" s="231"/>
      <c r="D5049" s="223"/>
      <c r="E5049" s="227"/>
      <c r="F5049" s="230"/>
      <c r="H5049" s="220"/>
      <c r="I5049" s="223"/>
    </row>
    <row r="5050" spans="1:9">
      <c r="A5050" s="230"/>
      <c r="B5050" s="230"/>
      <c r="C5050" s="231"/>
      <c r="D5050" s="223"/>
      <c r="E5050" s="227"/>
      <c r="F5050" s="230"/>
      <c r="H5050" s="220"/>
      <c r="I5050" s="223"/>
    </row>
    <row r="5051" spans="1:9">
      <c r="A5051" s="230"/>
      <c r="B5051" s="230"/>
      <c r="C5051" s="231"/>
      <c r="D5051" s="223"/>
      <c r="E5051" s="227"/>
      <c r="F5051" s="230"/>
      <c r="H5051" s="220"/>
      <c r="I5051" s="223"/>
    </row>
    <row r="5052" spans="1:9">
      <c r="A5052" s="230"/>
      <c r="B5052" s="230"/>
      <c r="C5052" s="231"/>
      <c r="D5052" s="223"/>
      <c r="E5052" s="227"/>
      <c r="F5052" s="230"/>
      <c r="H5052" s="220"/>
      <c r="I5052" s="223"/>
    </row>
    <row r="5053" spans="1:9">
      <c r="A5053" s="230"/>
      <c r="B5053" s="230"/>
      <c r="C5053" s="231"/>
      <c r="D5053" s="223"/>
      <c r="E5053" s="227"/>
      <c r="F5053" s="230"/>
      <c r="H5053" s="220"/>
      <c r="I5053" s="223"/>
    </row>
    <row r="5054" spans="1:9">
      <c r="A5054" s="230"/>
      <c r="B5054" s="230"/>
      <c r="C5054" s="231"/>
      <c r="D5054" s="223"/>
      <c r="E5054" s="227"/>
      <c r="F5054" s="230"/>
      <c r="H5054" s="220"/>
      <c r="I5054" s="223"/>
    </row>
    <row r="5055" spans="1:9">
      <c r="A5055" s="230"/>
      <c r="B5055" s="230"/>
      <c r="C5055" s="231"/>
      <c r="D5055" s="223"/>
      <c r="E5055" s="227"/>
      <c r="F5055" s="230"/>
      <c r="H5055" s="220"/>
      <c r="I5055" s="223"/>
    </row>
    <row r="5056" spans="1:9">
      <c r="A5056" s="230"/>
      <c r="B5056" s="230"/>
      <c r="C5056" s="231"/>
      <c r="D5056" s="223"/>
      <c r="E5056" s="227"/>
      <c r="F5056" s="230"/>
      <c r="H5056" s="220"/>
      <c r="I5056" s="223"/>
    </row>
    <row r="5057" spans="1:9">
      <c r="A5057" s="230"/>
      <c r="B5057" s="230"/>
      <c r="C5057" s="231"/>
      <c r="D5057" s="223"/>
      <c r="E5057" s="227"/>
      <c r="F5057" s="230"/>
      <c r="H5057" s="220"/>
      <c r="I5057" s="223"/>
    </row>
    <row r="5058" spans="1:9">
      <c r="A5058" s="230"/>
      <c r="B5058" s="230"/>
      <c r="C5058" s="231"/>
      <c r="D5058" s="223"/>
      <c r="E5058" s="227"/>
      <c r="F5058" s="230"/>
      <c r="H5058" s="220"/>
      <c r="I5058" s="223"/>
    </row>
    <row r="5059" spans="1:9">
      <c r="A5059" s="230"/>
      <c r="B5059" s="230"/>
      <c r="C5059" s="231"/>
      <c r="D5059" s="223"/>
      <c r="E5059" s="227"/>
      <c r="F5059" s="230"/>
      <c r="H5059" s="220"/>
      <c r="I5059" s="223"/>
    </row>
    <row r="5060" spans="1:9">
      <c r="A5060" s="230"/>
      <c r="B5060" s="230"/>
      <c r="C5060" s="231"/>
      <c r="D5060" s="223"/>
      <c r="E5060" s="227"/>
      <c r="F5060" s="230"/>
      <c r="H5060" s="220"/>
      <c r="I5060" s="223"/>
    </row>
    <row r="5061" spans="1:9">
      <c r="A5061" s="230"/>
      <c r="B5061" s="230"/>
      <c r="C5061" s="231"/>
      <c r="D5061" s="223"/>
      <c r="E5061" s="227"/>
      <c r="F5061" s="230"/>
      <c r="H5061" s="220"/>
      <c r="I5061" s="223"/>
    </row>
    <row r="5062" spans="1:9">
      <c r="A5062" s="230"/>
      <c r="B5062" s="230"/>
      <c r="C5062" s="231"/>
      <c r="D5062" s="223"/>
      <c r="E5062" s="227"/>
      <c r="F5062" s="230"/>
      <c r="H5062" s="220"/>
      <c r="I5062" s="223"/>
    </row>
    <row r="5063" spans="1:9">
      <c r="A5063" s="230"/>
      <c r="B5063" s="230"/>
      <c r="C5063" s="231"/>
      <c r="D5063" s="223"/>
      <c r="E5063" s="227"/>
      <c r="F5063" s="230"/>
      <c r="H5063" s="220"/>
      <c r="I5063" s="223"/>
    </row>
    <row r="5064" spans="1:9">
      <c r="A5064" s="230"/>
      <c r="B5064" s="230"/>
      <c r="C5064" s="231"/>
      <c r="D5064" s="223"/>
      <c r="E5064" s="227"/>
      <c r="F5064" s="230"/>
      <c r="H5064" s="220"/>
      <c r="I5064" s="223"/>
    </row>
    <row r="5065" spans="1:9">
      <c r="A5065" s="230"/>
      <c r="B5065" s="230"/>
      <c r="C5065" s="231"/>
      <c r="D5065" s="223"/>
      <c r="E5065" s="227"/>
      <c r="F5065" s="230"/>
      <c r="H5065" s="220"/>
      <c r="I5065" s="223"/>
    </row>
    <row r="5066" spans="1:9">
      <c r="A5066" s="230"/>
      <c r="B5066" s="230"/>
      <c r="C5066" s="231"/>
      <c r="D5066" s="223"/>
      <c r="E5066" s="227"/>
      <c r="F5066" s="230"/>
      <c r="H5066" s="220"/>
      <c r="I5066" s="223"/>
    </row>
    <row r="5067" spans="1:9">
      <c r="A5067" s="230"/>
      <c r="B5067" s="230"/>
      <c r="C5067" s="231"/>
      <c r="D5067" s="223"/>
      <c r="E5067" s="227"/>
      <c r="F5067" s="230"/>
      <c r="H5067" s="220"/>
      <c r="I5067" s="223"/>
    </row>
    <row r="5068" spans="1:9">
      <c r="A5068" s="230"/>
      <c r="B5068" s="230"/>
      <c r="C5068" s="231"/>
      <c r="D5068" s="223"/>
      <c r="E5068" s="227"/>
      <c r="F5068" s="230"/>
      <c r="H5068" s="220"/>
      <c r="I5068" s="223"/>
    </row>
    <row r="5069" spans="1:9">
      <c r="A5069" s="230"/>
      <c r="B5069" s="230"/>
      <c r="C5069" s="231"/>
      <c r="D5069" s="223"/>
      <c r="E5069" s="227"/>
      <c r="F5069" s="230"/>
      <c r="H5069" s="220"/>
      <c r="I5069" s="223"/>
    </row>
    <row r="5070" spans="1:9">
      <c r="A5070" s="230"/>
      <c r="B5070" s="230"/>
      <c r="C5070" s="231"/>
      <c r="D5070" s="223"/>
      <c r="E5070" s="227"/>
      <c r="F5070" s="230"/>
      <c r="H5070" s="220"/>
      <c r="I5070" s="223"/>
    </row>
    <row r="5071" spans="1:9">
      <c r="A5071" s="230"/>
      <c r="B5071" s="230"/>
      <c r="C5071" s="231"/>
      <c r="D5071" s="223"/>
      <c r="E5071" s="227"/>
      <c r="F5071" s="230"/>
      <c r="H5071" s="220"/>
      <c r="I5071" s="223"/>
    </row>
    <row r="5072" spans="1:9">
      <c r="A5072" s="230"/>
      <c r="B5072" s="230"/>
      <c r="C5072" s="231"/>
      <c r="D5072" s="223"/>
      <c r="E5072" s="227"/>
      <c r="F5072" s="230"/>
      <c r="H5072" s="220"/>
      <c r="I5072" s="223"/>
    </row>
    <row r="5073" spans="1:9">
      <c r="A5073" s="230"/>
      <c r="B5073" s="230"/>
      <c r="C5073" s="231"/>
      <c r="D5073" s="223"/>
      <c r="E5073" s="227"/>
      <c r="F5073" s="230"/>
      <c r="H5073" s="220"/>
      <c r="I5073" s="223"/>
    </row>
    <row r="5074" spans="1:9">
      <c r="A5074" s="230"/>
      <c r="B5074" s="230"/>
      <c r="C5074" s="231"/>
      <c r="D5074" s="223"/>
      <c r="E5074" s="227"/>
      <c r="F5074" s="230"/>
      <c r="H5074" s="220"/>
      <c r="I5074" s="223"/>
    </row>
    <row r="5075" spans="1:9">
      <c r="A5075" s="230"/>
      <c r="B5075" s="230"/>
      <c r="C5075" s="231"/>
      <c r="D5075" s="223"/>
      <c r="E5075" s="227"/>
      <c r="F5075" s="230"/>
      <c r="H5075" s="220"/>
      <c r="I5075" s="223"/>
    </row>
    <row r="5076" spans="1:9">
      <c r="A5076" s="230"/>
      <c r="B5076" s="230"/>
      <c r="C5076" s="231"/>
      <c r="D5076" s="223"/>
      <c r="E5076" s="227"/>
      <c r="F5076" s="230"/>
      <c r="H5076" s="220"/>
      <c r="I5076" s="223"/>
    </row>
    <row r="5077" spans="1:9">
      <c r="A5077" s="230"/>
      <c r="B5077" s="230"/>
      <c r="C5077" s="231"/>
      <c r="D5077" s="223"/>
      <c r="E5077" s="227"/>
      <c r="F5077" s="230"/>
      <c r="H5077" s="220"/>
      <c r="I5077" s="223"/>
    </row>
    <row r="5078" spans="1:9">
      <c r="A5078" s="230"/>
      <c r="B5078" s="230"/>
      <c r="C5078" s="231"/>
      <c r="D5078" s="223"/>
      <c r="E5078" s="227"/>
      <c r="F5078" s="230"/>
      <c r="H5078" s="220"/>
      <c r="I5078" s="223"/>
    </row>
    <row r="5079" spans="1:9">
      <c r="A5079" s="230"/>
      <c r="B5079" s="230"/>
      <c r="C5079" s="231"/>
      <c r="D5079" s="223"/>
      <c r="E5079" s="227"/>
      <c r="F5079" s="230"/>
      <c r="H5079" s="220"/>
      <c r="I5079" s="223"/>
    </row>
    <row r="5080" spans="1:9">
      <c r="A5080" s="230"/>
      <c r="B5080" s="230"/>
      <c r="C5080" s="231"/>
      <c r="D5080" s="223"/>
      <c r="E5080" s="227"/>
      <c r="F5080" s="230"/>
      <c r="H5080" s="220"/>
      <c r="I5080" s="223"/>
    </row>
    <row r="5081" spans="1:9">
      <c r="A5081" s="230"/>
      <c r="B5081" s="230"/>
      <c r="C5081" s="231"/>
      <c r="D5081" s="223"/>
      <c r="E5081" s="227"/>
      <c r="F5081" s="230"/>
      <c r="H5081" s="220"/>
      <c r="I5081" s="223"/>
    </row>
    <row r="5082" spans="1:9">
      <c r="A5082" s="230"/>
      <c r="B5082" s="230"/>
      <c r="C5082" s="231"/>
      <c r="D5082" s="223"/>
      <c r="E5082" s="227"/>
      <c r="F5082" s="230"/>
      <c r="H5082" s="220"/>
      <c r="I5082" s="223"/>
    </row>
    <row r="5083" spans="1:9">
      <c r="A5083" s="230"/>
      <c r="B5083" s="230"/>
      <c r="C5083" s="231"/>
      <c r="D5083" s="223"/>
      <c r="E5083" s="227"/>
      <c r="F5083" s="230"/>
      <c r="H5083" s="220"/>
      <c r="I5083" s="223"/>
    </row>
    <row r="5084" spans="1:9">
      <c r="A5084" s="230"/>
      <c r="B5084" s="230"/>
      <c r="C5084" s="231"/>
      <c r="D5084" s="223"/>
      <c r="E5084" s="227"/>
      <c r="F5084" s="230"/>
      <c r="H5084" s="220"/>
      <c r="I5084" s="223"/>
    </row>
    <row r="5085" spans="1:9">
      <c r="A5085" s="230"/>
      <c r="B5085" s="230"/>
      <c r="C5085" s="231"/>
      <c r="D5085" s="223"/>
      <c r="E5085" s="227"/>
      <c r="F5085" s="230"/>
      <c r="H5085" s="220"/>
      <c r="I5085" s="223"/>
    </row>
    <row r="5086" spans="1:9">
      <c r="A5086" s="230"/>
      <c r="B5086" s="230"/>
      <c r="C5086" s="231"/>
      <c r="D5086" s="223"/>
      <c r="E5086" s="227"/>
      <c r="F5086" s="230"/>
      <c r="H5086" s="220"/>
      <c r="I5086" s="223"/>
    </row>
    <row r="5087" spans="1:9">
      <c r="A5087" s="230"/>
      <c r="B5087" s="230"/>
      <c r="C5087" s="231"/>
      <c r="D5087" s="223"/>
      <c r="E5087" s="227"/>
      <c r="F5087" s="230"/>
      <c r="H5087" s="220"/>
      <c r="I5087" s="223"/>
    </row>
    <row r="5088" spans="1:9">
      <c r="A5088" s="230"/>
      <c r="B5088" s="230"/>
      <c r="C5088" s="231"/>
      <c r="D5088" s="223"/>
      <c r="E5088" s="227"/>
      <c r="F5088" s="230"/>
      <c r="H5088" s="220"/>
      <c r="I5088" s="223"/>
    </row>
    <row r="5089" spans="1:9">
      <c r="A5089" s="230"/>
      <c r="B5089" s="230"/>
      <c r="C5089" s="231"/>
      <c r="D5089" s="223"/>
      <c r="E5089" s="227"/>
      <c r="F5089" s="230"/>
      <c r="H5089" s="220"/>
      <c r="I5089" s="223"/>
    </row>
    <row r="5090" spans="1:9">
      <c r="A5090" s="230"/>
      <c r="B5090" s="230"/>
      <c r="C5090" s="231"/>
      <c r="D5090" s="223"/>
      <c r="E5090" s="227"/>
      <c r="F5090" s="230"/>
      <c r="H5090" s="220"/>
      <c r="I5090" s="223"/>
    </row>
    <row r="5091" spans="1:9">
      <c r="A5091" s="230"/>
      <c r="B5091" s="230"/>
      <c r="C5091" s="231"/>
      <c r="D5091" s="223"/>
      <c r="E5091" s="227"/>
      <c r="F5091" s="230"/>
      <c r="H5091" s="220"/>
      <c r="I5091" s="223"/>
    </row>
    <row r="5092" spans="1:9">
      <c r="A5092" s="230"/>
      <c r="B5092" s="230"/>
      <c r="C5092" s="231"/>
      <c r="D5092" s="223"/>
      <c r="E5092" s="227"/>
      <c r="F5092" s="230"/>
      <c r="H5092" s="220"/>
      <c r="I5092" s="223"/>
    </row>
    <row r="5093" spans="1:9">
      <c r="A5093" s="230"/>
      <c r="B5093" s="230"/>
      <c r="C5093" s="231"/>
      <c r="D5093" s="223"/>
      <c r="E5093" s="227"/>
      <c r="F5093" s="230"/>
      <c r="H5093" s="220"/>
      <c r="I5093" s="223"/>
    </row>
    <row r="5094" spans="1:9">
      <c r="A5094" s="230"/>
      <c r="B5094" s="230"/>
      <c r="C5094" s="231"/>
      <c r="D5094" s="223"/>
      <c r="E5094" s="227"/>
      <c r="F5094" s="230"/>
      <c r="H5094" s="220"/>
      <c r="I5094" s="223"/>
    </row>
    <row r="5095" spans="1:9">
      <c r="A5095" s="230"/>
      <c r="B5095" s="230"/>
      <c r="C5095" s="231"/>
      <c r="D5095" s="223"/>
      <c r="E5095" s="227"/>
      <c r="F5095" s="230"/>
      <c r="H5095" s="220"/>
      <c r="I5095" s="223"/>
    </row>
    <row r="5096" spans="1:9">
      <c r="A5096" s="230"/>
      <c r="B5096" s="230"/>
      <c r="C5096" s="231"/>
      <c r="D5096" s="223"/>
      <c r="E5096" s="227"/>
      <c r="F5096" s="230"/>
      <c r="H5096" s="220"/>
      <c r="I5096" s="223"/>
    </row>
    <row r="5097" spans="1:9">
      <c r="A5097" s="230"/>
      <c r="B5097" s="230"/>
      <c r="C5097" s="231"/>
      <c r="D5097" s="223"/>
      <c r="E5097" s="227"/>
      <c r="F5097" s="230"/>
      <c r="H5097" s="220"/>
      <c r="I5097" s="223"/>
    </row>
    <row r="5098" spans="1:9">
      <c r="A5098" s="230"/>
      <c r="B5098" s="230"/>
      <c r="C5098" s="231"/>
      <c r="D5098" s="223"/>
      <c r="E5098" s="227"/>
      <c r="F5098" s="230"/>
      <c r="H5098" s="220"/>
      <c r="I5098" s="223"/>
    </row>
    <row r="5099" spans="1:9">
      <c r="A5099" s="230"/>
      <c r="B5099" s="230"/>
      <c r="C5099" s="231"/>
      <c r="D5099" s="223"/>
      <c r="E5099" s="227"/>
      <c r="F5099" s="230"/>
      <c r="H5099" s="220"/>
      <c r="I5099" s="223"/>
    </row>
    <row r="5100" spans="1:9">
      <c r="A5100" s="230"/>
      <c r="B5100" s="230"/>
      <c r="C5100" s="231"/>
      <c r="D5100" s="223"/>
      <c r="E5100" s="227"/>
      <c r="F5100" s="230"/>
      <c r="H5100" s="220"/>
      <c r="I5100" s="223"/>
    </row>
    <row r="5101" spans="1:9">
      <c r="A5101" s="230"/>
      <c r="B5101" s="230"/>
      <c r="C5101" s="231"/>
      <c r="D5101" s="223"/>
      <c r="E5101" s="227"/>
      <c r="F5101" s="230"/>
      <c r="H5101" s="220"/>
      <c r="I5101" s="223"/>
    </row>
    <row r="5102" spans="1:9">
      <c r="A5102" s="230"/>
      <c r="B5102" s="230"/>
      <c r="C5102" s="231"/>
      <c r="D5102" s="223"/>
      <c r="E5102" s="227"/>
      <c r="F5102" s="230"/>
      <c r="H5102" s="220"/>
      <c r="I5102" s="223"/>
    </row>
    <row r="5103" spans="1:9">
      <c r="A5103" s="230"/>
      <c r="B5103" s="230"/>
      <c r="C5103" s="231"/>
      <c r="D5103" s="223"/>
      <c r="E5103" s="227"/>
      <c r="F5103" s="230"/>
      <c r="H5103" s="220"/>
      <c r="I5103" s="223"/>
    </row>
    <row r="5104" spans="1:9">
      <c r="A5104" s="230"/>
      <c r="B5104" s="230"/>
      <c r="C5104" s="231"/>
      <c r="D5104" s="223"/>
      <c r="E5104" s="227"/>
      <c r="F5104" s="230"/>
      <c r="H5104" s="220"/>
      <c r="I5104" s="223"/>
    </row>
    <row r="5105" spans="1:9">
      <c r="A5105" s="230"/>
      <c r="B5105" s="230"/>
      <c r="C5105" s="231"/>
      <c r="D5105" s="223"/>
      <c r="E5105" s="227"/>
      <c r="F5105" s="230"/>
      <c r="H5105" s="220"/>
      <c r="I5105" s="223"/>
    </row>
    <row r="5106" spans="1:9">
      <c r="A5106" s="230"/>
      <c r="B5106" s="230"/>
      <c r="C5106" s="231"/>
      <c r="D5106" s="223"/>
      <c r="E5106" s="227"/>
      <c r="F5106" s="230"/>
      <c r="H5106" s="220"/>
      <c r="I5106" s="223"/>
    </row>
    <row r="5107" spans="1:9">
      <c r="A5107" s="230"/>
      <c r="B5107" s="230"/>
      <c r="C5107" s="231"/>
      <c r="D5107" s="223"/>
      <c r="E5107" s="227"/>
      <c r="F5107" s="230"/>
      <c r="H5107" s="220"/>
      <c r="I5107" s="223"/>
    </row>
    <row r="5108" spans="1:9">
      <c r="A5108" s="230"/>
      <c r="B5108" s="230"/>
      <c r="C5108" s="231"/>
      <c r="D5108" s="223"/>
      <c r="E5108" s="227"/>
      <c r="F5108" s="230"/>
      <c r="H5108" s="220"/>
      <c r="I5108" s="223"/>
    </row>
    <row r="5109" spans="1:9">
      <c r="A5109" s="230"/>
      <c r="B5109" s="230"/>
      <c r="C5109" s="231"/>
      <c r="D5109" s="223"/>
      <c r="E5109" s="227"/>
      <c r="F5109" s="230"/>
      <c r="H5109" s="220"/>
      <c r="I5109" s="223"/>
    </row>
    <row r="5110" spans="1:9">
      <c r="A5110" s="230"/>
      <c r="B5110" s="230"/>
      <c r="C5110" s="231"/>
      <c r="D5110" s="223"/>
      <c r="E5110" s="227"/>
      <c r="F5110" s="230"/>
      <c r="H5110" s="220"/>
      <c r="I5110" s="223"/>
    </row>
    <row r="5111" spans="1:9">
      <c r="A5111" s="230"/>
      <c r="B5111" s="230"/>
      <c r="C5111" s="231"/>
      <c r="D5111" s="223"/>
      <c r="E5111" s="227"/>
      <c r="F5111" s="230"/>
      <c r="H5111" s="220"/>
      <c r="I5111" s="223"/>
    </row>
    <row r="5112" spans="1:9">
      <c r="A5112" s="230"/>
      <c r="B5112" s="230"/>
      <c r="C5112" s="231"/>
      <c r="D5112" s="223"/>
      <c r="E5112" s="227"/>
      <c r="F5112" s="230"/>
      <c r="H5112" s="220"/>
      <c r="I5112" s="223"/>
    </row>
    <row r="5113" spans="1:9">
      <c r="A5113" s="230"/>
      <c r="B5113" s="230"/>
      <c r="C5113" s="231"/>
      <c r="D5113" s="223"/>
      <c r="E5113" s="227"/>
      <c r="F5113" s="230"/>
      <c r="H5113" s="220"/>
      <c r="I5113" s="223"/>
    </row>
    <row r="5114" spans="1:9">
      <c r="A5114" s="230"/>
      <c r="B5114" s="230"/>
      <c r="C5114" s="231"/>
      <c r="D5114" s="223"/>
      <c r="E5114" s="227"/>
      <c r="F5114" s="230"/>
      <c r="H5114" s="220"/>
      <c r="I5114" s="223"/>
    </row>
    <row r="5115" spans="1:9">
      <c r="A5115" s="230"/>
      <c r="B5115" s="230"/>
      <c r="C5115" s="231"/>
      <c r="D5115" s="223"/>
      <c r="E5115" s="227"/>
      <c r="F5115" s="230"/>
      <c r="H5115" s="220"/>
      <c r="I5115" s="223"/>
    </row>
    <row r="5116" spans="1:9">
      <c r="A5116" s="230"/>
      <c r="B5116" s="230"/>
      <c r="C5116" s="231"/>
      <c r="D5116" s="223"/>
      <c r="E5116" s="227"/>
      <c r="F5116" s="230"/>
      <c r="H5116" s="220"/>
      <c r="I5116" s="223"/>
    </row>
    <row r="5117" spans="1:9">
      <c r="A5117" s="230"/>
      <c r="B5117" s="230"/>
      <c r="C5117" s="231"/>
      <c r="D5117" s="223"/>
      <c r="E5117" s="227"/>
      <c r="F5117" s="230"/>
      <c r="H5117" s="220"/>
      <c r="I5117" s="223"/>
    </row>
    <row r="5118" spans="1:9">
      <c r="A5118" s="230"/>
      <c r="B5118" s="230"/>
      <c r="C5118" s="231"/>
      <c r="D5118" s="223"/>
      <c r="E5118" s="227"/>
      <c r="F5118" s="230"/>
      <c r="H5118" s="220"/>
      <c r="I5118" s="223"/>
    </row>
    <row r="5119" spans="1:9">
      <c r="A5119" s="230"/>
      <c r="B5119" s="230"/>
      <c r="C5119" s="231"/>
      <c r="D5119" s="223"/>
      <c r="E5119" s="227"/>
      <c r="F5119" s="230"/>
      <c r="H5119" s="220"/>
      <c r="I5119" s="223"/>
    </row>
    <row r="5120" spans="1:9">
      <c r="A5120" s="230"/>
      <c r="B5120" s="230"/>
      <c r="C5120" s="231"/>
      <c r="D5120" s="223"/>
      <c r="E5120" s="227"/>
      <c r="F5120" s="230"/>
      <c r="H5120" s="220"/>
      <c r="I5120" s="223"/>
    </row>
    <row r="5121" spans="1:9">
      <c r="A5121" s="230"/>
      <c r="B5121" s="230"/>
      <c r="C5121" s="231"/>
      <c r="D5121" s="223"/>
      <c r="E5121" s="227"/>
      <c r="F5121" s="230"/>
      <c r="H5121" s="220"/>
      <c r="I5121" s="223"/>
    </row>
    <row r="5122" spans="1:9">
      <c r="A5122" s="230"/>
      <c r="B5122" s="230"/>
      <c r="C5122" s="231"/>
      <c r="D5122" s="223"/>
      <c r="E5122" s="227"/>
      <c r="F5122" s="230"/>
      <c r="H5122" s="220"/>
      <c r="I5122" s="223"/>
    </row>
    <row r="5123" spans="1:9">
      <c r="A5123" s="230"/>
      <c r="B5123" s="230"/>
      <c r="C5123" s="231"/>
      <c r="D5123" s="223"/>
      <c r="E5123" s="227"/>
      <c r="F5123" s="230"/>
      <c r="H5123" s="220"/>
      <c r="I5123" s="223"/>
    </row>
    <row r="5124" spans="1:9">
      <c r="A5124" s="230"/>
      <c r="B5124" s="230"/>
      <c r="C5124" s="231"/>
      <c r="D5124" s="223"/>
      <c r="E5124" s="227"/>
      <c r="F5124" s="230"/>
      <c r="H5124" s="220"/>
      <c r="I5124" s="223"/>
    </row>
    <row r="5125" spans="1:9">
      <c r="A5125" s="230"/>
      <c r="B5125" s="230"/>
      <c r="C5125" s="231"/>
      <c r="D5125" s="223"/>
      <c r="E5125" s="227"/>
      <c r="F5125" s="230"/>
      <c r="H5125" s="220"/>
      <c r="I5125" s="223"/>
    </row>
    <row r="5126" spans="1:9">
      <c r="A5126" s="230"/>
      <c r="B5126" s="230"/>
      <c r="C5126" s="231"/>
      <c r="D5126" s="223"/>
      <c r="E5126" s="227"/>
      <c r="F5126" s="230"/>
      <c r="H5126" s="220"/>
      <c r="I5126" s="223"/>
    </row>
    <row r="5127" spans="1:9">
      <c r="A5127" s="230"/>
      <c r="B5127" s="230"/>
      <c r="C5127" s="231"/>
      <c r="D5127" s="223"/>
      <c r="E5127" s="227"/>
      <c r="F5127" s="230"/>
      <c r="H5127" s="220"/>
      <c r="I5127" s="223"/>
    </row>
    <row r="5128" spans="1:9">
      <c r="A5128" s="230"/>
      <c r="B5128" s="230"/>
      <c r="C5128" s="231"/>
      <c r="D5128" s="223"/>
      <c r="E5128" s="227"/>
      <c r="F5128" s="230"/>
      <c r="H5128" s="220"/>
      <c r="I5128" s="223"/>
    </row>
    <row r="5129" spans="1:9">
      <c r="A5129" s="230"/>
      <c r="B5129" s="230"/>
      <c r="C5129" s="231"/>
      <c r="D5129" s="223"/>
      <c r="E5129" s="227"/>
      <c r="F5129" s="230"/>
      <c r="H5129" s="220"/>
      <c r="I5129" s="223"/>
    </row>
    <row r="5130" spans="1:9">
      <c r="A5130" s="230"/>
      <c r="B5130" s="230"/>
      <c r="C5130" s="231"/>
      <c r="D5130" s="223"/>
      <c r="E5130" s="227"/>
      <c r="F5130" s="230"/>
      <c r="H5130" s="220"/>
      <c r="I5130" s="223"/>
    </row>
    <row r="5131" spans="1:9">
      <c r="A5131" s="230"/>
      <c r="B5131" s="230"/>
      <c r="C5131" s="231"/>
      <c r="D5131" s="223"/>
      <c r="E5131" s="227"/>
      <c r="F5131" s="230"/>
      <c r="H5131" s="220"/>
      <c r="I5131" s="223"/>
    </row>
    <row r="5132" spans="1:9">
      <c r="A5132" s="230"/>
      <c r="B5132" s="230"/>
      <c r="C5132" s="231"/>
      <c r="D5132" s="223"/>
      <c r="E5132" s="227"/>
      <c r="F5132" s="230"/>
      <c r="H5132" s="220"/>
      <c r="I5132" s="223"/>
    </row>
    <row r="5133" spans="1:9">
      <c r="A5133" s="230"/>
      <c r="B5133" s="230"/>
      <c r="C5133" s="231"/>
      <c r="D5133" s="223"/>
      <c r="E5133" s="227"/>
      <c r="F5133" s="230"/>
      <c r="H5133" s="220"/>
      <c r="I5133" s="223"/>
    </row>
    <row r="5134" spans="1:9">
      <c r="A5134" s="230"/>
      <c r="B5134" s="230"/>
      <c r="C5134" s="231"/>
      <c r="D5134" s="223"/>
      <c r="E5134" s="227"/>
      <c r="F5134" s="230"/>
      <c r="H5134" s="220"/>
      <c r="I5134" s="223"/>
    </row>
    <row r="5135" spans="1:9">
      <c r="A5135" s="230"/>
      <c r="B5135" s="230"/>
      <c r="C5135" s="231"/>
      <c r="D5135" s="223"/>
      <c r="E5135" s="227"/>
      <c r="F5135" s="230"/>
      <c r="H5135" s="220"/>
      <c r="I5135" s="223"/>
    </row>
    <row r="5136" spans="1:9">
      <c r="A5136" s="230"/>
      <c r="B5136" s="230"/>
      <c r="C5136" s="231"/>
      <c r="D5136" s="223"/>
      <c r="E5136" s="227"/>
      <c r="F5136" s="230"/>
      <c r="H5136" s="220"/>
      <c r="I5136" s="223"/>
    </row>
    <row r="5137" spans="1:9">
      <c r="A5137" s="230"/>
      <c r="B5137" s="230"/>
      <c r="C5137" s="231"/>
      <c r="D5137" s="223"/>
      <c r="E5137" s="227"/>
      <c r="F5137" s="230"/>
      <c r="H5137" s="220"/>
      <c r="I5137" s="223"/>
    </row>
    <row r="5138" spans="1:9">
      <c r="A5138" s="230"/>
      <c r="B5138" s="230"/>
      <c r="C5138" s="231"/>
      <c r="D5138" s="223"/>
      <c r="E5138" s="227"/>
      <c r="F5138" s="230"/>
      <c r="H5138" s="220"/>
      <c r="I5138" s="223"/>
    </row>
    <row r="5139" spans="1:9">
      <c r="A5139" s="230"/>
      <c r="B5139" s="230"/>
      <c r="C5139" s="231"/>
      <c r="D5139" s="223"/>
      <c r="E5139" s="227"/>
      <c r="F5139" s="230"/>
      <c r="H5139" s="220"/>
      <c r="I5139" s="223"/>
    </row>
    <row r="5140" spans="1:9">
      <c r="A5140" s="230"/>
      <c r="B5140" s="230"/>
      <c r="C5140" s="231"/>
      <c r="D5140" s="223"/>
      <c r="E5140" s="227"/>
      <c r="F5140" s="230"/>
      <c r="H5140" s="220"/>
      <c r="I5140" s="223"/>
    </row>
    <row r="5141" spans="1:9">
      <c r="A5141" s="230"/>
      <c r="B5141" s="230"/>
      <c r="C5141" s="231"/>
      <c r="D5141" s="223"/>
      <c r="E5141" s="227"/>
      <c r="F5141" s="230"/>
      <c r="H5141" s="220"/>
      <c r="I5141" s="223"/>
    </row>
    <row r="5142" spans="1:9">
      <c r="A5142" s="230"/>
      <c r="B5142" s="230"/>
      <c r="C5142" s="231"/>
      <c r="D5142" s="223"/>
      <c r="E5142" s="227"/>
      <c r="F5142" s="230"/>
      <c r="H5142" s="220"/>
      <c r="I5142" s="223"/>
    </row>
    <row r="5143" spans="1:9">
      <c r="A5143" s="230"/>
      <c r="B5143" s="230"/>
      <c r="C5143" s="231"/>
      <c r="D5143" s="223"/>
      <c r="E5143" s="227"/>
      <c r="F5143" s="230"/>
      <c r="H5143" s="220"/>
      <c r="I5143" s="223"/>
    </row>
    <row r="5144" spans="1:9">
      <c r="A5144" s="230"/>
      <c r="B5144" s="230"/>
      <c r="C5144" s="231"/>
      <c r="D5144" s="223"/>
      <c r="E5144" s="227"/>
      <c r="F5144" s="230"/>
      <c r="H5144" s="220"/>
      <c r="I5144" s="223"/>
    </row>
    <row r="5145" spans="1:9">
      <c r="A5145" s="230"/>
      <c r="B5145" s="230"/>
      <c r="C5145" s="231"/>
      <c r="D5145" s="223"/>
      <c r="E5145" s="227"/>
      <c r="F5145" s="230"/>
      <c r="H5145" s="220"/>
      <c r="I5145" s="223"/>
    </row>
    <row r="5146" spans="1:9">
      <c r="A5146" s="230"/>
      <c r="B5146" s="230"/>
      <c r="C5146" s="231"/>
      <c r="D5146" s="223"/>
      <c r="E5146" s="227"/>
      <c r="F5146" s="230"/>
      <c r="H5146" s="220"/>
      <c r="I5146" s="223"/>
    </row>
    <row r="5147" spans="1:9">
      <c r="A5147" s="230"/>
      <c r="B5147" s="230"/>
      <c r="C5147" s="231"/>
      <c r="D5147" s="223"/>
      <c r="E5147" s="227"/>
      <c r="F5147" s="230"/>
      <c r="H5147" s="220"/>
      <c r="I5147" s="223"/>
    </row>
    <row r="5148" spans="1:9">
      <c r="A5148" s="230"/>
      <c r="B5148" s="230"/>
      <c r="C5148" s="231"/>
      <c r="D5148" s="223"/>
      <c r="E5148" s="227"/>
      <c r="F5148" s="230"/>
      <c r="H5148" s="220"/>
      <c r="I5148" s="223"/>
    </row>
    <row r="5149" spans="1:9">
      <c r="A5149" s="230"/>
      <c r="B5149" s="230"/>
      <c r="C5149" s="231"/>
      <c r="D5149" s="223"/>
      <c r="E5149" s="227"/>
      <c r="F5149" s="230"/>
      <c r="H5149" s="220"/>
      <c r="I5149" s="223"/>
    </row>
    <row r="5150" spans="1:9">
      <c r="A5150" s="230"/>
      <c r="B5150" s="230"/>
      <c r="C5150" s="231"/>
      <c r="D5150" s="223"/>
      <c r="E5150" s="227"/>
      <c r="F5150" s="230"/>
      <c r="H5150" s="220"/>
      <c r="I5150" s="223"/>
    </row>
    <row r="5151" spans="1:9">
      <c r="A5151" s="230"/>
      <c r="B5151" s="230"/>
      <c r="C5151" s="231"/>
      <c r="D5151" s="223"/>
      <c r="E5151" s="227"/>
      <c r="F5151" s="230"/>
      <c r="H5151" s="220"/>
      <c r="I5151" s="223"/>
    </row>
    <row r="5152" spans="1:9">
      <c r="A5152" s="230"/>
      <c r="B5152" s="230"/>
      <c r="C5152" s="231"/>
      <c r="D5152" s="223"/>
      <c r="E5152" s="227"/>
      <c r="F5152" s="230"/>
      <c r="H5152" s="220"/>
      <c r="I5152" s="223"/>
    </row>
    <row r="5153" spans="1:9">
      <c r="A5153" s="230"/>
      <c r="B5153" s="230"/>
      <c r="C5153" s="231"/>
      <c r="D5153" s="223"/>
      <c r="E5153" s="227"/>
      <c r="F5153" s="230"/>
      <c r="H5153" s="220"/>
      <c r="I5153" s="223"/>
    </row>
    <row r="5154" spans="1:9">
      <c r="A5154" s="230"/>
      <c r="B5154" s="230"/>
      <c r="C5154" s="231"/>
      <c r="D5154" s="223"/>
      <c r="E5154" s="227"/>
      <c r="F5154" s="230"/>
      <c r="H5154" s="220"/>
      <c r="I5154" s="223"/>
    </row>
    <row r="5155" spans="1:9">
      <c r="A5155" s="230"/>
      <c r="B5155" s="230"/>
      <c r="C5155" s="231"/>
      <c r="D5155" s="223"/>
      <c r="E5155" s="227"/>
      <c r="F5155" s="230"/>
      <c r="H5155" s="220"/>
      <c r="I5155" s="223"/>
    </row>
    <row r="5156" spans="1:9">
      <c r="A5156" s="230"/>
      <c r="B5156" s="230"/>
      <c r="C5156" s="231"/>
      <c r="D5156" s="223"/>
      <c r="E5156" s="227"/>
      <c r="F5156" s="230"/>
      <c r="H5156" s="220"/>
      <c r="I5156" s="223"/>
    </row>
    <row r="5157" spans="1:9">
      <c r="A5157" s="230"/>
      <c r="B5157" s="230"/>
      <c r="C5157" s="231"/>
      <c r="D5157" s="223"/>
      <c r="E5157" s="227"/>
      <c r="F5157" s="230"/>
      <c r="H5157" s="220"/>
      <c r="I5157" s="223"/>
    </row>
    <row r="5158" spans="1:9">
      <c r="A5158" s="230"/>
      <c r="B5158" s="230"/>
      <c r="C5158" s="231"/>
      <c r="D5158" s="223"/>
      <c r="E5158" s="227"/>
      <c r="F5158" s="230"/>
      <c r="H5158" s="220"/>
      <c r="I5158" s="223"/>
    </row>
    <row r="5159" spans="1:9">
      <c r="A5159" s="230"/>
      <c r="B5159" s="230"/>
      <c r="C5159" s="231"/>
      <c r="D5159" s="223"/>
      <c r="E5159" s="227"/>
      <c r="F5159" s="230"/>
      <c r="H5159" s="220"/>
      <c r="I5159" s="223"/>
    </row>
    <row r="5160" spans="1:9">
      <c r="A5160" s="230"/>
      <c r="B5160" s="230"/>
      <c r="C5160" s="231"/>
      <c r="D5160" s="223"/>
      <c r="E5160" s="227"/>
      <c r="F5160" s="230"/>
      <c r="H5160" s="220"/>
      <c r="I5160" s="223"/>
    </row>
    <row r="5161" spans="1:9">
      <c r="A5161" s="230"/>
      <c r="B5161" s="230"/>
      <c r="C5161" s="231"/>
      <c r="D5161" s="223"/>
      <c r="E5161" s="227"/>
      <c r="F5161" s="230"/>
      <c r="H5161" s="220"/>
      <c r="I5161" s="223"/>
    </row>
    <row r="5162" spans="1:9">
      <c r="A5162" s="230"/>
      <c r="B5162" s="230"/>
      <c r="C5162" s="231"/>
      <c r="D5162" s="223"/>
      <c r="E5162" s="227"/>
      <c r="F5162" s="230"/>
      <c r="H5162" s="220"/>
      <c r="I5162" s="223"/>
    </row>
    <row r="5163" spans="1:9">
      <c r="A5163" s="230"/>
      <c r="B5163" s="230"/>
      <c r="C5163" s="231"/>
      <c r="D5163" s="223"/>
      <c r="E5163" s="227"/>
      <c r="F5163" s="230"/>
      <c r="H5163" s="220"/>
      <c r="I5163" s="223"/>
    </row>
    <row r="5164" spans="1:9">
      <c r="A5164" s="230"/>
      <c r="B5164" s="230"/>
      <c r="C5164" s="231"/>
      <c r="D5164" s="223"/>
      <c r="E5164" s="227"/>
      <c r="F5164" s="230"/>
      <c r="H5164" s="220"/>
      <c r="I5164" s="223"/>
    </row>
    <row r="5165" spans="1:9">
      <c r="A5165" s="230"/>
      <c r="B5165" s="230"/>
      <c r="C5165" s="231"/>
      <c r="D5165" s="223"/>
      <c r="E5165" s="227"/>
      <c r="F5165" s="230"/>
      <c r="H5165" s="220"/>
      <c r="I5165" s="223"/>
    </row>
    <row r="5166" spans="1:9">
      <c r="A5166" s="230"/>
      <c r="B5166" s="230"/>
      <c r="C5166" s="231"/>
      <c r="D5166" s="223"/>
      <c r="E5166" s="227"/>
      <c r="F5166" s="230"/>
      <c r="H5166" s="220"/>
      <c r="I5166" s="223"/>
    </row>
    <row r="5167" spans="1:9">
      <c r="A5167" s="230"/>
      <c r="B5167" s="230"/>
      <c r="C5167" s="231"/>
      <c r="D5167" s="223"/>
      <c r="E5167" s="227"/>
      <c r="F5167" s="230"/>
      <c r="H5167" s="220"/>
      <c r="I5167" s="223"/>
    </row>
    <row r="5168" spans="1:9">
      <c r="A5168" s="230"/>
      <c r="B5168" s="230"/>
      <c r="C5168" s="231"/>
      <c r="D5168" s="223"/>
      <c r="E5168" s="227"/>
      <c r="F5168" s="230"/>
      <c r="H5168" s="220"/>
      <c r="I5168" s="223"/>
    </row>
    <row r="5169" spans="1:9">
      <c r="A5169" s="230"/>
      <c r="B5169" s="230"/>
      <c r="C5169" s="231"/>
      <c r="D5169" s="223"/>
      <c r="E5169" s="227"/>
      <c r="F5169" s="230"/>
      <c r="H5169" s="220"/>
      <c r="I5169" s="223"/>
    </row>
    <row r="5170" spans="1:9">
      <c r="A5170" s="230"/>
      <c r="B5170" s="230"/>
      <c r="C5170" s="231"/>
      <c r="D5170" s="223"/>
      <c r="E5170" s="227"/>
      <c r="F5170" s="230"/>
      <c r="H5170" s="220"/>
      <c r="I5170" s="223"/>
    </row>
    <row r="5171" spans="1:9">
      <c r="A5171" s="230"/>
      <c r="B5171" s="230"/>
      <c r="C5171" s="231"/>
      <c r="D5171" s="223"/>
      <c r="E5171" s="227"/>
      <c r="F5171" s="230"/>
      <c r="H5171" s="220"/>
      <c r="I5171" s="223"/>
    </row>
    <row r="5172" spans="1:9">
      <c r="A5172" s="230"/>
      <c r="B5172" s="230"/>
      <c r="C5172" s="231"/>
      <c r="D5172" s="223"/>
      <c r="E5172" s="227"/>
      <c r="F5172" s="230"/>
      <c r="H5172" s="220"/>
      <c r="I5172" s="223"/>
    </row>
    <row r="5173" spans="1:9">
      <c r="A5173" s="230"/>
      <c r="B5173" s="230"/>
      <c r="C5173" s="231"/>
      <c r="D5173" s="223"/>
      <c r="E5173" s="227"/>
      <c r="F5173" s="230"/>
      <c r="H5173" s="220"/>
      <c r="I5173" s="223"/>
    </row>
    <row r="5174" spans="1:9">
      <c r="A5174" s="230"/>
      <c r="B5174" s="230"/>
      <c r="C5174" s="231"/>
      <c r="D5174" s="223"/>
      <c r="E5174" s="227"/>
      <c r="F5174" s="230"/>
      <c r="H5174" s="220"/>
      <c r="I5174" s="223"/>
    </row>
    <row r="5175" spans="1:9">
      <c r="A5175" s="230"/>
      <c r="B5175" s="230"/>
      <c r="C5175" s="231"/>
      <c r="D5175" s="223"/>
      <c r="E5175" s="227"/>
      <c r="F5175" s="230"/>
      <c r="H5175" s="220"/>
      <c r="I5175" s="223"/>
    </row>
    <row r="5176" spans="1:9">
      <c r="A5176" s="230"/>
      <c r="B5176" s="230"/>
      <c r="C5176" s="231"/>
      <c r="D5176" s="223"/>
      <c r="E5176" s="227"/>
      <c r="F5176" s="230"/>
      <c r="H5176" s="220"/>
      <c r="I5176" s="223"/>
    </row>
    <row r="5177" spans="1:9">
      <c r="A5177" s="230"/>
      <c r="B5177" s="230"/>
      <c r="C5177" s="231"/>
      <c r="D5177" s="223"/>
      <c r="E5177" s="227"/>
      <c r="F5177" s="230"/>
      <c r="H5177" s="220"/>
      <c r="I5177" s="223"/>
    </row>
    <row r="5178" spans="1:9">
      <c r="A5178" s="230"/>
      <c r="B5178" s="230"/>
      <c r="C5178" s="231"/>
      <c r="D5178" s="223"/>
      <c r="E5178" s="227"/>
      <c r="F5178" s="230"/>
      <c r="H5178" s="220"/>
      <c r="I5178" s="223"/>
    </row>
    <row r="5179" spans="1:9">
      <c r="A5179" s="230"/>
      <c r="B5179" s="230"/>
      <c r="C5179" s="231"/>
      <c r="D5179" s="223"/>
      <c r="E5179" s="227"/>
      <c r="F5179" s="230"/>
      <c r="H5179" s="220"/>
      <c r="I5179" s="223"/>
    </row>
    <row r="5180" spans="1:9">
      <c r="A5180" s="230"/>
      <c r="B5180" s="230"/>
      <c r="C5180" s="231"/>
      <c r="D5180" s="223"/>
      <c r="E5180" s="227"/>
      <c r="F5180" s="230"/>
      <c r="H5180" s="220"/>
      <c r="I5180" s="223"/>
    </row>
    <row r="5181" spans="1:9">
      <c r="A5181" s="230"/>
      <c r="B5181" s="230"/>
      <c r="C5181" s="231"/>
      <c r="D5181" s="223"/>
      <c r="E5181" s="227"/>
      <c r="F5181" s="230"/>
      <c r="H5181" s="220"/>
      <c r="I5181" s="223"/>
    </row>
    <row r="5182" spans="1:9">
      <c r="A5182" s="230"/>
      <c r="B5182" s="230"/>
      <c r="C5182" s="231"/>
      <c r="D5182" s="223"/>
      <c r="E5182" s="227"/>
      <c r="F5182" s="230"/>
      <c r="H5182" s="220"/>
      <c r="I5182" s="223"/>
    </row>
    <row r="5183" spans="1:9">
      <c r="A5183" s="230"/>
      <c r="B5183" s="230"/>
      <c r="C5183" s="231"/>
      <c r="D5183" s="223"/>
      <c r="E5183" s="227"/>
      <c r="F5183" s="230"/>
      <c r="H5183" s="220"/>
      <c r="I5183" s="223"/>
    </row>
    <row r="5184" spans="1:9">
      <c r="A5184" s="230"/>
      <c r="B5184" s="230"/>
      <c r="C5184" s="231"/>
      <c r="D5184" s="223"/>
      <c r="E5184" s="227"/>
      <c r="F5184" s="230"/>
      <c r="H5184" s="220"/>
      <c r="I5184" s="223"/>
    </row>
    <row r="5185" spans="1:9">
      <c r="A5185" s="230"/>
      <c r="B5185" s="230"/>
      <c r="C5185" s="231"/>
      <c r="D5185" s="223"/>
      <c r="E5185" s="227"/>
      <c r="F5185" s="230"/>
      <c r="H5185" s="220"/>
      <c r="I5185" s="223"/>
    </row>
    <row r="5186" spans="1:9">
      <c r="A5186" s="230"/>
      <c r="B5186" s="230"/>
      <c r="C5186" s="231"/>
      <c r="D5186" s="223"/>
      <c r="E5186" s="227"/>
      <c r="F5186" s="230"/>
      <c r="H5186" s="220"/>
      <c r="I5186" s="223"/>
    </row>
    <row r="5187" spans="1:9">
      <c r="A5187" s="230"/>
      <c r="B5187" s="230"/>
      <c r="C5187" s="231"/>
      <c r="D5187" s="223"/>
      <c r="E5187" s="227"/>
      <c r="F5187" s="230"/>
      <c r="H5187" s="220"/>
      <c r="I5187" s="223"/>
    </row>
    <row r="5188" spans="1:9">
      <c r="A5188" s="230"/>
      <c r="B5188" s="230"/>
      <c r="C5188" s="231"/>
      <c r="D5188" s="223"/>
      <c r="E5188" s="227"/>
      <c r="F5188" s="230"/>
      <c r="H5188" s="220"/>
      <c r="I5188" s="223"/>
    </row>
    <row r="5189" spans="1:9">
      <c r="A5189" s="230"/>
      <c r="B5189" s="230"/>
      <c r="C5189" s="231"/>
      <c r="D5189" s="223"/>
      <c r="E5189" s="227"/>
      <c r="F5189" s="230"/>
      <c r="H5189" s="220"/>
      <c r="I5189" s="223"/>
    </row>
    <row r="5190" spans="1:9">
      <c r="A5190" s="230"/>
      <c r="B5190" s="230"/>
      <c r="C5190" s="231"/>
      <c r="D5190" s="223"/>
      <c r="E5190" s="227"/>
      <c r="F5190" s="230"/>
      <c r="H5190" s="220"/>
      <c r="I5190" s="223"/>
    </row>
    <row r="5191" spans="1:9">
      <c r="A5191" s="230"/>
      <c r="B5191" s="230"/>
      <c r="C5191" s="231"/>
      <c r="D5191" s="223"/>
      <c r="E5191" s="227"/>
      <c r="F5191" s="230"/>
      <c r="H5191" s="220"/>
      <c r="I5191" s="223"/>
    </row>
    <row r="5192" spans="1:9">
      <c r="A5192" s="230"/>
      <c r="B5192" s="230"/>
      <c r="C5192" s="231"/>
      <c r="D5192" s="223"/>
      <c r="E5192" s="227"/>
      <c r="F5192" s="230"/>
      <c r="H5192" s="220"/>
      <c r="I5192" s="223"/>
    </row>
    <row r="5193" spans="1:9">
      <c r="A5193" s="230"/>
      <c r="B5193" s="230"/>
      <c r="C5193" s="231"/>
      <c r="D5193" s="223"/>
      <c r="E5193" s="227"/>
      <c r="F5193" s="230"/>
      <c r="H5193" s="220"/>
      <c r="I5193" s="223"/>
    </row>
    <row r="5194" spans="1:9">
      <c r="A5194" s="230"/>
      <c r="B5194" s="230"/>
      <c r="C5194" s="231"/>
      <c r="D5194" s="223"/>
      <c r="E5194" s="227"/>
      <c r="F5194" s="230"/>
      <c r="H5194" s="220"/>
      <c r="I5194" s="223"/>
    </row>
    <row r="5195" spans="1:9">
      <c r="A5195" s="230"/>
      <c r="B5195" s="230"/>
      <c r="C5195" s="231"/>
      <c r="D5195" s="223"/>
      <c r="E5195" s="227"/>
      <c r="F5195" s="230"/>
      <c r="H5195" s="220"/>
      <c r="I5195" s="223"/>
    </row>
    <row r="5196" spans="1:9">
      <c r="A5196" s="230"/>
      <c r="B5196" s="230"/>
      <c r="C5196" s="231"/>
      <c r="D5196" s="223"/>
      <c r="E5196" s="227"/>
      <c r="F5196" s="230"/>
      <c r="H5196" s="220"/>
      <c r="I5196" s="223"/>
    </row>
    <row r="5197" spans="1:9">
      <c r="A5197" s="230"/>
      <c r="B5197" s="230"/>
      <c r="C5197" s="231"/>
      <c r="D5197" s="223"/>
      <c r="E5197" s="227"/>
      <c r="F5197" s="230"/>
      <c r="H5197" s="220"/>
      <c r="I5197" s="223"/>
    </row>
    <row r="5198" spans="1:9">
      <c r="A5198" s="230"/>
      <c r="B5198" s="230"/>
      <c r="C5198" s="231"/>
      <c r="D5198" s="223"/>
      <c r="E5198" s="227"/>
      <c r="F5198" s="230"/>
      <c r="H5198" s="220"/>
      <c r="I5198" s="223"/>
    </row>
    <row r="5199" spans="1:9">
      <c r="A5199" s="230"/>
      <c r="B5199" s="230"/>
      <c r="C5199" s="231"/>
      <c r="D5199" s="223"/>
      <c r="E5199" s="227"/>
      <c r="F5199" s="230"/>
      <c r="H5199" s="220"/>
      <c r="I5199" s="223"/>
    </row>
    <row r="5200" spans="1:9">
      <c r="A5200" s="230"/>
      <c r="B5200" s="230"/>
      <c r="C5200" s="231"/>
      <c r="D5200" s="223"/>
      <c r="E5200" s="227"/>
      <c r="F5200" s="230"/>
      <c r="H5200" s="220"/>
      <c r="I5200" s="223"/>
    </row>
    <row r="5201" spans="1:9">
      <c r="A5201" s="230"/>
      <c r="B5201" s="230"/>
      <c r="C5201" s="231"/>
      <c r="D5201" s="223"/>
      <c r="E5201" s="227"/>
      <c r="F5201" s="230"/>
      <c r="H5201" s="220"/>
      <c r="I5201" s="223"/>
    </row>
    <row r="5202" spans="1:9">
      <c r="A5202" s="230"/>
      <c r="B5202" s="230"/>
      <c r="C5202" s="231"/>
      <c r="D5202" s="223"/>
      <c r="E5202" s="227"/>
      <c r="F5202" s="230"/>
      <c r="H5202" s="220"/>
      <c r="I5202" s="223"/>
    </row>
    <row r="5203" spans="1:9">
      <c r="A5203" s="230"/>
      <c r="B5203" s="230"/>
      <c r="C5203" s="231"/>
      <c r="D5203" s="223"/>
      <c r="E5203" s="227"/>
      <c r="F5203" s="230"/>
      <c r="H5203" s="220"/>
      <c r="I5203" s="223"/>
    </row>
    <row r="5204" spans="1:9">
      <c r="A5204" s="230"/>
      <c r="B5204" s="230"/>
      <c r="C5204" s="231"/>
      <c r="D5204" s="223"/>
      <c r="E5204" s="227"/>
      <c r="F5204" s="230"/>
      <c r="H5204" s="220"/>
      <c r="I5204" s="223"/>
    </row>
    <row r="5205" spans="1:9">
      <c r="A5205" s="230"/>
      <c r="B5205" s="230"/>
      <c r="C5205" s="231"/>
      <c r="D5205" s="223"/>
      <c r="E5205" s="227"/>
      <c r="F5205" s="230"/>
      <c r="H5205" s="220"/>
      <c r="I5205" s="223"/>
    </row>
    <row r="5206" spans="1:9">
      <c r="A5206" s="230"/>
      <c r="B5206" s="230"/>
      <c r="C5206" s="231"/>
      <c r="D5206" s="223"/>
      <c r="E5206" s="227"/>
      <c r="F5206" s="230"/>
      <c r="H5206" s="220"/>
      <c r="I5206" s="223"/>
    </row>
    <row r="5207" spans="1:9">
      <c r="A5207" s="230"/>
      <c r="B5207" s="230"/>
      <c r="C5207" s="231"/>
      <c r="D5207" s="223"/>
      <c r="E5207" s="227"/>
      <c r="F5207" s="230"/>
      <c r="H5207" s="220"/>
      <c r="I5207" s="223"/>
    </row>
    <row r="5208" spans="1:9">
      <c r="A5208" s="230"/>
      <c r="B5208" s="230"/>
      <c r="C5208" s="231"/>
      <c r="D5208" s="223"/>
      <c r="E5208" s="227"/>
      <c r="F5208" s="230"/>
      <c r="H5208" s="220"/>
      <c r="I5208" s="223"/>
    </row>
    <row r="5209" spans="1:9">
      <c r="A5209" s="230"/>
      <c r="B5209" s="230"/>
      <c r="C5209" s="231"/>
      <c r="D5209" s="223"/>
      <c r="E5209" s="227"/>
      <c r="F5209" s="230"/>
      <c r="H5209" s="220"/>
      <c r="I5209" s="223"/>
    </row>
    <row r="5210" spans="1:9">
      <c r="A5210" s="230"/>
      <c r="B5210" s="230"/>
      <c r="C5210" s="231"/>
      <c r="D5210" s="223"/>
      <c r="E5210" s="227"/>
      <c r="F5210" s="230"/>
      <c r="H5210" s="220"/>
      <c r="I5210" s="223"/>
    </row>
    <row r="5211" spans="1:9">
      <c r="A5211" s="230"/>
      <c r="B5211" s="230"/>
      <c r="C5211" s="231"/>
      <c r="D5211" s="223"/>
      <c r="E5211" s="227"/>
      <c r="F5211" s="230"/>
      <c r="H5211" s="220"/>
      <c r="I5211" s="223"/>
    </row>
    <row r="5212" spans="1:9">
      <c r="A5212" s="230"/>
      <c r="B5212" s="230"/>
      <c r="C5212" s="231"/>
      <c r="D5212" s="223"/>
      <c r="E5212" s="227"/>
      <c r="F5212" s="230"/>
      <c r="H5212" s="220"/>
      <c r="I5212" s="223"/>
    </row>
    <row r="5213" spans="1:9">
      <c r="A5213" s="230"/>
      <c r="B5213" s="230"/>
      <c r="C5213" s="231"/>
      <c r="D5213" s="223"/>
      <c r="E5213" s="227"/>
      <c r="F5213" s="230"/>
      <c r="H5213" s="220"/>
      <c r="I5213" s="223"/>
    </row>
    <row r="5214" spans="1:9">
      <c r="A5214" s="230"/>
      <c r="B5214" s="230"/>
      <c r="C5214" s="231"/>
      <c r="D5214" s="223"/>
      <c r="E5214" s="227"/>
      <c r="F5214" s="230"/>
      <c r="H5214" s="220"/>
      <c r="I5214" s="223"/>
    </row>
    <row r="5215" spans="1:9">
      <c r="A5215" s="230"/>
      <c r="B5215" s="230"/>
      <c r="C5215" s="231"/>
      <c r="D5215" s="223"/>
      <c r="E5215" s="227"/>
      <c r="F5215" s="230"/>
      <c r="H5215" s="220"/>
      <c r="I5215" s="223"/>
    </row>
    <row r="5216" spans="1:9">
      <c r="A5216" s="230"/>
      <c r="B5216" s="230"/>
      <c r="C5216" s="231"/>
      <c r="D5216" s="223"/>
      <c r="E5216" s="227"/>
      <c r="F5216" s="230"/>
      <c r="H5216" s="220"/>
      <c r="I5216" s="223"/>
    </row>
    <row r="5217" spans="1:9">
      <c r="A5217" s="230"/>
      <c r="B5217" s="230"/>
      <c r="C5217" s="231"/>
      <c r="D5217" s="223"/>
      <c r="E5217" s="227"/>
      <c r="F5217" s="230"/>
      <c r="H5217" s="220"/>
      <c r="I5217" s="223"/>
    </row>
    <row r="5218" spans="1:9">
      <c r="A5218" s="230"/>
      <c r="B5218" s="230"/>
      <c r="C5218" s="231"/>
      <c r="D5218" s="223"/>
      <c r="E5218" s="227"/>
      <c r="F5218" s="230"/>
      <c r="H5218" s="220"/>
      <c r="I5218" s="223"/>
    </row>
    <row r="5219" spans="1:9">
      <c r="A5219" s="230"/>
      <c r="B5219" s="230"/>
      <c r="C5219" s="231"/>
      <c r="D5219" s="223"/>
      <c r="E5219" s="227"/>
      <c r="F5219" s="230"/>
      <c r="H5219" s="220"/>
      <c r="I5219" s="223"/>
    </row>
    <row r="5220" spans="1:9">
      <c r="A5220" s="230"/>
      <c r="B5220" s="230"/>
      <c r="C5220" s="231"/>
      <c r="D5220" s="223"/>
      <c r="E5220" s="227"/>
      <c r="F5220" s="230"/>
      <c r="H5220" s="220"/>
      <c r="I5220" s="223"/>
    </row>
    <row r="5221" spans="1:9">
      <c r="A5221" s="230"/>
      <c r="B5221" s="230"/>
      <c r="C5221" s="231"/>
      <c r="D5221" s="223"/>
      <c r="E5221" s="227"/>
      <c r="F5221" s="230"/>
      <c r="H5221" s="220"/>
      <c r="I5221" s="223"/>
    </row>
    <row r="5222" spans="1:9">
      <c r="A5222" s="230"/>
      <c r="B5222" s="230"/>
      <c r="C5222" s="231"/>
      <c r="D5222" s="223"/>
      <c r="E5222" s="227"/>
      <c r="F5222" s="230"/>
      <c r="H5222" s="220"/>
      <c r="I5222" s="223"/>
    </row>
    <row r="5223" spans="1:9">
      <c r="A5223" s="230"/>
      <c r="B5223" s="230"/>
      <c r="C5223" s="231"/>
      <c r="D5223" s="223"/>
      <c r="E5223" s="227"/>
      <c r="F5223" s="230"/>
      <c r="H5223" s="220"/>
      <c r="I5223" s="223"/>
    </row>
    <row r="5224" spans="1:9">
      <c r="A5224" s="230"/>
      <c r="B5224" s="230"/>
      <c r="C5224" s="231"/>
      <c r="D5224" s="223"/>
      <c r="E5224" s="227"/>
      <c r="F5224" s="230"/>
      <c r="H5224" s="220"/>
      <c r="I5224" s="223"/>
    </row>
    <row r="5225" spans="1:9">
      <c r="A5225" s="230"/>
      <c r="B5225" s="230"/>
      <c r="C5225" s="231"/>
      <c r="D5225" s="223"/>
      <c r="E5225" s="227"/>
      <c r="F5225" s="230"/>
      <c r="H5225" s="220"/>
      <c r="I5225" s="223"/>
    </row>
    <row r="5226" spans="1:9">
      <c r="A5226" s="230"/>
      <c r="B5226" s="230"/>
      <c r="C5226" s="231"/>
      <c r="D5226" s="223"/>
      <c r="E5226" s="227"/>
      <c r="F5226" s="230"/>
      <c r="H5226" s="220"/>
      <c r="I5226" s="223"/>
    </row>
    <row r="5227" spans="1:9">
      <c r="A5227" s="230"/>
      <c r="B5227" s="230"/>
      <c r="C5227" s="231"/>
      <c r="D5227" s="223"/>
      <c r="E5227" s="227"/>
      <c r="F5227" s="230"/>
      <c r="H5227" s="220"/>
      <c r="I5227" s="223"/>
    </row>
    <row r="5228" spans="1:9">
      <c r="A5228" s="230"/>
      <c r="B5228" s="230"/>
      <c r="C5228" s="231"/>
      <c r="D5228" s="223"/>
      <c r="E5228" s="227"/>
      <c r="F5228" s="230"/>
      <c r="H5228" s="220"/>
      <c r="I5228" s="223"/>
    </row>
    <row r="5229" spans="1:9">
      <c r="A5229" s="230"/>
      <c r="B5229" s="230"/>
      <c r="C5229" s="231"/>
      <c r="D5229" s="223"/>
      <c r="E5229" s="227"/>
      <c r="F5229" s="230"/>
      <c r="H5229" s="220"/>
      <c r="I5229" s="223"/>
    </row>
    <row r="5230" spans="1:9">
      <c r="A5230" s="230"/>
      <c r="B5230" s="230"/>
      <c r="C5230" s="231"/>
      <c r="D5230" s="223"/>
      <c r="E5230" s="227"/>
      <c r="F5230" s="230"/>
      <c r="H5230" s="220"/>
      <c r="I5230" s="223"/>
    </row>
    <row r="5231" spans="1:9">
      <c r="A5231" s="230"/>
      <c r="B5231" s="230"/>
      <c r="C5231" s="231"/>
      <c r="D5231" s="223"/>
      <c r="E5231" s="227"/>
      <c r="F5231" s="230"/>
      <c r="H5231" s="220"/>
      <c r="I5231" s="223"/>
    </row>
    <row r="5232" spans="1:9">
      <c r="A5232" s="230"/>
      <c r="B5232" s="230"/>
      <c r="C5232" s="231"/>
      <c r="D5232" s="223"/>
      <c r="E5232" s="227"/>
      <c r="F5232" s="230"/>
      <c r="H5232" s="220"/>
      <c r="I5232" s="223"/>
    </row>
    <row r="5233" spans="1:9">
      <c r="A5233" s="230"/>
      <c r="B5233" s="230"/>
      <c r="C5233" s="231"/>
      <c r="D5233" s="223"/>
      <c r="E5233" s="227"/>
      <c r="F5233" s="230"/>
      <c r="H5233" s="220"/>
      <c r="I5233" s="223"/>
    </row>
    <row r="5234" spans="1:9">
      <c r="A5234" s="230"/>
      <c r="B5234" s="230"/>
      <c r="C5234" s="231"/>
      <c r="D5234" s="223"/>
      <c r="E5234" s="227"/>
      <c r="F5234" s="230"/>
      <c r="H5234" s="220"/>
      <c r="I5234" s="223"/>
    </row>
    <row r="5235" spans="1:9">
      <c r="A5235" s="230"/>
      <c r="B5235" s="230"/>
      <c r="C5235" s="231"/>
      <c r="D5235" s="223"/>
      <c r="E5235" s="227"/>
      <c r="F5235" s="230"/>
      <c r="H5235" s="220"/>
      <c r="I5235" s="223"/>
    </row>
    <row r="5236" spans="1:9">
      <c r="A5236" s="230"/>
      <c r="B5236" s="230"/>
      <c r="C5236" s="231"/>
      <c r="D5236" s="223"/>
      <c r="E5236" s="227"/>
      <c r="F5236" s="230"/>
      <c r="H5236" s="220"/>
      <c r="I5236" s="223"/>
    </row>
    <row r="5237" spans="1:9">
      <c r="A5237" s="230"/>
      <c r="B5237" s="230"/>
      <c r="C5237" s="231"/>
      <c r="D5237" s="223"/>
      <c r="E5237" s="227"/>
      <c r="F5237" s="230"/>
      <c r="H5237" s="220"/>
      <c r="I5237" s="223"/>
    </row>
    <row r="5238" spans="1:9">
      <c r="A5238" s="230"/>
      <c r="B5238" s="230"/>
      <c r="C5238" s="231"/>
      <c r="D5238" s="223"/>
      <c r="E5238" s="227"/>
      <c r="F5238" s="230"/>
      <c r="H5238" s="220"/>
      <c r="I5238" s="223"/>
    </row>
    <row r="5239" spans="1:9">
      <c r="A5239" s="230"/>
      <c r="B5239" s="230"/>
      <c r="C5239" s="231"/>
      <c r="D5239" s="223"/>
      <c r="E5239" s="227"/>
      <c r="F5239" s="230"/>
      <c r="H5239" s="220"/>
      <c r="I5239" s="223"/>
    </row>
    <row r="5240" spans="1:9">
      <c r="A5240" s="230"/>
      <c r="B5240" s="230"/>
      <c r="C5240" s="231"/>
      <c r="D5240" s="223"/>
      <c r="E5240" s="227"/>
      <c r="F5240" s="230"/>
      <c r="H5240" s="220"/>
      <c r="I5240" s="223"/>
    </row>
    <row r="5241" spans="1:9">
      <c r="A5241" s="230"/>
      <c r="B5241" s="230"/>
      <c r="C5241" s="231"/>
      <c r="D5241" s="223"/>
      <c r="E5241" s="227"/>
      <c r="F5241" s="230"/>
      <c r="H5241" s="220"/>
      <c r="I5241" s="223"/>
    </row>
    <row r="5242" spans="1:9">
      <c r="A5242" s="230"/>
      <c r="B5242" s="230"/>
      <c r="C5242" s="231"/>
      <c r="D5242" s="223"/>
      <c r="E5242" s="227"/>
      <c r="F5242" s="230"/>
      <c r="H5242" s="220"/>
      <c r="I5242" s="223"/>
    </row>
    <row r="5243" spans="1:9">
      <c r="A5243" s="230"/>
      <c r="B5243" s="230"/>
      <c r="C5243" s="231"/>
      <c r="D5243" s="223"/>
      <c r="E5243" s="227"/>
      <c r="F5243" s="230"/>
      <c r="H5243" s="220"/>
      <c r="I5243" s="223"/>
    </row>
    <row r="5244" spans="1:9">
      <c r="A5244" s="230"/>
      <c r="B5244" s="230"/>
      <c r="C5244" s="231"/>
      <c r="D5244" s="223"/>
      <c r="E5244" s="227"/>
      <c r="F5244" s="230"/>
      <c r="H5244" s="220"/>
      <c r="I5244" s="223"/>
    </row>
    <row r="5245" spans="1:9">
      <c r="A5245" s="230"/>
      <c r="B5245" s="230"/>
      <c r="C5245" s="231"/>
      <c r="D5245" s="223"/>
      <c r="E5245" s="227"/>
      <c r="F5245" s="230"/>
      <c r="H5245" s="220"/>
      <c r="I5245" s="223"/>
    </row>
    <row r="5246" spans="1:9">
      <c r="A5246" s="230"/>
      <c r="B5246" s="230"/>
      <c r="C5246" s="231"/>
      <c r="D5246" s="223"/>
      <c r="E5246" s="227"/>
      <c r="F5246" s="230"/>
      <c r="H5246" s="220"/>
      <c r="I5246" s="223"/>
    </row>
    <row r="5247" spans="1:9">
      <c r="A5247" s="230"/>
      <c r="B5247" s="230"/>
      <c r="C5247" s="231"/>
      <c r="D5247" s="223"/>
      <c r="E5247" s="227"/>
      <c r="F5247" s="230"/>
      <c r="H5247" s="220"/>
      <c r="I5247" s="223"/>
    </row>
    <row r="5248" spans="1:9">
      <c r="A5248" s="230"/>
      <c r="B5248" s="230"/>
      <c r="C5248" s="231"/>
      <c r="D5248" s="223"/>
      <c r="E5248" s="227"/>
      <c r="F5248" s="230"/>
      <c r="H5248" s="220"/>
      <c r="I5248" s="223"/>
    </row>
    <row r="5249" spans="1:9">
      <c r="A5249" s="230"/>
      <c r="B5249" s="230"/>
      <c r="C5249" s="231"/>
      <c r="D5249" s="223"/>
      <c r="E5249" s="227"/>
      <c r="F5249" s="230"/>
      <c r="H5249" s="220"/>
      <c r="I5249" s="223"/>
    </row>
    <row r="5250" spans="1:9">
      <c r="A5250" s="230"/>
      <c r="B5250" s="230"/>
      <c r="C5250" s="231"/>
      <c r="D5250" s="223"/>
      <c r="E5250" s="227"/>
      <c r="F5250" s="230"/>
      <c r="H5250" s="220"/>
      <c r="I5250" s="223"/>
    </row>
    <row r="5251" spans="1:9">
      <c r="A5251" s="230"/>
      <c r="B5251" s="230"/>
      <c r="C5251" s="231"/>
      <c r="D5251" s="223"/>
      <c r="E5251" s="227"/>
      <c r="F5251" s="230"/>
      <c r="H5251" s="220"/>
      <c r="I5251" s="223"/>
    </row>
    <row r="5252" spans="1:9">
      <c r="A5252" s="230"/>
      <c r="B5252" s="230"/>
      <c r="C5252" s="231"/>
      <c r="D5252" s="223"/>
      <c r="E5252" s="227"/>
      <c r="F5252" s="230"/>
      <c r="H5252" s="220"/>
      <c r="I5252" s="223"/>
    </row>
    <row r="5253" spans="1:9">
      <c r="A5253" s="230"/>
      <c r="B5253" s="230"/>
      <c r="C5253" s="231"/>
      <c r="D5253" s="223"/>
      <c r="E5253" s="227"/>
      <c r="F5253" s="230"/>
      <c r="H5253" s="220"/>
      <c r="I5253" s="223"/>
    </row>
    <row r="5254" spans="1:9">
      <c r="A5254" s="230"/>
      <c r="B5254" s="230"/>
      <c r="C5254" s="231"/>
      <c r="D5254" s="223"/>
      <c r="E5254" s="227"/>
      <c r="F5254" s="230"/>
      <c r="H5254" s="220"/>
      <c r="I5254" s="223"/>
    </row>
    <row r="5255" spans="1:9">
      <c r="A5255" s="230"/>
      <c r="B5255" s="230"/>
      <c r="C5255" s="231"/>
      <c r="D5255" s="223"/>
      <c r="E5255" s="227"/>
      <c r="F5255" s="230"/>
      <c r="H5255" s="220"/>
      <c r="I5255" s="223"/>
    </row>
    <row r="5256" spans="1:9">
      <c r="A5256" s="230"/>
      <c r="B5256" s="230"/>
      <c r="C5256" s="231"/>
      <c r="D5256" s="223"/>
      <c r="E5256" s="227"/>
      <c r="F5256" s="230"/>
      <c r="H5256" s="220"/>
      <c r="I5256" s="223"/>
    </row>
    <row r="5257" spans="1:9">
      <c r="A5257" s="230"/>
      <c r="B5257" s="230"/>
      <c r="C5257" s="231"/>
      <c r="D5257" s="223"/>
      <c r="E5257" s="227"/>
      <c r="F5257" s="230"/>
      <c r="H5257" s="220"/>
      <c r="I5257" s="223"/>
    </row>
    <row r="5258" spans="1:9">
      <c r="A5258" s="230"/>
      <c r="B5258" s="230"/>
      <c r="C5258" s="231"/>
      <c r="D5258" s="223"/>
      <c r="E5258" s="227"/>
      <c r="F5258" s="230"/>
      <c r="H5258" s="220"/>
      <c r="I5258" s="223"/>
    </row>
    <row r="5259" spans="1:9">
      <c r="A5259" s="230"/>
      <c r="B5259" s="230"/>
      <c r="C5259" s="231"/>
      <c r="D5259" s="223"/>
      <c r="E5259" s="227"/>
      <c r="F5259" s="230"/>
      <c r="H5259" s="220"/>
      <c r="I5259" s="223"/>
    </row>
    <row r="5260" spans="1:9">
      <c r="A5260" s="230"/>
      <c r="B5260" s="230"/>
      <c r="C5260" s="231"/>
      <c r="D5260" s="223"/>
      <c r="E5260" s="227"/>
      <c r="F5260" s="230"/>
      <c r="H5260" s="220"/>
      <c r="I5260" s="223"/>
    </row>
    <row r="5261" spans="1:9">
      <c r="A5261" s="230"/>
      <c r="B5261" s="230"/>
      <c r="C5261" s="231"/>
      <c r="D5261" s="223"/>
      <c r="E5261" s="227"/>
      <c r="F5261" s="230"/>
      <c r="H5261" s="220"/>
      <c r="I5261" s="223"/>
    </row>
    <row r="5262" spans="1:9">
      <c r="A5262" s="230"/>
      <c r="B5262" s="230"/>
      <c r="C5262" s="231"/>
      <c r="D5262" s="223"/>
      <c r="E5262" s="227"/>
      <c r="F5262" s="230"/>
      <c r="H5262" s="220"/>
      <c r="I5262" s="223"/>
    </row>
    <row r="5263" spans="1:9">
      <c r="A5263" s="230"/>
      <c r="B5263" s="230"/>
      <c r="C5263" s="231"/>
      <c r="D5263" s="223"/>
      <c r="E5263" s="227"/>
      <c r="F5263" s="230"/>
      <c r="H5263" s="220"/>
      <c r="I5263" s="223"/>
    </row>
    <row r="5264" spans="1:9">
      <c r="A5264" s="230"/>
      <c r="B5264" s="230"/>
      <c r="C5264" s="231"/>
      <c r="D5264" s="223"/>
      <c r="E5264" s="227"/>
      <c r="F5264" s="230"/>
      <c r="H5264" s="220"/>
      <c r="I5264" s="223"/>
    </row>
    <row r="5265" spans="1:9">
      <c r="A5265" s="230"/>
      <c r="B5265" s="230"/>
      <c r="C5265" s="231"/>
      <c r="D5265" s="223"/>
      <c r="E5265" s="227"/>
      <c r="F5265" s="230"/>
      <c r="H5265" s="220"/>
      <c r="I5265" s="223"/>
    </row>
    <row r="5266" spans="1:9">
      <c r="A5266" s="230"/>
      <c r="B5266" s="230"/>
      <c r="C5266" s="231"/>
      <c r="D5266" s="223"/>
      <c r="E5266" s="227"/>
      <c r="F5266" s="230"/>
      <c r="H5266" s="220"/>
      <c r="I5266" s="223"/>
    </row>
    <row r="5267" spans="1:9">
      <c r="A5267" s="230"/>
      <c r="B5267" s="230"/>
      <c r="C5267" s="231"/>
      <c r="D5267" s="223"/>
      <c r="E5267" s="227"/>
      <c r="F5267" s="230"/>
      <c r="H5267" s="220"/>
      <c r="I5267" s="223"/>
    </row>
    <row r="5268" spans="1:9">
      <c r="A5268" s="230"/>
      <c r="B5268" s="230"/>
      <c r="C5268" s="231"/>
      <c r="D5268" s="223"/>
      <c r="E5268" s="227"/>
      <c r="F5268" s="230"/>
      <c r="H5268" s="220"/>
      <c r="I5268" s="223"/>
    </row>
    <row r="5269" spans="1:9">
      <c r="A5269" s="230"/>
      <c r="B5269" s="230"/>
      <c r="C5269" s="231"/>
      <c r="D5269" s="223"/>
      <c r="E5269" s="227"/>
      <c r="F5269" s="230"/>
      <c r="H5269" s="220"/>
      <c r="I5269" s="223"/>
    </row>
    <row r="5270" spans="1:9">
      <c r="A5270" s="230"/>
      <c r="B5270" s="230"/>
      <c r="C5270" s="231"/>
      <c r="D5270" s="223"/>
      <c r="E5270" s="227"/>
      <c r="F5270" s="230"/>
      <c r="H5270" s="220"/>
      <c r="I5270" s="223"/>
    </row>
    <row r="5271" spans="1:9">
      <c r="A5271" s="230"/>
      <c r="B5271" s="230"/>
      <c r="C5271" s="231"/>
      <c r="D5271" s="223"/>
      <c r="E5271" s="227"/>
      <c r="F5271" s="230"/>
      <c r="H5271" s="220"/>
      <c r="I5271" s="223"/>
    </row>
    <row r="5272" spans="1:9">
      <c r="A5272" s="230"/>
      <c r="B5272" s="230"/>
      <c r="C5272" s="231"/>
      <c r="D5272" s="223"/>
      <c r="E5272" s="227"/>
      <c r="F5272" s="230"/>
      <c r="H5272" s="220"/>
      <c r="I5272" s="223"/>
    </row>
    <row r="5273" spans="1:9">
      <c r="A5273" s="230"/>
      <c r="B5273" s="230"/>
      <c r="C5273" s="231"/>
      <c r="D5273" s="223"/>
      <c r="E5273" s="227"/>
      <c r="F5273" s="230"/>
      <c r="H5273" s="220"/>
      <c r="I5273" s="223"/>
    </row>
    <row r="5274" spans="1:9">
      <c r="A5274" s="230"/>
      <c r="B5274" s="230"/>
      <c r="C5274" s="231"/>
      <c r="D5274" s="223"/>
      <c r="E5274" s="227"/>
      <c r="F5274" s="230"/>
      <c r="H5274" s="220"/>
      <c r="I5274" s="223"/>
    </row>
    <row r="5275" spans="1:9">
      <c r="A5275" s="230"/>
      <c r="B5275" s="230"/>
      <c r="C5275" s="231"/>
      <c r="D5275" s="223"/>
      <c r="E5275" s="227"/>
      <c r="F5275" s="230"/>
      <c r="H5275" s="220"/>
      <c r="I5275" s="223"/>
    </row>
    <row r="5276" spans="1:9">
      <c r="A5276" s="230"/>
      <c r="B5276" s="230"/>
      <c r="C5276" s="231"/>
      <c r="D5276" s="223"/>
      <c r="E5276" s="227"/>
      <c r="F5276" s="230"/>
      <c r="H5276" s="220"/>
      <c r="I5276" s="223"/>
    </row>
    <row r="5277" spans="1:9">
      <c r="A5277" s="230"/>
      <c r="B5277" s="230"/>
      <c r="C5277" s="231"/>
      <c r="D5277" s="223"/>
      <c r="E5277" s="227"/>
      <c r="F5277" s="230"/>
      <c r="H5277" s="220"/>
      <c r="I5277" s="223"/>
    </row>
    <row r="5278" spans="1:9">
      <c r="A5278" s="230"/>
      <c r="B5278" s="230"/>
      <c r="C5278" s="231"/>
      <c r="D5278" s="223"/>
      <c r="E5278" s="227"/>
      <c r="F5278" s="230"/>
      <c r="H5278" s="220"/>
      <c r="I5278" s="223"/>
    </row>
    <row r="5279" spans="1:9">
      <c r="A5279" s="230"/>
      <c r="B5279" s="230"/>
      <c r="C5279" s="231"/>
      <c r="D5279" s="223"/>
      <c r="E5279" s="227"/>
      <c r="F5279" s="230"/>
      <c r="H5279" s="220"/>
      <c r="I5279" s="223"/>
    </row>
    <row r="5280" spans="1:9">
      <c r="A5280" s="230"/>
      <c r="B5280" s="230"/>
      <c r="C5280" s="231"/>
      <c r="D5280" s="223"/>
      <c r="E5280" s="227"/>
      <c r="F5280" s="230"/>
      <c r="H5280" s="220"/>
      <c r="I5280" s="223"/>
    </row>
    <row r="5281" spans="1:9">
      <c r="A5281" s="230"/>
      <c r="B5281" s="230"/>
      <c r="C5281" s="231"/>
      <c r="D5281" s="223"/>
      <c r="E5281" s="227"/>
      <c r="F5281" s="230"/>
      <c r="H5281" s="220"/>
      <c r="I5281" s="223"/>
    </row>
    <row r="5282" spans="1:9">
      <c r="A5282" s="230"/>
      <c r="B5282" s="230"/>
      <c r="C5282" s="231"/>
      <c r="D5282" s="223"/>
      <c r="E5282" s="227"/>
      <c r="F5282" s="230"/>
      <c r="H5282" s="220"/>
      <c r="I5282" s="223"/>
    </row>
    <row r="5283" spans="1:9">
      <c r="A5283" s="230"/>
      <c r="B5283" s="230"/>
      <c r="C5283" s="231"/>
      <c r="D5283" s="223"/>
      <c r="E5283" s="227"/>
      <c r="F5283" s="230"/>
      <c r="H5283" s="220"/>
      <c r="I5283" s="223"/>
    </row>
    <row r="5284" spans="1:9">
      <c r="A5284" s="230"/>
      <c r="B5284" s="230"/>
      <c r="C5284" s="231"/>
      <c r="D5284" s="223"/>
      <c r="E5284" s="227"/>
      <c r="F5284" s="230"/>
      <c r="H5284" s="220"/>
      <c r="I5284" s="223"/>
    </row>
    <row r="5285" spans="1:9">
      <c r="A5285" s="230"/>
      <c r="B5285" s="230"/>
      <c r="C5285" s="231"/>
      <c r="D5285" s="223"/>
      <c r="E5285" s="227"/>
      <c r="F5285" s="230"/>
      <c r="H5285" s="220"/>
      <c r="I5285" s="223"/>
    </row>
    <row r="5286" spans="1:9">
      <c r="A5286" s="230"/>
      <c r="B5286" s="230"/>
      <c r="C5286" s="231"/>
      <c r="D5286" s="223"/>
      <c r="E5286" s="227"/>
      <c r="F5286" s="230"/>
      <c r="H5286" s="220"/>
      <c r="I5286" s="223"/>
    </row>
    <row r="5287" spans="1:9">
      <c r="A5287" s="230"/>
      <c r="B5287" s="230"/>
      <c r="C5287" s="231"/>
      <c r="D5287" s="223"/>
      <c r="E5287" s="227"/>
      <c r="F5287" s="230"/>
      <c r="H5287" s="220"/>
      <c r="I5287" s="223"/>
    </row>
    <row r="5288" spans="1:9">
      <c r="A5288" s="230"/>
      <c r="B5288" s="230"/>
      <c r="C5288" s="231"/>
      <c r="D5288" s="223"/>
      <c r="E5288" s="227"/>
      <c r="F5288" s="230"/>
      <c r="H5288" s="220"/>
      <c r="I5288" s="223"/>
    </row>
    <row r="5289" spans="1:9">
      <c r="A5289" s="230"/>
      <c r="B5289" s="230"/>
      <c r="C5289" s="231"/>
      <c r="D5289" s="223"/>
      <c r="E5289" s="227"/>
      <c r="F5289" s="230"/>
      <c r="H5289" s="220"/>
      <c r="I5289" s="223"/>
    </row>
    <row r="5290" spans="1:9">
      <c r="A5290" s="230"/>
      <c r="B5290" s="230"/>
      <c r="C5290" s="231"/>
      <c r="D5290" s="223"/>
      <c r="E5290" s="227"/>
      <c r="F5290" s="230"/>
      <c r="H5290" s="220"/>
      <c r="I5290" s="223"/>
    </row>
    <row r="5291" spans="1:9">
      <c r="A5291" s="230"/>
      <c r="B5291" s="230"/>
      <c r="C5291" s="231"/>
      <c r="D5291" s="223"/>
      <c r="E5291" s="227"/>
      <c r="F5291" s="230"/>
      <c r="H5291" s="220"/>
      <c r="I5291" s="223"/>
    </row>
    <row r="5292" spans="1:9">
      <c r="A5292" s="230"/>
      <c r="B5292" s="230"/>
      <c r="C5292" s="231"/>
      <c r="D5292" s="223"/>
      <c r="E5292" s="227"/>
      <c r="F5292" s="230"/>
      <c r="H5292" s="220"/>
      <c r="I5292" s="223"/>
    </row>
    <row r="5293" spans="1:9">
      <c r="A5293" s="230"/>
      <c r="B5293" s="230"/>
      <c r="C5293" s="231"/>
      <c r="D5293" s="223"/>
      <c r="E5293" s="227"/>
      <c r="F5293" s="230"/>
      <c r="H5293" s="220"/>
      <c r="I5293" s="223"/>
    </row>
    <row r="5294" spans="1:9">
      <c r="A5294" s="230"/>
      <c r="B5294" s="230"/>
      <c r="C5294" s="231"/>
      <c r="D5294" s="223"/>
      <c r="E5294" s="227"/>
      <c r="F5294" s="230"/>
      <c r="H5294" s="220"/>
      <c r="I5294" s="223"/>
    </row>
    <row r="5295" spans="1:9">
      <c r="A5295" s="230"/>
      <c r="B5295" s="230"/>
      <c r="C5295" s="231"/>
      <c r="D5295" s="223"/>
      <c r="E5295" s="227"/>
      <c r="F5295" s="230"/>
      <c r="H5295" s="220"/>
      <c r="I5295" s="223"/>
    </row>
    <row r="5296" spans="1:9">
      <c r="A5296" s="230"/>
      <c r="B5296" s="230"/>
      <c r="C5296" s="231"/>
      <c r="D5296" s="223"/>
      <c r="E5296" s="227"/>
      <c r="F5296" s="230"/>
      <c r="H5296" s="220"/>
      <c r="I5296" s="223"/>
    </row>
    <row r="5297" spans="1:9">
      <c r="A5297" s="230"/>
      <c r="B5297" s="230"/>
      <c r="C5297" s="231"/>
      <c r="D5297" s="223"/>
      <c r="E5297" s="227"/>
      <c r="F5297" s="230"/>
      <c r="H5297" s="220"/>
      <c r="I5297" s="223"/>
    </row>
    <row r="5298" spans="1:9">
      <c r="A5298" s="230"/>
      <c r="B5298" s="230"/>
      <c r="C5298" s="231"/>
      <c r="D5298" s="223"/>
      <c r="E5298" s="227"/>
      <c r="F5298" s="230"/>
      <c r="H5298" s="220"/>
      <c r="I5298" s="223"/>
    </row>
    <row r="5299" spans="1:9">
      <c r="A5299" s="230"/>
      <c r="B5299" s="230"/>
      <c r="C5299" s="231"/>
      <c r="D5299" s="223"/>
      <c r="E5299" s="227"/>
      <c r="F5299" s="230"/>
      <c r="H5299" s="220"/>
      <c r="I5299" s="223"/>
    </row>
    <row r="5300" spans="1:9">
      <c r="A5300" s="230"/>
      <c r="B5300" s="230"/>
      <c r="C5300" s="231"/>
      <c r="D5300" s="223"/>
      <c r="E5300" s="227"/>
      <c r="F5300" s="230"/>
      <c r="H5300" s="220"/>
      <c r="I5300" s="223"/>
    </row>
    <row r="5301" spans="1:9">
      <c r="A5301" s="230"/>
      <c r="B5301" s="230"/>
      <c r="C5301" s="231"/>
      <c r="D5301" s="223"/>
      <c r="E5301" s="227"/>
      <c r="F5301" s="230"/>
      <c r="H5301" s="220"/>
      <c r="I5301" s="223"/>
    </row>
    <row r="5302" spans="1:9">
      <c r="A5302" s="230"/>
      <c r="B5302" s="230"/>
      <c r="C5302" s="231"/>
      <c r="D5302" s="223"/>
      <c r="E5302" s="227"/>
      <c r="F5302" s="230"/>
      <c r="H5302" s="220"/>
      <c r="I5302" s="223"/>
    </row>
    <row r="5303" spans="1:9">
      <c r="A5303" s="230"/>
      <c r="B5303" s="230"/>
      <c r="C5303" s="231"/>
      <c r="D5303" s="223"/>
      <c r="E5303" s="227"/>
      <c r="F5303" s="230"/>
      <c r="H5303" s="220"/>
      <c r="I5303" s="223"/>
    </row>
    <row r="5304" spans="1:9">
      <c r="A5304" s="230"/>
      <c r="B5304" s="230"/>
      <c r="C5304" s="231"/>
      <c r="D5304" s="223"/>
      <c r="E5304" s="227"/>
      <c r="F5304" s="230"/>
      <c r="H5304" s="220"/>
      <c r="I5304" s="223"/>
    </row>
    <row r="5305" spans="1:9">
      <c r="A5305" s="230"/>
      <c r="B5305" s="230"/>
      <c r="C5305" s="231"/>
      <c r="D5305" s="223"/>
      <c r="E5305" s="227"/>
      <c r="F5305" s="230"/>
      <c r="H5305" s="220"/>
      <c r="I5305" s="223"/>
    </row>
    <row r="5306" spans="1:9">
      <c r="A5306" s="230"/>
      <c r="B5306" s="230"/>
      <c r="C5306" s="231"/>
      <c r="D5306" s="223"/>
      <c r="E5306" s="227"/>
      <c r="F5306" s="230"/>
      <c r="H5306" s="220"/>
      <c r="I5306" s="223"/>
    </row>
    <row r="5307" spans="1:9">
      <c r="A5307" s="230"/>
      <c r="B5307" s="230"/>
      <c r="C5307" s="231"/>
      <c r="D5307" s="223"/>
      <c r="E5307" s="227"/>
      <c r="F5307" s="230"/>
      <c r="H5307" s="220"/>
      <c r="I5307" s="223"/>
    </row>
    <row r="5308" spans="1:9">
      <c r="A5308" s="230"/>
      <c r="B5308" s="230"/>
      <c r="C5308" s="231"/>
      <c r="D5308" s="223"/>
      <c r="E5308" s="227"/>
      <c r="F5308" s="230"/>
      <c r="H5308" s="220"/>
      <c r="I5308" s="223"/>
    </row>
    <row r="5309" spans="1:9">
      <c r="A5309" s="230"/>
      <c r="B5309" s="230"/>
      <c r="C5309" s="231"/>
      <c r="D5309" s="223"/>
      <c r="E5309" s="227"/>
      <c r="F5309" s="230"/>
      <c r="H5309" s="220"/>
      <c r="I5309" s="223"/>
    </row>
    <row r="5310" spans="1:9">
      <c r="A5310" s="230"/>
      <c r="B5310" s="230"/>
      <c r="C5310" s="231"/>
      <c r="D5310" s="223"/>
      <c r="E5310" s="227"/>
      <c r="F5310" s="230"/>
      <c r="H5310" s="220"/>
      <c r="I5310" s="223"/>
    </row>
    <row r="5311" spans="1:9">
      <c r="A5311" s="230"/>
      <c r="B5311" s="230"/>
      <c r="C5311" s="231"/>
      <c r="D5311" s="223"/>
      <c r="E5311" s="227"/>
      <c r="F5311" s="230"/>
      <c r="H5311" s="220"/>
      <c r="I5311" s="223"/>
    </row>
    <row r="5312" spans="1:9">
      <c r="A5312" s="230"/>
      <c r="B5312" s="230"/>
      <c r="C5312" s="231"/>
      <c r="D5312" s="223"/>
      <c r="E5312" s="227"/>
      <c r="F5312" s="230"/>
      <c r="H5312" s="220"/>
      <c r="I5312" s="223"/>
    </row>
    <row r="5313" spans="1:9">
      <c r="A5313" s="230"/>
      <c r="B5313" s="230"/>
      <c r="C5313" s="231"/>
      <c r="D5313" s="223"/>
      <c r="E5313" s="227"/>
      <c r="F5313" s="230"/>
      <c r="H5313" s="220"/>
      <c r="I5313" s="223"/>
    </row>
    <row r="5314" spans="1:9">
      <c r="A5314" s="230"/>
      <c r="B5314" s="230"/>
      <c r="C5314" s="231"/>
      <c r="D5314" s="223"/>
      <c r="E5314" s="227"/>
      <c r="F5314" s="230"/>
      <c r="H5314" s="220"/>
      <c r="I5314" s="223"/>
    </row>
    <row r="5315" spans="1:9">
      <c r="A5315" s="230"/>
      <c r="B5315" s="230"/>
      <c r="C5315" s="231"/>
      <c r="D5315" s="223"/>
      <c r="E5315" s="227"/>
      <c r="F5315" s="230"/>
      <c r="H5315" s="220"/>
      <c r="I5315" s="223"/>
    </row>
    <row r="5316" spans="1:9">
      <c r="A5316" s="230"/>
      <c r="B5316" s="230"/>
      <c r="C5316" s="231"/>
      <c r="D5316" s="223"/>
      <c r="E5316" s="227"/>
      <c r="F5316" s="230"/>
      <c r="H5316" s="220"/>
      <c r="I5316" s="223"/>
    </row>
    <row r="5317" spans="1:9">
      <c r="A5317" s="230"/>
      <c r="B5317" s="230"/>
      <c r="C5317" s="231"/>
      <c r="D5317" s="223"/>
      <c r="E5317" s="227"/>
      <c r="F5317" s="230"/>
      <c r="H5317" s="220"/>
      <c r="I5317" s="223"/>
    </row>
    <row r="5318" spans="1:9">
      <c r="A5318" s="230"/>
      <c r="B5318" s="230"/>
      <c r="C5318" s="231"/>
      <c r="D5318" s="223"/>
      <c r="E5318" s="227"/>
      <c r="F5318" s="230"/>
      <c r="H5318" s="220"/>
      <c r="I5318" s="223"/>
    </row>
    <row r="5319" spans="1:9">
      <c r="A5319" s="230"/>
      <c r="B5319" s="230"/>
      <c r="C5319" s="231"/>
      <c r="D5319" s="223"/>
      <c r="E5319" s="227"/>
      <c r="F5319" s="230"/>
      <c r="H5319" s="220"/>
      <c r="I5319" s="223"/>
    </row>
    <row r="5320" spans="1:9">
      <c r="A5320" s="230"/>
      <c r="B5320" s="230"/>
      <c r="C5320" s="231"/>
      <c r="D5320" s="223"/>
      <c r="E5320" s="227"/>
      <c r="F5320" s="230"/>
      <c r="H5320" s="220"/>
      <c r="I5320" s="223"/>
    </row>
    <row r="5321" spans="1:9">
      <c r="A5321" s="230"/>
      <c r="B5321" s="230"/>
      <c r="C5321" s="231"/>
      <c r="D5321" s="223"/>
      <c r="E5321" s="227"/>
      <c r="F5321" s="230"/>
      <c r="H5321" s="220"/>
      <c r="I5321" s="223"/>
    </row>
    <row r="5322" spans="1:9">
      <c r="A5322" s="230"/>
      <c r="B5322" s="230"/>
      <c r="C5322" s="231"/>
      <c r="D5322" s="223"/>
      <c r="E5322" s="227"/>
      <c r="F5322" s="230"/>
      <c r="H5322" s="220"/>
      <c r="I5322" s="223"/>
    </row>
    <row r="5323" spans="1:9">
      <c r="A5323" s="230"/>
      <c r="B5323" s="230"/>
      <c r="C5323" s="231"/>
      <c r="D5323" s="223"/>
      <c r="E5323" s="227"/>
      <c r="F5323" s="230"/>
      <c r="H5323" s="220"/>
      <c r="I5323" s="223"/>
    </row>
    <row r="5324" spans="1:9">
      <c r="A5324" s="230"/>
      <c r="B5324" s="230"/>
      <c r="C5324" s="231"/>
      <c r="D5324" s="223"/>
      <c r="E5324" s="227"/>
      <c r="F5324" s="230"/>
      <c r="H5324" s="220"/>
      <c r="I5324" s="223"/>
    </row>
    <row r="5325" spans="1:9">
      <c r="A5325" s="230"/>
      <c r="B5325" s="230"/>
      <c r="C5325" s="231"/>
      <c r="D5325" s="223"/>
      <c r="E5325" s="227"/>
      <c r="F5325" s="230"/>
      <c r="H5325" s="220"/>
      <c r="I5325" s="223"/>
    </row>
    <row r="5326" spans="1:9">
      <c r="A5326" s="230"/>
      <c r="B5326" s="230"/>
      <c r="C5326" s="231"/>
      <c r="D5326" s="223"/>
      <c r="E5326" s="227"/>
      <c r="F5326" s="230"/>
      <c r="H5326" s="220"/>
      <c r="I5326" s="223"/>
    </row>
    <row r="5327" spans="1:9">
      <c r="A5327" s="230"/>
      <c r="B5327" s="230"/>
      <c r="C5327" s="231"/>
      <c r="D5327" s="223"/>
      <c r="E5327" s="227"/>
      <c r="F5327" s="230"/>
      <c r="H5327" s="220"/>
      <c r="I5327" s="223"/>
    </row>
    <row r="5328" spans="1:9">
      <c r="A5328" s="230"/>
      <c r="B5328" s="230"/>
      <c r="C5328" s="231"/>
      <c r="D5328" s="223"/>
      <c r="E5328" s="227"/>
      <c r="F5328" s="230"/>
      <c r="H5328" s="220"/>
      <c r="I5328" s="223"/>
    </row>
    <row r="5329" spans="1:9">
      <c r="A5329" s="230"/>
      <c r="B5329" s="230"/>
      <c r="C5329" s="231"/>
      <c r="D5329" s="223"/>
      <c r="E5329" s="227"/>
      <c r="F5329" s="230"/>
      <c r="H5329" s="220"/>
      <c r="I5329" s="223"/>
    </row>
    <row r="5330" spans="1:9">
      <c r="A5330" s="230"/>
      <c r="B5330" s="230"/>
      <c r="C5330" s="231"/>
      <c r="D5330" s="223"/>
      <c r="E5330" s="227"/>
      <c r="F5330" s="230"/>
      <c r="H5330" s="220"/>
      <c r="I5330" s="223"/>
    </row>
    <row r="5331" spans="1:9">
      <c r="A5331" s="230"/>
      <c r="B5331" s="230"/>
      <c r="C5331" s="231"/>
      <c r="D5331" s="223"/>
      <c r="E5331" s="227"/>
      <c r="F5331" s="230"/>
      <c r="H5331" s="220"/>
      <c r="I5331" s="223"/>
    </row>
    <row r="5332" spans="1:9">
      <c r="A5332" s="230"/>
      <c r="B5332" s="230"/>
      <c r="C5332" s="231"/>
      <c r="D5332" s="223"/>
      <c r="E5332" s="227"/>
      <c r="F5332" s="230"/>
      <c r="H5332" s="220"/>
      <c r="I5332" s="223"/>
    </row>
    <row r="5333" spans="1:9">
      <c r="A5333" s="230"/>
      <c r="B5333" s="230"/>
      <c r="C5333" s="231"/>
      <c r="D5333" s="223"/>
      <c r="E5333" s="227"/>
      <c r="F5333" s="230"/>
      <c r="H5333" s="220"/>
      <c r="I5333" s="223"/>
    </row>
    <row r="5334" spans="1:9">
      <c r="A5334" s="230"/>
      <c r="B5334" s="230"/>
      <c r="C5334" s="231"/>
      <c r="D5334" s="223"/>
      <c r="E5334" s="227"/>
      <c r="F5334" s="230"/>
      <c r="H5334" s="220"/>
      <c r="I5334" s="223"/>
    </row>
    <row r="5335" spans="1:9">
      <c r="A5335" s="230"/>
      <c r="B5335" s="230"/>
      <c r="C5335" s="231"/>
      <c r="D5335" s="223"/>
      <c r="E5335" s="227"/>
      <c r="F5335" s="230"/>
      <c r="H5335" s="220"/>
      <c r="I5335" s="223"/>
    </row>
    <row r="5336" spans="1:9">
      <c r="A5336" s="230"/>
      <c r="B5336" s="230"/>
      <c r="C5336" s="231"/>
      <c r="D5336" s="223"/>
      <c r="E5336" s="227"/>
      <c r="F5336" s="230"/>
      <c r="H5336" s="220"/>
      <c r="I5336" s="223"/>
    </row>
    <row r="5337" spans="1:9">
      <c r="A5337" s="230"/>
      <c r="B5337" s="230"/>
      <c r="C5337" s="231"/>
      <c r="D5337" s="223"/>
      <c r="E5337" s="227"/>
      <c r="F5337" s="230"/>
      <c r="H5337" s="220"/>
      <c r="I5337" s="223"/>
    </row>
    <row r="5338" spans="1:9">
      <c r="A5338" s="230"/>
      <c r="B5338" s="230"/>
      <c r="C5338" s="231"/>
      <c r="D5338" s="223"/>
      <c r="E5338" s="227"/>
      <c r="F5338" s="230"/>
      <c r="H5338" s="220"/>
      <c r="I5338" s="223"/>
    </row>
    <row r="5339" spans="1:9">
      <c r="A5339" s="230"/>
      <c r="B5339" s="230"/>
      <c r="C5339" s="231"/>
      <c r="D5339" s="223"/>
      <c r="E5339" s="227"/>
      <c r="F5339" s="230"/>
      <c r="H5339" s="220"/>
      <c r="I5339" s="223"/>
    </row>
    <row r="5340" spans="1:9">
      <c r="A5340" s="230"/>
      <c r="B5340" s="230"/>
      <c r="C5340" s="231"/>
      <c r="D5340" s="223"/>
      <c r="E5340" s="227"/>
      <c r="F5340" s="230"/>
      <c r="H5340" s="220"/>
      <c r="I5340" s="223"/>
    </row>
    <row r="5341" spans="1:9">
      <c r="A5341" s="230"/>
      <c r="B5341" s="230"/>
      <c r="C5341" s="231"/>
      <c r="D5341" s="223"/>
      <c r="E5341" s="227"/>
      <c r="F5341" s="230"/>
      <c r="H5341" s="220"/>
      <c r="I5341" s="223"/>
    </row>
    <row r="5342" spans="1:9">
      <c r="A5342" s="230"/>
      <c r="B5342" s="230"/>
      <c r="C5342" s="231"/>
      <c r="D5342" s="223"/>
      <c r="E5342" s="227"/>
      <c r="F5342" s="230"/>
      <c r="H5342" s="220"/>
      <c r="I5342" s="223"/>
    </row>
    <row r="5343" spans="1:9">
      <c r="A5343" s="230"/>
      <c r="B5343" s="230"/>
      <c r="C5343" s="231"/>
      <c r="D5343" s="223"/>
      <c r="E5343" s="227"/>
      <c r="F5343" s="230"/>
      <c r="H5343" s="220"/>
      <c r="I5343" s="223"/>
    </row>
    <row r="5344" spans="1:9">
      <c r="A5344" s="230"/>
      <c r="B5344" s="230"/>
      <c r="C5344" s="231"/>
      <c r="D5344" s="223"/>
      <c r="E5344" s="227"/>
      <c r="F5344" s="230"/>
      <c r="H5344" s="220"/>
      <c r="I5344" s="223"/>
    </row>
    <row r="5345" spans="1:9">
      <c r="A5345" s="230"/>
      <c r="B5345" s="230"/>
      <c r="C5345" s="231"/>
      <c r="D5345" s="223"/>
      <c r="E5345" s="227"/>
      <c r="F5345" s="230"/>
      <c r="H5345" s="220"/>
      <c r="I5345" s="223"/>
    </row>
    <row r="5346" spans="1:9">
      <c r="A5346" s="230"/>
      <c r="B5346" s="230"/>
      <c r="C5346" s="231"/>
      <c r="D5346" s="223"/>
      <c r="E5346" s="227"/>
      <c r="F5346" s="230"/>
      <c r="H5346" s="220"/>
      <c r="I5346" s="223"/>
    </row>
    <row r="5347" spans="1:9">
      <c r="A5347" s="230"/>
      <c r="B5347" s="230"/>
      <c r="C5347" s="231"/>
      <c r="D5347" s="223"/>
      <c r="E5347" s="227"/>
      <c r="F5347" s="230"/>
      <c r="H5347" s="220"/>
      <c r="I5347" s="223"/>
    </row>
    <row r="5348" spans="1:9">
      <c r="A5348" s="230"/>
      <c r="B5348" s="230"/>
      <c r="C5348" s="231"/>
      <c r="D5348" s="223"/>
      <c r="E5348" s="227"/>
      <c r="F5348" s="230"/>
      <c r="H5348" s="220"/>
      <c r="I5348" s="223"/>
    </row>
    <row r="5349" spans="1:9">
      <c r="A5349" s="230"/>
      <c r="B5349" s="230"/>
      <c r="C5349" s="231"/>
      <c r="D5349" s="223"/>
      <c r="E5349" s="227"/>
      <c r="F5349" s="230"/>
      <c r="H5349" s="220"/>
      <c r="I5349" s="223"/>
    </row>
    <row r="5350" spans="1:9">
      <c r="A5350" s="230"/>
      <c r="B5350" s="230"/>
      <c r="C5350" s="231"/>
      <c r="D5350" s="223"/>
      <c r="E5350" s="227"/>
      <c r="F5350" s="230"/>
      <c r="H5350" s="220"/>
      <c r="I5350" s="223"/>
    </row>
    <row r="5351" spans="1:9">
      <c r="A5351" s="230"/>
      <c r="B5351" s="230"/>
      <c r="C5351" s="231"/>
      <c r="D5351" s="223"/>
      <c r="E5351" s="227"/>
      <c r="F5351" s="230"/>
      <c r="H5351" s="220"/>
      <c r="I5351" s="223"/>
    </row>
    <row r="5352" spans="1:9">
      <c r="A5352" s="230"/>
      <c r="B5352" s="230"/>
      <c r="C5352" s="231"/>
      <c r="D5352" s="223"/>
      <c r="E5352" s="227"/>
      <c r="F5352" s="230"/>
      <c r="H5352" s="220"/>
      <c r="I5352" s="223"/>
    </row>
    <row r="5353" spans="1:9">
      <c r="A5353" s="230"/>
      <c r="B5353" s="230"/>
      <c r="C5353" s="231"/>
      <c r="D5353" s="223"/>
      <c r="E5353" s="227"/>
      <c r="F5353" s="230"/>
      <c r="H5353" s="220"/>
      <c r="I5353" s="223"/>
    </row>
    <row r="5354" spans="1:9">
      <c r="A5354" s="230"/>
      <c r="B5354" s="230"/>
      <c r="C5354" s="231"/>
      <c r="D5354" s="223"/>
      <c r="E5354" s="227"/>
      <c r="F5354" s="230"/>
      <c r="H5354" s="220"/>
      <c r="I5354" s="223"/>
    </row>
    <row r="5355" spans="1:9">
      <c r="A5355" s="230"/>
      <c r="B5355" s="230"/>
      <c r="C5355" s="231"/>
      <c r="D5355" s="223"/>
      <c r="E5355" s="227"/>
      <c r="F5355" s="230"/>
      <c r="H5355" s="220"/>
      <c r="I5355" s="223"/>
    </row>
    <row r="5356" spans="1:9">
      <c r="A5356" s="230"/>
      <c r="B5356" s="230"/>
      <c r="C5356" s="231"/>
      <c r="D5356" s="223"/>
      <c r="E5356" s="227"/>
      <c r="F5356" s="230"/>
      <c r="H5356" s="220"/>
      <c r="I5356" s="223"/>
    </row>
    <row r="5357" spans="1:9">
      <c r="A5357" s="230"/>
      <c r="B5357" s="230"/>
      <c r="C5357" s="231"/>
      <c r="D5357" s="223"/>
      <c r="E5357" s="227"/>
      <c r="F5357" s="230"/>
      <c r="H5357" s="220"/>
      <c r="I5357" s="223"/>
    </row>
    <row r="5358" spans="1:9">
      <c r="A5358" s="230"/>
      <c r="B5358" s="230"/>
      <c r="C5358" s="231"/>
      <c r="D5358" s="223"/>
      <c r="E5358" s="227"/>
      <c r="F5358" s="230"/>
      <c r="H5358" s="220"/>
      <c r="I5358" s="223"/>
    </row>
    <row r="5359" spans="1:9">
      <c r="A5359" s="230"/>
      <c r="B5359" s="230"/>
      <c r="C5359" s="231"/>
      <c r="D5359" s="223"/>
      <c r="E5359" s="227"/>
      <c r="F5359" s="230"/>
      <c r="H5359" s="220"/>
      <c r="I5359" s="223"/>
    </row>
    <row r="5360" spans="1:9">
      <c r="A5360" s="230"/>
      <c r="B5360" s="230"/>
      <c r="C5360" s="231"/>
      <c r="D5360" s="223"/>
      <c r="E5360" s="227"/>
      <c r="F5360" s="230"/>
      <c r="H5360" s="220"/>
      <c r="I5360" s="223"/>
    </row>
    <row r="5361" spans="1:9">
      <c r="A5361" s="230"/>
      <c r="B5361" s="230"/>
      <c r="C5361" s="231"/>
      <c r="D5361" s="223"/>
      <c r="E5361" s="227"/>
      <c r="F5361" s="230"/>
      <c r="H5361" s="220"/>
      <c r="I5361" s="223"/>
    </row>
    <row r="5362" spans="1:9">
      <c r="A5362" s="230"/>
      <c r="B5362" s="230"/>
      <c r="C5362" s="231"/>
      <c r="D5362" s="223"/>
      <c r="E5362" s="227"/>
      <c r="F5362" s="230"/>
      <c r="H5362" s="220"/>
      <c r="I5362" s="223"/>
    </row>
    <row r="5363" spans="1:9">
      <c r="A5363" s="230"/>
      <c r="B5363" s="230"/>
      <c r="C5363" s="231"/>
      <c r="D5363" s="223"/>
      <c r="E5363" s="227"/>
      <c r="F5363" s="230"/>
      <c r="H5363" s="220"/>
      <c r="I5363" s="223"/>
    </row>
    <row r="5364" spans="1:9">
      <c r="A5364" s="230"/>
      <c r="B5364" s="230"/>
      <c r="C5364" s="231"/>
      <c r="D5364" s="223"/>
      <c r="E5364" s="227"/>
      <c r="F5364" s="230"/>
      <c r="H5364" s="220"/>
      <c r="I5364" s="223"/>
    </row>
    <row r="5365" spans="1:9">
      <c r="A5365" s="230"/>
      <c r="B5365" s="230"/>
      <c r="C5365" s="231"/>
      <c r="D5365" s="223"/>
      <c r="E5365" s="227"/>
      <c r="F5365" s="230"/>
      <c r="H5365" s="220"/>
      <c r="I5365" s="223"/>
    </row>
    <row r="5366" spans="1:9">
      <c r="A5366" s="230"/>
      <c r="B5366" s="230"/>
      <c r="C5366" s="231"/>
      <c r="D5366" s="223"/>
      <c r="E5366" s="227"/>
      <c r="F5366" s="230"/>
      <c r="H5366" s="220"/>
      <c r="I5366" s="223"/>
    </row>
    <row r="5367" spans="1:9">
      <c r="A5367" s="230"/>
      <c r="B5367" s="230"/>
      <c r="C5367" s="231"/>
      <c r="D5367" s="223"/>
      <c r="E5367" s="227"/>
      <c r="F5367" s="230"/>
      <c r="H5367" s="220"/>
      <c r="I5367" s="223"/>
    </row>
    <row r="5368" spans="1:9">
      <c r="A5368" s="230"/>
      <c r="B5368" s="230"/>
      <c r="C5368" s="231"/>
      <c r="D5368" s="223"/>
      <c r="E5368" s="227"/>
      <c r="F5368" s="230"/>
      <c r="H5368" s="220"/>
      <c r="I5368" s="223"/>
    </row>
    <row r="5369" spans="1:9">
      <c r="A5369" s="230"/>
      <c r="B5369" s="230"/>
      <c r="C5369" s="231"/>
      <c r="D5369" s="223"/>
      <c r="E5369" s="227"/>
      <c r="F5369" s="230"/>
      <c r="H5369" s="220"/>
      <c r="I5369" s="223"/>
    </row>
    <row r="5370" spans="1:9">
      <c r="A5370" s="230"/>
      <c r="B5370" s="230"/>
      <c r="C5370" s="231"/>
      <c r="D5370" s="223"/>
      <c r="E5370" s="227"/>
      <c r="F5370" s="230"/>
      <c r="H5370" s="220"/>
      <c r="I5370" s="223"/>
    </row>
    <row r="5371" spans="1:9">
      <c r="A5371" s="230"/>
      <c r="B5371" s="230"/>
      <c r="C5371" s="231"/>
      <c r="D5371" s="223"/>
      <c r="E5371" s="227"/>
      <c r="F5371" s="230"/>
      <c r="H5371" s="220"/>
      <c r="I5371" s="223"/>
    </row>
    <row r="5372" spans="1:9">
      <c r="A5372" s="230"/>
      <c r="B5372" s="230"/>
      <c r="C5372" s="231"/>
      <c r="D5372" s="223"/>
      <c r="E5372" s="227"/>
      <c r="F5372" s="230"/>
      <c r="H5372" s="220"/>
      <c r="I5372" s="223"/>
    </row>
    <row r="5373" spans="1:9">
      <c r="A5373" s="230"/>
      <c r="B5373" s="230"/>
      <c r="C5373" s="231"/>
      <c r="D5373" s="223"/>
      <c r="E5373" s="227"/>
      <c r="F5373" s="230"/>
      <c r="H5373" s="220"/>
      <c r="I5373" s="223"/>
    </row>
    <row r="5374" spans="1:9">
      <c r="A5374" s="230"/>
      <c r="B5374" s="230"/>
      <c r="C5374" s="231"/>
      <c r="D5374" s="223"/>
      <c r="E5374" s="227"/>
      <c r="F5374" s="230"/>
      <c r="H5374" s="220"/>
      <c r="I5374" s="223"/>
    </row>
    <row r="5375" spans="1:9">
      <c r="A5375" s="230"/>
      <c r="B5375" s="230"/>
      <c r="C5375" s="231"/>
      <c r="D5375" s="223"/>
      <c r="E5375" s="227"/>
      <c r="F5375" s="230"/>
      <c r="H5375" s="220"/>
      <c r="I5375" s="223"/>
    </row>
    <row r="5376" spans="1:9">
      <c r="A5376" s="230"/>
      <c r="B5376" s="230"/>
      <c r="C5376" s="231"/>
      <c r="D5376" s="223"/>
      <c r="E5376" s="227"/>
      <c r="F5376" s="230"/>
      <c r="H5376" s="220"/>
      <c r="I5376" s="223"/>
    </row>
    <row r="5377" spans="1:9">
      <c r="A5377" s="230"/>
      <c r="B5377" s="230"/>
      <c r="C5377" s="231"/>
      <c r="D5377" s="223"/>
      <c r="E5377" s="227"/>
      <c r="F5377" s="230"/>
      <c r="H5377" s="220"/>
      <c r="I5377" s="223"/>
    </row>
    <row r="5378" spans="1:9">
      <c r="A5378" s="230"/>
      <c r="B5378" s="230"/>
      <c r="C5378" s="231"/>
      <c r="D5378" s="223"/>
      <c r="E5378" s="227"/>
      <c r="F5378" s="230"/>
      <c r="H5378" s="220"/>
      <c r="I5378" s="223"/>
    </row>
    <row r="5379" spans="1:9">
      <c r="A5379" s="230"/>
      <c r="B5379" s="230"/>
      <c r="C5379" s="231"/>
      <c r="D5379" s="223"/>
      <c r="E5379" s="227"/>
      <c r="F5379" s="230"/>
      <c r="H5379" s="220"/>
      <c r="I5379" s="223"/>
    </row>
    <row r="5380" spans="1:9">
      <c r="A5380" s="230"/>
      <c r="B5380" s="230"/>
      <c r="C5380" s="231"/>
      <c r="D5380" s="223"/>
      <c r="E5380" s="227"/>
      <c r="F5380" s="230"/>
      <c r="H5380" s="220"/>
      <c r="I5380" s="223"/>
    </row>
    <row r="5381" spans="1:9">
      <c r="A5381" s="230"/>
      <c r="B5381" s="230"/>
      <c r="C5381" s="231"/>
      <c r="D5381" s="223"/>
      <c r="E5381" s="227"/>
      <c r="F5381" s="230"/>
      <c r="H5381" s="220"/>
      <c r="I5381" s="223"/>
    </row>
    <row r="5382" spans="1:9">
      <c r="A5382" s="230"/>
      <c r="B5382" s="230"/>
      <c r="C5382" s="231"/>
      <c r="D5382" s="223"/>
      <c r="E5382" s="227"/>
      <c r="F5382" s="230"/>
      <c r="H5382" s="220"/>
      <c r="I5382" s="223"/>
    </row>
    <row r="5383" spans="1:9">
      <c r="A5383" s="230"/>
      <c r="B5383" s="230"/>
      <c r="C5383" s="231"/>
      <c r="D5383" s="223"/>
      <c r="E5383" s="227"/>
      <c r="F5383" s="230"/>
      <c r="H5383" s="220"/>
      <c r="I5383" s="223"/>
    </row>
    <row r="5384" spans="1:9">
      <c r="A5384" s="230"/>
      <c r="B5384" s="230"/>
      <c r="C5384" s="231"/>
      <c r="D5384" s="223"/>
      <c r="E5384" s="227"/>
      <c r="F5384" s="230"/>
      <c r="H5384" s="220"/>
      <c r="I5384" s="223"/>
    </row>
    <row r="5385" spans="1:9">
      <c r="A5385" s="230"/>
      <c r="B5385" s="230"/>
      <c r="C5385" s="231"/>
      <c r="D5385" s="223"/>
      <c r="E5385" s="227"/>
      <c r="F5385" s="230"/>
      <c r="H5385" s="220"/>
      <c r="I5385" s="223"/>
    </row>
    <row r="5386" spans="1:9">
      <c r="A5386" s="230"/>
      <c r="B5386" s="230"/>
      <c r="C5386" s="231"/>
      <c r="D5386" s="223"/>
      <c r="E5386" s="227"/>
      <c r="F5386" s="230"/>
      <c r="H5386" s="220"/>
      <c r="I5386" s="223"/>
    </row>
    <row r="5387" spans="1:9">
      <c r="A5387" s="230"/>
      <c r="B5387" s="230"/>
      <c r="C5387" s="231"/>
      <c r="D5387" s="223"/>
      <c r="E5387" s="227"/>
      <c r="F5387" s="230"/>
      <c r="H5387" s="220"/>
      <c r="I5387" s="223"/>
    </row>
    <row r="5388" spans="1:9">
      <c r="A5388" s="230"/>
      <c r="B5388" s="230"/>
      <c r="C5388" s="231"/>
      <c r="D5388" s="223"/>
      <c r="E5388" s="227"/>
      <c r="F5388" s="230"/>
      <c r="H5388" s="220"/>
      <c r="I5388" s="223"/>
    </row>
    <row r="5389" spans="1:9">
      <c r="A5389" s="230"/>
      <c r="B5389" s="230"/>
      <c r="C5389" s="231"/>
      <c r="D5389" s="223"/>
      <c r="E5389" s="227"/>
      <c r="F5389" s="230"/>
      <c r="H5389" s="220"/>
      <c r="I5389" s="223"/>
    </row>
    <row r="5390" spans="1:9">
      <c r="A5390" s="230"/>
      <c r="B5390" s="230"/>
      <c r="C5390" s="231"/>
      <c r="D5390" s="223"/>
      <c r="E5390" s="227"/>
      <c r="F5390" s="230"/>
      <c r="H5390" s="220"/>
      <c r="I5390" s="223"/>
    </row>
    <row r="5391" spans="1:9">
      <c r="A5391" s="230"/>
      <c r="B5391" s="230"/>
      <c r="C5391" s="231"/>
      <c r="D5391" s="223"/>
      <c r="E5391" s="227"/>
      <c r="F5391" s="230"/>
      <c r="H5391" s="220"/>
      <c r="I5391" s="223"/>
    </row>
    <row r="5392" spans="1:9">
      <c r="A5392" s="230"/>
      <c r="B5392" s="230"/>
      <c r="C5392" s="231"/>
      <c r="D5392" s="223"/>
      <c r="E5392" s="227"/>
      <c r="F5392" s="230"/>
      <c r="H5392" s="220"/>
      <c r="I5392" s="223"/>
    </row>
    <row r="5393" spans="1:9">
      <c r="A5393" s="230"/>
      <c r="B5393" s="230"/>
      <c r="C5393" s="231"/>
      <c r="D5393" s="223"/>
      <c r="E5393" s="227"/>
      <c r="F5393" s="230"/>
      <c r="H5393" s="220"/>
      <c r="I5393" s="223"/>
    </row>
    <row r="5394" spans="1:9">
      <c r="A5394" s="230"/>
      <c r="B5394" s="230"/>
      <c r="C5394" s="231"/>
      <c r="D5394" s="223"/>
      <c r="E5394" s="227"/>
      <c r="F5394" s="230"/>
      <c r="H5394" s="220"/>
      <c r="I5394" s="223"/>
    </row>
    <row r="5395" spans="1:9">
      <c r="A5395" s="230"/>
      <c r="B5395" s="230"/>
      <c r="C5395" s="231"/>
      <c r="D5395" s="223"/>
      <c r="E5395" s="227"/>
      <c r="F5395" s="230"/>
      <c r="H5395" s="220"/>
      <c r="I5395" s="223"/>
    </row>
    <row r="5396" spans="1:9">
      <c r="A5396" s="230"/>
      <c r="B5396" s="230"/>
      <c r="C5396" s="231"/>
      <c r="D5396" s="223"/>
      <c r="E5396" s="227"/>
      <c r="F5396" s="230"/>
      <c r="H5396" s="220"/>
      <c r="I5396" s="223"/>
    </row>
    <row r="5397" spans="1:9">
      <c r="A5397" s="230"/>
      <c r="B5397" s="230"/>
      <c r="C5397" s="231"/>
      <c r="D5397" s="223"/>
      <c r="E5397" s="227"/>
      <c r="F5397" s="230"/>
      <c r="H5397" s="220"/>
      <c r="I5397" s="223"/>
    </row>
    <row r="5398" spans="1:9">
      <c r="A5398" s="230"/>
      <c r="B5398" s="230"/>
      <c r="C5398" s="231"/>
      <c r="D5398" s="223"/>
      <c r="E5398" s="227"/>
      <c r="F5398" s="230"/>
      <c r="H5398" s="220"/>
      <c r="I5398" s="223"/>
    </row>
    <row r="5399" spans="1:9">
      <c r="A5399" s="230"/>
      <c r="B5399" s="230"/>
      <c r="C5399" s="231"/>
      <c r="D5399" s="223"/>
      <c r="E5399" s="227"/>
      <c r="F5399" s="230"/>
      <c r="H5399" s="220"/>
      <c r="I5399" s="223"/>
    </row>
    <row r="5400" spans="1:9">
      <c r="A5400" s="230"/>
      <c r="B5400" s="230"/>
      <c r="C5400" s="231"/>
      <c r="D5400" s="223"/>
      <c r="E5400" s="227"/>
      <c r="F5400" s="230"/>
      <c r="H5400" s="220"/>
      <c r="I5400" s="223"/>
    </row>
    <row r="5401" spans="1:9">
      <c r="A5401" s="230"/>
      <c r="B5401" s="230"/>
      <c r="C5401" s="231"/>
      <c r="D5401" s="223"/>
      <c r="E5401" s="227"/>
      <c r="F5401" s="230"/>
      <c r="H5401" s="220"/>
      <c r="I5401" s="223"/>
    </row>
    <row r="5402" spans="1:9">
      <c r="A5402" s="230"/>
      <c r="B5402" s="230"/>
      <c r="C5402" s="231"/>
      <c r="D5402" s="223"/>
      <c r="E5402" s="227"/>
      <c r="F5402" s="230"/>
      <c r="H5402" s="220"/>
      <c r="I5402" s="223"/>
    </row>
    <row r="5403" spans="1:9">
      <c r="A5403" s="230"/>
      <c r="B5403" s="230"/>
      <c r="C5403" s="231"/>
      <c r="D5403" s="223"/>
      <c r="E5403" s="227"/>
      <c r="F5403" s="230"/>
      <c r="H5403" s="220"/>
      <c r="I5403" s="223"/>
    </row>
    <row r="5404" spans="1:9">
      <c r="A5404" s="230"/>
      <c r="B5404" s="230"/>
      <c r="C5404" s="231"/>
      <c r="D5404" s="223"/>
      <c r="E5404" s="227"/>
      <c r="F5404" s="230"/>
      <c r="H5404" s="220"/>
      <c r="I5404" s="223"/>
    </row>
    <row r="5405" spans="1:9">
      <c r="A5405" s="230"/>
      <c r="B5405" s="230"/>
      <c r="C5405" s="231"/>
      <c r="D5405" s="223"/>
      <c r="E5405" s="227"/>
      <c r="F5405" s="230"/>
      <c r="H5405" s="220"/>
      <c r="I5405" s="223"/>
    </row>
    <row r="5406" spans="1:9">
      <c r="A5406" s="230"/>
      <c r="B5406" s="230"/>
      <c r="C5406" s="231"/>
      <c r="D5406" s="223"/>
      <c r="E5406" s="227"/>
      <c r="F5406" s="230"/>
      <c r="H5406" s="220"/>
      <c r="I5406" s="223"/>
    </row>
    <row r="5407" spans="1:9">
      <c r="A5407" s="230"/>
      <c r="B5407" s="230"/>
      <c r="C5407" s="231"/>
      <c r="D5407" s="223"/>
      <c r="E5407" s="227"/>
      <c r="F5407" s="230"/>
      <c r="H5407" s="220"/>
      <c r="I5407" s="223"/>
    </row>
    <row r="5408" spans="1:9">
      <c r="A5408" s="230"/>
      <c r="B5408" s="230"/>
      <c r="C5408" s="231"/>
      <c r="D5408" s="223"/>
      <c r="E5408" s="227"/>
      <c r="F5408" s="230"/>
      <c r="H5408" s="220"/>
      <c r="I5408" s="223"/>
    </row>
    <row r="5409" spans="1:9">
      <c r="A5409" s="230"/>
      <c r="B5409" s="230"/>
      <c r="C5409" s="231"/>
      <c r="D5409" s="223"/>
      <c r="E5409" s="227"/>
      <c r="F5409" s="230"/>
      <c r="H5409" s="220"/>
      <c r="I5409" s="223"/>
    </row>
    <row r="5410" spans="1:9">
      <c r="A5410" s="230"/>
      <c r="B5410" s="230"/>
      <c r="C5410" s="231"/>
      <c r="D5410" s="223"/>
      <c r="E5410" s="227"/>
      <c r="F5410" s="230"/>
      <c r="H5410" s="220"/>
      <c r="I5410" s="223"/>
    </row>
    <row r="5411" spans="1:9">
      <c r="A5411" s="230"/>
      <c r="B5411" s="230"/>
      <c r="C5411" s="231"/>
      <c r="D5411" s="223"/>
      <c r="E5411" s="227"/>
      <c r="F5411" s="230"/>
      <c r="H5411" s="220"/>
      <c r="I5411" s="223"/>
    </row>
    <row r="5412" spans="1:9">
      <c r="A5412" s="230"/>
      <c r="B5412" s="230"/>
      <c r="C5412" s="231"/>
      <c r="D5412" s="223"/>
      <c r="E5412" s="227"/>
      <c r="F5412" s="230"/>
      <c r="H5412" s="220"/>
      <c r="I5412" s="223"/>
    </row>
    <row r="5413" spans="1:9">
      <c r="A5413" s="230"/>
      <c r="B5413" s="230"/>
      <c r="C5413" s="231"/>
      <c r="D5413" s="223"/>
      <c r="E5413" s="227"/>
      <c r="F5413" s="230"/>
      <c r="H5413" s="220"/>
      <c r="I5413" s="223"/>
    </row>
    <row r="5414" spans="1:9">
      <c r="A5414" s="230"/>
      <c r="B5414" s="230"/>
      <c r="C5414" s="231"/>
      <c r="D5414" s="223"/>
      <c r="E5414" s="227"/>
      <c r="F5414" s="230"/>
      <c r="H5414" s="220"/>
      <c r="I5414" s="223"/>
    </row>
    <row r="5415" spans="1:9">
      <c r="A5415" s="230"/>
      <c r="B5415" s="230"/>
      <c r="C5415" s="231"/>
      <c r="D5415" s="223"/>
      <c r="E5415" s="227"/>
      <c r="F5415" s="230"/>
      <c r="H5415" s="220"/>
      <c r="I5415" s="223"/>
    </row>
    <row r="5416" spans="1:9">
      <c r="A5416" s="230"/>
      <c r="B5416" s="230"/>
      <c r="C5416" s="231"/>
      <c r="D5416" s="223"/>
      <c r="E5416" s="227"/>
      <c r="F5416" s="230"/>
      <c r="H5416" s="220"/>
      <c r="I5416" s="223"/>
    </row>
    <row r="5417" spans="1:9">
      <c r="A5417" s="230"/>
      <c r="B5417" s="230"/>
      <c r="C5417" s="231"/>
      <c r="D5417" s="223"/>
      <c r="E5417" s="227"/>
      <c r="F5417" s="230"/>
      <c r="H5417" s="220"/>
      <c r="I5417" s="223"/>
    </row>
    <row r="5418" spans="1:9">
      <c r="A5418" s="230"/>
      <c r="B5418" s="230"/>
      <c r="C5418" s="231"/>
      <c r="D5418" s="223"/>
      <c r="E5418" s="227"/>
      <c r="F5418" s="230"/>
      <c r="H5418" s="220"/>
      <c r="I5418" s="223"/>
    </row>
    <row r="5419" spans="1:9">
      <c r="A5419" s="230"/>
      <c r="B5419" s="230"/>
      <c r="C5419" s="231"/>
      <c r="D5419" s="223"/>
      <c r="E5419" s="227"/>
      <c r="F5419" s="230"/>
      <c r="H5419" s="220"/>
      <c r="I5419" s="223"/>
    </row>
    <row r="5420" spans="1:9">
      <c r="A5420" s="230"/>
      <c r="B5420" s="230"/>
      <c r="C5420" s="231"/>
      <c r="D5420" s="223"/>
      <c r="E5420" s="227"/>
      <c r="F5420" s="230"/>
      <c r="H5420" s="220"/>
      <c r="I5420" s="223"/>
    </row>
    <row r="5421" spans="1:9">
      <c r="A5421" s="230"/>
      <c r="B5421" s="230"/>
      <c r="C5421" s="231"/>
      <c r="D5421" s="223"/>
      <c r="E5421" s="227"/>
      <c r="F5421" s="230"/>
      <c r="H5421" s="220"/>
      <c r="I5421" s="223"/>
    </row>
    <row r="5422" spans="1:9">
      <c r="A5422" s="230"/>
      <c r="B5422" s="230"/>
      <c r="C5422" s="231"/>
      <c r="D5422" s="223"/>
      <c r="E5422" s="227"/>
      <c r="F5422" s="230"/>
      <c r="H5422" s="220"/>
      <c r="I5422" s="223"/>
    </row>
    <row r="5423" spans="1:9">
      <c r="A5423" s="230"/>
      <c r="B5423" s="230"/>
      <c r="C5423" s="231"/>
      <c r="D5423" s="223"/>
      <c r="E5423" s="227"/>
      <c r="F5423" s="230"/>
      <c r="H5423" s="220"/>
      <c r="I5423" s="223"/>
    </row>
    <row r="5424" spans="1:9">
      <c r="A5424" s="230"/>
      <c r="B5424" s="230"/>
      <c r="C5424" s="231"/>
      <c r="D5424" s="223"/>
      <c r="E5424" s="227"/>
      <c r="F5424" s="230"/>
      <c r="H5424" s="220"/>
      <c r="I5424" s="223"/>
    </row>
    <row r="5425" spans="1:9">
      <c r="A5425" s="230"/>
      <c r="B5425" s="230"/>
      <c r="C5425" s="231"/>
      <c r="D5425" s="223"/>
      <c r="E5425" s="227"/>
      <c r="F5425" s="230"/>
      <c r="H5425" s="220"/>
      <c r="I5425" s="223"/>
    </row>
    <row r="5426" spans="1:9">
      <c r="A5426" s="230"/>
      <c r="B5426" s="230"/>
      <c r="C5426" s="231"/>
      <c r="D5426" s="223"/>
      <c r="E5426" s="227"/>
      <c r="F5426" s="230"/>
      <c r="H5426" s="220"/>
      <c r="I5426" s="223"/>
    </row>
    <row r="5427" spans="1:9">
      <c r="A5427" s="230"/>
      <c r="B5427" s="230"/>
      <c r="C5427" s="231"/>
      <c r="D5427" s="223"/>
      <c r="E5427" s="227"/>
      <c r="F5427" s="230"/>
      <c r="H5427" s="220"/>
      <c r="I5427" s="223"/>
    </row>
    <row r="5428" spans="1:9">
      <c r="A5428" s="230"/>
      <c r="B5428" s="230"/>
      <c r="C5428" s="231"/>
      <c r="D5428" s="223"/>
      <c r="E5428" s="227"/>
      <c r="F5428" s="230"/>
      <c r="H5428" s="220"/>
      <c r="I5428" s="223"/>
    </row>
    <row r="5429" spans="1:9">
      <c r="A5429" s="230"/>
      <c r="B5429" s="230"/>
      <c r="C5429" s="231"/>
      <c r="D5429" s="223"/>
      <c r="E5429" s="227"/>
      <c r="F5429" s="230"/>
      <c r="H5429" s="220"/>
      <c r="I5429" s="223"/>
    </row>
    <row r="5430" spans="1:9">
      <c r="A5430" s="230"/>
      <c r="B5430" s="230"/>
      <c r="C5430" s="231"/>
      <c r="D5430" s="223"/>
      <c r="E5430" s="227"/>
      <c r="F5430" s="230"/>
      <c r="H5430" s="220"/>
      <c r="I5430" s="223"/>
    </row>
    <row r="5431" spans="1:9">
      <c r="A5431" s="230"/>
      <c r="B5431" s="230"/>
      <c r="C5431" s="231"/>
      <c r="D5431" s="223"/>
      <c r="E5431" s="227"/>
      <c r="F5431" s="230"/>
      <c r="H5431" s="220"/>
      <c r="I5431" s="223"/>
    </row>
    <row r="5432" spans="1:9">
      <c r="A5432" s="230"/>
      <c r="B5432" s="230"/>
      <c r="C5432" s="231"/>
      <c r="D5432" s="223"/>
      <c r="E5432" s="227"/>
      <c r="F5432" s="230"/>
      <c r="H5432" s="220"/>
      <c r="I5432" s="223"/>
    </row>
    <row r="5433" spans="1:9">
      <c r="A5433" s="230"/>
      <c r="B5433" s="230"/>
      <c r="C5433" s="231"/>
      <c r="D5433" s="223"/>
      <c r="E5433" s="227"/>
      <c r="F5433" s="230"/>
      <c r="H5433" s="220"/>
      <c r="I5433" s="223"/>
    </row>
    <row r="5434" spans="1:9">
      <c r="A5434" s="230"/>
      <c r="B5434" s="230"/>
      <c r="C5434" s="231"/>
      <c r="D5434" s="223"/>
      <c r="E5434" s="227"/>
      <c r="F5434" s="230"/>
      <c r="H5434" s="220"/>
      <c r="I5434" s="223"/>
    </row>
    <row r="5435" spans="1:9">
      <c r="A5435" s="230"/>
      <c r="B5435" s="230"/>
      <c r="C5435" s="231"/>
      <c r="D5435" s="223"/>
      <c r="E5435" s="227"/>
      <c r="F5435" s="230"/>
      <c r="H5435" s="220"/>
      <c r="I5435" s="223"/>
    </row>
    <row r="5436" spans="1:9">
      <c r="A5436" s="230"/>
      <c r="B5436" s="230"/>
      <c r="C5436" s="231"/>
      <c r="D5436" s="223"/>
      <c r="E5436" s="227"/>
      <c r="F5436" s="230"/>
      <c r="H5436" s="220"/>
      <c r="I5436" s="223"/>
    </row>
    <row r="5437" spans="1:9">
      <c r="A5437" s="230"/>
      <c r="B5437" s="230"/>
      <c r="C5437" s="231"/>
      <c r="D5437" s="223"/>
      <c r="E5437" s="227"/>
      <c r="F5437" s="230"/>
      <c r="H5437" s="220"/>
      <c r="I5437" s="223"/>
    </row>
    <row r="5438" spans="1:9">
      <c r="A5438" s="230"/>
      <c r="B5438" s="230"/>
      <c r="C5438" s="231"/>
      <c r="D5438" s="223"/>
      <c r="E5438" s="227"/>
      <c r="F5438" s="230"/>
      <c r="H5438" s="220"/>
      <c r="I5438" s="223"/>
    </row>
    <row r="5439" spans="1:9">
      <c r="A5439" s="230"/>
      <c r="B5439" s="230"/>
      <c r="C5439" s="231"/>
      <c r="D5439" s="223"/>
      <c r="E5439" s="227"/>
      <c r="F5439" s="230"/>
      <c r="H5439" s="220"/>
      <c r="I5439" s="223"/>
    </row>
    <row r="5440" spans="1:9">
      <c r="A5440" s="230"/>
      <c r="B5440" s="230"/>
      <c r="C5440" s="231"/>
      <c r="D5440" s="223"/>
      <c r="E5440" s="227"/>
      <c r="F5440" s="230"/>
      <c r="H5440" s="220"/>
      <c r="I5440" s="223"/>
    </row>
    <row r="5441" spans="1:9">
      <c r="A5441" s="230"/>
      <c r="B5441" s="230"/>
      <c r="C5441" s="231"/>
      <c r="D5441" s="223"/>
      <c r="E5441" s="227"/>
      <c r="F5441" s="230"/>
      <c r="H5441" s="220"/>
      <c r="I5441" s="223"/>
    </row>
    <row r="5442" spans="1:9">
      <c r="A5442" s="230"/>
      <c r="B5442" s="230"/>
      <c r="C5442" s="231"/>
      <c r="D5442" s="223"/>
      <c r="E5442" s="227"/>
      <c r="F5442" s="230"/>
      <c r="H5442" s="220"/>
      <c r="I5442" s="223"/>
    </row>
    <row r="5443" spans="1:9">
      <c r="A5443" s="230"/>
      <c r="B5443" s="230"/>
      <c r="C5443" s="231"/>
      <c r="D5443" s="223"/>
      <c r="E5443" s="227"/>
      <c r="F5443" s="230"/>
      <c r="H5443" s="220"/>
      <c r="I5443" s="223"/>
    </row>
    <row r="5444" spans="1:9">
      <c r="A5444" s="230"/>
      <c r="B5444" s="230"/>
      <c r="C5444" s="231"/>
      <c r="D5444" s="223"/>
      <c r="E5444" s="227"/>
      <c r="F5444" s="230"/>
      <c r="H5444" s="220"/>
      <c r="I5444" s="223"/>
    </row>
    <row r="5445" spans="1:9">
      <c r="A5445" s="230"/>
      <c r="B5445" s="230"/>
      <c r="C5445" s="231"/>
      <c r="D5445" s="223"/>
      <c r="E5445" s="227"/>
      <c r="F5445" s="230"/>
      <c r="H5445" s="220"/>
      <c r="I5445" s="223"/>
    </row>
    <row r="5446" spans="1:9">
      <c r="A5446" s="230"/>
      <c r="B5446" s="230"/>
      <c r="C5446" s="231"/>
      <c r="D5446" s="223"/>
      <c r="E5446" s="227"/>
      <c r="F5446" s="230"/>
      <c r="H5446" s="220"/>
      <c r="I5446" s="223"/>
    </row>
    <row r="5447" spans="1:9">
      <c r="A5447" s="230"/>
      <c r="B5447" s="230"/>
      <c r="C5447" s="231"/>
      <c r="D5447" s="223"/>
      <c r="E5447" s="227"/>
      <c r="F5447" s="230"/>
      <c r="H5447" s="220"/>
      <c r="I5447" s="223"/>
    </row>
    <row r="5448" spans="1:9">
      <c r="A5448" s="230"/>
      <c r="B5448" s="230"/>
      <c r="C5448" s="231"/>
      <c r="D5448" s="223"/>
      <c r="E5448" s="227"/>
      <c r="F5448" s="230"/>
      <c r="H5448" s="220"/>
      <c r="I5448" s="223"/>
    </row>
    <row r="5449" spans="1:9">
      <c r="A5449" s="230"/>
      <c r="B5449" s="230"/>
      <c r="C5449" s="231"/>
      <c r="D5449" s="223"/>
      <c r="E5449" s="227"/>
      <c r="F5449" s="230"/>
      <c r="H5449" s="220"/>
      <c r="I5449" s="223"/>
    </row>
    <row r="5450" spans="1:9">
      <c r="A5450" s="230"/>
      <c r="B5450" s="230"/>
      <c r="C5450" s="231"/>
      <c r="D5450" s="223"/>
      <c r="E5450" s="227"/>
      <c r="F5450" s="230"/>
      <c r="H5450" s="220"/>
      <c r="I5450" s="223"/>
    </row>
    <row r="5451" spans="1:9">
      <c r="A5451" s="230"/>
      <c r="B5451" s="230"/>
      <c r="C5451" s="231"/>
      <c r="D5451" s="223"/>
      <c r="E5451" s="227"/>
      <c r="F5451" s="230"/>
      <c r="H5451" s="220"/>
      <c r="I5451" s="223"/>
    </row>
    <row r="5452" spans="1:9">
      <c r="A5452" s="230"/>
      <c r="B5452" s="230"/>
      <c r="C5452" s="231"/>
      <c r="D5452" s="223"/>
      <c r="E5452" s="227"/>
      <c r="F5452" s="230"/>
      <c r="H5452" s="220"/>
      <c r="I5452" s="223"/>
    </row>
    <row r="5453" spans="1:9">
      <c r="A5453" s="230"/>
      <c r="B5453" s="230"/>
      <c r="C5453" s="231"/>
      <c r="D5453" s="223"/>
      <c r="E5453" s="227"/>
      <c r="F5453" s="230"/>
      <c r="H5453" s="220"/>
      <c r="I5453" s="223"/>
    </row>
    <row r="5454" spans="1:9">
      <c r="A5454" s="230"/>
      <c r="B5454" s="230"/>
      <c r="C5454" s="231"/>
      <c r="D5454" s="223"/>
      <c r="E5454" s="227"/>
      <c r="F5454" s="230"/>
      <c r="H5454" s="220"/>
      <c r="I5454" s="223"/>
    </row>
    <row r="5455" spans="1:9">
      <c r="A5455" s="230"/>
      <c r="B5455" s="230"/>
      <c r="C5455" s="231"/>
      <c r="D5455" s="223"/>
      <c r="E5455" s="227"/>
      <c r="F5455" s="230"/>
      <c r="H5455" s="220"/>
      <c r="I5455" s="223"/>
    </row>
    <row r="5456" spans="1:9">
      <c r="A5456" s="230"/>
      <c r="B5456" s="230"/>
      <c r="C5456" s="231"/>
      <c r="D5456" s="223"/>
      <c r="E5456" s="227"/>
      <c r="F5456" s="230"/>
      <c r="H5456" s="220"/>
      <c r="I5456" s="223"/>
    </row>
    <row r="5457" spans="1:9">
      <c r="A5457" s="230"/>
      <c r="B5457" s="230"/>
      <c r="C5457" s="231"/>
      <c r="D5457" s="223"/>
      <c r="E5457" s="227"/>
      <c r="F5457" s="230"/>
      <c r="H5457" s="220"/>
      <c r="I5457" s="223"/>
    </row>
    <row r="5458" spans="1:9">
      <c r="A5458" s="230"/>
      <c r="B5458" s="230"/>
      <c r="C5458" s="231"/>
      <c r="D5458" s="223"/>
      <c r="E5458" s="227"/>
      <c r="F5458" s="230"/>
      <c r="H5458" s="220"/>
      <c r="I5458" s="223"/>
    </row>
    <row r="5459" spans="1:9">
      <c r="A5459" s="230"/>
      <c r="B5459" s="230"/>
      <c r="C5459" s="231"/>
      <c r="D5459" s="223"/>
      <c r="E5459" s="227"/>
      <c r="F5459" s="230"/>
      <c r="H5459" s="220"/>
      <c r="I5459" s="223"/>
    </row>
    <row r="5460" spans="1:9">
      <c r="A5460" s="230"/>
      <c r="B5460" s="230"/>
      <c r="C5460" s="231"/>
      <c r="D5460" s="223"/>
      <c r="E5460" s="227"/>
      <c r="F5460" s="230"/>
      <c r="H5460" s="220"/>
      <c r="I5460" s="223"/>
    </row>
    <row r="5461" spans="1:9">
      <c r="A5461" s="230"/>
      <c r="B5461" s="230"/>
      <c r="C5461" s="231"/>
      <c r="D5461" s="223"/>
      <c r="E5461" s="227"/>
      <c r="F5461" s="230"/>
      <c r="H5461" s="220"/>
      <c r="I5461" s="223"/>
    </row>
    <row r="5462" spans="1:9">
      <c r="A5462" s="230"/>
      <c r="B5462" s="230"/>
      <c r="C5462" s="231"/>
      <c r="D5462" s="223"/>
      <c r="E5462" s="227"/>
      <c r="F5462" s="230"/>
      <c r="H5462" s="220"/>
      <c r="I5462" s="223"/>
    </row>
    <row r="5463" spans="1:9">
      <c r="A5463" s="230"/>
      <c r="B5463" s="230"/>
      <c r="C5463" s="231"/>
      <c r="D5463" s="223"/>
      <c r="E5463" s="227"/>
      <c r="F5463" s="230"/>
      <c r="H5463" s="220"/>
      <c r="I5463" s="223"/>
    </row>
    <row r="5464" spans="1:9">
      <c r="A5464" s="230"/>
      <c r="B5464" s="230"/>
      <c r="C5464" s="231"/>
      <c r="D5464" s="223"/>
      <c r="E5464" s="227"/>
      <c r="F5464" s="230"/>
      <c r="H5464" s="220"/>
      <c r="I5464" s="223"/>
    </row>
    <row r="5465" spans="1:9">
      <c r="A5465" s="230"/>
      <c r="B5465" s="230"/>
      <c r="C5465" s="231"/>
      <c r="D5465" s="223"/>
      <c r="E5465" s="227"/>
      <c r="F5465" s="230"/>
      <c r="H5465" s="220"/>
      <c r="I5465" s="223"/>
    </row>
    <row r="5466" spans="1:9">
      <c r="A5466" s="230"/>
      <c r="B5466" s="230"/>
      <c r="C5466" s="231"/>
      <c r="D5466" s="223"/>
      <c r="E5466" s="227"/>
      <c r="F5466" s="230"/>
      <c r="H5466" s="220"/>
      <c r="I5466" s="223"/>
    </row>
    <row r="5467" spans="1:9">
      <c r="A5467" s="230"/>
      <c r="B5467" s="230"/>
      <c r="C5467" s="231"/>
      <c r="D5467" s="223"/>
      <c r="E5467" s="227"/>
      <c r="F5467" s="230"/>
      <c r="H5467" s="220"/>
      <c r="I5467" s="223"/>
    </row>
    <row r="5468" spans="1:9">
      <c r="A5468" s="230"/>
      <c r="B5468" s="230"/>
      <c r="C5468" s="231"/>
      <c r="D5468" s="223"/>
      <c r="E5468" s="227"/>
      <c r="F5468" s="230"/>
      <c r="H5468" s="220"/>
      <c r="I5468" s="223"/>
    </row>
    <row r="5469" spans="1:9">
      <c r="A5469" s="230"/>
      <c r="B5469" s="230"/>
      <c r="C5469" s="231"/>
      <c r="D5469" s="223"/>
      <c r="E5469" s="227"/>
      <c r="F5469" s="230"/>
      <c r="H5469" s="220"/>
      <c r="I5469" s="223"/>
    </row>
    <row r="5470" spans="1:9">
      <c r="A5470" s="230"/>
      <c r="B5470" s="230"/>
      <c r="C5470" s="231"/>
      <c r="D5470" s="223"/>
      <c r="E5470" s="227"/>
      <c r="F5470" s="230"/>
      <c r="H5470" s="220"/>
      <c r="I5470" s="223"/>
    </row>
    <row r="5471" spans="1:9">
      <c r="A5471" s="230"/>
      <c r="B5471" s="230"/>
      <c r="C5471" s="231"/>
      <c r="D5471" s="223"/>
      <c r="E5471" s="227"/>
      <c r="F5471" s="230"/>
      <c r="H5471" s="220"/>
      <c r="I5471" s="223"/>
    </row>
    <row r="5472" spans="1:9">
      <c r="A5472" s="230"/>
      <c r="B5472" s="230"/>
      <c r="C5472" s="231"/>
      <c r="D5472" s="223"/>
      <c r="E5472" s="227"/>
      <c r="F5472" s="230"/>
      <c r="H5472" s="220"/>
      <c r="I5472" s="223"/>
    </row>
    <row r="5473" spans="1:9">
      <c r="A5473" s="230"/>
      <c r="B5473" s="230"/>
      <c r="C5473" s="231"/>
      <c r="D5473" s="223"/>
      <c r="E5473" s="227"/>
      <c r="F5473" s="230"/>
      <c r="H5473" s="220"/>
      <c r="I5473" s="223"/>
    </row>
    <row r="5474" spans="1:9">
      <c r="A5474" s="230"/>
      <c r="B5474" s="230"/>
      <c r="C5474" s="231"/>
      <c r="D5474" s="223"/>
      <c r="E5474" s="227"/>
      <c r="F5474" s="230"/>
      <c r="H5474" s="220"/>
      <c r="I5474" s="223"/>
    </row>
    <row r="5475" spans="1:9">
      <c r="A5475" s="230"/>
      <c r="B5475" s="230"/>
      <c r="C5475" s="231"/>
      <c r="D5475" s="223"/>
      <c r="E5475" s="227"/>
      <c r="F5475" s="230"/>
      <c r="H5475" s="220"/>
      <c r="I5475" s="223"/>
    </row>
    <row r="5476" spans="1:9">
      <c r="A5476" s="230"/>
      <c r="B5476" s="230"/>
      <c r="C5476" s="231"/>
      <c r="D5476" s="223"/>
      <c r="E5476" s="227"/>
      <c r="F5476" s="230"/>
      <c r="H5476" s="220"/>
      <c r="I5476" s="223"/>
    </row>
    <row r="5477" spans="1:9">
      <c r="A5477" s="230"/>
      <c r="B5477" s="230"/>
      <c r="C5477" s="231"/>
      <c r="D5477" s="223"/>
      <c r="E5477" s="227"/>
      <c r="F5477" s="230"/>
      <c r="H5477" s="220"/>
      <c r="I5477" s="223"/>
    </row>
    <row r="5478" spans="1:9">
      <c r="A5478" s="230"/>
      <c r="B5478" s="230"/>
      <c r="C5478" s="231"/>
      <c r="D5478" s="223"/>
      <c r="E5478" s="227"/>
      <c r="F5478" s="230"/>
      <c r="H5478" s="220"/>
      <c r="I5478" s="223"/>
    </row>
    <row r="5479" spans="1:9">
      <c r="A5479" s="230"/>
      <c r="B5479" s="230"/>
      <c r="C5479" s="231"/>
      <c r="D5479" s="223"/>
      <c r="E5479" s="227"/>
      <c r="F5479" s="230"/>
      <c r="H5479" s="220"/>
      <c r="I5479" s="223"/>
    </row>
    <row r="5480" spans="1:9">
      <c r="A5480" s="230"/>
      <c r="B5480" s="230"/>
      <c r="C5480" s="231"/>
      <c r="D5480" s="223"/>
      <c r="E5480" s="227"/>
      <c r="F5480" s="230"/>
      <c r="H5480" s="220"/>
      <c r="I5480" s="223"/>
    </row>
    <row r="5481" spans="1:9">
      <c r="A5481" s="230"/>
      <c r="B5481" s="230"/>
      <c r="C5481" s="231"/>
      <c r="D5481" s="223"/>
      <c r="E5481" s="227"/>
      <c r="F5481" s="230"/>
      <c r="H5481" s="220"/>
      <c r="I5481" s="223"/>
    </row>
    <row r="5482" spans="1:9">
      <c r="A5482" s="230"/>
      <c r="B5482" s="230"/>
      <c r="C5482" s="231"/>
      <c r="D5482" s="223"/>
      <c r="E5482" s="227"/>
      <c r="F5482" s="230"/>
      <c r="H5482" s="220"/>
      <c r="I5482" s="223"/>
    </row>
    <row r="5483" spans="1:9">
      <c r="A5483" s="230"/>
      <c r="B5483" s="230"/>
      <c r="C5483" s="231"/>
      <c r="D5483" s="223"/>
      <c r="E5483" s="227"/>
      <c r="F5483" s="230"/>
      <c r="H5483" s="220"/>
      <c r="I5483" s="223"/>
    </row>
    <row r="5484" spans="1:9">
      <c r="A5484" s="230"/>
      <c r="B5484" s="230"/>
      <c r="C5484" s="231"/>
      <c r="D5484" s="223"/>
      <c r="E5484" s="227"/>
      <c r="F5484" s="230"/>
      <c r="H5484" s="220"/>
      <c r="I5484" s="223"/>
    </row>
    <row r="5485" spans="1:9">
      <c r="A5485" s="230"/>
      <c r="B5485" s="230"/>
      <c r="C5485" s="231"/>
      <c r="D5485" s="223"/>
      <c r="E5485" s="227"/>
      <c r="F5485" s="230"/>
      <c r="H5485" s="220"/>
      <c r="I5485" s="223"/>
    </row>
    <row r="5486" spans="1:9">
      <c r="A5486" s="230"/>
      <c r="B5486" s="230"/>
      <c r="C5486" s="231"/>
      <c r="D5486" s="223"/>
      <c r="E5486" s="227"/>
      <c r="F5486" s="230"/>
      <c r="H5486" s="220"/>
      <c r="I5486" s="223"/>
    </row>
    <row r="5487" spans="1:9">
      <c r="A5487" s="230"/>
      <c r="B5487" s="230"/>
      <c r="C5487" s="231"/>
      <c r="D5487" s="223"/>
      <c r="E5487" s="227"/>
      <c r="F5487" s="230"/>
      <c r="H5487" s="220"/>
      <c r="I5487" s="223"/>
    </row>
    <row r="5488" spans="1:9">
      <c r="A5488" s="230"/>
      <c r="B5488" s="230"/>
      <c r="C5488" s="231"/>
      <c r="D5488" s="223"/>
      <c r="E5488" s="227"/>
      <c r="F5488" s="230"/>
      <c r="H5488" s="220"/>
      <c r="I5488" s="223"/>
    </row>
    <row r="5489" spans="1:9">
      <c r="A5489" s="230"/>
      <c r="B5489" s="230"/>
      <c r="C5489" s="231"/>
      <c r="D5489" s="223"/>
      <c r="E5489" s="227"/>
      <c r="F5489" s="230"/>
      <c r="H5489" s="220"/>
      <c r="I5489" s="223"/>
    </row>
    <row r="5490" spans="1:9">
      <c r="A5490" s="230"/>
      <c r="B5490" s="230"/>
      <c r="C5490" s="231"/>
      <c r="D5490" s="223"/>
      <c r="E5490" s="227"/>
      <c r="F5490" s="230"/>
      <c r="H5490" s="220"/>
      <c r="I5490" s="223"/>
    </row>
    <row r="5491" spans="1:9">
      <c r="A5491" s="230"/>
      <c r="B5491" s="230"/>
      <c r="C5491" s="231"/>
      <c r="D5491" s="223"/>
      <c r="E5491" s="227"/>
      <c r="F5491" s="230"/>
      <c r="H5491" s="220"/>
      <c r="I5491" s="223"/>
    </row>
    <row r="5492" spans="1:9">
      <c r="A5492" s="230"/>
      <c r="B5492" s="230"/>
      <c r="C5492" s="231"/>
      <c r="D5492" s="223"/>
      <c r="E5492" s="227"/>
      <c r="F5492" s="230"/>
      <c r="H5492" s="220"/>
      <c r="I5492" s="223"/>
    </row>
    <row r="5493" spans="1:9">
      <c r="A5493" s="230"/>
      <c r="B5493" s="230"/>
      <c r="C5493" s="231"/>
      <c r="D5493" s="223"/>
      <c r="E5493" s="227"/>
      <c r="F5493" s="230"/>
      <c r="H5493" s="220"/>
      <c r="I5493" s="223"/>
    </row>
    <row r="5494" spans="1:9">
      <c r="A5494" s="230"/>
      <c r="B5494" s="230"/>
      <c r="C5494" s="231"/>
      <c r="D5494" s="223"/>
      <c r="E5494" s="227"/>
      <c r="F5494" s="230"/>
      <c r="H5494" s="220"/>
      <c r="I5494" s="223"/>
    </row>
    <row r="5495" spans="1:9">
      <c r="A5495" s="230"/>
      <c r="B5495" s="230"/>
      <c r="C5495" s="231"/>
      <c r="D5495" s="223"/>
      <c r="E5495" s="227"/>
      <c r="F5495" s="230"/>
      <c r="H5495" s="220"/>
      <c r="I5495" s="223"/>
    </row>
    <row r="5496" spans="1:9">
      <c r="A5496" s="230"/>
      <c r="B5496" s="230"/>
      <c r="C5496" s="231"/>
      <c r="D5496" s="223"/>
      <c r="E5496" s="227"/>
      <c r="F5496" s="230"/>
      <c r="H5496" s="220"/>
      <c r="I5496" s="223"/>
    </row>
    <row r="5497" spans="1:9">
      <c r="A5497" s="230"/>
      <c r="B5497" s="230"/>
      <c r="C5497" s="231"/>
      <c r="D5497" s="223"/>
      <c r="E5497" s="227"/>
      <c r="F5497" s="230"/>
      <c r="H5497" s="220"/>
      <c r="I5497" s="223"/>
    </row>
    <row r="5498" spans="1:9">
      <c r="A5498" s="230"/>
      <c r="B5498" s="230"/>
      <c r="C5498" s="231"/>
      <c r="D5498" s="223"/>
      <c r="E5498" s="227"/>
      <c r="F5498" s="230"/>
      <c r="H5498" s="220"/>
      <c r="I5498" s="223"/>
    </row>
    <row r="5499" spans="1:9">
      <c r="A5499" s="230"/>
      <c r="B5499" s="230"/>
      <c r="C5499" s="231"/>
      <c r="D5499" s="223"/>
      <c r="E5499" s="227"/>
      <c r="F5499" s="230"/>
      <c r="H5499" s="220"/>
      <c r="I5499" s="223"/>
    </row>
    <row r="5500" spans="1:9">
      <c r="A5500" s="230"/>
      <c r="B5500" s="230"/>
      <c r="C5500" s="231"/>
      <c r="D5500" s="223"/>
      <c r="E5500" s="227"/>
      <c r="F5500" s="230"/>
      <c r="H5500" s="220"/>
      <c r="I5500" s="223"/>
    </row>
    <row r="5501" spans="1:9">
      <c r="A5501" s="230"/>
      <c r="B5501" s="230"/>
      <c r="C5501" s="231"/>
      <c r="D5501" s="223"/>
      <c r="E5501" s="227"/>
      <c r="F5501" s="230"/>
      <c r="H5501" s="220"/>
      <c r="I5501" s="223"/>
    </row>
    <row r="5502" spans="1:9">
      <c r="A5502" s="230"/>
      <c r="B5502" s="230"/>
      <c r="C5502" s="231"/>
      <c r="D5502" s="223"/>
      <c r="E5502" s="227"/>
      <c r="F5502" s="230"/>
      <c r="H5502" s="220"/>
      <c r="I5502" s="223"/>
    </row>
    <row r="5503" spans="1:9">
      <c r="A5503" s="230"/>
      <c r="B5503" s="230"/>
      <c r="C5503" s="231"/>
      <c r="D5503" s="223"/>
      <c r="E5503" s="227"/>
      <c r="F5503" s="230"/>
      <c r="H5503" s="220"/>
      <c r="I5503" s="223"/>
    </row>
    <row r="5504" spans="1:9">
      <c r="A5504" s="230"/>
      <c r="B5504" s="230"/>
      <c r="C5504" s="231"/>
      <c r="D5504" s="223"/>
      <c r="E5504" s="227"/>
      <c r="F5504" s="230"/>
      <c r="H5504" s="220"/>
      <c r="I5504" s="223"/>
    </row>
    <row r="5505" spans="1:9">
      <c r="A5505" s="230"/>
      <c r="B5505" s="230"/>
      <c r="C5505" s="231"/>
      <c r="D5505" s="223"/>
      <c r="E5505" s="227"/>
      <c r="F5505" s="230"/>
      <c r="H5505" s="220"/>
      <c r="I5505" s="223"/>
    </row>
    <row r="5506" spans="1:9">
      <c r="A5506" s="230"/>
      <c r="B5506" s="230"/>
      <c r="C5506" s="231"/>
      <c r="D5506" s="223"/>
      <c r="E5506" s="227"/>
      <c r="F5506" s="230"/>
      <c r="H5506" s="220"/>
      <c r="I5506" s="223"/>
    </row>
    <row r="5507" spans="1:9">
      <c r="A5507" s="230"/>
      <c r="B5507" s="230"/>
      <c r="C5507" s="231"/>
      <c r="D5507" s="223"/>
      <c r="E5507" s="227"/>
      <c r="F5507" s="230"/>
      <c r="H5507" s="220"/>
      <c r="I5507" s="223"/>
    </row>
    <row r="5508" spans="1:9">
      <c r="A5508" s="230"/>
      <c r="B5508" s="230"/>
      <c r="C5508" s="231"/>
      <c r="D5508" s="223"/>
      <c r="E5508" s="227"/>
      <c r="F5508" s="230"/>
      <c r="H5508" s="220"/>
      <c r="I5508" s="223"/>
    </row>
    <row r="5509" spans="1:9">
      <c r="A5509" s="230"/>
      <c r="B5509" s="230"/>
      <c r="C5509" s="231"/>
      <c r="D5509" s="223"/>
      <c r="E5509" s="227"/>
      <c r="F5509" s="230"/>
      <c r="H5509" s="220"/>
      <c r="I5509" s="223"/>
    </row>
    <row r="5510" spans="1:9">
      <c r="A5510" s="230"/>
      <c r="B5510" s="230"/>
      <c r="C5510" s="231"/>
      <c r="D5510" s="223"/>
      <c r="E5510" s="227"/>
      <c r="F5510" s="230"/>
      <c r="H5510" s="220"/>
      <c r="I5510" s="223"/>
    </row>
    <row r="5511" spans="1:9">
      <c r="A5511" s="230"/>
      <c r="B5511" s="230"/>
      <c r="C5511" s="231"/>
      <c r="D5511" s="223"/>
      <c r="E5511" s="227"/>
      <c r="F5511" s="230"/>
      <c r="H5511" s="220"/>
      <c r="I5511" s="223"/>
    </row>
    <row r="5512" spans="1:9">
      <c r="A5512" s="230"/>
      <c r="B5512" s="230"/>
      <c r="C5512" s="231"/>
      <c r="D5512" s="223"/>
      <c r="E5512" s="227"/>
      <c r="F5512" s="230"/>
      <c r="H5512" s="220"/>
      <c r="I5512" s="223"/>
    </row>
    <row r="5513" spans="1:9">
      <c r="A5513" s="230"/>
      <c r="B5513" s="230"/>
      <c r="C5513" s="231"/>
      <c r="D5513" s="223"/>
      <c r="E5513" s="227"/>
      <c r="F5513" s="230"/>
      <c r="H5513" s="220"/>
      <c r="I5513" s="223"/>
    </row>
    <row r="5514" spans="1:9">
      <c r="A5514" s="230"/>
      <c r="B5514" s="230"/>
      <c r="C5514" s="231"/>
      <c r="D5514" s="223"/>
      <c r="E5514" s="227"/>
      <c r="F5514" s="230"/>
      <c r="H5514" s="220"/>
      <c r="I5514" s="223"/>
    </row>
    <row r="5515" spans="1:9">
      <c r="A5515" s="230"/>
      <c r="B5515" s="230"/>
      <c r="C5515" s="231"/>
      <c r="D5515" s="223"/>
      <c r="E5515" s="227"/>
      <c r="F5515" s="230"/>
      <c r="H5515" s="220"/>
      <c r="I5515" s="223"/>
    </row>
    <row r="5516" spans="1:9">
      <c r="A5516" s="230"/>
      <c r="B5516" s="230"/>
      <c r="C5516" s="231"/>
      <c r="D5516" s="223"/>
      <c r="E5516" s="227"/>
      <c r="F5516" s="230"/>
      <c r="H5516" s="220"/>
      <c r="I5516" s="223"/>
    </row>
    <row r="5517" spans="1:9">
      <c r="A5517" s="230"/>
      <c r="B5517" s="230"/>
      <c r="C5517" s="231"/>
      <c r="D5517" s="223"/>
      <c r="E5517" s="227"/>
      <c r="F5517" s="230"/>
      <c r="H5517" s="220"/>
      <c r="I5517" s="223"/>
    </row>
    <row r="5518" spans="1:9">
      <c r="A5518" s="230"/>
      <c r="B5518" s="230"/>
      <c r="C5518" s="231"/>
      <c r="D5518" s="223"/>
      <c r="E5518" s="227"/>
      <c r="F5518" s="230"/>
      <c r="H5518" s="220"/>
      <c r="I5518" s="223"/>
    </row>
    <row r="5519" spans="1:9">
      <c r="A5519" s="230"/>
      <c r="B5519" s="230"/>
      <c r="C5519" s="231"/>
      <c r="D5519" s="223"/>
      <c r="E5519" s="227"/>
      <c r="F5519" s="230"/>
      <c r="H5519" s="220"/>
      <c r="I5519" s="223"/>
    </row>
    <row r="5520" spans="1:9">
      <c r="A5520" s="230"/>
      <c r="B5520" s="230"/>
      <c r="C5520" s="231"/>
      <c r="D5520" s="223"/>
      <c r="E5520" s="227"/>
      <c r="F5520" s="230"/>
      <c r="H5520" s="220"/>
      <c r="I5520" s="223"/>
    </row>
    <row r="5521" spans="1:9">
      <c r="A5521" s="230"/>
      <c r="B5521" s="230"/>
      <c r="C5521" s="231"/>
      <c r="D5521" s="223"/>
      <c r="E5521" s="227"/>
      <c r="F5521" s="230"/>
      <c r="H5521" s="220"/>
      <c r="I5521" s="223"/>
    </row>
    <row r="5522" spans="1:9">
      <c r="A5522" s="230"/>
      <c r="B5522" s="230"/>
      <c r="C5522" s="231"/>
      <c r="D5522" s="223"/>
      <c r="E5522" s="227"/>
      <c r="F5522" s="230"/>
      <c r="H5522" s="220"/>
      <c r="I5522" s="223"/>
    </row>
    <row r="5523" spans="1:9">
      <c r="A5523" s="230"/>
      <c r="B5523" s="230"/>
      <c r="C5523" s="231"/>
      <c r="D5523" s="223"/>
      <c r="E5523" s="227"/>
      <c r="F5523" s="230"/>
      <c r="H5523" s="220"/>
      <c r="I5523" s="223"/>
    </row>
    <row r="5524" spans="1:9">
      <c r="A5524" s="230"/>
      <c r="B5524" s="230"/>
      <c r="C5524" s="231"/>
      <c r="D5524" s="223"/>
      <c r="E5524" s="227"/>
      <c r="F5524" s="230"/>
      <c r="H5524" s="220"/>
      <c r="I5524" s="223"/>
    </row>
    <row r="5525" spans="1:9">
      <c r="A5525" s="230"/>
      <c r="B5525" s="230"/>
      <c r="C5525" s="231"/>
      <c r="D5525" s="223"/>
      <c r="E5525" s="227"/>
      <c r="F5525" s="230"/>
      <c r="H5525" s="220"/>
      <c r="I5525" s="223"/>
    </row>
    <row r="5526" spans="1:9">
      <c r="A5526" s="230"/>
      <c r="B5526" s="230"/>
      <c r="C5526" s="231"/>
      <c r="D5526" s="223"/>
      <c r="E5526" s="227"/>
      <c r="F5526" s="230"/>
      <c r="H5526" s="220"/>
      <c r="I5526" s="223"/>
    </row>
    <row r="5527" spans="1:9">
      <c r="A5527" s="230"/>
      <c r="B5527" s="230"/>
      <c r="C5527" s="231"/>
      <c r="D5527" s="223"/>
      <c r="E5527" s="227"/>
      <c r="F5527" s="230"/>
      <c r="H5527" s="220"/>
      <c r="I5527" s="223"/>
    </row>
    <row r="5528" spans="1:9">
      <c r="A5528" s="230"/>
      <c r="B5528" s="230"/>
      <c r="C5528" s="231"/>
      <c r="D5528" s="223"/>
      <c r="E5528" s="227"/>
      <c r="F5528" s="230"/>
      <c r="H5528" s="220"/>
      <c r="I5528" s="223"/>
    </row>
    <row r="5529" spans="1:9">
      <c r="A5529" s="230"/>
      <c r="B5529" s="230"/>
      <c r="C5529" s="231"/>
      <c r="D5529" s="223"/>
      <c r="E5529" s="227"/>
      <c r="F5529" s="230"/>
      <c r="H5529" s="220"/>
      <c r="I5529" s="223"/>
    </row>
    <row r="5530" spans="1:9">
      <c r="A5530" s="230"/>
      <c r="B5530" s="230"/>
      <c r="C5530" s="231"/>
      <c r="D5530" s="223"/>
      <c r="E5530" s="227"/>
      <c r="F5530" s="230"/>
      <c r="H5530" s="220"/>
      <c r="I5530" s="223"/>
    </row>
    <row r="5531" spans="1:9">
      <c r="A5531" s="230"/>
      <c r="B5531" s="230"/>
      <c r="C5531" s="231"/>
      <c r="D5531" s="223"/>
      <c r="E5531" s="227"/>
      <c r="F5531" s="230"/>
      <c r="H5531" s="220"/>
      <c r="I5531" s="223"/>
    </row>
    <row r="5532" spans="1:9">
      <c r="A5532" s="230"/>
      <c r="B5532" s="230"/>
      <c r="C5532" s="231"/>
      <c r="D5532" s="223"/>
      <c r="E5532" s="227"/>
      <c r="F5532" s="230"/>
      <c r="H5532" s="220"/>
      <c r="I5532" s="223"/>
    </row>
    <row r="5533" spans="1:9">
      <c r="A5533" s="230"/>
      <c r="B5533" s="230"/>
      <c r="C5533" s="231"/>
      <c r="D5533" s="223"/>
      <c r="E5533" s="227"/>
      <c r="F5533" s="230"/>
      <c r="H5533" s="220"/>
      <c r="I5533" s="223"/>
    </row>
    <row r="5534" spans="1:9">
      <c r="A5534" s="230"/>
      <c r="B5534" s="230"/>
      <c r="C5534" s="231"/>
      <c r="D5534" s="223"/>
      <c r="E5534" s="227"/>
      <c r="F5534" s="230"/>
      <c r="H5534" s="220"/>
      <c r="I5534" s="223"/>
    </row>
    <row r="5535" spans="1:9">
      <c r="A5535" s="230"/>
      <c r="B5535" s="230"/>
      <c r="C5535" s="231"/>
      <c r="D5535" s="223"/>
      <c r="E5535" s="227"/>
      <c r="F5535" s="230"/>
      <c r="H5535" s="220"/>
      <c r="I5535" s="223"/>
    </row>
    <row r="5536" spans="1:9">
      <c r="A5536" s="230"/>
      <c r="B5536" s="230"/>
      <c r="C5536" s="231"/>
      <c r="D5536" s="223"/>
      <c r="E5536" s="227"/>
      <c r="F5536" s="230"/>
      <c r="H5536" s="220"/>
      <c r="I5536" s="223"/>
    </row>
    <row r="5537" spans="1:9">
      <c r="A5537" s="230"/>
      <c r="B5537" s="230"/>
      <c r="C5537" s="231"/>
      <c r="D5537" s="223"/>
      <c r="E5537" s="227"/>
      <c r="F5537" s="230"/>
      <c r="H5537" s="220"/>
      <c r="I5537" s="223"/>
    </row>
    <row r="5538" spans="1:9">
      <c r="A5538" s="230"/>
      <c r="B5538" s="230"/>
      <c r="C5538" s="231"/>
      <c r="D5538" s="223"/>
      <c r="E5538" s="227"/>
      <c r="F5538" s="230"/>
      <c r="H5538" s="220"/>
      <c r="I5538" s="223"/>
    </row>
    <row r="5539" spans="1:9">
      <c r="A5539" s="230"/>
      <c r="B5539" s="230"/>
      <c r="C5539" s="231"/>
      <c r="D5539" s="223"/>
      <c r="E5539" s="227"/>
      <c r="F5539" s="230"/>
      <c r="H5539" s="220"/>
      <c r="I5539" s="223"/>
    </row>
    <row r="5540" spans="1:9">
      <c r="A5540" s="230"/>
      <c r="B5540" s="230"/>
      <c r="C5540" s="231"/>
      <c r="D5540" s="223"/>
      <c r="E5540" s="227"/>
      <c r="F5540" s="230"/>
      <c r="H5540" s="220"/>
      <c r="I5540" s="223"/>
    </row>
    <row r="5541" spans="1:9">
      <c r="A5541" s="230"/>
      <c r="B5541" s="230"/>
      <c r="C5541" s="231"/>
      <c r="D5541" s="223"/>
      <c r="E5541" s="227"/>
      <c r="F5541" s="230"/>
      <c r="H5541" s="220"/>
      <c r="I5541" s="223"/>
    </row>
    <row r="5542" spans="1:9">
      <c r="A5542" s="230"/>
      <c r="B5542" s="230"/>
      <c r="C5542" s="231"/>
      <c r="D5542" s="223"/>
      <c r="E5542" s="227"/>
      <c r="F5542" s="230"/>
      <c r="H5542" s="220"/>
      <c r="I5542" s="223"/>
    </row>
    <row r="5543" spans="1:9">
      <c r="A5543" s="230"/>
      <c r="B5543" s="230"/>
      <c r="C5543" s="231"/>
      <c r="D5543" s="223"/>
      <c r="E5543" s="227"/>
      <c r="F5543" s="230"/>
      <c r="H5543" s="220"/>
      <c r="I5543" s="223"/>
    </row>
    <row r="5544" spans="1:9">
      <c r="A5544" s="230"/>
      <c r="B5544" s="230"/>
      <c r="C5544" s="231"/>
      <c r="D5544" s="223"/>
      <c r="E5544" s="227"/>
      <c r="F5544" s="230"/>
      <c r="H5544" s="220"/>
      <c r="I5544" s="223"/>
    </row>
    <row r="5545" spans="1:9">
      <c r="A5545" s="230"/>
      <c r="B5545" s="230"/>
      <c r="C5545" s="231"/>
      <c r="D5545" s="223"/>
      <c r="E5545" s="227"/>
      <c r="F5545" s="230"/>
      <c r="H5545" s="220"/>
      <c r="I5545" s="223"/>
    </row>
    <row r="5546" spans="1:9">
      <c r="A5546" s="230"/>
      <c r="B5546" s="230"/>
      <c r="C5546" s="231"/>
      <c r="D5546" s="223"/>
      <c r="E5546" s="227"/>
      <c r="F5546" s="230"/>
      <c r="H5546" s="220"/>
      <c r="I5546" s="223"/>
    </row>
    <row r="5547" spans="1:9">
      <c r="A5547" s="230"/>
      <c r="B5547" s="230"/>
      <c r="C5547" s="231"/>
      <c r="D5547" s="223"/>
      <c r="E5547" s="227"/>
      <c r="F5547" s="230"/>
      <c r="H5547" s="220"/>
      <c r="I5547" s="223"/>
    </row>
    <row r="5548" spans="1:9">
      <c r="A5548" s="230"/>
      <c r="B5548" s="230"/>
      <c r="C5548" s="231"/>
      <c r="D5548" s="223"/>
      <c r="E5548" s="227"/>
      <c r="F5548" s="230"/>
      <c r="H5548" s="220"/>
      <c r="I5548" s="223"/>
    </row>
    <row r="5549" spans="1:9">
      <c r="A5549" s="230"/>
      <c r="B5549" s="230"/>
      <c r="C5549" s="231"/>
      <c r="D5549" s="223"/>
      <c r="E5549" s="227"/>
      <c r="F5549" s="230"/>
      <c r="H5549" s="220"/>
      <c r="I5549" s="223"/>
    </row>
    <row r="5550" spans="1:9">
      <c r="A5550" s="230"/>
      <c r="B5550" s="230"/>
      <c r="C5550" s="231"/>
      <c r="D5550" s="223"/>
      <c r="E5550" s="227"/>
      <c r="F5550" s="230"/>
      <c r="H5550" s="220"/>
      <c r="I5550" s="223"/>
    </row>
    <row r="5551" spans="1:9">
      <c r="A5551" s="230"/>
      <c r="B5551" s="230"/>
      <c r="C5551" s="231"/>
      <c r="D5551" s="223"/>
      <c r="E5551" s="227"/>
      <c r="F5551" s="230"/>
      <c r="H5551" s="220"/>
      <c r="I5551" s="223"/>
    </row>
    <row r="5552" spans="1:9">
      <c r="A5552" s="230"/>
      <c r="B5552" s="230"/>
      <c r="C5552" s="231"/>
      <c r="D5552" s="223"/>
      <c r="E5552" s="227"/>
      <c r="F5552" s="230"/>
      <c r="H5552" s="220"/>
      <c r="I5552" s="223"/>
    </row>
    <row r="5553" spans="1:9">
      <c r="A5553" s="230"/>
      <c r="B5553" s="230"/>
      <c r="C5553" s="231"/>
      <c r="D5553" s="223"/>
      <c r="E5553" s="227"/>
      <c r="F5553" s="230"/>
      <c r="H5553" s="220"/>
      <c r="I5553" s="223"/>
    </row>
    <row r="5554" spans="1:9">
      <c r="A5554" s="230"/>
      <c r="B5554" s="230"/>
      <c r="C5554" s="231"/>
      <c r="D5554" s="223"/>
      <c r="E5554" s="227"/>
      <c r="F5554" s="230"/>
      <c r="H5554" s="220"/>
      <c r="I5554" s="223"/>
    </row>
    <row r="5555" spans="1:9">
      <c r="A5555" s="230"/>
      <c r="B5555" s="230"/>
      <c r="C5555" s="231"/>
      <c r="D5555" s="223"/>
      <c r="E5555" s="227"/>
      <c r="F5555" s="230"/>
      <c r="H5555" s="220"/>
      <c r="I5555" s="223"/>
    </row>
    <row r="5556" spans="1:9">
      <c r="A5556" s="230"/>
      <c r="B5556" s="230"/>
      <c r="C5556" s="231"/>
      <c r="D5556" s="223"/>
      <c r="E5556" s="227"/>
      <c r="F5556" s="230"/>
      <c r="H5556" s="220"/>
      <c r="I5556" s="223"/>
    </row>
    <row r="5557" spans="1:9">
      <c r="A5557" s="230"/>
      <c r="B5557" s="230"/>
      <c r="C5557" s="231"/>
      <c r="D5557" s="223"/>
      <c r="E5557" s="227"/>
      <c r="F5557" s="230"/>
      <c r="H5557" s="220"/>
      <c r="I5557" s="223"/>
    </row>
    <row r="5558" spans="1:9">
      <c r="A5558" s="230"/>
      <c r="B5558" s="230"/>
      <c r="C5558" s="231"/>
      <c r="D5558" s="223"/>
      <c r="E5558" s="227"/>
      <c r="F5558" s="230"/>
      <c r="H5558" s="220"/>
      <c r="I5558" s="223"/>
    </row>
    <row r="5559" spans="1:9">
      <c r="A5559" s="230"/>
      <c r="B5559" s="230"/>
      <c r="C5559" s="231"/>
      <c r="D5559" s="223"/>
      <c r="E5559" s="227"/>
      <c r="F5559" s="230"/>
      <c r="H5559" s="220"/>
      <c r="I5559" s="223"/>
    </row>
    <row r="5560" spans="1:9">
      <c r="A5560" s="230"/>
      <c r="B5560" s="230"/>
      <c r="C5560" s="231"/>
      <c r="D5560" s="223"/>
      <c r="E5560" s="227"/>
      <c r="F5560" s="230"/>
      <c r="H5560" s="220"/>
      <c r="I5560" s="223"/>
    </row>
    <row r="5561" spans="1:9">
      <c r="A5561" s="230"/>
      <c r="B5561" s="230"/>
      <c r="C5561" s="231"/>
      <c r="D5561" s="223"/>
      <c r="E5561" s="227"/>
      <c r="F5561" s="230"/>
      <c r="H5561" s="220"/>
      <c r="I5561" s="223"/>
    </row>
    <row r="5562" spans="1:9">
      <c r="A5562" s="230"/>
      <c r="B5562" s="230"/>
      <c r="C5562" s="231"/>
      <c r="D5562" s="223"/>
      <c r="E5562" s="227"/>
      <c r="F5562" s="230"/>
      <c r="H5562" s="220"/>
      <c r="I5562" s="223"/>
    </row>
    <row r="5563" spans="1:9">
      <c r="A5563" s="230"/>
      <c r="B5563" s="230"/>
      <c r="C5563" s="231"/>
      <c r="D5563" s="223"/>
      <c r="E5563" s="227"/>
      <c r="F5563" s="230"/>
      <c r="H5563" s="220"/>
      <c r="I5563" s="223"/>
    </row>
    <row r="5564" spans="1:9">
      <c r="A5564" s="230"/>
      <c r="B5564" s="230"/>
      <c r="C5564" s="231"/>
      <c r="D5564" s="223"/>
      <c r="E5564" s="227"/>
      <c r="F5564" s="230"/>
      <c r="H5564" s="220"/>
      <c r="I5564" s="223"/>
    </row>
    <row r="5565" spans="1:9">
      <c r="A5565" s="230"/>
      <c r="B5565" s="230"/>
      <c r="C5565" s="231"/>
      <c r="D5565" s="223"/>
      <c r="E5565" s="227"/>
      <c r="F5565" s="230"/>
      <c r="H5565" s="220"/>
      <c r="I5565" s="223"/>
    </row>
    <row r="5566" spans="1:9">
      <c r="A5566" s="230"/>
      <c r="B5566" s="230"/>
      <c r="C5566" s="231"/>
      <c r="D5566" s="223"/>
      <c r="E5566" s="227"/>
      <c r="F5566" s="230"/>
      <c r="H5566" s="220"/>
      <c r="I5566" s="223"/>
    </row>
    <row r="5567" spans="1:9">
      <c r="A5567" s="230"/>
      <c r="B5567" s="230"/>
      <c r="C5567" s="231"/>
      <c r="D5567" s="223"/>
      <c r="E5567" s="227"/>
      <c r="F5567" s="230"/>
      <c r="H5567" s="220"/>
      <c r="I5567" s="223"/>
    </row>
    <row r="5568" spans="1:9">
      <c r="A5568" s="230"/>
      <c r="B5568" s="230"/>
      <c r="C5568" s="231"/>
      <c r="D5568" s="223"/>
      <c r="E5568" s="227"/>
      <c r="F5568" s="230"/>
      <c r="H5568" s="220"/>
      <c r="I5568" s="223"/>
    </row>
    <row r="5569" spans="1:9">
      <c r="A5569" s="230"/>
      <c r="B5569" s="230"/>
      <c r="C5569" s="231"/>
      <c r="D5569" s="223"/>
      <c r="E5569" s="227"/>
      <c r="F5569" s="230"/>
      <c r="H5569" s="220"/>
      <c r="I5569" s="223"/>
    </row>
    <row r="5570" spans="1:9">
      <c r="A5570" s="230"/>
      <c r="B5570" s="230"/>
      <c r="C5570" s="231"/>
      <c r="D5570" s="223"/>
      <c r="E5570" s="227"/>
      <c r="F5570" s="230"/>
      <c r="H5570" s="220"/>
      <c r="I5570" s="223"/>
    </row>
    <row r="5571" spans="1:9">
      <c r="A5571" s="230"/>
      <c r="B5571" s="230"/>
      <c r="C5571" s="231"/>
      <c r="D5571" s="223"/>
      <c r="E5571" s="227"/>
      <c r="F5571" s="230"/>
      <c r="H5571" s="220"/>
      <c r="I5571" s="223"/>
    </row>
    <row r="5572" spans="1:9">
      <c r="A5572" s="230"/>
      <c r="B5572" s="230"/>
      <c r="C5572" s="231"/>
      <c r="D5572" s="223"/>
      <c r="E5572" s="227"/>
      <c r="F5572" s="230"/>
      <c r="H5572" s="220"/>
      <c r="I5572" s="223"/>
    </row>
    <row r="5573" spans="1:9">
      <c r="A5573" s="230"/>
      <c r="B5573" s="230"/>
      <c r="C5573" s="231"/>
      <c r="D5573" s="223"/>
      <c r="E5573" s="227"/>
      <c r="F5573" s="230"/>
      <c r="H5573" s="220"/>
      <c r="I5573" s="223"/>
    </row>
    <row r="5574" spans="1:9">
      <c r="A5574" s="230"/>
      <c r="B5574" s="230"/>
      <c r="C5574" s="231"/>
      <c r="D5574" s="223"/>
      <c r="E5574" s="227"/>
      <c r="F5574" s="230"/>
      <c r="H5574" s="220"/>
      <c r="I5574" s="223"/>
    </row>
    <row r="5575" spans="1:9">
      <c r="A5575" s="230"/>
      <c r="B5575" s="230"/>
      <c r="C5575" s="231"/>
      <c r="D5575" s="223"/>
      <c r="E5575" s="227"/>
      <c r="F5575" s="230"/>
      <c r="H5575" s="220"/>
      <c r="I5575" s="223"/>
    </row>
    <row r="5576" spans="1:9">
      <c r="A5576" s="230"/>
      <c r="B5576" s="230"/>
      <c r="C5576" s="231"/>
      <c r="D5576" s="223"/>
      <c r="E5576" s="227"/>
      <c r="F5576" s="230"/>
      <c r="H5576" s="220"/>
      <c r="I5576" s="223"/>
    </row>
    <row r="5577" spans="1:9">
      <c r="A5577" s="230"/>
      <c r="B5577" s="230"/>
      <c r="C5577" s="231"/>
      <c r="D5577" s="223"/>
      <c r="E5577" s="227"/>
      <c r="F5577" s="230"/>
      <c r="H5577" s="220"/>
      <c r="I5577" s="223"/>
    </row>
    <row r="5578" spans="1:9">
      <c r="A5578" s="230"/>
      <c r="B5578" s="230"/>
      <c r="C5578" s="231"/>
      <c r="D5578" s="223"/>
      <c r="E5578" s="227"/>
      <c r="F5578" s="230"/>
      <c r="H5578" s="220"/>
      <c r="I5578" s="223"/>
    </row>
    <row r="5579" spans="1:9">
      <c r="A5579" s="230"/>
      <c r="B5579" s="230"/>
      <c r="C5579" s="231"/>
      <c r="D5579" s="223"/>
      <c r="E5579" s="227"/>
      <c r="F5579" s="230"/>
      <c r="H5579" s="220"/>
      <c r="I5579" s="223"/>
    </row>
    <row r="5580" spans="1:9">
      <c r="A5580" s="230"/>
      <c r="B5580" s="230"/>
      <c r="C5580" s="231"/>
      <c r="D5580" s="223"/>
      <c r="E5580" s="227"/>
      <c r="F5580" s="230"/>
      <c r="H5580" s="220"/>
      <c r="I5580" s="223"/>
    </row>
    <row r="5581" spans="1:9">
      <c r="A5581" s="230"/>
      <c r="B5581" s="230"/>
      <c r="C5581" s="231"/>
      <c r="D5581" s="223"/>
      <c r="E5581" s="227"/>
      <c r="F5581" s="230"/>
      <c r="H5581" s="220"/>
      <c r="I5581" s="223"/>
    </row>
    <row r="5582" spans="1:9">
      <c r="A5582" s="230"/>
      <c r="B5582" s="230"/>
      <c r="C5582" s="231"/>
      <c r="D5582" s="223"/>
      <c r="E5582" s="227"/>
      <c r="F5582" s="230"/>
      <c r="H5582" s="220"/>
      <c r="I5582" s="223"/>
    </row>
    <row r="5583" spans="1:9">
      <c r="A5583" s="230"/>
      <c r="B5583" s="230"/>
      <c r="C5583" s="231"/>
      <c r="D5583" s="223"/>
      <c r="E5583" s="227"/>
      <c r="F5583" s="230"/>
      <c r="H5583" s="220"/>
      <c r="I5583" s="223"/>
    </row>
    <row r="5584" spans="1:9">
      <c r="A5584" s="230"/>
      <c r="B5584" s="230"/>
      <c r="C5584" s="231"/>
      <c r="D5584" s="223"/>
      <c r="E5584" s="227"/>
      <c r="F5584" s="230"/>
      <c r="H5584" s="220"/>
      <c r="I5584" s="223"/>
    </row>
    <row r="5585" spans="1:9">
      <c r="A5585" s="230"/>
      <c r="B5585" s="230"/>
      <c r="C5585" s="231"/>
      <c r="D5585" s="223"/>
      <c r="E5585" s="227"/>
      <c r="F5585" s="230"/>
      <c r="H5585" s="220"/>
      <c r="I5585" s="223"/>
    </row>
    <row r="5586" spans="1:9">
      <c r="A5586" s="230"/>
      <c r="B5586" s="230"/>
      <c r="C5586" s="231"/>
      <c r="D5586" s="223"/>
      <c r="E5586" s="227"/>
      <c r="F5586" s="230"/>
      <c r="H5586" s="220"/>
      <c r="I5586" s="223"/>
    </row>
    <row r="5587" spans="1:9">
      <c r="A5587" s="230"/>
      <c r="B5587" s="230"/>
      <c r="C5587" s="231"/>
      <c r="D5587" s="223"/>
      <c r="E5587" s="227"/>
      <c r="F5587" s="230"/>
      <c r="H5587" s="220"/>
      <c r="I5587" s="223"/>
    </row>
    <row r="5588" spans="1:9">
      <c r="A5588" s="230"/>
      <c r="B5588" s="230"/>
      <c r="C5588" s="231"/>
      <c r="D5588" s="223"/>
      <c r="E5588" s="227"/>
      <c r="F5588" s="230"/>
      <c r="H5588" s="220"/>
      <c r="I5588" s="223"/>
    </row>
    <row r="5589" spans="1:9">
      <c r="A5589" s="230"/>
      <c r="B5589" s="230"/>
      <c r="C5589" s="231"/>
      <c r="D5589" s="223"/>
      <c r="E5589" s="227"/>
      <c r="F5589" s="230"/>
      <c r="H5589" s="220"/>
      <c r="I5589" s="223"/>
    </row>
    <row r="5590" spans="1:9">
      <c r="A5590" s="230"/>
      <c r="B5590" s="230"/>
      <c r="C5590" s="231"/>
      <c r="D5590" s="223"/>
      <c r="E5590" s="227"/>
      <c r="F5590" s="230"/>
      <c r="H5590" s="220"/>
      <c r="I5590" s="223"/>
    </row>
    <row r="5591" spans="1:9">
      <c r="A5591" s="230"/>
      <c r="B5591" s="230"/>
      <c r="C5591" s="231"/>
      <c r="D5591" s="223"/>
      <c r="E5591" s="227"/>
      <c r="F5591" s="230"/>
      <c r="H5591" s="220"/>
      <c r="I5591" s="223"/>
    </row>
    <row r="5592" spans="1:9">
      <c r="A5592" s="230"/>
      <c r="B5592" s="230"/>
      <c r="C5592" s="231"/>
      <c r="D5592" s="223"/>
      <c r="E5592" s="227"/>
      <c r="F5592" s="230"/>
      <c r="H5592" s="220"/>
      <c r="I5592" s="223"/>
    </row>
    <row r="5593" spans="1:9">
      <c r="A5593" s="230"/>
      <c r="B5593" s="230"/>
      <c r="C5593" s="231"/>
      <c r="D5593" s="223"/>
      <c r="E5593" s="227"/>
      <c r="F5593" s="230"/>
      <c r="H5593" s="220"/>
      <c r="I5593" s="223"/>
    </row>
    <row r="5594" spans="1:9">
      <c r="A5594" s="230"/>
      <c r="B5594" s="230"/>
      <c r="C5594" s="231"/>
      <c r="D5594" s="223"/>
      <c r="E5594" s="227"/>
      <c r="F5594" s="230"/>
      <c r="H5594" s="220"/>
      <c r="I5594" s="223"/>
    </row>
    <row r="5595" spans="1:9">
      <c r="A5595" s="230"/>
      <c r="B5595" s="230"/>
      <c r="C5595" s="231"/>
      <c r="D5595" s="223"/>
      <c r="E5595" s="227"/>
      <c r="F5595" s="230"/>
      <c r="H5595" s="220"/>
      <c r="I5595" s="223"/>
    </row>
    <row r="5596" spans="1:9">
      <c r="A5596" s="230"/>
      <c r="B5596" s="230"/>
      <c r="C5596" s="231"/>
      <c r="D5596" s="223"/>
      <c r="E5596" s="227"/>
      <c r="F5596" s="230"/>
      <c r="H5596" s="220"/>
      <c r="I5596" s="223"/>
    </row>
    <row r="5597" spans="1:9">
      <c r="A5597" s="230"/>
      <c r="B5597" s="230"/>
      <c r="C5597" s="231"/>
      <c r="D5597" s="223"/>
      <c r="E5597" s="227"/>
      <c r="F5597" s="230"/>
      <c r="H5597" s="220"/>
      <c r="I5597" s="223"/>
    </row>
    <row r="5598" spans="1:9">
      <c r="A5598" s="230"/>
      <c r="B5598" s="230"/>
      <c r="C5598" s="231"/>
      <c r="D5598" s="223"/>
      <c r="E5598" s="227"/>
      <c r="F5598" s="230"/>
      <c r="H5598" s="220"/>
      <c r="I5598" s="223"/>
    </row>
    <row r="5599" spans="1:9">
      <c r="A5599" s="230"/>
      <c r="B5599" s="230"/>
      <c r="C5599" s="231"/>
      <c r="D5599" s="223"/>
      <c r="E5599" s="227"/>
      <c r="F5599" s="230"/>
      <c r="H5599" s="220"/>
      <c r="I5599" s="223"/>
    </row>
    <row r="5600" spans="1:9">
      <c r="A5600" s="230"/>
      <c r="B5600" s="230"/>
      <c r="C5600" s="231"/>
      <c r="D5600" s="223"/>
      <c r="E5600" s="227"/>
      <c r="F5600" s="230"/>
      <c r="H5600" s="220"/>
      <c r="I5600" s="223"/>
    </row>
    <row r="5601" spans="1:9">
      <c r="A5601" s="230"/>
      <c r="B5601" s="230"/>
      <c r="C5601" s="231"/>
      <c r="D5601" s="223"/>
      <c r="E5601" s="227"/>
      <c r="F5601" s="230"/>
      <c r="H5601" s="220"/>
      <c r="I5601" s="223"/>
    </row>
    <row r="5602" spans="1:9">
      <c r="A5602" s="230"/>
      <c r="B5602" s="230"/>
      <c r="C5602" s="231"/>
      <c r="D5602" s="223"/>
      <c r="E5602" s="227"/>
      <c r="F5602" s="230"/>
      <c r="H5602" s="220"/>
      <c r="I5602" s="223"/>
    </row>
    <row r="5603" spans="1:9">
      <c r="A5603" s="230"/>
      <c r="B5603" s="230"/>
      <c r="C5603" s="231"/>
      <c r="D5603" s="223"/>
      <c r="E5603" s="227"/>
      <c r="F5603" s="230"/>
      <c r="H5603" s="220"/>
      <c r="I5603" s="223"/>
    </row>
    <row r="5604" spans="1:9">
      <c r="A5604" s="230"/>
      <c r="B5604" s="230"/>
      <c r="C5604" s="231"/>
      <c r="D5604" s="223"/>
      <c r="E5604" s="227"/>
      <c r="F5604" s="230"/>
      <c r="H5604" s="220"/>
      <c r="I5604" s="223"/>
    </row>
    <row r="5605" spans="1:9">
      <c r="A5605" s="230"/>
      <c r="B5605" s="230"/>
      <c r="C5605" s="231"/>
      <c r="D5605" s="223"/>
      <c r="E5605" s="227"/>
      <c r="F5605" s="230"/>
      <c r="H5605" s="220"/>
      <c r="I5605" s="223"/>
    </row>
    <row r="5606" spans="1:9">
      <c r="A5606" s="230"/>
      <c r="B5606" s="230"/>
      <c r="C5606" s="231"/>
      <c r="D5606" s="223"/>
      <c r="E5606" s="227"/>
      <c r="F5606" s="230"/>
      <c r="H5606" s="220"/>
      <c r="I5606" s="223"/>
    </row>
    <row r="5607" spans="1:9">
      <c r="A5607" s="230"/>
      <c r="B5607" s="230"/>
      <c r="C5607" s="231"/>
      <c r="D5607" s="223"/>
      <c r="E5607" s="227"/>
      <c r="F5607" s="230"/>
      <c r="H5607" s="220"/>
      <c r="I5607" s="223"/>
    </row>
    <row r="5608" spans="1:9">
      <c r="A5608" s="230"/>
      <c r="B5608" s="230"/>
      <c r="C5608" s="231"/>
      <c r="D5608" s="223"/>
      <c r="E5608" s="227"/>
      <c r="F5608" s="230"/>
      <c r="H5608" s="220"/>
      <c r="I5608" s="223"/>
    </row>
    <row r="5609" spans="1:9">
      <c r="A5609" s="230"/>
      <c r="B5609" s="230"/>
      <c r="C5609" s="231"/>
      <c r="D5609" s="223"/>
      <c r="E5609" s="227"/>
      <c r="F5609" s="230"/>
      <c r="H5609" s="220"/>
      <c r="I5609" s="223"/>
    </row>
    <row r="5610" spans="1:9">
      <c r="A5610" s="230"/>
      <c r="B5610" s="230"/>
      <c r="C5610" s="231"/>
      <c r="D5610" s="223"/>
      <c r="E5610" s="227"/>
      <c r="F5610" s="230"/>
      <c r="H5610" s="220"/>
      <c r="I5610" s="223"/>
    </row>
    <row r="5611" spans="1:9">
      <c r="A5611" s="230"/>
      <c r="B5611" s="230"/>
      <c r="C5611" s="231"/>
      <c r="D5611" s="223"/>
      <c r="E5611" s="227"/>
      <c r="F5611" s="230"/>
      <c r="H5611" s="220"/>
      <c r="I5611" s="223"/>
    </row>
    <row r="5612" spans="1:9">
      <c r="A5612" s="230"/>
      <c r="B5612" s="230"/>
      <c r="C5612" s="231"/>
      <c r="D5612" s="223"/>
      <c r="E5612" s="227"/>
      <c r="F5612" s="230"/>
      <c r="H5612" s="220"/>
      <c r="I5612" s="223"/>
    </row>
    <row r="5613" spans="1:9">
      <c r="A5613" s="230"/>
      <c r="B5613" s="230"/>
      <c r="C5613" s="231"/>
      <c r="D5613" s="223"/>
      <c r="E5613" s="227"/>
      <c r="F5613" s="230"/>
      <c r="H5613" s="220"/>
      <c r="I5613" s="223"/>
    </row>
    <row r="5614" spans="1:9">
      <c r="A5614" s="230"/>
      <c r="B5614" s="230"/>
      <c r="C5614" s="231"/>
      <c r="D5614" s="223"/>
      <c r="E5614" s="227"/>
      <c r="F5614" s="230"/>
      <c r="H5614" s="220"/>
      <c r="I5614" s="223"/>
    </row>
    <row r="5615" spans="1:9">
      <c r="A5615" s="230"/>
      <c r="B5615" s="230"/>
      <c r="C5615" s="231"/>
      <c r="D5615" s="223"/>
      <c r="E5615" s="227"/>
      <c r="F5615" s="230"/>
      <c r="H5615" s="220"/>
      <c r="I5615" s="223"/>
    </row>
    <row r="5616" spans="1:9">
      <c r="A5616" s="230"/>
      <c r="B5616" s="230"/>
      <c r="C5616" s="231"/>
      <c r="D5616" s="223"/>
      <c r="E5616" s="227"/>
      <c r="F5616" s="230"/>
      <c r="H5616" s="220"/>
      <c r="I5616" s="223"/>
    </row>
    <row r="5617" spans="1:9">
      <c r="A5617" s="230"/>
      <c r="B5617" s="230"/>
      <c r="C5617" s="231"/>
      <c r="D5617" s="223"/>
      <c r="E5617" s="227"/>
      <c r="F5617" s="230"/>
      <c r="H5617" s="220"/>
      <c r="I5617" s="223"/>
    </row>
    <row r="5618" spans="1:9">
      <c r="A5618" s="230"/>
      <c r="B5618" s="230"/>
      <c r="C5618" s="231"/>
      <c r="D5618" s="223"/>
      <c r="E5618" s="227"/>
      <c r="F5618" s="230"/>
      <c r="H5618" s="220"/>
      <c r="I5618" s="223"/>
    </row>
    <row r="5619" spans="1:9">
      <c r="A5619" s="230"/>
      <c r="B5619" s="230"/>
      <c r="C5619" s="231"/>
      <c r="D5619" s="223"/>
      <c r="E5619" s="227"/>
      <c r="F5619" s="230"/>
      <c r="H5619" s="220"/>
      <c r="I5619" s="223"/>
    </row>
    <row r="5620" spans="1:9">
      <c r="A5620" s="230"/>
      <c r="B5620" s="230"/>
      <c r="C5620" s="231"/>
      <c r="D5620" s="223"/>
      <c r="E5620" s="227"/>
      <c r="F5620" s="230"/>
      <c r="H5620" s="220"/>
      <c r="I5620" s="223"/>
    </row>
    <row r="5621" spans="1:9">
      <c r="A5621" s="230"/>
      <c r="B5621" s="230"/>
      <c r="C5621" s="231"/>
      <c r="D5621" s="223"/>
      <c r="E5621" s="227"/>
      <c r="F5621" s="230"/>
      <c r="H5621" s="220"/>
      <c r="I5621" s="223"/>
    </row>
    <row r="5622" spans="1:9">
      <c r="A5622" s="230"/>
      <c r="B5622" s="230"/>
      <c r="C5622" s="231"/>
      <c r="D5622" s="223"/>
      <c r="E5622" s="227"/>
      <c r="F5622" s="230"/>
      <c r="H5622" s="220"/>
      <c r="I5622" s="223"/>
    </row>
    <row r="5623" spans="1:9">
      <c r="A5623" s="230"/>
      <c r="B5623" s="230"/>
      <c r="C5623" s="231"/>
      <c r="D5623" s="223"/>
      <c r="E5623" s="227"/>
      <c r="F5623" s="230"/>
      <c r="H5623" s="220"/>
      <c r="I5623" s="223"/>
    </row>
    <row r="5624" spans="1:9">
      <c r="A5624" s="230"/>
      <c r="B5624" s="230"/>
      <c r="C5624" s="231"/>
      <c r="D5624" s="223"/>
      <c r="E5624" s="227"/>
      <c r="F5624" s="230"/>
      <c r="H5624" s="220"/>
      <c r="I5624" s="223"/>
    </row>
    <row r="5625" spans="1:9">
      <c r="A5625" s="230"/>
      <c r="B5625" s="230"/>
      <c r="C5625" s="231"/>
      <c r="D5625" s="223"/>
      <c r="E5625" s="227"/>
      <c r="F5625" s="230"/>
      <c r="H5625" s="220"/>
      <c r="I5625" s="223"/>
    </row>
    <row r="5626" spans="1:9">
      <c r="A5626" s="230"/>
      <c r="B5626" s="230"/>
      <c r="C5626" s="231"/>
      <c r="D5626" s="223"/>
      <c r="E5626" s="227"/>
      <c r="F5626" s="230"/>
      <c r="H5626" s="220"/>
      <c r="I5626" s="223"/>
    </row>
    <row r="5627" spans="1:9">
      <c r="A5627" s="230"/>
      <c r="B5627" s="230"/>
      <c r="C5627" s="231"/>
      <c r="D5627" s="223"/>
      <c r="E5627" s="227"/>
      <c r="F5627" s="230"/>
      <c r="H5627" s="220"/>
      <c r="I5627" s="223"/>
    </row>
    <row r="5628" spans="1:9">
      <c r="A5628" s="230"/>
      <c r="B5628" s="230"/>
      <c r="C5628" s="231"/>
      <c r="D5628" s="223"/>
      <c r="E5628" s="227"/>
      <c r="F5628" s="230"/>
      <c r="H5628" s="220"/>
      <c r="I5628" s="223"/>
    </row>
    <row r="5629" spans="1:9">
      <c r="A5629" s="230"/>
      <c r="B5629" s="230"/>
      <c r="C5629" s="231"/>
      <c r="D5629" s="223"/>
      <c r="E5629" s="227"/>
      <c r="F5629" s="230"/>
      <c r="H5629" s="220"/>
      <c r="I5629" s="223"/>
    </row>
    <row r="5630" spans="1:9">
      <c r="A5630" s="230"/>
      <c r="B5630" s="230"/>
      <c r="C5630" s="231"/>
      <c r="D5630" s="223"/>
      <c r="E5630" s="227"/>
      <c r="F5630" s="230"/>
      <c r="H5630" s="220"/>
      <c r="I5630" s="223"/>
    </row>
    <row r="5631" spans="1:9">
      <c r="A5631" s="230"/>
      <c r="B5631" s="230"/>
      <c r="C5631" s="231"/>
      <c r="D5631" s="223"/>
      <c r="E5631" s="227"/>
      <c r="F5631" s="230"/>
      <c r="H5631" s="220"/>
      <c r="I5631" s="223"/>
    </row>
    <row r="5632" spans="1:9">
      <c r="A5632" s="230"/>
      <c r="B5632" s="230"/>
      <c r="C5632" s="231"/>
      <c r="D5632" s="223"/>
      <c r="E5632" s="227"/>
      <c r="F5632" s="230"/>
      <c r="H5632" s="220"/>
      <c r="I5632" s="223"/>
    </row>
    <row r="5633" spans="1:9">
      <c r="A5633" s="230"/>
      <c r="B5633" s="230"/>
      <c r="C5633" s="231"/>
      <c r="D5633" s="223"/>
      <c r="E5633" s="227"/>
      <c r="F5633" s="230"/>
      <c r="H5633" s="220"/>
      <c r="I5633" s="223"/>
    </row>
    <row r="5634" spans="1:9">
      <c r="A5634" s="230"/>
      <c r="B5634" s="230"/>
      <c r="C5634" s="231"/>
      <c r="D5634" s="223"/>
      <c r="E5634" s="227"/>
      <c r="F5634" s="230"/>
      <c r="H5634" s="220"/>
      <c r="I5634" s="223"/>
    </row>
    <row r="5635" spans="1:9">
      <c r="A5635" s="230"/>
      <c r="B5635" s="230"/>
      <c r="C5635" s="231"/>
      <c r="D5635" s="223"/>
      <c r="E5635" s="227"/>
      <c r="F5635" s="230"/>
      <c r="H5635" s="220"/>
      <c r="I5635" s="223"/>
    </row>
    <row r="5636" spans="1:9">
      <c r="A5636" s="230"/>
      <c r="B5636" s="230"/>
      <c r="C5636" s="231"/>
      <c r="D5636" s="223"/>
      <c r="E5636" s="227"/>
      <c r="F5636" s="230"/>
      <c r="H5636" s="220"/>
      <c r="I5636" s="223"/>
    </row>
    <row r="5637" spans="1:9">
      <c r="A5637" s="230"/>
      <c r="B5637" s="230"/>
      <c r="C5637" s="231"/>
      <c r="D5637" s="223"/>
      <c r="E5637" s="227"/>
      <c r="F5637" s="230"/>
      <c r="H5637" s="220"/>
      <c r="I5637" s="223"/>
    </row>
    <row r="5638" spans="1:9">
      <c r="A5638" s="230"/>
      <c r="B5638" s="230"/>
      <c r="C5638" s="231"/>
      <c r="D5638" s="223"/>
      <c r="E5638" s="227"/>
      <c r="F5638" s="230"/>
      <c r="H5638" s="220"/>
      <c r="I5638" s="223"/>
    </row>
    <row r="5639" spans="1:9">
      <c r="A5639" s="230"/>
      <c r="B5639" s="230"/>
      <c r="C5639" s="231"/>
      <c r="D5639" s="223"/>
      <c r="E5639" s="227"/>
      <c r="F5639" s="230"/>
      <c r="H5639" s="220"/>
      <c r="I5639" s="223"/>
    </row>
    <row r="5640" spans="1:9">
      <c r="A5640" s="230"/>
      <c r="B5640" s="230"/>
      <c r="C5640" s="231"/>
      <c r="D5640" s="223"/>
      <c r="E5640" s="227"/>
      <c r="F5640" s="230"/>
      <c r="H5640" s="220"/>
      <c r="I5640" s="223"/>
    </row>
    <row r="5641" spans="1:9">
      <c r="A5641" s="230"/>
      <c r="B5641" s="230"/>
      <c r="C5641" s="231"/>
      <c r="D5641" s="223"/>
      <c r="E5641" s="227"/>
      <c r="F5641" s="230"/>
      <c r="H5641" s="220"/>
      <c r="I5641" s="223"/>
    </row>
    <row r="5642" spans="1:9">
      <c r="A5642" s="230"/>
      <c r="B5642" s="230"/>
      <c r="C5642" s="231"/>
      <c r="D5642" s="223"/>
      <c r="E5642" s="227"/>
      <c r="F5642" s="230"/>
      <c r="H5642" s="220"/>
      <c r="I5642" s="223"/>
    </row>
    <row r="5643" spans="1:9">
      <c r="A5643" s="230"/>
      <c r="B5643" s="230"/>
      <c r="C5643" s="231"/>
      <c r="D5643" s="223"/>
      <c r="E5643" s="227"/>
      <c r="F5643" s="230"/>
      <c r="H5643" s="220"/>
      <c r="I5643" s="223"/>
    </row>
    <row r="5644" spans="1:9">
      <c r="A5644" s="230"/>
      <c r="B5644" s="230"/>
      <c r="C5644" s="231"/>
      <c r="D5644" s="223"/>
      <c r="E5644" s="227"/>
      <c r="F5644" s="230"/>
      <c r="H5644" s="220"/>
      <c r="I5644" s="223"/>
    </row>
    <row r="5645" spans="1:9">
      <c r="A5645" s="230"/>
      <c r="B5645" s="230"/>
      <c r="C5645" s="231"/>
      <c r="D5645" s="223"/>
      <c r="E5645" s="227"/>
      <c r="F5645" s="230"/>
      <c r="H5645" s="220"/>
      <c r="I5645" s="223"/>
    </row>
    <row r="5646" spans="1:9">
      <c r="A5646" s="230"/>
      <c r="B5646" s="230"/>
      <c r="C5646" s="231"/>
      <c r="D5646" s="223"/>
      <c r="E5646" s="227"/>
      <c r="F5646" s="230"/>
      <c r="H5646" s="220"/>
      <c r="I5646" s="223"/>
    </row>
    <row r="5647" spans="1:9">
      <c r="A5647" s="230"/>
      <c r="B5647" s="230"/>
      <c r="C5647" s="231"/>
      <c r="D5647" s="223"/>
      <c r="E5647" s="227"/>
      <c r="F5647" s="230"/>
      <c r="H5647" s="220"/>
      <c r="I5647" s="223"/>
    </row>
    <row r="5648" spans="1:9">
      <c r="A5648" s="230"/>
      <c r="B5648" s="230"/>
      <c r="C5648" s="231"/>
      <c r="D5648" s="223"/>
      <c r="E5648" s="227"/>
      <c r="F5648" s="230"/>
      <c r="H5648" s="220"/>
      <c r="I5648" s="223"/>
    </row>
    <row r="5649" spans="1:9">
      <c r="A5649" s="230"/>
      <c r="B5649" s="230"/>
      <c r="C5649" s="231"/>
      <c r="D5649" s="223"/>
      <c r="E5649" s="227"/>
      <c r="F5649" s="230"/>
      <c r="H5649" s="220"/>
      <c r="I5649" s="223"/>
    </row>
    <row r="5650" spans="1:9">
      <c r="A5650" s="230"/>
      <c r="B5650" s="230"/>
      <c r="C5650" s="231"/>
      <c r="D5650" s="223"/>
      <c r="E5650" s="227"/>
      <c r="F5650" s="230"/>
      <c r="H5650" s="220"/>
      <c r="I5650" s="223"/>
    </row>
    <row r="5651" spans="1:9">
      <c r="A5651" s="230"/>
      <c r="B5651" s="230"/>
      <c r="C5651" s="231"/>
      <c r="D5651" s="223"/>
      <c r="E5651" s="227"/>
      <c r="F5651" s="230"/>
      <c r="H5651" s="220"/>
      <c r="I5651" s="223"/>
    </row>
    <row r="5652" spans="1:9">
      <c r="A5652" s="230"/>
      <c r="B5652" s="230"/>
      <c r="C5652" s="231"/>
      <c r="D5652" s="223"/>
      <c r="E5652" s="227"/>
      <c r="F5652" s="230"/>
      <c r="H5652" s="220"/>
      <c r="I5652" s="223"/>
    </row>
    <row r="5653" spans="1:9">
      <c r="A5653" s="230"/>
      <c r="B5653" s="230"/>
      <c r="C5653" s="231"/>
      <c r="D5653" s="223"/>
      <c r="E5653" s="227"/>
      <c r="F5653" s="230"/>
      <c r="H5653" s="220"/>
      <c r="I5653" s="223"/>
    </row>
    <row r="5654" spans="1:9">
      <c r="A5654" s="230"/>
      <c r="B5654" s="230"/>
      <c r="C5654" s="231"/>
      <c r="D5654" s="223"/>
      <c r="E5654" s="227"/>
      <c r="F5654" s="230"/>
      <c r="H5654" s="220"/>
      <c r="I5654" s="223"/>
    </row>
    <row r="5655" spans="1:9">
      <c r="A5655" s="230"/>
      <c r="B5655" s="230"/>
      <c r="C5655" s="231"/>
      <c r="D5655" s="223"/>
      <c r="E5655" s="227"/>
      <c r="F5655" s="230"/>
      <c r="H5655" s="220"/>
      <c r="I5655" s="223"/>
    </row>
    <row r="5656" spans="1:9">
      <c r="A5656" s="230"/>
      <c r="B5656" s="230"/>
      <c r="C5656" s="231"/>
      <c r="D5656" s="223"/>
      <c r="E5656" s="227"/>
      <c r="F5656" s="230"/>
      <c r="H5656" s="220"/>
      <c r="I5656" s="223"/>
    </row>
    <row r="5657" spans="1:9">
      <c r="A5657" s="230"/>
      <c r="B5657" s="230"/>
      <c r="C5657" s="231"/>
      <c r="D5657" s="223"/>
      <c r="E5657" s="227"/>
      <c r="F5657" s="230"/>
      <c r="H5657" s="220"/>
      <c r="I5657" s="223"/>
    </row>
    <row r="5658" spans="1:9">
      <c r="A5658" s="230"/>
      <c r="B5658" s="230"/>
      <c r="C5658" s="231"/>
      <c r="D5658" s="223"/>
      <c r="E5658" s="227"/>
      <c r="F5658" s="230"/>
      <c r="H5658" s="220"/>
      <c r="I5658" s="223"/>
    </row>
    <row r="5659" spans="1:9">
      <c r="A5659" s="230"/>
      <c r="B5659" s="230"/>
      <c r="C5659" s="231"/>
      <c r="D5659" s="223"/>
      <c r="E5659" s="227"/>
      <c r="F5659" s="230"/>
      <c r="H5659" s="220"/>
      <c r="I5659" s="223"/>
    </row>
    <row r="5660" spans="1:9">
      <c r="A5660" s="230"/>
      <c r="B5660" s="230"/>
      <c r="C5660" s="231"/>
      <c r="D5660" s="223"/>
      <c r="E5660" s="227"/>
      <c r="F5660" s="230"/>
      <c r="H5660" s="220"/>
      <c r="I5660" s="223"/>
    </row>
    <row r="5661" spans="1:9">
      <c r="A5661" s="230"/>
      <c r="B5661" s="230"/>
      <c r="C5661" s="231"/>
      <c r="D5661" s="223"/>
      <c r="E5661" s="227"/>
      <c r="F5661" s="230"/>
      <c r="H5661" s="220"/>
      <c r="I5661" s="223"/>
    </row>
    <row r="5662" spans="1:9">
      <c r="A5662" s="230"/>
      <c r="B5662" s="230"/>
      <c r="C5662" s="231"/>
      <c r="D5662" s="223"/>
      <c r="E5662" s="227"/>
      <c r="F5662" s="230"/>
      <c r="H5662" s="220"/>
      <c r="I5662" s="223"/>
    </row>
    <row r="5663" spans="1:9">
      <c r="A5663" s="230"/>
      <c r="B5663" s="230"/>
      <c r="C5663" s="231"/>
      <c r="D5663" s="223"/>
      <c r="E5663" s="227"/>
      <c r="F5663" s="230"/>
      <c r="H5663" s="220"/>
      <c r="I5663" s="223"/>
    </row>
    <row r="5664" spans="1:9">
      <c r="A5664" s="230"/>
      <c r="B5664" s="230"/>
      <c r="C5664" s="231"/>
      <c r="D5664" s="223"/>
      <c r="E5664" s="227"/>
      <c r="F5664" s="230"/>
      <c r="H5664" s="220"/>
      <c r="I5664" s="223"/>
    </row>
    <row r="5665" spans="1:9">
      <c r="A5665" s="230"/>
      <c r="B5665" s="230"/>
      <c r="C5665" s="231"/>
      <c r="D5665" s="223"/>
      <c r="E5665" s="227"/>
      <c r="F5665" s="230"/>
      <c r="H5665" s="220"/>
      <c r="I5665" s="223"/>
    </row>
    <row r="5666" spans="1:9">
      <c r="A5666" s="230"/>
      <c r="B5666" s="230"/>
      <c r="C5666" s="231"/>
      <c r="D5666" s="223"/>
      <c r="E5666" s="227"/>
      <c r="F5666" s="230"/>
      <c r="H5666" s="220"/>
      <c r="I5666" s="223"/>
    </row>
    <row r="5667" spans="1:9">
      <c r="A5667" s="230"/>
      <c r="B5667" s="230"/>
      <c r="C5667" s="231"/>
      <c r="D5667" s="223"/>
      <c r="E5667" s="227"/>
      <c r="F5667" s="230"/>
      <c r="H5667" s="220"/>
      <c r="I5667" s="223"/>
    </row>
    <row r="5668" spans="1:9">
      <c r="A5668" s="230"/>
      <c r="B5668" s="230"/>
      <c r="C5668" s="231"/>
      <c r="D5668" s="223"/>
      <c r="E5668" s="227"/>
      <c r="F5668" s="230"/>
      <c r="H5668" s="220"/>
      <c r="I5668" s="223"/>
    </row>
    <row r="5669" spans="1:9">
      <c r="A5669" s="230"/>
      <c r="B5669" s="230"/>
      <c r="C5669" s="231"/>
      <c r="D5669" s="223"/>
      <c r="E5669" s="227"/>
      <c r="F5669" s="230"/>
      <c r="H5669" s="220"/>
      <c r="I5669" s="223"/>
    </row>
    <row r="5670" spans="1:9">
      <c r="A5670" s="230"/>
      <c r="B5670" s="230"/>
      <c r="C5670" s="231"/>
      <c r="D5670" s="223"/>
      <c r="E5670" s="227"/>
      <c r="F5670" s="230"/>
      <c r="H5670" s="220"/>
      <c r="I5670" s="223"/>
    </row>
    <row r="5671" spans="1:9">
      <c r="A5671" s="230"/>
      <c r="B5671" s="230"/>
      <c r="C5671" s="231"/>
      <c r="D5671" s="223"/>
      <c r="E5671" s="227"/>
      <c r="F5671" s="230"/>
      <c r="H5671" s="220"/>
      <c r="I5671" s="223"/>
    </row>
    <row r="5672" spans="1:9">
      <c r="A5672" s="230"/>
      <c r="B5672" s="230"/>
      <c r="C5672" s="231"/>
      <c r="D5672" s="223"/>
      <c r="E5672" s="227"/>
      <c r="F5672" s="230"/>
      <c r="H5672" s="220"/>
      <c r="I5672" s="223"/>
    </row>
    <row r="5673" spans="1:9">
      <c r="A5673" s="230"/>
      <c r="B5673" s="230"/>
      <c r="C5673" s="231"/>
      <c r="D5673" s="223"/>
      <c r="E5673" s="227"/>
      <c r="F5673" s="230"/>
      <c r="H5673" s="220"/>
      <c r="I5673" s="223"/>
    </row>
    <row r="5674" spans="1:9">
      <c r="A5674" s="230"/>
      <c r="B5674" s="230"/>
      <c r="C5674" s="231"/>
      <c r="D5674" s="223"/>
      <c r="E5674" s="227"/>
      <c r="F5674" s="230"/>
      <c r="H5674" s="220"/>
      <c r="I5674" s="223"/>
    </row>
    <row r="5675" spans="1:9">
      <c r="A5675" s="230"/>
      <c r="B5675" s="230"/>
      <c r="C5675" s="231"/>
      <c r="D5675" s="223"/>
      <c r="E5675" s="227"/>
      <c r="F5675" s="230"/>
      <c r="H5675" s="220"/>
      <c r="I5675" s="223"/>
    </row>
    <row r="5676" spans="1:9">
      <c r="A5676" s="230"/>
      <c r="B5676" s="230"/>
      <c r="C5676" s="231"/>
      <c r="D5676" s="223"/>
      <c r="E5676" s="227"/>
      <c r="F5676" s="230"/>
      <c r="H5676" s="220"/>
      <c r="I5676" s="223"/>
    </row>
    <row r="5677" spans="1:9">
      <c r="A5677" s="230"/>
      <c r="B5677" s="230"/>
      <c r="C5677" s="231"/>
      <c r="D5677" s="223"/>
      <c r="E5677" s="227"/>
      <c r="F5677" s="230"/>
      <c r="H5677" s="220"/>
      <c r="I5677" s="223"/>
    </row>
    <row r="5678" spans="1:9">
      <c r="A5678" s="230"/>
      <c r="B5678" s="230"/>
      <c r="C5678" s="231"/>
      <c r="D5678" s="223"/>
      <c r="E5678" s="227"/>
      <c r="F5678" s="230"/>
      <c r="H5678" s="220"/>
      <c r="I5678" s="223"/>
    </row>
    <row r="5679" spans="1:9">
      <c r="A5679" s="230"/>
      <c r="B5679" s="230"/>
      <c r="C5679" s="231"/>
      <c r="D5679" s="223"/>
      <c r="E5679" s="227"/>
      <c r="F5679" s="230"/>
      <c r="H5679" s="220"/>
      <c r="I5679" s="223"/>
    </row>
    <row r="5680" spans="1:9">
      <c r="A5680" s="230"/>
      <c r="B5680" s="230"/>
      <c r="C5680" s="231"/>
      <c r="D5680" s="223"/>
      <c r="E5680" s="227"/>
      <c r="F5680" s="230"/>
      <c r="H5680" s="220"/>
      <c r="I5680" s="223"/>
    </row>
    <row r="5681" spans="1:9">
      <c r="A5681" s="230"/>
      <c r="B5681" s="230"/>
      <c r="C5681" s="231"/>
      <c r="D5681" s="223"/>
      <c r="E5681" s="227"/>
      <c r="F5681" s="230"/>
      <c r="H5681" s="220"/>
      <c r="I5681" s="223"/>
    </row>
    <row r="5682" spans="1:9">
      <c r="A5682" s="230"/>
      <c r="B5682" s="230"/>
      <c r="C5682" s="231"/>
      <c r="D5682" s="223"/>
      <c r="E5682" s="227"/>
      <c r="F5682" s="230"/>
      <c r="H5682" s="220"/>
      <c r="I5682" s="223"/>
    </row>
    <row r="5683" spans="1:9">
      <c r="A5683" s="230"/>
      <c r="B5683" s="230"/>
      <c r="C5683" s="231"/>
      <c r="D5683" s="223"/>
      <c r="E5683" s="227"/>
      <c r="F5683" s="230"/>
      <c r="H5683" s="220"/>
      <c r="I5683" s="223"/>
    </row>
    <row r="5684" spans="1:9">
      <c r="A5684" s="230"/>
      <c r="B5684" s="230"/>
      <c r="C5684" s="231"/>
      <c r="D5684" s="223"/>
      <c r="E5684" s="227"/>
      <c r="F5684" s="230"/>
      <c r="H5684" s="220"/>
      <c r="I5684" s="223"/>
    </row>
    <row r="5685" spans="1:9">
      <c r="A5685" s="230"/>
      <c r="B5685" s="230"/>
      <c r="C5685" s="231"/>
      <c r="D5685" s="223"/>
      <c r="E5685" s="227"/>
      <c r="F5685" s="230"/>
      <c r="H5685" s="220"/>
      <c r="I5685" s="223"/>
    </row>
    <row r="5686" spans="1:9">
      <c r="A5686" s="230"/>
      <c r="B5686" s="230"/>
      <c r="C5686" s="231"/>
      <c r="D5686" s="223"/>
      <c r="E5686" s="227"/>
      <c r="F5686" s="230"/>
      <c r="H5686" s="220"/>
      <c r="I5686" s="223"/>
    </row>
    <row r="5687" spans="1:9">
      <c r="A5687" s="230"/>
      <c r="B5687" s="230"/>
      <c r="C5687" s="231"/>
      <c r="D5687" s="223"/>
      <c r="E5687" s="227"/>
      <c r="F5687" s="230"/>
      <c r="H5687" s="220"/>
      <c r="I5687" s="223"/>
    </row>
    <row r="5688" spans="1:9">
      <c r="A5688" s="230"/>
      <c r="B5688" s="230"/>
      <c r="C5688" s="231"/>
      <c r="D5688" s="223"/>
      <c r="E5688" s="227"/>
      <c r="F5688" s="230"/>
      <c r="H5688" s="220"/>
      <c r="I5688" s="223"/>
    </row>
    <row r="5689" spans="1:9">
      <c r="A5689" s="230"/>
      <c r="B5689" s="230"/>
      <c r="C5689" s="231"/>
      <c r="D5689" s="223"/>
      <c r="E5689" s="227"/>
      <c r="F5689" s="230"/>
      <c r="H5689" s="220"/>
      <c r="I5689" s="223"/>
    </row>
    <row r="5690" spans="1:9">
      <c r="A5690" s="230"/>
      <c r="B5690" s="230"/>
      <c r="C5690" s="231"/>
      <c r="D5690" s="223"/>
      <c r="E5690" s="227"/>
      <c r="F5690" s="230"/>
      <c r="H5690" s="220"/>
      <c r="I5690" s="223"/>
    </row>
    <row r="5691" spans="1:9">
      <c r="A5691" s="230"/>
      <c r="B5691" s="230"/>
      <c r="C5691" s="231"/>
      <c r="D5691" s="223"/>
      <c r="E5691" s="227"/>
      <c r="F5691" s="230"/>
      <c r="H5691" s="220"/>
      <c r="I5691" s="223"/>
    </row>
    <row r="5692" spans="1:9">
      <c r="A5692" s="230"/>
      <c r="B5692" s="230"/>
      <c r="C5692" s="231"/>
      <c r="D5692" s="223"/>
      <c r="E5692" s="227"/>
      <c r="F5692" s="230"/>
      <c r="H5692" s="220"/>
      <c r="I5692" s="223"/>
    </row>
    <row r="5693" spans="1:9">
      <c r="A5693" s="230"/>
      <c r="B5693" s="230"/>
      <c r="C5693" s="231"/>
      <c r="D5693" s="223"/>
      <c r="E5693" s="227"/>
      <c r="F5693" s="230"/>
      <c r="H5693" s="220"/>
      <c r="I5693" s="223"/>
    </row>
    <row r="5694" spans="1:9">
      <c r="A5694" s="230"/>
      <c r="B5694" s="230"/>
      <c r="C5694" s="231"/>
      <c r="D5694" s="223"/>
      <c r="E5694" s="227"/>
      <c r="F5694" s="230"/>
      <c r="H5694" s="220"/>
      <c r="I5694" s="223"/>
    </row>
    <row r="5695" spans="1:9">
      <c r="A5695" s="230"/>
      <c r="B5695" s="230"/>
      <c r="C5695" s="231"/>
      <c r="D5695" s="223"/>
      <c r="E5695" s="227"/>
      <c r="F5695" s="230"/>
      <c r="H5695" s="220"/>
      <c r="I5695" s="223"/>
    </row>
    <row r="5696" spans="1:9">
      <c r="A5696" s="230"/>
      <c r="B5696" s="230"/>
      <c r="C5696" s="231"/>
      <c r="D5696" s="223"/>
      <c r="E5696" s="227"/>
      <c r="F5696" s="230"/>
      <c r="H5696" s="220"/>
      <c r="I5696" s="223"/>
    </row>
    <row r="5697" spans="1:9">
      <c r="A5697" s="230"/>
      <c r="B5697" s="230"/>
      <c r="C5697" s="231"/>
      <c r="D5697" s="223"/>
      <c r="E5697" s="227"/>
      <c r="F5697" s="230"/>
      <c r="H5697" s="220"/>
      <c r="I5697" s="223"/>
    </row>
    <row r="5698" spans="1:9">
      <c r="A5698" s="230"/>
      <c r="B5698" s="230"/>
      <c r="C5698" s="231"/>
      <c r="D5698" s="223"/>
      <c r="E5698" s="227"/>
      <c r="F5698" s="230"/>
      <c r="H5698" s="220"/>
      <c r="I5698" s="223"/>
    </row>
    <row r="5699" spans="1:9">
      <c r="A5699" s="230"/>
      <c r="B5699" s="230"/>
      <c r="C5699" s="231"/>
      <c r="D5699" s="223"/>
      <c r="E5699" s="227"/>
      <c r="F5699" s="230"/>
      <c r="H5699" s="220"/>
      <c r="I5699" s="223"/>
    </row>
    <row r="5700" spans="1:9">
      <c r="A5700" s="230"/>
      <c r="B5700" s="230"/>
      <c r="C5700" s="231"/>
      <c r="D5700" s="223"/>
      <c r="E5700" s="227"/>
      <c r="F5700" s="230"/>
      <c r="H5700" s="220"/>
      <c r="I5700" s="223"/>
    </row>
    <row r="5701" spans="1:9">
      <c r="A5701" s="230"/>
      <c r="B5701" s="230"/>
      <c r="C5701" s="231"/>
      <c r="D5701" s="223"/>
      <c r="E5701" s="227"/>
      <c r="F5701" s="230"/>
      <c r="H5701" s="220"/>
      <c r="I5701" s="223"/>
    </row>
    <row r="5702" spans="1:9">
      <c r="A5702" s="230"/>
      <c r="B5702" s="230"/>
      <c r="C5702" s="231"/>
      <c r="D5702" s="223"/>
      <c r="E5702" s="227"/>
      <c r="F5702" s="230"/>
      <c r="H5702" s="220"/>
      <c r="I5702" s="223"/>
    </row>
    <row r="5703" spans="1:9">
      <c r="A5703" s="230"/>
      <c r="B5703" s="230"/>
      <c r="C5703" s="231"/>
      <c r="D5703" s="223"/>
      <c r="E5703" s="227"/>
      <c r="F5703" s="230"/>
      <c r="H5703" s="220"/>
      <c r="I5703" s="223"/>
    </row>
    <row r="5704" spans="1:9">
      <c r="A5704" s="230"/>
      <c r="B5704" s="230"/>
      <c r="C5704" s="231"/>
      <c r="D5704" s="223"/>
      <c r="E5704" s="227"/>
      <c r="F5704" s="230"/>
      <c r="H5704" s="220"/>
      <c r="I5704" s="223"/>
    </row>
    <row r="5705" spans="1:9">
      <c r="A5705" s="230"/>
      <c r="B5705" s="230"/>
      <c r="C5705" s="231"/>
      <c r="D5705" s="223"/>
      <c r="E5705" s="227"/>
      <c r="F5705" s="230"/>
      <c r="H5705" s="220"/>
      <c r="I5705" s="223"/>
    </row>
    <row r="5706" spans="1:9">
      <c r="A5706" s="230"/>
      <c r="B5706" s="230"/>
      <c r="C5706" s="231"/>
      <c r="D5706" s="223"/>
      <c r="E5706" s="227"/>
      <c r="F5706" s="230"/>
      <c r="H5706" s="220"/>
      <c r="I5706" s="223"/>
    </row>
    <row r="5707" spans="1:9">
      <c r="A5707" s="230"/>
      <c r="B5707" s="230"/>
      <c r="C5707" s="231"/>
      <c r="D5707" s="223"/>
      <c r="E5707" s="227"/>
      <c r="F5707" s="230"/>
      <c r="H5707" s="220"/>
      <c r="I5707" s="223"/>
    </row>
    <row r="5708" spans="1:9">
      <c r="A5708" s="230"/>
      <c r="B5708" s="230"/>
      <c r="C5708" s="231"/>
      <c r="D5708" s="223"/>
      <c r="E5708" s="227"/>
      <c r="F5708" s="230"/>
      <c r="H5708" s="220"/>
      <c r="I5708" s="223"/>
    </row>
    <row r="5709" spans="1:9">
      <c r="A5709" s="230"/>
      <c r="B5709" s="230"/>
      <c r="C5709" s="231"/>
      <c r="D5709" s="223"/>
      <c r="E5709" s="227"/>
      <c r="F5709" s="230"/>
      <c r="H5709" s="220"/>
      <c r="I5709" s="223"/>
    </row>
    <row r="5710" spans="1:9">
      <c r="A5710" s="230"/>
      <c r="B5710" s="230"/>
      <c r="C5710" s="231"/>
      <c r="D5710" s="223"/>
      <c r="E5710" s="227"/>
      <c r="F5710" s="230"/>
      <c r="H5710" s="220"/>
      <c r="I5710" s="223"/>
    </row>
    <row r="5711" spans="1:9">
      <c r="A5711" s="230"/>
      <c r="B5711" s="230"/>
      <c r="C5711" s="231"/>
      <c r="D5711" s="223"/>
      <c r="E5711" s="227"/>
      <c r="F5711" s="230"/>
      <c r="H5711" s="220"/>
      <c r="I5711" s="223"/>
    </row>
    <row r="5712" spans="1:9">
      <c r="A5712" s="230"/>
      <c r="B5712" s="230"/>
      <c r="C5712" s="231"/>
      <c r="D5712" s="223"/>
      <c r="E5712" s="227"/>
      <c r="F5712" s="230"/>
      <c r="H5712" s="220"/>
      <c r="I5712" s="223"/>
    </row>
    <row r="5713" spans="1:9">
      <c r="A5713" s="230"/>
      <c r="B5713" s="230"/>
      <c r="C5713" s="231"/>
      <c r="D5713" s="223"/>
      <c r="E5713" s="227"/>
      <c r="F5713" s="230"/>
      <c r="H5713" s="220"/>
      <c r="I5713" s="223"/>
    </row>
    <row r="5714" spans="1:9">
      <c r="A5714" s="230"/>
      <c r="B5714" s="230"/>
      <c r="C5714" s="231"/>
      <c r="D5714" s="223"/>
      <c r="E5714" s="227"/>
      <c r="F5714" s="230"/>
      <c r="H5714" s="220"/>
      <c r="I5714" s="223"/>
    </row>
    <row r="5715" spans="1:9">
      <c r="A5715" s="230"/>
      <c r="B5715" s="230"/>
      <c r="C5715" s="231"/>
      <c r="D5715" s="223"/>
      <c r="E5715" s="227"/>
      <c r="F5715" s="230"/>
      <c r="H5715" s="220"/>
      <c r="I5715" s="223"/>
    </row>
    <row r="5716" spans="1:9">
      <c r="A5716" s="230"/>
      <c r="B5716" s="230"/>
      <c r="C5716" s="231"/>
      <c r="D5716" s="223"/>
      <c r="E5716" s="227"/>
      <c r="F5716" s="230"/>
      <c r="H5716" s="220"/>
      <c r="I5716" s="223"/>
    </row>
    <row r="5717" spans="1:9">
      <c r="A5717" s="230"/>
      <c r="B5717" s="230"/>
      <c r="C5717" s="231"/>
      <c r="D5717" s="223"/>
      <c r="E5717" s="227"/>
      <c r="F5717" s="230"/>
      <c r="H5717" s="220"/>
      <c r="I5717" s="223"/>
    </row>
    <row r="5718" spans="1:9">
      <c r="A5718" s="230"/>
      <c r="B5718" s="230"/>
      <c r="C5718" s="231"/>
      <c r="D5718" s="223"/>
      <c r="E5718" s="227"/>
      <c r="F5718" s="230"/>
      <c r="H5718" s="220"/>
      <c r="I5718" s="223"/>
    </row>
    <row r="5719" spans="1:9">
      <c r="A5719" s="230"/>
      <c r="B5719" s="230"/>
      <c r="C5719" s="231"/>
      <c r="D5719" s="223"/>
      <c r="E5719" s="227"/>
      <c r="F5719" s="230"/>
      <c r="H5719" s="220"/>
      <c r="I5719" s="223"/>
    </row>
    <row r="5720" spans="1:9">
      <c r="A5720" s="230"/>
      <c r="B5720" s="230"/>
      <c r="C5720" s="231"/>
      <c r="D5720" s="223"/>
      <c r="E5720" s="227"/>
      <c r="F5720" s="230"/>
      <c r="H5720" s="220"/>
      <c r="I5720" s="223"/>
    </row>
    <row r="5721" spans="1:9">
      <c r="A5721" s="230"/>
      <c r="B5721" s="230"/>
      <c r="C5721" s="231"/>
      <c r="D5721" s="223"/>
      <c r="E5721" s="227"/>
      <c r="F5721" s="230"/>
      <c r="H5721" s="220"/>
      <c r="I5721" s="223"/>
    </row>
    <row r="5722" spans="1:9">
      <c r="A5722" s="230"/>
      <c r="B5722" s="230"/>
      <c r="C5722" s="231"/>
      <c r="D5722" s="223"/>
      <c r="E5722" s="227"/>
      <c r="F5722" s="230"/>
      <c r="H5722" s="220"/>
      <c r="I5722" s="223"/>
    </row>
    <row r="5723" spans="1:9">
      <c r="A5723" s="230"/>
      <c r="B5723" s="230"/>
      <c r="C5723" s="231"/>
      <c r="D5723" s="223"/>
      <c r="E5723" s="227"/>
      <c r="F5723" s="230"/>
      <c r="H5723" s="220"/>
      <c r="I5723" s="223"/>
    </row>
    <row r="5724" spans="1:9">
      <c r="A5724" s="230"/>
      <c r="B5724" s="230"/>
      <c r="C5724" s="231"/>
      <c r="D5724" s="223"/>
      <c r="E5724" s="227"/>
      <c r="F5724" s="230"/>
      <c r="H5724" s="220"/>
      <c r="I5724" s="223"/>
    </row>
    <row r="5725" spans="1:9">
      <c r="A5725" s="230"/>
      <c r="B5725" s="230"/>
      <c r="C5725" s="231"/>
      <c r="D5725" s="223"/>
      <c r="E5725" s="227"/>
      <c r="F5725" s="230"/>
      <c r="H5725" s="220"/>
      <c r="I5725" s="223"/>
    </row>
    <row r="5726" spans="1:9">
      <c r="A5726" s="230"/>
      <c r="B5726" s="230"/>
      <c r="C5726" s="231"/>
      <c r="D5726" s="223"/>
      <c r="E5726" s="227"/>
      <c r="F5726" s="230"/>
      <c r="H5726" s="220"/>
      <c r="I5726" s="223"/>
    </row>
    <row r="5727" spans="1:9">
      <c r="A5727" s="230"/>
      <c r="B5727" s="230"/>
      <c r="C5727" s="231"/>
      <c r="D5727" s="223"/>
      <c r="E5727" s="227"/>
      <c r="F5727" s="230"/>
      <c r="H5727" s="220"/>
      <c r="I5727" s="223"/>
    </row>
    <row r="5728" spans="1:9">
      <c r="A5728" s="230"/>
      <c r="B5728" s="230"/>
      <c r="C5728" s="231"/>
      <c r="D5728" s="223"/>
      <c r="E5728" s="227"/>
      <c r="F5728" s="230"/>
      <c r="H5728" s="220"/>
      <c r="I5728" s="223"/>
    </row>
    <row r="5729" spans="1:9">
      <c r="A5729" s="230"/>
      <c r="B5729" s="230"/>
      <c r="C5729" s="231"/>
      <c r="D5729" s="223"/>
      <c r="E5729" s="227"/>
      <c r="F5729" s="230"/>
      <c r="H5729" s="220"/>
      <c r="I5729" s="223"/>
    </row>
    <row r="5730" spans="1:9">
      <c r="A5730" s="230"/>
      <c r="B5730" s="230"/>
      <c r="C5730" s="231"/>
      <c r="D5730" s="223"/>
      <c r="E5730" s="227"/>
      <c r="F5730" s="230"/>
      <c r="H5730" s="220"/>
      <c r="I5730" s="223"/>
    </row>
    <row r="5731" spans="1:9">
      <c r="A5731" s="230"/>
      <c r="B5731" s="230"/>
      <c r="C5731" s="231"/>
      <c r="D5731" s="223"/>
      <c r="E5731" s="227"/>
      <c r="F5731" s="230"/>
      <c r="H5731" s="220"/>
      <c r="I5731" s="223"/>
    </row>
    <row r="5732" spans="1:9">
      <c r="A5732" s="230"/>
      <c r="B5732" s="230"/>
      <c r="C5732" s="231"/>
      <c r="D5732" s="223"/>
      <c r="E5732" s="227"/>
      <c r="F5732" s="230"/>
      <c r="H5732" s="220"/>
      <c r="I5732" s="223"/>
    </row>
    <row r="5733" spans="1:9">
      <c r="A5733" s="230"/>
      <c r="B5733" s="230"/>
      <c r="C5733" s="231"/>
      <c r="D5733" s="223"/>
      <c r="E5733" s="227"/>
      <c r="F5733" s="230"/>
      <c r="H5733" s="220"/>
      <c r="I5733" s="223"/>
    </row>
    <row r="5734" spans="1:9">
      <c r="A5734" s="230"/>
      <c r="B5734" s="230"/>
      <c r="C5734" s="231"/>
      <c r="D5734" s="223"/>
      <c r="E5734" s="227"/>
      <c r="F5734" s="230"/>
      <c r="H5734" s="220"/>
      <c r="I5734" s="223"/>
    </row>
    <row r="5735" spans="1:9">
      <c r="A5735" s="230"/>
      <c r="B5735" s="230"/>
      <c r="C5735" s="231"/>
      <c r="D5735" s="223"/>
      <c r="E5735" s="227"/>
      <c r="F5735" s="230"/>
      <c r="H5735" s="220"/>
      <c r="I5735" s="223"/>
    </row>
    <row r="5736" spans="1:9">
      <c r="A5736" s="230"/>
      <c r="B5736" s="230"/>
      <c r="C5736" s="231"/>
      <c r="D5736" s="223"/>
      <c r="E5736" s="227"/>
      <c r="F5736" s="230"/>
      <c r="H5736" s="220"/>
      <c r="I5736" s="223"/>
    </row>
    <row r="5737" spans="1:9">
      <c r="A5737" s="230"/>
      <c r="B5737" s="230"/>
      <c r="C5737" s="231"/>
      <c r="D5737" s="223"/>
      <c r="E5737" s="227"/>
      <c r="F5737" s="230"/>
      <c r="H5737" s="220"/>
      <c r="I5737" s="223"/>
    </row>
    <row r="5738" spans="1:9">
      <c r="A5738" s="230"/>
      <c r="B5738" s="230"/>
      <c r="C5738" s="231"/>
      <c r="D5738" s="223"/>
      <c r="E5738" s="227"/>
      <c r="F5738" s="230"/>
      <c r="H5738" s="220"/>
      <c r="I5738" s="223"/>
    </row>
    <row r="5739" spans="1:9">
      <c r="A5739" s="230"/>
      <c r="B5739" s="230"/>
      <c r="C5739" s="231"/>
      <c r="D5739" s="223"/>
      <c r="E5739" s="227"/>
      <c r="F5739" s="230"/>
      <c r="H5739" s="220"/>
      <c r="I5739" s="223"/>
    </row>
    <row r="5740" spans="1:9">
      <c r="A5740" s="230"/>
      <c r="B5740" s="230"/>
      <c r="C5740" s="231"/>
      <c r="D5740" s="223"/>
      <c r="E5740" s="227"/>
      <c r="F5740" s="230"/>
      <c r="H5740" s="220"/>
      <c r="I5740" s="223"/>
    </row>
    <row r="5741" spans="1:9">
      <c r="A5741" s="230"/>
      <c r="B5741" s="230"/>
      <c r="C5741" s="231"/>
      <c r="D5741" s="223"/>
      <c r="E5741" s="227"/>
      <c r="F5741" s="230"/>
      <c r="H5741" s="220"/>
      <c r="I5741" s="223"/>
    </row>
    <row r="5742" spans="1:9">
      <c r="A5742" s="230"/>
      <c r="B5742" s="230"/>
      <c r="C5742" s="231"/>
      <c r="D5742" s="223"/>
      <c r="E5742" s="227"/>
      <c r="F5742" s="230"/>
      <c r="H5742" s="220"/>
      <c r="I5742" s="223"/>
    </row>
    <row r="5743" spans="1:9">
      <c r="A5743" s="230"/>
      <c r="B5743" s="230"/>
      <c r="C5743" s="231"/>
      <c r="D5743" s="223"/>
      <c r="E5743" s="227"/>
      <c r="F5743" s="230"/>
      <c r="H5743" s="220"/>
      <c r="I5743" s="223"/>
    </row>
    <row r="5744" spans="1:9">
      <c r="A5744" s="230"/>
      <c r="B5744" s="230"/>
      <c r="C5744" s="231"/>
      <c r="D5744" s="223"/>
      <c r="E5744" s="227"/>
      <c r="F5744" s="230"/>
      <c r="H5744" s="220"/>
      <c r="I5744" s="223"/>
    </row>
    <row r="5745" spans="1:9">
      <c r="A5745" s="230"/>
      <c r="B5745" s="230"/>
      <c r="C5745" s="231"/>
      <c r="D5745" s="223"/>
      <c r="E5745" s="227"/>
      <c r="F5745" s="230"/>
      <c r="H5745" s="220"/>
      <c r="I5745" s="223"/>
    </row>
    <row r="5746" spans="1:9">
      <c r="A5746" s="230"/>
      <c r="B5746" s="230"/>
      <c r="C5746" s="231"/>
      <c r="D5746" s="223"/>
      <c r="E5746" s="227"/>
      <c r="F5746" s="230"/>
      <c r="H5746" s="220"/>
      <c r="I5746" s="223"/>
    </row>
    <row r="5747" spans="1:9">
      <c r="A5747" s="230"/>
      <c r="B5747" s="230"/>
      <c r="C5747" s="231"/>
      <c r="D5747" s="223"/>
      <c r="E5747" s="227"/>
      <c r="F5747" s="230"/>
      <c r="H5747" s="220"/>
      <c r="I5747" s="223"/>
    </row>
    <row r="5748" spans="1:9">
      <c r="A5748" s="230"/>
      <c r="B5748" s="230"/>
      <c r="C5748" s="231"/>
      <c r="D5748" s="223"/>
      <c r="E5748" s="227"/>
      <c r="F5748" s="230"/>
      <c r="H5748" s="220"/>
      <c r="I5748" s="223"/>
    </row>
    <row r="5749" spans="1:9">
      <c r="A5749" s="230"/>
      <c r="B5749" s="230"/>
      <c r="C5749" s="231"/>
      <c r="D5749" s="223"/>
      <c r="E5749" s="227"/>
      <c r="F5749" s="230"/>
      <c r="H5749" s="220"/>
      <c r="I5749" s="223"/>
    </row>
    <row r="5750" spans="1:9">
      <c r="A5750" s="230"/>
      <c r="B5750" s="230"/>
      <c r="C5750" s="231"/>
      <c r="D5750" s="223"/>
      <c r="E5750" s="227"/>
      <c r="F5750" s="230"/>
      <c r="H5750" s="220"/>
      <c r="I5750" s="223"/>
    </row>
    <row r="5751" spans="1:9">
      <c r="A5751" s="230"/>
      <c r="B5751" s="230"/>
      <c r="C5751" s="231"/>
      <c r="D5751" s="223"/>
      <c r="E5751" s="227"/>
      <c r="F5751" s="230"/>
      <c r="H5751" s="220"/>
      <c r="I5751" s="223"/>
    </row>
    <row r="5752" spans="1:9">
      <c r="A5752" s="230"/>
      <c r="B5752" s="230"/>
      <c r="C5752" s="231"/>
      <c r="D5752" s="223"/>
      <c r="E5752" s="227"/>
      <c r="F5752" s="230"/>
      <c r="H5752" s="220"/>
      <c r="I5752" s="223"/>
    </row>
    <row r="5753" spans="1:9">
      <c r="A5753" s="230"/>
      <c r="B5753" s="230"/>
      <c r="C5753" s="231"/>
      <c r="D5753" s="223"/>
      <c r="E5753" s="227"/>
      <c r="F5753" s="230"/>
      <c r="H5753" s="220"/>
      <c r="I5753" s="223"/>
    </row>
    <row r="5754" spans="1:9">
      <c r="A5754" s="230"/>
      <c r="B5754" s="230"/>
      <c r="C5754" s="231"/>
      <c r="D5754" s="223"/>
      <c r="E5754" s="227"/>
      <c r="F5754" s="230"/>
      <c r="H5754" s="220"/>
      <c r="I5754" s="223"/>
    </row>
    <row r="5755" spans="1:9">
      <c r="A5755" s="230"/>
      <c r="B5755" s="230"/>
      <c r="C5755" s="231"/>
      <c r="D5755" s="223"/>
      <c r="E5755" s="227"/>
      <c r="F5755" s="230"/>
      <c r="H5755" s="220"/>
      <c r="I5755" s="223"/>
    </row>
    <row r="5756" spans="1:9">
      <c r="A5756" s="230"/>
      <c r="B5756" s="230"/>
      <c r="C5756" s="231"/>
      <c r="D5756" s="223"/>
      <c r="E5756" s="227"/>
      <c r="F5756" s="230"/>
      <c r="H5756" s="220"/>
      <c r="I5756" s="223"/>
    </row>
    <row r="5757" spans="1:9">
      <c r="A5757" s="230"/>
      <c r="B5757" s="230"/>
      <c r="C5757" s="231"/>
      <c r="D5757" s="223"/>
      <c r="E5757" s="227"/>
      <c r="F5757" s="230"/>
      <c r="H5757" s="220"/>
      <c r="I5757" s="223"/>
    </row>
    <row r="5758" spans="1:9">
      <c r="A5758" s="230"/>
      <c r="B5758" s="230"/>
      <c r="C5758" s="231"/>
      <c r="D5758" s="223"/>
      <c r="E5758" s="227"/>
      <c r="F5758" s="230"/>
      <c r="H5758" s="220"/>
      <c r="I5758" s="223"/>
    </row>
    <row r="5759" spans="1:9">
      <c r="A5759" s="230"/>
      <c r="B5759" s="230"/>
      <c r="C5759" s="231"/>
      <c r="D5759" s="223"/>
      <c r="E5759" s="227"/>
      <c r="F5759" s="230"/>
      <c r="H5759" s="220"/>
      <c r="I5759" s="223"/>
    </row>
    <row r="5760" spans="1:9">
      <c r="A5760" s="230"/>
      <c r="B5760" s="230"/>
      <c r="C5760" s="231"/>
      <c r="D5760" s="223"/>
      <c r="E5760" s="227"/>
      <c r="F5760" s="230"/>
      <c r="H5760" s="220"/>
      <c r="I5760" s="223"/>
    </row>
    <row r="5761" spans="1:9">
      <c r="A5761" s="230"/>
      <c r="B5761" s="230"/>
      <c r="C5761" s="231"/>
      <c r="D5761" s="223"/>
      <c r="E5761" s="227"/>
      <c r="F5761" s="230"/>
      <c r="H5761" s="220"/>
      <c r="I5761" s="223"/>
    </row>
    <row r="5762" spans="1:9">
      <c r="A5762" s="230"/>
      <c r="B5762" s="230"/>
      <c r="C5762" s="231"/>
      <c r="D5762" s="223"/>
      <c r="E5762" s="227"/>
      <c r="F5762" s="230"/>
      <c r="H5762" s="220"/>
      <c r="I5762" s="223"/>
    </row>
    <row r="5763" spans="1:9">
      <c r="A5763" s="230"/>
      <c r="B5763" s="230"/>
      <c r="C5763" s="231"/>
      <c r="D5763" s="223"/>
      <c r="E5763" s="227"/>
      <c r="F5763" s="230"/>
      <c r="H5763" s="220"/>
      <c r="I5763" s="223"/>
    </row>
    <row r="5764" spans="1:9">
      <c r="A5764" s="230"/>
      <c r="B5764" s="230"/>
      <c r="C5764" s="231"/>
      <c r="D5764" s="223"/>
      <c r="E5764" s="227"/>
      <c r="F5764" s="230"/>
      <c r="H5764" s="220"/>
      <c r="I5764" s="223"/>
    </row>
    <row r="5765" spans="1:9">
      <c r="A5765" s="230"/>
      <c r="B5765" s="230"/>
      <c r="C5765" s="231"/>
      <c r="D5765" s="223"/>
      <c r="E5765" s="227"/>
      <c r="F5765" s="230"/>
      <c r="H5765" s="220"/>
      <c r="I5765" s="223"/>
    </row>
    <row r="5766" spans="1:9">
      <c r="A5766" s="230"/>
      <c r="B5766" s="230"/>
      <c r="C5766" s="231"/>
      <c r="D5766" s="223"/>
      <c r="E5766" s="227"/>
      <c r="F5766" s="230"/>
      <c r="H5766" s="220"/>
      <c r="I5766" s="223"/>
    </row>
    <row r="5767" spans="1:9">
      <c r="A5767" s="230"/>
      <c r="B5767" s="230"/>
      <c r="C5767" s="231"/>
      <c r="D5767" s="223"/>
      <c r="E5767" s="227"/>
      <c r="F5767" s="230"/>
      <c r="H5767" s="220"/>
      <c r="I5767" s="223"/>
    </row>
    <row r="5768" spans="1:9">
      <c r="A5768" s="230"/>
      <c r="B5768" s="230"/>
      <c r="C5768" s="231"/>
      <c r="D5768" s="223"/>
      <c r="E5768" s="227"/>
      <c r="F5768" s="230"/>
      <c r="H5768" s="220"/>
      <c r="I5768" s="223"/>
    </row>
    <row r="5769" spans="1:9">
      <c r="A5769" s="230"/>
      <c r="B5769" s="230"/>
      <c r="C5769" s="231"/>
      <c r="D5769" s="223"/>
      <c r="E5769" s="227"/>
      <c r="F5769" s="230"/>
      <c r="H5769" s="220"/>
      <c r="I5769" s="223"/>
    </row>
    <row r="5770" spans="1:9">
      <c r="A5770" s="230"/>
      <c r="B5770" s="230"/>
      <c r="C5770" s="231"/>
      <c r="D5770" s="223"/>
      <c r="E5770" s="227"/>
      <c r="F5770" s="230"/>
      <c r="H5770" s="220"/>
      <c r="I5770" s="223"/>
    </row>
    <row r="5771" spans="1:9">
      <c r="A5771" s="230"/>
      <c r="B5771" s="230"/>
      <c r="C5771" s="231"/>
      <c r="D5771" s="223"/>
      <c r="E5771" s="227"/>
      <c r="F5771" s="230"/>
      <c r="H5771" s="220"/>
      <c r="I5771" s="223"/>
    </row>
    <row r="5772" spans="1:9">
      <c r="A5772" s="230"/>
      <c r="B5772" s="230"/>
      <c r="C5772" s="231"/>
      <c r="D5772" s="223"/>
      <c r="E5772" s="227"/>
      <c r="F5772" s="230"/>
      <c r="H5772" s="220"/>
      <c r="I5772" s="223"/>
    </row>
    <row r="5773" spans="1:9">
      <c r="A5773" s="230"/>
      <c r="B5773" s="230"/>
      <c r="C5773" s="231"/>
      <c r="D5773" s="223"/>
      <c r="E5773" s="227"/>
      <c r="F5773" s="230"/>
      <c r="H5773" s="220"/>
      <c r="I5773" s="223"/>
    </row>
    <row r="5774" spans="1:9">
      <c r="A5774" s="230"/>
      <c r="B5774" s="230"/>
      <c r="C5774" s="231"/>
      <c r="D5774" s="223"/>
      <c r="E5774" s="227"/>
      <c r="F5774" s="230"/>
      <c r="H5774" s="220"/>
      <c r="I5774" s="223"/>
    </row>
    <row r="5775" spans="1:9">
      <c r="A5775" s="230"/>
      <c r="B5775" s="230"/>
      <c r="C5775" s="231"/>
      <c r="D5775" s="223"/>
      <c r="E5775" s="227"/>
      <c r="F5775" s="230"/>
      <c r="H5775" s="220"/>
      <c r="I5775" s="223"/>
    </row>
    <row r="5776" spans="1:9">
      <c r="A5776" s="230"/>
      <c r="B5776" s="230"/>
      <c r="C5776" s="231"/>
      <c r="D5776" s="223"/>
      <c r="E5776" s="227"/>
      <c r="F5776" s="230"/>
      <c r="H5776" s="220"/>
      <c r="I5776" s="223"/>
    </row>
    <row r="5777" spans="1:9">
      <c r="A5777" s="230"/>
      <c r="B5777" s="230"/>
      <c r="C5777" s="231"/>
      <c r="D5777" s="223"/>
      <c r="E5777" s="227"/>
      <c r="F5777" s="230"/>
      <c r="H5777" s="220"/>
      <c r="I5777" s="223"/>
    </row>
    <row r="5778" spans="1:9">
      <c r="A5778" s="230"/>
      <c r="B5778" s="230"/>
      <c r="C5778" s="231"/>
      <c r="D5778" s="223"/>
      <c r="E5778" s="227"/>
      <c r="F5778" s="230"/>
      <c r="H5778" s="220"/>
      <c r="I5778" s="223"/>
    </row>
    <row r="5779" spans="1:9">
      <c r="A5779" s="230"/>
      <c r="B5779" s="230"/>
      <c r="C5779" s="231"/>
      <c r="D5779" s="223"/>
      <c r="E5779" s="227"/>
      <c r="F5779" s="230"/>
      <c r="H5779" s="220"/>
      <c r="I5779" s="223"/>
    </row>
    <row r="5780" spans="1:9">
      <c r="A5780" s="230"/>
      <c r="B5780" s="230"/>
      <c r="C5780" s="231"/>
      <c r="D5780" s="223"/>
      <c r="E5780" s="227"/>
      <c r="F5780" s="230"/>
      <c r="H5780" s="220"/>
      <c r="I5780" s="223"/>
    </row>
    <row r="5781" spans="1:9">
      <c r="A5781" s="230"/>
      <c r="B5781" s="230"/>
      <c r="C5781" s="231"/>
      <c r="D5781" s="223"/>
      <c r="E5781" s="227"/>
      <c r="F5781" s="230"/>
      <c r="H5781" s="220"/>
      <c r="I5781" s="223"/>
    </row>
    <row r="5782" spans="1:9">
      <c r="A5782" s="230"/>
      <c r="B5782" s="230"/>
      <c r="C5782" s="231"/>
      <c r="D5782" s="223"/>
      <c r="E5782" s="227"/>
      <c r="F5782" s="230"/>
      <c r="H5782" s="220"/>
      <c r="I5782" s="223"/>
    </row>
    <row r="5783" spans="1:9">
      <c r="A5783" s="230"/>
      <c r="B5783" s="230"/>
      <c r="C5783" s="231"/>
      <c r="D5783" s="223"/>
      <c r="E5783" s="227"/>
      <c r="F5783" s="230"/>
      <c r="H5783" s="220"/>
      <c r="I5783" s="223"/>
    </row>
    <row r="5784" spans="1:9">
      <c r="A5784" s="230"/>
      <c r="B5784" s="230"/>
      <c r="C5784" s="231"/>
      <c r="D5784" s="223"/>
      <c r="E5784" s="227"/>
      <c r="F5784" s="230"/>
      <c r="H5784" s="220"/>
      <c r="I5784" s="223"/>
    </row>
    <row r="5785" spans="1:9">
      <c r="A5785" s="230"/>
      <c r="B5785" s="230"/>
      <c r="C5785" s="231"/>
      <c r="D5785" s="223"/>
      <c r="E5785" s="227"/>
      <c r="F5785" s="230"/>
      <c r="H5785" s="220"/>
      <c r="I5785" s="223"/>
    </row>
    <row r="5786" spans="1:9">
      <c r="A5786" s="230"/>
      <c r="B5786" s="230"/>
      <c r="C5786" s="231"/>
      <c r="D5786" s="223"/>
      <c r="E5786" s="227"/>
      <c r="F5786" s="230"/>
      <c r="H5786" s="220"/>
      <c r="I5786" s="223"/>
    </row>
    <row r="5787" spans="1:9">
      <c r="A5787" s="230"/>
      <c r="B5787" s="230"/>
      <c r="C5787" s="231"/>
      <c r="D5787" s="223"/>
      <c r="E5787" s="227"/>
      <c r="F5787" s="230"/>
      <c r="H5787" s="220"/>
      <c r="I5787" s="223"/>
    </row>
    <row r="5788" spans="1:9">
      <c r="A5788" s="230"/>
      <c r="B5788" s="230"/>
      <c r="C5788" s="231"/>
      <c r="D5788" s="223"/>
      <c r="E5788" s="227"/>
      <c r="F5788" s="230"/>
      <c r="H5788" s="220"/>
      <c r="I5788" s="223"/>
    </row>
    <row r="5789" spans="1:9">
      <c r="A5789" s="230"/>
      <c r="B5789" s="230"/>
      <c r="C5789" s="231"/>
      <c r="D5789" s="223"/>
      <c r="E5789" s="227"/>
      <c r="F5789" s="230"/>
      <c r="H5789" s="220"/>
      <c r="I5789" s="223"/>
    </row>
    <row r="5790" spans="1:9">
      <c r="A5790" s="230"/>
      <c r="B5790" s="230"/>
      <c r="C5790" s="231"/>
      <c r="D5790" s="223"/>
      <c r="E5790" s="227"/>
      <c r="F5790" s="230"/>
      <c r="H5790" s="220"/>
      <c r="I5790" s="223"/>
    </row>
    <row r="5791" spans="1:9">
      <c r="A5791" s="230"/>
      <c r="B5791" s="230"/>
      <c r="C5791" s="231"/>
      <c r="D5791" s="223"/>
      <c r="E5791" s="227"/>
      <c r="F5791" s="230"/>
      <c r="H5791" s="220"/>
      <c r="I5791" s="223"/>
    </row>
    <row r="5792" spans="1:9">
      <c r="A5792" s="230"/>
      <c r="B5792" s="230"/>
      <c r="C5792" s="231"/>
      <c r="D5792" s="223"/>
      <c r="E5792" s="227"/>
      <c r="F5792" s="230"/>
      <c r="H5792" s="220"/>
      <c r="I5792" s="223"/>
    </row>
    <row r="5793" spans="1:9">
      <c r="A5793" s="230"/>
      <c r="B5793" s="230"/>
      <c r="C5793" s="231"/>
      <c r="D5793" s="223"/>
      <c r="E5793" s="227"/>
      <c r="F5793" s="230"/>
      <c r="H5793" s="220"/>
      <c r="I5793" s="223"/>
    </row>
    <row r="5794" spans="1:9">
      <c r="A5794" s="230"/>
      <c r="B5794" s="230"/>
      <c r="C5794" s="231"/>
      <c r="D5794" s="223"/>
      <c r="E5794" s="227"/>
      <c r="F5794" s="230"/>
      <c r="H5794" s="220"/>
      <c r="I5794" s="223"/>
    </row>
    <row r="5795" spans="1:9">
      <c r="A5795" s="230"/>
      <c r="B5795" s="230"/>
      <c r="C5795" s="231"/>
      <c r="D5795" s="223"/>
      <c r="E5795" s="227"/>
      <c r="F5795" s="230"/>
      <c r="H5795" s="220"/>
      <c r="I5795" s="223"/>
    </row>
    <row r="5796" spans="1:9">
      <c r="A5796" s="230"/>
      <c r="B5796" s="230"/>
      <c r="C5796" s="231"/>
      <c r="D5796" s="223"/>
      <c r="E5796" s="227"/>
      <c r="F5796" s="230"/>
      <c r="H5796" s="220"/>
      <c r="I5796" s="223"/>
    </row>
    <row r="5797" spans="1:9">
      <c r="A5797" s="230"/>
      <c r="B5797" s="230"/>
      <c r="C5797" s="231"/>
      <c r="D5797" s="223"/>
      <c r="E5797" s="227"/>
      <c r="F5797" s="230"/>
      <c r="H5797" s="220"/>
      <c r="I5797" s="223"/>
    </row>
    <row r="5798" spans="1:9">
      <c r="A5798" s="230"/>
      <c r="B5798" s="230"/>
      <c r="C5798" s="231"/>
      <c r="D5798" s="223"/>
      <c r="E5798" s="227"/>
      <c r="F5798" s="230"/>
      <c r="H5798" s="220"/>
      <c r="I5798" s="223"/>
    </row>
    <row r="5799" spans="1:9">
      <c r="A5799" s="230"/>
      <c r="B5799" s="230"/>
      <c r="C5799" s="231"/>
      <c r="D5799" s="223"/>
      <c r="E5799" s="227"/>
      <c r="F5799" s="230"/>
      <c r="H5799" s="220"/>
      <c r="I5799" s="223"/>
    </row>
    <row r="5800" spans="1:9">
      <c r="A5800" s="230"/>
      <c r="B5800" s="230"/>
      <c r="C5800" s="231"/>
      <c r="D5800" s="223"/>
      <c r="E5800" s="227"/>
      <c r="F5800" s="230"/>
      <c r="H5800" s="220"/>
      <c r="I5800" s="223"/>
    </row>
    <row r="5801" spans="1:9">
      <c r="A5801" s="230"/>
      <c r="B5801" s="230"/>
      <c r="C5801" s="231"/>
      <c r="D5801" s="223"/>
      <c r="E5801" s="227"/>
      <c r="F5801" s="230"/>
      <c r="H5801" s="220"/>
      <c r="I5801" s="223"/>
    </row>
    <row r="5802" spans="1:9">
      <c r="A5802" s="230"/>
      <c r="B5802" s="230"/>
      <c r="C5802" s="231"/>
      <c r="D5802" s="223"/>
      <c r="E5802" s="227"/>
      <c r="F5802" s="230"/>
      <c r="H5802" s="220"/>
      <c r="I5802" s="223"/>
    </row>
    <row r="5803" spans="1:9">
      <c r="A5803" s="230"/>
      <c r="B5803" s="230"/>
      <c r="C5803" s="231"/>
      <c r="D5803" s="223"/>
      <c r="E5803" s="227"/>
      <c r="F5803" s="230"/>
      <c r="H5803" s="220"/>
      <c r="I5803" s="223"/>
    </row>
    <row r="5804" spans="1:9">
      <c r="A5804" s="230"/>
      <c r="B5804" s="230"/>
      <c r="C5804" s="231"/>
      <c r="D5804" s="223"/>
      <c r="E5804" s="227"/>
      <c r="F5804" s="230"/>
      <c r="H5804" s="220"/>
      <c r="I5804" s="223"/>
    </row>
    <row r="5805" spans="1:9">
      <c r="A5805" s="230"/>
      <c r="B5805" s="230"/>
      <c r="C5805" s="231"/>
      <c r="D5805" s="223"/>
      <c r="E5805" s="227"/>
      <c r="F5805" s="230"/>
      <c r="H5805" s="220"/>
      <c r="I5805" s="223"/>
    </row>
    <row r="5806" spans="1:9">
      <c r="A5806" s="230"/>
      <c r="B5806" s="230"/>
      <c r="C5806" s="231"/>
      <c r="D5806" s="223"/>
      <c r="E5806" s="227"/>
      <c r="F5806" s="230"/>
      <c r="H5806" s="220"/>
      <c r="I5806" s="223"/>
    </row>
    <row r="5807" spans="1:9">
      <c r="A5807" s="230"/>
      <c r="B5807" s="230"/>
      <c r="C5807" s="231"/>
      <c r="D5807" s="223"/>
      <c r="E5807" s="227"/>
      <c r="F5807" s="230"/>
      <c r="H5807" s="220"/>
      <c r="I5807" s="223"/>
    </row>
    <row r="5808" spans="1:9">
      <c r="A5808" s="230"/>
      <c r="B5808" s="230"/>
      <c r="C5808" s="231"/>
      <c r="D5808" s="223"/>
      <c r="E5808" s="227"/>
      <c r="F5808" s="230"/>
      <c r="H5808" s="220"/>
      <c r="I5808" s="223"/>
    </row>
    <row r="5809" spans="1:9">
      <c r="A5809" s="230"/>
      <c r="B5809" s="230"/>
      <c r="C5809" s="231"/>
      <c r="D5809" s="223"/>
      <c r="E5809" s="227"/>
      <c r="F5809" s="230"/>
      <c r="H5809" s="220"/>
      <c r="I5809" s="223"/>
    </row>
    <row r="5810" spans="1:9">
      <c r="A5810" s="230"/>
      <c r="B5810" s="230"/>
      <c r="C5810" s="231"/>
      <c r="D5810" s="223"/>
      <c r="E5810" s="227"/>
      <c r="F5810" s="230"/>
      <c r="H5810" s="220"/>
      <c r="I5810" s="223"/>
    </row>
    <row r="5811" spans="1:9">
      <c r="A5811" s="230"/>
      <c r="B5811" s="230"/>
      <c r="C5811" s="231"/>
      <c r="D5811" s="223"/>
      <c r="E5811" s="227"/>
      <c r="F5811" s="230"/>
      <c r="H5811" s="220"/>
      <c r="I5811" s="223"/>
    </row>
    <row r="5812" spans="1:9">
      <c r="A5812" s="230"/>
      <c r="B5812" s="230"/>
      <c r="C5812" s="231"/>
      <c r="D5812" s="223"/>
      <c r="E5812" s="227"/>
      <c r="F5812" s="230"/>
      <c r="H5812" s="220"/>
      <c r="I5812" s="223"/>
    </row>
    <row r="5813" spans="1:9">
      <c r="A5813" s="230"/>
      <c r="B5813" s="230"/>
      <c r="C5813" s="231"/>
      <c r="D5813" s="223"/>
      <c r="E5813" s="227"/>
      <c r="F5813" s="230"/>
      <c r="H5813" s="220"/>
      <c r="I5813" s="223"/>
    </row>
    <row r="5814" spans="1:9">
      <c r="A5814" s="230"/>
      <c r="B5814" s="230"/>
      <c r="C5814" s="231"/>
      <c r="D5814" s="223"/>
      <c r="E5814" s="227"/>
      <c r="F5814" s="230"/>
      <c r="H5814" s="220"/>
      <c r="I5814" s="223"/>
    </row>
    <row r="5815" spans="1:9">
      <c r="A5815" s="230"/>
      <c r="B5815" s="230"/>
      <c r="C5815" s="231"/>
      <c r="D5815" s="223"/>
      <c r="E5815" s="227"/>
      <c r="F5815" s="230"/>
      <c r="H5815" s="220"/>
      <c r="I5815" s="223"/>
    </row>
    <row r="5816" spans="1:9">
      <c r="A5816" s="230"/>
      <c r="B5816" s="230"/>
      <c r="C5816" s="231"/>
      <c r="D5816" s="223"/>
      <c r="E5816" s="227"/>
      <c r="F5816" s="230"/>
      <c r="H5816" s="220"/>
      <c r="I5816" s="223"/>
    </row>
    <row r="5817" spans="1:9">
      <c r="A5817" s="230"/>
      <c r="B5817" s="230"/>
      <c r="C5817" s="231"/>
      <c r="D5817" s="223"/>
      <c r="E5817" s="227"/>
      <c r="F5817" s="230"/>
      <c r="H5817" s="220"/>
      <c r="I5817" s="223"/>
    </row>
    <row r="5818" spans="1:9">
      <c r="A5818" s="230"/>
      <c r="B5818" s="230"/>
      <c r="C5818" s="231"/>
      <c r="D5818" s="223"/>
      <c r="E5818" s="227"/>
      <c r="F5818" s="230"/>
      <c r="H5818" s="220"/>
      <c r="I5818" s="223"/>
    </row>
    <row r="5819" spans="1:9">
      <c r="A5819" s="230"/>
      <c r="B5819" s="230"/>
      <c r="C5819" s="231"/>
      <c r="D5819" s="223"/>
      <c r="E5819" s="227"/>
      <c r="F5819" s="230"/>
      <c r="H5819" s="220"/>
      <c r="I5819" s="223"/>
    </row>
    <row r="5820" spans="1:9">
      <c r="A5820" s="230"/>
      <c r="B5820" s="230"/>
      <c r="C5820" s="231"/>
      <c r="D5820" s="223"/>
      <c r="E5820" s="227"/>
      <c r="F5820" s="230"/>
      <c r="H5820" s="220"/>
      <c r="I5820" s="223"/>
    </row>
    <row r="5821" spans="1:9">
      <c r="A5821" s="230"/>
      <c r="B5821" s="230"/>
      <c r="C5821" s="231"/>
      <c r="D5821" s="223"/>
      <c r="E5821" s="227"/>
      <c r="F5821" s="230"/>
      <c r="H5821" s="220"/>
      <c r="I5821" s="223"/>
    </row>
    <row r="5822" spans="1:9">
      <c r="A5822" s="230"/>
      <c r="B5822" s="230"/>
      <c r="C5822" s="231"/>
      <c r="D5822" s="223"/>
      <c r="E5822" s="227"/>
      <c r="F5822" s="230"/>
      <c r="H5822" s="220"/>
      <c r="I5822" s="223"/>
    </row>
    <row r="5823" spans="1:9">
      <c r="A5823" s="230"/>
      <c r="B5823" s="230"/>
      <c r="C5823" s="231"/>
      <c r="D5823" s="223"/>
      <c r="E5823" s="227"/>
      <c r="F5823" s="230"/>
      <c r="H5823" s="220"/>
      <c r="I5823" s="223"/>
    </row>
    <row r="5824" spans="1:9">
      <c r="A5824" s="230"/>
      <c r="B5824" s="230"/>
      <c r="C5824" s="231"/>
      <c r="D5824" s="223"/>
      <c r="E5824" s="227"/>
      <c r="F5824" s="230"/>
      <c r="H5824" s="220"/>
      <c r="I5824" s="223"/>
    </row>
    <row r="5825" spans="1:9">
      <c r="A5825" s="230"/>
      <c r="B5825" s="230"/>
      <c r="C5825" s="231"/>
      <c r="D5825" s="223"/>
      <c r="E5825" s="227"/>
      <c r="F5825" s="230"/>
      <c r="H5825" s="220"/>
      <c r="I5825" s="223"/>
    </row>
    <row r="5826" spans="1:9">
      <c r="A5826" s="230"/>
      <c r="B5826" s="230"/>
      <c r="C5826" s="231"/>
      <c r="D5826" s="223"/>
      <c r="E5826" s="227"/>
      <c r="F5826" s="230"/>
      <c r="H5826" s="220"/>
      <c r="I5826" s="223"/>
    </row>
    <row r="5827" spans="1:9">
      <c r="A5827" s="230"/>
      <c r="B5827" s="230"/>
      <c r="C5827" s="231"/>
      <c r="D5827" s="223"/>
      <c r="E5827" s="227"/>
      <c r="F5827" s="230"/>
      <c r="H5827" s="220"/>
      <c r="I5827" s="223"/>
    </row>
    <row r="5828" spans="1:9">
      <c r="A5828" s="230"/>
      <c r="B5828" s="230"/>
      <c r="C5828" s="231"/>
      <c r="D5828" s="223"/>
      <c r="E5828" s="227"/>
      <c r="F5828" s="230"/>
      <c r="H5828" s="220"/>
      <c r="I5828" s="223"/>
    </row>
    <row r="5829" spans="1:9">
      <c r="A5829" s="230"/>
      <c r="B5829" s="230"/>
      <c r="C5829" s="231"/>
      <c r="D5829" s="223"/>
      <c r="E5829" s="227"/>
      <c r="F5829" s="230"/>
      <c r="H5829" s="220"/>
      <c r="I5829" s="223"/>
    </row>
    <row r="5830" spans="1:9">
      <c r="A5830" s="230"/>
      <c r="B5830" s="230"/>
      <c r="C5830" s="231"/>
      <c r="D5830" s="223"/>
      <c r="E5830" s="227"/>
      <c r="F5830" s="230"/>
      <c r="H5830" s="220"/>
      <c r="I5830" s="223"/>
    </row>
    <row r="5831" spans="1:9">
      <c r="A5831" s="230"/>
      <c r="B5831" s="230"/>
      <c r="C5831" s="231"/>
      <c r="D5831" s="223"/>
      <c r="E5831" s="227"/>
      <c r="F5831" s="230"/>
      <c r="H5831" s="220"/>
      <c r="I5831" s="223"/>
    </row>
    <row r="5832" spans="1:9">
      <c r="A5832" s="230"/>
      <c r="B5832" s="230"/>
      <c r="C5832" s="231"/>
      <c r="D5832" s="223"/>
      <c r="E5832" s="227"/>
      <c r="F5832" s="230"/>
      <c r="H5832" s="220"/>
      <c r="I5832" s="223"/>
    </row>
    <row r="5833" spans="1:9">
      <c r="A5833" s="230"/>
      <c r="B5833" s="230"/>
      <c r="C5833" s="231"/>
      <c r="D5833" s="223"/>
      <c r="E5833" s="227"/>
      <c r="F5833" s="230"/>
      <c r="H5833" s="220"/>
      <c r="I5833" s="223"/>
    </row>
    <row r="5834" spans="1:9">
      <c r="A5834" s="230"/>
      <c r="B5834" s="230"/>
      <c r="C5834" s="231"/>
      <c r="D5834" s="223"/>
      <c r="E5834" s="227"/>
      <c r="F5834" s="230"/>
      <c r="H5834" s="220"/>
      <c r="I5834" s="223"/>
    </row>
    <row r="5835" spans="1:9">
      <c r="A5835" s="230"/>
      <c r="B5835" s="230"/>
      <c r="C5835" s="231"/>
      <c r="D5835" s="223"/>
      <c r="E5835" s="227"/>
      <c r="F5835" s="230"/>
      <c r="H5835" s="220"/>
      <c r="I5835" s="223"/>
    </row>
    <row r="5836" spans="1:9">
      <c r="A5836" s="230"/>
      <c r="B5836" s="230"/>
      <c r="C5836" s="231"/>
      <c r="D5836" s="223"/>
      <c r="E5836" s="227"/>
      <c r="F5836" s="230"/>
      <c r="H5836" s="220"/>
      <c r="I5836" s="223"/>
    </row>
    <row r="5837" spans="1:9">
      <c r="A5837" s="230"/>
      <c r="B5837" s="230"/>
      <c r="C5837" s="231"/>
      <c r="D5837" s="223"/>
      <c r="E5837" s="227"/>
      <c r="F5837" s="230"/>
      <c r="H5837" s="220"/>
      <c r="I5837" s="223"/>
    </row>
    <row r="5838" spans="1:9">
      <c r="A5838" s="230"/>
      <c r="B5838" s="230"/>
      <c r="C5838" s="231"/>
      <c r="D5838" s="223"/>
      <c r="E5838" s="227"/>
      <c r="F5838" s="230"/>
      <c r="H5838" s="220"/>
      <c r="I5838" s="223"/>
    </row>
    <row r="5839" spans="1:9">
      <c r="A5839" s="230"/>
      <c r="B5839" s="230"/>
      <c r="C5839" s="231"/>
      <c r="D5839" s="223"/>
      <c r="E5839" s="227"/>
      <c r="F5839" s="230"/>
      <c r="H5839" s="220"/>
      <c r="I5839" s="223"/>
    </row>
    <row r="5840" spans="1:9">
      <c r="A5840" s="230"/>
      <c r="B5840" s="230"/>
      <c r="C5840" s="231"/>
      <c r="D5840" s="223"/>
      <c r="E5840" s="227"/>
      <c r="F5840" s="230"/>
      <c r="H5840" s="220"/>
      <c r="I5840" s="223"/>
    </row>
    <row r="5841" spans="1:9">
      <c r="A5841" s="230"/>
      <c r="B5841" s="230"/>
      <c r="C5841" s="231"/>
      <c r="D5841" s="223"/>
      <c r="E5841" s="227"/>
      <c r="F5841" s="230"/>
      <c r="H5841" s="220"/>
      <c r="I5841" s="223"/>
    </row>
    <row r="5842" spans="1:9">
      <c r="A5842" s="230"/>
      <c r="B5842" s="230"/>
      <c r="C5842" s="231"/>
      <c r="D5842" s="223"/>
      <c r="E5842" s="227"/>
      <c r="F5842" s="230"/>
      <c r="H5842" s="220"/>
      <c r="I5842" s="223"/>
    </row>
    <row r="5843" spans="1:9">
      <c r="A5843" s="230"/>
      <c r="B5843" s="230"/>
      <c r="C5843" s="231"/>
      <c r="D5843" s="223"/>
      <c r="E5843" s="227"/>
      <c r="F5843" s="230"/>
      <c r="H5843" s="220"/>
      <c r="I5843" s="223"/>
    </row>
    <row r="5844" spans="1:9">
      <c r="A5844" s="230"/>
      <c r="B5844" s="230"/>
      <c r="C5844" s="231"/>
      <c r="D5844" s="223"/>
      <c r="E5844" s="227"/>
      <c r="F5844" s="230"/>
      <c r="H5844" s="220"/>
      <c r="I5844" s="223"/>
    </row>
    <row r="5845" spans="1:9">
      <c r="A5845" s="230"/>
      <c r="B5845" s="230"/>
      <c r="C5845" s="231"/>
      <c r="D5845" s="223"/>
      <c r="E5845" s="227"/>
      <c r="F5845" s="230"/>
      <c r="H5845" s="220"/>
      <c r="I5845" s="223"/>
    </row>
    <row r="5846" spans="1:9">
      <c r="A5846" s="230"/>
      <c r="B5846" s="230"/>
      <c r="C5846" s="231"/>
      <c r="D5846" s="223"/>
      <c r="E5846" s="227"/>
      <c r="F5846" s="230"/>
      <c r="H5846" s="220"/>
      <c r="I5846" s="223"/>
    </row>
    <row r="5847" spans="1:9">
      <c r="A5847" s="230"/>
      <c r="B5847" s="230"/>
      <c r="C5847" s="231"/>
      <c r="D5847" s="223"/>
      <c r="E5847" s="227"/>
      <c r="F5847" s="230"/>
      <c r="H5847" s="220"/>
      <c r="I5847" s="223"/>
    </row>
    <row r="5848" spans="1:9">
      <c r="A5848" s="230"/>
      <c r="B5848" s="230"/>
      <c r="C5848" s="231"/>
      <c r="D5848" s="223"/>
      <c r="E5848" s="227"/>
      <c r="F5848" s="230"/>
      <c r="H5848" s="220"/>
      <c r="I5848" s="223"/>
    </row>
    <row r="5849" spans="1:9">
      <c r="A5849" s="230"/>
      <c r="B5849" s="230"/>
      <c r="C5849" s="231"/>
      <c r="D5849" s="223"/>
      <c r="E5849" s="227"/>
      <c r="F5849" s="230"/>
      <c r="H5849" s="220"/>
      <c r="I5849" s="223"/>
    </row>
    <row r="5850" spans="1:9">
      <c r="A5850" s="230"/>
      <c r="B5850" s="230"/>
      <c r="C5850" s="231"/>
      <c r="D5850" s="223"/>
      <c r="E5850" s="227"/>
      <c r="F5850" s="230"/>
      <c r="H5850" s="220"/>
      <c r="I5850" s="223"/>
    </row>
    <row r="5851" spans="1:9">
      <c r="A5851" s="230"/>
      <c r="B5851" s="230"/>
      <c r="C5851" s="231"/>
      <c r="D5851" s="223"/>
      <c r="E5851" s="227"/>
      <c r="F5851" s="230"/>
      <c r="H5851" s="220"/>
      <c r="I5851" s="223"/>
    </row>
    <row r="5852" spans="1:9">
      <c r="A5852" s="230"/>
      <c r="B5852" s="230"/>
      <c r="C5852" s="231"/>
      <c r="D5852" s="223"/>
      <c r="E5852" s="227"/>
      <c r="F5852" s="230"/>
      <c r="H5852" s="220"/>
      <c r="I5852" s="223"/>
    </row>
    <row r="5853" spans="1:9">
      <c r="A5853" s="230"/>
      <c r="B5853" s="230"/>
      <c r="C5853" s="231"/>
      <c r="D5853" s="223"/>
      <c r="E5853" s="227"/>
      <c r="F5853" s="230"/>
      <c r="H5853" s="220"/>
      <c r="I5853" s="223"/>
    </row>
    <row r="5854" spans="1:9">
      <c r="A5854" s="230"/>
      <c r="B5854" s="230"/>
      <c r="C5854" s="231"/>
      <c r="D5854" s="223"/>
      <c r="E5854" s="227"/>
      <c r="F5854" s="230"/>
      <c r="H5854" s="220"/>
      <c r="I5854" s="223"/>
    </row>
    <row r="5855" spans="1:9">
      <c r="A5855" s="230"/>
      <c r="B5855" s="230"/>
      <c r="C5855" s="231"/>
      <c r="D5855" s="223"/>
      <c r="E5855" s="227"/>
      <c r="F5855" s="230"/>
      <c r="H5855" s="220"/>
      <c r="I5855" s="223"/>
    </row>
    <row r="5856" spans="1:9">
      <c r="A5856" s="230"/>
      <c r="B5856" s="230"/>
      <c r="C5856" s="231"/>
      <c r="D5856" s="223"/>
      <c r="E5856" s="227"/>
      <c r="F5856" s="230"/>
      <c r="H5856" s="220"/>
      <c r="I5856" s="223"/>
    </row>
    <row r="5857" spans="1:9">
      <c r="A5857" s="230"/>
      <c r="B5857" s="230"/>
      <c r="C5857" s="231"/>
      <c r="D5857" s="223"/>
      <c r="E5857" s="227"/>
      <c r="F5857" s="230"/>
      <c r="H5857" s="220"/>
      <c r="I5857" s="223"/>
    </row>
    <row r="5858" spans="1:9">
      <c r="A5858" s="230"/>
      <c r="B5858" s="230"/>
      <c r="C5858" s="231"/>
      <c r="D5858" s="223"/>
      <c r="E5858" s="227"/>
      <c r="F5858" s="230"/>
      <c r="H5858" s="220"/>
      <c r="I5858" s="223"/>
    </row>
    <row r="5859" spans="1:9">
      <c r="A5859" s="230"/>
      <c r="B5859" s="230"/>
      <c r="C5859" s="231"/>
      <c r="D5859" s="223"/>
      <c r="E5859" s="227"/>
      <c r="F5859" s="230"/>
      <c r="H5859" s="220"/>
      <c r="I5859" s="223"/>
    </row>
    <row r="5860" spans="1:9">
      <c r="A5860" s="230"/>
      <c r="B5860" s="230"/>
      <c r="C5860" s="231"/>
      <c r="D5860" s="223"/>
      <c r="E5860" s="227"/>
      <c r="F5860" s="230"/>
      <c r="H5860" s="220"/>
      <c r="I5860" s="223"/>
    </row>
    <row r="5861" spans="1:9">
      <c r="A5861" s="230"/>
      <c r="B5861" s="230"/>
      <c r="C5861" s="231"/>
      <c r="D5861" s="223"/>
      <c r="E5861" s="227"/>
      <c r="F5861" s="230"/>
      <c r="H5861" s="220"/>
      <c r="I5861" s="223"/>
    </row>
    <row r="5862" spans="1:9">
      <c r="A5862" s="230"/>
      <c r="B5862" s="230"/>
      <c r="C5862" s="231"/>
      <c r="D5862" s="223"/>
      <c r="E5862" s="227"/>
      <c r="F5862" s="230"/>
      <c r="H5862" s="220"/>
      <c r="I5862" s="223"/>
    </row>
    <row r="5863" spans="1:9">
      <c r="A5863" s="230"/>
      <c r="B5863" s="230"/>
      <c r="C5863" s="231"/>
      <c r="D5863" s="223"/>
      <c r="E5863" s="227"/>
      <c r="F5863" s="230"/>
      <c r="H5863" s="220"/>
      <c r="I5863" s="223"/>
    </row>
    <row r="5864" spans="1:9">
      <c r="A5864" s="230"/>
      <c r="B5864" s="230"/>
      <c r="C5864" s="231"/>
      <c r="D5864" s="223"/>
      <c r="E5864" s="227"/>
      <c r="F5864" s="230"/>
      <c r="H5864" s="220"/>
      <c r="I5864" s="223"/>
    </row>
    <row r="5865" spans="1:9">
      <c r="A5865" s="230"/>
      <c r="B5865" s="230"/>
      <c r="C5865" s="231"/>
      <c r="D5865" s="223"/>
      <c r="E5865" s="227"/>
      <c r="F5865" s="230"/>
      <c r="H5865" s="220"/>
      <c r="I5865" s="223"/>
    </row>
    <row r="5866" spans="1:9">
      <c r="A5866" s="230"/>
      <c r="B5866" s="230"/>
      <c r="C5866" s="231"/>
      <c r="D5866" s="223"/>
      <c r="E5866" s="227"/>
      <c r="F5866" s="230"/>
      <c r="H5866" s="220"/>
      <c r="I5866" s="223"/>
    </row>
    <row r="5867" spans="1:9">
      <c r="A5867" s="230"/>
      <c r="B5867" s="230"/>
      <c r="C5867" s="231"/>
      <c r="D5867" s="223"/>
      <c r="E5867" s="227"/>
      <c r="F5867" s="230"/>
      <c r="H5867" s="220"/>
      <c r="I5867" s="223"/>
    </row>
    <row r="5868" spans="1:9">
      <c r="A5868" s="230"/>
      <c r="B5868" s="230"/>
      <c r="C5868" s="231"/>
      <c r="D5868" s="223"/>
      <c r="E5868" s="227"/>
      <c r="F5868" s="230"/>
      <c r="H5868" s="220"/>
      <c r="I5868" s="223"/>
    </row>
    <row r="5869" spans="1:9">
      <c r="A5869" s="230"/>
      <c r="B5869" s="230"/>
      <c r="C5869" s="231"/>
      <c r="D5869" s="223"/>
      <c r="E5869" s="227"/>
      <c r="F5869" s="230"/>
      <c r="H5869" s="220"/>
      <c r="I5869" s="223"/>
    </row>
    <row r="5870" spans="1:9">
      <c r="A5870" s="230"/>
      <c r="B5870" s="230"/>
      <c r="C5870" s="231"/>
      <c r="D5870" s="223"/>
      <c r="E5870" s="227"/>
      <c r="F5870" s="230"/>
      <c r="H5870" s="220"/>
      <c r="I5870" s="223"/>
    </row>
    <row r="5871" spans="1:9">
      <c r="A5871" s="230"/>
      <c r="B5871" s="230"/>
      <c r="C5871" s="231"/>
      <c r="D5871" s="223"/>
      <c r="E5871" s="227"/>
      <c r="F5871" s="230"/>
      <c r="H5871" s="220"/>
      <c r="I5871" s="223"/>
    </row>
    <row r="5872" spans="1:9">
      <c r="A5872" s="230"/>
      <c r="B5872" s="230"/>
      <c r="C5872" s="231"/>
      <c r="D5872" s="223"/>
      <c r="E5872" s="227"/>
      <c r="F5872" s="230"/>
      <c r="H5872" s="220"/>
      <c r="I5872" s="223"/>
    </row>
    <row r="5873" spans="1:9">
      <c r="A5873" s="230"/>
      <c r="B5873" s="230"/>
      <c r="C5873" s="231"/>
      <c r="D5873" s="223"/>
      <c r="E5873" s="227"/>
      <c r="F5873" s="230"/>
      <c r="H5873" s="220"/>
      <c r="I5873" s="223"/>
    </row>
    <row r="5874" spans="1:9">
      <c r="A5874" s="230"/>
      <c r="B5874" s="230"/>
      <c r="C5874" s="231"/>
      <c r="D5874" s="223"/>
      <c r="E5874" s="227"/>
      <c r="F5874" s="230"/>
      <c r="H5874" s="220"/>
      <c r="I5874" s="223"/>
    </row>
    <row r="5875" spans="1:9">
      <c r="A5875" s="230"/>
      <c r="B5875" s="230"/>
      <c r="C5875" s="231"/>
      <c r="D5875" s="223"/>
      <c r="E5875" s="227"/>
      <c r="F5875" s="230"/>
      <c r="H5875" s="220"/>
      <c r="I5875" s="223"/>
    </row>
    <row r="5876" spans="1:9">
      <c r="A5876" s="230"/>
      <c r="B5876" s="230"/>
      <c r="C5876" s="231"/>
      <c r="D5876" s="223"/>
      <c r="E5876" s="227"/>
      <c r="F5876" s="230"/>
      <c r="H5876" s="220"/>
      <c r="I5876" s="223"/>
    </row>
    <row r="5877" spans="1:9">
      <c r="A5877" s="230"/>
      <c r="B5877" s="230"/>
      <c r="C5877" s="231"/>
      <c r="D5877" s="223"/>
      <c r="E5877" s="227"/>
      <c r="F5877" s="230"/>
      <c r="H5877" s="220"/>
      <c r="I5877" s="223"/>
    </row>
    <row r="5878" spans="1:9">
      <c r="A5878" s="230"/>
      <c r="B5878" s="230"/>
      <c r="C5878" s="231"/>
      <c r="D5878" s="223"/>
      <c r="E5878" s="227"/>
      <c r="F5878" s="230"/>
      <c r="H5878" s="220"/>
      <c r="I5878" s="223"/>
    </row>
    <row r="5879" spans="1:9">
      <c r="A5879" s="230"/>
      <c r="B5879" s="230"/>
      <c r="C5879" s="231"/>
      <c r="D5879" s="223"/>
      <c r="E5879" s="227"/>
      <c r="F5879" s="230"/>
      <c r="H5879" s="220"/>
      <c r="I5879" s="223"/>
    </row>
    <row r="5880" spans="1:9">
      <c r="A5880" s="230"/>
      <c r="B5880" s="230"/>
      <c r="C5880" s="231"/>
      <c r="D5880" s="223"/>
      <c r="E5880" s="227"/>
      <c r="F5880" s="230"/>
      <c r="H5880" s="220"/>
      <c r="I5880" s="223"/>
    </row>
    <row r="5881" spans="1:9">
      <c r="A5881" s="230"/>
      <c r="B5881" s="230"/>
      <c r="C5881" s="231"/>
      <c r="D5881" s="223"/>
      <c r="E5881" s="227"/>
      <c r="F5881" s="230"/>
      <c r="H5881" s="220"/>
      <c r="I5881" s="223"/>
    </row>
    <row r="5882" spans="1:9">
      <c r="A5882" s="230"/>
      <c r="B5882" s="230"/>
      <c r="C5882" s="231"/>
      <c r="D5882" s="223"/>
      <c r="E5882" s="227"/>
      <c r="F5882" s="230"/>
      <c r="H5882" s="220"/>
      <c r="I5882" s="223"/>
    </row>
    <row r="5883" spans="1:9">
      <c r="A5883" s="230"/>
      <c r="B5883" s="230"/>
      <c r="C5883" s="231"/>
      <c r="D5883" s="223"/>
      <c r="E5883" s="227"/>
      <c r="F5883" s="230"/>
      <c r="H5883" s="220"/>
      <c r="I5883" s="223"/>
    </row>
    <row r="5884" spans="1:9">
      <c r="A5884" s="230"/>
      <c r="B5884" s="230"/>
      <c r="C5884" s="231"/>
      <c r="D5884" s="223"/>
      <c r="E5884" s="227"/>
      <c r="F5884" s="230"/>
      <c r="H5884" s="220"/>
      <c r="I5884" s="223"/>
    </row>
    <row r="5885" spans="1:9">
      <c r="A5885" s="230"/>
      <c r="B5885" s="230"/>
      <c r="C5885" s="231"/>
      <c r="D5885" s="223"/>
      <c r="E5885" s="227"/>
      <c r="F5885" s="230"/>
      <c r="H5885" s="220"/>
      <c r="I5885" s="223"/>
    </row>
    <row r="5886" spans="1:9">
      <c r="A5886" s="230"/>
      <c r="B5886" s="230"/>
      <c r="C5886" s="231"/>
      <c r="D5886" s="223"/>
      <c r="E5886" s="227"/>
      <c r="F5886" s="230"/>
      <c r="H5886" s="220"/>
      <c r="I5886" s="223"/>
    </row>
    <row r="5887" spans="1:9">
      <c r="A5887" s="230"/>
      <c r="B5887" s="230"/>
      <c r="C5887" s="231"/>
      <c r="D5887" s="223"/>
      <c r="E5887" s="227"/>
      <c r="F5887" s="230"/>
      <c r="H5887" s="220"/>
      <c r="I5887" s="223"/>
    </row>
    <row r="5888" spans="1:9">
      <c r="A5888" s="230"/>
      <c r="B5888" s="230"/>
      <c r="C5888" s="231"/>
      <c r="D5888" s="223"/>
      <c r="E5888" s="227"/>
      <c r="F5888" s="230"/>
      <c r="H5888" s="220"/>
      <c r="I5888" s="223"/>
    </row>
    <row r="5889" spans="1:9">
      <c r="A5889" s="230"/>
      <c r="B5889" s="230"/>
      <c r="C5889" s="231"/>
      <c r="D5889" s="223"/>
      <c r="E5889" s="227"/>
      <c r="F5889" s="230"/>
      <c r="H5889" s="220"/>
      <c r="I5889" s="223"/>
    </row>
    <row r="5890" spans="1:9">
      <c r="A5890" s="230"/>
      <c r="B5890" s="230"/>
      <c r="C5890" s="231"/>
      <c r="D5890" s="223"/>
      <c r="E5890" s="227"/>
      <c r="F5890" s="230"/>
      <c r="H5890" s="220"/>
      <c r="I5890" s="223"/>
    </row>
    <row r="5891" spans="1:9">
      <c r="A5891" s="230"/>
      <c r="B5891" s="230"/>
      <c r="C5891" s="231"/>
      <c r="D5891" s="223"/>
      <c r="E5891" s="227"/>
      <c r="F5891" s="230"/>
      <c r="H5891" s="220"/>
      <c r="I5891" s="223"/>
    </row>
    <row r="5892" spans="1:9">
      <c r="A5892" s="230"/>
      <c r="B5892" s="230"/>
      <c r="C5892" s="231"/>
      <c r="D5892" s="223"/>
      <c r="E5892" s="227"/>
      <c r="F5892" s="230"/>
      <c r="H5892" s="220"/>
      <c r="I5892" s="223"/>
    </row>
    <row r="5893" spans="1:9">
      <c r="A5893" s="230"/>
      <c r="B5893" s="230"/>
      <c r="C5893" s="231"/>
      <c r="D5893" s="223"/>
      <c r="E5893" s="227"/>
      <c r="F5893" s="230"/>
      <c r="H5893" s="220"/>
      <c r="I5893" s="223"/>
    </row>
    <row r="5894" spans="1:9">
      <c r="A5894" s="230"/>
      <c r="B5894" s="230"/>
      <c r="C5894" s="231"/>
      <c r="D5894" s="223"/>
      <c r="E5894" s="227"/>
      <c r="F5894" s="230"/>
      <c r="H5894" s="220"/>
      <c r="I5894" s="223"/>
    </row>
    <row r="5895" spans="1:9">
      <c r="A5895" s="230"/>
      <c r="B5895" s="230"/>
      <c r="C5895" s="231"/>
      <c r="D5895" s="223"/>
      <c r="E5895" s="227"/>
      <c r="F5895" s="230"/>
      <c r="H5895" s="220"/>
      <c r="I5895" s="223"/>
    </row>
    <row r="5896" spans="1:9">
      <c r="A5896" s="230"/>
      <c r="B5896" s="230"/>
      <c r="C5896" s="231"/>
      <c r="D5896" s="223"/>
      <c r="E5896" s="227"/>
      <c r="F5896" s="230"/>
      <c r="H5896" s="220"/>
      <c r="I5896" s="223"/>
    </row>
    <row r="5897" spans="1:9">
      <c r="A5897" s="230"/>
      <c r="B5897" s="230"/>
      <c r="C5897" s="231"/>
      <c r="D5897" s="223"/>
      <c r="E5897" s="227"/>
      <c r="F5897" s="230"/>
      <c r="H5897" s="220"/>
      <c r="I5897" s="223"/>
    </row>
    <row r="5898" spans="1:9">
      <c r="A5898" s="230"/>
      <c r="B5898" s="230"/>
      <c r="C5898" s="231"/>
      <c r="D5898" s="223"/>
      <c r="E5898" s="227"/>
      <c r="F5898" s="230"/>
      <c r="H5898" s="220"/>
      <c r="I5898" s="223"/>
    </row>
    <row r="5899" spans="1:9">
      <c r="A5899" s="230"/>
      <c r="B5899" s="230"/>
      <c r="C5899" s="231"/>
      <c r="D5899" s="223"/>
      <c r="E5899" s="227"/>
      <c r="F5899" s="230"/>
      <c r="H5899" s="220"/>
      <c r="I5899" s="223"/>
    </row>
    <row r="5900" spans="1:9">
      <c r="A5900" s="230"/>
      <c r="B5900" s="230"/>
      <c r="C5900" s="231"/>
      <c r="D5900" s="223"/>
      <c r="E5900" s="227"/>
      <c r="F5900" s="230"/>
      <c r="H5900" s="220"/>
      <c r="I5900" s="223"/>
    </row>
    <row r="5901" spans="1:9">
      <c r="A5901" s="230"/>
      <c r="B5901" s="230"/>
      <c r="C5901" s="231"/>
      <c r="D5901" s="223"/>
      <c r="E5901" s="227"/>
      <c r="F5901" s="230"/>
      <c r="H5901" s="220"/>
      <c r="I5901" s="223"/>
    </row>
    <row r="5902" spans="1:9">
      <c r="A5902" s="230"/>
      <c r="B5902" s="230"/>
      <c r="C5902" s="231"/>
      <c r="D5902" s="223"/>
      <c r="E5902" s="227"/>
      <c r="F5902" s="230"/>
      <c r="H5902" s="220"/>
      <c r="I5902" s="223"/>
    </row>
    <row r="5903" spans="1:9">
      <c r="A5903" s="230"/>
      <c r="B5903" s="230"/>
      <c r="C5903" s="231"/>
      <c r="D5903" s="223"/>
      <c r="E5903" s="227"/>
      <c r="F5903" s="230"/>
      <c r="H5903" s="220"/>
      <c r="I5903" s="223"/>
    </row>
    <row r="5904" spans="1:9">
      <c r="A5904" s="230"/>
      <c r="B5904" s="230"/>
      <c r="C5904" s="231"/>
      <c r="D5904" s="223"/>
      <c r="E5904" s="227"/>
      <c r="F5904" s="230"/>
      <c r="H5904" s="220"/>
      <c r="I5904" s="223"/>
    </row>
    <row r="5905" spans="1:9">
      <c r="A5905" s="230"/>
      <c r="B5905" s="230"/>
      <c r="C5905" s="231"/>
      <c r="D5905" s="223"/>
      <c r="E5905" s="227"/>
      <c r="F5905" s="230"/>
      <c r="H5905" s="220"/>
      <c r="I5905" s="223"/>
    </row>
    <row r="5906" spans="1:9">
      <c r="A5906" s="230"/>
      <c r="B5906" s="230"/>
      <c r="C5906" s="231"/>
      <c r="D5906" s="223"/>
      <c r="E5906" s="227"/>
      <c r="F5906" s="230"/>
      <c r="H5906" s="220"/>
      <c r="I5906" s="223"/>
    </row>
    <row r="5907" spans="1:9">
      <c r="A5907" s="230"/>
      <c r="B5907" s="230"/>
      <c r="C5907" s="231"/>
      <c r="D5907" s="223"/>
      <c r="E5907" s="227"/>
      <c r="F5907" s="230"/>
      <c r="H5907" s="220"/>
      <c r="I5907" s="223"/>
    </row>
    <row r="5908" spans="1:9">
      <c r="A5908" s="230"/>
      <c r="B5908" s="230"/>
      <c r="C5908" s="231"/>
      <c r="D5908" s="223"/>
      <c r="E5908" s="227"/>
      <c r="F5908" s="230"/>
      <c r="H5908" s="220"/>
      <c r="I5908" s="223"/>
    </row>
    <row r="5909" spans="1:9">
      <c r="A5909" s="230"/>
      <c r="B5909" s="230"/>
      <c r="C5909" s="231"/>
      <c r="D5909" s="223"/>
      <c r="E5909" s="227"/>
      <c r="F5909" s="230"/>
      <c r="H5909" s="220"/>
      <c r="I5909" s="223"/>
    </row>
    <row r="5910" spans="1:9">
      <c r="A5910" s="230"/>
      <c r="B5910" s="230"/>
      <c r="C5910" s="231"/>
      <c r="D5910" s="223"/>
      <c r="E5910" s="227"/>
      <c r="F5910" s="230"/>
      <c r="H5910" s="220"/>
      <c r="I5910" s="223"/>
    </row>
    <row r="5911" spans="1:9">
      <c r="A5911" s="230"/>
      <c r="B5911" s="230"/>
      <c r="C5911" s="231"/>
      <c r="D5911" s="223"/>
      <c r="E5911" s="227"/>
      <c r="F5911" s="230"/>
      <c r="H5911" s="220"/>
      <c r="I5911" s="223"/>
    </row>
    <row r="5912" spans="1:9">
      <c r="A5912" s="230"/>
      <c r="B5912" s="230"/>
      <c r="C5912" s="231"/>
      <c r="D5912" s="223"/>
      <c r="E5912" s="227"/>
      <c r="F5912" s="230"/>
      <c r="H5912" s="220"/>
      <c r="I5912" s="223"/>
    </row>
    <row r="5913" spans="1:9">
      <c r="A5913" s="230"/>
      <c r="B5913" s="230"/>
      <c r="C5913" s="231"/>
      <c r="D5913" s="223"/>
      <c r="E5913" s="227"/>
      <c r="F5913" s="230"/>
      <c r="H5913" s="220"/>
      <c r="I5913" s="223"/>
    </row>
    <row r="5914" spans="1:9">
      <c r="A5914" s="230"/>
      <c r="B5914" s="230"/>
      <c r="C5914" s="231"/>
      <c r="D5914" s="223"/>
      <c r="E5914" s="227"/>
      <c r="F5914" s="230"/>
      <c r="H5914" s="220"/>
      <c r="I5914" s="223"/>
    </row>
    <row r="5915" spans="1:9">
      <c r="A5915" s="230"/>
      <c r="B5915" s="230"/>
      <c r="C5915" s="231"/>
      <c r="D5915" s="223"/>
      <c r="E5915" s="227"/>
      <c r="F5915" s="230"/>
      <c r="H5915" s="220"/>
      <c r="I5915" s="223"/>
    </row>
    <row r="5916" spans="1:9">
      <c r="A5916" s="230"/>
      <c r="B5916" s="230"/>
      <c r="C5916" s="231"/>
      <c r="D5916" s="223"/>
      <c r="E5916" s="227"/>
      <c r="F5916" s="230"/>
      <c r="H5916" s="220"/>
      <c r="I5916" s="223"/>
    </row>
    <row r="5917" spans="1:9">
      <c r="A5917" s="230"/>
      <c r="B5917" s="230"/>
      <c r="C5917" s="231"/>
      <c r="D5917" s="223"/>
      <c r="E5917" s="227"/>
      <c r="F5917" s="230"/>
      <c r="H5917" s="220"/>
      <c r="I5917" s="223"/>
    </row>
    <row r="5918" spans="1:9">
      <c r="A5918" s="230"/>
      <c r="B5918" s="230"/>
      <c r="C5918" s="231"/>
      <c r="D5918" s="223"/>
      <c r="E5918" s="227"/>
      <c r="F5918" s="230"/>
      <c r="H5918" s="220"/>
      <c r="I5918" s="223"/>
    </row>
    <row r="5919" spans="1:9">
      <c r="A5919" s="230"/>
      <c r="B5919" s="230"/>
      <c r="C5919" s="231"/>
      <c r="D5919" s="223"/>
      <c r="E5919" s="227"/>
      <c r="F5919" s="230"/>
      <c r="H5919" s="220"/>
      <c r="I5919" s="223"/>
    </row>
    <row r="5920" spans="1:9">
      <c r="A5920" s="230"/>
      <c r="B5920" s="230"/>
      <c r="C5920" s="231"/>
      <c r="D5920" s="223"/>
      <c r="E5920" s="227"/>
      <c r="F5920" s="230"/>
      <c r="H5920" s="220"/>
      <c r="I5920" s="223"/>
    </row>
    <row r="5921" spans="1:9">
      <c r="A5921" s="230"/>
      <c r="B5921" s="230"/>
      <c r="C5921" s="231"/>
      <c r="D5921" s="223"/>
      <c r="E5921" s="227"/>
      <c r="F5921" s="230"/>
      <c r="H5921" s="220"/>
      <c r="I5921" s="223"/>
    </row>
    <row r="5922" spans="1:9">
      <c r="A5922" s="230"/>
      <c r="B5922" s="230"/>
      <c r="C5922" s="231"/>
      <c r="D5922" s="223"/>
      <c r="E5922" s="227"/>
      <c r="F5922" s="230"/>
      <c r="H5922" s="220"/>
      <c r="I5922" s="223"/>
    </row>
    <row r="5923" spans="1:9">
      <c r="A5923" s="230"/>
      <c r="B5923" s="230"/>
      <c r="C5923" s="231"/>
      <c r="D5923" s="223"/>
      <c r="E5923" s="227"/>
      <c r="F5923" s="230"/>
      <c r="H5923" s="220"/>
      <c r="I5923" s="223"/>
    </row>
    <row r="5924" spans="1:9">
      <c r="A5924" s="230"/>
      <c r="B5924" s="230"/>
      <c r="C5924" s="231"/>
      <c r="D5924" s="223"/>
      <c r="E5924" s="227"/>
      <c r="F5924" s="230"/>
      <c r="H5924" s="220"/>
      <c r="I5924" s="223"/>
    </row>
    <row r="5925" spans="1:9">
      <c r="A5925" s="230"/>
      <c r="B5925" s="230"/>
      <c r="C5925" s="231"/>
      <c r="D5925" s="223"/>
      <c r="E5925" s="227"/>
      <c r="F5925" s="230"/>
      <c r="H5925" s="220"/>
      <c r="I5925" s="223"/>
    </row>
    <row r="5926" spans="1:9">
      <c r="A5926" s="230"/>
      <c r="B5926" s="230"/>
      <c r="C5926" s="231"/>
      <c r="D5926" s="223"/>
      <c r="E5926" s="227"/>
      <c r="F5926" s="230"/>
      <c r="H5926" s="220"/>
      <c r="I5926" s="223"/>
    </row>
    <row r="5927" spans="1:9">
      <c r="A5927" s="230"/>
      <c r="B5927" s="230"/>
      <c r="C5927" s="231"/>
      <c r="D5927" s="223"/>
      <c r="E5927" s="227"/>
      <c r="F5927" s="230"/>
      <c r="H5927" s="220"/>
      <c r="I5927" s="223"/>
    </row>
    <row r="5928" spans="1:9">
      <c r="A5928" s="230"/>
      <c r="B5928" s="230"/>
      <c r="C5928" s="231"/>
      <c r="D5928" s="223"/>
      <c r="E5928" s="227"/>
      <c r="F5928" s="230"/>
      <c r="H5928" s="220"/>
      <c r="I5928" s="223"/>
    </row>
    <row r="5929" spans="1:9">
      <c r="A5929" s="230"/>
      <c r="B5929" s="230"/>
      <c r="C5929" s="231"/>
      <c r="D5929" s="223"/>
      <c r="E5929" s="227"/>
      <c r="F5929" s="230"/>
      <c r="H5929" s="220"/>
      <c r="I5929" s="223"/>
    </row>
    <row r="5930" spans="1:9">
      <c r="A5930" s="230"/>
      <c r="B5930" s="230"/>
      <c r="C5930" s="231"/>
      <c r="D5930" s="223"/>
      <c r="E5930" s="227"/>
      <c r="F5930" s="230"/>
      <c r="H5930" s="220"/>
      <c r="I5930" s="223"/>
    </row>
    <row r="5931" spans="1:9">
      <c r="A5931" s="230"/>
      <c r="B5931" s="230"/>
      <c r="C5931" s="231"/>
      <c r="D5931" s="223"/>
      <c r="E5931" s="227"/>
      <c r="F5931" s="230"/>
      <c r="H5931" s="220"/>
      <c r="I5931" s="223"/>
    </row>
    <row r="5932" spans="1:9">
      <c r="A5932" s="230"/>
      <c r="B5932" s="230"/>
      <c r="C5932" s="231"/>
      <c r="D5932" s="223"/>
      <c r="E5932" s="227"/>
      <c r="F5932" s="230"/>
      <c r="H5932" s="220"/>
      <c r="I5932" s="223"/>
    </row>
    <row r="5933" spans="1:9">
      <c r="A5933" s="230"/>
      <c r="B5933" s="230"/>
      <c r="C5933" s="231"/>
      <c r="D5933" s="223"/>
      <c r="E5933" s="227"/>
      <c r="F5933" s="230"/>
      <c r="H5933" s="220"/>
      <c r="I5933" s="223"/>
    </row>
    <row r="5934" spans="1:9">
      <c r="A5934" s="230"/>
      <c r="B5934" s="230"/>
      <c r="C5934" s="231"/>
      <c r="D5934" s="223"/>
      <c r="E5934" s="227"/>
      <c r="F5934" s="230"/>
      <c r="H5934" s="220"/>
      <c r="I5934" s="223"/>
    </row>
    <row r="5935" spans="1:9">
      <c r="A5935" s="230"/>
      <c r="B5935" s="230"/>
      <c r="C5935" s="231"/>
      <c r="D5935" s="223"/>
      <c r="E5935" s="227"/>
      <c r="F5935" s="230"/>
      <c r="H5935" s="220"/>
      <c r="I5935" s="223"/>
    </row>
    <row r="5936" spans="1:9">
      <c r="A5936" s="230"/>
      <c r="B5936" s="230"/>
      <c r="C5936" s="231"/>
      <c r="D5936" s="223"/>
      <c r="E5936" s="227"/>
      <c r="F5936" s="230"/>
      <c r="H5936" s="220"/>
      <c r="I5936" s="223"/>
    </row>
    <row r="5937" spans="1:9">
      <c r="A5937" s="230"/>
      <c r="B5937" s="230"/>
      <c r="C5937" s="231"/>
      <c r="D5937" s="223"/>
      <c r="E5937" s="227"/>
      <c r="F5937" s="230"/>
      <c r="H5937" s="220"/>
      <c r="I5937" s="223"/>
    </row>
    <row r="5938" spans="1:9">
      <c r="A5938" s="230"/>
      <c r="B5938" s="230"/>
      <c r="C5938" s="231"/>
      <c r="D5938" s="223"/>
      <c r="E5938" s="227"/>
      <c r="F5938" s="230"/>
      <c r="H5938" s="220"/>
      <c r="I5938" s="223"/>
    </row>
    <row r="5939" spans="1:9">
      <c r="A5939" s="230"/>
      <c r="B5939" s="230"/>
      <c r="C5939" s="231"/>
      <c r="D5939" s="223"/>
      <c r="E5939" s="227"/>
      <c r="F5939" s="230"/>
      <c r="H5939" s="220"/>
      <c r="I5939" s="223"/>
    </row>
    <row r="5940" spans="1:9">
      <c r="A5940" s="230"/>
      <c r="B5940" s="230"/>
      <c r="C5940" s="231"/>
      <c r="D5940" s="223"/>
      <c r="E5940" s="227"/>
      <c r="F5940" s="230"/>
      <c r="H5940" s="220"/>
      <c r="I5940" s="223"/>
    </row>
    <row r="5941" spans="1:9">
      <c r="A5941" s="230"/>
      <c r="B5941" s="230"/>
      <c r="C5941" s="231"/>
      <c r="D5941" s="223"/>
      <c r="E5941" s="227"/>
      <c r="F5941" s="230"/>
      <c r="H5941" s="220"/>
      <c r="I5941" s="223"/>
    </row>
    <row r="5942" spans="1:9">
      <c r="A5942" s="230"/>
      <c r="B5942" s="230"/>
      <c r="C5942" s="231"/>
      <c r="D5942" s="223"/>
      <c r="E5942" s="227"/>
      <c r="F5942" s="230"/>
      <c r="H5942" s="220"/>
      <c r="I5942" s="223"/>
    </row>
    <row r="5943" spans="1:9">
      <c r="A5943" s="230"/>
      <c r="B5943" s="230"/>
      <c r="C5943" s="231"/>
      <c r="D5943" s="223"/>
      <c r="E5943" s="227"/>
      <c r="F5943" s="230"/>
      <c r="H5943" s="220"/>
      <c r="I5943" s="223"/>
    </row>
    <row r="5944" spans="1:9">
      <c r="A5944" s="230"/>
      <c r="B5944" s="230"/>
      <c r="C5944" s="231"/>
      <c r="D5944" s="223"/>
      <c r="E5944" s="227"/>
      <c r="F5944" s="230"/>
      <c r="H5944" s="220"/>
      <c r="I5944" s="223"/>
    </row>
    <row r="5945" spans="1:9">
      <c r="A5945" s="230"/>
      <c r="B5945" s="230"/>
      <c r="C5945" s="231"/>
      <c r="D5945" s="223"/>
      <c r="E5945" s="227"/>
      <c r="F5945" s="230"/>
      <c r="H5945" s="220"/>
      <c r="I5945" s="223"/>
    </row>
    <row r="5946" spans="1:9">
      <c r="A5946" s="230"/>
      <c r="B5946" s="230"/>
      <c r="C5946" s="231"/>
      <c r="D5946" s="223"/>
      <c r="E5946" s="227"/>
      <c r="F5946" s="230"/>
      <c r="H5946" s="220"/>
      <c r="I5946" s="223"/>
    </row>
    <row r="5947" spans="1:9">
      <c r="A5947" s="230"/>
      <c r="B5947" s="230"/>
      <c r="C5947" s="231"/>
      <c r="D5947" s="223"/>
      <c r="E5947" s="227"/>
      <c r="F5947" s="230"/>
      <c r="H5947" s="220"/>
      <c r="I5947" s="223"/>
    </row>
    <row r="5948" spans="1:9">
      <c r="A5948" s="230"/>
      <c r="B5948" s="230"/>
      <c r="C5948" s="231"/>
      <c r="D5948" s="223"/>
      <c r="E5948" s="227"/>
      <c r="F5948" s="230"/>
      <c r="H5948" s="220"/>
      <c r="I5948" s="223"/>
    </row>
    <row r="5949" spans="1:9">
      <c r="A5949" s="230"/>
      <c r="B5949" s="230"/>
      <c r="C5949" s="231"/>
      <c r="D5949" s="223"/>
      <c r="E5949" s="227"/>
      <c r="F5949" s="230"/>
      <c r="H5949" s="220"/>
      <c r="I5949" s="223"/>
    </row>
    <row r="5950" spans="1:9">
      <c r="A5950" s="230"/>
      <c r="B5950" s="230"/>
      <c r="C5950" s="231"/>
      <c r="D5950" s="223"/>
      <c r="E5950" s="227"/>
      <c r="F5950" s="230"/>
      <c r="H5950" s="220"/>
      <c r="I5950" s="223"/>
    </row>
    <row r="5951" spans="1:9">
      <c r="A5951" s="230"/>
      <c r="B5951" s="230"/>
      <c r="C5951" s="231"/>
      <c r="D5951" s="223"/>
      <c r="E5951" s="227"/>
      <c r="F5951" s="230"/>
      <c r="H5951" s="220"/>
      <c r="I5951" s="223"/>
    </row>
    <row r="5952" spans="1:9">
      <c r="A5952" s="230"/>
      <c r="B5952" s="230"/>
      <c r="C5952" s="231"/>
      <c r="D5952" s="223"/>
      <c r="E5952" s="227"/>
      <c r="F5952" s="230"/>
      <c r="H5952" s="220"/>
      <c r="I5952" s="223"/>
    </row>
    <row r="5953" spans="1:9">
      <c r="A5953" s="230"/>
      <c r="B5953" s="230"/>
      <c r="C5953" s="231"/>
      <c r="D5953" s="223"/>
      <c r="E5953" s="227"/>
      <c r="F5953" s="230"/>
      <c r="H5953" s="220"/>
      <c r="I5953" s="223"/>
    </row>
    <row r="5954" spans="1:9">
      <c r="A5954" s="230"/>
      <c r="B5954" s="230"/>
      <c r="C5954" s="231"/>
      <c r="D5954" s="223"/>
      <c r="E5954" s="227"/>
      <c r="F5954" s="230"/>
      <c r="H5954" s="220"/>
      <c r="I5954" s="223"/>
    </row>
    <row r="5955" spans="1:9">
      <c r="A5955" s="230"/>
      <c r="B5955" s="230"/>
      <c r="C5955" s="231"/>
      <c r="D5955" s="223"/>
      <c r="E5955" s="227"/>
      <c r="F5955" s="230"/>
      <c r="H5955" s="220"/>
      <c r="I5955" s="223"/>
    </row>
    <row r="5956" spans="1:9">
      <c r="A5956" s="230"/>
      <c r="B5956" s="230"/>
      <c r="C5956" s="231"/>
      <c r="D5956" s="223"/>
      <c r="E5956" s="227"/>
      <c r="F5956" s="230"/>
      <c r="H5956" s="220"/>
      <c r="I5956" s="223"/>
    </row>
    <row r="5957" spans="1:9">
      <c r="A5957" s="230"/>
      <c r="B5957" s="230"/>
      <c r="C5957" s="231"/>
      <c r="D5957" s="223"/>
      <c r="E5957" s="227"/>
      <c r="F5957" s="230"/>
      <c r="H5957" s="220"/>
      <c r="I5957" s="223"/>
    </row>
    <row r="5958" spans="1:9">
      <c r="A5958" s="230"/>
      <c r="B5958" s="230"/>
      <c r="C5958" s="231"/>
      <c r="D5958" s="223"/>
      <c r="E5958" s="227"/>
      <c r="F5958" s="230"/>
      <c r="H5958" s="220"/>
      <c r="I5958" s="223"/>
    </row>
    <row r="5959" spans="1:9">
      <c r="A5959" s="230"/>
      <c r="B5959" s="230"/>
      <c r="C5959" s="231"/>
      <c r="D5959" s="223"/>
      <c r="E5959" s="227"/>
      <c r="F5959" s="230"/>
      <c r="H5959" s="220"/>
      <c r="I5959" s="223"/>
    </row>
    <row r="5960" spans="1:9">
      <c r="A5960" s="230"/>
      <c r="B5960" s="230"/>
      <c r="C5960" s="231"/>
      <c r="D5960" s="223"/>
      <c r="E5960" s="227"/>
      <c r="F5960" s="230"/>
      <c r="H5960" s="220"/>
      <c r="I5960" s="223"/>
    </row>
    <row r="5961" spans="1:9">
      <c r="A5961" s="230"/>
      <c r="B5961" s="230"/>
      <c r="C5961" s="231"/>
      <c r="D5961" s="223"/>
      <c r="E5961" s="227"/>
      <c r="F5961" s="230"/>
      <c r="H5961" s="220"/>
      <c r="I5961" s="223"/>
    </row>
    <row r="5962" spans="1:9">
      <c r="A5962" s="230"/>
      <c r="B5962" s="230"/>
      <c r="C5962" s="231"/>
      <c r="D5962" s="223"/>
      <c r="E5962" s="227"/>
      <c r="F5962" s="230"/>
      <c r="H5962" s="220"/>
      <c r="I5962" s="223"/>
    </row>
    <row r="5963" spans="1:9">
      <c r="A5963" s="230"/>
      <c r="B5963" s="230"/>
      <c r="C5963" s="231"/>
      <c r="D5963" s="223"/>
      <c r="E5963" s="227"/>
      <c r="F5963" s="230"/>
      <c r="H5963" s="220"/>
      <c r="I5963" s="223"/>
    </row>
    <row r="5964" spans="1:9">
      <c r="A5964" s="230"/>
      <c r="B5964" s="230"/>
      <c r="C5964" s="231"/>
      <c r="D5964" s="223"/>
      <c r="E5964" s="227"/>
      <c r="F5964" s="230"/>
      <c r="H5964" s="220"/>
      <c r="I5964" s="223"/>
    </row>
    <row r="5965" spans="1:9">
      <c r="A5965" s="230"/>
      <c r="B5965" s="230"/>
      <c r="C5965" s="231"/>
      <c r="D5965" s="223"/>
      <c r="E5965" s="227"/>
      <c r="F5965" s="230"/>
      <c r="H5965" s="220"/>
      <c r="I5965" s="223"/>
    </row>
    <row r="5966" spans="1:9">
      <c r="A5966" s="230"/>
      <c r="B5966" s="230"/>
      <c r="C5966" s="231"/>
      <c r="D5966" s="223"/>
      <c r="E5966" s="227"/>
      <c r="F5966" s="230"/>
      <c r="H5966" s="220"/>
      <c r="I5966" s="223"/>
    </row>
    <row r="5967" spans="1:9">
      <c r="A5967" s="230"/>
      <c r="B5967" s="230"/>
      <c r="C5967" s="231"/>
      <c r="D5967" s="223"/>
      <c r="E5967" s="227"/>
      <c r="F5967" s="230"/>
      <c r="H5967" s="220"/>
      <c r="I5967" s="223"/>
    </row>
    <row r="5968" spans="1:9">
      <c r="A5968" s="230"/>
      <c r="B5968" s="230"/>
      <c r="C5968" s="231"/>
      <c r="D5968" s="223"/>
      <c r="E5968" s="227"/>
      <c r="F5968" s="230"/>
      <c r="H5968" s="220"/>
      <c r="I5968" s="223"/>
    </row>
    <row r="5969" spans="1:9">
      <c r="A5969" s="230"/>
      <c r="B5969" s="230"/>
      <c r="C5969" s="231"/>
      <c r="D5969" s="223"/>
      <c r="E5969" s="227"/>
      <c r="F5969" s="230"/>
      <c r="H5969" s="220"/>
      <c r="I5969" s="223"/>
    </row>
    <row r="5970" spans="1:9">
      <c r="A5970" s="230"/>
      <c r="B5970" s="230"/>
      <c r="C5970" s="231"/>
      <c r="D5970" s="223"/>
      <c r="E5970" s="227"/>
      <c r="F5970" s="230"/>
      <c r="H5970" s="220"/>
      <c r="I5970" s="223"/>
    </row>
    <row r="5971" spans="1:9">
      <c r="A5971" s="230"/>
      <c r="B5971" s="230"/>
      <c r="C5971" s="231"/>
      <c r="D5971" s="223"/>
      <c r="E5971" s="227"/>
      <c r="F5971" s="230"/>
      <c r="H5971" s="220"/>
      <c r="I5971" s="223"/>
    </row>
    <row r="5972" spans="1:9">
      <c r="A5972" s="230"/>
      <c r="B5972" s="230"/>
      <c r="C5972" s="231"/>
      <c r="D5972" s="223"/>
      <c r="E5972" s="227"/>
      <c r="F5972" s="230"/>
      <c r="H5972" s="220"/>
      <c r="I5972" s="223"/>
    </row>
    <row r="5973" spans="1:9">
      <c r="A5973" s="230"/>
      <c r="B5973" s="230"/>
      <c r="C5973" s="231"/>
      <c r="D5973" s="223"/>
      <c r="E5973" s="227"/>
      <c r="F5973" s="230"/>
      <c r="H5973" s="220"/>
      <c r="I5973" s="223"/>
    </row>
    <row r="5974" spans="1:9">
      <c r="A5974" s="230"/>
      <c r="B5974" s="230"/>
      <c r="C5974" s="231"/>
      <c r="D5974" s="223"/>
      <c r="E5974" s="227"/>
      <c r="F5974" s="230"/>
      <c r="H5974" s="220"/>
      <c r="I5974" s="223"/>
    </row>
    <row r="5975" spans="1:9">
      <c r="A5975" s="230"/>
      <c r="B5975" s="230"/>
      <c r="C5975" s="231"/>
      <c r="D5975" s="223"/>
      <c r="E5975" s="227"/>
      <c r="F5975" s="230"/>
      <c r="H5975" s="220"/>
      <c r="I5975" s="223"/>
    </row>
    <row r="5976" spans="1:9">
      <c r="A5976" s="230"/>
      <c r="B5976" s="230"/>
      <c r="C5976" s="231"/>
      <c r="D5976" s="223"/>
      <c r="E5976" s="227"/>
      <c r="F5976" s="230"/>
      <c r="H5976" s="220"/>
      <c r="I5976" s="223"/>
    </row>
    <row r="5977" spans="1:9">
      <c r="A5977" s="230"/>
      <c r="B5977" s="230"/>
      <c r="C5977" s="231"/>
      <c r="D5977" s="223"/>
      <c r="E5977" s="227"/>
      <c r="F5977" s="230"/>
      <c r="H5977" s="220"/>
      <c r="I5977" s="223"/>
    </row>
    <row r="5978" spans="1:9">
      <c r="A5978" s="230"/>
      <c r="B5978" s="230"/>
      <c r="C5978" s="231"/>
      <c r="D5978" s="223"/>
      <c r="E5978" s="227"/>
      <c r="F5978" s="230"/>
      <c r="H5978" s="220"/>
      <c r="I5978" s="223"/>
    </row>
    <row r="5979" spans="1:9">
      <c r="A5979" s="230"/>
      <c r="B5979" s="230"/>
      <c r="C5979" s="231"/>
      <c r="D5979" s="223"/>
      <c r="E5979" s="227"/>
      <c r="F5979" s="230"/>
      <c r="H5979" s="220"/>
      <c r="I5979" s="223"/>
    </row>
    <row r="5980" spans="1:9">
      <c r="A5980" s="230"/>
      <c r="B5980" s="230"/>
      <c r="C5980" s="231"/>
      <c r="D5980" s="223"/>
      <c r="E5980" s="227"/>
      <c r="F5980" s="230"/>
      <c r="H5980" s="220"/>
      <c r="I5980" s="223"/>
    </row>
    <row r="5981" spans="1:9">
      <c r="A5981" s="230"/>
      <c r="B5981" s="230"/>
      <c r="C5981" s="231"/>
      <c r="D5981" s="223"/>
      <c r="E5981" s="227"/>
      <c r="F5981" s="230"/>
      <c r="H5981" s="220"/>
      <c r="I5981" s="223"/>
    </row>
    <row r="5982" spans="1:9">
      <c r="A5982" s="230"/>
      <c r="B5982" s="230"/>
      <c r="C5982" s="231"/>
      <c r="D5982" s="223"/>
      <c r="E5982" s="227"/>
      <c r="F5982" s="230"/>
      <c r="H5982" s="220"/>
      <c r="I5982" s="223"/>
    </row>
    <row r="5983" spans="1:9">
      <c r="A5983" s="230"/>
      <c r="B5983" s="230"/>
      <c r="C5983" s="231"/>
      <c r="D5983" s="223"/>
      <c r="E5983" s="227"/>
      <c r="F5983" s="230"/>
      <c r="H5983" s="220"/>
      <c r="I5983" s="223"/>
    </row>
    <row r="5984" spans="1:9">
      <c r="A5984" s="230"/>
      <c r="B5984" s="230"/>
      <c r="C5984" s="231"/>
      <c r="D5984" s="223"/>
      <c r="E5984" s="227"/>
      <c r="F5984" s="230"/>
      <c r="H5984" s="220"/>
      <c r="I5984" s="223"/>
    </row>
    <row r="5985" spans="1:9">
      <c r="A5985" s="230"/>
      <c r="B5985" s="230"/>
      <c r="C5985" s="231"/>
      <c r="D5985" s="223"/>
      <c r="E5985" s="227"/>
      <c r="F5985" s="230"/>
      <c r="H5985" s="220"/>
      <c r="I5985" s="223"/>
    </row>
    <row r="5986" spans="1:9">
      <c r="A5986" s="230"/>
      <c r="B5986" s="230"/>
      <c r="C5986" s="231"/>
      <c r="D5986" s="223"/>
      <c r="E5986" s="227"/>
      <c r="F5986" s="230"/>
      <c r="H5986" s="220"/>
      <c r="I5986" s="223"/>
    </row>
    <row r="5987" spans="1:9">
      <c r="A5987" s="230"/>
      <c r="B5987" s="230"/>
      <c r="C5987" s="231"/>
      <c r="D5987" s="223"/>
      <c r="E5987" s="227"/>
      <c r="F5987" s="230"/>
      <c r="H5987" s="220"/>
      <c r="I5987" s="223"/>
    </row>
    <row r="5988" spans="1:9">
      <c r="A5988" s="230"/>
      <c r="B5988" s="230"/>
      <c r="C5988" s="231"/>
      <c r="D5988" s="223"/>
      <c r="E5988" s="227"/>
      <c r="F5988" s="230"/>
      <c r="H5988" s="220"/>
      <c r="I5988" s="223"/>
    </row>
    <row r="5989" spans="1:9">
      <c r="A5989" s="230"/>
      <c r="B5989" s="230"/>
      <c r="C5989" s="231"/>
      <c r="D5989" s="223"/>
      <c r="E5989" s="227"/>
      <c r="F5989" s="230"/>
      <c r="H5989" s="220"/>
      <c r="I5989" s="223"/>
    </row>
    <row r="5990" spans="1:9">
      <c r="A5990" s="230"/>
      <c r="B5990" s="230"/>
      <c r="C5990" s="231"/>
      <c r="D5990" s="223"/>
      <c r="E5990" s="227"/>
      <c r="F5990" s="230"/>
      <c r="H5990" s="220"/>
      <c r="I5990" s="223"/>
    </row>
    <row r="5991" spans="1:9">
      <c r="A5991" s="230"/>
      <c r="B5991" s="230"/>
      <c r="C5991" s="231"/>
      <c r="D5991" s="223"/>
      <c r="E5991" s="227"/>
      <c r="F5991" s="230"/>
      <c r="H5991" s="220"/>
      <c r="I5991" s="223"/>
    </row>
    <row r="5992" spans="1:9">
      <c r="A5992" s="230"/>
      <c r="B5992" s="230"/>
      <c r="C5992" s="231"/>
      <c r="D5992" s="223"/>
      <c r="E5992" s="227"/>
      <c r="F5992" s="230"/>
      <c r="H5992" s="220"/>
      <c r="I5992" s="223"/>
    </row>
    <row r="5993" spans="1:9">
      <c r="A5993" s="230"/>
      <c r="B5993" s="230"/>
      <c r="C5993" s="231"/>
      <c r="D5993" s="223"/>
      <c r="E5993" s="227"/>
      <c r="F5993" s="230"/>
      <c r="H5993" s="220"/>
      <c r="I5993" s="223"/>
    </row>
    <row r="5994" spans="1:9">
      <c r="A5994" s="230"/>
      <c r="B5994" s="230"/>
      <c r="C5994" s="231"/>
      <c r="D5994" s="223"/>
      <c r="E5994" s="227"/>
      <c r="F5994" s="230"/>
      <c r="H5994" s="220"/>
      <c r="I5994" s="223"/>
    </row>
    <row r="5995" spans="1:9">
      <c r="A5995" s="230"/>
      <c r="B5995" s="230"/>
      <c r="C5995" s="231"/>
      <c r="D5995" s="223"/>
      <c r="E5995" s="227"/>
      <c r="F5995" s="230"/>
      <c r="H5995" s="220"/>
      <c r="I5995" s="223"/>
    </row>
    <row r="5996" spans="1:9">
      <c r="A5996" s="230"/>
      <c r="B5996" s="230"/>
      <c r="C5996" s="231"/>
      <c r="D5996" s="223"/>
      <c r="E5996" s="227"/>
      <c r="F5996" s="230"/>
      <c r="H5996" s="220"/>
      <c r="I5996" s="223"/>
    </row>
    <row r="5997" spans="1:9">
      <c r="A5997" s="230"/>
      <c r="B5997" s="230"/>
      <c r="C5997" s="231"/>
      <c r="D5997" s="223"/>
      <c r="E5997" s="227"/>
      <c r="F5997" s="230"/>
      <c r="H5997" s="220"/>
      <c r="I5997" s="223"/>
    </row>
    <row r="5998" spans="1:9">
      <c r="A5998" s="230"/>
      <c r="B5998" s="230"/>
      <c r="C5998" s="231"/>
      <c r="D5998" s="223"/>
      <c r="E5998" s="227"/>
      <c r="F5998" s="230"/>
      <c r="H5998" s="220"/>
      <c r="I5998" s="223"/>
    </row>
    <row r="5999" spans="1:9">
      <c r="A5999" s="230"/>
      <c r="B5999" s="230"/>
      <c r="C5999" s="231"/>
      <c r="D5999" s="223"/>
      <c r="E5999" s="227"/>
      <c r="F5999" s="230"/>
      <c r="H5999" s="220"/>
      <c r="I5999" s="223"/>
    </row>
    <row r="6000" spans="1:9">
      <c r="A6000" s="230"/>
      <c r="B6000" s="230"/>
      <c r="C6000" s="231"/>
      <c r="D6000" s="223"/>
      <c r="E6000" s="227"/>
      <c r="F6000" s="230"/>
      <c r="H6000" s="220"/>
      <c r="I6000" s="223"/>
    </row>
    <row r="6001" spans="1:9">
      <c r="A6001" s="230"/>
      <c r="B6001" s="230"/>
      <c r="C6001" s="231"/>
      <c r="D6001" s="223"/>
      <c r="E6001" s="227"/>
      <c r="F6001" s="230"/>
      <c r="H6001" s="220"/>
      <c r="I6001" s="223"/>
    </row>
    <row r="6002" spans="1:9">
      <c r="A6002" s="230"/>
      <c r="B6002" s="230"/>
      <c r="C6002" s="231"/>
      <c r="D6002" s="223"/>
      <c r="E6002" s="227"/>
      <c r="F6002" s="230"/>
      <c r="H6002" s="220"/>
      <c r="I6002" s="223"/>
    </row>
    <row r="6003" spans="1:9">
      <c r="A6003" s="230"/>
      <c r="B6003" s="230"/>
      <c r="C6003" s="231"/>
      <c r="D6003" s="223"/>
      <c r="E6003" s="227"/>
      <c r="F6003" s="230"/>
      <c r="H6003" s="220"/>
      <c r="I6003" s="223"/>
    </row>
    <row r="6004" spans="1:9">
      <c r="A6004" s="230"/>
      <c r="B6004" s="230"/>
      <c r="C6004" s="231"/>
      <c r="D6004" s="223"/>
      <c r="E6004" s="227"/>
      <c r="F6004" s="230"/>
      <c r="H6004" s="220"/>
      <c r="I6004" s="223"/>
    </row>
    <row r="6005" spans="1:9">
      <c r="A6005" s="230"/>
      <c r="B6005" s="230"/>
      <c r="C6005" s="231"/>
      <c r="D6005" s="223"/>
      <c r="E6005" s="227"/>
      <c r="F6005" s="230"/>
      <c r="H6005" s="220"/>
      <c r="I6005" s="223"/>
    </row>
    <row r="6006" spans="1:9">
      <c r="A6006" s="230"/>
      <c r="B6006" s="230"/>
      <c r="C6006" s="231"/>
      <c r="D6006" s="223"/>
      <c r="E6006" s="227"/>
      <c r="F6006" s="230"/>
      <c r="H6006" s="220"/>
      <c r="I6006" s="223"/>
    </row>
    <row r="6007" spans="1:9">
      <c r="A6007" s="230"/>
      <c r="B6007" s="230"/>
      <c r="C6007" s="231"/>
      <c r="D6007" s="223"/>
      <c r="E6007" s="227"/>
      <c r="F6007" s="230"/>
      <c r="H6007" s="220"/>
      <c r="I6007" s="223"/>
    </row>
    <row r="6008" spans="1:9">
      <c r="A6008" s="230"/>
      <c r="B6008" s="230"/>
      <c r="C6008" s="231"/>
      <c r="D6008" s="223"/>
      <c r="E6008" s="227"/>
      <c r="F6008" s="230"/>
      <c r="H6008" s="220"/>
      <c r="I6008" s="223"/>
    </row>
    <row r="6009" spans="1:9">
      <c r="A6009" s="230"/>
      <c r="B6009" s="230"/>
      <c r="C6009" s="231"/>
      <c r="D6009" s="223"/>
      <c r="E6009" s="227"/>
      <c r="F6009" s="230"/>
      <c r="H6009" s="220"/>
      <c r="I6009" s="223"/>
    </row>
    <row r="6010" spans="1:9">
      <c r="A6010" s="230"/>
      <c r="B6010" s="230"/>
      <c r="C6010" s="231"/>
      <c r="D6010" s="223"/>
      <c r="E6010" s="227"/>
      <c r="F6010" s="230"/>
      <c r="H6010" s="220"/>
      <c r="I6010" s="223"/>
    </row>
    <row r="6011" spans="1:9">
      <c r="A6011" s="230"/>
      <c r="B6011" s="230"/>
      <c r="C6011" s="231"/>
      <c r="D6011" s="223"/>
      <c r="E6011" s="227"/>
      <c r="F6011" s="230"/>
      <c r="H6011" s="220"/>
      <c r="I6011" s="223"/>
    </row>
    <row r="6012" spans="1:9">
      <c r="A6012" s="230"/>
      <c r="B6012" s="230"/>
      <c r="C6012" s="231"/>
      <c r="D6012" s="223"/>
      <c r="E6012" s="227"/>
      <c r="F6012" s="230"/>
      <c r="H6012" s="220"/>
      <c r="I6012" s="223"/>
    </row>
    <row r="6013" spans="1:9">
      <c r="A6013" s="230"/>
      <c r="B6013" s="230"/>
      <c r="C6013" s="231"/>
      <c r="D6013" s="223"/>
      <c r="E6013" s="227"/>
      <c r="F6013" s="230"/>
      <c r="H6013" s="220"/>
      <c r="I6013" s="223"/>
    </row>
    <row r="6014" spans="1:9">
      <c r="A6014" s="230"/>
      <c r="B6014" s="230"/>
      <c r="C6014" s="231"/>
      <c r="D6014" s="223"/>
      <c r="E6014" s="227"/>
      <c r="F6014" s="230"/>
      <c r="H6014" s="220"/>
      <c r="I6014" s="223"/>
    </row>
    <row r="6015" spans="1:9">
      <c r="A6015" s="230"/>
      <c r="B6015" s="230"/>
      <c r="C6015" s="231"/>
      <c r="D6015" s="223"/>
      <c r="E6015" s="227"/>
      <c r="F6015" s="230"/>
      <c r="H6015" s="220"/>
      <c r="I6015" s="223"/>
    </row>
    <row r="6016" spans="1:9">
      <c r="A6016" s="230"/>
      <c r="B6016" s="230"/>
      <c r="C6016" s="231"/>
      <c r="D6016" s="223"/>
      <c r="E6016" s="227"/>
      <c r="F6016" s="230"/>
      <c r="H6016" s="220"/>
      <c r="I6016" s="223"/>
    </row>
    <row r="6017" spans="1:9">
      <c r="A6017" s="230"/>
      <c r="B6017" s="230"/>
      <c r="C6017" s="231"/>
      <c r="D6017" s="223"/>
      <c r="E6017" s="227"/>
      <c r="F6017" s="230"/>
      <c r="H6017" s="220"/>
      <c r="I6017" s="223"/>
    </row>
    <row r="6018" spans="1:9">
      <c r="A6018" s="230"/>
      <c r="B6018" s="230"/>
      <c r="C6018" s="231"/>
      <c r="D6018" s="223"/>
      <c r="E6018" s="227"/>
      <c r="F6018" s="230"/>
      <c r="H6018" s="220"/>
      <c r="I6018" s="223"/>
    </row>
    <row r="6019" spans="1:9">
      <c r="A6019" s="230"/>
      <c r="B6019" s="230"/>
      <c r="C6019" s="231"/>
      <c r="D6019" s="223"/>
      <c r="E6019" s="227"/>
      <c r="F6019" s="230"/>
      <c r="H6019" s="220"/>
      <c r="I6019" s="223"/>
    </row>
    <row r="6020" spans="1:9">
      <c r="A6020" s="230"/>
      <c r="B6020" s="230"/>
      <c r="C6020" s="231"/>
      <c r="D6020" s="223"/>
      <c r="E6020" s="227"/>
      <c r="F6020" s="230"/>
      <c r="H6020" s="220"/>
      <c r="I6020" s="223"/>
    </row>
    <row r="6021" spans="1:9">
      <c r="A6021" s="230"/>
      <c r="B6021" s="230"/>
      <c r="C6021" s="231"/>
      <c r="D6021" s="223"/>
      <c r="E6021" s="227"/>
      <c r="F6021" s="230"/>
      <c r="H6021" s="220"/>
      <c r="I6021" s="223"/>
    </row>
    <row r="6022" spans="1:9">
      <c r="A6022" s="230"/>
      <c r="B6022" s="230"/>
      <c r="C6022" s="231"/>
      <c r="D6022" s="223"/>
      <c r="E6022" s="227"/>
      <c r="F6022" s="230"/>
      <c r="H6022" s="220"/>
      <c r="I6022" s="223"/>
    </row>
    <row r="6023" spans="1:9">
      <c r="A6023" s="230"/>
      <c r="B6023" s="230"/>
      <c r="C6023" s="231"/>
      <c r="D6023" s="223"/>
      <c r="E6023" s="227"/>
      <c r="F6023" s="230"/>
      <c r="H6023" s="220"/>
      <c r="I6023" s="223"/>
    </row>
    <row r="6024" spans="1:9">
      <c r="A6024" s="230"/>
      <c r="B6024" s="230"/>
      <c r="C6024" s="231"/>
      <c r="D6024" s="223"/>
      <c r="E6024" s="227"/>
      <c r="F6024" s="230"/>
      <c r="H6024" s="220"/>
      <c r="I6024" s="223"/>
    </row>
    <row r="6025" spans="1:9">
      <c r="A6025" s="230"/>
      <c r="B6025" s="230"/>
      <c r="C6025" s="231"/>
      <c r="D6025" s="223"/>
      <c r="E6025" s="227"/>
      <c r="F6025" s="230"/>
      <c r="H6025" s="220"/>
      <c r="I6025" s="223"/>
    </row>
    <row r="6026" spans="1:9">
      <c r="A6026" s="230"/>
      <c r="B6026" s="230"/>
      <c r="C6026" s="231"/>
      <c r="D6026" s="223"/>
      <c r="E6026" s="227"/>
      <c r="F6026" s="230"/>
      <c r="H6026" s="220"/>
      <c r="I6026" s="223"/>
    </row>
    <row r="6027" spans="1:9">
      <c r="A6027" s="230"/>
      <c r="B6027" s="230"/>
      <c r="C6027" s="231"/>
      <c r="D6027" s="223"/>
      <c r="E6027" s="227"/>
      <c r="F6027" s="230"/>
      <c r="H6027" s="220"/>
      <c r="I6027" s="223"/>
    </row>
    <row r="6028" spans="1:9">
      <c r="A6028" s="230"/>
      <c r="B6028" s="230"/>
      <c r="C6028" s="231"/>
      <c r="D6028" s="223"/>
      <c r="E6028" s="227"/>
      <c r="F6028" s="230"/>
      <c r="H6028" s="220"/>
      <c r="I6028" s="223"/>
    </row>
    <row r="6029" spans="1:9">
      <c r="A6029" s="230"/>
      <c r="B6029" s="230"/>
      <c r="C6029" s="231"/>
      <c r="D6029" s="223"/>
      <c r="E6029" s="227"/>
      <c r="F6029" s="230"/>
      <c r="H6029" s="220"/>
      <c r="I6029" s="223"/>
    </row>
    <row r="6030" spans="1:9">
      <c r="A6030" s="230"/>
      <c r="B6030" s="230"/>
      <c r="C6030" s="231"/>
      <c r="D6030" s="223"/>
      <c r="E6030" s="227"/>
      <c r="F6030" s="230"/>
      <c r="H6030" s="220"/>
      <c r="I6030" s="223"/>
    </row>
    <row r="6031" spans="1:9">
      <c r="A6031" s="230"/>
      <c r="B6031" s="230"/>
      <c r="C6031" s="231"/>
      <c r="D6031" s="223"/>
      <c r="E6031" s="227"/>
      <c r="F6031" s="230"/>
      <c r="H6031" s="220"/>
      <c r="I6031" s="223"/>
    </row>
    <row r="6032" spans="1:9">
      <c r="A6032" s="230"/>
      <c r="B6032" s="230"/>
      <c r="C6032" s="231"/>
      <c r="D6032" s="223"/>
      <c r="E6032" s="227"/>
      <c r="F6032" s="230"/>
      <c r="H6032" s="220"/>
      <c r="I6032" s="223"/>
    </row>
    <row r="6033" spans="1:9">
      <c r="A6033" s="230"/>
      <c r="B6033" s="230"/>
      <c r="C6033" s="231"/>
      <c r="D6033" s="223"/>
      <c r="E6033" s="227"/>
      <c r="F6033" s="230"/>
      <c r="H6033" s="220"/>
      <c r="I6033" s="223"/>
    </row>
    <row r="6034" spans="1:9">
      <c r="A6034" s="230"/>
      <c r="B6034" s="230"/>
      <c r="C6034" s="231"/>
      <c r="D6034" s="223"/>
      <c r="E6034" s="227"/>
      <c r="F6034" s="230"/>
      <c r="H6034" s="220"/>
      <c r="I6034" s="223"/>
    </row>
    <row r="6035" spans="1:9">
      <c r="A6035" s="230"/>
      <c r="B6035" s="230"/>
      <c r="C6035" s="231"/>
      <c r="D6035" s="223"/>
      <c r="E6035" s="227"/>
      <c r="F6035" s="230"/>
      <c r="H6035" s="220"/>
      <c r="I6035" s="223"/>
    </row>
    <row r="6036" spans="1:9">
      <c r="A6036" s="230"/>
      <c r="B6036" s="230"/>
      <c r="C6036" s="231"/>
      <c r="D6036" s="223"/>
      <c r="E6036" s="227"/>
      <c r="F6036" s="230"/>
      <c r="H6036" s="220"/>
      <c r="I6036" s="223"/>
    </row>
    <row r="6037" spans="1:9">
      <c r="A6037" s="230"/>
      <c r="B6037" s="230"/>
      <c r="C6037" s="231"/>
      <c r="D6037" s="223"/>
      <c r="E6037" s="227"/>
      <c r="F6037" s="230"/>
      <c r="H6037" s="220"/>
      <c r="I6037" s="223"/>
    </row>
    <row r="6038" spans="1:9">
      <c r="A6038" s="230"/>
      <c r="B6038" s="230"/>
      <c r="C6038" s="231"/>
      <c r="D6038" s="223"/>
      <c r="E6038" s="227"/>
      <c r="F6038" s="230"/>
      <c r="H6038" s="220"/>
      <c r="I6038" s="223"/>
    </row>
    <row r="6039" spans="1:9">
      <c r="A6039" s="230"/>
      <c r="B6039" s="230"/>
      <c r="C6039" s="231"/>
      <c r="D6039" s="223"/>
      <c r="E6039" s="227"/>
      <c r="F6039" s="230"/>
      <c r="H6039" s="220"/>
      <c r="I6039" s="223"/>
    </row>
    <row r="6040" spans="1:9">
      <c r="A6040" s="230"/>
      <c r="B6040" s="230"/>
      <c r="C6040" s="231"/>
      <c r="D6040" s="223"/>
      <c r="E6040" s="227"/>
      <c r="F6040" s="230"/>
      <c r="H6040" s="220"/>
      <c r="I6040" s="223"/>
    </row>
    <row r="6041" spans="1:9">
      <c r="A6041" s="230"/>
      <c r="B6041" s="230"/>
      <c r="C6041" s="231"/>
      <c r="D6041" s="223"/>
      <c r="E6041" s="227"/>
      <c r="F6041" s="230"/>
      <c r="H6041" s="220"/>
      <c r="I6041" s="223"/>
    </row>
    <row r="6042" spans="1:9">
      <c r="A6042" s="230"/>
      <c r="B6042" s="230"/>
      <c r="C6042" s="231"/>
      <c r="D6042" s="223"/>
      <c r="E6042" s="227"/>
      <c r="F6042" s="230"/>
      <c r="H6042" s="220"/>
      <c r="I6042" s="223"/>
    </row>
    <row r="6043" spans="1:9">
      <c r="A6043" s="230"/>
      <c r="B6043" s="230"/>
      <c r="C6043" s="231"/>
      <c r="D6043" s="223"/>
      <c r="E6043" s="227"/>
      <c r="F6043" s="230"/>
      <c r="H6043" s="220"/>
      <c r="I6043" s="223"/>
    </row>
    <row r="6044" spans="1:9">
      <c r="A6044" s="230"/>
      <c r="B6044" s="230"/>
      <c r="C6044" s="231"/>
      <c r="D6044" s="223"/>
      <c r="E6044" s="227"/>
      <c r="F6044" s="230"/>
      <c r="H6044" s="220"/>
      <c r="I6044" s="223"/>
    </row>
    <row r="6045" spans="1:9">
      <c r="A6045" s="230"/>
      <c r="B6045" s="230"/>
      <c r="C6045" s="231"/>
      <c r="D6045" s="223"/>
      <c r="E6045" s="227"/>
      <c r="F6045" s="230"/>
      <c r="H6045" s="220"/>
      <c r="I6045" s="223"/>
    </row>
    <row r="6046" spans="1:9">
      <c r="A6046" s="230"/>
      <c r="B6046" s="230"/>
      <c r="C6046" s="231"/>
      <c r="D6046" s="223"/>
      <c r="E6046" s="227"/>
      <c r="F6046" s="230"/>
      <c r="H6046" s="220"/>
      <c r="I6046" s="223"/>
    </row>
    <row r="6047" spans="1:9">
      <c r="A6047" s="230"/>
      <c r="B6047" s="230"/>
      <c r="C6047" s="231"/>
      <c r="D6047" s="223"/>
      <c r="E6047" s="227"/>
      <c r="F6047" s="230"/>
      <c r="H6047" s="220"/>
      <c r="I6047" s="223"/>
    </row>
    <row r="6048" spans="1:9">
      <c r="A6048" s="230"/>
      <c r="B6048" s="230"/>
      <c r="C6048" s="231"/>
      <c r="D6048" s="223"/>
      <c r="E6048" s="227"/>
      <c r="F6048" s="230"/>
      <c r="H6048" s="220"/>
      <c r="I6048" s="223"/>
    </row>
    <row r="6049" spans="1:9">
      <c r="A6049" s="230"/>
      <c r="B6049" s="230"/>
      <c r="C6049" s="231"/>
      <c r="D6049" s="223"/>
      <c r="E6049" s="227"/>
      <c r="F6049" s="230"/>
      <c r="H6049" s="220"/>
      <c r="I6049" s="223"/>
    </row>
    <row r="6050" spans="1:9">
      <c r="A6050" s="230"/>
      <c r="B6050" s="230"/>
      <c r="C6050" s="231"/>
      <c r="D6050" s="223"/>
      <c r="E6050" s="227"/>
      <c r="F6050" s="230"/>
      <c r="H6050" s="220"/>
      <c r="I6050" s="223"/>
    </row>
    <row r="6051" spans="1:9">
      <c r="A6051" s="230"/>
      <c r="B6051" s="230"/>
      <c r="C6051" s="231"/>
      <c r="D6051" s="223"/>
      <c r="E6051" s="227"/>
      <c r="F6051" s="230"/>
      <c r="H6051" s="220"/>
      <c r="I6051" s="223"/>
    </row>
    <row r="6052" spans="1:9">
      <c r="A6052" s="230"/>
      <c r="B6052" s="230"/>
      <c r="C6052" s="231"/>
      <c r="D6052" s="223"/>
      <c r="E6052" s="227"/>
      <c r="F6052" s="230"/>
      <c r="H6052" s="220"/>
      <c r="I6052" s="223"/>
    </row>
    <row r="6053" spans="1:9">
      <c r="A6053" s="230"/>
      <c r="B6053" s="230"/>
      <c r="C6053" s="231"/>
      <c r="D6053" s="223"/>
      <c r="E6053" s="227"/>
      <c r="F6053" s="230"/>
      <c r="H6053" s="220"/>
      <c r="I6053" s="223"/>
    </row>
    <row r="6054" spans="1:9">
      <c r="A6054" s="230"/>
      <c r="B6054" s="230"/>
      <c r="C6054" s="231"/>
      <c r="D6054" s="223"/>
      <c r="E6054" s="227"/>
      <c r="F6054" s="230"/>
      <c r="H6054" s="220"/>
      <c r="I6054" s="223"/>
    </row>
    <row r="6055" spans="1:9">
      <c r="A6055" s="230"/>
      <c r="B6055" s="230"/>
      <c r="C6055" s="231"/>
      <c r="D6055" s="223"/>
      <c r="E6055" s="227"/>
      <c r="F6055" s="230"/>
      <c r="H6055" s="220"/>
      <c r="I6055" s="223"/>
    </row>
    <row r="6056" spans="1:9">
      <c r="A6056" s="230"/>
      <c r="B6056" s="230"/>
      <c r="C6056" s="231"/>
      <c r="D6056" s="223"/>
      <c r="E6056" s="227"/>
      <c r="F6056" s="230"/>
      <c r="H6056" s="220"/>
      <c r="I6056" s="223"/>
    </row>
    <row r="6057" spans="1:9">
      <c r="A6057" s="230"/>
      <c r="B6057" s="230"/>
      <c r="C6057" s="231"/>
      <c r="D6057" s="223"/>
      <c r="E6057" s="227"/>
      <c r="F6057" s="230"/>
      <c r="H6057" s="220"/>
      <c r="I6057" s="223"/>
    </row>
    <row r="6058" spans="1:9">
      <c r="A6058" s="230"/>
      <c r="B6058" s="230"/>
      <c r="C6058" s="231"/>
      <c r="D6058" s="223"/>
      <c r="E6058" s="227"/>
      <c r="F6058" s="230"/>
      <c r="H6058" s="220"/>
      <c r="I6058" s="223"/>
    </row>
    <row r="6059" spans="1:9">
      <c r="A6059" s="230"/>
      <c r="B6059" s="230"/>
      <c r="C6059" s="231"/>
      <c r="D6059" s="223"/>
      <c r="E6059" s="227"/>
      <c r="F6059" s="230"/>
      <c r="H6059" s="220"/>
      <c r="I6059" s="223"/>
    </row>
    <row r="6060" spans="1:9">
      <c r="A6060" s="230"/>
      <c r="B6060" s="230"/>
      <c r="C6060" s="231"/>
      <c r="D6060" s="223"/>
      <c r="E6060" s="227"/>
      <c r="F6060" s="230"/>
      <c r="H6060" s="220"/>
      <c r="I6060" s="223"/>
    </row>
    <row r="6061" spans="1:9">
      <c r="A6061" s="230"/>
      <c r="B6061" s="230"/>
      <c r="C6061" s="231"/>
      <c r="D6061" s="223"/>
      <c r="E6061" s="227"/>
      <c r="F6061" s="230"/>
      <c r="H6061" s="220"/>
      <c r="I6061" s="223"/>
    </row>
    <row r="6062" spans="1:9">
      <c r="A6062" s="230"/>
      <c r="B6062" s="230"/>
      <c r="C6062" s="231"/>
      <c r="D6062" s="223"/>
      <c r="E6062" s="227"/>
      <c r="F6062" s="230"/>
      <c r="H6062" s="220"/>
      <c r="I6062" s="223"/>
    </row>
    <row r="6063" spans="1:9">
      <c r="A6063" s="230"/>
      <c r="B6063" s="230"/>
      <c r="C6063" s="231"/>
      <c r="D6063" s="223"/>
      <c r="E6063" s="227"/>
      <c r="F6063" s="230"/>
      <c r="H6063" s="220"/>
      <c r="I6063" s="223"/>
    </row>
    <row r="6064" spans="1:9">
      <c r="A6064" s="230"/>
      <c r="B6064" s="230"/>
      <c r="C6064" s="231"/>
      <c r="D6064" s="223"/>
      <c r="E6064" s="227"/>
      <c r="F6064" s="230"/>
      <c r="H6064" s="220"/>
      <c r="I6064" s="223"/>
    </row>
    <row r="6065" spans="1:9">
      <c r="A6065" s="230"/>
      <c r="B6065" s="230"/>
      <c r="C6065" s="231"/>
      <c r="D6065" s="223"/>
      <c r="E6065" s="227"/>
      <c r="F6065" s="230"/>
      <c r="H6065" s="220"/>
      <c r="I6065" s="223"/>
    </row>
    <row r="6066" spans="1:9">
      <c r="A6066" s="230"/>
      <c r="B6066" s="230"/>
      <c r="C6066" s="231"/>
      <c r="D6066" s="223"/>
      <c r="E6066" s="227"/>
      <c r="F6066" s="230"/>
      <c r="H6066" s="220"/>
      <c r="I6066" s="223"/>
    </row>
    <row r="6067" spans="1:9">
      <c r="A6067" s="230"/>
      <c r="B6067" s="230"/>
      <c r="C6067" s="231"/>
      <c r="D6067" s="223"/>
      <c r="E6067" s="227"/>
      <c r="F6067" s="230"/>
      <c r="H6067" s="220"/>
      <c r="I6067" s="223"/>
    </row>
    <row r="6068" spans="1:9">
      <c r="A6068" s="230"/>
      <c r="B6068" s="230"/>
      <c r="C6068" s="231"/>
      <c r="D6068" s="223"/>
      <c r="E6068" s="227"/>
      <c r="F6068" s="230"/>
      <c r="H6068" s="220"/>
      <c r="I6068" s="223"/>
    </row>
    <row r="6069" spans="1:9">
      <c r="A6069" s="230"/>
      <c r="B6069" s="230"/>
      <c r="C6069" s="231"/>
      <c r="D6069" s="223"/>
      <c r="E6069" s="227"/>
      <c r="F6069" s="230"/>
      <c r="H6069" s="220"/>
      <c r="I6069" s="223"/>
    </row>
    <row r="6070" spans="1:9">
      <c r="A6070" s="230"/>
      <c r="B6070" s="230"/>
      <c r="C6070" s="231"/>
      <c r="D6070" s="223"/>
      <c r="E6070" s="227"/>
      <c r="F6070" s="230"/>
      <c r="H6070" s="220"/>
      <c r="I6070" s="223"/>
    </row>
    <row r="6071" spans="1:9">
      <c r="A6071" s="230"/>
      <c r="B6071" s="230"/>
      <c r="C6071" s="231"/>
      <c r="D6071" s="223"/>
      <c r="E6071" s="227"/>
      <c r="F6071" s="230"/>
      <c r="H6071" s="220"/>
      <c r="I6071" s="223"/>
    </row>
    <row r="6072" spans="1:9">
      <c r="A6072" s="230"/>
      <c r="B6072" s="230"/>
      <c r="C6072" s="231"/>
      <c r="D6072" s="223"/>
      <c r="E6072" s="227"/>
      <c r="F6072" s="230"/>
      <c r="H6072" s="220"/>
      <c r="I6072" s="223"/>
    </row>
    <row r="6073" spans="1:9">
      <c r="A6073" s="230"/>
      <c r="B6073" s="230"/>
      <c r="C6073" s="231"/>
      <c r="D6073" s="223"/>
      <c r="E6073" s="227"/>
      <c r="F6073" s="230"/>
      <c r="H6073" s="220"/>
      <c r="I6073" s="223"/>
    </row>
    <row r="6074" spans="1:9">
      <c r="A6074" s="230"/>
      <c r="B6074" s="230"/>
      <c r="C6074" s="231"/>
      <c r="D6074" s="223"/>
      <c r="E6074" s="227"/>
      <c r="F6074" s="230"/>
      <c r="H6074" s="220"/>
      <c r="I6074" s="223"/>
    </row>
    <row r="6075" spans="1:9">
      <c r="A6075" s="230"/>
      <c r="B6075" s="230"/>
      <c r="C6075" s="231"/>
      <c r="D6075" s="223"/>
      <c r="E6075" s="227"/>
      <c r="F6075" s="230"/>
      <c r="H6075" s="220"/>
      <c r="I6075" s="223"/>
    </row>
    <row r="6076" spans="1:9">
      <c r="A6076" s="230"/>
      <c r="B6076" s="230"/>
      <c r="C6076" s="231"/>
      <c r="D6076" s="223"/>
      <c r="E6076" s="227"/>
      <c r="F6076" s="230"/>
      <c r="H6076" s="220"/>
      <c r="I6076" s="223"/>
    </row>
    <row r="6077" spans="1:9">
      <c r="A6077" s="230"/>
      <c r="B6077" s="230"/>
      <c r="C6077" s="231"/>
      <c r="D6077" s="223"/>
      <c r="E6077" s="227"/>
      <c r="F6077" s="230"/>
      <c r="H6077" s="220"/>
      <c r="I6077" s="223"/>
    </row>
    <row r="6078" spans="1:9">
      <c r="A6078" s="230"/>
      <c r="B6078" s="230"/>
      <c r="C6078" s="231"/>
      <c r="D6078" s="223"/>
      <c r="E6078" s="227"/>
      <c r="F6078" s="230"/>
      <c r="H6078" s="220"/>
      <c r="I6078" s="223"/>
    </row>
    <row r="6079" spans="1:9">
      <c r="A6079" s="230"/>
      <c r="B6079" s="230"/>
      <c r="C6079" s="231"/>
      <c r="D6079" s="223"/>
      <c r="E6079" s="227"/>
      <c r="F6079" s="230"/>
      <c r="H6079" s="220"/>
      <c r="I6079" s="223"/>
    </row>
    <row r="6080" spans="1:9">
      <c r="A6080" s="230"/>
      <c r="B6080" s="230"/>
      <c r="C6080" s="231"/>
      <c r="D6080" s="223"/>
      <c r="E6080" s="227"/>
      <c r="F6080" s="230"/>
      <c r="H6080" s="220"/>
      <c r="I6080" s="223"/>
    </row>
    <row r="6081" spans="1:9">
      <c r="A6081" s="230"/>
      <c r="B6081" s="230"/>
      <c r="C6081" s="231"/>
      <c r="D6081" s="223"/>
      <c r="E6081" s="227"/>
      <c r="F6081" s="230"/>
      <c r="H6081" s="220"/>
      <c r="I6081" s="223"/>
    </row>
    <row r="6082" spans="1:9">
      <c r="A6082" s="230"/>
      <c r="B6082" s="230"/>
      <c r="C6082" s="231"/>
      <c r="D6082" s="223"/>
      <c r="E6082" s="227"/>
      <c r="F6082" s="230"/>
      <c r="H6082" s="220"/>
      <c r="I6082" s="223"/>
    </row>
    <row r="6083" spans="1:9">
      <c r="A6083" s="230"/>
      <c r="B6083" s="230"/>
      <c r="C6083" s="231"/>
      <c r="D6083" s="223"/>
      <c r="E6083" s="227"/>
      <c r="F6083" s="230"/>
      <c r="H6083" s="220"/>
      <c r="I6083" s="223"/>
    </row>
    <row r="6084" spans="1:9">
      <c r="A6084" s="230"/>
      <c r="B6084" s="230"/>
      <c r="C6084" s="231"/>
      <c r="D6084" s="223"/>
      <c r="E6084" s="227"/>
      <c r="F6084" s="230"/>
      <c r="H6084" s="220"/>
      <c r="I6084" s="223"/>
    </row>
    <row r="6085" spans="1:9">
      <c r="A6085" s="230"/>
      <c r="B6085" s="230"/>
      <c r="C6085" s="231"/>
      <c r="D6085" s="223"/>
      <c r="E6085" s="227"/>
      <c r="F6085" s="230"/>
      <c r="H6085" s="220"/>
      <c r="I6085" s="223"/>
    </row>
    <row r="6086" spans="1:9">
      <c r="A6086" s="230"/>
      <c r="B6086" s="230"/>
      <c r="C6086" s="231"/>
      <c r="D6086" s="223"/>
      <c r="E6086" s="227"/>
      <c r="F6086" s="230"/>
      <c r="H6086" s="220"/>
      <c r="I6086" s="223"/>
    </row>
    <row r="6087" spans="1:9">
      <c r="A6087" s="230"/>
      <c r="B6087" s="230"/>
      <c r="C6087" s="231"/>
      <c r="D6087" s="223"/>
      <c r="E6087" s="227"/>
      <c r="F6087" s="230"/>
      <c r="H6087" s="220"/>
      <c r="I6087" s="223"/>
    </row>
    <row r="6088" spans="1:9">
      <c r="A6088" s="230"/>
      <c r="B6088" s="230"/>
      <c r="C6088" s="231"/>
      <c r="D6088" s="223"/>
      <c r="E6088" s="227"/>
      <c r="F6088" s="230"/>
      <c r="H6088" s="220"/>
      <c r="I6088" s="223"/>
    </row>
    <row r="6089" spans="1:9">
      <c r="A6089" s="230"/>
      <c r="B6089" s="230"/>
      <c r="C6089" s="231"/>
      <c r="D6089" s="223"/>
      <c r="E6089" s="227"/>
      <c r="F6089" s="230"/>
      <c r="H6089" s="220"/>
      <c r="I6089" s="223"/>
    </row>
    <row r="6090" spans="1:9">
      <c r="A6090" s="230"/>
      <c r="B6090" s="230"/>
      <c r="C6090" s="231"/>
      <c r="D6090" s="223"/>
      <c r="E6090" s="227"/>
      <c r="F6090" s="230"/>
      <c r="H6090" s="220"/>
      <c r="I6090" s="223"/>
    </row>
    <row r="6091" spans="1:9">
      <c r="A6091" s="230"/>
      <c r="B6091" s="230"/>
      <c r="C6091" s="231"/>
      <c r="D6091" s="223"/>
      <c r="E6091" s="227"/>
      <c r="F6091" s="230"/>
      <c r="H6091" s="220"/>
      <c r="I6091" s="223"/>
    </row>
    <row r="6092" spans="1:9">
      <c r="A6092" s="230"/>
      <c r="B6092" s="230"/>
      <c r="C6092" s="231"/>
      <c r="D6092" s="223"/>
      <c r="E6092" s="227"/>
      <c r="F6092" s="230"/>
      <c r="H6092" s="220"/>
      <c r="I6092" s="223"/>
    </row>
    <row r="6093" spans="1:9">
      <c r="A6093" s="230"/>
      <c r="B6093" s="230"/>
      <c r="C6093" s="231"/>
      <c r="D6093" s="223"/>
      <c r="E6093" s="227"/>
      <c r="F6093" s="230"/>
      <c r="H6093" s="220"/>
      <c r="I6093" s="223"/>
    </row>
    <row r="6094" spans="1:9">
      <c r="A6094" s="230"/>
      <c r="B6094" s="230"/>
      <c r="C6094" s="231"/>
      <c r="D6094" s="223"/>
      <c r="E6094" s="227"/>
      <c r="F6094" s="230"/>
      <c r="H6094" s="220"/>
      <c r="I6094" s="223"/>
    </row>
    <row r="6095" spans="1:9">
      <c r="A6095" s="230"/>
      <c r="B6095" s="230"/>
      <c r="C6095" s="231"/>
      <c r="D6095" s="223"/>
      <c r="E6095" s="227"/>
      <c r="F6095" s="230"/>
      <c r="H6095" s="220"/>
      <c r="I6095" s="223"/>
    </row>
    <row r="6096" spans="1:9">
      <c r="A6096" s="230"/>
      <c r="B6096" s="230"/>
      <c r="C6096" s="231"/>
      <c r="D6096" s="223"/>
      <c r="E6096" s="227"/>
      <c r="F6096" s="230"/>
      <c r="H6096" s="220"/>
      <c r="I6096" s="223"/>
    </row>
    <row r="6097" spans="1:9">
      <c r="A6097" s="230"/>
      <c r="B6097" s="230"/>
      <c r="C6097" s="231"/>
      <c r="D6097" s="223"/>
      <c r="E6097" s="227"/>
      <c r="F6097" s="230"/>
      <c r="H6097" s="220"/>
      <c r="I6097" s="223"/>
    </row>
    <row r="6098" spans="1:9">
      <c r="A6098" s="230"/>
      <c r="B6098" s="230"/>
      <c r="C6098" s="231"/>
      <c r="D6098" s="223"/>
      <c r="E6098" s="227"/>
      <c r="F6098" s="230"/>
      <c r="H6098" s="220"/>
      <c r="I6098" s="223"/>
    </row>
    <row r="6099" spans="1:9">
      <c r="A6099" s="230"/>
      <c r="B6099" s="230"/>
      <c r="C6099" s="231"/>
      <c r="D6099" s="223"/>
      <c r="E6099" s="227"/>
      <c r="F6099" s="230"/>
      <c r="H6099" s="220"/>
      <c r="I6099" s="223"/>
    </row>
    <row r="6100" spans="1:9">
      <c r="A6100" s="230"/>
      <c r="B6100" s="230"/>
      <c r="C6100" s="231"/>
      <c r="D6100" s="223"/>
      <c r="E6100" s="227"/>
      <c r="F6100" s="230"/>
      <c r="H6100" s="220"/>
      <c r="I6100" s="223"/>
    </row>
    <row r="6101" spans="1:9">
      <c r="A6101" s="230"/>
      <c r="B6101" s="230"/>
      <c r="C6101" s="231"/>
      <c r="D6101" s="223"/>
      <c r="E6101" s="227"/>
      <c r="F6101" s="230"/>
      <c r="H6101" s="220"/>
      <c r="I6101" s="223"/>
    </row>
    <row r="6102" spans="1:9">
      <c r="A6102" s="230"/>
      <c r="B6102" s="230"/>
      <c r="C6102" s="231"/>
      <c r="D6102" s="223"/>
      <c r="E6102" s="227"/>
      <c r="F6102" s="230"/>
      <c r="H6102" s="220"/>
      <c r="I6102" s="223"/>
    </row>
    <row r="6103" spans="1:9">
      <c r="A6103" s="230"/>
      <c r="B6103" s="230"/>
      <c r="C6103" s="231"/>
      <c r="D6103" s="223"/>
      <c r="E6103" s="227"/>
      <c r="F6103" s="230"/>
      <c r="H6103" s="220"/>
      <c r="I6103" s="223"/>
    </row>
    <row r="6104" spans="1:9">
      <c r="A6104" s="230"/>
      <c r="B6104" s="230"/>
      <c r="C6104" s="231"/>
      <c r="D6104" s="223"/>
      <c r="E6104" s="227"/>
      <c r="F6104" s="230"/>
      <c r="H6104" s="220"/>
      <c r="I6104" s="223"/>
    </row>
    <row r="6105" spans="1:9">
      <c r="A6105" s="230"/>
      <c r="B6105" s="230"/>
      <c r="C6105" s="231"/>
      <c r="D6105" s="223"/>
      <c r="E6105" s="227"/>
      <c r="F6105" s="230"/>
      <c r="H6105" s="220"/>
      <c r="I6105" s="223"/>
    </row>
    <row r="6106" spans="1:9">
      <c r="A6106" s="230"/>
      <c r="B6106" s="230"/>
      <c r="C6106" s="231"/>
      <c r="D6106" s="223"/>
      <c r="E6106" s="227"/>
      <c r="F6106" s="230"/>
      <c r="H6106" s="220"/>
      <c r="I6106" s="223"/>
    </row>
    <row r="6107" spans="1:9">
      <c r="A6107" s="230"/>
      <c r="B6107" s="230"/>
      <c r="C6107" s="231"/>
      <c r="D6107" s="223"/>
      <c r="E6107" s="227"/>
      <c r="F6107" s="230"/>
      <c r="H6107" s="220"/>
      <c r="I6107" s="223"/>
    </row>
    <row r="6108" spans="1:9">
      <c r="A6108" s="230"/>
      <c r="B6108" s="230"/>
      <c r="C6108" s="231"/>
      <c r="D6108" s="223"/>
      <c r="E6108" s="227"/>
      <c r="F6108" s="230"/>
      <c r="H6108" s="220"/>
      <c r="I6108" s="223"/>
    </row>
    <row r="6109" spans="1:9">
      <c r="A6109" s="230"/>
      <c r="B6109" s="230"/>
      <c r="C6109" s="231"/>
      <c r="D6109" s="223"/>
      <c r="E6109" s="227"/>
      <c r="F6109" s="230"/>
      <c r="H6109" s="220"/>
      <c r="I6109" s="223"/>
    </row>
    <row r="6110" spans="1:9">
      <c r="A6110" s="230"/>
      <c r="B6110" s="230"/>
      <c r="C6110" s="231"/>
      <c r="D6110" s="223"/>
      <c r="E6110" s="227"/>
      <c r="F6110" s="230"/>
      <c r="H6110" s="220"/>
      <c r="I6110" s="223"/>
    </row>
    <row r="6111" spans="1:9">
      <c r="A6111" s="230"/>
      <c r="B6111" s="230"/>
      <c r="C6111" s="231"/>
      <c r="D6111" s="223"/>
      <c r="E6111" s="227"/>
      <c r="F6111" s="230"/>
      <c r="H6111" s="220"/>
      <c r="I6111" s="223"/>
    </row>
    <row r="6112" spans="1:9">
      <c r="A6112" s="230"/>
      <c r="B6112" s="230"/>
      <c r="C6112" s="231"/>
      <c r="D6112" s="223"/>
      <c r="E6112" s="227"/>
      <c r="F6112" s="230"/>
      <c r="H6112" s="220"/>
      <c r="I6112" s="223"/>
    </row>
    <row r="6113" spans="1:9">
      <c r="A6113" s="230"/>
      <c r="B6113" s="230"/>
      <c r="C6113" s="231"/>
      <c r="D6113" s="223"/>
      <c r="E6113" s="227"/>
      <c r="F6113" s="230"/>
      <c r="H6113" s="220"/>
      <c r="I6113" s="223"/>
    </row>
    <row r="6114" spans="1:9">
      <c r="A6114" s="230"/>
      <c r="B6114" s="230"/>
      <c r="C6114" s="231"/>
      <c r="D6114" s="223"/>
      <c r="E6114" s="227"/>
      <c r="F6114" s="230"/>
      <c r="H6114" s="220"/>
      <c r="I6114" s="223"/>
    </row>
    <row r="6115" spans="1:9">
      <c r="A6115" s="230"/>
      <c r="B6115" s="230"/>
      <c r="C6115" s="231"/>
      <c r="D6115" s="223"/>
      <c r="E6115" s="227"/>
      <c r="F6115" s="230"/>
      <c r="H6115" s="220"/>
      <c r="I6115" s="223"/>
    </row>
    <row r="6116" spans="1:9">
      <c r="A6116" s="230"/>
      <c r="B6116" s="230"/>
      <c r="C6116" s="231"/>
      <c r="D6116" s="223"/>
      <c r="E6116" s="227"/>
      <c r="F6116" s="230"/>
      <c r="H6116" s="220"/>
      <c r="I6116" s="223"/>
    </row>
    <row r="6117" spans="1:9">
      <c r="A6117" s="230"/>
      <c r="B6117" s="230"/>
      <c r="C6117" s="231"/>
      <c r="D6117" s="223"/>
      <c r="E6117" s="227"/>
      <c r="F6117" s="230"/>
      <c r="H6117" s="220"/>
      <c r="I6117" s="223"/>
    </row>
    <row r="6118" spans="1:9">
      <c r="A6118" s="230"/>
      <c r="B6118" s="230"/>
      <c r="C6118" s="231"/>
      <c r="D6118" s="223"/>
      <c r="E6118" s="227"/>
      <c r="F6118" s="230"/>
      <c r="H6118" s="220"/>
      <c r="I6118" s="223"/>
    </row>
    <row r="6119" spans="1:9">
      <c r="A6119" s="230"/>
      <c r="B6119" s="230"/>
      <c r="C6119" s="231"/>
      <c r="D6119" s="223"/>
      <c r="E6119" s="227"/>
      <c r="F6119" s="230"/>
      <c r="H6119" s="220"/>
      <c r="I6119" s="223"/>
    </row>
    <row r="6120" spans="1:9">
      <c r="A6120" s="230"/>
      <c r="B6120" s="230"/>
      <c r="C6120" s="231"/>
      <c r="D6120" s="223"/>
      <c r="E6120" s="227"/>
      <c r="F6120" s="230"/>
      <c r="H6120" s="220"/>
      <c r="I6120" s="223"/>
    </row>
    <row r="6121" spans="1:9">
      <c r="A6121" s="230"/>
      <c r="B6121" s="230"/>
      <c r="C6121" s="231"/>
      <c r="D6121" s="223"/>
      <c r="E6121" s="227"/>
      <c r="F6121" s="230"/>
      <c r="H6121" s="220"/>
      <c r="I6121" s="223"/>
    </row>
    <row r="6122" spans="1:9">
      <c r="A6122" s="230"/>
      <c r="B6122" s="230"/>
      <c r="C6122" s="231"/>
      <c r="D6122" s="223"/>
      <c r="E6122" s="227"/>
      <c r="F6122" s="230"/>
      <c r="H6122" s="220"/>
      <c r="I6122" s="223"/>
    </row>
    <row r="6123" spans="1:9">
      <c r="A6123" s="230"/>
      <c r="B6123" s="230"/>
      <c r="C6123" s="231"/>
      <c r="D6123" s="223"/>
      <c r="E6123" s="227"/>
      <c r="F6123" s="230"/>
      <c r="H6123" s="220"/>
      <c r="I6123" s="223"/>
    </row>
    <row r="6124" spans="1:9">
      <c r="A6124" s="230"/>
      <c r="B6124" s="230"/>
      <c r="C6124" s="231"/>
      <c r="D6124" s="223"/>
      <c r="E6124" s="227"/>
      <c r="F6124" s="230"/>
      <c r="H6124" s="220"/>
      <c r="I6124" s="223"/>
    </row>
    <row r="6125" spans="1:9">
      <c r="A6125" s="230"/>
      <c r="B6125" s="230"/>
      <c r="C6125" s="231"/>
      <c r="D6125" s="223"/>
      <c r="E6125" s="227"/>
      <c r="F6125" s="230"/>
      <c r="H6125" s="220"/>
      <c r="I6125" s="223"/>
    </row>
    <row r="6126" spans="1:9">
      <c r="A6126" s="230"/>
      <c r="B6126" s="230"/>
      <c r="C6126" s="231"/>
      <c r="D6126" s="223"/>
      <c r="E6126" s="227"/>
      <c r="F6126" s="230"/>
      <c r="H6126" s="220"/>
      <c r="I6126" s="223"/>
    </row>
    <row r="6127" spans="1:9">
      <c r="A6127" s="230"/>
      <c r="B6127" s="230"/>
      <c r="C6127" s="231"/>
      <c r="D6127" s="223"/>
      <c r="E6127" s="227"/>
      <c r="F6127" s="230"/>
      <c r="H6127" s="220"/>
      <c r="I6127" s="223"/>
    </row>
    <row r="6128" spans="1:9">
      <c r="A6128" s="230"/>
      <c r="B6128" s="230"/>
      <c r="C6128" s="231"/>
      <c r="D6128" s="223"/>
      <c r="E6128" s="227"/>
      <c r="F6128" s="230"/>
      <c r="H6128" s="220"/>
      <c r="I6128" s="223"/>
    </row>
    <row r="6129" spans="1:9">
      <c r="A6129" s="230"/>
      <c r="B6129" s="230"/>
      <c r="C6129" s="231"/>
      <c r="D6129" s="223"/>
      <c r="E6129" s="227"/>
      <c r="F6129" s="230"/>
      <c r="H6129" s="220"/>
      <c r="I6129" s="223"/>
    </row>
    <row r="6130" spans="1:9">
      <c r="A6130" s="230"/>
      <c r="B6130" s="230"/>
      <c r="C6130" s="231"/>
      <c r="D6130" s="223"/>
      <c r="E6130" s="227"/>
      <c r="F6130" s="230"/>
      <c r="H6130" s="220"/>
      <c r="I6130" s="223"/>
    </row>
    <row r="6131" spans="1:9">
      <c r="A6131" s="230"/>
      <c r="B6131" s="230"/>
      <c r="C6131" s="231"/>
      <c r="D6131" s="223"/>
      <c r="E6131" s="227"/>
      <c r="F6131" s="230"/>
      <c r="H6131" s="220"/>
      <c r="I6131" s="223"/>
    </row>
    <row r="6132" spans="1:9">
      <c r="A6132" s="230"/>
      <c r="B6132" s="230"/>
      <c r="C6132" s="231"/>
      <c r="D6132" s="223"/>
      <c r="E6132" s="227"/>
      <c r="F6132" s="230"/>
      <c r="H6132" s="220"/>
      <c r="I6132" s="223"/>
    </row>
    <row r="6133" spans="1:9">
      <c r="A6133" s="230"/>
      <c r="B6133" s="230"/>
      <c r="C6133" s="231"/>
      <c r="D6133" s="223"/>
      <c r="E6133" s="227"/>
      <c r="F6133" s="230"/>
      <c r="H6133" s="220"/>
      <c r="I6133" s="223"/>
    </row>
    <row r="6134" spans="1:9">
      <c r="A6134" s="230"/>
      <c r="B6134" s="230"/>
      <c r="C6134" s="231"/>
      <c r="D6134" s="223"/>
      <c r="E6134" s="227"/>
      <c r="F6134" s="230"/>
      <c r="H6134" s="220"/>
      <c r="I6134" s="223"/>
    </row>
    <row r="6135" spans="1:9">
      <c r="A6135" s="230"/>
      <c r="B6135" s="230"/>
      <c r="C6135" s="231"/>
      <c r="D6135" s="223"/>
      <c r="E6135" s="227"/>
      <c r="F6135" s="230"/>
      <c r="H6135" s="220"/>
      <c r="I6135" s="223"/>
    </row>
    <row r="6136" spans="1:9">
      <c r="A6136" s="230"/>
      <c r="B6136" s="230"/>
      <c r="C6136" s="231"/>
      <c r="D6136" s="223"/>
      <c r="E6136" s="227"/>
      <c r="F6136" s="230"/>
      <c r="H6136" s="220"/>
      <c r="I6136" s="223"/>
    </row>
    <row r="6137" spans="1:9">
      <c r="A6137" s="230"/>
      <c r="B6137" s="230"/>
      <c r="C6137" s="231"/>
      <c r="D6137" s="223"/>
      <c r="E6137" s="227"/>
      <c r="F6137" s="230"/>
      <c r="H6137" s="220"/>
      <c r="I6137" s="223"/>
    </row>
    <row r="6138" spans="1:9">
      <c r="A6138" s="230"/>
      <c r="B6138" s="230"/>
      <c r="C6138" s="231"/>
      <c r="D6138" s="223"/>
      <c r="E6138" s="227"/>
      <c r="F6138" s="230"/>
      <c r="H6138" s="220"/>
      <c r="I6138" s="223"/>
    </row>
    <row r="6139" spans="1:9">
      <c r="A6139" s="230"/>
      <c r="B6139" s="230"/>
      <c r="C6139" s="231"/>
      <c r="D6139" s="223"/>
      <c r="E6139" s="227"/>
      <c r="F6139" s="230"/>
      <c r="H6139" s="220"/>
      <c r="I6139" s="223"/>
    </row>
    <row r="6140" spans="1:9">
      <c r="A6140" s="230"/>
      <c r="B6140" s="230"/>
      <c r="C6140" s="231"/>
      <c r="D6140" s="223"/>
      <c r="E6140" s="227"/>
      <c r="F6140" s="230"/>
      <c r="H6140" s="220"/>
      <c r="I6140" s="223"/>
    </row>
    <row r="6141" spans="1:9">
      <c r="A6141" s="230"/>
      <c r="B6141" s="230"/>
      <c r="C6141" s="231"/>
      <c r="D6141" s="223"/>
      <c r="E6141" s="227"/>
      <c r="F6141" s="230"/>
      <c r="H6141" s="220"/>
      <c r="I6141" s="223"/>
    </row>
    <row r="6142" spans="1:9">
      <c r="A6142" s="230"/>
      <c r="B6142" s="230"/>
      <c r="C6142" s="231"/>
      <c r="D6142" s="223"/>
      <c r="E6142" s="227"/>
      <c r="F6142" s="230"/>
      <c r="H6142" s="220"/>
      <c r="I6142" s="223"/>
    </row>
    <row r="6143" spans="1:9">
      <c r="A6143" s="230"/>
      <c r="B6143" s="230"/>
      <c r="C6143" s="231"/>
      <c r="D6143" s="223"/>
      <c r="E6143" s="227"/>
      <c r="F6143" s="230"/>
      <c r="H6143" s="220"/>
      <c r="I6143" s="223"/>
    </row>
    <row r="6144" spans="1:9">
      <c r="A6144" s="230"/>
      <c r="B6144" s="230"/>
      <c r="C6144" s="231"/>
      <c r="D6144" s="223"/>
      <c r="E6144" s="227"/>
      <c r="F6144" s="230"/>
      <c r="H6144" s="220"/>
      <c r="I6144" s="223"/>
    </row>
    <row r="6145" spans="1:9">
      <c r="A6145" s="230"/>
      <c r="B6145" s="230"/>
      <c r="C6145" s="231"/>
      <c r="D6145" s="223"/>
      <c r="E6145" s="227"/>
      <c r="F6145" s="230"/>
      <c r="H6145" s="220"/>
      <c r="I6145" s="223"/>
    </row>
    <row r="6146" spans="1:9">
      <c r="A6146" s="230"/>
      <c r="B6146" s="230"/>
      <c r="C6146" s="231"/>
      <c r="D6146" s="223"/>
      <c r="E6146" s="227"/>
      <c r="F6146" s="230"/>
      <c r="H6146" s="220"/>
      <c r="I6146" s="223"/>
    </row>
    <row r="6147" spans="1:9">
      <c r="A6147" s="230"/>
      <c r="B6147" s="230"/>
      <c r="C6147" s="231"/>
      <c r="D6147" s="223"/>
      <c r="E6147" s="227"/>
      <c r="F6147" s="230"/>
      <c r="H6147" s="220"/>
      <c r="I6147" s="223"/>
    </row>
    <row r="6148" spans="1:9">
      <c r="A6148" s="230"/>
      <c r="B6148" s="230"/>
      <c r="C6148" s="231"/>
      <c r="D6148" s="223"/>
      <c r="E6148" s="227"/>
      <c r="F6148" s="230"/>
      <c r="H6148" s="220"/>
      <c r="I6148" s="223"/>
    </row>
    <row r="6149" spans="1:9">
      <c r="A6149" s="230"/>
      <c r="B6149" s="230"/>
      <c r="C6149" s="231"/>
      <c r="D6149" s="223"/>
      <c r="E6149" s="227"/>
      <c r="F6149" s="230"/>
      <c r="H6149" s="220"/>
      <c r="I6149" s="223"/>
    </row>
    <row r="6150" spans="1:9">
      <c r="A6150" s="230"/>
      <c r="B6150" s="230"/>
      <c r="C6150" s="231"/>
      <c r="D6150" s="223"/>
      <c r="E6150" s="227"/>
      <c r="F6150" s="230"/>
      <c r="H6150" s="220"/>
      <c r="I6150" s="223"/>
    </row>
    <row r="6151" spans="1:9">
      <c r="A6151" s="230"/>
      <c r="B6151" s="230"/>
      <c r="C6151" s="231"/>
      <c r="D6151" s="223"/>
      <c r="E6151" s="227"/>
      <c r="F6151" s="230"/>
      <c r="H6151" s="220"/>
      <c r="I6151" s="223"/>
    </row>
    <row r="6152" spans="1:9">
      <c r="A6152" s="230"/>
      <c r="B6152" s="230"/>
      <c r="C6152" s="231"/>
      <c r="D6152" s="223"/>
      <c r="E6152" s="227"/>
      <c r="F6152" s="230"/>
      <c r="H6152" s="220"/>
      <c r="I6152" s="223"/>
    </row>
    <row r="6153" spans="1:9">
      <c r="A6153" s="230"/>
      <c r="B6153" s="230"/>
      <c r="C6153" s="231"/>
      <c r="D6153" s="223"/>
      <c r="E6153" s="227"/>
      <c r="F6153" s="230"/>
      <c r="H6153" s="220"/>
      <c r="I6153" s="223"/>
    </row>
    <row r="6154" spans="1:9">
      <c r="A6154" s="230"/>
      <c r="B6154" s="230"/>
      <c r="C6154" s="231"/>
      <c r="D6154" s="223"/>
      <c r="E6154" s="227"/>
      <c r="F6154" s="230"/>
      <c r="H6154" s="220"/>
      <c r="I6154" s="223"/>
    </row>
    <row r="6155" spans="1:9">
      <c r="A6155" s="230"/>
      <c r="B6155" s="230"/>
      <c r="C6155" s="231"/>
      <c r="D6155" s="223"/>
      <c r="E6155" s="227"/>
      <c r="F6155" s="230"/>
      <c r="H6155" s="220"/>
      <c r="I6155" s="223"/>
    </row>
    <row r="6156" spans="1:9">
      <c r="A6156" s="230"/>
      <c r="B6156" s="230"/>
      <c r="C6156" s="231"/>
      <c r="D6156" s="223"/>
      <c r="E6156" s="227"/>
      <c r="F6156" s="230"/>
      <c r="H6156" s="220"/>
      <c r="I6156" s="223"/>
    </row>
    <row r="6157" spans="1:9">
      <c r="A6157" s="230"/>
      <c r="B6157" s="230"/>
      <c r="C6157" s="231"/>
      <c r="D6157" s="223"/>
      <c r="E6157" s="227"/>
      <c r="F6157" s="230"/>
      <c r="H6157" s="220"/>
      <c r="I6157" s="223"/>
    </row>
    <row r="6158" spans="1:9">
      <c r="A6158" s="230"/>
      <c r="B6158" s="230"/>
      <c r="C6158" s="231"/>
      <c r="D6158" s="223"/>
      <c r="E6158" s="227"/>
      <c r="F6158" s="230"/>
      <c r="H6158" s="220"/>
      <c r="I6158" s="223"/>
    </row>
    <row r="6159" spans="1:9">
      <c r="A6159" s="230"/>
      <c r="B6159" s="230"/>
      <c r="C6159" s="231"/>
      <c r="D6159" s="223"/>
      <c r="E6159" s="227"/>
      <c r="F6159" s="230"/>
      <c r="H6159" s="220"/>
      <c r="I6159" s="223"/>
    </row>
    <row r="6160" spans="1:9">
      <c r="A6160" s="230"/>
      <c r="B6160" s="230"/>
      <c r="C6160" s="231"/>
      <c r="D6160" s="223"/>
      <c r="E6160" s="227"/>
      <c r="F6160" s="230"/>
      <c r="H6160" s="220"/>
      <c r="I6160" s="223"/>
    </row>
    <row r="6161" spans="1:9">
      <c r="A6161" s="230"/>
      <c r="B6161" s="230"/>
      <c r="C6161" s="231"/>
      <c r="D6161" s="223"/>
      <c r="E6161" s="227"/>
      <c r="F6161" s="230"/>
      <c r="H6161" s="220"/>
      <c r="I6161" s="223"/>
    </row>
    <row r="6162" spans="1:9">
      <c r="A6162" s="230"/>
      <c r="B6162" s="230"/>
      <c r="C6162" s="231"/>
      <c r="D6162" s="223"/>
      <c r="E6162" s="227"/>
      <c r="F6162" s="230"/>
      <c r="H6162" s="220"/>
      <c r="I6162" s="223"/>
    </row>
    <row r="6163" spans="1:9">
      <c r="A6163" s="230"/>
      <c r="B6163" s="230"/>
      <c r="C6163" s="231"/>
      <c r="D6163" s="223"/>
      <c r="E6163" s="227"/>
      <c r="F6163" s="230"/>
      <c r="H6163" s="220"/>
      <c r="I6163" s="223"/>
    </row>
    <row r="6164" spans="1:9">
      <c r="A6164" s="230"/>
      <c r="B6164" s="230"/>
      <c r="C6164" s="231"/>
      <c r="D6164" s="223"/>
      <c r="E6164" s="227"/>
      <c r="F6164" s="230"/>
      <c r="H6164" s="220"/>
      <c r="I6164" s="223"/>
    </row>
    <row r="6165" spans="1:9">
      <c r="A6165" s="230"/>
      <c r="B6165" s="230"/>
      <c r="C6165" s="231"/>
      <c r="D6165" s="223"/>
      <c r="E6165" s="227"/>
      <c r="F6165" s="230"/>
      <c r="H6165" s="220"/>
      <c r="I6165" s="223"/>
    </row>
    <row r="6166" spans="1:9">
      <c r="A6166" s="230"/>
      <c r="B6166" s="230"/>
      <c r="C6166" s="231"/>
      <c r="D6166" s="223"/>
      <c r="E6166" s="227"/>
      <c r="F6166" s="230"/>
      <c r="H6166" s="220"/>
      <c r="I6166" s="223"/>
    </row>
    <row r="6167" spans="1:9">
      <c r="A6167" s="230"/>
      <c r="B6167" s="230"/>
      <c r="C6167" s="231"/>
      <c r="D6167" s="223"/>
      <c r="E6167" s="227"/>
      <c r="F6167" s="230"/>
      <c r="H6167" s="220"/>
      <c r="I6167" s="223"/>
    </row>
    <row r="6168" spans="1:9">
      <c r="A6168" s="230"/>
      <c r="B6168" s="230"/>
      <c r="C6168" s="231"/>
      <c r="D6168" s="223"/>
      <c r="E6168" s="227"/>
      <c r="F6168" s="230"/>
      <c r="H6168" s="220"/>
      <c r="I6168" s="223"/>
    </row>
    <row r="6169" spans="1:9">
      <c r="A6169" s="230"/>
      <c r="B6169" s="230"/>
      <c r="C6169" s="231"/>
      <c r="D6169" s="223"/>
      <c r="E6169" s="227"/>
      <c r="F6169" s="230"/>
      <c r="H6169" s="220"/>
      <c r="I6169" s="223"/>
    </row>
    <row r="6170" spans="1:9">
      <c r="A6170" s="230"/>
      <c r="B6170" s="230"/>
      <c r="C6170" s="231"/>
      <c r="D6170" s="223"/>
      <c r="E6170" s="227"/>
      <c r="F6170" s="230"/>
      <c r="H6170" s="220"/>
      <c r="I6170" s="223"/>
    </row>
    <row r="6171" spans="1:9">
      <c r="A6171" s="230"/>
      <c r="B6171" s="230"/>
      <c r="C6171" s="231"/>
      <c r="D6171" s="223"/>
      <c r="E6171" s="227"/>
      <c r="F6171" s="230"/>
      <c r="H6171" s="220"/>
      <c r="I6171" s="223"/>
    </row>
    <row r="6172" spans="1:9">
      <c r="A6172" s="230"/>
      <c r="B6172" s="230"/>
      <c r="C6172" s="231"/>
      <c r="D6172" s="223"/>
      <c r="E6172" s="227"/>
      <c r="F6172" s="230"/>
      <c r="H6172" s="220"/>
      <c r="I6172" s="223"/>
    </row>
    <row r="6173" spans="1:9">
      <c r="A6173" s="230"/>
      <c r="B6173" s="230"/>
      <c r="C6173" s="231"/>
      <c r="D6173" s="223"/>
      <c r="E6173" s="227"/>
      <c r="F6173" s="230"/>
      <c r="H6173" s="220"/>
      <c r="I6173" s="223"/>
    </row>
    <row r="6174" spans="1:9">
      <c r="A6174" s="230"/>
      <c r="B6174" s="230"/>
      <c r="C6174" s="231"/>
      <c r="D6174" s="223"/>
      <c r="E6174" s="227"/>
      <c r="F6174" s="230"/>
      <c r="H6174" s="220"/>
      <c r="I6174" s="223"/>
    </row>
    <row r="6175" spans="1:9">
      <c r="A6175" s="230"/>
      <c r="B6175" s="230"/>
      <c r="C6175" s="231"/>
      <c r="D6175" s="223"/>
      <c r="E6175" s="227"/>
      <c r="F6175" s="230"/>
      <c r="H6175" s="220"/>
      <c r="I6175" s="223"/>
    </row>
    <row r="6176" spans="1:9">
      <c r="A6176" s="230"/>
      <c r="B6176" s="230"/>
      <c r="C6176" s="231"/>
      <c r="D6176" s="223"/>
      <c r="E6176" s="227"/>
      <c r="F6176" s="230"/>
      <c r="H6176" s="220"/>
      <c r="I6176" s="223"/>
    </row>
    <row r="6177" spans="1:9">
      <c r="A6177" s="230"/>
      <c r="B6177" s="230"/>
      <c r="C6177" s="231"/>
      <c r="D6177" s="223"/>
      <c r="E6177" s="227"/>
      <c r="F6177" s="230"/>
      <c r="H6177" s="220"/>
      <c r="I6177" s="223"/>
    </row>
    <row r="6178" spans="1:9">
      <c r="A6178" s="230"/>
      <c r="B6178" s="230"/>
      <c r="C6178" s="231"/>
      <c r="D6178" s="223"/>
      <c r="E6178" s="227"/>
      <c r="F6178" s="230"/>
      <c r="H6178" s="220"/>
      <c r="I6178" s="223"/>
    </row>
    <row r="6179" spans="1:9">
      <c r="A6179" s="230"/>
      <c r="B6179" s="230"/>
      <c r="C6179" s="231"/>
      <c r="D6179" s="223"/>
      <c r="E6179" s="227"/>
      <c r="F6179" s="230"/>
      <c r="H6179" s="220"/>
      <c r="I6179" s="223"/>
    </row>
    <row r="6180" spans="1:9">
      <c r="A6180" s="230"/>
      <c r="B6180" s="230"/>
      <c r="C6180" s="231"/>
      <c r="D6180" s="223"/>
      <c r="E6180" s="227"/>
      <c r="F6180" s="230"/>
      <c r="H6180" s="220"/>
      <c r="I6180" s="223"/>
    </row>
    <row r="6181" spans="1:9">
      <c r="A6181" s="230"/>
      <c r="B6181" s="230"/>
      <c r="C6181" s="231"/>
      <c r="D6181" s="223"/>
      <c r="E6181" s="227"/>
      <c r="F6181" s="230"/>
      <c r="H6181" s="220"/>
      <c r="I6181" s="223"/>
    </row>
    <row r="6182" spans="1:9">
      <c r="A6182" s="230"/>
      <c r="B6182" s="230"/>
      <c r="C6182" s="231"/>
      <c r="D6182" s="223"/>
      <c r="E6182" s="227"/>
      <c r="F6182" s="230"/>
      <c r="H6182" s="220"/>
      <c r="I6182" s="223"/>
    </row>
    <row r="6183" spans="1:9">
      <c r="A6183" s="230"/>
      <c r="B6183" s="230"/>
      <c r="C6183" s="231"/>
      <c r="D6183" s="223"/>
      <c r="E6183" s="227"/>
      <c r="F6183" s="230"/>
      <c r="H6183" s="220"/>
      <c r="I6183" s="223"/>
    </row>
    <row r="6184" spans="1:9">
      <c r="A6184" s="230"/>
      <c r="B6184" s="230"/>
      <c r="C6184" s="231"/>
      <c r="D6184" s="223"/>
      <c r="E6184" s="227"/>
      <c r="F6184" s="230"/>
      <c r="H6184" s="220"/>
      <c r="I6184" s="223"/>
    </row>
    <row r="6185" spans="1:9">
      <c r="A6185" s="230"/>
      <c r="B6185" s="230"/>
      <c r="C6185" s="231"/>
      <c r="D6185" s="223"/>
      <c r="E6185" s="227"/>
      <c r="F6185" s="230"/>
      <c r="H6185" s="220"/>
      <c r="I6185" s="223"/>
    </row>
    <row r="6186" spans="1:9">
      <c r="A6186" s="230"/>
      <c r="B6186" s="230"/>
      <c r="C6186" s="231"/>
      <c r="D6186" s="223"/>
      <c r="E6186" s="227"/>
      <c r="F6186" s="230"/>
      <c r="H6186" s="220"/>
      <c r="I6186" s="223"/>
    </row>
    <row r="6187" spans="1:9">
      <c r="A6187" s="230"/>
      <c r="B6187" s="230"/>
      <c r="C6187" s="231"/>
      <c r="D6187" s="223"/>
      <c r="E6187" s="227"/>
      <c r="F6187" s="230"/>
      <c r="H6187" s="220"/>
      <c r="I6187" s="223"/>
    </row>
    <row r="6188" spans="1:9">
      <c r="A6188" s="230"/>
      <c r="B6188" s="230"/>
      <c r="C6188" s="231"/>
      <c r="D6188" s="223"/>
      <c r="E6188" s="227"/>
      <c r="F6188" s="230"/>
      <c r="H6188" s="220"/>
      <c r="I6188" s="223"/>
    </row>
    <row r="6189" spans="1:9">
      <c r="A6189" s="230"/>
      <c r="B6189" s="230"/>
      <c r="C6189" s="231"/>
      <c r="D6189" s="223"/>
      <c r="E6189" s="227"/>
      <c r="F6189" s="230"/>
      <c r="H6189" s="220"/>
      <c r="I6189" s="223"/>
    </row>
    <row r="6190" spans="1:9">
      <c r="A6190" s="230"/>
      <c r="B6190" s="230"/>
      <c r="C6190" s="231"/>
      <c r="D6190" s="223"/>
      <c r="E6190" s="227"/>
      <c r="F6190" s="230"/>
      <c r="H6190" s="220"/>
      <c r="I6190" s="223"/>
    </row>
    <row r="6191" spans="1:9">
      <c r="A6191" s="230"/>
      <c r="B6191" s="230"/>
      <c r="C6191" s="231"/>
      <c r="D6191" s="223"/>
      <c r="E6191" s="227"/>
      <c r="F6191" s="230"/>
      <c r="H6191" s="220"/>
      <c r="I6191" s="223"/>
    </row>
    <row r="6192" spans="1:9">
      <c r="A6192" s="230"/>
      <c r="B6192" s="230"/>
      <c r="C6192" s="231"/>
      <c r="D6192" s="223"/>
      <c r="E6192" s="227"/>
      <c r="F6192" s="230"/>
      <c r="H6192" s="220"/>
      <c r="I6192" s="223"/>
    </row>
    <row r="6193" spans="1:9">
      <c r="A6193" s="230"/>
      <c r="B6193" s="230"/>
      <c r="C6193" s="231"/>
      <c r="D6193" s="223"/>
      <c r="E6193" s="227"/>
      <c r="F6193" s="230"/>
      <c r="H6193" s="220"/>
      <c r="I6193" s="223"/>
    </row>
    <row r="6194" spans="1:9">
      <c r="A6194" s="230"/>
      <c r="B6194" s="230"/>
      <c r="C6194" s="231"/>
      <c r="D6194" s="223"/>
      <c r="E6194" s="227"/>
      <c r="F6194" s="230"/>
      <c r="H6194" s="220"/>
      <c r="I6194" s="223"/>
    </row>
    <row r="6195" spans="1:9">
      <c r="A6195" s="230"/>
      <c r="B6195" s="230"/>
      <c r="C6195" s="231"/>
      <c r="D6195" s="223"/>
      <c r="E6195" s="227"/>
      <c r="F6195" s="230"/>
      <c r="H6195" s="220"/>
      <c r="I6195" s="223"/>
    </row>
    <row r="6196" spans="1:9">
      <c r="A6196" s="230"/>
      <c r="B6196" s="230"/>
      <c r="C6196" s="231"/>
      <c r="D6196" s="223"/>
      <c r="E6196" s="227"/>
      <c r="F6196" s="230"/>
      <c r="H6196" s="220"/>
      <c r="I6196" s="223"/>
    </row>
    <row r="6197" spans="1:9">
      <c r="A6197" s="230"/>
      <c r="B6197" s="230"/>
      <c r="C6197" s="231"/>
      <c r="D6197" s="223"/>
      <c r="E6197" s="227"/>
      <c r="F6197" s="230"/>
      <c r="H6197" s="220"/>
      <c r="I6197" s="223"/>
    </row>
    <row r="6198" spans="1:9">
      <c r="A6198" s="230"/>
      <c r="B6198" s="230"/>
      <c r="C6198" s="231"/>
      <c r="D6198" s="223"/>
      <c r="E6198" s="227"/>
      <c r="F6198" s="230"/>
      <c r="H6198" s="220"/>
      <c r="I6198" s="223"/>
    </row>
    <row r="6199" spans="1:9">
      <c r="A6199" s="230"/>
      <c r="B6199" s="230"/>
      <c r="C6199" s="231"/>
      <c r="D6199" s="223"/>
      <c r="E6199" s="227"/>
      <c r="F6199" s="230"/>
      <c r="H6199" s="220"/>
      <c r="I6199" s="223"/>
    </row>
    <row r="6200" spans="1:9">
      <c r="A6200" s="230"/>
      <c r="B6200" s="230"/>
      <c r="C6200" s="231"/>
      <c r="D6200" s="223"/>
      <c r="E6200" s="227"/>
      <c r="F6200" s="230"/>
      <c r="H6200" s="220"/>
      <c r="I6200" s="223"/>
    </row>
    <row r="6201" spans="1:9">
      <c r="A6201" s="230"/>
      <c r="B6201" s="230"/>
      <c r="C6201" s="231"/>
      <c r="D6201" s="223"/>
      <c r="E6201" s="227"/>
      <c r="F6201" s="230"/>
      <c r="H6201" s="220"/>
      <c r="I6201" s="223"/>
    </row>
    <row r="6202" spans="1:9">
      <c r="A6202" s="230"/>
      <c r="B6202" s="230"/>
      <c r="C6202" s="231"/>
      <c r="D6202" s="223"/>
      <c r="E6202" s="227"/>
      <c r="F6202" s="230"/>
      <c r="H6202" s="220"/>
      <c r="I6202" s="223"/>
    </row>
    <row r="6203" spans="1:9">
      <c r="A6203" s="230"/>
      <c r="B6203" s="230"/>
      <c r="C6203" s="231"/>
      <c r="D6203" s="223"/>
      <c r="E6203" s="227"/>
      <c r="F6203" s="230"/>
      <c r="H6203" s="220"/>
      <c r="I6203" s="223"/>
    </row>
    <row r="6204" spans="1:9">
      <c r="A6204" s="230"/>
      <c r="B6204" s="230"/>
      <c r="C6204" s="231"/>
      <c r="D6204" s="223"/>
      <c r="E6204" s="227"/>
      <c r="F6204" s="230"/>
      <c r="H6204" s="220"/>
      <c r="I6204" s="223"/>
    </row>
    <row r="6205" spans="1:9">
      <c r="A6205" s="230"/>
      <c r="B6205" s="230"/>
      <c r="C6205" s="231"/>
      <c r="D6205" s="223"/>
      <c r="E6205" s="227"/>
      <c r="F6205" s="230"/>
      <c r="H6205" s="220"/>
      <c r="I6205" s="223"/>
    </row>
    <row r="6206" spans="1:9">
      <c r="A6206" s="230"/>
      <c r="B6206" s="230"/>
      <c r="C6206" s="231"/>
      <c r="D6206" s="223"/>
      <c r="E6206" s="227"/>
      <c r="F6206" s="230"/>
      <c r="H6206" s="220"/>
      <c r="I6206" s="223"/>
    </row>
    <row r="6207" spans="1:9">
      <c r="A6207" s="230"/>
      <c r="B6207" s="230"/>
      <c r="C6207" s="231"/>
      <c r="D6207" s="223"/>
      <c r="E6207" s="227"/>
      <c r="F6207" s="230"/>
      <c r="H6207" s="220"/>
      <c r="I6207" s="223"/>
    </row>
    <row r="6208" spans="1:9">
      <c r="A6208" s="230"/>
      <c r="B6208" s="230"/>
      <c r="C6208" s="231"/>
      <c r="D6208" s="223"/>
      <c r="E6208" s="227"/>
      <c r="F6208" s="230"/>
      <c r="H6208" s="220"/>
      <c r="I6208" s="223"/>
    </row>
    <row r="6209" spans="1:9">
      <c r="A6209" s="230"/>
      <c r="B6209" s="230"/>
      <c r="C6209" s="231"/>
      <c r="D6209" s="223"/>
      <c r="E6209" s="227"/>
      <c r="F6209" s="230"/>
      <c r="H6209" s="220"/>
      <c r="I6209" s="223"/>
    </row>
    <row r="6210" spans="1:9">
      <c r="A6210" s="230"/>
      <c r="B6210" s="230"/>
      <c r="C6210" s="231"/>
      <c r="D6210" s="223"/>
      <c r="E6210" s="227"/>
      <c r="F6210" s="230"/>
      <c r="H6210" s="220"/>
      <c r="I6210" s="223"/>
    </row>
    <row r="6211" spans="1:9">
      <c r="A6211" s="230"/>
      <c r="B6211" s="230"/>
      <c r="C6211" s="231"/>
      <c r="D6211" s="223"/>
      <c r="E6211" s="227"/>
      <c r="F6211" s="230"/>
      <c r="H6211" s="220"/>
      <c r="I6211" s="223"/>
    </row>
    <row r="6212" spans="1:9">
      <c r="A6212" s="230"/>
      <c r="B6212" s="230"/>
      <c r="C6212" s="231"/>
      <c r="D6212" s="223"/>
      <c r="E6212" s="227"/>
      <c r="F6212" s="230"/>
      <c r="H6212" s="220"/>
      <c r="I6212" s="223"/>
    </row>
    <row r="6213" spans="1:9">
      <c r="A6213" s="230"/>
      <c r="B6213" s="230"/>
      <c r="C6213" s="231"/>
      <c r="D6213" s="223"/>
      <c r="E6213" s="227"/>
      <c r="F6213" s="230"/>
      <c r="H6213" s="220"/>
      <c r="I6213" s="223"/>
    </row>
    <row r="6214" spans="1:9">
      <c r="A6214" s="230"/>
      <c r="B6214" s="230"/>
      <c r="C6214" s="231"/>
      <c r="D6214" s="223"/>
      <c r="E6214" s="227"/>
      <c r="F6214" s="230"/>
      <c r="H6214" s="220"/>
      <c r="I6214" s="223"/>
    </row>
    <row r="6215" spans="1:9">
      <c r="A6215" s="230"/>
      <c r="B6215" s="230"/>
      <c r="C6215" s="231"/>
      <c r="D6215" s="223"/>
      <c r="E6215" s="227"/>
      <c r="F6215" s="230"/>
      <c r="H6215" s="220"/>
      <c r="I6215" s="223"/>
    </row>
    <row r="6216" spans="1:9">
      <c r="A6216" s="230"/>
      <c r="B6216" s="230"/>
      <c r="C6216" s="231"/>
      <c r="D6216" s="223"/>
      <c r="E6216" s="227"/>
      <c r="F6216" s="230"/>
      <c r="H6216" s="220"/>
      <c r="I6216" s="223"/>
    </row>
    <row r="6217" spans="1:9">
      <c r="A6217" s="230"/>
      <c r="B6217" s="230"/>
      <c r="C6217" s="231"/>
      <c r="D6217" s="223"/>
      <c r="E6217" s="227"/>
      <c r="F6217" s="230"/>
      <c r="H6217" s="220"/>
      <c r="I6217" s="223"/>
    </row>
    <row r="6218" spans="1:9">
      <c r="A6218" s="230"/>
      <c r="B6218" s="230"/>
      <c r="C6218" s="231"/>
      <c r="D6218" s="223"/>
      <c r="E6218" s="227"/>
      <c r="F6218" s="230"/>
      <c r="H6218" s="220"/>
      <c r="I6218" s="223"/>
    </row>
    <row r="6219" spans="1:9">
      <c r="A6219" s="230"/>
      <c r="B6219" s="230"/>
      <c r="C6219" s="231"/>
      <c r="D6219" s="223"/>
      <c r="E6219" s="227"/>
      <c r="F6219" s="230"/>
      <c r="H6219" s="220"/>
      <c r="I6219" s="223"/>
    </row>
    <row r="6220" spans="1:9">
      <c r="A6220" s="230"/>
      <c r="B6220" s="230"/>
      <c r="C6220" s="231"/>
      <c r="D6220" s="223"/>
      <c r="E6220" s="227"/>
      <c r="F6220" s="230"/>
      <c r="H6220" s="220"/>
      <c r="I6220" s="223"/>
    </row>
    <row r="6221" spans="1:9">
      <c r="A6221" s="230"/>
      <c r="B6221" s="230"/>
      <c r="C6221" s="231"/>
      <c r="D6221" s="223"/>
      <c r="E6221" s="227"/>
      <c r="F6221" s="230"/>
      <c r="H6221" s="220"/>
      <c r="I6221" s="223"/>
    </row>
    <row r="6222" spans="1:9">
      <c r="A6222" s="230"/>
      <c r="B6222" s="230"/>
      <c r="C6222" s="231"/>
      <c r="D6222" s="223"/>
      <c r="E6222" s="227"/>
      <c r="F6222" s="230"/>
      <c r="H6222" s="220"/>
      <c r="I6222" s="223"/>
    </row>
    <row r="6223" spans="1:9">
      <c r="A6223" s="230"/>
      <c r="B6223" s="230"/>
      <c r="C6223" s="231"/>
      <c r="D6223" s="223"/>
      <c r="E6223" s="227"/>
      <c r="F6223" s="230"/>
      <c r="H6223" s="220"/>
      <c r="I6223" s="223"/>
    </row>
    <row r="6224" spans="1:9">
      <c r="A6224" s="230"/>
      <c r="B6224" s="230"/>
      <c r="C6224" s="231"/>
      <c r="D6224" s="223"/>
      <c r="E6224" s="227"/>
      <c r="F6224" s="230"/>
      <c r="H6224" s="220"/>
      <c r="I6224" s="223"/>
    </row>
    <row r="6225" spans="1:9">
      <c r="A6225" s="230"/>
      <c r="B6225" s="230"/>
      <c r="C6225" s="231"/>
      <c r="D6225" s="223"/>
      <c r="E6225" s="227"/>
      <c r="F6225" s="230"/>
      <c r="H6225" s="220"/>
      <c r="I6225" s="223"/>
    </row>
    <row r="6226" spans="1:9">
      <c r="A6226" s="230"/>
      <c r="B6226" s="230"/>
      <c r="C6226" s="231"/>
      <c r="D6226" s="223"/>
      <c r="E6226" s="227"/>
      <c r="F6226" s="230"/>
      <c r="H6226" s="220"/>
      <c r="I6226" s="223"/>
    </row>
    <row r="6227" spans="1:9">
      <c r="A6227" s="230"/>
      <c r="B6227" s="230"/>
      <c r="C6227" s="231"/>
      <c r="D6227" s="223"/>
      <c r="E6227" s="227"/>
      <c r="F6227" s="230"/>
      <c r="H6227" s="220"/>
      <c r="I6227" s="223"/>
    </row>
    <row r="6228" spans="1:9">
      <c r="A6228" s="230"/>
      <c r="B6228" s="230"/>
      <c r="C6228" s="231"/>
      <c r="D6228" s="223"/>
      <c r="E6228" s="227"/>
      <c r="F6228" s="230"/>
      <c r="H6228" s="220"/>
      <c r="I6228" s="223"/>
    </row>
    <row r="6229" spans="1:9">
      <c r="A6229" s="230"/>
      <c r="B6229" s="230"/>
      <c r="C6229" s="231"/>
      <c r="D6229" s="223"/>
      <c r="E6229" s="227"/>
      <c r="F6229" s="230"/>
      <c r="H6229" s="220"/>
      <c r="I6229" s="223"/>
    </row>
    <row r="6230" spans="1:9">
      <c r="A6230" s="230"/>
      <c r="B6230" s="230"/>
      <c r="C6230" s="231"/>
      <c r="D6230" s="223"/>
      <c r="E6230" s="227"/>
      <c r="F6230" s="230"/>
      <c r="H6230" s="220"/>
      <c r="I6230" s="223"/>
    </row>
    <row r="6231" spans="1:9">
      <c r="A6231" s="230"/>
      <c r="B6231" s="230"/>
      <c r="C6231" s="231"/>
      <c r="D6231" s="223"/>
      <c r="E6231" s="227"/>
      <c r="F6231" s="230"/>
      <c r="H6231" s="220"/>
      <c r="I6231" s="223"/>
    </row>
    <row r="6232" spans="1:9">
      <c r="A6232" s="230"/>
      <c r="B6232" s="230"/>
      <c r="C6232" s="231"/>
      <c r="D6232" s="223"/>
      <c r="E6232" s="227"/>
      <c r="F6232" s="230"/>
      <c r="H6232" s="220"/>
      <c r="I6232" s="223"/>
    </row>
    <row r="6233" spans="1:9">
      <c r="A6233" s="230"/>
      <c r="B6233" s="230"/>
      <c r="C6233" s="231"/>
      <c r="D6233" s="223"/>
      <c r="E6233" s="227"/>
      <c r="F6233" s="230"/>
      <c r="H6233" s="220"/>
      <c r="I6233" s="223"/>
    </row>
    <row r="6234" spans="1:9">
      <c r="A6234" s="230"/>
      <c r="B6234" s="230"/>
      <c r="C6234" s="231"/>
      <c r="D6234" s="223"/>
      <c r="E6234" s="227"/>
      <c r="F6234" s="230"/>
      <c r="H6234" s="220"/>
      <c r="I6234" s="223"/>
    </row>
    <row r="6235" spans="1:9">
      <c r="A6235" s="230"/>
      <c r="B6235" s="230"/>
      <c r="C6235" s="231"/>
      <c r="D6235" s="223"/>
      <c r="E6235" s="227"/>
      <c r="F6235" s="230"/>
      <c r="H6235" s="220"/>
      <c r="I6235" s="223"/>
    </row>
    <row r="6236" spans="1:9">
      <c r="A6236" s="230"/>
      <c r="B6236" s="230"/>
      <c r="C6236" s="231"/>
      <c r="D6236" s="223"/>
      <c r="E6236" s="227"/>
      <c r="F6236" s="230"/>
      <c r="H6236" s="220"/>
      <c r="I6236" s="223"/>
    </row>
    <row r="6237" spans="1:9">
      <c r="A6237" s="230"/>
      <c r="B6237" s="230"/>
      <c r="C6237" s="231"/>
      <c r="D6237" s="223"/>
      <c r="E6237" s="227"/>
      <c r="F6237" s="230"/>
      <c r="H6237" s="220"/>
      <c r="I6237" s="223"/>
    </row>
    <row r="6238" spans="1:9">
      <c r="A6238" s="230"/>
      <c r="B6238" s="230"/>
      <c r="C6238" s="231"/>
      <c r="D6238" s="223"/>
      <c r="E6238" s="227"/>
      <c r="F6238" s="230"/>
      <c r="H6238" s="220"/>
      <c r="I6238" s="223"/>
    </row>
    <row r="6239" spans="1:9">
      <c r="A6239" s="230"/>
      <c r="B6239" s="230"/>
      <c r="C6239" s="231"/>
      <c r="D6239" s="223"/>
      <c r="E6239" s="227"/>
      <c r="F6239" s="230"/>
      <c r="H6239" s="220"/>
      <c r="I6239" s="223"/>
    </row>
    <row r="6240" spans="1:9">
      <c r="A6240" s="230"/>
      <c r="B6240" s="230"/>
      <c r="C6240" s="231"/>
      <c r="D6240" s="223"/>
      <c r="E6240" s="227"/>
      <c r="F6240" s="230"/>
      <c r="H6240" s="220"/>
      <c r="I6240" s="223"/>
    </row>
    <row r="6241" spans="1:9">
      <c r="A6241" s="230"/>
      <c r="B6241" s="230"/>
      <c r="C6241" s="231"/>
      <c r="D6241" s="223"/>
      <c r="E6241" s="227"/>
      <c r="F6241" s="230"/>
      <c r="H6241" s="220"/>
      <c r="I6241" s="223"/>
    </row>
    <row r="6242" spans="1:9">
      <c r="A6242" s="230"/>
      <c r="B6242" s="230"/>
      <c r="C6242" s="231"/>
      <c r="D6242" s="223"/>
      <c r="E6242" s="227"/>
      <c r="F6242" s="230"/>
      <c r="H6242" s="220"/>
      <c r="I6242" s="223"/>
    </row>
    <row r="6243" spans="1:9">
      <c r="A6243" s="230"/>
      <c r="B6243" s="230"/>
      <c r="C6243" s="231"/>
      <c r="D6243" s="223"/>
      <c r="E6243" s="227"/>
      <c r="F6243" s="230"/>
      <c r="H6243" s="220"/>
      <c r="I6243" s="223"/>
    </row>
    <row r="6244" spans="1:9">
      <c r="A6244" s="230"/>
      <c r="B6244" s="230"/>
      <c r="C6244" s="231"/>
      <c r="D6244" s="223"/>
      <c r="E6244" s="227"/>
      <c r="F6244" s="230"/>
      <c r="H6244" s="220"/>
      <c r="I6244" s="223"/>
    </row>
    <row r="6245" spans="1:9">
      <c r="A6245" s="230"/>
      <c r="B6245" s="230"/>
      <c r="C6245" s="231"/>
      <c r="D6245" s="223"/>
      <c r="E6245" s="227"/>
      <c r="F6245" s="230"/>
      <c r="H6245" s="220"/>
      <c r="I6245" s="223"/>
    </row>
    <row r="6246" spans="1:9">
      <c r="A6246" s="230"/>
      <c r="B6246" s="230"/>
      <c r="C6246" s="231"/>
      <c r="D6246" s="223"/>
      <c r="E6246" s="227"/>
      <c r="F6246" s="230"/>
      <c r="H6246" s="220"/>
      <c r="I6246" s="223"/>
    </row>
    <row r="6247" spans="1:9">
      <c r="A6247" s="230"/>
      <c r="B6247" s="230"/>
      <c r="C6247" s="231"/>
      <c r="D6247" s="223"/>
      <c r="E6247" s="227"/>
      <c r="F6247" s="230"/>
      <c r="H6247" s="220"/>
      <c r="I6247" s="223"/>
    </row>
    <row r="6248" spans="1:9">
      <c r="A6248" s="230"/>
      <c r="B6248" s="230"/>
      <c r="C6248" s="231"/>
      <c r="D6248" s="223"/>
      <c r="E6248" s="227"/>
      <c r="F6248" s="230"/>
      <c r="H6248" s="220"/>
      <c r="I6248" s="223"/>
    </row>
    <row r="6249" spans="1:9">
      <c r="A6249" s="230"/>
      <c r="B6249" s="230"/>
      <c r="C6249" s="231"/>
      <c r="D6249" s="223"/>
      <c r="E6249" s="227"/>
      <c r="F6249" s="230"/>
      <c r="H6249" s="220"/>
      <c r="I6249" s="223"/>
    </row>
    <row r="6250" spans="1:9">
      <c r="A6250" s="230"/>
      <c r="B6250" s="230"/>
      <c r="C6250" s="231"/>
      <c r="D6250" s="223"/>
      <c r="E6250" s="227"/>
      <c r="F6250" s="230"/>
      <c r="H6250" s="220"/>
      <c r="I6250" s="223"/>
    </row>
    <row r="6251" spans="1:9">
      <c r="A6251" s="230"/>
      <c r="B6251" s="230"/>
      <c r="C6251" s="231"/>
      <c r="D6251" s="223"/>
      <c r="E6251" s="227"/>
      <c r="F6251" s="230"/>
      <c r="H6251" s="220"/>
      <c r="I6251" s="223"/>
    </row>
    <row r="6252" spans="1:9">
      <c r="A6252" s="230"/>
      <c r="B6252" s="230"/>
      <c r="C6252" s="231"/>
      <c r="D6252" s="223"/>
      <c r="E6252" s="227"/>
      <c r="F6252" s="230"/>
      <c r="H6252" s="220"/>
      <c r="I6252" s="223"/>
    </row>
    <row r="6253" spans="1:9">
      <c r="A6253" s="230"/>
      <c r="B6253" s="230"/>
      <c r="C6253" s="231"/>
      <c r="D6253" s="223"/>
      <c r="E6253" s="227"/>
      <c r="F6253" s="230"/>
      <c r="H6253" s="220"/>
      <c r="I6253" s="223"/>
    </row>
    <row r="6254" spans="1:9">
      <c r="A6254" s="230"/>
      <c r="B6254" s="230"/>
      <c r="C6254" s="231"/>
      <c r="D6254" s="223"/>
      <c r="E6254" s="227"/>
      <c r="F6254" s="230"/>
      <c r="H6254" s="220"/>
      <c r="I6254" s="223"/>
    </row>
    <row r="6255" spans="1:9">
      <c r="A6255" s="230"/>
      <c r="B6255" s="230"/>
      <c r="C6255" s="231"/>
      <c r="D6255" s="223"/>
      <c r="E6255" s="227"/>
      <c r="F6255" s="230"/>
      <c r="H6255" s="220"/>
      <c r="I6255" s="223"/>
    </row>
    <row r="6256" spans="1:9">
      <c r="A6256" s="230"/>
      <c r="B6256" s="230"/>
      <c r="C6256" s="231"/>
      <c r="D6256" s="223"/>
      <c r="E6256" s="227"/>
      <c r="F6256" s="230"/>
      <c r="H6256" s="220"/>
      <c r="I6256" s="223"/>
    </row>
    <row r="6257" spans="1:9">
      <c r="A6257" s="230"/>
      <c r="B6257" s="230"/>
      <c r="C6257" s="231"/>
      <c r="D6257" s="223"/>
      <c r="E6257" s="227"/>
      <c r="F6257" s="230"/>
      <c r="H6257" s="220"/>
      <c r="I6257" s="223"/>
    </row>
    <row r="6258" spans="1:9">
      <c r="A6258" s="230"/>
      <c r="B6258" s="230"/>
      <c r="C6258" s="231"/>
      <c r="D6258" s="223"/>
      <c r="E6258" s="227"/>
      <c r="F6258" s="230"/>
      <c r="H6258" s="220"/>
      <c r="I6258" s="223"/>
    </row>
    <row r="6259" spans="1:9">
      <c r="A6259" s="230"/>
      <c r="B6259" s="230"/>
      <c r="C6259" s="231"/>
      <c r="D6259" s="223"/>
      <c r="E6259" s="227"/>
      <c r="F6259" s="230"/>
      <c r="H6259" s="220"/>
      <c r="I6259" s="223"/>
    </row>
    <row r="6260" spans="1:9">
      <c r="A6260" s="230"/>
      <c r="B6260" s="230"/>
      <c r="C6260" s="231"/>
      <c r="D6260" s="223"/>
      <c r="E6260" s="227"/>
      <c r="F6260" s="230"/>
      <c r="H6260" s="220"/>
      <c r="I6260" s="223"/>
    </row>
    <row r="6261" spans="1:9">
      <c r="A6261" s="230"/>
      <c r="B6261" s="230"/>
      <c r="C6261" s="231"/>
      <c r="D6261" s="223"/>
      <c r="E6261" s="227"/>
      <c r="F6261" s="230"/>
      <c r="H6261" s="220"/>
      <c r="I6261" s="223"/>
    </row>
    <row r="6262" spans="1:9">
      <c r="A6262" s="230"/>
      <c r="B6262" s="230"/>
      <c r="C6262" s="231"/>
      <c r="D6262" s="223"/>
      <c r="E6262" s="227"/>
      <c r="F6262" s="230"/>
      <c r="H6262" s="220"/>
      <c r="I6262" s="223"/>
    </row>
    <row r="6263" spans="1:9">
      <c r="A6263" s="230"/>
      <c r="B6263" s="230"/>
      <c r="C6263" s="231"/>
      <c r="D6263" s="223"/>
      <c r="E6263" s="227"/>
      <c r="F6263" s="230"/>
      <c r="H6263" s="220"/>
      <c r="I6263" s="223"/>
    </row>
    <row r="6264" spans="1:9">
      <c r="A6264" s="230"/>
      <c r="B6264" s="230"/>
      <c r="C6264" s="231"/>
      <c r="D6264" s="223"/>
      <c r="E6264" s="227"/>
      <c r="F6264" s="230"/>
      <c r="H6264" s="220"/>
      <c r="I6264" s="223"/>
    </row>
    <row r="6265" spans="1:9">
      <c r="A6265" s="230"/>
      <c r="B6265" s="230"/>
      <c r="C6265" s="231"/>
      <c r="D6265" s="223"/>
      <c r="E6265" s="227"/>
      <c r="F6265" s="230"/>
      <c r="H6265" s="220"/>
      <c r="I6265" s="223"/>
    </row>
    <row r="6266" spans="1:9">
      <c r="A6266" s="230"/>
      <c r="B6266" s="230"/>
      <c r="C6266" s="231"/>
      <c r="D6266" s="223"/>
      <c r="E6266" s="227"/>
      <c r="F6266" s="230"/>
      <c r="H6266" s="220"/>
      <c r="I6266" s="223"/>
    </row>
    <row r="6267" spans="1:9">
      <c r="A6267" s="230"/>
      <c r="B6267" s="230"/>
      <c r="C6267" s="231"/>
      <c r="D6267" s="223"/>
      <c r="E6267" s="227"/>
      <c r="F6267" s="230"/>
      <c r="H6267" s="220"/>
      <c r="I6267" s="223"/>
    </row>
    <row r="6268" spans="1:9">
      <c r="A6268" s="230"/>
      <c r="B6268" s="230"/>
      <c r="C6268" s="231"/>
      <c r="D6268" s="223"/>
      <c r="E6268" s="227"/>
      <c r="F6268" s="230"/>
      <c r="H6268" s="220"/>
      <c r="I6268" s="223"/>
    </row>
    <row r="6269" spans="1:9">
      <c r="A6269" s="230"/>
      <c r="B6269" s="230"/>
      <c r="C6269" s="231"/>
      <c r="D6269" s="223"/>
      <c r="E6269" s="227"/>
      <c r="F6269" s="230"/>
      <c r="H6269" s="220"/>
      <c r="I6269" s="223"/>
    </row>
    <row r="6270" spans="1:9">
      <c r="A6270" s="230"/>
      <c r="B6270" s="230"/>
      <c r="C6270" s="231"/>
      <c r="D6270" s="223"/>
      <c r="E6270" s="227"/>
      <c r="F6270" s="230"/>
      <c r="H6270" s="220"/>
      <c r="I6270" s="223"/>
    </row>
    <row r="6271" spans="1:9">
      <c r="A6271" s="230"/>
      <c r="B6271" s="230"/>
      <c r="C6271" s="231"/>
      <c r="D6271" s="223"/>
      <c r="E6271" s="227"/>
      <c r="F6271" s="230"/>
      <c r="H6271" s="220"/>
      <c r="I6271" s="223"/>
    </row>
    <row r="6272" spans="1:9">
      <c r="A6272" s="230"/>
      <c r="B6272" s="230"/>
      <c r="C6272" s="231"/>
      <c r="D6272" s="223"/>
      <c r="E6272" s="227"/>
      <c r="F6272" s="230"/>
      <c r="H6272" s="220"/>
      <c r="I6272" s="223"/>
    </row>
    <row r="6273" spans="1:9">
      <c r="A6273" s="230"/>
      <c r="B6273" s="230"/>
      <c r="C6273" s="231"/>
      <c r="D6273" s="223"/>
      <c r="E6273" s="227"/>
      <c r="F6273" s="230"/>
      <c r="H6273" s="220"/>
      <c r="I6273" s="223"/>
    </row>
    <row r="6274" spans="1:9">
      <c r="A6274" s="230"/>
      <c r="B6274" s="230"/>
      <c r="C6274" s="231"/>
      <c r="D6274" s="223"/>
      <c r="E6274" s="227"/>
      <c r="F6274" s="230"/>
      <c r="H6274" s="220"/>
      <c r="I6274" s="223"/>
    </row>
    <row r="6275" spans="1:9">
      <c r="A6275" s="230"/>
      <c r="B6275" s="230"/>
      <c r="C6275" s="231"/>
      <c r="D6275" s="223"/>
      <c r="E6275" s="227"/>
      <c r="F6275" s="230"/>
      <c r="H6275" s="220"/>
      <c r="I6275" s="223"/>
    </row>
    <row r="6276" spans="1:9">
      <c r="A6276" s="230"/>
      <c r="B6276" s="230"/>
      <c r="C6276" s="231"/>
      <c r="D6276" s="223"/>
      <c r="E6276" s="227"/>
      <c r="F6276" s="230"/>
      <c r="H6276" s="220"/>
      <c r="I6276" s="223"/>
    </row>
    <row r="6277" spans="1:9">
      <c r="A6277" s="230"/>
      <c r="B6277" s="230"/>
      <c r="C6277" s="231"/>
      <c r="D6277" s="223"/>
      <c r="E6277" s="227"/>
      <c r="F6277" s="230"/>
      <c r="H6277" s="220"/>
      <c r="I6277" s="223"/>
    </row>
    <row r="6278" spans="1:9">
      <c r="A6278" s="230"/>
      <c r="B6278" s="230"/>
      <c r="C6278" s="231"/>
      <c r="D6278" s="223"/>
      <c r="E6278" s="227"/>
      <c r="F6278" s="230"/>
      <c r="H6278" s="220"/>
      <c r="I6278" s="223"/>
    </row>
    <row r="6279" spans="1:9">
      <c r="A6279" s="230"/>
      <c r="B6279" s="230"/>
      <c r="C6279" s="231"/>
      <c r="D6279" s="223"/>
      <c r="E6279" s="227"/>
      <c r="F6279" s="230"/>
      <c r="H6279" s="220"/>
      <c r="I6279" s="223"/>
    </row>
    <row r="6280" spans="1:9">
      <c r="A6280" s="230"/>
      <c r="B6280" s="230"/>
      <c r="C6280" s="231"/>
      <c r="D6280" s="223"/>
      <c r="E6280" s="227"/>
      <c r="F6280" s="230"/>
      <c r="H6280" s="220"/>
      <c r="I6280" s="223"/>
    </row>
    <row r="6281" spans="1:9">
      <c r="A6281" s="230"/>
      <c r="B6281" s="230"/>
      <c r="C6281" s="231"/>
      <c r="D6281" s="223"/>
      <c r="E6281" s="227"/>
      <c r="F6281" s="230"/>
      <c r="H6281" s="220"/>
      <c r="I6281" s="223"/>
    </row>
    <row r="6282" spans="1:9">
      <c r="A6282" s="230"/>
      <c r="B6282" s="230"/>
      <c r="C6282" s="231"/>
      <c r="D6282" s="223"/>
      <c r="E6282" s="227"/>
      <c r="F6282" s="230"/>
      <c r="H6282" s="220"/>
      <c r="I6282" s="223"/>
    </row>
    <row r="6283" spans="1:9">
      <c r="A6283" s="230"/>
      <c r="B6283" s="230"/>
      <c r="C6283" s="231"/>
      <c r="D6283" s="223"/>
      <c r="E6283" s="227"/>
      <c r="F6283" s="230"/>
      <c r="H6283" s="220"/>
      <c r="I6283" s="223"/>
    </row>
    <row r="6284" spans="1:9">
      <c r="A6284" s="230"/>
      <c r="B6284" s="230"/>
      <c r="C6284" s="231"/>
      <c r="D6284" s="223"/>
      <c r="E6284" s="227"/>
      <c r="F6284" s="230"/>
      <c r="H6284" s="220"/>
      <c r="I6284" s="223"/>
    </row>
    <row r="6285" spans="1:9">
      <c r="A6285" s="230"/>
      <c r="B6285" s="230"/>
      <c r="C6285" s="231"/>
      <c r="D6285" s="223"/>
      <c r="E6285" s="227"/>
      <c r="F6285" s="230"/>
      <c r="H6285" s="220"/>
      <c r="I6285" s="223"/>
    </row>
    <row r="6286" spans="1:9">
      <c r="A6286" s="230"/>
      <c r="B6286" s="230"/>
      <c r="C6286" s="231"/>
      <c r="D6286" s="223"/>
      <c r="E6286" s="227"/>
      <c r="F6286" s="230"/>
      <c r="H6286" s="220"/>
      <c r="I6286" s="223"/>
    </row>
    <row r="6287" spans="1:9">
      <c r="A6287" s="230"/>
      <c r="B6287" s="230"/>
      <c r="C6287" s="231"/>
      <c r="D6287" s="223"/>
      <c r="E6287" s="227"/>
      <c r="F6287" s="230"/>
      <c r="H6287" s="220"/>
      <c r="I6287" s="223"/>
    </row>
    <row r="6288" spans="1:9">
      <c r="A6288" s="230"/>
      <c r="B6288" s="230"/>
      <c r="C6288" s="231"/>
      <c r="D6288" s="223"/>
      <c r="E6288" s="227"/>
      <c r="F6288" s="230"/>
      <c r="H6288" s="220"/>
      <c r="I6288" s="223"/>
    </row>
    <row r="6289" spans="1:9">
      <c r="A6289" s="230"/>
      <c r="B6289" s="230"/>
      <c r="C6289" s="231"/>
      <c r="D6289" s="223"/>
      <c r="E6289" s="227"/>
      <c r="F6289" s="230"/>
      <c r="H6289" s="220"/>
      <c r="I6289" s="223"/>
    </row>
    <row r="6290" spans="1:9">
      <c r="A6290" s="230"/>
      <c r="B6290" s="230"/>
      <c r="C6290" s="231"/>
      <c r="D6290" s="223"/>
      <c r="E6290" s="227"/>
      <c r="F6290" s="230"/>
      <c r="H6290" s="220"/>
      <c r="I6290" s="223"/>
    </row>
    <row r="6291" spans="1:9">
      <c r="A6291" s="230"/>
      <c r="B6291" s="230"/>
      <c r="C6291" s="231"/>
      <c r="D6291" s="223"/>
      <c r="E6291" s="227"/>
      <c r="F6291" s="230"/>
      <c r="H6291" s="220"/>
      <c r="I6291" s="223"/>
    </row>
    <row r="6292" spans="1:9">
      <c r="A6292" s="230"/>
      <c r="B6292" s="230"/>
      <c r="C6292" s="231"/>
      <c r="D6292" s="223"/>
      <c r="E6292" s="227"/>
      <c r="F6292" s="230"/>
      <c r="H6292" s="220"/>
      <c r="I6292" s="223"/>
    </row>
    <row r="6293" spans="1:9">
      <c r="A6293" s="230"/>
      <c r="B6293" s="230"/>
      <c r="C6293" s="231"/>
      <c r="D6293" s="223"/>
      <c r="E6293" s="227"/>
      <c r="F6293" s="230"/>
      <c r="H6293" s="220"/>
      <c r="I6293" s="223"/>
    </row>
    <row r="6294" spans="1:9">
      <c r="A6294" s="230"/>
      <c r="B6294" s="230"/>
      <c r="C6294" s="231"/>
      <c r="D6294" s="223"/>
      <c r="E6294" s="227"/>
      <c r="F6294" s="230"/>
      <c r="H6294" s="220"/>
      <c r="I6294" s="223"/>
    </row>
    <row r="6295" spans="1:9">
      <c r="A6295" s="230"/>
      <c r="B6295" s="230"/>
      <c r="C6295" s="231"/>
      <c r="D6295" s="223"/>
      <c r="E6295" s="227"/>
      <c r="F6295" s="230"/>
      <c r="H6295" s="220"/>
      <c r="I6295" s="223"/>
    </row>
    <row r="6296" spans="1:9">
      <c r="A6296" s="230"/>
      <c r="B6296" s="230"/>
      <c r="C6296" s="231"/>
      <c r="D6296" s="223"/>
      <c r="E6296" s="227"/>
      <c r="F6296" s="230"/>
      <c r="H6296" s="220"/>
      <c r="I6296" s="223"/>
    </row>
    <row r="6297" spans="1:9">
      <c r="A6297" s="230"/>
      <c r="B6297" s="230"/>
      <c r="C6297" s="231"/>
      <c r="D6297" s="223"/>
      <c r="E6297" s="227"/>
      <c r="F6297" s="230"/>
      <c r="H6297" s="220"/>
      <c r="I6297" s="223"/>
    </row>
    <row r="6298" spans="1:9">
      <c r="A6298" s="230"/>
      <c r="B6298" s="230"/>
      <c r="C6298" s="231"/>
      <c r="D6298" s="223"/>
      <c r="E6298" s="227"/>
      <c r="F6298" s="230"/>
      <c r="H6298" s="220"/>
      <c r="I6298" s="223"/>
    </row>
    <row r="6299" spans="1:9">
      <c r="A6299" s="230"/>
      <c r="B6299" s="230"/>
      <c r="C6299" s="231"/>
      <c r="D6299" s="223"/>
      <c r="E6299" s="227"/>
      <c r="F6299" s="230"/>
      <c r="H6299" s="220"/>
      <c r="I6299" s="223"/>
    </row>
    <row r="6300" spans="1:9">
      <c r="A6300" s="230"/>
      <c r="B6300" s="230"/>
      <c r="C6300" s="231"/>
      <c r="D6300" s="223"/>
      <c r="E6300" s="227"/>
      <c r="F6300" s="230"/>
      <c r="H6300" s="220"/>
      <c r="I6300" s="223"/>
    </row>
    <row r="6301" spans="1:9">
      <c r="A6301" s="230"/>
      <c r="B6301" s="230"/>
      <c r="C6301" s="231"/>
      <c r="D6301" s="223"/>
      <c r="E6301" s="227"/>
      <c r="F6301" s="230"/>
      <c r="H6301" s="220"/>
      <c r="I6301" s="223"/>
    </row>
    <row r="6302" spans="1:9">
      <c r="A6302" s="230"/>
      <c r="B6302" s="230"/>
      <c r="C6302" s="231"/>
      <c r="D6302" s="223"/>
      <c r="E6302" s="227"/>
      <c r="F6302" s="230"/>
      <c r="H6302" s="220"/>
      <c r="I6302" s="223"/>
    </row>
    <row r="6303" spans="1:9">
      <c r="A6303" s="230"/>
      <c r="B6303" s="230"/>
      <c r="C6303" s="231"/>
      <c r="D6303" s="223"/>
      <c r="E6303" s="227"/>
      <c r="F6303" s="230"/>
      <c r="H6303" s="220"/>
      <c r="I6303" s="223"/>
    </row>
    <row r="6304" spans="1:9">
      <c r="A6304" s="230"/>
      <c r="B6304" s="230"/>
      <c r="C6304" s="231"/>
      <c r="D6304" s="223"/>
      <c r="E6304" s="227"/>
      <c r="F6304" s="230"/>
      <c r="H6304" s="220"/>
      <c r="I6304" s="223"/>
    </row>
    <row r="6305" spans="1:9">
      <c r="A6305" s="230"/>
      <c r="B6305" s="230"/>
      <c r="C6305" s="231"/>
      <c r="D6305" s="223"/>
      <c r="E6305" s="227"/>
      <c r="F6305" s="230"/>
      <c r="H6305" s="220"/>
      <c r="I6305" s="223"/>
    </row>
    <row r="6306" spans="1:9">
      <c r="A6306" s="230"/>
      <c r="B6306" s="230"/>
      <c r="C6306" s="231"/>
      <c r="D6306" s="223"/>
      <c r="E6306" s="227"/>
      <c r="F6306" s="230"/>
      <c r="H6306" s="220"/>
      <c r="I6306" s="223"/>
    </row>
    <row r="6307" spans="1:9">
      <c r="A6307" s="230"/>
      <c r="B6307" s="230"/>
      <c r="C6307" s="231"/>
      <c r="D6307" s="223"/>
      <c r="E6307" s="227"/>
      <c r="F6307" s="230"/>
      <c r="H6307" s="220"/>
      <c r="I6307" s="223"/>
    </row>
    <row r="6308" spans="1:9">
      <c r="A6308" s="230"/>
      <c r="B6308" s="230"/>
      <c r="C6308" s="231"/>
      <c r="D6308" s="223"/>
      <c r="E6308" s="227"/>
      <c r="F6308" s="230"/>
      <c r="H6308" s="220"/>
      <c r="I6308" s="223"/>
    </row>
    <row r="6309" spans="1:9">
      <c r="A6309" s="230"/>
      <c r="B6309" s="230"/>
      <c r="C6309" s="231"/>
      <c r="D6309" s="223"/>
      <c r="E6309" s="227"/>
      <c r="F6309" s="230"/>
      <c r="H6309" s="220"/>
      <c r="I6309" s="223"/>
    </row>
    <row r="6310" spans="1:9">
      <c r="A6310" s="230"/>
      <c r="B6310" s="230"/>
      <c r="C6310" s="231"/>
      <c r="D6310" s="223"/>
      <c r="E6310" s="227"/>
      <c r="F6310" s="230"/>
      <c r="H6310" s="220"/>
      <c r="I6310" s="223"/>
    </row>
    <row r="6311" spans="1:9">
      <c r="A6311" s="230"/>
      <c r="B6311" s="230"/>
      <c r="C6311" s="231"/>
      <c r="D6311" s="223"/>
      <c r="E6311" s="227"/>
      <c r="F6311" s="230"/>
      <c r="H6311" s="220"/>
      <c r="I6311" s="223"/>
    </row>
    <row r="6312" spans="1:9">
      <c r="A6312" s="230"/>
      <c r="B6312" s="230"/>
      <c r="C6312" s="231"/>
      <c r="D6312" s="223"/>
      <c r="E6312" s="227"/>
      <c r="F6312" s="230"/>
      <c r="H6312" s="220"/>
      <c r="I6312" s="223"/>
    </row>
    <row r="6313" spans="1:9">
      <c r="A6313" s="230"/>
      <c r="B6313" s="230"/>
      <c r="C6313" s="231"/>
      <c r="D6313" s="223"/>
      <c r="E6313" s="227"/>
      <c r="F6313" s="230"/>
      <c r="H6313" s="220"/>
      <c r="I6313" s="223"/>
    </row>
    <row r="6314" spans="1:9">
      <c r="A6314" s="230"/>
      <c r="B6314" s="230"/>
      <c r="C6314" s="231"/>
      <c r="D6314" s="223"/>
      <c r="E6314" s="227"/>
      <c r="F6314" s="230"/>
      <c r="H6314" s="220"/>
      <c r="I6314" s="223"/>
    </row>
    <row r="6315" spans="1:9">
      <c r="A6315" s="230"/>
      <c r="B6315" s="230"/>
      <c r="C6315" s="231"/>
      <c r="D6315" s="223"/>
      <c r="E6315" s="227"/>
      <c r="F6315" s="230"/>
      <c r="H6315" s="220"/>
      <c r="I6315" s="223"/>
    </row>
    <row r="6316" spans="1:9">
      <c r="A6316" s="230"/>
      <c r="B6316" s="230"/>
      <c r="C6316" s="231"/>
      <c r="D6316" s="223"/>
      <c r="E6316" s="227"/>
      <c r="F6316" s="230"/>
      <c r="H6316" s="220"/>
      <c r="I6316" s="223"/>
    </row>
    <row r="6317" spans="1:9">
      <c r="A6317" s="230"/>
      <c r="B6317" s="230"/>
      <c r="C6317" s="231"/>
      <c r="D6317" s="223"/>
      <c r="E6317" s="227"/>
      <c r="F6317" s="230"/>
      <c r="H6317" s="220"/>
      <c r="I6317" s="223"/>
    </row>
    <row r="6318" spans="1:9">
      <c r="A6318" s="230"/>
      <c r="B6318" s="230"/>
      <c r="C6318" s="231"/>
      <c r="D6318" s="223"/>
      <c r="E6318" s="227"/>
      <c r="F6318" s="230"/>
      <c r="H6318" s="220"/>
      <c r="I6318" s="223"/>
    </row>
    <row r="6319" spans="1:9">
      <c r="A6319" s="230"/>
      <c r="B6319" s="230"/>
      <c r="C6319" s="231"/>
      <c r="D6319" s="223"/>
      <c r="E6319" s="227"/>
      <c r="F6319" s="230"/>
      <c r="H6319" s="220"/>
      <c r="I6319" s="223"/>
    </row>
    <row r="6320" spans="1:9">
      <c r="A6320" s="230"/>
      <c r="B6320" s="230"/>
      <c r="C6320" s="231"/>
      <c r="D6320" s="223"/>
      <c r="E6320" s="227"/>
      <c r="F6320" s="230"/>
      <c r="H6320" s="220"/>
      <c r="I6320" s="223"/>
    </row>
    <row r="6321" spans="1:9">
      <c r="A6321" s="230"/>
      <c r="B6321" s="230"/>
      <c r="C6321" s="231"/>
      <c r="D6321" s="223"/>
      <c r="E6321" s="227"/>
      <c r="F6321" s="230"/>
      <c r="H6321" s="220"/>
      <c r="I6321" s="223"/>
    </row>
    <row r="6322" spans="1:9">
      <c r="A6322" s="230"/>
      <c r="B6322" s="230"/>
      <c r="C6322" s="231"/>
      <c r="D6322" s="223"/>
      <c r="E6322" s="227"/>
      <c r="F6322" s="230"/>
      <c r="H6322" s="220"/>
      <c r="I6322" s="223"/>
    </row>
    <row r="6323" spans="1:9">
      <c r="A6323" s="230"/>
      <c r="B6323" s="230"/>
      <c r="C6323" s="231"/>
      <c r="D6323" s="223"/>
      <c r="E6323" s="227"/>
      <c r="F6323" s="230"/>
      <c r="H6323" s="220"/>
      <c r="I6323" s="223"/>
    </row>
    <row r="6324" spans="1:9">
      <c r="A6324" s="230"/>
      <c r="B6324" s="230"/>
      <c r="C6324" s="231"/>
      <c r="D6324" s="223"/>
      <c r="E6324" s="227"/>
      <c r="F6324" s="230"/>
      <c r="H6324" s="220"/>
      <c r="I6324" s="223"/>
    </row>
    <row r="6325" spans="1:9">
      <c r="A6325" s="230"/>
      <c r="B6325" s="230"/>
      <c r="C6325" s="231"/>
      <c r="D6325" s="223"/>
      <c r="E6325" s="227"/>
      <c r="F6325" s="230"/>
      <c r="H6325" s="220"/>
      <c r="I6325" s="223"/>
    </row>
    <row r="6326" spans="1:9">
      <c r="A6326" s="230"/>
      <c r="B6326" s="230"/>
      <c r="C6326" s="231"/>
      <c r="D6326" s="223"/>
      <c r="E6326" s="227"/>
      <c r="F6326" s="230"/>
      <c r="H6326" s="220"/>
      <c r="I6326" s="223"/>
    </row>
    <row r="6327" spans="1:9">
      <c r="A6327" s="230"/>
      <c r="B6327" s="230"/>
      <c r="C6327" s="231"/>
      <c r="D6327" s="223"/>
      <c r="E6327" s="227"/>
      <c r="F6327" s="230"/>
      <c r="H6327" s="220"/>
      <c r="I6327" s="223"/>
    </row>
    <row r="6328" spans="1:9">
      <c r="A6328" s="230"/>
      <c r="B6328" s="230"/>
      <c r="C6328" s="231"/>
      <c r="D6328" s="223"/>
      <c r="E6328" s="227"/>
      <c r="F6328" s="230"/>
      <c r="H6328" s="220"/>
      <c r="I6328" s="223"/>
    </row>
    <row r="6329" spans="1:9">
      <c r="A6329" s="230"/>
      <c r="B6329" s="230"/>
      <c r="C6329" s="231"/>
      <c r="D6329" s="223"/>
      <c r="E6329" s="227"/>
      <c r="F6329" s="230"/>
      <c r="H6329" s="220"/>
      <c r="I6329" s="223"/>
    </row>
    <row r="6330" spans="1:9">
      <c r="A6330" s="230"/>
      <c r="B6330" s="230"/>
      <c r="C6330" s="231"/>
      <c r="D6330" s="223"/>
      <c r="E6330" s="227"/>
      <c r="F6330" s="230"/>
      <c r="H6330" s="220"/>
      <c r="I6330" s="223"/>
    </row>
    <row r="6331" spans="1:9">
      <c r="A6331" s="230"/>
      <c r="B6331" s="230"/>
      <c r="C6331" s="231"/>
      <c r="D6331" s="223"/>
      <c r="E6331" s="227"/>
      <c r="F6331" s="230"/>
      <c r="H6331" s="220"/>
      <c r="I6331" s="223"/>
    </row>
    <row r="6332" spans="1:9">
      <c r="A6332" s="230"/>
      <c r="B6332" s="230"/>
      <c r="C6332" s="231"/>
      <c r="D6332" s="223"/>
      <c r="E6332" s="227"/>
      <c r="F6332" s="230"/>
      <c r="H6332" s="220"/>
      <c r="I6332" s="223"/>
    </row>
    <row r="6333" spans="1:9">
      <c r="A6333" s="230"/>
      <c r="B6333" s="230"/>
      <c r="C6333" s="231"/>
      <c r="D6333" s="223"/>
      <c r="E6333" s="227"/>
      <c r="F6333" s="230"/>
      <c r="H6333" s="220"/>
      <c r="I6333" s="223"/>
    </row>
    <row r="6334" spans="1:9">
      <c r="A6334" s="230"/>
      <c r="B6334" s="230"/>
      <c r="C6334" s="231"/>
      <c r="D6334" s="223"/>
      <c r="E6334" s="227"/>
      <c r="F6334" s="230"/>
      <c r="H6334" s="220"/>
      <c r="I6334" s="223"/>
    </row>
    <row r="6335" spans="1:9">
      <c r="A6335" s="230"/>
      <c r="B6335" s="230"/>
      <c r="C6335" s="231"/>
      <c r="D6335" s="223"/>
      <c r="E6335" s="227"/>
      <c r="F6335" s="230"/>
      <c r="H6335" s="220"/>
      <c r="I6335" s="223"/>
    </row>
    <row r="6336" spans="1:9">
      <c r="A6336" s="230"/>
      <c r="B6336" s="230"/>
      <c r="C6336" s="231"/>
      <c r="D6336" s="223"/>
      <c r="E6336" s="227"/>
      <c r="F6336" s="230"/>
      <c r="H6336" s="220"/>
      <c r="I6336" s="223"/>
    </row>
    <row r="6337" spans="1:9">
      <c r="A6337" s="230"/>
      <c r="B6337" s="230"/>
      <c r="C6337" s="231"/>
      <c r="D6337" s="223"/>
      <c r="E6337" s="227"/>
      <c r="F6337" s="230"/>
      <c r="H6337" s="220"/>
      <c r="I6337" s="223"/>
    </row>
    <row r="6338" spans="1:9">
      <c r="A6338" s="230"/>
      <c r="B6338" s="230"/>
      <c r="C6338" s="231"/>
      <c r="D6338" s="223"/>
      <c r="E6338" s="227"/>
      <c r="F6338" s="230"/>
      <c r="H6338" s="220"/>
      <c r="I6338" s="223"/>
    </row>
    <row r="6339" spans="1:9">
      <c r="A6339" s="230"/>
      <c r="B6339" s="230"/>
      <c r="C6339" s="231"/>
      <c r="D6339" s="223"/>
      <c r="E6339" s="227"/>
      <c r="F6339" s="230"/>
      <c r="H6339" s="220"/>
      <c r="I6339" s="223"/>
    </row>
    <row r="6340" spans="1:9">
      <c r="A6340" s="230"/>
      <c r="B6340" s="230"/>
      <c r="C6340" s="231"/>
      <c r="D6340" s="223"/>
      <c r="E6340" s="227"/>
      <c r="F6340" s="230"/>
      <c r="H6340" s="220"/>
      <c r="I6340" s="223"/>
    </row>
    <row r="6341" spans="1:9">
      <c r="A6341" s="230"/>
      <c r="B6341" s="230"/>
      <c r="C6341" s="231"/>
      <c r="D6341" s="223"/>
      <c r="E6341" s="227"/>
      <c r="F6341" s="230"/>
      <c r="H6341" s="220"/>
      <c r="I6341" s="223"/>
    </row>
    <row r="6342" spans="1:9">
      <c r="A6342" s="230"/>
      <c r="B6342" s="230"/>
      <c r="C6342" s="231"/>
      <c r="D6342" s="223"/>
      <c r="E6342" s="227"/>
      <c r="F6342" s="230"/>
      <c r="H6342" s="220"/>
      <c r="I6342" s="223"/>
    </row>
    <row r="6343" spans="1:9">
      <c r="A6343" s="230"/>
      <c r="B6343" s="230"/>
      <c r="C6343" s="231"/>
      <c r="D6343" s="223"/>
      <c r="E6343" s="227"/>
      <c r="F6343" s="230"/>
      <c r="H6343" s="220"/>
      <c r="I6343" s="223"/>
    </row>
    <row r="6344" spans="1:9">
      <c r="A6344" s="230"/>
      <c r="B6344" s="230"/>
      <c r="C6344" s="231"/>
      <c r="D6344" s="223"/>
      <c r="E6344" s="227"/>
      <c r="F6344" s="230"/>
      <c r="H6344" s="220"/>
      <c r="I6344" s="223"/>
    </row>
    <row r="6345" spans="1:9">
      <c r="A6345" s="230"/>
      <c r="B6345" s="230"/>
      <c r="C6345" s="231"/>
      <c r="D6345" s="223"/>
      <c r="E6345" s="227"/>
      <c r="F6345" s="230"/>
      <c r="H6345" s="220"/>
      <c r="I6345" s="223"/>
    </row>
    <row r="6346" spans="1:9">
      <c r="A6346" s="230"/>
      <c r="B6346" s="230"/>
      <c r="C6346" s="231"/>
      <c r="D6346" s="223"/>
      <c r="E6346" s="227"/>
      <c r="F6346" s="230"/>
      <c r="H6346" s="220"/>
      <c r="I6346" s="223"/>
    </row>
    <row r="6347" spans="1:9">
      <c r="A6347" s="230"/>
      <c r="B6347" s="230"/>
      <c r="C6347" s="231"/>
      <c r="D6347" s="223"/>
      <c r="E6347" s="227"/>
      <c r="F6347" s="230"/>
      <c r="H6347" s="220"/>
      <c r="I6347" s="223"/>
    </row>
    <row r="6348" spans="1:9">
      <c r="A6348" s="230"/>
      <c r="B6348" s="230"/>
      <c r="C6348" s="231"/>
      <c r="D6348" s="223"/>
      <c r="E6348" s="227"/>
      <c r="F6348" s="230"/>
      <c r="H6348" s="220"/>
      <c r="I6348" s="223"/>
    </row>
    <row r="6349" spans="1:9">
      <c r="A6349" s="230"/>
      <c r="B6349" s="230"/>
      <c r="C6349" s="231"/>
      <c r="D6349" s="223"/>
      <c r="E6349" s="227"/>
      <c r="F6349" s="230"/>
      <c r="H6349" s="220"/>
      <c r="I6349" s="223"/>
    </row>
    <row r="6350" spans="1:9">
      <c r="A6350" s="230"/>
      <c r="B6350" s="230"/>
      <c r="C6350" s="231"/>
      <c r="D6350" s="223"/>
      <c r="E6350" s="227"/>
      <c r="F6350" s="230"/>
      <c r="H6350" s="220"/>
      <c r="I6350" s="223"/>
    </row>
    <row r="6351" spans="1:9">
      <c r="A6351" s="230"/>
      <c r="B6351" s="230"/>
      <c r="C6351" s="231"/>
      <c r="D6351" s="223"/>
      <c r="E6351" s="227"/>
      <c r="F6351" s="230"/>
      <c r="H6351" s="220"/>
      <c r="I6351" s="223"/>
    </row>
    <row r="6352" spans="1:9">
      <c r="A6352" s="230"/>
      <c r="B6352" s="230"/>
      <c r="C6352" s="231"/>
      <c r="D6352" s="223"/>
      <c r="E6352" s="227"/>
      <c r="F6352" s="230"/>
      <c r="H6352" s="220"/>
      <c r="I6352" s="223"/>
    </row>
    <row r="6353" spans="1:9">
      <c r="A6353" s="230"/>
      <c r="B6353" s="230"/>
      <c r="C6353" s="231"/>
      <c r="D6353" s="223"/>
      <c r="E6353" s="227"/>
      <c r="F6353" s="230"/>
      <c r="H6353" s="220"/>
      <c r="I6353" s="223"/>
    </row>
    <row r="6354" spans="1:9">
      <c r="A6354" s="230"/>
      <c r="B6354" s="230"/>
      <c r="C6354" s="231"/>
      <c r="D6354" s="223"/>
      <c r="E6354" s="227"/>
      <c r="F6354" s="230"/>
      <c r="H6354" s="220"/>
      <c r="I6354" s="223"/>
    </row>
    <row r="6355" spans="1:9">
      <c r="A6355" s="230"/>
      <c r="B6355" s="230"/>
      <c r="C6355" s="231"/>
      <c r="D6355" s="223"/>
      <c r="E6355" s="227"/>
      <c r="F6355" s="230"/>
      <c r="H6355" s="220"/>
      <c r="I6355" s="223"/>
    </row>
    <row r="6356" spans="1:9">
      <c r="A6356" s="230"/>
      <c r="B6356" s="230"/>
      <c r="C6356" s="231"/>
      <c r="D6356" s="223"/>
      <c r="E6356" s="227"/>
      <c r="F6356" s="230"/>
      <c r="H6356" s="220"/>
      <c r="I6356" s="223"/>
    </row>
    <row r="6357" spans="1:9">
      <c r="A6357" s="230"/>
      <c r="B6357" s="230"/>
      <c r="C6357" s="231"/>
      <c r="D6357" s="223"/>
      <c r="E6357" s="227"/>
      <c r="F6357" s="230"/>
      <c r="H6357" s="220"/>
      <c r="I6357" s="223"/>
    </row>
    <row r="6358" spans="1:9">
      <c r="A6358" s="230"/>
      <c r="B6358" s="230"/>
      <c r="C6358" s="231"/>
      <c r="D6358" s="223"/>
      <c r="E6358" s="227"/>
      <c r="F6358" s="230"/>
      <c r="H6358" s="220"/>
      <c r="I6358" s="223"/>
    </row>
    <row r="6359" spans="1:9">
      <c r="A6359" s="230"/>
      <c r="B6359" s="230"/>
      <c r="C6359" s="231"/>
      <c r="D6359" s="223"/>
      <c r="E6359" s="227"/>
      <c r="F6359" s="230"/>
      <c r="H6359" s="220"/>
      <c r="I6359" s="223"/>
    </row>
    <row r="6360" spans="1:9">
      <c r="A6360" s="230"/>
      <c r="B6360" s="230"/>
      <c r="C6360" s="231"/>
      <c r="D6360" s="223"/>
      <c r="E6360" s="227"/>
      <c r="F6360" s="230"/>
      <c r="H6360" s="220"/>
      <c r="I6360" s="223"/>
    </row>
    <row r="6361" spans="1:9">
      <c r="A6361" s="230"/>
      <c r="B6361" s="230"/>
      <c r="C6361" s="231"/>
      <c r="D6361" s="223"/>
      <c r="E6361" s="227"/>
      <c r="F6361" s="230"/>
      <c r="H6361" s="220"/>
      <c r="I6361" s="223"/>
    </row>
    <row r="6362" spans="1:9">
      <c r="A6362" s="230"/>
      <c r="B6362" s="230"/>
      <c r="C6362" s="231"/>
      <c r="D6362" s="223"/>
      <c r="E6362" s="227"/>
      <c r="F6362" s="230"/>
      <c r="H6362" s="220"/>
      <c r="I6362" s="223"/>
    </row>
    <row r="6363" spans="1:9">
      <c r="A6363" s="230"/>
      <c r="B6363" s="230"/>
      <c r="C6363" s="231"/>
      <c r="D6363" s="223"/>
      <c r="E6363" s="227"/>
      <c r="F6363" s="230"/>
      <c r="H6363" s="220"/>
      <c r="I6363" s="223"/>
    </row>
    <row r="6364" spans="1:9">
      <c r="A6364" s="230"/>
      <c r="B6364" s="230"/>
      <c r="C6364" s="231"/>
      <c r="D6364" s="223"/>
      <c r="E6364" s="227"/>
      <c r="F6364" s="230"/>
      <c r="H6364" s="220"/>
      <c r="I6364" s="223"/>
    </row>
    <row r="6365" spans="1:9">
      <c r="A6365" s="230"/>
      <c r="B6365" s="230"/>
      <c r="C6365" s="231"/>
      <c r="D6365" s="223"/>
      <c r="E6365" s="227"/>
      <c r="F6365" s="230"/>
      <c r="H6365" s="220"/>
      <c r="I6365" s="223"/>
    </row>
    <row r="6366" spans="1:9">
      <c r="A6366" s="230"/>
      <c r="B6366" s="230"/>
      <c r="C6366" s="231"/>
      <c r="D6366" s="223"/>
      <c r="E6366" s="227"/>
      <c r="F6366" s="230"/>
      <c r="H6366" s="220"/>
      <c r="I6366" s="223"/>
    </row>
    <row r="6367" spans="1:9">
      <c r="A6367" s="230"/>
      <c r="B6367" s="230"/>
      <c r="C6367" s="231"/>
      <c r="D6367" s="223"/>
      <c r="E6367" s="227"/>
      <c r="F6367" s="230"/>
      <c r="H6367" s="220"/>
      <c r="I6367" s="223"/>
    </row>
    <row r="6368" spans="1:9">
      <c r="A6368" s="230"/>
      <c r="B6368" s="230"/>
      <c r="C6368" s="231"/>
      <c r="D6368" s="223"/>
      <c r="E6368" s="227"/>
      <c r="F6368" s="230"/>
      <c r="H6368" s="220"/>
      <c r="I6368" s="223"/>
    </row>
    <row r="6369" spans="1:9">
      <c r="A6369" s="230"/>
      <c r="B6369" s="230"/>
      <c r="C6369" s="231"/>
      <c r="D6369" s="223"/>
      <c r="E6369" s="227"/>
      <c r="F6369" s="230"/>
      <c r="H6369" s="220"/>
      <c r="I6369" s="223"/>
    </row>
    <row r="6370" spans="1:9">
      <c r="A6370" s="230"/>
      <c r="B6370" s="230"/>
      <c r="C6370" s="231"/>
      <c r="D6370" s="223"/>
      <c r="E6370" s="227"/>
      <c r="F6370" s="230"/>
      <c r="H6370" s="220"/>
      <c r="I6370" s="223"/>
    </row>
    <row r="6371" spans="1:9">
      <c r="A6371" s="230"/>
      <c r="B6371" s="230"/>
      <c r="C6371" s="231"/>
      <c r="D6371" s="223"/>
      <c r="E6371" s="227"/>
      <c r="F6371" s="230"/>
      <c r="H6371" s="220"/>
      <c r="I6371" s="223"/>
    </row>
    <row r="6372" spans="1:9">
      <c r="A6372" s="230"/>
      <c r="B6372" s="230"/>
      <c r="C6372" s="231"/>
      <c r="D6372" s="223"/>
      <c r="E6372" s="227"/>
      <c r="F6372" s="230"/>
      <c r="H6372" s="220"/>
      <c r="I6372" s="223"/>
    </row>
    <row r="6373" spans="1:9">
      <c r="A6373" s="230"/>
      <c r="B6373" s="230"/>
      <c r="C6373" s="231"/>
      <c r="D6373" s="223"/>
      <c r="E6373" s="227"/>
      <c r="F6373" s="230"/>
      <c r="H6373" s="220"/>
      <c r="I6373" s="223"/>
    </row>
    <row r="6374" spans="1:9">
      <c r="A6374" s="230"/>
      <c r="B6374" s="230"/>
      <c r="C6374" s="231"/>
      <c r="D6374" s="223"/>
      <c r="E6374" s="227"/>
      <c r="F6374" s="230"/>
      <c r="H6374" s="220"/>
      <c r="I6374" s="223"/>
    </row>
    <row r="6375" spans="1:9">
      <c r="A6375" s="230"/>
      <c r="B6375" s="230"/>
      <c r="C6375" s="231"/>
      <c r="D6375" s="223"/>
      <c r="E6375" s="227"/>
      <c r="F6375" s="230"/>
      <c r="H6375" s="220"/>
      <c r="I6375" s="223"/>
    </row>
    <row r="6376" spans="1:9">
      <c r="A6376" s="230"/>
      <c r="B6376" s="230"/>
      <c r="C6376" s="231"/>
      <c r="D6376" s="223"/>
      <c r="E6376" s="227"/>
      <c r="F6376" s="230"/>
      <c r="H6376" s="220"/>
      <c r="I6376" s="223"/>
    </row>
    <row r="6377" spans="1:9">
      <c r="A6377" s="230"/>
      <c r="B6377" s="230"/>
      <c r="C6377" s="231"/>
      <c r="D6377" s="223"/>
      <c r="E6377" s="227"/>
      <c r="F6377" s="230"/>
      <c r="H6377" s="220"/>
      <c r="I6377" s="223"/>
    </row>
    <row r="6378" spans="1:9">
      <c r="A6378" s="230"/>
      <c r="B6378" s="230"/>
      <c r="C6378" s="231"/>
      <c r="D6378" s="223"/>
      <c r="E6378" s="227"/>
      <c r="F6378" s="230"/>
      <c r="H6378" s="220"/>
      <c r="I6378" s="223"/>
    </row>
    <row r="6379" spans="1:9">
      <c r="A6379" s="230"/>
      <c r="B6379" s="230"/>
      <c r="C6379" s="231"/>
      <c r="D6379" s="223"/>
      <c r="E6379" s="227"/>
      <c r="F6379" s="230"/>
      <c r="H6379" s="220"/>
      <c r="I6379" s="223"/>
    </row>
    <row r="6380" spans="1:9">
      <c r="A6380" s="230"/>
      <c r="B6380" s="230"/>
      <c r="C6380" s="231"/>
      <c r="D6380" s="223"/>
      <c r="E6380" s="227"/>
      <c r="F6380" s="230"/>
      <c r="H6380" s="220"/>
      <c r="I6380" s="223"/>
    </row>
    <row r="6381" spans="1:9">
      <c r="A6381" s="230"/>
      <c r="B6381" s="230"/>
      <c r="C6381" s="231"/>
      <c r="D6381" s="223"/>
      <c r="E6381" s="227"/>
      <c r="F6381" s="230"/>
      <c r="H6381" s="220"/>
      <c r="I6381" s="223"/>
    </row>
    <row r="6382" spans="1:9">
      <c r="A6382" s="230"/>
      <c r="B6382" s="230"/>
      <c r="C6382" s="231"/>
      <c r="D6382" s="223"/>
      <c r="E6382" s="227"/>
      <c r="F6382" s="230"/>
      <c r="H6382" s="220"/>
      <c r="I6382" s="223"/>
    </row>
    <row r="6383" spans="1:9">
      <c r="A6383" s="230"/>
      <c r="B6383" s="230"/>
      <c r="C6383" s="231"/>
      <c r="D6383" s="223"/>
      <c r="E6383" s="227"/>
      <c r="F6383" s="230"/>
      <c r="H6383" s="220"/>
      <c r="I6383" s="223"/>
    </row>
    <row r="6384" spans="1:9">
      <c r="A6384" s="230"/>
      <c r="B6384" s="230"/>
      <c r="C6384" s="231"/>
      <c r="D6384" s="223"/>
      <c r="E6384" s="227"/>
      <c r="F6384" s="230"/>
      <c r="H6384" s="220"/>
      <c r="I6384" s="223"/>
    </row>
    <row r="6385" spans="1:9">
      <c r="A6385" s="230"/>
      <c r="B6385" s="230"/>
      <c r="C6385" s="231"/>
      <c r="D6385" s="223"/>
      <c r="E6385" s="227"/>
      <c r="F6385" s="230"/>
      <c r="H6385" s="220"/>
      <c r="I6385" s="223"/>
    </row>
    <row r="6386" spans="1:9">
      <c r="A6386" s="230"/>
      <c r="B6386" s="230"/>
      <c r="C6386" s="231"/>
      <c r="D6386" s="223"/>
      <c r="E6386" s="227"/>
      <c r="F6386" s="230"/>
      <c r="H6386" s="220"/>
      <c r="I6386" s="223"/>
    </row>
    <row r="6387" spans="1:9">
      <c r="A6387" s="230"/>
      <c r="B6387" s="230"/>
      <c r="C6387" s="231"/>
      <c r="D6387" s="223"/>
      <c r="E6387" s="227"/>
      <c r="F6387" s="230"/>
      <c r="H6387" s="220"/>
      <c r="I6387" s="223"/>
    </row>
    <row r="6388" spans="1:9">
      <c r="A6388" s="230"/>
      <c r="B6388" s="230"/>
      <c r="C6388" s="231"/>
      <c r="D6388" s="223"/>
      <c r="E6388" s="227"/>
      <c r="F6388" s="230"/>
      <c r="H6388" s="220"/>
      <c r="I6388" s="223"/>
    </row>
    <row r="6389" spans="1:9">
      <c r="A6389" s="230"/>
      <c r="B6389" s="230"/>
      <c r="C6389" s="231"/>
      <c r="D6389" s="223"/>
      <c r="E6389" s="227"/>
      <c r="F6389" s="230"/>
      <c r="H6389" s="220"/>
      <c r="I6389" s="223"/>
    </row>
    <row r="6390" spans="1:9">
      <c r="A6390" s="230"/>
      <c r="B6390" s="230"/>
      <c r="C6390" s="231"/>
      <c r="D6390" s="223"/>
      <c r="E6390" s="227"/>
      <c r="F6390" s="230"/>
      <c r="H6390" s="220"/>
      <c r="I6390" s="223"/>
    </row>
    <row r="6391" spans="1:9">
      <c r="A6391" s="230"/>
      <c r="B6391" s="230"/>
      <c r="C6391" s="231"/>
      <c r="D6391" s="223"/>
      <c r="E6391" s="227"/>
      <c r="F6391" s="230"/>
      <c r="H6391" s="220"/>
      <c r="I6391" s="223"/>
    </row>
    <row r="6392" spans="1:9">
      <c r="A6392" s="230"/>
      <c r="B6392" s="230"/>
      <c r="C6392" s="231"/>
      <c r="D6392" s="223"/>
      <c r="E6392" s="227"/>
      <c r="F6392" s="230"/>
      <c r="H6392" s="220"/>
      <c r="I6392" s="223"/>
    </row>
    <row r="6393" spans="1:9">
      <c r="A6393" s="230"/>
      <c r="B6393" s="230"/>
      <c r="C6393" s="231"/>
      <c r="D6393" s="223"/>
      <c r="E6393" s="227"/>
      <c r="F6393" s="230"/>
      <c r="H6393" s="220"/>
      <c r="I6393" s="223"/>
    </row>
    <row r="6394" spans="1:9">
      <c r="A6394" s="230"/>
      <c r="B6394" s="230"/>
      <c r="C6394" s="231"/>
      <c r="D6394" s="223"/>
      <c r="E6394" s="227"/>
      <c r="F6394" s="230"/>
      <c r="H6394" s="220"/>
      <c r="I6394" s="223"/>
    </row>
    <row r="6395" spans="1:9">
      <c r="A6395" s="230"/>
      <c r="B6395" s="230"/>
      <c r="C6395" s="231"/>
      <c r="D6395" s="223"/>
      <c r="E6395" s="227"/>
      <c r="F6395" s="230"/>
      <c r="H6395" s="220"/>
      <c r="I6395" s="223"/>
    </row>
    <row r="6396" spans="1:9">
      <c r="A6396" s="230"/>
      <c r="B6396" s="230"/>
      <c r="C6396" s="231"/>
      <c r="D6396" s="223"/>
      <c r="E6396" s="227"/>
      <c r="F6396" s="230"/>
      <c r="H6396" s="220"/>
      <c r="I6396" s="223"/>
    </row>
    <row r="6397" spans="1:9">
      <c r="A6397" s="230"/>
      <c r="B6397" s="230"/>
      <c r="C6397" s="231"/>
      <c r="D6397" s="223"/>
      <c r="E6397" s="227"/>
      <c r="F6397" s="230"/>
      <c r="H6397" s="220"/>
      <c r="I6397" s="223"/>
    </row>
    <row r="6398" spans="1:9">
      <c r="A6398" s="230"/>
      <c r="B6398" s="230"/>
      <c r="C6398" s="231"/>
      <c r="D6398" s="223"/>
      <c r="E6398" s="227"/>
      <c r="F6398" s="230"/>
      <c r="H6398" s="220"/>
      <c r="I6398" s="223"/>
    </row>
    <row r="6399" spans="1:9">
      <c r="A6399" s="230"/>
      <c r="B6399" s="230"/>
      <c r="C6399" s="231"/>
      <c r="D6399" s="223"/>
      <c r="E6399" s="227"/>
      <c r="F6399" s="230"/>
      <c r="H6399" s="220"/>
      <c r="I6399" s="223"/>
    </row>
    <row r="6400" spans="1:9">
      <c r="A6400" s="230"/>
      <c r="B6400" s="230"/>
      <c r="C6400" s="231"/>
      <c r="D6400" s="223"/>
      <c r="E6400" s="227"/>
      <c r="F6400" s="230"/>
      <c r="H6400" s="220"/>
      <c r="I6400" s="223"/>
    </row>
    <row r="6401" spans="1:9">
      <c r="A6401" s="230"/>
      <c r="B6401" s="230"/>
      <c r="C6401" s="231"/>
      <c r="D6401" s="223"/>
      <c r="E6401" s="227"/>
      <c r="F6401" s="230"/>
      <c r="H6401" s="220"/>
      <c r="I6401" s="223"/>
    </row>
    <row r="6402" spans="1:9">
      <c r="A6402" s="230"/>
      <c r="B6402" s="230"/>
      <c r="C6402" s="231"/>
      <c r="D6402" s="223"/>
      <c r="E6402" s="227"/>
      <c r="F6402" s="230"/>
      <c r="H6402" s="220"/>
      <c r="I6402" s="223"/>
    </row>
    <row r="6403" spans="1:9">
      <c r="A6403" s="230"/>
      <c r="B6403" s="230"/>
      <c r="C6403" s="231"/>
      <c r="D6403" s="223"/>
      <c r="E6403" s="227"/>
      <c r="F6403" s="230"/>
      <c r="H6403" s="220"/>
      <c r="I6403" s="223"/>
    </row>
    <row r="6404" spans="1:9">
      <c r="A6404" s="230"/>
      <c r="B6404" s="230"/>
      <c r="C6404" s="231"/>
      <c r="D6404" s="223"/>
      <c r="E6404" s="227"/>
      <c r="F6404" s="230"/>
      <c r="H6404" s="220"/>
      <c r="I6404" s="223"/>
    </row>
    <row r="6405" spans="1:9">
      <c r="A6405" s="230"/>
      <c r="B6405" s="230"/>
      <c r="C6405" s="231"/>
      <c r="D6405" s="223"/>
      <c r="E6405" s="227"/>
      <c r="F6405" s="230"/>
      <c r="H6405" s="220"/>
      <c r="I6405" s="223"/>
    </row>
    <row r="6406" spans="1:9">
      <c r="A6406" s="230"/>
      <c r="B6406" s="230"/>
      <c r="C6406" s="231"/>
      <c r="D6406" s="223"/>
      <c r="E6406" s="227"/>
      <c r="F6406" s="230"/>
      <c r="H6406" s="220"/>
      <c r="I6406" s="223"/>
    </row>
    <row r="6407" spans="1:9">
      <c r="A6407" s="230"/>
      <c r="B6407" s="230"/>
      <c r="C6407" s="231"/>
      <c r="D6407" s="223"/>
      <c r="E6407" s="227"/>
      <c r="F6407" s="230"/>
      <c r="H6407" s="220"/>
      <c r="I6407" s="223"/>
    </row>
    <row r="6408" spans="1:9">
      <c r="A6408" s="230"/>
      <c r="B6408" s="230"/>
      <c r="C6408" s="231"/>
      <c r="D6408" s="223"/>
      <c r="E6408" s="227"/>
      <c r="F6408" s="230"/>
      <c r="H6408" s="220"/>
      <c r="I6408" s="223"/>
    </row>
    <row r="6409" spans="1:9">
      <c r="A6409" s="230"/>
      <c r="B6409" s="230"/>
      <c r="C6409" s="231"/>
      <c r="D6409" s="223"/>
      <c r="E6409" s="227"/>
      <c r="F6409" s="230"/>
      <c r="H6409" s="220"/>
      <c r="I6409" s="223"/>
    </row>
    <row r="6410" spans="1:9">
      <c r="A6410" s="230"/>
      <c r="B6410" s="230"/>
      <c r="C6410" s="231"/>
      <c r="D6410" s="223"/>
      <c r="E6410" s="227"/>
      <c r="F6410" s="230"/>
      <c r="H6410" s="220"/>
      <c r="I6410" s="223"/>
    </row>
    <row r="6411" spans="1:9">
      <c r="A6411" s="230"/>
      <c r="B6411" s="230"/>
      <c r="C6411" s="231"/>
      <c r="D6411" s="223"/>
      <c r="E6411" s="227"/>
      <c r="F6411" s="230"/>
      <c r="H6411" s="220"/>
      <c r="I6411" s="223"/>
    </row>
    <row r="6412" spans="1:9">
      <c r="A6412" s="230"/>
      <c r="B6412" s="230"/>
      <c r="C6412" s="231"/>
      <c r="D6412" s="223"/>
      <c r="E6412" s="227"/>
      <c r="F6412" s="230"/>
      <c r="H6412" s="220"/>
      <c r="I6412" s="223"/>
    </row>
    <row r="6413" spans="1:9">
      <c r="A6413" s="230"/>
      <c r="B6413" s="230"/>
      <c r="C6413" s="231"/>
      <c r="D6413" s="223"/>
      <c r="E6413" s="227"/>
      <c r="F6413" s="230"/>
      <c r="H6413" s="220"/>
      <c r="I6413" s="223"/>
    </row>
    <row r="6414" spans="1:9">
      <c r="A6414" s="230"/>
      <c r="B6414" s="230"/>
      <c r="C6414" s="231"/>
      <c r="D6414" s="223"/>
      <c r="E6414" s="227"/>
      <c r="F6414" s="230"/>
      <c r="H6414" s="220"/>
      <c r="I6414" s="223"/>
    </row>
    <row r="6415" spans="1:9">
      <c r="A6415" s="230"/>
      <c r="B6415" s="230"/>
      <c r="C6415" s="231"/>
      <c r="D6415" s="223"/>
      <c r="E6415" s="227"/>
      <c r="F6415" s="230"/>
      <c r="H6415" s="220"/>
      <c r="I6415" s="223"/>
    </row>
    <row r="6416" spans="1:9">
      <c r="A6416" s="230"/>
      <c r="B6416" s="230"/>
      <c r="C6416" s="231"/>
      <c r="D6416" s="223"/>
      <c r="E6416" s="227"/>
      <c r="F6416" s="230"/>
      <c r="H6416" s="220"/>
      <c r="I6416" s="223"/>
    </row>
    <row r="6417" spans="1:9">
      <c r="A6417" s="230"/>
      <c r="B6417" s="230"/>
      <c r="C6417" s="231"/>
      <c r="D6417" s="223"/>
      <c r="E6417" s="227"/>
      <c r="F6417" s="230"/>
      <c r="H6417" s="220"/>
      <c r="I6417" s="223"/>
    </row>
    <row r="6418" spans="1:9">
      <c r="A6418" s="230"/>
      <c r="B6418" s="230"/>
      <c r="C6418" s="231"/>
      <c r="D6418" s="223"/>
      <c r="E6418" s="227"/>
      <c r="F6418" s="230"/>
      <c r="H6418" s="220"/>
      <c r="I6418" s="223"/>
    </row>
    <row r="6419" spans="1:9">
      <c r="A6419" s="230"/>
      <c r="B6419" s="230"/>
      <c r="C6419" s="231"/>
      <c r="D6419" s="223"/>
      <c r="E6419" s="227"/>
      <c r="F6419" s="230"/>
      <c r="H6419" s="220"/>
      <c r="I6419" s="223"/>
    </row>
    <row r="6420" spans="1:9">
      <c r="A6420" s="230"/>
      <c r="B6420" s="230"/>
      <c r="C6420" s="231"/>
      <c r="D6420" s="223"/>
      <c r="E6420" s="227"/>
      <c r="F6420" s="230"/>
      <c r="H6420" s="220"/>
      <c r="I6420" s="223"/>
    </row>
    <row r="6421" spans="1:9">
      <c r="A6421" s="230"/>
      <c r="B6421" s="230"/>
      <c r="C6421" s="231"/>
      <c r="D6421" s="223"/>
      <c r="E6421" s="227"/>
      <c r="F6421" s="230"/>
      <c r="H6421" s="220"/>
      <c r="I6421" s="223"/>
    </row>
    <row r="6422" spans="1:9">
      <c r="A6422" s="230"/>
      <c r="B6422" s="230"/>
      <c r="C6422" s="231"/>
      <c r="D6422" s="223"/>
      <c r="E6422" s="227"/>
      <c r="F6422" s="230"/>
      <c r="H6422" s="220"/>
      <c r="I6422" s="223"/>
    </row>
    <row r="6423" spans="1:9">
      <c r="A6423" s="230"/>
      <c r="B6423" s="230"/>
      <c r="C6423" s="231"/>
      <c r="D6423" s="223"/>
      <c r="E6423" s="227"/>
      <c r="F6423" s="230"/>
      <c r="H6423" s="220"/>
      <c r="I6423" s="223"/>
    </row>
    <row r="6424" spans="1:9">
      <c r="A6424" s="230"/>
      <c r="B6424" s="230"/>
      <c r="C6424" s="231"/>
      <c r="D6424" s="223"/>
      <c r="E6424" s="227"/>
      <c r="F6424" s="230"/>
      <c r="H6424" s="220"/>
      <c r="I6424" s="223"/>
    </row>
    <row r="6425" spans="1:9">
      <c r="A6425" s="230"/>
      <c r="B6425" s="230"/>
      <c r="C6425" s="231"/>
      <c r="D6425" s="223"/>
      <c r="E6425" s="227"/>
      <c r="F6425" s="230"/>
      <c r="H6425" s="220"/>
      <c r="I6425" s="223"/>
    </row>
    <row r="6426" spans="1:9">
      <c r="A6426" s="230"/>
      <c r="B6426" s="230"/>
      <c r="C6426" s="231"/>
      <c r="D6426" s="223"/>
      <c r="E6426" s="227"/>
      <c r="F6426" s="230"/>
      <c r="H6426" s="220"/>
      <c r="I6426" s="223"/>
    </row>
    <row r="6427" spans="1:9">
      <c r="A6427" s="230"/>
      <c r="B6427" s="230"/>
      <c r="C6427" s="231"/>
      <c r="D6427" s="223"/>
      <c r="E6427" s="227"/>
      <c r="F6427" s="230"/>
      <c r="H6427" s="220"/>
      <c r="I6427" s="223"/>
    </row>
    <row r="6428" spans="1:9">
      <c r="A6428" s="230"/>
      <c r="B6428" s="230"/>
      <c r="C6428" s="231"/>
      <c r="D6428" s="223"/>
      <c r="E6428" s="227"/>
      <c r="F6428" s="230"/>
      <c r="H6428" s="220"/>
      <c r="I6428" s="223"/>
    </row>
    <row r="6429" spans="1:9">
      <c r="A6429" s="230"/>
      <c r="B6429" s="230"/>
      <c r="C6429" s="231"/>
      <c r="D6429" s="223"/>
      <c r="E6429" s="227"/>
      <c r="F6429" s="230"/>
      <c r="H6429" s="220"/>
      <c r="I6429" s="223"/>
    </row>
    <row r="6430" spans="1:9">
      <c r="A6430" s="230"/>
      <c r="B6430" s="230"/>
      <c r="C6430" s="231"/>
      <c r="D6430" s="223"/>
      <c r="E6430" s="227"/>
      <c r="F6430" s="230"/>
      <c r="H6430" s="220"/>
      <c r="I6430" s="223"/>
    </row>
    <row r="6431" spans="1:9">
      <c r="A6431" s="230"/>
      <c r="B6431" s="230"/>
      <c r="C6431" s="231"/>
      <c r="D6431" s="223"/>
      <c r="E6431" s="227"/>
      <c r="F6431" s="230"/>
      <c r="H6431" s="220"/>
      <c r="I6431" s="223"/>
    </row>
    <row r="6432" spans="1:9">
      <c r="A6432" s="230"/>
      <c r="B6432" s="230"/>
      <c r="C6432" s="231"/>
      <c r="D6432" s="223"/>
      <c r="E6432" s="227"/>
      <c r="F6432" s="230"/>
      <c r="H6432" s="220"/>
      <c r="I6432" s="223"/>
    </row>
    <row r="6433" spans="1:9">
      <c r="A6433" s="230"/>
      <c r="B6433" s="230"/>
      <c r="C6433" s="231"/>
      <c r="D6433" s="223"/>
      <c r="E6433" s="227"/>
      <c r="F6433" s="230"/>
      <c r="H6433" s="220"/>
      <c r="I6433" s="223"/>
    </row>
    <row r="6434" spans="1:9">
      <c r="A6434" s="230"/>
      <c r="B6434" s="230"/>
      <c r="C6434" s="231"/>
      <c r="D6434" s="223"/>
      <c r="E6434" s="227"/>
      <c r="F6434" s="230"/>
      <c r="H6434" s="220"/>
      <c r="I6434" s="223"/>
    </row>
    <row r="6435" spans="1:9">
      <c r="A6435" s="230"/>
      <c r="B6435" s="230"/>
      <c r="C6435" s="231"/>
      <c r="D6435" s="223"/>
      <c r="E6435" s="227"/>
      <c r="F6435" s="230"/>
      <c r="H6435" s="220"/>
      <c r="I6435" s="223"/>
    </row>
    <row r="6436" spans="1:9">
      <c r="A6436" s="230"/>
      <c r="B6436" s="230"/>
      <c r="C6436" s="231"/>
      <c r="D6436" s="223"/>
      <c r="E6436" s="227"/>
      <c r="F6436" s="230"/>
      <c r="H6436" s="220"/>
      <c r="I6436" s="223"/>
    </row>
    <row r="6437" spans="1:9">
      <c r="A6437" s="230"/>
      <c r="B6437" s="230"/>
      <c r="C6437" s="231"/>
      <c r="D6437" s="223"/>
      <c r="E6437" s="227"/>
      <c r="F6437" s="230"/>
      <c r="H6437" s="220"/>
      <c r="I6437" s="223"/>
    </row>
    <row r="6438" spans="1:9">
      <c r="A6438" s="230"/>
      <c r="B6438" s="230"/>
      <c r="C6438" s="231"/>
      <c r="D6438" s="223"/>
      <c r="E6438" s="227"/>
      <c r="F6438" s="230"/>
      <c r="H6438" s="220"/>
      <c r="I6438" s="223"/>
    </row>
    <row r="6439" spans="1:9">
      <c r="A6439" s="230"/>
      <c r="B6439" s="230"/>
      <c r="C6439" s="231"/>
      <c r="D6439" s="223"/>
      <c r="E6439" s="227"/>
      <c r="F6439" s="230"/>
      <c r="H6439" s="220"/>
      <c r="I6439" s="223"/>
    </row>
    <row r="6440" spans="1:9">
      <c r="A6440" s="230"/>
      <c r="B6440" s="230"/>
      <c r="C6440" s="231"/>
      <c r="D6440" s="223"/>
      <c r="E6440" s="227"/>
      <c r="F6440" s="230"/>
      <c r="H6440" s="220"/>
      <c r="I6440" s="223"/>
    </row>
    <row r="6441" spans="1:9">
      <c r="A6441" s="230"/>
      <c r="B6441" s="230"/>
      <c r="C6441" s="231"/>
      <c r="D6441" s="223"/>
      <c r="E6441" s="227"/>
      <c r="F6441" s="230"/>
      <c r="H6441" s="220"/>
      <c r="I6441" s="223"/>
    </row>
    <row r="6442" spans="1:9">
      <c r="A6442" s="230"/>
      <c r="B6442" s="230"/>
      <c r="C6442" s="231"/>
      <c r="D6442" s="223"/>
      <c r="E6442" s="227"/>
      <c r="F6442" s="230"/>
      <c r="H6442" s="220"/>
      <c r="I6442" s="223"/>
    </row>
    <row r="6443" spans="1:9">
      <c r="A6443" s="230"/>
      <c r="B6443" s="230"/>
      <c r="C6443" s="231"/>
      <c r="D6443" s="223"/>
      <c r="E6443" s="227"/>
      <c r="F6443" s="230"/>
      <c r="H6443" s="220"/>
      <c r="I6443" s="223"/>
    </row>
    <row r="6444" spans="1:9">
      <c r="A6444" s="230"/>
      <c r="B6444" s="230"/>
      <c r="C6444" s="231"/>
      <c r="D6444" s="223"/>
      <c r="E6444" s="227"/>
      <c r="F6444" s="230"/>
      <c r="H6444" s="220"/>
      <c r="I6444" s="223"/>
    </row>
    <row r="6445" spans="1:9">
      <c r="A6445" s="230"/>
      <c r="B6445" s="230"/>
      <c r="C6445" s="231"/>
      <c r="D6445" s="223"/>
      <c r="E6445" s="227"/>
      <c r="F6445" s="230"/>
      <c r="H6445" s="220"/>
      <c r="I6445" s="223"/>
    </row>
    <row r="6446" spans="1:9">
      <c r="A6446" s="230"/>
      <c r="B6446" s="230"/>
      <c r="C6446" s="231"/>
      <c r="D6446" s="223"/>
      <c r="E6446" s="227"/>
      <c r="F6446" s="230"/>
      <c r="H6446" s="220"/>
      <c r="I6446" s="223"/>
    </row>
    <row r="6447" spans="1:9">
      <c r="A6447" s="230"/>
      <c r="B6447" s="230"/>
      <c r="C6447" s="231"/>
      <c r="D6447" s="223"/>
      <c r="E6447" s="227"/>
      <c r="F6447" s="230"/>
      <c r="H6447" s="220"/>
      <c r="I6447" s="223"/>
    </row>
    <row r="6448" spans="1:9">
      <c r="A6448" s="230"/>
      <c r="B6448" s="230"/>
      <c r="C6448" s="231"/>
      <c r="D6448" s="223"/>
      <c r="E6448" s="227"/>
      <c r="F6448" s="230"/>
      <c r="H6448" s="220"/>
      <c r="I6448" s="223"/>
    </row>
    <row r="6449" spans="1:9">
      <c r="A6449" s="230"/>
      <c r="B6449" s="230"/>
      <c r="C6449" s="231"/>
      <c r="D6449" s="223"/>
      <c r="E6449" s="227"/>
      <c r="F6449" s="230"/>
      <c r="H6449" s="220"/>
      <c r="I6449" s="223"/>
    </row>
    <row r="6450" spans="1:9">
      <c r="A6450" s="230"/>
      <c r="B6450" s="230"/>
      <c r="C6450" s="231"/>
      <c r="D6450" s="223"/>
      <c r="E6450" s="227"/>
      <c r="F6450" s="230"/>
      <c r="H6450" s="220"/>
      <c r="I6450" s="223"/>
    </row>
    <row r="6451" spans="1:9">
      <c r="A6451" s="230"/>
      <c r="B6451" s="230"/>
      <c r="C6451" s="231"/>
      <c r="D6451" s="223"/>
      <c r="E6451" s="227"/>
      <c r="F6451" s="230"/>
      <c r="H6451" s="220"/>
      <c r="I6451" s="223"/>
    </row>
    <row r="6452" spans="1:9">
      <c r="A6452" s="230"/>
      <c r="B6452" s="230"/>
      <c r="C6452" s="231"/>
      <c r="D6452" s="223"/>
      <c r="E6452" s="227"/>
      <c r="F6452" s="230"/>
      <c r="H6452" s="220"/>
      <c r="I6452" s="223"/>
    </row>
    <row r="6453" spans="1:9">
      <c r="A6453" s="230"/>
      <c r="B6453" s="230"/>
      <c r="C6453" s="231"/>
      <c r="D6453" s="223"/>
      <c r="E6453" s="227"/>
      <c r="F6453" s="230"/>
      <c r="H6453" s="220"/>
      <c r="I6453" s="223"/>
    </row>
    <row r="6454" spans="1:9">
      <c r="A6454" s="230"/>
      <c r="B6454" s="230"/>
      <c r="C6454" s="231"/>
      <c r="D6454" s="223"/>
      <c r="E6454" s="227"/>
      <c r="F6454" s="230"/>
      <c r="H6454" s="220"/>
      <c r="I6454" s="223"/>
    </row>
    <row r="6455" spans="1:9">
      <c r="A6455" s="230"/>
      <c r="B6455" s="230"/>
      <c r="C6455" s="231"/>
      <c r="D6455" s="223"/>
      <c r="E6455" s="227"/>
      <c r="F6455" s="230"/>
      <c r="H6455" s="220"/>
      <c r="I6455" s="223"/>
    </row>
    <row r="6456" spans="1:9">
      <c r="A6456" s="230"/>
      <c r="B6456" s="230"/>
      <c r="C6456" s="231"/>
      <c r="D6456" s="223"/>
      <c r="E6456" s="227"/>
      <c r="F6456" s="230"/>
      <c r="H6456" s="220"/>
      <c r="I6456" s="223"/>
    </row>
    <row r="6457" spans="1:9">
      <c r="A6457" s="230"/>
      <c r="B6457" s="230"/>
      <c r="C6457" s="231"/>
      <c r="D6457" s="223"/>
      <c r="E6457" s="227"/>
      <c r="F6457" s="230"/>
      <c r="H6457" s="220"/>
      <c r="I6457" s="223"/>
    </row>
    <row r="6458" spans="1:9">
      <c r="A6458" s="230"/>
      <c r="B6458" s="230"/>
      <c r="C6458" s="231"/>
      <c r="D6458" s="223"/>
      <c r="E6458" s="227"/>
      <c r="F6458" s="230"/>
      <c r="H6458" s="220"/>
      <c r="I6458" s="223"/>
    </row>
    <row r="6459" spans="1:9">
      <c r="A6459" s="230"/>
      <c r="B6459" s="230"/>
      <c r="C6459" s="231"/>
      <c r="D6459" s="223"/>
      <c r="E6459" s="227"/>
      <c r="F6459" s="230"/>
      <c r="H6459" s="220"/>
      <c r="I6459" s="223"/>
    </row>
    <row r="6460" spans="1:9">
      <c r="A6460" s="230"/>
      <c r="B6460" s="230"/>
      <c r="C6460" s="231"/>
      <c r="D6460" s="223"/>
      <c r="E6460" s="227"/>
      <c r="F6460" s="230"/>
      <c r="H6460" s="220"/>
      <c r="I6460" s="223"/>
    </row>
    <row r="6461" spans="1:9">
      <c r="A6461" s="230"/>
      <c r="B6461" s="230"/>
      <c r="C6461" s="231"/>
      <c r="D6461" s="223"/>
      <c r="E6461" s="227"/>
      <c r="F6461" s="230"/>
      <c r="H6461" s="220"/>
      <c r="I6461" s="223"/>
    </row>
    <row r="6462" spans="1:9">
      <c r="A6462" s="230"/>
      <c r="B6462" s="230"/>
      <c r="C6462" s="231"/>
      <c r="D6462" s="223"/>
      <c r="E6462" s="227"/>
      <c r="F6462" s="230"/>
      <c r="H6462" s="220"/>
      <c r="I6462" s="223"/>
    </row>
    <row r="6463" spans="1:9">
      <c r="A6463" s="230"/>
      <c r="B6463" s="230"/>
      <c r="C6463" s="231"/>
      <c r="D6463" s="223"/>
      <c r="E6463" s="227"/>
      <c r="F6463" s="230"/>
      <c r="H6463" s="220"/>
      <c r="I6463" s="223"/>
    </row>
    <row r="6464" spans="1:9">
      <c r="A6464" s="230"/>
      <c r="B6464" s="230"/>
      <c r="C6464" s="231"/>
      <c r="D6464" s="223"/>
      <c r="E6464" s="227"/>
      <c r="F6464" s="230"/>
      <c r="H6464" s="220"/>
      <c r="I6464" s="223"/>
    </row>
    <row r="6465" spans="1:9">
      <c r="A6465" s="230"/>
      <c r="B6465" s="230"/>
      <c r="C6465" s="231"/>
      <c r="D6465" s="223"/>
      <c r="E6465" s="227"/>
      <c r="F6465" s="230"/>
      <c r="H6465" s="220"/>
      <c r="I6465" s="223"/>
    </row>
    <row r="6466" spans="1:9">
      <c r="A6466" s="230"/>
      <c r="B6466" s="230"/>
      <c r="C6466" s="231"/>
      <c r="D6466" s="223"/>
      <c r="E6466" s="227"/>
      <c r="F6466" s="230"/>
      <c r="H6466" s="220"/>
      <c r="I6466" s="223"/>
    </row>
    <row r="6467" spans="1:9">
      <c r="A6467" s="230"/>
      <c r="B6467" s="230"/>
      <c r="C6467" s="231"/>
      <c r="D6467" s="223"/>
      <c r="E6467" s="227"/>
      <c r="F6467" s="230"/>
      <c r="H6467" s="220"/>
      <c r="I6467" s="223"/>
    </row>
    <row r="6468" spans="1:9">
      <c r="A6468" s="230"/>
      <c r="B6468" s="230"/>
      <c r="C6468" s="231"/>
      <c r="D6468" s="223"/>
      <c r="E6468" s="227"/>
      <c r="F6468" s="230"/>
      <c r="H6468" s="220"/>
      <c r="I6468" s="223"/>
    </row>
    <row r="6469" spans="1:9">
      <c r="A6469" s="230"/>
      <c r="B6469" s="230"/>
      <c r="C6469" s="231"/>
      <c r="D6469" s="223"/>
      <c r="E6469" s="227"/>
      <c r="F6469" s="230"/>
      <c r="H6469" s="220"/>
      <c r="I6469" s="223"/>
    </row>
    <row r="6470" spans="1:9">
      <c r="A6470" s="230"/>
      <c r="B6470" s="230"/>
      <c r="C6470" s="231"/>
      <c r="D6470" s="223"/>
      <c r="E6470" s="227"/>
      <c r="F6470" s="230"/>
      <c r="H6470" s="220"/>
      <c r="I6470" s="223"/>
    </row>
    <row r="6471" spans="1:9">
      <c r="A6471" s="230"/>
      <c r="B6471" s="230"/>
      <c r="C6471" s="231"/>
      <c r="D6471" s="223"/>
      <c r="E6471" s="227"/>
      <c r="F6471" s="230"/>
      <c r="H6471" s="220"/>
      <c r="I6471" s="223"/>
    </row>
    <row r="6472" spans="1:9">
      <c r="A6472" s="230"/>
      <c r="B6472" s="230"/>
      <c r="C6472" s="231"/>
      <c r="D6472" s="223"/>
      <c r="E6472" s="227"/>
      <c r="F6472" s="230"/>
      <c r="H6472" s="220"/>
      <c r="I6472" s="223"/>
    </row>
    <row r="6473" spans="1:9">
      <c r="A6473" s="230"/>
      <c r="B6473" s="230"/>
      <c r="C6473" s="231"/>
      <c r="D6473" s="223"/>
      <c r="E6473" s="227"/>
      <c r="F6473" s="230"/>
      <c r="H6473" s="220"/>
      <c r="I6473" s="223"/>
    </row>
    <row r="6474" spans="1:9">
      <c r="A6474" s="230"/>
      <c r="B6474" s="230"/>
      <c r="C6474" s="231"/>
      <c r="D6474" s="223"/>
      <c r="E6474" s="227"/>
      <c r="F6474" s="230"/>
      <c r="H6474" s="220"/>
      <c r="I6474" s="223"/>
    </row>
    <row r="6475" spans="1:9">
      <c r="A6475" s="230"/>
      <c r="B6475" s="230"/>
      <c r="C6475" s="231"/>
      <c r="D6475" s="223"/>
      <c r="E6475" s="227"/>
      <c r="F6475" s="230"/>
      <c r="H6475" s="220"/>
      <c r="I6475" s="223"/>
    </row>
    <row r="6476" spans="1:9">
      <c r="A6476" s="230"/>
      <c r="B6476" s="230"/>
      <c r="C6476" s="231"/>
      <c r="D6476" s="223"/>
      <c r="E6476" s="227"/>
      <c r="F6476" s="230"/>
      <c r="H6476" s="220"/>
      <c r="I6476" s="223"/>
    </row>
    <row r="6477" spans="1:9">
      <c r="A6477" s="230"/>
      <c r="B6477" s="230"/>
      <c r="C6477" s="231"/>
      <c r="D6477" s="223"/>
      <c r="E6477" s="227"/>
      <c r="F6477" s="230"/>
      <c r="H6477" s="220"/>
      <c r="I6477" s="223"/>
    </row>
    <row r="6478" spans="1:9">
      <c r="A6478" s="230"/>
      <c r="B6478" s="230"/>
      <c r="C6478" s="231"/>
      <c r="D6478" s="223"/>
      <c r="E6478" s="227"/>
      <c r="F6478" s="230"/>
      <c r="H6478" s="220"/>
      <c r="I6478" s="223"/>
    </row>
    <row r="6479" spans="1:9">
      <c r="A6479" s="230"/>
      <c r="B6479" s="230"/>
      <c r="C6479" s="231"/>
      <c r="D6479" s="223"/>
      <c r="E6479" s="227"/>
      <c r="F6479" s="230"/>
      <c r="H6479" s="220"/>
      <c r="I6479" s="223"/>
    </row>
    <row r="6480" spans="1:9">
      <c r="A6480" s="230"/>
      <c r="B6480" s="230"/>
      <c r="C6480" s="231"/>
      <c r="D6480" s="223"/>
      <c r="E6480" s="227"/>
      <c r="F6480" s="230"/>
      <c r="H6480" s="220"/>
      <c r="I6480" s="223"/>
    </row>
    <row r="6481" spans="1:9">
      <c r="A6481" s="230"/>
      <c r="B6481" s="230"/>
      <c r="C6481" s="231"/>
      <c r="D6481" s="223"/>
      <c r="E6481" s="227"/>
      <c r="F6481" s="230"/>
      <c r="H6481" s="220"/>
      <c r="I6481" s="223"/>
    </row>
    <row r="6482" spans="1:9">
      <c r="A6482" s="230"/>
      <c r="B6482" s="230"/>
      <c r="C6482" s="231"/>
      <c r="D6482" s="223"/>
      <c r="E6482" s="227"/>
      <c r="F6482" s="230"/>
      <c r="H6482" s="220"/>
      <c r="I6482" s="223"/>
    </row>
    <row r="6483" spans="1:9">
      <c r="A6483" s="230"/>
      <c r="B6483" s="230"/>
      <c r="C6483" s="231"/>
      <c r="D6483" s="223"/>
      <c r="E6483" s="227"/>
      <c r="F6483" s="230"/>
      <c r="H6483" s="220"/>
      <c r="I6483" s="223"/>
    </row>
    <row r="6484" spans="1:9">
      <c r="A6484" s="230"/>
      <c r="B6484" s="230"/>
      <c r="C6484" s="231"/>
      <c r="D6484" s="223"/>
      <c r="E6484" s="227"/>
      <c r="F6484" s="230"/>
      <c r="H6484" s="220"/>
      <c r="I6484" s="223"/>
    </row>
    <row r="6485" spans="1:9">
      <c r="A6485" s="230"/>
      <c r="B6485" s="230"/>
      <c r="C6485" s="231"/>
      <c r="D6485" s="223"/>
      <c r="E6485" s="227"/>
      <c r="F6485" s="230"/>
      <c r="H6485" s="220"/>
      <c r="I6485" s="223"/>
    </row>
    <row r="6486" spans="1:9">
      <c r="A6486" s="230"/>
      <c r="B6486" s="230"/>
      <c r="C6486" s="231"/>
      <c r="D6486" s="223"/>
      <c r="E6486" s="227"/>
      <c r="F6486" s="230"/>
      <c r="H6486" s="220"/>
      <c r="I6486" s="223"/>
    </row>
    <row r="6487" spans="1:9">
      <c r="A6487" s="230"/>
      <c r="B6487" s="230"/>
      <c r="C6487" s="231"/>
      <c r="D6487" s="223"/>
      <c r="E6487" s="227"/>
      <c r="F6487" s="230"/>
      <c r="H6487" s="220"/>
      <c r="I6487" s="223"/>
    </row>
    <row r="6488" spans="1:9">
      <c r="A6488" s="230"/>
      <c r="B6488" s="230"/>
      <c r="C6488" s="231"/>
      <c r="D6488" s="223"/>
      <c r="E6488" s="227"/>
      <c r="F6488" s="230"/>
      <c r="H6488" s="220"/>
      <c r="I6488" s="223"/>
    </row>
    <row r="6489" spans="1:9">
      <c r="A6489" s="230"/>
      <c r="B6489" s="230"/>
      <c r="C6489" s="231"/>
      <c r="D6489" s="223"/>
      <c r="E6489" s="227"/>
      <c r="F6489" s="230"/>
      <c r="H6489" s="220"/>
      <c r="I6489" s="223"/>
    </row>
    <row r="6490" spans="1:9">
      <c r="A6490" s="230"/>
      <c r="B6490" s="230"/>
      <c r="C6490" s="231"/>
      <c r="D6490" s="223"/>
      <c r="E6490" s="227"/>
      <c r="F6490" s="230"/>
      <c r="H6490" s="220"/>
      <c r="I6490" s="223"/>
    </row>
    <row r="6491" spans="1:9">
      <c r="A6491" s="230"/>
      <c r="B6491" s="230"/>
      <c r="C6491" s="231"/>
      <c r="D6491" s="223"/>
      <c r="E6491" s="227"/>
      <c r="F6491" s="230"/>
      <c r="H6491" s="220"/>
      <c r="I6491" s="223"/>
    </row>
    <row r="6492" spans="1:9">
      <c r="A6492" s="230"/>
      <c r="B6492" s="230"/>
      <c r="C6492" s="231"/>
      <c r="D6492" s="223"/>
      <c r="E6492" s="227"/>
      <c r="F6492" s="230"/>
      <c r="H6492" s="220"/>
      <c r="I6492" s="223"/>
    </row>
    <row r="6493" spans="1:9">
      <c r="A6493" s="230"/>
      <c r="B6493" s="230"/>
      <c r="C6493" s="231"/>
      <c r="D6493" s="223"/>
      <c r="E6493" s="227"/>
      <c r="F6493" s="230"/>
      <c r="H6493" s="220"/>
      <c r="I6493" s="223"/>
    </row>
    <row r="6494" spans="1:9">
      <c r="A6494" s="230"/>
      <c r="B6494" s="230"/>
      <c r="C6494" s="231"/>
      <c r="D6494" s="223"/>
      <c r="E6494" s="227"/>
      <c r="F6494" s="230"/>
      <c r="H6494" s="220"/>
      <c r="I6494" s="223"/>
    </row>
    <row r="6495" spans="1:9">
      <c r="A6495" s="230"/>
      <c r="B6495" s="230"/>
      <c r="C6495" s="231"/>
      <c r="D6495" s="223"/>
      <c r="E6495" s="227"/>
      <c r="F6495" s="230"/>
      <c r="H6495" s="220"/>
      <c r="I6495" s="223"/>
    </row>
    <row r="6496" spans="1:9">
      <c r="A6496" s="230"/>
      <c r="B6496" s="230"/>
      <c r="C6496" s="231"/>
      <c r="D6496" s="223"/>
      <c r="E6496" s="227"/>
      <c r="F6496" s="230"/>
      <c r="H6496" s="220"/>
      <c r="I6496" s="223"/>
    </row>
    <row r="6497" spans="1:9">
      <c r="A6497" s="230"/>
      <c r="B6497" s="230"/>
      <c r="C6497" s="231"/>
      <c r="D6497" s="223"/>
      <c r="E6497" s="227"/>
      <c r="F6497" s="230"/>
      <c r="H6497" s="220"/>
      <c r="I6497" s="223"/>
    </row>
    <row r="6498" spans="1:9">
      <c r="A6498" s="230"/>
      <c r="B6498" s="230"/>
      <c r="C6498" s="231"/>
      <c r="D6498" s="223"/>
      <c r="E6498" s="227"/>
      <c r="F6498" s="230"/>
      <c r="H6498" s="220"/>
      <c r="I6498" s="223"/>
    </row>
    <row r="6499" spans="1:9">
      <c r="A6499" s="230"/>
      <c r="B6499" s="230"/>
      <c r="C6499" s="231"/>
      <c r="D6499" s="223"/>
      <c r="E6499" s="227"/>
      <c r="F6499" s="230"/>
      <c r="H6499" s="220"/>
      <c r="I6499" s="223"/>
    </row>
    <row r="6500" spans="1:9">
      <c r="A6500" s="230"/>
      <c r="B6500" s="230"/>
      <c r="C6500" s="231"/>
      <c r="D6500" s="223"/>
      <c r="E6500" s="227"/>
      <c r="F6500" s="230"/>
      <c r="H6500" s="220"/>
      <c r="I6500" s="223"/>
    </row>
    <row r="6501" spans="1:9">
      <c r="A6501" s="230"/>
      <c r="B6501" s="230"/>
      <c r="C6501" s="231"/>
      <c r="D6501" s="223"/>
      <c r="E6501" s="227"/>
      <c r="F6501" s="230"/>
      <c r="H6501" s="220"/>
      <c r="I6501" s="223"/>
    </row>
    <row r="6502" spans="1:9">
      <c r="A6502" s="230"/>
      <c r="B6502" s="230"/>
      <c r="C6502" s="231"/>
      <c r="D6502" s="223"/>
      <c r="E6502" s="227"/>
      <c r="F6502" s="230"/>
      <c r="H6502" s="220"/>
      <c r="I6502" s="223"/>
    </row>
    <row r="6503" spans="1:9">
      <c r="A6503" s="230"/>
      <c r="B6503" s="230"/>
      <c r="C6503" s="231"/>
      <c r="D6503" s="223"/>
      <c r="E6503" s="227"/>
      <c r="F6503" s="230"/>
      <c r="H6503" s="220"/>
      <c r="I6503" s="223"/>
    </row>
    <row r="6504" spans="1:9">
      <c r="A6504" s="230"/>
      <c r="B6504" s="230"/>
      <c r="C6504" s="231"/>
      <c r="D6504" s="223"/>
      <c r="E6504" s="227"/>
      <c r="F6504" s="230"/>
      <c r="H6504" s="220"/>
      <c r="I6504" s="223"/>
    </row>
    <row r="6505" spans="1:9">
      <c r="A6505" s="230"/>
      <c r="B6505" s="230"/>
      <c r="C6505" s="231"/>
      <c r="D6505" s="223"/>
      <c r="E6505" s="227"/>
      <c r="F6505" s="230"/>
      <c r="H6505" s="220"/>
      <c r="I6505" s="223"/>
    </row>
    <row r="6506" spans="1:9">
      <c r="A6506" s="230"/>
      <c r="B6506" s="230"/>
      <c r="C6506" s="231"/>
      <c r="D6506" s="223"/>
      <c r="E6506" s="227"/>
      <c r="F6506" s="230"/>
      <c r="H6506" s="220"/>
      <c r="I6506" s="223"/>
    </row>
    <row r="6507" spans="1:9">
      <c r="A6507" s="230"/>
      <c r="B6507" s="230"/>
      <c r="C6507" s="231"/>
      <c r="D6507" s="223"/>
      <c r="E6507" s="227"/>
      <c r="F6507" s="230"/>
      <c r="H6507" s="220"/>
      <c r="I6507" s="223"/>
    </row>
    <row r="6508" spans="1:9">
      <c r="A6508" s="230"/>
      <c r="B6508" s="230"/>
      <c r="C6508" s="231"/>
      <c r="D6508" s="223"/>
      <c r="E6508" s="227"/>
      <c r="F6508" s="230"/>
      <c r="H6508" s="220"/>
      <c r="I6508" s="223"/>
    </row>
    <row r="6509" spans="1:9">
      <c r="A6509" s="230"/>
      <c r="B6509" s="230"/>
      <c r="C6509" s="231"/>
      <c r="D6509" s="223"/>
      <c r="E6509" s="227"/>
      <c r="F6509" s="230"/>
      <c r="H6509" s="220"/>
      <c r="I6509" s="223"/>
    </row>
    <row r="6510" spans="1:9">
      <c r="A6510" s="230"/>
      <c r="B6510" s="230"/>
      <c r="C6510" s="231"/>
      <c r="D6510" s="223"/>
      <c r="E6510" s="227"/>
      <c r="F6510" s="230"/>
      <c r="H6510" s="220"/>
      <c r="I6510" s="223"/>
    </row>
    <row r="6511" spans="1:9">
      <c r="A6511" s="230"/>
      <c r="B6511" s="230"/>
      <c r="C6511" s="231"/>
      <c r="D6511" s="223"/>
      <c r="E6511" s="227"/>
      <c r="F6511" s="230"/>
      <c r="H6511" s="220"/>
      <c r="I6511" s="223"/>
    </row>
    <row r="6512" spans="1:9">
      <c r="A6512" s="230"/>
      <c r="B6512" s="230"/>
      <c r="C6512" s="231"/>
      <c r="D6512" s="223"/>
      <c r="E6512" s="227"/>
      <c r="F6512" s="230"/>
      <c r="H6512" s="220"/>
      <c r="I6512" s="223"/>
    </row>
    <row r="6513" spans="1:9">
      <c r="A6513" s="230"/>
      <c r="B6513" s="230"/>
      <c r="C6513" s="231"/>
      <c r="D6513" s="223"/>
      <c r="E6513" s="227"/>
      <c r="F6513" s="230"/>
      <c r="H6513" s="220"/>
      <c r="I6513" s="223"/>
    </row>
    <row r="6514" spans="1:9">
      <c r="A6514" s="230"/>
      <c r="B6514" s="230"/>
      <c r="C6514" s="231"/>
      <c r="D6514" s="223"/>
      <c r="E6514" s="227"/>
      <c r="F6514" s="230"/>
      <c r="H6514" s="220"/>
      <c r="I6514" s="223"/>
    </row>
    <row r="6515" spans="1:9">
      <c r="A6515" s="230"/>
      <c r="B6515" s="230"/>
      <c r="C6515" s="231"/>
      <c r="D6515" s="223"/>
      <c r="E6515" s="227"/>
      <c r="F6515" s="230"/>
      <c r="H6515" s="220"/>
      <c r="I6515" s="223"/>
    </row>
    <row r="6516" spans="1:9">
      <c r="A6516" s="230"/>
      <c r="B6516" s="230"/>
      <c r="C6516" s="231"/>
      <c r="D6516" s="223"/>
      <c r="E6516" s="227"/>
      <c r="F6516" s="230"/>
      <c r="H6516" s="220"/>
      <c r="I6516" s="223"/>
    </row>
    <row r="6517" spans="1:9">
      <c r="A6517" s="230"/>
      <c r="B6517" s="230"/>
      <c r="C6517" s="231"/>
      <c r="D6517" s="223"/>
      <c r="E6517" s="227"/>
      <c r="F6517" s="230"/>
      <c r="H6517" s="220"/>
      <c r="I6517" s="223"/>
    </row>
    <row r="6518" spans="1:9">
      <c r="A6518" s="230"/>
      <c r="B6518" s="230"/>
      <c r="C6518" s="231"/>
      <c r="D6518" s="223"/>
      <c r="E6518" s="227"/>
      <c r="F6518" s="230"/>
      <c r="H6518" s="220"/>
      <c r="I6518" s="223"/>
    </row>
    <row r="6519" spans="1:9">
      <c r="A6519" s="230"/>
      <c r="B6519" s="230"/>
      <c r="C6519" s="231"/>
      <c r="D6519" s="223"/>
      <c r="E6519" s="227"/>
      <c r="F6519" s="230"/>
      <c r="H6519" s="220"/>
      <c r="I6519" s="223"/>
    </row>
    <row r="6520" spans="1:9">
      <c r="A6520" s="230"/>
      <c r="B6520" s="230"/>
      <c r="C6520" s="231"/>
      <c r="D6520" s="223"/>
      <c r="E6520" s="227"/>
      <c r="F6520" s="230"/>
      <c r="H6520" s="220"/>
      <c r="I6520" s="223"/>
    </row>
    <row r="6521" spans="1:9">
      <c r="A6521" s="230"/>
      <c r="B6521" s="230"/>
      <c r="C6521" s="231"/>
      <c r="D6521" s="223"/>
      <c r="E6521" s="227"/>
      <c r="F6521" s="230"/>
      <c r="H6521" s="220"/>
      <c r="I6521" s="223"/>
    </row>
    <row r="6522" spans="1:9">
      <c r="A6522" s="230"/>
      <c r="B6522" s="230"/>
      <c r="C6522" s="231"/>
      <c r="D6522" s="223"/>
      <c r="E6522" s="227"/>
      <c r="F6522" s="230"/>
      <c r="H6522" s="220"/>
      <c r="I6522" s="223"/>
    </row>
    <row r="6523" spans="1:9">
      <c r="A6523" s="230"/>
      <c r="B6523" s="230"/>
      <c r="C6523" s="231"/>
      <c r="D6523" s="223"/>
      <c r="E6523" s="227"/>
      <c r="F6523" s="230"/>
      <c r="H6523" s="220"/>
      <c r="I6523" s="223"/>
    </row>
    <row r="6524" spans="1:9">
      <c r="A6524" s="230"/>
      <c r="B6524" s="230"/>
      <c r="C6524" s="231"/>
      <c r="D6524" s="223"/>
      <c r="E6524" s="227"/>
      <c r="F6524" s="230"/>
      <c r="H6524" s="220"/>
      <c r="I6524" s="223"/>
    </row>
    <row r="6525" spans="1:9">
      <c r="A6525" s="230"/>
      <c r="B6525" s="230"/>
      <c r="C6525" s="231"/>
      <c r="D6525" s="223"/>
      <c r="E6525" s="227"/>
      <c r="F6525" s="230"/>
      <c r="H6525" s="220"/>
      <c r="I6525" s="223"/>
    </row>
    <row r="6526" spans="1:9">
      <c r="A6526" s="230"/>
      <c r="B6526" s="230"/>
      <c r="C6526" s="231"/>
      <c r="D6526" s="223"/>
      <c r="E6526" s="227"/>
      <c r="F6526" s="230"/>
      <c r="H6526" s="220"/>
      <c r="I6526" s="223"/>
    </row>
    <row r="6527" spans="1:9">
      <c r="A6527" s="230"/>
      <c r="B6527" s="230"/>
      <c r="C6527" s="231"/>
      <c r="D6527" s="223"/>
      <c r="E6527" s="227"/>
      <c r="F6527" s="230"/>
      <c r="H6527" s="220"/>
      <c r="I6527" s="223"/>
    </row>
    <row r="6528" spans="1:9">
      <c r="A6528" s="230"/>
      <c r="B6528" s="230"/>
      <c r="C6528" s="231"/>
      <c r="D6528" s="223"/>
      <c r="E6528" s="227"/>
      <c r="F6528" s="230"/>
      <c r="H6528" s="220"/>
      <c r="I6528" s="223"/>
    </row>
    <row r="6529" spans="1:9">
      <c r="A6529" s="230"/>
      <c r="B6529" s="230"/>
      <c r="C6529" s="231"/>
      <c r="D6529" s="223"/>
      <c r="E6529" s="227"/>
      <c r="F6529" s="230"/>
      <c r="H6529" s="220"/>
      <c r="I6529" s="223"/>
    </row>
    <row r="6530" spans="1:9">
      <c r="A6530" s="230"/>
      <c r="B6530" s="230"/>
      <c r="C6530" s="231"/>
      <c r="D6530" s="223"/>
      <c r="E6530" s="227"/>
      <c r="F6530" s="230"/>
      <c r="H6530" s="220"/>
      <c r="I6530" s="223"/>
    </row>
    <row r="6531" spans="1:9">
      <c r="A6531" s="230"/>
      <c r="B6531" s="230"/>
      <c r="C6531" s="231"/>
      <c r="D6531" s="223"/>
      <c r="E6531" s="227"/>
      <c r="F6531" s="230"/>
      <c r="H6531" s="220"/>
      <c r="I6531" s="223"/>
    </row>
    <row r="6532" spans="1:9">
      <c r="A6532" s="230"/>
      <c r="B6532" s="230"/>
      <c r="C6532" s="231"/>
      <c r="D6532" s="223"/>
      <c r="E6532" s="227"/>
      <c r="F6532" s="230"/>
      <c r="H6532" s="220"/>
      <c r="I6532" s="223"/>
    </row>
    <row r="6533" spans="1:9">
      <c r="A6533" s="230"/>
      <c r="B6533" s="230"/>
      <c r="C6533" s="231"/>
      <c r="D6533" s="223"/>
      <c r="E6533" s="227"/>
      <c r="F6533" s="230"/>
      <c r="H6533" s="220"/>
      <c r="I6533" s="223"/>
    </row>
    <row r="6534" spans="1:9">
      <c r="A6534" s="230"/>
      <c r="B6534" s="230"/>
      <c r="C6534" s="231"/>
      <c r="D6534" s="223"/>
      <c r="E6534" s="227"/>
      <c r="F6534" s="230"/>
      <c r="H6534" s="220"/>
      <c r="I6534" s="223"/>
    </row>
    <row r="6535" spans="1:9">
      <c r="A6535" s="230"/>
      <c r="B6535" s="230"/>
      <c r="C6535" s="231"/>
      <c r="D6535" s="223"/>
      <c r="E6535" s="227"/>
      <c r="F6535" s="230"/>
      <c r="H6535" s="220"/>
      <c r="I6535" s="223"/>
    </row>
    <row r="6536" spans="1:9">
      <c r="A6536" s="230"/>
      <c r="B6536" s="230"/>
      <c r="C6536" s="231"/>
      <c r="D6536" s="223"/>
      <c r="E6536" s="227"/>
      <c r="F6536" s="230"/>
      <c r="H6536" s="220"/>
      <c r="I6536" s="223"/>
    </row>
    <row r="6537" spans="1:9">
      <c r="A6537" s="230"/>
      <c r="B6537" s="230"/>
      <c r="C6537" s="231"/>
      <c r="D6537" s="223"/>
      <c r="E6537" s="227"/>
      <c r="F6537" s="230"/>
      <c r="H6537" s="220"/>
      <c r="I6537" s="223"/>
    </row>
    <row r="6538" spans="1:9">
      <c r="A6538" s="230"/>
      <c r="B6538" s="230"/>
      <c r="C6538" s="231"/>
      <c r="D6538" s="223"/>
      <c r="E6538" s="227"/>
      <c r="F6538" s="230"/>
      <c r="H6538" s="220"/>
      <c r="I6538" s="223"/>
    </row>
    <row r="6539" spans="1:9">
      <c r="A6539" s="230"/>
      <c r="B6539" s="230"/>
      <c r="C6539" s="231"/>
      <c r="D6539" s="223"/>
      <c r="E6539" s="227"/>
      <c r="F6539" s="230"/>
      <c r="H6539" s="220"/>
      <c r="I6539" s="223"/>
    </row>
    <row r="6540" spans="1:9">
      <c r="A6540" s="230"/>
      <c r="B6540" s="230"/>
      <c r="C6540" s="231"/>
      <c r="D6540" s="223"/>
      <c r="E6540" s="227"/>
      <c r="F6540" s="230"/>
      <c r="H6540" s="220"/>
      <c r="I6540" s="223"/>
    </row>
    <row r="6541" spans="1:9">
      <c r="A6541" s="230"/>
      <c r="B6541" s="230"/>
      <c r="C6541" s="231"/>
      <c r="D6541" s="223"/>
      <c r="E6541" s="227"/>
      <c r="F6541" s="230"/>
      <c r="H6541" s="220"/>
      <c r="I6541" s="223"/>
    </row>
    <row r="6542" spans="1:9">
      <c r="A6542" s="230"/>
      <c r="B6542" s="230"/>
      <c r="C6542" s="231"/>
      <c r="D6542" s="223"/>
      <c r="E6542" s="227"/>
      <c r="F6542" s="230"/>
      <c r="H6542" s="220"/>
      <c r="I6542" s="223"/>
    </row>
    <row r="6543" spans="1:9">
      <c r="A6543" s="230"/>
      <c r="B6543" s="230"/>
      <c r="C6543" s="231"/>
      <c r="D6543" s="223"/>
      <c r="E6543" s="227"/>
      <c r="F6543" s="230"/>
      <c r="H6543" s="220"/>
      <c r="I6543" s="223"/>
    </row>
    <row r="6544" spans="1:9">
      <c r="A6544" s="230"/>
      <c r="B6544" s="230"/>
      <c r="C6544" s="231"/>
      <c r="D6544" s="223"/>
      <c r="E6544" s="227"/>
      <c r="F6544" s="230"/>
      <c r="H6544" s="220"/>
      <c r="I6544" s="223"/>
    </row>
    <row r="6545" spans="1:9">
      <c r="A6545" s="230"/>
      <c r="B6545" s="230"/>
      <c r="C6545" s="231"/>
      <c r="D6545" s="223"/>
      <c r="E6545" s="227"/>
      <c r="F6545" s="230"/>
      <c r="H6545" s="220"/>
      <c r="I6545" s="223"/>
    </row>
    <row r="6546" spans="1:9">
      <c r="A6546" s="230"/>
      <c r="B6546" s="230"/>
      <c r="C6546" s="231"/>
      <c r="D6546" s="223"/>
      <c r="E6546" s="227"/>
      <c r="F6546" s="230"/>
      <c r="H6546" s="220"/>
      <c r="I6546" s="223"/>
    </row>
    <row r="6547" spans="1:9">
      <c r="A6547" s="230"/>
      <c r="B6547" s="230"/>
      <c r="C6547" s="231"/>
      <c r="D6547" s="223"/>
      <c r="E6547" s="227"/>
      <c r="F6547" s="230"/>
      <c r="H6547" s="220"/>
      <c r="I6547" s="223"/>
    </row>
    <row r="6548" spans="1:9">
      <c r="A6548" s="230"/>
      <c r="B6548" s="230"/>
      <c r="C6548" s="231"/>
      <c r="D6548" s="223"/>
      <c r="E6548" s="227"/>
      <c r="F6548" s="230"/>
      <c r="H6548" s="220"/>
      <c r="I6548" s="223"/>
    </row>
    <row r="6549" spans="1:9">
      <c r="A6549" s="230"/>
      <c r="B6549" s="230"/>
      <c r="C6549" s="231"/>
      <c r="D6549" s="223"/>
      <c r="E6549" s="227"/>
      <c r="F6549" s="230"/>
      <c r="H6549" s="220"/>
      <c r="I6549" s="223"/>
    </row>
    <row r="6550" spans="1:9">
      <c r="A6550" s="230"/>
      <c r="B6550" s="230"/>
      <c r="C6550" s="231"/>
      <c r="D6550" s="223"/>
      <c r="E6550" s="227"/>
      <c r="F6550" s="230"/>
      <c r="H6550" s="220"/>
      <c r="I6550" s="223"/>
    </row>
    <row r="6551" spans="1:9">
      <c r="A6551" s="230"/>
      <c r="B6551" s="230"/>
      <c r="C6551" s="231"/>
      <c r="D6551" s="223"/>
      <c r="E6551" s="227"/>
      <c r="F6551" s="230"/>
      <c r="H6551" s="220"/>
      <c r="I6551" s="223"/>
    </row>
    <row r="6552" spans="1:9">
      <c r="A6552" s="230"/>
      <c r="B6552" s="230"/>
      <c r="C6552" s="231"/>
      <c r="D6552" s="223"/>
      <c r="E6552" s="227"/>
      <c r="F6552" s="230"/>
      <c r="H6552" s="220"/>
      <c r="I6552" s="223"/>
    </row>
    <row r="6553" spans="1:9">
      <c r="A6553" s="230"/>
      <c r="B6553" s="230"/>
      <c r="C6553" s="231"/>
      <c r="D6553" s="223"/>
      <c r="E6553" s="227"/>
      <c r="F6553" s="230"/>
      <c r="H6553" s="220"/>
      <c r="I6553" s="223"/>
    </row>
    <row r="6554" spans="1:9">
      <c r="A6554" s="230"/>
      <c r="B6554" s="230"/>
      <c r="C6554" s="231"/>
      <c r="D6554" s="223"/>
      <c r="E6554" s="227"/>
      <c r="F6554" s="230"/>
      <c r="H6554" s="220"/>
      <c r="I6554" s="223"/>
    </row>
    <row r="6555" spans="1:9">
      <c r="A6555" s="230"/>
      <c r="B6555" s="230"/>
      <c r="C6555" s="231"/>
      <c r="D6555" s="223"/>
      <c r="E6555" s="227"/>
      <c r="F6555" s="230"/>
      <c r="H6555" s="220"/>
      <c r="I6555" s="223"/>
    </row>
    <row r="6556" spans="1:9">
      <c r="A6556" s="230"/>
      <c r="B6556" s="230"/>
      <c r="C6556" s="231"/>
      <c r="D6556" s="223"/>
      <c r="E6556" s="227"/>
      <c r="F6556" s="230"/>
      <c r="H6556" s="220"/>
      <c r="I6556" s="223"/>
    </row>
    <row r="6557" spans="1:9">
      <c r="A6557" s="230"/>
      <c r="B6557" s="230"/>
      <c r="C6557" s="231"/>
      <c r="D6557" s="223"/>
      <c r="E6557" s="227"/>
      <c r="F6557" s="230"/>
      <c r="H6557" s="220"/>
      <c r="I6557" s="223"/>
    </row>
    <row r="6558" spans="1:9">
      <c r="A6558" s="230"/>
      <c r="B6558" s="230"/>
      <c r="C6558" s="231"/>
      <c r="D6558" s="223"/>
      <c r="E6558" s="227"/>
      <c r="F6558" s="230"/>
      <c r="H6558" s="220"/>
      <c r="I6558" s="223"/>
    </row>
    <row r="6559" spans="1:9">
      <c r="A6559" s="230"/>
      <c r="B6559" s="230"/>
      <c r="C6559" s="231"/>
      <c r="D6559" s="223"/>
      <c r="E6559" s="227"/>
      <c r="F6559" s="230"/>
      <c r="H6559" s="220"/>
      <c r="I6559" s="223"/>
    </row>
    <row r="6560" spans="1:9">
      <c r="A6560" s="230"/>
      <c r="B6560" s="230"/>
      <c r="C6560" s="231"/>
      <c r="D6560" s="223"/>
      <c r="E6560" s="227"/>
      <c r="F6560" s="230"/>
      <c r="H6560" s="220"/>
      <c r="I6560" s="223"/>
    </row>
    <row r="6561" spans="1:9">
      <c r="A6561" s="230"/>
      <c r="B6561" s="230"/>
      <c r="C6561" s="231"/>
      <c r="D6561" s="223"/>
      <c r="E6561" s="227"/>
      <c r="F6561" s="230"/>
      <c r="H6561" s="220"/>
      <c r="I6561" s="223"/>
    </row>
    <row r="6562" spans="1:9">
      <c r="A6562" s="230"/>
      <c r="B6562" s="230"/>
      <c r="C6562" s="231"/>
      <c r="D6562" s="223"/>
      <c r="E6562" s="227"/>
      <c r="F6562" s="230"/>
      <c r="H6562" s="220"/>
      <c r="I6562" s="223"/>
    </row>
    <row r="6563" spans="1:9">
      <c r="A6563" s="230"/>
      <c r="B6563" s="230"/>
      <c r="C6563" s="231"/>
      <c r="D6563" s="223"/>
      <c r="E6563" s="227"/>
      <c r="F6563" s="230"/>
      <c r="H6563" s="220"/>
      <c r="I6563" s="223"/>
    </row>
    <row r="6564" spans="1:9">
      <c r="A6564" s="230"/>
      <c r="B6564" s="230"/>
      <c r="C6564" s="231"/>
      <c r="D6564" s="223"/>
      <c r="E6564" s="227"/>
      <c r="F6564" s="230"/>
      <c r="H6564" s="220"/>
      <c r="I6564" s="223"/>
    </row>
    <row r="6565" spans="1:9">
      <c r="A6565" s="230"/>
      <c r="B6565" s="230"/>
      <c r="C6565" s="231"/>
      <c r="D6565" s="223"/>
      <c r="E6565" s="227"/>
      <c r="F6565" s="230"/>
      <c r="H6565" s="220"/>
      <c r="I6565" s="223"/>
    </row>
    <row r="6566" spans="1:9">
      <c r="A6566" s="230"/>
      <c r="B6566" s="230"/>
      <c r="C6566" s="231"/>
      <c r="D6566" s="223"/>
      <c r="E6566" s="227"/>
      <c r="F6566" s="230"/>
      <c r="H6566" s="220"/>
      <c r="I6566" s="223"/>
    </row>
    <row r="6567" spans="1:9">
      <c r="A6567" s="230"/>
      <c r="B6567" s="230"/>
      <c r="C6567" s="231"/>
      <c r="D6567" s="223"/>
      <c r="E6567" s="227"/>
      <c r="F6567" s="230"/>
      <c r="H6567" s="220"/>
      <c r="I6567" s="223"/>
    </row>
    <row r="6568" spans="1:9">
      <c r="A6568" s="230"/>
      <c r="B6568" s="230"/>
      <c r="C6568" s="231"/>
      <c r="D6568" s="223"/>
      <c r="E6568" s="227"/>
      <c r="F6568" s="230"/>
      <c r="H6568" s="220"/>
      <c r="I6568" s="223"/>
    </row>
    <row r="6569" spans="1:9">
      <c r="A6569" s="230"/>
      <c r="B6569" s="230"/>
      <c r="C6569" s="231"/>
      <c r="D6569" s="223"/>
      <c r="E6569" s="227"/>
      <c r="F6569" s="230"/>
      <c r="H6569" s="220"/>
      <c r="I6569" s="223"/>
    </row>
    <row r="6570" spans="1:9">
      <c r="A6570" s="230"/>
      <c r="B6570" s="230"/>
      <c r="C6570" s="231"/>
      <c r="D6570" s="223"/>
      <c r="E6570" s="227"/>
      <c r="F6570" s="230"/>
      <c r="H6570" s="220"/>
      <c r="I6570" s="223"/>
    </row>
    <row r="6571" spans="1:9">
      <c r="A6571" s="230"/>
      <c r="B6571" s="230"/>
      <c r="C6571" s="231"/>
      <c r="D6571" s="223"/>
      <c r="E6571" s="227"/>
      <c r="F6571" s="230"/>
      <c r="H6571" s="220"/>
      <c r="I6571" s="223"/>
    </row>
    <row r="6572" spans="1:9">
      <c r="A6572" s="230"/>
      <c r="B6572" s="230"/>
      <c r="C6572" s="231"/>
      <c r="D6572" s="223"/>
      <c r="E6572" s="227"/>
      <c r="F6572" s="230"/>
      <c r="H6572" s="220"/>
      <c r="I6572" s="223"/>
    </row>
    <row r="6573" spans="1:9">
      <c r="A6573" s="230"/>
      <c r="B6573" s="230"/>
      <c r="C6573" s="231"/>
      <c r="D6573" s="223"/>
      <c r="E6573" s="227"/>
      <c r="F6573" s="230"/>
      <c r="H6573" s="220"/>
      <c r="I6573" s="223"/>
    </row>
    <row r="6574" spans="1:9">
      <c r="A6574" s="230"/>
      <c r="B6574" s="230"/>
      <c r="C6574" s="231"/>
      <c r="D6574" s="223"/>
      <c r="E6574" s="227"/>
      <c r="F6574" s="230"/>
      <c r="H6574" s="220"/>
      <c r="I6574" s="223"/>
    </row>
    <row r="6575" spans="1:9">
      <c r="A6575" s="230"/>
      <c r="B6575" s="230"/>
      <c r="C6575" s="231"/>
      <c r="D6575" s="223"/>
      <c r="E6575" s="227"/>
      <c r="F6575" s="230"/>
      <c r="H6575" s="220"/>
      <c r="I6575" s="223"/>
    </row>
    <row r="6576" spans="1:9">
      <c r="A6576" s="230"/>
      <c r="B6576" s="230"/>
      <c r="C6576" s="231"/>
      <c r="D6576" s="223"/>
      <c r="E6576" s="227"/>
      <c r="F6576" s="230"/>
      <c r="H6576" s="220"/>
      <c r="I6576" s="223"/>
    </row>
    <row r="6577" spans="1:9">
      <c r="A6577" s="230"/>
      <c r="B6577" s="230"/>
      <c r="C6577" s="231"/>
      <c r="D6577" s="223"/>
      <c r="E6577" s="227"/>
      <c r="F6577" s="230"/>
      <c r="H6577" s="220"/>
      <c r="I6577" s="223"/>
    </row>
    <row r="6578" spans="1:9">
      <c r="A6578" s="230"/>
      <c r="B6578" s="230"/>
      <c r="C6578" s="231"/>
      <c r="D6578" s="223"/>
      <c r="E6578" s="227"/>
      <c r="F6578" s="230"/>
      <c r="H6578" s="220"/>
      <c r="I6578" s="223"/>
    </row>
    <row r="6579" spans="1:9">
      <c r="A6579" s="230"/>
      <c r="B6579" s="230"/>
      <c r="C6579" s="231"/>
      <c r="D6579" s="223"/>
      <c r="E6579" s="227"/>
      <c r="F6579" s="230"/>
      <c r="H6579" s="220"/>
      <c r="I6579" s="223"/>
    </row>
    <row r="6580" spans="1:9">
      <c r="A6580" s="230"/>
      <c r="B6580" s="230"/>
      <c r="C6580" s="231"/>
      <c r="D6580" s="223"/>
      <c r="E6580" s="227"/>
      <c r="F6580" s="230"/>
      <c r="H6580" s="220"/>
      <c r="I6580" s="223"/>
    </row>
    <row r="6581" spans="1:9">
      <c r="A6581" s="230"/>
      <c r="B6581" s="230"/>
      <c r="C6581" s="231"/>
      <c r="D6581" s="223"/>
      <c r="E6581" s="227"/>
      <c r="F6581" s="230"/>
      <c r="H6581" s="220"/>
      <c r="I6581" s="223"/>
    </row>
    <row r="6582" spans="1:9">
      <c r="A6582" s="230"/>
      <c r="B6582" s="230"/>
      <c r="C6582" s="231"/>
      <c r="D6582" s="223"/>
      <c r="E6582" s="227"/>
      <c r="F6582" s="230"/>
      <c r="H6582" s="220"/>
      <c r="I6582" s="223"/>
    </row>
    <row r="6583" spans="1:9">
      <c r="A6583" s="230"/>
      <c r="B6583" s="230"/>
      <c r="C6583" s="231"/>
      <c r="D6583" s="223"/>
      <c r="E6583" s="227"/>
      <c r="F6583" s="230"/>
      <c r="H6583" s="220"/>
      <c r="I6583" s="223"/>
    </row>
    <row r="6584" spans="1:9">
      <c r="A6584" s="230"/>
      <c r="B6584" s="230"/>
      <c r="C6584" s="231"/>
      <c r="D6584" s="223"/>
      <c r="E6584" s="227"/>
      <c r="F6584" s="230"/>
      <c r="H6584" s="220"/>
      <c r="I6584" s="223"/>
    </row>
    <row r="6585" spans="1:9">
      <c r="A6585" s="230"/>
      <c r="B6585" s="230"/>
      <c r="C6585" s="231"/>
      <c r="D6585" s="223"/>
      <c r="E6585" s="227"/>
      <c r="F6585" s="230"/>
      <c r="H6585" s="220"/>
      <c r="I6585" s="223"/>
    </row>
    <row r="6586" spans="1:9">
      <c r="A6586" s="230"/>
      <c r="B6586" s="230"/>
      <c r="C6586" s="231"/>
      <c r="D6586" s="223"/>
      <c r="E6586" s="227"/>
      <c r="F6586" s="230"/>
      <c r="H6586" s="220"/>
      <c r="I6586" s="223"/>
    </row>
    <row r="6587" spans="1:9">
      <c r="A6587" s="230"/>
      <c r="B6587" s="230"/>
      <c r="C6587" s="231"/>
      <c r="D6587" s="223"/>
      <c r="E6587" s="227"/>
      <c r="F6587" s="230"/>
      <c r="H6587" s="220"/>
      <c r="I6587" s="223"/>
    </row>
    <row r="6588" spans="1:9">
      <c r="A6588" s="230"/>
      <c r="B6588" s="230"/>
      <c r="C6588" s="231"/>
      <c r="D6588" s="223"/>
      <c r="E6588" s="227"/>
      <c r="F6588" s="230"/>
      <c r="H6588" s="220"/>
      <c r="I6588" s="223"/>
    </row>
    <row r="6589" spans="1:9">
      <c r="A6589" s="230"/>
      <c r="B6589" s="230"/>
      <c r="C6589" s="231"/>
      <c r="D6589" s="223"/>
      <c r="E6589" s="227"/>
      <c r="F6589" s="230"/>
      <c r="H6589" s="220"/>
      <c r="I6589" s="223"/>
    </row>
    <row r="6590" spans="1:9">
      <c r="A6590" s="230"/>
      <c r="B6590" s="230"/>
      <c r="C6590" s="231"/>
      <c r="D6590" s="223"/>
      <c r="E6590" s="227"/>
      <c r="F6590" s="230"/>
      <c r="H6590" s="220"/>
      <c r="I6590" s="223"/>
    </row>
    <row r="6591" spans="1:9">
      <c r="A6591" s="230"/>
      <c r="B6591" s="230"/>
      <c r="C6591" s="231"/>
      <c r="D6591" s="223"/>
      <c r="E6591" s="227"/>
      <c r="F6591" s="230"/>
      <c r="H6591" s="220"/>
      <c r="I6591" s="223"/>
    </row>
    <row r="6592" spans="1:9">
      <c r="A6592" s="230"/>
      <c r="B6592" s="230"/>
      <c r="C6592" s="231"/>
      <c r="D6592" s="223"/>
      <c r="E6592" s="227"/>
      <c r="F6592" s="230"/>
      <c r="H6592" s="220"/>
      <c r="I6592" s="223"/>
    </row>
    <row r="6593" spans="1:9">
      <c r="A6593" s="230"/>
      <c r="B6593" s="230"/>
      <c r="C6593" s="231"/>
      <c r="D6593" s="223"/>
      <c r="E6593" s="227"/>
      <c r="F6593" s="230"/>
      <c r="H6593" s="220"/>
      <c r="I6593" s="223"/>
    </row>
    <row r="6594" spans="1:9">
      <c r="A6594" s="230"/>
      <c r="B6594" s="230"/>
      <c r="C6594" s="231"/>
      <c r="D6594" s="223"/>
      <c r="E6594" s="227"/>
      <c r="F6594" s="230"/>
      <c r="H6594" s="220"/>
      <c r="I6594" s="223"/>
    </row>
    <row r="6595" spans="1:9">
      <c r="A6595" s="230"/>
      <c r="B6595" s="230"/>
      <c r="C6595" s="231"/>
      <c r="D6595" s="223"/>
      <c r="E6595" s="227"/>
      <c r="F6595" s="230"/>
      <c r="H6595" s="220"/>
      <c r="I6595" s="223"/>
    </row>
    <row r="6596" spans="1:9">
      <c r="A6596" s="230"/>
      <c r="B6596" s="230"/>
      <c r="C6596" s="231"/>
      <c r="D6596" s="223"/>
      <c r="E6596" s="227"/>
      <c r="F6596" s="230"/>
      <c r="H6596" s="220"/>
      <c r="I6596" s="223"/>
    </row>
    <row r="6597" spans="1:9">
      <c r="A6597" s="230"/>
      <c r="B6597" s="230"/>
      <c r="C6597" s="231"/>
      <c r="D6597" s="223"/>
      <c r="E6597" s="227"/>
      <c r="F6597" s="230"/>
      <c r="H6597" s="220"/>
      <c r="I6597" s="223"/>
    </row>
    <row r="6598" spans="1:9">
      <c r="A6598" s="230"/>
      <c r="B6598" s="230"/>
      <c r="C6598" s="231"/>
      <c r="D6598" s="223"/>
      <c r="E6598" s="227"/>
      <c r="F6598" s="230"/>
      <c r="H6598" s="220"/>
      <c r="I6598" s="223"/>
    </row>
    <row r="6599" spans="1:9">
      <c r="A6599" s="230"/>
      <c r="B6599" s="230"/>
      <c r="C6599" s="231"/>
      <c r="D6599" s="223"/>
      <c r="E6599" s="227"/>
      <c r="F6599" s="230"/>
      <c r="H6599" s="220"/>
      <c r="I6599" s="223"/>
    </row>
    <row r="6600" spans="1:9">
      <c r="A6600" s="230"/>
      <c r="B6600" s="230"/>
      <c r="C6600" s="231"/>
      <c r="D6600" s="223"/>
      <c r="E6600" s="227"/>
      <c r="F6600" s="230"/>
      <c r="H6600" s="220"/>
      <c r="I6600" s="223"/>
    </row>
    <row r="6601" spans="1:9">
      <c r="A6601" s="230"/>
      <c r="B6601" s="230"/>
      <c r="C6601" s="231"/>
      <c r="D6601" s="223"/>
      <c r="E6601" s="227"/>
      <c r="F6601" s="230"/>
      <c r="H6601" s="220"/>
      <c r="I6601" s="223"/>
    </row>
    <row r="6602" spans="1:9">
      <c r="A6602" s="230"/>
      <c r="B6602" s="230"/>
      <c r="C6602" s="231"/>
      <c r="D6602" s="223"/>
      <c r="E6602" s="227"/>
      <c r="F6602" s="230"/>
      <c r="H6602" s="220"/>
      <c r="I6602" s="223"/>
    </row>
    <row r="6603" spans="1:9">
      <c r="A6603" s="230"/>
      <c r="B6603" s="230"/>
      <c r="C6603" s="231"/>
      <c r="D6603" s="223"/>
      <c r="E6603" s="227"/>
      <c r="F6603" s="230"/>
      <c r="H6603" s="220"/>
      <c r="I6603" s="223"/>
    </row>
    <row r="6604" spans="1:9">
      <c r="A6604" s="230"/>
      <c r="B6604" s="230"/>
      <c r="C6604" s="231"/>
      <c r="D6604" s="223"/>
      <c r="E6604" s="227"/>
      <c r="F6604" s="230"/>
      <c r="H6604" s="220"/>
      <c r="I6604" s="223"/>
    </row>
    <row r="6605" spans="1:9">
      <c r="A6605" s="230"/>
      <c r="B6605" s="230"/>
      <c r="C6605" s="231"/>
      <c r="D6605" s="223"/>
      <c r="E6605" s="227"/>
      <c r="F6605" s="230"/>
      <c r="H6605" s="220"/>
      <c r="I6605" s="223"/>
    </row>
    <row r="6606" spans="1:9">
      <c r="A6606" s="230"/>
      <c r="B6606" s="230"/>
      <c r="C6606" s="231"/>
      <c r="D6606" s="223"/>
      <c r="E6606" s="227"/>
      <c r="F6606" s="230"/>
      <c r="H6606" s="220"/>
      <c r="I6606" s="223"/>
    </row>
    <row r="6607" spans="1:9">
      <c r="A6607" s="230"/>
      <c r="B6607" s="230"/>
      <c r="C6607" s="231"/>
      <c r="D6607" s="223"/>
      <c r="E6607" s="227"/>
      <c r="F6607" s="230"/>
      <c r="H6607" s="220"/>
      <c r="I6607" s="223"/>
    </row>
    <row r="6608" spans="1:9">
      <c r="A6608" s="230"/>
      <c r="B6608" s="230"/>
      <c r="C6608" s="231"/>
      <c r="D6608" s="223"/>
      <c r="E6608" s="227"/>
      <c r="F6608" s="230"/>
      <c r="H6608" s="220"/>
      <c r="I6608" s="223"/>
    </row>
    <row r="6609" spans="1:9">
      <c r="A6609" s="230"/>
      <c r="B6609" s="230"/>
      <c r="C6609" s="231"/>
      <c r="D6609" s="223"/>
      <c r="E6609" s="227"/>
      <c r="F6609" s="230"/>
      <c r="H6609" s="220"/>
      <c r="I6609" s="223"/>
    </row>
    <row r="6610" spans="1:9">
      <c r="A6610" s="230"/>
      <c r="B6610" s="230"/>
      <c r="C6610" s="231"/>
      <c r="D6610" s="223"/>
      <c r="E6610" s="227"/>
      <c r="F6610" s="230"/>
      <c r="H6610" s="220"/>
      <c r="I6610" s="223"/>
    </row>
    <row r="6611" spans="1:9">
      <c r="A6611" s="230"/>
      <c r="B6611" s="230"/>
      <c r="C6611" s="231"/>
      <c r="D6611" s="223"/>
      <c r="E6611" s="227"/>
      <c r="F6611" s="230"/>
      <c r="H6611" s="220"/>
      <c r="I6611" s="223"/>
    </row>
    <row r="6612" spans="1:9">
      <c r="A6612" s="230"/>
      <c r="B6612" s="230"/>
      <c r="C6612" s="231"/>
      <c r="D6612" s="223"/>
      <c r="E6612" s="227"/>
      <c r="F6612" s="230"/>
      <c r="H6612" s="220"/>
      <c r="I6612" s="223"/>
    </row>
    <row r="6613" spans="1:9">
      <c r="A6613" s="230"/>
      <c r="B6613" s="230"/>
      <c r="C6613" s="231"/>
      <c r="D6613" s="223"/>
      <c r="E6613" s="227"/>
      <c r="F6613" s="230"/>
      <c r="H6613" s="220"/>
      <c r="I6613" s="223"/>
    </row>
    <row r="6614" spans="1:9">
      <c r="A6614" s="230"/>
      <c r="B6614" s="230"/>
      <c r="C6614" s="231"/>
      <c r="D6614" s="223"/>
      <c r="E6614" s="227"/>
      <c r="F6614" s="230"/>
      <c r="H6614" s="220"/>
      <c r="I6614" s="223"/>
    </row>
    <row r="6615" spans="1:9">
      <c r="A6615" s="230"/>
      <c r="B6615" s="230"/>
      <c r="C6615" s="231"/>
      <c r="D6615" s="223"/>
      <c r="E6615" s="227"/>
      <c r="F6615" s="230"/>
      <c r="H6615" s="220"/>
      <c r="I6615" s="223"/>
    </row>
    <row r="6616" spans="1:9">
      <c r="A6616" s="230"/>
      <c r="B6616" s="230"/>
      <c r="C6616" s="231"/>
      <c r="D6616" s="223"/>
      <c r="E6616" s="227"/>
      <c r="F6616" s="230"/>
      <c r="H6616" s="220"/>
      <c r="I6616" s="223"/>
    </row>
    <row r="6617" spans="1:9">
      <c r="A6617" s="230"/>
      <c r="B6617" s="230"/>
      <c r="C6617" s="231"/>
      <c r="D6617" s="223"/>
      <c r="E6617" s="227"/>
      <c r="F6617" s="230"/>
      <c r="H6617" s="220"/>
      <c r="I6617" s="223"/>
    </row>
    <row r="6618" spans="1:9">
      <c r="A6618" s="230"/>
      <c r="B6618" s="230"/>
      <c r="C6618" s="231"/>
      <c r="D6618" s="223"/>
      <c r="E6618" s="227"/>
      <c r="F6618" s="230"/>
      <c r="H6618" s="220"/>
      <c r="I6618" s="223"/>
    </row>
    <row r="6619" spans="1:9">
      <c r="A6619" s="230"/>
      <c r="B6619" s="230"/>
      <c r="C6619" s="231"/>
      <c r="D6619" s="223"/>
      <c r="E6619" s="227"/>
      <c r="F6619" s="230"/>
      <c r="H6619" s="220"/>
      <c r="I6619" s="223"/>
    </row>
    <row r="6620" spans="1:9">
      <c r="A6620" s="230"/>
      <c r="B6620" s="230"/>
      <c r="C6620" s="231"/>
      <c r="D6620" s="223"/>
      <c r="E6620" s="227"/>
      <c r="F6620" s="230"/>
      <c r="H6620" s="220"/>
      <c r="I6620" s="223"/>
    </row>
    <row r="6621" spans="1:9">
      <c r="A6621" s="230"/>
      <c r="B6621" s="230"/>
      <c r="C6621" s="231"/>
      <c r="D6621" s="223"/>
      <c r="E6621" s="227"/>
      <c r="F6621" s="230"/>
      <c r="H6621" s="220"/>
      <c r="I6621" s="223"/>
    </row>
    <row r="6622" spans="1:9">
      <c r="A6622" s="230"/>
      <c r="B6622" s="230"/>
      <c r="C6622" s="231"/>
      <c r="D6622" s="223"/>
      <c r="E6622" s="227"/>
      <c r="F6622" s="230"/>
      <c r="H6622" s="220"/>
      <c r="I6622" s="223"/>
    </row>
    <row r="6623" spans="1:9">
      <c r="A6623" s="230"/>
      <c r="B6623" s="230"/>
      <c r="C6623" s="231"/>
      <c r="D6623" s="223"/>
      <c r="E6623" s="227"/>
      <c r="F6623" s="230"/>
      <c r="H6623" s="220"/>
      <c r="I6623" s="223"/>
    </row>
    <row r="6624" spans="1:9">
      <c r="A6624" s="230"/>
      <c r="B6624" s="230"/>
      <c r="C6624" s="231"/>
      <c r="D6624" s="223"/>
      <c r="E6624" s="227"/>
      <c r="F6624" s="230"/>
      <c r="H6624" s="220"/>
      <c r="I6624" s="223"/>
    </row>
    <row r="6625" spans="1:9">
      <c r="A6625" s="230"/>
      <c r="B6625" s="230"/>
      <c r="C6625" s="231"/>
      <c r="D6625" s="223"/>
      <c r="E6625" s="227"/>
      <c r="F6625" s="230"/>
      <c r="H6625" s="220"/>
      <c r="I6625" s="223"/>
    </row>
    <row r="6626" spans="1:9">
      <c r="A6626" s="230"/>
      <c r="B6626" s="230"/>
      <c r="C6626" s="231"/>
      <c r="D6626" s="223"/>
      <c r="E6626" s="227"/>
      <c r="F6626" s="230"/>
      <c r="H6626" s="220"/>
      <c r="I6626" s="223"/>
    </row>
    <row r="6627" spans="1:9">
      <c r="A6627" s="230"/>
      <c r="B6627" s="230"/>
      <c r="C6627" s="231"/>
      <c r="D6627" s="223"/>
      <c r="E6627" s="227"/>
      <c r="F6627" s="230"/>
      <c r="H6627" s="220"/>
      <c r="I6627" s="223"/>
    </row>
    <row r="6628" spans="1:9">
      <c r="A6628" s="230"/>
      <c r="B6628" s="230"/>
      <c r="C6628" s="231"/>
      <c r="D6628" s="223"/>
      <c r="E6628" s="227"/>
      <c r="F6628" s="230"/>
      <c r="H6628" s="220"/>
      <c r="I6628" s="223"/>
    </row>
    <row r="6629" spans="1:9">
      <c r="A6629" s="230"/>
      <c r="B6629" s="230"/>
      <c r="C6629" s="231"/>
      <c r="D6629" s="223"/>
      <c r="E6629" s="227"/>
      <c r="F6629" s="230"/>
      <c r="H6629" s="220"/>
      <c r="I6629" s="223"/>
    </row>
    <row r="6630" spans="1:9">
      <c r="A6630" s="230"/>
      <c r="B6630" s="230"/>
      <c r="C6630" s="231"/>
      <c r="D6630" s="223"/>
      <c r="E6630" s="227"/>
      <c r="F6630" s="230"/>
      <c r="H6630" s="220"/>
      <c r="I6630" s="223"/>
    </row>
    <row r="6631" spans="1:9">
      <c r="A6631" s="230"/>
      <c r="B6631" s="230"/>
      <c r="C6631" s="231"/>
      <c r="D6631" s="223"/>
      <c r="E6631" s="227"/>
      <c r="F6631" s="230"/>
      <c r="H6631" s="220"/>
      <c r="I6631" s="223"/>
    </row>
    <row r="6632" spans="1:9">
      <c r="A6632" s="230"/>
      <c r="B6632" s="230"/>
      <c r="C6632" s="231"/>
      <c r="D6632" s="223"/>
      <c r="E6632" s="227"/>
      <c r="F6632" s="230"/>
      <c r="H6632" s="220"/>
      <c r="I6632" s="223"/>
    </row>
    <row r="6633" spans="1:9">
      <c r="A6633" s="230"/>
      <c r="B6633" s="230"/>
      <c r="C6633" s="231"/>
      <c r="D6633" s="223"/>
      <c r="E6633" s="227"/>
      <c r="F6633" s="230"/>
      <c r="H6633" s="220"/>
      <c r="I6633" s="223"/>
    </row>
    <row r="6634" spans="1:9">
      <c r="A6634" s="230"/>
      <c r="B6634" s="230"/>
      <c r="C6634" s="231"/>
      <c r="D6634" s="223"/>
      <c r="E6634" s="227"/>
      <c r="F6634" s="230"/>
      <c r="H6634" s="220"/>
      <c r="I6634" s="223"/>
    </row>
    <row r="6635" spans="1:9">
      <c r="A6635" s="230"/>
      <c r="B6635" s="230"/>
      <c r="C6635" s="231"/>
      <c r="D6635" s="223"/>
      <c r="E6635" s="227"/>
      <c r="F6635" s="230"/>
      <c r="H6635" s="220"/>
      <c r="I6635" s="223"/>
    </row>
    <row r="6636" spans="1:9">
      <c r="A6636" s="230"/>
      <c r="B6636" s="230"/>
      <c r="C6636" s="231"/>
      <c r="D6636" s="223"/>
      <c r="E6636" s="227"/>
      <c r="F6636" s="230"/>
      <c r="H6636" s="220"/>
      <c r="I6636" s="223"/>
    </row>
    <row r="6637" spans="1:9">
      <c r="A6637" s="230"/>
      <c r="B6637" s="230"/>
      <c r="C6637" s="231"/>
      <c r="D6637" s="223"/>
      <c r="E6637" s="227"/>
      <c r="F6637" s="230"/>
      <c r="H6637" s="220"/>
      <c r="I6637" s="223"/>
    </row>
    <row r="6638" spans="1:9">
      <c r="A6638" s="230"/>
      <c r="B6638" s="230"/>
      <c r="C6638" s="231"/>
      <c r="D6638" s="223"/>
      <c r="E6638" s="227"/>
      <c r="F6638" s="230"/>
      <c r="H6638" s="220"/>
      <c r="I6638" s="223"/>
    </row>
    <row r="6639" spans="1:9">
      <c r="A6639" s="230"/>
      <c r="B6639" s="230"/>
      <c r="C6639" s="231"/>
      <c r="D6639" s="223"/>
      <c r="E6639" s="227"/>
      <c r="F6639" s="230"/>
      <c r="H6639" s="220"/>
      <c r="I6639" s="223"/>
    </row>
    <row r="6640" spans="1:9">
      <c r="A6640" s="230"/>
      <c r="B6640" s="230"/>
      <c r="C6640" s="231"/>
      <c r="D6640" s="223"/>
      <c r="E6640" s="227"/>
      <c r="F6640" s="230"/>
      <c r="H6640" s="220"/>
      <c r="I6640" s="223"/>
    </row>
    <row r="6641" spans="1:9">
      <c r="A6641" s="230"/>
      <c r="B6641" s="230"/>
      <c r="C6641" s="231"/>
      <c r="D6641" s="223"/>
      <c r="E6641" s="227"/>
      <c r="F6641" s="230"/>
      <c r="H6641" s="220"/>
      <c r="I6641" s="223"/>
    </row>
    <row r="6642" spans="1:9">
      <c r="A6642" s="230"/>
      <c r="B6642" s="230"/>
      <c r="C6642" s="231"/>
      <c r="D6642" s="223"/>
      <c r="E6642" s="227"/>
      <c r="F6642" s="230"/>
      <c r="H6642" s="220"/>
      <c r="I6642" s="223"/>
    </row>
    <row r="6643" spans="1:9">
      <c r="A6643" s="230"/>
      <c r="B6643" s="230"/>
      <c r="C6643" s="231"/>
      <c r="D6643" s="223"/>
      <c r="E6643" s="227"/>
      <c r="F6643" s="230"/>
      <c r="H6643" s="220"/>
      <c r="I6643" s="223"/>
    </row>
    <row r="6644" spans="1:9">
      <c r="A6644" s="230"/>
      <c r="B6644" s="230"/>
      <c r="C6644" s="231"/>
      <c r="D6644" s="223"/>
      <c r="E6644" s="227"/>
      <c r="F6644" s="230"/>
      <c r="H6644" s="220"/>
      <c r="I6644" s="223"/>
    </row>
    <row r="6645" spans="1:9">
      <c r="A6645" s="230"/>
      <c r="B6645" s="230"/>
      <c r="C6645" s="231"/>
      <c r="D6645" s="223"/>
      <c r="E6645" s="227"/>
      <c r="F6645" s="230"/>
      <c r="H6645" s="220"/>
      <c r="I6645" s="223"/>
    </row>
    <row r="6646" spans="1:9">
      <c r="A6646" s="230"/>
      <c r="B6646" s="230"/>
      <c r="C6646" s="231"/>
      <c r="D6646" s="223"/>
      <c r="E6646" s="227"/>
      <c r="F6646" s="230"/>
      <c r="H6646" s="220"/>
      <c r="I6646" s="223"/>
    </row>
    <row r="6647" spans="1:9">
      <c r="A6647" s="230"/>
      <c r="B6647" s="230"/>
      <c r="C6647" s="231"/>
      <c r="D6647" s="223"/>
      <c r="E6647" s="227"/>
      <c r="F6647" s="230"/>
      <c r="H6647" s="220"/>
      <c r="I6647" s="223"/>
    </row>
    <row r="6648" spans="1:9">
      <c r="A6648" s="230"/>
      <c r="B6648" s="230"/>
      <c r="C6648" s="231"/>
      <c r="D6648" s="223"/>
      <c r="E6648" s="227"/>
      <c r="F6648" s="230"/>
      <c r="H6648" s="220"/>
      <c r="I6648" s="223"/>
    </row>
    <row r="6649" spans="1:9">
      <c r="A6649" s="230"/>
      <c r="B6649" s="230"/>
      <c r="C6649" s="231"/>
      <c r="D6649" s="223"/>
      <c r="E6649" s="227"/>
      <c r="F6649" s="230"/>
      <c r="H6649" s="220"/>
      <c r="I6649" s="223"/>
    </row>
    <row r="6650" spans="1:9">
      <c r="A6650" s="230"/>
      <c r="B6650" s="230"/>
      <c r="C6650" s="231"/>
      <c r="D6650" s="223"/>
      <c r="E6650" s="227"/>
      <c r="F6650" s="230"/>
      <c r="H6650" s="220"/>
      <c r="I6650" s="223"/>
    </row>
    <row r="6651" spans="1:9">
      <c r="A6651" s="230"/>
      <c r="B6651" s="230"/>
      <c r="C6651" s="231"/>
      <c r="D6651" s="223"/>
      <c r="E6651" s="227"/>
      <c r="F6651" s="230"/>
      <c r="H6651" s="220"/>
      <c r="I6651" s="223"/>
    </row>
    <row r="6652" spans="1:9">
      <c r="A6652" s="230"/>
      <c r="B6652" s="230"/>
      <c r="C6652" s="231"/>
      <c r="D6652" s="223"/>
      <c r="E6652" s="227"/>
      <c r="F6652" s="230"/>
      <c r="H6652" s="220"/>
      <c r="I6652" s="223"/>
    </row>
    <row r="6653" spans="1:9">
      <c r="A6653" s="230"/>
      <c r="B6653" s="230"/>
      <c r="C6653" s="231"/>
      <c r="D6653" s="223"/>
      <c r="E6653" s="227"/>
      <c r="F6653" s="230"/>
      <c r="H6653" s="220"/>
      <c r="I6653" s="223"/>
    </row>
    <row r="6654" spans="1:9">
      <c r="A6654" s="230"/>
      <c r="B6654" s="230"/>
      <c r="C6654" s="231"/>
      <c r="D6654" s="223"/>
      <c r="E6654" s="227"/>
      <c r="F6654" s="230"/>
      <c r="H6654" s="220"/>
      <c r="I6654" s="223"/>
    </row>
    <row r="6655" spans="1:9">
      <c r="A6655" s="230"/>
      <c r="B6655" s="230"/>
      <c r="C6655" s="231"/>
      <c r="D6655" s="223"/>
      <c r="E6655" s="227"/>
      <c r="F6655" s="230"/>
      <c r="H6655" s="220"/>
      <c r="I6655" s="223"/>
    </row>
    <row r="6656" spans="1:9">
      <c r="A6656" s="230"/>
      <c r="B6656" s="230"/>
      <c r="C6656" s="231"/>
      <c r="D6656" s="223"/>
      <c r="E6656" s="227"/>
      <c r="F6656" s="230"/>
      <c r="H6656" s="220"/>
      <c r="I6656" s="223"/>
    </row>
    <row r="6657" spans="1:9">
      <c r="A6657" s="230"/>
      <c r="B6657" s="230"/>
      <c r="C6657" s="231"/>
      <c r="D6657" s="223"/>
      <c r="E6657" s="227"/>
      <c r="F6657" s="230"/>
      <c r="H6657" s="220"/>
      <c r="I6657" s="223"/>
    </row>
    <row r="6658" spans="1:9">
      <c r="A6658" s="230"/>
      <c r="B6658" s="230"/>
      <c r="C6658" s="231"/>
      <c r="D6658" s="223"/>
      <c r="E6658" s="227"/>
      <c r="F6658" s="230"/>
      <c r="H6658" s="220"/>
      <c r="I6658" s="223"/>
    </row>
    <row r="6659" spans="1:9">
      <c r="A6659" s="230"/>
      <c r="B6659" s="230"/>
      <c r="C6659" s="231"/>
      <c r="D6659" s="223"/>
      <c r="E6659" s="227"/>
      <c r="F6659" s="230"/>
      <c r="H6659" s="220"/>
      <c r="I6659" s="223"/>
    </row>
    <row r="6660" spans="1:9">
      <c r="A6660" s="230"/>
      <c r="B6660" s="230"/>
      <c r="C6660" s="231"/>
      <c r="D6660" s="223"/>
      <c r="E6660" s="227"/>
      <c r="F6660" s="230"/>
      <c r="H6660" s="220"/>
      <c r="I6660" s="223"/>
    </row>
    <row r="6661" spans="1:9">
      <c r="A6661" s="230"/>
      <c r="B6661" s="230"/>
      <c r="C6661" s="231"/>
      <c r="D6661" s="223"/>
      <c r="E6661" s="227"/>
      <c r="F6661" s="230"/>
      <c r="H6661" s="220"/>
      <c r="I6661" s="223"/>
    </row>
    <row r="6662" spans="1:9">
      <c r="A6662" s="230"/>
      <c r="B6662" s="230"/>
      <c r="C6662" s="231"/>
      <c r="D6662" s="223"/>
      <c r="E6662" s="227"/>
      <c r="F6662" s="230"/>
      <c r="H6662" s="220"/>
      <c r="I6662" s="223"/>
    </row>
    <row r="6663" spans="1:9">
      <c r="A6663" s="230"/>
      <c r="B6663" s="230"/>
      <c r="C6663" s="231"/>
      <c r="D6663" s="223"/>
      <c r="E6663" s="227"/>
      <c r="F6663" s="230"/>
      <c r="H6663" s="220"/>
      <c r="I6663" s="223"/>
    </row>
    <row r="6664" spans="1:9">
      <c r="A6664" s="230"/>
      <c r="B6664" s="230"/>
      <c r="C6664" s="231"/>
      <c r="D6664" s="223"/>
      <c r="E6664" s="227"/>
      <c r="F6664" s="230"/>
      <c r="H6664" s="220"/>
      <c r="I6664" s="223"/>
    </row>
    <row r="6665" spans="1:9">
      <c r="A6665" s="230"/>
      <c r="B6665" s="230"/>
      <c r="C6665" s="231"/>
      <c r="D6665" s="223"/>
      <c r="E6665" s="227"/>
      <c r="F6665" s="230"/>
      <c r="H6665" s="220"/>
      <c r="I6665" s="223"/>
    </row>
    <row r="6666" spans="1:9">
      <c r="A6666" s="230"/>
      <c r="B6666" s="230"/>
      <c r="C6666" s="231"/>
      <c r="D6666" s="223"/>
      <c r="E6666" s="227"/>
      <c r="F6666" s="230"/>
      <c r="H6666" s="220"/>
      <c r="I6666" s="223"/>
    </row>
    <row r="6667" spans="1:9">
      <c r="A6667" s="230"/>
      <c r="B6667" s="230"/>
      <c r="C6667" s="231"/>
      <c r="D6667" s="223"/>
      <c r="E6667" s="227"/>
      <c r="F6667" s="230"/>
      <c r="H6667" s="220"/>
      <c r="I6667" s="223"/>
    </row>
    <row r="6668" spans="1:9">
      <c r="A6668" s="230"/>
      <c r="B6668" s="230"/>
      <c r="C6668" s="231"/>
      <c r="D6668" s="223"/>
      <c r="E6668" s="227"/>
      <c r="F6668" s="230"/>
      <c r="H6668" s="220"/>
      <c r="I6668" s="223"/>
    </row>
    <row r="6669" spans="1:9">
      <c r="A6669" s="230"/>
      <c r="B6669" s="230"/>
      <c r="C6669" s="231"/>
      <c r="D6669" s="223"/>
      <c r="E6669" s="227"/>
      <c r="F6669" s="230"/>
      <c r="H6669" s="220"/>
      <c r="I6669" s="223"/>
    </row>
    <row r="6670" spans="1:9">
      <c r="A6670" s="230"/>
      <c r="B6670" s="230"/>
      <c r="C6670" s="231"/>
      <c r="D6670" s="223"/>
      <c r="E6670" s="227"/>
      <c r="F6670" s="230"/>
      <c r="H6670" s="220"/>
      <c r="I6670" s="223"/>
    </row>
    <row r="6671" spans="1:9">
      <c r="A6671" s="230"/>
      <c r="B6671" s="230"/>
      <c r="C6671" s="231"/>
      <c r="D6671" s="223"/>
      <c r="E6671" s="227"/>
      <c r="F6671" s="230"/>
      <c r="H6671" s="220"/>
      <c r="I6671" s="223"/>
    </row>
    <row r="6672" spans="1:9">
      <c r="A6672" s="230"/>
      <c r="B6672" s="230"/>
      <c r="C6672" s="231"/>
      <c r="D6672" s="223"/>
      <c r="E6672" s="227"/>
      <c r="F6672" s="230"/>
      <c r="H6672" s="220"/>
      <c r="I6672" s="223"/>
    </row>
    <row r="6673" spans="1:9">
      <c r="A6673" s="230"/>
      <c r="B6673" s="230"/>
      <c r="C6673" s="231"/>
      <c r="D6673" s="223"/>
      <c r="E6673" s="227"/>
      <c r="F6673" s="230"/>
      <c r="H6673" s="220"/>
      <c r="I6673" s="223"/>
    </row>
    <row r="6674" spans="1:9">
      <c r="A6674" s="230"/>
      <c r="B6674" s="230"/>
      <c r="C6674" s="231"/>
      <c r="D6674" s="223"/>
      <c r="E6674" s="227"/>
      <c r="F6674" s="230"/>
      <c r="H6674" s="220"/>
      <c r="I6674" s="223"/>
    </row>
    <row r="6675" spans="1:9">
      <c r="A6675" s="230"/>
      <c r="B6675" s="230"/>
      <c r="C6675" s="231"/>
      <c r="D6675" s="223"/>
      <c r="E6675" s="227"/>
      <c r="F6675" s="230"/>
      <c r="H6675" s="220"/>
      <c r="I6675" s="223"/>
    </row>
    <row r="6676" spans="1:9">
      <c r="A6676" s="230"/>
      <c r="B6676" s="230"/>
      <c r="C6676" s="231"/>
      <c r="D6676" s="223"/>
      <c r="E6676" s="227"/>
      <c r="F6676" s="230"/>
      <c r="H6676" s="220"/>
      <c r="I6676" s="223"/>
    </row>
    <row r="6677" spans="1:9">
      <c r="A6677" s="230"/>
      <c r="B6677" s="230"/>
      <c r="C6677" s="231"/>
      <c r="D6677" s="223"/>
      <c r="E6677" s="227"/>
      <c r="F6677" s="230"/>
      <c r="H6677" s="220"/>
      <c r="I6677" s="223"/>
    </row>
    <row r="6678" spans="1:9">
      <c r="A6678" s="230"/>
      <c r="B6678" s="230"/>
      <c r="C6678" s="231"/>
      <c r="D6678" s="223"/>
      <c r="E6678" s="227"/>
      <c r="F6678" s="230"/>
      <c r="H6678" s="220"/>
      <c r="I6678" s="223"/>
    </row>
    <row r="6679" spans="1:9">
      <c r="A6679" s="230"/>
      <c r="B6679" s="230"/>
      <c r="C6679" s="231"/>
      <c r="D6679" s="223"/>
      <c r="E6679" s="227"/>
      <c r="F6679" s="230"/>
      <c r="H6679" s="220"/>
      <c r="I6679" s="223"/>
    </row>
    <row r="6680" spans="1:9">
      <c r="A6680" s="230"/>
      <c r="B6680" s="230"/>
      <c r="C6680" s="231"/>
      <c r="D6680" s="223"/>
      <c r="E6680" s="227"/>
      <c r="F6680" s="230"/>
      <c r="H6680" s="220"/>
      <c r="I6680" s="223"/>
    </row>
    <row r="6681" spans="1:9">
      <c r="A6681" s="230"/>
      <c r="B6681" s="230"/>
      <c r="C6681" s="231"/>
      <c r="D6681" s="223"/>
      <c r="E6681" s="227"/>
      <c r="F6681" s="230"/>
      <c r="H6681" s="220"/>
      <c r="I6681" s="223"/>
    </row>
    <row r="6682" spans="1:9">
      <c r="A6682" s="230"/>
      <c r="B6682" s="230"/>
      <c r="C6682" s="231"/>
      <c r="D6682" s="223"/>
      <c r="E6682" s="227"/>
      <c r="F6682" s="230"/>
      <c r="H6682" s="220"/>
      <c r="I6682" s="223"/>
    </row>
    <row r="6683" spans="1:9">
      <c r="A6683" s="230"/>
      <c r="B6683" s="230"/>
      <c r="C6683" s="231"/>
      <c r="D6683" s="223"/>
      <c r="E6683" s="227"/>
      <c r="F6683" s="230"/>
      <c r="H6683" s="220"/>
      <c r="I6683" s="223"/>
    </row>
    <row r="6684" spans="1:9">
      <c r="A6684" s="230"/>
      <c r="B6684" s="230"/>
      <c r="C6684" s="231"/>
      <c r="D6684" s="223"/>
      <c r="E6684" s="227"/>
      <c r="F6684" s="230"/>
      <c r="H6684" s="220"/>
      <c r="I6684" s="223"/>
    </row>
    <row r="6685" spans="1:9">
      <c r="A6685" s="230"/>
      <c r="B6685" s="230"/>
      <c r="C6685" s="231"/>
      <c r="D6685" s="223"/>
      <c r="E6685" s="227"/>
      <c r="F6685" s="230"/>
      <c r="H6685" s="220"/>
      <c r="I6685" s="223"/>
    </row>
    <row r="6686" spans="1:9">
      <c r="A6686" s="230"/>
      <c r="B6686" s="230"/>
      <c r="C6686" s="231"/>
      <c r="D6686" s="223"/>
      <c r="E6686" s="227"/>
      <c r="F6686" s="230"/>
      <c r="H6686" s="220"/>
      <c r="I6686" s="223"/>
    </row>
    <row r="6687" spans="1:9">
      <c r="A6687" s="230"/>
      <c r="B6687" s="230"/>
      <c r="C6687" s="231"/>
      <c r="D6687" s="223"/>
      <c r="E6687" s="227"/>
      <c r="F6687" s="230"/>
      <c r="H6687" s="220"/>
      <c r="I6687" s="223"/>
    </row>
    <row r="6688" spans="1:9">
      <c r="A6688" s="230"/>
      <c r="B6688" s="230"/>
      <c r="C6688" s="231"/>
      <c r="D6688" s="223"/>
      <c r="E6688" s="227"/>
      <c r="F6688" s="230"/>
      <c r="H6688" s="220"/>
      <c r="I6688" s="223"/>
    </row>
    <row r="6689" spans="1:9">
      <c r="A6689" s="230"/>
      <c r="B6689" s="230"/>
      <c r="C6689" s="231"/>
      <c r="D6689" s="223"/>
      <c r="E6689" s="227"/>
      <c r="F6689" s="230"/>
      <c r="H6689" s="220"/>
      <c r="I6689" s="223"/>
    </row>
    <row r="6690" spans="1:9">
      <c r="A6690" s="230"/>
      <c r="B6690" s="230"/>
      <c r="C6690" s="231"/>
      <c r="D6690" s="223"/>
      <c r="E6690" s="227"/>
      <c r="F6690" s="230"/>
      <c r="H6690" s="220"/>
      <c r="I6690" s="223"/>
    </row>
    <row r="6691" spans="1:9">
      <c r="A6691" s="230"/>
      <c r="B6691" s="230"/>
      <c r="C6691" s="231"/>
      <c r="D6691" s="223"/>
      <c r="E6691" s="227"/>
      <c r="F6691" s="230"/>
      <c r="H6691" s="220"/>
      <c r="I6691" s="223"/>
    </row>
    <row r="6692" spans="1:9">
      <c r="A6692" s="230"/>
      <c r="B6692" s="230"/>
      <c r="C6692" s="231"/>
      <c r="D6692" s="223"/>
      <c r="E6692" s="227"/>
      <c r="F6692" s="230"/>
      <c r="H6692" s="220"/>
      <c r="I6692" s="223"/>
    </row>
    <row r="6693" spans="1:9">
      <c r="A6693" s="230"/>
      <c r="B6693" s="230"/>
      <c r="C6693" s="231"/>
      <c r="D6693" s="223"/>
      <c r="E6693" s="227"/>
      <c r="F6693" s="230"/>
      <c r="H6693" s="220"/>
      <c r="I6693" s="223"/>
    </row>
    <row r="6694" spans="1:9">
      <c r="A6694" s="230"/>
      <c r="B6694" s="230"/>
      <c r="C6694" s="231"/>
      <c r="D6694" s="223"/>
      <c r="E6694" s="227"/>
      <c r="F6694" s="230"/>
      <c r="H6694" s="220"/>
      <c r="I6694" s="223"/>
    </row>
    <row r="6695" spans="1:9">
      <c r="A6695" s="230"/>
      <c r="B6695" s="230"/>
      <c r="C6695" s="231"/>
      <c r="D6695" s="223"/>
      <c r="E6695" s="227"/>
      <c r="F6695" s="230"/>
      <c r="H6695" s="220"/>
      <c r="I6695" s="223"/>
    </row>
    <row r="6696" spans="1:9">
      <c r="A6696" s="230"/>
      <c r="B6696" s="230"/>
      <c r="C6696" s="231"/>
      <c r="D6696" s="223"/>
      <c r="E6696" s="227"/>
      <c r="F6696" s="230"/>
      <c r="H6696" s="220"/>
      <c r="I6696" s="223"/>
    </row>
    <row r="6697" spans="1:9">
      <c r="A6697" s="230"/>
      <c r="B6697" s="230"/>
      <c r="C6697" s="231"/>
      <c r="D6697" s="223"/>
      <c r="E6697" s="227"/>
      <c r="F6697" s="230"/>
      <c r="H6697" s="220"/>
      <c r="I6697" s="223"/>
    </row>
    <row r="6698" spans="1:9">
      <c r="A6698" s="230"/>
      <c r="B6698" s="230"/>
      <c r="C6698" s="231"/>
      <c r="D6698" s="223"/>
      <c r="E6698" s="227"/>
      <c r="F6698" s="230"/>
      <c r="H6698" s="220"/>
      <c r="I6698" s="223"/>
    </row>
    <row r="6699" spans="1:9">
      <c r="A6699" s="230"/>
      <c r="B6699" s="230"/>
      <c r="C6699" s="231"/>
      <c r="D6699" s="223"/>
      <c r="E6699" s="227"/>
      <c r="F6699" s="230"/>
      <c r="H6699" s="220"/>
      <c r="I6699" s="223"/>
    </row>
    <row r="6700" spans="1:9">
      <c r="A6700" s="230"/>
      <c r="B6700" s="230"/>
      <c r="C6700" s="231"/>
      <c r="D6700" s="223"/>
      <c r="E6700" s="227"/>
      <c r="F6700" s="230"/>
      <c r="H6700" s="220"/>
      <c r="I6700" s="223"/>
    </row>
    <row r="6701" spans="1:9">
      <c r="A6701" s="230"/>
      <c r="B6701" s="230"/>
      <c r="C6701" s="231"/>
      <c r="D6701" s="223"/>
      <c r="E6701" s="227"/>
      <c r="F6701" s="230"/>
      <c r="H6701" s="220"/>
      <c r="I6701" s="223"/>
    </row>
    <row r="6702" spans="1:9">
      <c r="A6702" s="230"/>
      <c r="B6702" s="230"/>
      <c r="C6702" s="231"/>
      <c r="D6702" s="223"/>
      <c r="E6702" s="227"/>
      <c r="F6702" s="230"/>
      <c r="H6702" s="220"/>
      <c r="I6702" s="223"/>
    </row>
    <row r="6703" spans="1:9">
      <c r="A6703" s="230"/>
      <c r="B6703" s="230"/>
      <c r="C6703" s="231"/>
      <c r="D6703" s="223"/>
      <c r="E6703" s="227"/>
      <c r="F6703" s="230"/>
      <c r="H6703" s="220"/>
      <c r="I6703" s="223"/>
    </row>
    <row r="6704" spans="1:9">
      <c r="A6704" s="230"/>
      <c r="B6704" s="230"/>
      <c r="C6704" s="231"/>
      <c r="D6704" s="223"/>
      <c r="E6704" s="227"/>
      <c r="F6704" s="230"/>
      <c r="H6704" s="220"/>
      <c r="I6704" s="223"/>
    </row>
    <row r="6705" spans="1:9">
      <c r="A6705" s="230"/>
      <c r="B6705" s="230"/>
      <c r="C6705" s="231"/>
      <c r="D6705" s="223"/>
      <c r="E6705" s="227"/>
      <c r="F6705" s="230"/>
      <c r="H6705" s="220"/>
      <c r="I6705" s="223"/>
    </row>
    <row r="6706" spans="1:9">
      <c r="A6706" s="230"/>
      <c r="B6706" s="230"/>
      <c r="C6706" s="231"/>
      <c r="D6706" s="223"/>
      <c r="E6706" s="227"/>
      <c r="F6706" s="230"/>
      <c r="H6706" s="220"/>
      <c r="I6706" s="223"/>
    </row>
    <row r="6707" spans="1:9">
      <c r="A6707" s="230"/>
      <c r="B6707" s="230"/>
      <c r="C6707" s="231"/>
      <c r="D6707" s="223"/>
      <c r="E6707" s="227"/>
      <c r="F6707" s="230"/>
      <c r="H6707" s="220"/>
      <c r="I6707" s="223"/>
    </row>
    <row r="6708" spans="1:9">
      <c r="A6708" s="230"/>
      <c r="B6708" s="230"/>
      <c r="C6708" s="231"/>
      <c r="D6708" s="223"/>
      <c r="E6708" s="227"/>
      <c r="F6708" s="230"/>
      <c r="H6708" s="220"/>
      <c r="I6708" s="223"/>
    </row>
    <row r="6709" spans="1:9">
      <c r="A6709" s="230"/>
      <c r="B6709" s="230"/>
      <c r="C6709" s="231"/>
      <c r="D6709" s="223"/>
      <c r="E6709" s="227"/>
      <c r="F6709" s="230"/>
      <c r="H6709" s="220"/>
      <c r="I6709" s="223"/>
    </row>
    <row r="6710" spans="1:9">
      <c r="A6710" s="230"/>
      <c r="B6710" s="230"/>
      <c r="C6710" s="231"/>
      <c r="D6710" s="223"/>
      <c r="E6710" s="227"/>
      <c r="F6710" s="230"/>
      <c r="H6710" s="220"/>
      <c r="I6710" s="223"/>
    </row>
    <row r="6711" spans="1:9">
      <c r="A6711" s="230"/>
      <c r="B6711" s="230"/>
      <c r="C6711" s="231"/>
      <c r="D6711" s="223"/>
      <c r="E6711" s="227"/>
      <c r="F6711" s="230"/>
      <c r="H6711" s="220"/>
      <c r="I6711" s="223"/>
    </row>
    <row r="6712" spans="1:9">
      <c r="A6712" s="230"/>
      <c r="B6712" s="230"/>
      <c r="C6712" s="231"/>
      <c r="D6712" s="223"/>
      <c r="E6712" s="227"/>
      <c r="F6712" s="230"/>
      <c r="H6712" s="220"/>
      <c r="I6712" s="223"/>
    </row>
    <row r="6713" spans="1:9">
      <c r="A6713" s="230"/>
      <c r="B6713" s="230"/>
      <c r="C6713" s="231"/>
      <c r="D6713" s="223"/>
      <c r="E6713" s="227"/>
      <c r="F6713" s="230"/>
      <c r="H6713" s="220"/>
      <c r="I6713" s="223"/>
    </row>
    <row r="6714" spans="1:9">
      <c r="A6714" s="230"/>
      <c r="B6714" s="230"/>
      <c r="C6714" s="231"/>
      <c r="D6714" s="223"/>
      <c r="E6714" s="227"/>
      <c r="F6714" s="230"/>
      <c r="H6714" s="220"/>
      <c r="I6714" s="223"/>
    </row>
    <row r="6715" spans="1:9">
      <c r="A6715" s="230"/>
      <c r="B6715" s="230"/>
      <c r="C6715" s="231"/>
      <c r="D6715" s="223"/>
      <c r="E6715" s="227"/>
      <c r="F6715" s="230"/>
      <c r="H6715" s="220"/>
      <c r="I6715" s="223"/>
    </row>
    <row r="6716" spans="1:9">
      <c r="A6716" s="230"/>
      <c r="B6716" s="230"/>
      <c r="C6716" s="231"/>
      <c r="D6716" s="223"/>
      <c r="E6716" s="227"/>
      <c r="F6716" s="230"/>
      <c r="H6716" s="220"/>
      <c r="I6716" s="223"/>
    </row>
    <row r="6717" spans="1:9">
      <c r="A6717" s="230"/>
      <c r="B6717" s="230"/>
      <c r="C6717" s="231"/>
      <c r="D6717" s="223"/>
      <c r="E6717" s="227"/>
      <c r="F6717" s="230"/>
      <c r="H6717" s="220"/>
      <c r="I6717" s="223"/>
    </row>
    <row r="6718" spans="1:9">
      <c r="A6718" s="230"/>
      <c r="B6718" s="230"/>
      <c r="C6718" s="231"/>
      <c r="D6718" s="223"/>
      <c r="E6718" s="227"/>
      <c r="F6718" s="230"/>
      <c r="H6718" s="220"/>
      <c r="I6718" s="223"/>
    </row>
    <row r="6719" spans="1:9">
      <c r="A6719" s="230"/>
      <c r="B6719" s="230"/>
      <c r="C6719" s="231"/>
      <c r="D6719" s="223"/>
      <c r="E6719" s="227"/>
      <c r="F6719" s="230"/>
      <c r="H6719" s="220"/>
      <c r="I6719" s="223"/>
    </row>
    <row r="6720" spans="1:9">
      <c r="A6720" s="230"/>
      <c r="B6720" s="230"/>
      <c r="C6720" s="231"/>
      <c r="D6720" s="223"/>
      <c r="E6720" s="227"/>
      <c r="F6720" s="230"/>
      <c r="H6720" s="220"/>
      <c r="I6720" s="223"/>
    </row>
    <row r="6721" spans="1:9">
      <c r="A6721" s="230"/>
      <c r="B6721" s="230"/>
      <c r="C6721" s="231"/>
      <c r="D6721" s="223"/>
      <c r="E6721" s="227"/>
      <c r="F6721" s="230"/>
      <c r="H6721" s="220"/>
      <c r="I6721" s="223"/>
    </row>
    <row r="6722" spans="1:9">
      <c r="A6722" s="230"/>
      <c r="B6722" s="230"/>
      <c r="C6722" s="231"/>
      <c r="D6722" s="223"/>
      <c r="E6722" s="227"/>
      <c r="F6722" s="230"/>
      <c r="H6722" s="220"/>
      <c r="I6722" s="223"/>
    </row>
    <row r="6723" spans="1:9">
      <c r="A6723" s="230"/>
      <c r="B6723" s="230"/>
      <c r="C6723" s="231"/>
      <c r="D6723" s="223"/>
      <c r="E6723" s="227"/>
      <c r="F6723" s="230"/>
      <c r="H6723" s="220"/>
      <c r="I6723" s="223"/>
    </row>
    <row r="6724" spans="1:9">
      <c r="A6724" s="230"/>
      <c r="B6724" s="230"/>
      <c r="C6724" s="231"/>
      <c r="D6724" s="223"/>
      <c r="E6724" s="227"/>
      <c r="F6724" s="230"/>
      <c r="H6724" s="220"/>
      <c r="I6724" s="223"/>
    </row>
    <row r="6725" spans="1:9">
      <c r="A6725" s="230"/>
      <c r="B6725" s="230"/>
      <c r="C6725" s="231"/>
      <c r="D6725" s="223"/>
      <c r="E6725" s="227"/>
      <c r="F6725" s="230"/>
      <c r="H6725" s="220"/>
      <c r="I6725" s="223"/>
    </row>
    <row r="6726" spans="1:9">
      <c r="A6726" s="230"/>
      <c r="B6726" s="230"/>
      <c r="C6726" s="231"/>
      <c r="D6726" s="223"/>
      <c r="E6726" s="227"/>
      <c r="F6726" s="230"/>
      <c r="H6726" s="220"/>
      <c r="I6726" s="223"/>
    </row>
    <row r="6727" spans="1:9">
      <c r="A6727" s="230"/>
      <c r="B6727" s="230"/>
      <c r="C6727" s="231"/>
      <c r="D6727" s="223"/>
      <c r="E6727" s="227"/>
      <c r="F6727" s="230"/>
      <c r="H6727" s="220"/>
      <c r="I6727" s="223"/>
    </row>
    <row r="6728" spans="1:9">
      <c r="A6728" s="230"/>
      <c r="B6728" s="230"/>
      <c r="C6728" s="231"/>
      <c r="D6728" s="223"/>
      <c r="E6728" s="227"/>
      <c r="F6728" s="230"/>
      <c r="H6728" s="220"/>
      <c r="I6728" s="223"/>
    </row>
    <row r="6729" spans="1:9">
      <c r="A6729" s="230"/>
      <c r="B6729" s="230"/>
      <c r="C6729" s="231"/>
      <c r="D6729" s="223"/>
      <c r="E6729" s="227"/>
      <c r="F6729" s="230"/>
      <c r="H6729" s="220"/>
      <c r="I6729" s="223"/>
    </row>
    <row r="6730" spans="1:9">
      <c r="A6730" s="230"/>
      <c r="B6730" s="230"/>
      <c r="C6730" s="231"/>
      <c r="D6730" s="223"/>
      <c r="E6730" s="227"/>
      <c r="F6730" s="230"/>
      <c r="H6730" s="220"/>
      <c r="I6730" s="223"/>
    </row>
    <row r="6731" spans="1:9">
      <c r="A6731" s="230"/>
      <c r="B6731" s="230"/>
      <c r="C6731" s="231"/>
      <c r="D6731" s="223"/>
      <c r="E6731" s="227"/>
      <c r="F6731" s="230"/>
      <c r="H6731" s="220"/>
      <c r="I6731" s="223"/>
    </row>
    <row r="6732" spans="1:9">
      <c r="A6732" s="230"/>
      <c r="B6732" s="230"/>
      <c r="C6732" s="231"/>
      <c r="D6732" s="223"/>
      <c r="E6732" s="227"/>
      <c r="F6732" s="230"/>
      <c r="H6732" s="220"/>
      <c r="I6732" s="223"/>
    </row>
    <row r="6733" spans="1:9">
      <c r="A6733" s="230"/>
      <c r="B6733" s="230"/>
      <c r="C6733" s="231"/>
      <c r="D6733" s="223"/>
      <c r="E6733" s="227"/>
      <c r="F6733" s="230"/>
      <c r="H6733" s="220"/>
      <c r="I6733" s="223"/>
    </row>
    <row r="6734" spans="1:9">
      <c r="A6734" s="230"/>
      <c r="B6734" s="230"/>
      <c r="C6734" s="231"/>
      <c r="D6734" s="223"/>
      <c r="E6734" s="227"/>
      <c r="F6734" s="230"/>
      <c r="H6734" s="220"/>
      <c r="I6734" s="223"/>
    </row>
    <row r="6735" spans="1:9">
      <c r="A6735" s="230"/>
      <c r="B6735" s="230"/>
      <c r="C6735" s="231"/>
      <c r="D6735" s="223"/>
      <c r="E6735" s="227"/>
      <c r="F6735" s="230"/>
      <c r="H6735" s="220"/>
      <c r="I6735" s="223"/>
    </row>
    <row r="6736" spans="1:9">
      <c r="A6736" s="230"/>
      <c r="B6736" s="230"/>
      <c r="C6736" s="231"/>
      <c r="D6736" s="223"/>
      <c r="E6736" s="227"/>
      <c r="F6736" s="230"/>
      <c r="H6736" s="220"/>
      <c r="I6736" s="223"/>
    </row>
    <row r="6737" spans="1:9">
      <c r="A6737" s="230"/>
      <c r="B6737" s="230"/>
      <c r="C6737" s="231"/>
      <c r="D6737" s="223"/>
      <c r="E6737" s="227"/>
      <c r="F6737" s="230"/>
      <c r="H6737" s="220"/>
      <c r="I6737" s="223"/>
    </row>
    <row r="6738" spans="1:9">
      <c r="A6738" s="230"/>
      <c r="B6738" s="230"/>
      <c r="C6738" s="231"/>
      <c r="D6738" s="223"/>
      <c r="E6738" s="227"/>
      <c r="F6738" s="230"/>
      <c r="H6738" s="220"/>
      <c r="I6738" s="223"/>
    </row>
    <row r="6739" spans="1:9">
      <c r="A6739" s="230"/>
      <c r="B6739" s="230"/>
      <c r="C6739" s="231"/>
      <c r="D6739" s="223"/>
      <c r="E6739" s="227"/>
      <c r="F6739" s="230"/>
      <c r="H6739" s="220"/>
      <c r="I6739" s="223"/>
    </row>
    <row r="6740" spans="1:9">
      <c r="A6740" s="230"/>
      <c r="B6740" s="230"/>
      <c r="C6740" s="231"/>
      <c r="D6740" s="223"/>
      <c r="E6740" s="227"/>
      <c r="F6740" s="230"/>
      <c r="H6740" s="220"/>
      <c r="I6740" s="223"/>
    </row>
    <row r="6741" spans="1:9">
      <c r="A6741" s="230"/>
      <c r="B6741" s="230"/>
      <c r="C6741" s="231"/>
      <c r="D6741" s="223"/>
      <c r="E6741" s="227"/>
      <c r="F6741" s="230"/>
      <c r="H6741" s="220"/>
      <c r="I6741" s="223"/>
    </row>
    <row r="6742" spans="1:9">
      <c r="A6742" s="230"/>
      <c r="B6742" s="230"/>
      <c r="C6742" s="231"/>
      <c r="D6742" s="223"/>
      <c r="E6742" s="227"/>
      <c r="F6742" s="230"/>
      <c r="H6742" s="220"/>
      <c r="I6742" s="223"/>
    </row>
    <row r="6743" spans="1:9">
      <c r="A6743" s="230"/>
      <c r="B6743" s="230"/>
      <c r="C6743" s="231"/>
      <c r="D6743" s="223"/>
      <c r="E6743" s="227"/>
      <c r="F6743" s="230"/>
      <c r="H6743" s="220"/>
      <c r="I6743" s="223"/>
    </row>
    <row r="6744" spans="1:9">
      <c r="A6744" s="230"/>
      <c r="B6744" s="230"/>
      <c r="C6744" s="231"/>
      <c r="D6744" s="223"/>
      <c r="E6744" s="227"/>
      <c r="F6744" s="230"/>
      <c r="H6744" s="220"/>
      <c r="I6744" s="223"/>
    </row>
    <row r="6745" spans="1:9">
      <c r="A6745" s="230"/>
      <c r="B6745" s="230"/>
      <c r="C6745" s="231"/>
      <c r="D6745" s="223"/>
      <c r="E6745" s="227"/>
      <c r="F6745" s="230"/>
      <c r="H6745" s="220"/>
      <c r="I6745" s="223"/>
    </row>
    <row r="6746" spans="1:9">
      <c r="A6746" s="230"/>
      <c r="B6746" s="230"/>
      <c r="C6746" s="231"/>
      <c r="D6746" s="223"/>
      <c r="E6746" s="227"/>
      <c r="F6746" s="230"/>
      <c r="H6746" s="220"/>
      <c r="I6746" s="223"/>
    </row>
    <row r="6747" spans="1:9">
      <c r="A6747" s="230"/>
      <c r="B6747" s="230"/>
      <c r="C6747" s="231"/>
      <c r="D6747" s="223"/>
      <c r="E6747" s="227"/>
      <c r="F6747" s="230"/>
      <c r="H6747" s="220"/>
      <c r="I6747" s="223"/>
    </row>
    <row r="6748" spans="1:9">
      <c r="A6748" s="230"/>
      <c r="B6748" s="230"/>
      <c r="C6748" s="231"/>
      <c r="D6748" s="223"/>
      <c r="E6748" s="227"/>
      <c r="F6748" s="230"/>
      <c r="H6748" s="220"/>
      <c r="I6748" s="223"/>
    </row>
    <row r="6749" spans="1:9">
      <c r="A6749" s="230"/>
      <c r="B6749" s="230"/>
      <c r="C6749" s="231"/>
      <c r="D6749" s="223"/>
      <c r="E6749" s="227"/>
      <c r="F6749" s="230"/>
      <c r="H6749" s="220"/>
      <c r="I6749" s="223"/>
    </row>
    <row r="6750" spans="1:9">
      <c r="A6750" s="230"/>
      <c r="B6750" s="230"/>
      <c r="C6750" s="231"/>
      <c r="D6750" s="223"/>
      <c r="E6750" s="227"/>
      <c r="F6750" s="230"/>
      <c r="H6750" s="220"/>
      <c r="I6750" s="223"/>
    </row>
    <row r="6751" spans="1:9">
      <c r="A6751" s="230"/>
      <c r="B6751" s="230"/>
      <c r="C6751" s="231"/>
      <c r="D6751" s="223"/>
      <c r="E6751" s="227"/>
      <c r="F6751" s="230"/>
      <c r="H6751" s="220"/>
      <c r="I6751" s="223"/>
    </row>
    <row r="6752" spans="1:9">
      <c r="A6752" s="230"/>
      <c r="B6752" s="230"/>
      <c r="C6752" s="231"/>
      <c r="D6752" s="223"/>
      <c r="E6752" s="227"/>
      <c r="F6752" s="230"/>
      <c r="H6752" s="220"/>
      <c r="I6752" s="223"/>
    </row>
    <row r="6753" spans="1:9">
      <c r="A6753" s="230"/>
      <c r="B6753" s="230"/>
      <c r="C6753" s="231"/>
      <c r="D6753" s="223"/>
      <c r="E6753" s="227"/>
      <c r="F6753" s="230"/>
      <c r="H6753" s="220"/>
      <c r="I6753" s="223"/>
    </row>
    <row r="6754" spans="1:9">
      <c r="A6754" s="230"/>
      <c r="B6754" s="230"/>
      <c r="C6754" s="231"/>
      <c r="D6754" s="223"/>
      <c r="E6754" s="227"/>
      <c r="F6754" s="230"/>
      <c r="H6754" s="220"/>
      <c r="I6754" s="223"/>
    </row>
    <row r="6755" spans="1:9">
      <c r="A6755" s="230"/>
      <c r="B6755" s="230"/>
      <c r="C6755" s="231"/>
      <c r="D6755" s="223"/>
      <c r="E6755" s="227"/>
      <c r="F6755" s="230"/>
      <c r="H6755" s="220"/>
      <c r="I6755" s="223"/>
    </row>
    <row r="6756" spans="1:9">
      <c r="A6756" s="230"/>
      <c r="B6756" s="230"/>
      <c r="C6756" s="231"/>
      <c r="D6756" s="223"/>
      <c r="E6756" s="227"/>
      <c r="F6756" s="230"/>
      <c r="H6756" s="220"/>
      <c r="I6756" s="223"/>
    </row>
    <row r="6757" spans="1:9">
      <c r="A6757" s="230"/>
      <c r="B6757" s="230"/>
      <c r="C6757" s="231"/>
      <c r="D6757" s="223"/>
      <c r="E6757" s="227"/>
      <c r="F6757" s="230"/>
      <c r="H6757" s="220"/>
      <c r="I6757" s="223"/>
    </row>
    <row r="6758" spans="1:9">
      <c r="A6758" s="230"/>
      <c r="B6758" s="230"/>
      <c r="C6758" s="231"/>
      <c r="D6758" s="223"/>
      <c r="E6758" s="227"/>
      <c r="F6758" s="230"/>
      <c r="H6758" s="220"/>
      <c r="I6758" s="223"/>
    </row>
    <row r="6759" spans="1:9">
      <c r="A6759" s="230"/>
      <c r="B6759" s="230"/>
      <c r="C6759" s="231"/>
      <c r="D6759" s="223"/>
      <c r="E6759" s="227"/>
      <c r="F6759" s="230"/>
      <c r="H6759" s="220"/>
      <c r="I6759" s="223"/>
    </row>
    <row r="6760" spans="1:9">
      <c r="A6760" s="230"/>
      <c r="B6760" s="230"/>
      <c r="C6760" s="231"/>
      <c r="D6760" s="223"/>
      <c r="E6760" s="227"/>
      <c r="F6760" s="230"/>
      <c r="H6760" s="220"/>
      <c r="I6760" s="223"/>
    </row>
    <row r="6761" spans="1:9">
      <c r="A6761" s="230"/>
      <c r="B6761" s="230"/>
      <c r="C6761" s="231"/>
      <c r="D6761" s="223"/>
      <c r="E6761" s="227"/>
      <c r="F6761" s="230"/>
      <c r="H6761" s="220"/>
      <c r="I6761" s="223"/>
    </row>
    <row r="6762" spans="1:9">
      <c r="A6762" s="230"/>
      <c r="B6762" s="230"/>
      <c r="C6762" s="231"/>
      <c r="D6762" s="223"/>
      <c r="E6762" s="227"/>
      <c r="F6762" s="230"/>
      <c r="H6762" s="220"/>
      <c r="I6762" s="223"/>
    </row>
    <row r="6763" spans="1:9">
      <c r="A6763" s="230"/>
      <c r="B6763" s="230"/>
      <c r="C6763" s="231"/>
      <c r="D6763" s="223"/>
      <c r="E6763" s="227"/>
      <c r="F6763" s="230"/>
      <c r="H6763" s="220"/>
      <c r="I6763" s="223"/>
    </row>
    <row r="6764" spans="1:9">
      <c r="A6764" s="230"/>
      <c r="B6764" s="230"/>
      <c r="C6764" s="231"/>
      <c r="D6764" s="223"/>
      <c r="E6764" s="227"/>
      <c r="F6764" s="230"/>
      <c r="H6764" s="220"/>
      <c r="I6764" s="223"/>
    </row>
    <row r="6765" spans="1:9">
      <c r="A6765" s="230"/>
      <c r="B6765" s="230"/>
      <c r="C6765" s="231"/>
      <c r="D6765" s="223"/>
      <c r="E6765" s="227"/>
      <c r="F6765" s="230"/>
      <c r="H6765" s="220"/>
      <c r="I6765" s="223"/>
    </row>
    <row r="6766" spans="1:9">
      <c r="A6766" s="230"/>
      <c r="B6766" s="230"/>
      <c r="C6766" s="231"/>
      <c r="D6766" s="223"/>
      <c r="E6766" s="227"/>
      <c r="F6766" s="230"/>
      <c r="H6766" s="220"/>
      <c r="I6766" s="223"/>
    </row>
    <row r="6767" spans="1:9">
      <c r="A6767" s="230"/>
      <c r="B6767" s="230"/>
      <c r="C6767" s="231"/>
      <c r="D6767" s="223"/>
      <c r="E6767" s="227"/>
      <c r="F6767" s="230"/>
      <c r="H6767" s="220"/>
      <c r="I6767" s="223"/>
    </row>
    <row r="6768" spans="1:9">
      <c r="A6768" s="230"/>
      <c r="B6768" s="230"/>
      <c r="C6768" s="231"/>
      <c r="D6768" s="223"/>
      <c r="E6768" s="227"/>
      <c r="F6768" s="230"/>
      <c r="H6768" s="220"/>
      <c r="I6768" s="223"/>
    </row>
    <row r="6769" spans="1:9">
      <c r="A6769" s="230"/>
      <c r="B6769" s="230"/>
      <c r="C6769" s="231"/>
      <c r="D6769" s="223"/>
      <c r="E6769" s="227"/>
      <c r="F6769" s="230"/>
      <c r="H6769" s="220"/>
      <c r="I6769" s="223"/>
    </row>
    <row r="6770" spans="1:9">
      <c r="A6770" s="230"/>
      <c r="B6770" s="230"/>
      <c r="C6770" s="231"/>
      <c r="D6770" s="223"/>
      <c r="E6770" s="227"/>
      <c r="F6770" s="230"/>
      <c r="H6770" s="220"/>
      <c r="I6770" s="223"/>
    </row>
    <row r="6771" spans="1:9">
      <c r="A6771" s="230"/>
      <c r="B6771" s="230"/>
      <c r="C6771" s="231"/>
      <c r="D6771" s="223"/>
      <c r="E6771" s="227"/>
      <c r="F6771" s="230"/>
      <c r="H6771" s="220"/>
      <c r="I6771" s="223"/>
    </row>
    <row r="6772" spans="1:9">
      <c r="A6772" s="230"/>
      <c r="B6772" s="230"/>
      <c r="C6772" s="231"/>
      <c r="D6772" s="223"/>
      <c r="E6772" s="227"/>
      <c r="F6772" s="230"/>
      <c r="H6772" s="220"/>
      <c r="I6772" s="223"/>
    </row>
    <row r="6773" spans="1:9">
      <c r="A6773" s="230"/>
      <c r="B6773" s="230"/>
      <c r="C6773" s="231"/>
      <c r="D6773" s="223"/>
      <c r="E6773" s="227"/>
      <c r="F6773" s="230"/>
      <c r="H6773" s="220"/>
      <c r="I6773" s="223"/>
    </row>
    <row r="6774" spans="1:9">
      <c r="A6774" s="230"/>
      <c r="B6774" s="230"/>
      <c r="C6774" s="231"/>
      <c r="D6774" s="223"/>
      <c r="E6774" s="227"/>
      <c r="F6774" s="230"/>
      <c r="H6774" s="220"/>
      <c r="I6774" s="223"/>
    </row>
    <row r="6775" spans="1:9">
      <c r="A6775" s="230"/>
      <c r="B6775" s="230"/>
      <c r="C6775" s="231"/>
      <c r="D6775" s="223"/>
      <c r="E6775" s="227"/>
      <c r="F6775" s="230"/>
      <c r="H6775" s="220"/>
      <c r="I6775" s="223"/>
    </row>
    <row r="6776" spans="1:9">
      <c r="A6776" s="230"/>
      <c r="B6776" s="230"/>
      <c r="C6776" s="231"/>
      <c r="D6776" s="223"/>
      <c r="E6776" s="227"/>
      <c r="F6776" s="230"/>
      <c r="H6776" s="220"/>
      <c r="I6776" s="223"/>
    </row>
    <row r="6777" spans="1:9">
      <c r="A6777" s="230"/>
      <c r="B6777" s="230"/>
      <c r="C6777" s="231"/>
      <c r="D6777" s="223"/>
      <c r="E6777" s="227"/>
      <c r="F6777" s="230"/>
      <c r="H6777" s="220"/>
      <c r="I6777" s="223"/>
    </row>
    <row r="6778" spans="1:9">
      <c r="A6778" s="230"/>
      <c r="B6778" s="230"/>
      <c r="C6778" s="231"/>
      <c r="D6778" s="223"/>
      <c r="E6778" s="227"/>
      <c r="F6778" s="230"/>
      <c r="H6778" s="220"/>
      <c r="I6778" s="223"/>
    </row>
    <row r="6779" spans="1:9">
      <c r="A6779" s="230"/>
      <c r="B6779" s="230"/>
      <c r="C6779" s="231"/>
      <c r="D6779" s="223"/>
      <c r="E6779" s="227"/>
      <c r="F6779" s="230"/>
      <c r="H6779" s="220"/>
      <c r="I6779" s="223"/>
    </row>
    <row r="6780" spans="1:9">
      <c r="A6780" s="230"/>
      <c r="B6780" s="230"/>
      <c r="C6780" s="231"/>
      <c r="D6780" s="223"/>
      <c r="E6780" s="227"/>
      <c r="F6780" s="230"/>
      <c r="H6780" s="220"/>
      <c r="I6780" s="223"/>
    </row>
    <row r="6781" spans="1:9">
      <c r="A6781" s="230"/>
      <c r="B6781" s="230"/>
      <c r="C6781" s="231"/>
      <c r="D6781" s="223"/>
      <c r="E6781" s="227"/>
      <c r="F6781" s="230"/>
      <c r="H6781" s="220"/>
      <c r="I6781" s="223"/>
    </row>
    <row r="6782" spans="1:9">
      <c r="A6782" s="230"/>
      <c r="B6782" s="230"/>
      <c r="C6782" s="231"/>
      <c r="D6782" s="223"/>
      <c r="E6782" s="227"/>
      <c r="F6782" s="230"/>
      <c r="H6782" s="220"/>
      <c r="I6782" s="223"/>
    </row>
    <row r="6783" spans="1:9">
      <c r="A6783" s="230"/>
      <c r="B6783" s="230"/>
      <c r="C6783" s="231"/>
      <c r="D6783" s="223"/>
      <c r="E6783" s="227"/>
      <c r="F6783" s="230"/>
      <c r="H6783" s="220"/>
      <c r="I6783" s="223"/>
    </row>
    <row r="6784" spans="1:9">
      <c r="A6784" s="230"/>
      <c r="B6784" s="230"/>
      <c r="C6784" s="231"/>
      <c r="D6784" s="223"/>
      <c r="E6784" s="227"/>
      <c r="F6784" s="230"/>
      <c r="H6784" s="220"/>
      <c r="I6784" s="223"/>
    </row>
    <row r="6785" spans="1:9">
      <c r="A6785" s="230"/>
      <c r="B6785" s="230"/>
      <c r="C6785" s="231"/>
      <c r="D6785" s="223"/>
      <c r="E6785" s="227"/>
      <c r="F6785" s="230"/>
      <c r="H6785" s="220"/>
      <c r="I6785" s="223"/>
    </row>
    <row r="6786" spans="1:9">
      <c r="A6786" s="230"/>
      <c r="B6786" s="230"/>
      <c r="C6786" s="231"/>
      <c r="D6786" s="223"/>
      <c r="E6786" s="227"/>
      <c r="F6786" s="230"/>
      <c r="H6786" s="220"/>
      <c r="I6786" s="223"/>
    </row>
    <row r="6787" spans="1:9">
      <c r="A6787" s="230"/>
      <c r="B6787" s="230"/>
      <c r="C6787" s="231"/>
      <c r="D6787" s="223"/>
      <c r="E6787" s="227"/>
      <c r="F6787" s="230"/>
      <c r="H6787" s="220"/>
      <c r="I6787" s="223"/>
    </row>
    <row r="6788" spans="1:9">
      <c r="A6788" s="230"/>
      <c r="B6788" s="230"/>
      <c r="C6788" s="231"/>
      <c r="D6788" s="223"/>
      <c r="E6788" s="227"/>
      <c r="F6788" s="230"/>
      <c r="H6788" s="220"/>
      <c r="I6788" s="223"/>
    </row>
    <row r="6789" spans="1:9">
      <c r="A6789" s="230"/>
      <c r="B6789" s="230"/>
      <c r="C6789" s="231"/>
      <c r="D6789" s="223"/>
      <c r="E6789" s="227"/>
      <c r="F6789" s="230"/>
      <c r="H6789" s="220"/>
      <c r="I6789" s="223"/>
    </row>
    <row r="6790" spans="1:9">
      <c r="A6790" s="230"/>
      <c r="B6790" s="230"/>
      <c r="C6790" s="231"/>
      <c r="D6790" s="223"/>
      <c r="E6790" s="227"/>
      <c r="F6790" s="230"/>
      <c r="H6790" s="220"/>
      <c r="I6790" s="223"/>
    </row>
    <row r="6791" spans="1:9">
      <c r="A6791" s="230"/>
      <c r="B6791" s="230"/>
      <c r="C6791" s="231"/>
      <c r="D6791" s="223"/>
      <c r="E6791" s="227"/>
      <c r="F6791" s="230"/>
      <c r="H6791" s="220"/>
      <c r="I6791" s="223"/>
    </row>
    <row r="6792" spans="1:9">
      <c r="A6792" s="230"/>
      <c r="B6792" s="230"/>
      <c r="C6792" s="231"/>
      <c r="D6792" s="223"/>
      <c r="E6792" s="227"/>
      <c r="F6792" s="230"/>
      <c r="H6792" s="220"/>
      <c r="I6792" s="223"/>
    </row>
    <row r="6793" spans="1:9">
      <c r="A6793" s="230"/>
      <c r="B6793" s="230"/>
      <c r="C6793" s="231"/>
      <c r="D6793" s="223"/>
      <c r="E6793" s="227"/>
      <c r="F6793" s="230"/>
      <c r="H6793" s="220"/>
      <c r="I6793" s="223"/>
    </row>
    <row r="6794" spans="1:9">
      <c r="A6794" s="230"/>
      <c r="B6794" s="230"/>
      <c r="C6794" s="231"/>
      <c r="D6794" s="223"/>
      <c r="E6794" s="227"/>
      <c r="F6794" s="230"/>
      <c r="H6794" s="220"/>
      <c r="I6794" s="223"/>
    </row>
    <row r="6795" spans="1:9">
      <c r="A6795" s="230"/>
      <c r="B6795" s="230"/>
      <c r="C6795" s="231"/>
      <c r="D6795" s="223"/>
      <c r="E6795" s="227"/>
      <c r="F6795" s="230"/>
      <c r="H6795" s="220"/>
      <c r="I6795" s="223"/>
    </row>
    <row r="6796" spans="1:9">
      <c r="A6796" s="230"/>
      <c r="B6796" s="230"/>
      <c r="C6796" s="231"/>
      <c r="D6796" s="223"/>
      <c r="E6796" s="227"/>
      <c r="F6796" s="230"/>
      <c r="H6796" s="220"/>
      <c r="I6796" s="223"/>
    </row>
    <row r="6797" spans="1:9">
      <c r="A6797" s="230"/>
      <c r="B6797" s="230"/>
      <c r="C6797" s="231"/>
      <c r="D6797" s="223"/>
      <c r="E6797" s="227"/>
      <c r="F6797" s="230"/>
      <c r="H6797" s="220"/>
      <c r="I6797" s="223"/>
    </row>
    <row r="6798" spans="1:9">
      <c r="A6798" s="230"/>
      <c r="B6798" s="230"/>
      <c r="C6798" s="231"/>
      <c r="D6798" s="223"/>
      <c r="E6798" s="227"/>
      <c r="F6798" s="230"/>
      <c r="H6798" s="220"/>
      <c r="I6798" s="223"/>
    </row>
    <row r="6799" spans="1:9">
      <c r="A6799" s="230"/>
      <c r="B6799" s="230"/>
      <c r="C6799" s="231"/>
      <c r="D6799" s="223"/>
      <c r="E6799" s="227"/>
      <c r="F6799" s="230"/>
      <c r="H6799" s="220"/>
      <c r="I6799" s="223"/>
    </row>
    <row r="6800" spans="1:9">
      <c r="A6800" s="230"/>
      <c r="B6800" s="230"/>
      <c r="C6800" s="231"/>
      <c r="D6800" s="223"/>
      <c r="E6800" s="227"/>
      <c r="F6800" s="230"/>
      <c r="H6800" s="220"/>
      <c r="I6800" s="223"/>
    </row>
    <row r="6801" spans="1:9">
      <c r="A6801" s="230"/>
      <c r="B6801" s="230"/>
      <c r="C6801" s="231"/>
      <c r="D6801" s="223"/>
      <c r="E6801" s="227"/>
      <c r="F6801" s="230"/>
      <c r="H6801" s="220"/>
      <c r="I6801" s="223"/>
    </row>
    <row r="6802" spans="1:9">
      <c r="A6802" s="230"/>
      <c r="B6802" s="230"/>
      <c r="C6802" s="231"/>
      <c r="D6802" s="223"/>
      <c r="E6802" s="227"/>
      <c r="F6802" s="230"/>
      <c r="H6802" s="220"/>
      <c r="I6802" s="223"/>
    </row>
    <row r="6803" spans="1:9">
      <c r="A6803" s="230"/>
      <c r="B6803" s="230"/>
      <c r="C6803" s="231"/>
      <c r="D6803" s="223"/>
      <c r="E6803" s="227"/>
      <c r="F6803" s="230"/>
      <c r="H6803" s="220"/>
      <c r="I6803" s="223"/>
    </row>
    <row r="6804" spans="1:9">
      <c r="A6804" s="230"/>
      <c r="B6804" s="230"/>
      <c r="C6804" s="231"/>
      <c r="D6804" s="223"/>
      <c r="E6804" s="227"/>
      <c r="F6804" s="230"/>
      <c r="H6804" s="220"/>
      <c r="I6804" s="223"/>
    </row>
    <row r="6805" spans="1:9">
      <c r="A6805" s="230"/>
      <c r="B6805" s="230"/>
      <c r="C6805" s="231"/>
      <c r="D6805" s="223"/>
      <c r="E6805" s="227"/>
      <c r="F6805" s="230"/>
      <c r="H6805" s="220"/>
      <c r="I6805" s="223"/>
    </row>
    <row r="6806" spans="1:9">
      <c r="A6806" s="230"/>
      <c r="B6806" s="230"/>
      <c r="C6806" s="231"/>
      <c r="D6806" s="223"/>
      <c r="E6806" s="227"/>
      <c r="F6806" s="230"/>
      <c r="H6806" s="220"/>
      <c r="I6806" s="223"/>
    </row>
    <row r="6807" spans="1:9">
      <c r="A6807" s="230"/>
      <c r="B6807" s="230"/>
      <c r="C6807" s="231"/>
      <c r="D6807" s="223"/>
      <c r="E6807" s="227"/>
      <c r="F6807" s="230"/>
      <c r="H6807" s="220"/>
      <c r="I6807" s="223"/>
    </row>
    <row r="6808" spans="1:9">
      <c r="A6808" s="230"/>
      <c r="B6808" s="230"/>
      <c r="C6808" s="231"/>
      <c r="D6808" s="223"/>
      <c r="E6808" s="227"/>
      <c r="F6808" s="230"/>
      <c r="H6808" s="220"/>
      <c r="I6808" s="223"/>
    </row>
    <row r="6809" spans="1:9">
      <c r="A6809" s="230"/>
      <c r="B6809" s="230"/>
      <c r="C6809" s="231"/>
      <c r="D6809" s="223"/>
      <c r="E6809" s="227"/>
      <c r="F6809" s="230"/>
      <c r="H6809" s="220"/>
      <c r="I6809" s="223"/>
    </row>
    <row r="6810" spans="1:9">
      <c r="A6810" s="230"/>
      <c r="B6810" s="230"/>
      <c r="C6810" s="231"/>
      <c r="D6810" s="223"/>
      <c r="E6810" s="227"/>
      <c r="F6810" s="230"/>
      <c r="H6810" s="220"/>
      <c r="I6810" s="223"/>
    </row>
    <row r="6811" spans="1:9">
      <c r="A6811" s="230"/>
      <c r="B6811" s="230"/>
      <c r="C6811" s="231"/>
      <c r="D6811" s="223"/>
      <c r="E6811" s="227"/>
      <c r="F6811" s="230"/>
      <c r="H6811" s="220"/>
      <c r="I6811" s="223"/>
    </row>
    <row r="6812" spans="1:9">
      <c r="A6812" s="230"/>
      <c r="B6812" s="230"/>
      <c r="C6812" s="231"/>
      <c r="D6812" s="223"/>
      <c r="E6812" s="227"/>
      <c r="F6812" s="230"/>
      <c r="H6812" s="220"/>
      <c r="I6812" s="223"/>
    </row>
    <row r="6813" spans="1:9">
      <c r="A6813" s="230"/>
      <c r="B6813" s="230"/>
      <c r="C6813" s="231"/>
      <c r="D6813" s="223"/>
      <c r="E6813" s="227"/>
      <c r="F6813" s="230"/>
      <c r="H6813" s="220"/>
      <c r="I6813" s="223"/>
    </row>
    <row r="6814" spans="1:9">
      <c r="A6814" s="230"/>
      <c r="B6814" s="230"/>
      <c r="C6814" s="231"/>
      <c r="D6814" s="223"/>
      <c r="E6814" s="227"/>
      <c r="F6814" s="230"/>
      <c r="H6814" s="220"/>
      <c r="I6814" s="223"/>
    </row>
    <row r="6815" spans="1:9">
      <c r="A6815" s="230"/>
      <c r="B6815" s="230"/>
      <c r="C6815" s="231"/>
      <c r="D6815" s="223"/>
      <c r="E6815" s="227"/>
      <c r="F6815" s="230"/>
      <c r="H6815" s="220"/>
      <c r="I6815" s="223"/>
    </row>
    <row r="6816" spans="1:9">
      <c r="A6816" s="230"/>
      <c r="B6816" s="230"/>
      <c r="C6816" s="231"/>
      <c r="D6816" s="223"/>
      <c r="E6816" s="227"/>
      <c r="F6816" s="230"/>
      <c r="H6816" s="220"/>
      <c r="I6816" s="223"/>
    </row>
    <row r="6817" spans="1:9">
      <c r="A6817" s="230"/>
      <c r="B6817" s="230"/>
      <c r="C6817" s="231"/>
      <c r="D6817" s="223"/>
      <c r="E6817" s="227"/>
      <c r="F6817" s="230"/>
      <c r="H6817" s="220"/>
      <c r="I6817" s="223"/>
    </row>
    <row r="6818" spans="1:9">
      <c r="A6818" s="230"/>
      <c r="B6818" s="230"/>
      <c r="C6818" s="231"/>
      <c r="D6818" s="223"/>
      <c r="E6818" s="227"/>
      <c r="F6818" s="230"/>
      <c r="H6818" s="220"/>
      <c r="I6818" s="223"/>
    </row>
    <row r="6819" spans="1:9">
      <c r="A6819" s="230"/>
      <c r="B6819" s="230"/>
      <c r="C6819" s="231"/>
      <c r="D6819" s="223"/>
      <c r="E6819" s="227"/>
      <c r="F6819" s="230"/>
      <c r="H6819" s="220"/>
      <c r="I6819" s="223"/>
    </row>
    <row r="6820" spans="1:9">
      <c r="A6820" s="230"/>
      <c r="B6820" s="230"/>
      <c r="C6820" s="231"/>
      <c r="D6820" s="223"/>
      <c r="E6820" s="227"/>
      <c r="F6820" s="230"/>
      <c r="H6820" s="220"/>
      <c r="I6820" s="223"/>
    </row>
    <row r="6821" spans="1:9">
      <c r="A6821" s="230"/>
      <c r="B6821" s="230"/>
      <c r="C6821" s="231"/>
      <c r="D6821" s="223"/>
      <c r="E6821" s="227"/>
      <c r="F6821" s="230"/>
      <c r="H6821" s="220"/>
      <c r="I6821" s="223"/>
    </row>
    <row r="6822" spans="1:9">
      <c r="A6822" s="230"/>
      <c r="B6822" s="230"/>
      <c r="C6822" s="231"/>
      <c r="D6822" s="223"/>
      <c r="E6822" s="227"/>
      <c r="F6822" s="230"/>
      <c r="H6822" s="220"/>
      <c r="I6822" s="223"/>
    </row>
    <row r="6823" spans="1:9">
      <c r="A6823" s="230"/>
      <c r="B6823" s="230"/>
      <c r="C6823" s="231"/>
      <c r="D6823" s="223"/>
      <c r="E6823" s="227"/>
      <c r="F6823" s="230"/>
      <c r="H6823" s="220"/>
      <c r="I6823" s="223"/>
    </row>
    <row r="6824" spans="1:9">
      <c r="A6824" s="230"/>
      <c r="B6824" s="230"/>
      <c r="C6824" s="231"/>
      <c r="D6824" s="223"/>
      <c r="E6824" s="227"/>
      <c r="F6824" s="230"/>
      <c r="H6824" s="220"/>
      <c r="I6824" s="223"/>
    </row>
    <row r="6825" spans="1:9">
      <c r="A6825" s="230"/>
      <c r="B6825" s="230"/>
      <c r="C6825" s="231"/>
      <c r="D6825" s="223"/>
      <c r="E6825" s="227"/>
      <c r="F6825" s="230"/>
      <c r="H6825" s="220"/>
      <c r="I6825" s="223"/>
    </row>
    <row r="6826" spans="1:9">
      <c r="A6826" s="230"/>
      <c r="B6826" s="230"/>
      <c r="C6826" s="231"/>
      <c r="D6826" s="223"/>
      <c r="E6826" s="227"/>
      <c r="F6826" s="230"/>
      <c r="H6826" s="220"/>
      <c r="I6826" s="223"/>
    </row>
    <row r="6827" spans="1:9">
      <c r="A6827" s="230"/>
      <c r="B6827" s="230"/>
      <c r="C6827" s="231"/>
      <c r="D6827" s="223"/>
      <c r="E6827" s="227"/>
      <c r="F6827" s="230"/>
      <c r="H6827" s="220"/>
      <c r="I6827" s="223"/>
    </row>
    <row r="6828" spans="1:9">
      <c r="A6828" s="230"/>
      <c r="B6828" s="230"/>
      <c r="C6828" s="231"/>
      <c r="D6828" s="223"/>
      <c r="E6828" s="227"/>
      <c r="F6828" s="230"/>
      <c r="H6828" s="220"/>
      <c r="I6828" s="223"/>
    </row>
    <row r="6829" spans="1:9">
      <c r="A6829" s="230"/>
      <c r="B6829" s="230"/>
      <c r="C6829" s="231"/>
      <c r="D6829" s="223"/>
      <c r="E6829" s="227"/>
      <c r="F6829" s="230"/>
      <c r="H6829" s="220"/>
      <c r="I6829" s="223"/>
    </row>
    <row r="6830" spans="1:9">
      <c r="A6830" s="230"/>
      <c r="B6830" s="230"/>
      <c r="C6830" s="231"/>
      <c r="D6830" s="223"/>
      <c r="E6830" s="227"/>
      <c r="F6830" s="230"/>
      <c r="H6830" s="220"/>
      <c r="I6830" s="223"/>
    </row>
    <row r="6831" spans="1:9">
      <c r="A6831" s="230"/>
      <c r="B6831" s="230"/>
      <c r="C6831" s="231"/>
      <c r="D6831" s="223"/>
      <c r="E6831" s="227"/>
      <c r="F6831" s="230"/>
      <c r="H6831" s="220"/>
      <c r="I6831" s="223"/>
    </row>
    <row r="6832" spans="1:9">
      <c r="A6832" s="230"/>
      <c r="B6832" s="230"/>
      <c r="C6832" s="231"/>
      <c r="D6832" s="223"/>
      <c r="E6832" s="227"/>
      <c r="F6832" s="230"/>
      <c r="H6832" s="220"/>
      <c r="I6832" s="223"/>
    </row>
    <row r="6833" spans="1:9">
      <c r="A6833" s="230"/>
      <c r="B6833" s="230"/>
      <c r="C6833" s="231"/>
      <c r="D6833" s="223"/>
      <c r="E6833" s="227"/>
      <c r="F6833" s="230"/>
      <c r="H6833" s="220"/>
      <c r="I6833" s="223"/>
    </row>
    <row r="6834" spans="1:9">
      <c r="A6834" s="230"/>
      <c r="B6834" s="230"/>
      <c r="C6834" s="231"/>
      <c r="D6834" s="223"/>
      <c r="E6834" s="227"/>
      <c r="F6834" s="230"/>
      <c r="H6834" s="220"/>
      <c r="I6834" s="223"/>
    </row>
    <row r="6835" spans="1:9">
      <c r="A6835" s="230"/>
      <c r="B6835" s="230"/>
      <c r="C6835" s="231"/>
      <c r="D6835" s="223"/>
      <c r="E6835" s="227"/>
      <c r="F6835" s="230"/>
      <c r="H6835" s="220"/>
      <c r="I6835" s="223"/>
    </row>
    <row r="6836" spans="1:9">
      <c r="A6836" s="230"/>
      <c r="B6836" s="230"/>
      <c r="C6836" s="231"/>
      <c r="D6836" s="223"/>
      <c r="E6836" s="227"/>
      <c r="F6836" s="230"/>
      <c r="H6836" s="220"/>
      <c r="I6836" s="223"/>
    </row>
    <row r="6837" spans="1:9">
      <c r="A6837" s="230"/>
      <c r="B6837" s="230"/>
      <c r="C6837" s="231"/>
      <c r="D6837" s="223"/>
      <c r="E6837" s="227"/>
      <c r="F6837" s="230"/>
      <c r="H6837" s="220"/>
      <c r="I6837" s="223"/>
    </row>
    <row r="6838" spans="1:9">
      <c r="A6838" s="230"/>
      <c r="B6838" s="230"/>
      <c r="C6838" s="231"/>
      <c r="D6838" s="223"/>
      <c r="E6838" s="227"/>
      <c r="F6838" s="230"/>
      <c r="H6838" s="220"/>
      <c r="I6838" s="223"/>
    </row>
    <row r="6839" spans="1:9">
      <c r="A6839" s="230"/>
      <c r="B6839" s="230"/>
      <c r="C6839" s="231"/>
      <c r="D6839" s="223"/>
      <c r="E6839" s="227"/>
      <c r="F6839" s="230"/>
      <c r="H6839" s="220"/>
      <c r="I6839" s="223"/>
    </row>
    <row r="6840" spans="1:9">
      <c r="A6840" s="230"/>
      <c r="B6840" s="230"/>
      <c r="C6840" s="231"/>
      <c r="D6840" s="223"/>
      <c r="E6840" s="227"/>
      <c r="F6840" s="230"/>
      <c r="H6840" s="220"/>
      <c r="I6840" s="223"/>
    </row>
    <row r="6841" spans="1:9">
      <c r="A6841" s="230"/>
      <c r="B6841" s="230"/>
      <c r="C6841" s="231"/>
      <c r="D6841" s="223"/>
      <c r="E6841" s="227"/>
      <c r="F6841" s="230"/>
      <c r="H6841" s="220"/>
      <c r="I6841" s="223"/>
    </row>
    <row r="6842" spans="1:9">
      <c r="A6842" s="230"/>
      <c r="B6842" s="230"/>
      <c r="C6842" s="231"/>
      <c r="D6842" s="223"/>
      <c r="E6842" s="227"/>
      <c r="F6842" s="230"/>
      <c r="H6842" s="220"/>
      <c r="I6842" s="223"/>
    </row>
    <row r="6843" spans="1:9">
      <c r="A6843" s="230"/>
      <c r="B6843" s="230"/>
      <c r="C6843" s="231"/>
      <c r="D6843" s="223"/>
      <c r="E6843" s="227"/>
      <c r="F6843" s="230"/>
      <c r="H6843" s="220"/>
      <c r="I6843" s="223"/>
    </row>
    <row r="6844" spans="1:9">
      <c r="A6844" s="230"/>
      <c r="B6844" s="230"/>
      <c r="C6844" s="231"/>
      <c r="D6844" s="223"/>
      <c r="E6844" s="227"/>
      <c r="F6844" s="230"/>
      <c r="H6844" s="220"/>
      <c r="I6844" s="223"/>
    </row>
    <row r="6845" spans="1:9">
      <c r="A6845" s="230"/>
      <c r="B6845" s="230"/>
      <c r="C6845" s="231"/>
      <c r="D6845" s="223"/>
      <c r="E6845" s="227"/>
      <c r="F6845" s="230"/>
      <c r="H6845" s="220"/>
      <c r="I6845" s="223"/>
    </row>
    <row r="6846" spans="1:9">
      <c r="A6846" s="230"/>
      <c r="B6846" s="230"/>
      <c r="C6846" s="231"/>
      <c r="D6846" s="223"/>
      <c r="E6846" s="227"/>
      <c r="F6846" s="230"/>
      <c r="H6846" s="220"/>
      <c r="I6846" s="223"/>
    </row>
    <row r="6847" spans="1:9">
      <c r="A6847" s="230"/>
      <c r="B6847" s="230"/>
      <c r="C6847" s="231"/>
      <c r="D6847" s="223"/>
      <c r="E6847" s="227"/>
      <c r="F6847" s="230"/>
      <c r="H6847" s="220"/>
      <c r="I6847" s="223"/>
    </row>
    <row r="6848" spans="1:9">
      <c r="A6848" s="230"/>
      <c r="B6848" s="230"/>
      <c r="C6848" s="231"/>
      <c r="D6848" s="223"/>
      <c r="E6848" s="227"/>
      <c r="F6848" s="230"/>
      <c r="H6848" s="220"/>
      <c r="I6848" s="223"/>
    </row>
    <row r="6849" spans="1:9">
      <c r="A6849" s="230"/>
      <c r="B6849" s="230"/>
      <c r="C6849" s="231"/>
      <c r="D6849" s="223"/>
      <c r="E6849" s="227"/>
      <c r="F6849" s="230"/>
      <c r="H6849" s="220"/>
      <c r="I6849" s="223"/>
    </row>
    <row r="6850" spans="1:9">
      <c r="A6850" s="230"/>
      <c r="B6850" s="230"/>
      <c r="C6850" s="231"/>
      <c r="D6850" s="223"/>
      <c r="E6850" s="227"/>
      <c r="F6850" s="230"/>
      <c r="H6850" s="220"/>
      <c r="I6850" s="223"/>
    </row>
    <row r="6851" spans="1:9">
      <c r="A6851" s="230"/>
      <c r="B6851" s="230"/>
      <c r="C6851" s="231"/>
      <c r="D6851" s="223"/>
      <c r="E6851" s="227"/>
      <c r="F6851" s="230"/>
      <c r="H6851" s="220"/>
      <c r="I6851" s="223"/>
    </row>
    <row r="6852" spans="1:9">
      <c r="A6852" s="230"/>
      <c r="B6852" s="230"/>
      <c r="C6852" s="231"/>
      <c r="D6852" s="223"/>
      <c r="E6852" s="227"/>
      <c r="F6852" s="230"/>
      <c r="H6852" s="220"/>
      <c r="I6852" s="223"/>
    </row>
    <row r="6853" spans="1:9">
      <c r="A6853" s="230"/>
      <c r="B6853" s="230"/>
      <c r="C6853" s="231"/>
      <c r="D6853" s="223"/>
      <c r="E6853" s="227"/>
      <c r="F6853" s="230"/>
      <c r="H6853" s="220"/>
      <c r="I6853" s="223"/>
    </row>
    <row r="6854" spans="1:9">
      <c r="A6854" s="230"/>
      <c r="B6854" s="230"/>
      <c r="C6854" s="231"/>
      <c r="D6854" s="223"/>
      <c r="E6854" s="227"/>
      <c r="F6854" s="230"/>
      <c r="H6854" s="220"/>
      <c r="I6854" s="223"/>
    </row>
    <row r="6855" spans="1:9">
      <c r="A6855" s="230"/>
      <c r="B6855" s="230"/>
      <c r="C6855" s="231"/>
      <c r="D6855" s="223"/>
      <c r="E6855" s="227"/>
      <c r="F6855" s="230"/>
      <c r="H6855" s="220"/>
      <c r="I6855" s="223"/>
    </row>
    <row r="6856" spans="1:9">
      <c r="A6856" s="230"/>
      <c r="B6856" s="230"/>
      <c r="C6856" s="231"/>
      <c r="D6856" s="223"/>
      <c r="E6856" s="227"/>
      <c r="F6856" s="230"/>
      <c r="H6856" s="220"/>
      <c r="I6856" s="223"/>
    </row>
    <row r="6857" spans="1:9">
      <c r="A6857" s="230"/>
      <c r="B6857" s="230"/>
      <c r="C6857" s="231"/>
      <c r="D6857" s="223"/>
      <c r="E6857" s="227"/>
      <c r="F6857" s="230"/>
      <c r="H6857" s="220"/>
      <c r="I6857" s="223"/>
    </row>
    <row r="6858" spans="1:9">
      <c r="A6858" s="230"/>
      <c r="B6858" s="230"/>
      <c r="C6858" s="231"/>
      <c r="D6858" s="223"/>
      <c r="E6858" s="227"/>
      <c r="F6858" s="230"/>
      <c r="H6858" s="220"/>
      <c r="I6858" s="223"/>
    </row>
    <row r="6859" spans="1:9">
      <c r="A6859" s="230"/>
      <c r="B6859" s="230"/>
      <c r="C6859" s="231"/>
      <c r="D6859" s="223"/>
      <c r="E6859" s="227"/>
      <c r="F6859" s="230"/>
      <c r="H6859" s="220"/>
      <c r="I6859" s="223"/>
    </row>
    <row r="6860" spans="1:9">
      <c r="A6860" s="230"/>
      <c r="B6860" s="230"/>
      <c r="C6860" s="231"/>
      <c r="D6860" s="223"/>
      <c r="E6860" s="227"/>
      <c r="F6860" s="230"/>
      <c r="H6860" s="220"/>
      <c r="I6860" s="223"/>
    </row>
    <row r="6861" spans="1:9">
      <c r="A6861" s="230"/>
      <c r="B6861" s="230"/>
      <c r="C6861" s="231"/>
      <c r="D6861" s="223"/>
      <c r="E6861" s="227"/>
      <c r="F6861" s="230"/>
      <c r="H6861" s="220"/>
      <c r="I6861" s="223"/>
    </row>
    <row r="6862" spans="1:9">
      <c r="A6862" s="230"/>
      <c r="B6862" s="230"/>
      <c r="C6862" s="231"/>
      <c r="D6862" s="223"/>
      <c r="E6862" s="227"/>
      <c r="F6862" s="230"/>
      <c r="H6862" s="220"/>
      <c r="I6862" s="223"/>
    </row>
    <row r="6863" spans="1:9">
      <c r="A6863" s="230"/>
      <c r="B6863" s="230"/>
      <c r="C6863" s="231"/>
      <c r="D6863" s="223"/>
      <c r="E6863" s="227"/>
      <c r="F6863" s="230"/>
      <c r="H6863" s="220"/>
      <c r="I6863" s="223"/>
    </row>
    <row r="6864" spans="1:9">
      <c r="A6864" s="230"/>
      <c r="B6864" s="230"/>
      <c r="C6864" s="231"/>
      <c r="D6864" s="223"/>
      <c r="E6864" s="227"/>
      <c r="F6864" s="230"/>
      <c r="H6864" s="220"/>
      <c r="I6864" s="223"/>
    </row>
    <row r="6865" spans="1:9">
      <c r="A6865" s="230"/>
      <c r="B6865" s="230"/>
      <c r="C6865" s="231"/>
      <c r="D6865" s="223"/>
      <c r="E6865" s="227"/>
      <c r="F6865" s="230"/>
      <c r="H6865" s="220"/>
      <c r="I6865" s="223"/>
    </row>
    <row r="6866" spans="1:9">
      <c r="A6866" s="230"/>
      <c r="B6866" s="230"/>
      <c r="C6866" s="231"/>
      <c r="D6866" s="223"/>
      <c r="E6866" s="227"/>
      <c r="F6866" s="230"/>
      <c r="H6866" s="220"/>
      <c r="I6866" s="223"/>
    </row>
    <row r="6867" spans="1:9">
      <c r="A6867" s="230"/>
      <c r="B6867" s="230"/>
      <c r="C6867" s="231"/>
      <c r="D6867" s="223"/>
      <c r="E6867" s="227"/>
      <c r="F6867" s="230"/>
      <c r="H6867" s="220"/>
      <c r="I6867" s="223"/>
    </row>
    <row r="6868" spans="1:9">
      <c r="A6868" s="230"/>
      <c r="B6868" s="230"/>
      <c r="C6868" s="231"/>
      <c r="D6868" s="223"/>
      <c r="E6868" s="227"/>
      <c r="F6868" s="230"/>
      <c r="H6868" s="220"/>
      <c r="I6868" s="223"/>
    </row>
    <row r="6869" spans="1:9">
      <c r="A6869" s="230"/>
      <c r="B6869" s="230"/>
      <c r="C6869" s="231"/>
      <c r="D6869" s="223"/>
      <c r="E6869" s="227"/>
      <c r="F6869" s="230"/>
      <c r="H6869" s="220"/>
      <c r="I6869" s="223"/>
    </row>
    <row r="6870" spans="1:9">
      <c r="A6870" s="230"/>
      <c r="B6870" s="230"/>
      <c r="C6870" s="231"/>
      <c r="D6870" s="223"/>
      <c r="E6870" s="227"/>
      <c r="F6870" s="230"/>
      <c r="H6870" s="220"/>
      <c r="I6870" s="223"/>
    </row>
    <row r="6871" spans="1:9">
      <c r="A6871" s="230"/>
      <c r="B6871" s="230"/>
      <c r="C6871" s="231"/>
      <c r="D6871" s="223"/>
      <c r="E6871" s="227"/>
      <c r="F6871" s="230"/>
      <c r="H6871" s="220"/>
      <c r="I6871" s="223"/>
    </row>
    <row r="6872" spans="1:9">
      <c r="A6872" s="230"/>
      <c r="B6872" s="230"/>
      <c r="C6872" s="231"/>
      <c r="D6872" s="223"/>
      <c r="E6872" s="227"/>
      <c r="F6872" s="230"/>
      <c r="H6872" s="220"/>
      <c r="I6872" s="223"/>
    </row>
    <row r="6873" spans="1:9">
      <c r="A6873" s="230"/>
      <c r="B6873" s="230"/>
      <c r="C6873" s="231"/>
      <c r="D6873" s="223"/>
      <c r="E6873" s="227"/>
      <c r="F6873" s="230"/>
      <c r="H6873" s="220"/>
      <c r="I6873" s="223"/>
    </row>
    <row r="6874" spans="1:9">
      <c r="A6874" s="230"/>
      <c r="B6874" s="230"/>
      <c r="C6874" s="231"/>
      <c r="D6874" s="223"/>
      <c r="E6874" s="227"/>
      <c r="F6874" s="230"/>
      <c r="H6874" s="220"/>
      <c r="I6874" s="223"/>
    </row>
    <row r="6875" spans="1:9">
      <c r="A6875" s="230"/>
      <c r="B6875" s="230"/>
      <c r="C6875" s="231"/>
      <c r="D6875" s="223"/>
      <c r="E6875" s="227"/>
      <c r="F6875" s="230"/>
      <c r="H6875" s="220"/>
      <c r="I6875" s="223"/>
    </row>
    <row r="6876" spans="1:9">
      <c r="A6876" s="230"/>
      <c r="B6876" s="230"/>
      <c r="C6876" s="231"/>
      <c r="D6876" s="223"/>
      <c r="E6876" s="227"/>
      <c r="F6876" s="230"/>
      <c r="H6876" s="220"/>
      <c r="I6876" s="223"/>
    </row>
    <row r="6877" spans="1:9">
      <c r="A6877" s="230"/>
      <c r="B6877" s="230"/>
      <c r="C6877" s="231"/>
      <c r="D6877" s="223"/>
      <c r="E6877" s="227"/>
      <c r="F6877" s="230"/>
      <c r="H6877" s="220"/>
      <c r="I6877" s="223"/>
    </row>
    <row r="6878" spans="1:9">
      <c r="A6878" s="230"/>
      <c r="B6878" s="230"/>
      <c r="C6878" s="231"/>
      <c r="D6878" s="223"/>
      <c r="E6878" s="227"/>
      <c r="F6878" s="230"/>
      <c r="H6878" s="220"/>
      <c r="I6878" s="223"/>
    </row>
    <row r="6879" spans="1:9">
      <c r="A6879" s="230"/>
      <c r="B6879" s="230"/>
      <c r="C6879" s="231"/>
      <c r="D6879" s="223"/>
      <c r="E6879" s="227"/>
      <c r="F6879" s="230"/>
      <c r="H6879" s="220"/>
      <c r="I6879" s="223"/>
    </row>
    <row r="6880" spans="1:9">
      <c r="A6880" s="230"/>
      <c r="B6880" s="230"/>
      <c r="C6880" s="231"/>
      <c r="D6880" s="223"/>
      <c r="E6880" s="227"/>
      <c r="F6880" s="230"/>
      <c r="H6880" s="220"/>
      <c r="I6880" s="223"/>
    </row>
    <row r="6881" spans="1:9">
      <c r="A6881" s="230"/>
      <c r="B6881" s="230"/>
      <c r="C6881" s="231"/>
      <c r="D6881" s="223"/>
      <c r="E6881" s="227"/>
      <c r="F6881" s="230"/>
      <c r="H6881" s="220"/>
      <c r="I6881" s="223"/>
    </row>
    <row r="6882" spans="1:9">
      <c r="A6882" s="230"/>
      <c r="B6882" s="230"/>
      <c r="C6882" s="231"/>
      <c r="D6882" s="223"/>
      <c r="E6882" s="227"/>
      <c r="F6882" s="230"/>
      <c r="H6882" s="220"/>
      <c r="I6882" s="223"/>
    </row>
    <row r="6883" spans="1:9">
      <c r="A6883" s="230"/>
      <c r="B6883" s="230"/>
      <c r="C6883" s="231"/>
      <c r="D6883" s="223"/>
      <c r="E6883" s="227"/>
      <c r="F6883" s="230"/>
      <c r="H6883" s="220"/>
      <c r="I6883" s="223"/>
    </row>
    <row r="6884" spans="1:9">
      <c r="A6884" s="230"/>
      <c r="B6884" s="230"/>
      <c r="C6884" s="231"/>
      <c r="D6884" s="223"/>
      <c r="E6884" s="227"/>
      <c r="F6884" s="230"/>
      <c r="H6884" s="220"/>
      <c r="I6884" s="223"/>
    </row>
    <row r="6885" spans="1:9">
      <c r="A6885" s="230"/>
      <c r="B6885" s="230"/>
      <c r="C6885" s="231"/>
      <c r="D6885" s="223"/>
      <c r="E6885" s="227"/>
      <c r="F6885" s="230"/>
      <c r="H6885" s="220"/>
      <c r="I6885" s="223"/>
    </row>
    <row r="6886" spans="1:9">
      <c r="A6886" s="230"/>
      <c r="B6886" s="230"/>
      <c r="C6886" s="231"/>
      <c r="D6886" s="223"/>
      <c r="E6886" s="227"/>
      <c r="F6886" s="230"/>
      <c r="H6886" s="220"/>
      <c r="I6886" s="223"/>
    </row>
    <row r="6887" spans="1:9">
      <c r="A6887" s="230"/>
      <c r="B6887" s="230"/>
      <c r="C6887" s="231"/>
      <c r="D6887" s="223"/>
      <c r="E6887" s="227"/>
      <c r="F6887" s="230"/>
      <c r="H6887" s="220"/>
      <c r="I6887" s="223"/>
    </row>
    <row r="6888" spans="1:9">
      <c r="A6888" s="230"/>
      <c r="B6888" s="230"/>
      <c r="C6888" s="231"/>
      <c r="D6888" s="223"/>
      <c r="E6888" s="227"/>
      <c r="F6888" s="230"/>
      <c r="H6888" s="220"/>
      <c r="I6888" s="223"/>
    </row>
    <row r="6889" spans="1:9">
      <c r="A6889" s="230"/>
      <c r="B6889" s="230"/>
      <c r="C6889" s="231"/>
      <c r="D6889" s="223"/>
      <c r="E6889" s="227"/>
      <c r="F6889" s="230"/>
      <c r="H6889" s="220"/>
      <c r="I6889" s="223"/>
    </row>
    <row r="6890" spans="1:9">
      <c r="A6890" s="230"/>
      <c r="B6890" s="230"/>
      <c r="C6890" s="231"/>
      <c r="D6890" s="223"/>
      <c r="E6890" s="227"/>
      <c r="F6890" s="230"/>
      <c r="H6890" s="220"/>
      <c r="I6890" s="223"/>
    </row>
    <row r="6891" spans="1:9">
      <c r="A6891" s="230"/>
      <c r="B6891" s="230"/>
      <c r="C6891" s="231"/>
      <c r="D6891" s="223"/>
      <c r="E6891" s="227"/>
      <c r="F6891" s="230"/>
      <c r="H6891" s="220"/>
      <c r="I6891" s="223"/>
    </row>
    <row r="6892" spans="1:9">
      <c r="A6892" s="230"/>
      <c r="B6892" s="230"/>
      <c r="C6892" s="231"/>
      <c r="D6892" s="223"/>
      <c r="E6892" s="227"/>
      <c r="F6892" s="230"/>
      <c r="H6892" s="220"/>
      <c r="I6892" s="223"/>
    </row>
    <row r="6893" spans="1:9">
      <c r="A6893" s="230"/>
      <c r="B6893" s="230"/>
      <c r="C6893" s="231"/>
      <c r="D6893" s="223"/>
      <c r="E6893" s="227"/>
      <c r="F6893" s="230"/>
      <c r="H6893" s="220"/>
      <c r="I6893" s="223"/>
    </row>
    <row r="6894" spans="1:9">
      <c r="A6894" s="230"/>
      <c r="B6894" s="230"/>
      <c r="C6894" s="231"/>
      <c r="D6894" s="223"/>
      <c r="E6894" s="227"/>
      <c r="F6894" s="230"/>
      <c r="H6894" s="220"/>
      <c r="I6894" s="223"/>
    </row>
    <row r="6895" spans="1:9">
      <c r="A6895" s="230"/>
      <c r="B6895" s="230"/>
      <c r="C6895" s="231"/>
      <c r="D6895" s="223"/>
      <c r="E6895" s="227"/>
      <c r="F6895" s="230"/>
      <c r="H6895" s="220"/>
      <c r="I6895" s="223"/>
    </row>
    <row r="6896" spans="1:9">
      <c r="A6896" s="230"/>
      <c r="B6896" s="230"/>
      <c r="C6896" s="231"/>
      <c r="D6896" s="223"/>
      <c r="E6896" s="227"/>
      <c r="F6896" s="230"/>
      <c r="H6896" s="220"/>
      <c r="I6896" s="223"/>
    </row>
    <row r="6897" spans="1:9">
      <c r="A6897" s="230"/>
      <c r="B6897" s="230"/>
      <c r="C6897" s="231"/>
      <c r="D6897" s="223"/>
      <c r="E6897" s="227"/>
      <c r="F6897" s="230"/>
      <c r="H6897" s="220"/>
      <c r="I6897" s="223"/>
    </row>
    <row r="6898" spans="1:9">
      <c r="A6898" s="230"/>
      <c r="B6898" s="230"/>
      <c r="C6898" s="231"/>
      <c r="D6898" s="223"/>
      <c r="E6898" s="227"/>
      <c r="F6898" s="230"/>
      <c r="H6898" s="220"/>
      <c r="I6898" s="223"/>
    </row>
    <row r="6899" spans="1:9">
      <c r="A6899" s="230"/>
      <c r="B6899" s="230"/>
      <c r="C6899" s="231"/>
      <c r="D6899" s="223"/>
      <c r="E6899" s="227"/>
      <c r="F6899" s="230"/>
      <c r="H6899" s="220"/>
      <c r="I6899" s="223"/>
    </row>
    <row r="6900" spans="1:9">
      <c r="A6900" s="230"/>
      <c r="B6900" s="230"/>
      <c r="C6900" s="231"/>
      <c r="D6900" s="223"/>
      <c r="E6900" s="227"/>
      <c r="F6900" s="230"/>
      <c r="H6900" s="220"/>
      <c r="I6900" s="223"/>
    </row>
    <row r="6901" spans="1:9">
      <c r="A6901" s="230"/>
      <c r="B6901" s="230"/>
      <c r="C6901" s="231"/>
      <c r="D6901" s="223"/>
      <c r="E6901" s="227"/>
      <c r="F6901" s="230"/>
      <c r="H6901" s="220"/>
      <c r="I6901" s="223"/>
    </row>
    <row r="6902" spans="1:9">
      <c r="A6902" s="230"/>
      <c r="B6902" s="230"/>
      <c r="C6902" s="231"/>
      <c r="D6902" s="223"/>
      <c r="E6902" s="227"/>
      <c r="F6902" s="230"/>
      <c r="H6902" s="220"/>
      <c r="I6902" s="223"/>
    </row>
    <row r="6903" spans="1:9">
      <c r="A6903" s="230"/>
      <c r="B6903" s="230"/>
      <c r="C6903" s="231"/>
      <c r="D6903" s="223"/>
      <c r="E6903" s="227"/>
      <c r="F6903" s="230"/>
      <c r="H6903" s="220"/>
      <c r="I6903" s="223"/>
    </row>
    <row r="6904" spans="1:9">
      <c r="A6904" s="230"/>
      <c r="B6904" s="230"/>
      <c r="C6904" s="231"/>
      <c r="D6904" s="223"/>
      <c r="E6904" s="227"/>
      <c r="F6904" s="230"/>
      <c r="H6904" s="220"/>
      <c r="I6904" s="223"/>
    </row>
    <row r="6905" spans="1:9">
      <c r="A6905" s="230"/>
      <c r="B6905" s="230"/>
      <c r="C6905" s="231"/>
      <c r="D6905" s="223"/>
      <c r="E6905" s="227"/>
      <c r="F6905" s="230"/>
      <c r="H6905" s="220"/>
      <c r="I6905" s="223"/>
    </row>
    <row r="6906" spans="1:9">
      <c r="A6906" s="230"/>
      <c r="B6906" s="230"/>
      <c r="C6906" s="231"/>
      <c r="D6906" s="223"/>
      <c r="E6906" s="227"/>
      <c r="F6906" s="230"/>
      <c r="H6906" s="220"/>
      <c r="I6906" s="223"/>
    </row>
    <row r="6907" spans="1:9">
      <c r="A6907" s="230"/>
      <c r="B6907" s="230"/>
      <c r="C6907" s="231"/>
      <c r="D6907" s="223"/>
      <c r="E6907" s="227"/>
      <c r="F6907" s="230"/>
      <c r="H6907" s="220"/>
      <c r="I6907" s="223"/>
    </row>
    <row r="6908" spans="1:9">
      <c r="A6908" s="230"/>
      <c r="B6908" s="230"/>
      <c r="C6908" s="231"/>
      <c r="D6908" s="223"/>
      <c r="E6908" s="227"/>
      <c r="F6908" s="230"/>
      <c r="H6908" s="220"/>
      <c r="I6908" s="223"/>
    </row>
    <row r="6909" spans="1:9">
      <c r="A6909" s="230"/>
      <c r="B6909" s="230"/>
      <c r="C6909" s="231"/>
      <c r="D6909" s="223"/>
      <c r="E6909" s="227"/>
      <c r="F6909" s="230"/>
      <c r="H6909" s="220"/>
      <c r="I6909" s="223"/>
    </row>
    <row r="6910" spans="1:9">
      <c r="A6910" s="230"/>
      <c r="B6910" s="230"/>
      <c r="C6910" s="231"/>
      <c r="D6910" s="223"/>
      <c r="E6910" s="227"/>
      <c r="F6910" s="230"/>
      <c r="H6910" s="220"/>
      <c r="I6910" s="223"/>
    </row>
    <row r="6911" spans="1:9">
      <c r="A6911" s="230"/>
      <c r="B6911" s="230"/>
      <c r="C6911" s="231"/>
      <c r="D6911" s="223"/>
      <c r="E6911" s="227"/>
      <c r="F6911" s="230"/>
      <c r="H6911" s="220"/>
      <c r="I6911" s="223"/>
    </row>
    <row r="6912" spans="1:9">
      <c r="A6912" s="230"/>
      <c r="B6912" s="230"/>
      <c r="C6912" s="231"/>
      <c r="D6912" s="223"/>
      <c r="E6912" s="227"/>
      <c r="F6912" s="230"/>
      <c r="H6912" s="220"/>
      <c r="I6912" s="223"/>
    </row>
    <row r="6913" spans="1:9">
      <c r="A6913" s="230"/>
      <c r="B6913" s="230"/>
      <c r="C6913" s="231"/>
      <c r="D6913" s="223"/>
      <c r="E6913" s="227"/>
      <c r="F6913" s="230"/>
      <c r="H6913" s="220"/>
      <c r="I6913" s="223"/>
    </row>
    <row r="6914" spans="1:9">
      <c r="A6914" s="230"/>
      <c r="B6914" s="230"/>
      <c r="C6914" s="231"/>
      <c r="D6914" s="223"/>
      <c r="E6914" s="227"/>
      <c r="F6914" s="230"/>
      <c r="H6914" s="220"/>
      <c r="I6914" s="223"/>
    </row>
    <row r="6915" spans="1:9">
      <c r="A6915" s="230"/>
      <c r="B6915" s="230"/>
      <c r="C6915" s="231"/>
      <c r="D6915" s="223"/>
      <c r="E6915" s="227"/>
      <c r="F6915" s="230"/>
      <c r="H6915" s="220"/>
      <c r="I6915" s="223"/>
    </row>
    <row r="6916" spans="1:9">
      <c r="A6916" s="230"/>
      <c r="B6916" s="230"/>
      <c r="C6916" s="231"/>
      <c r="D6916" s="223"/>
      <c r="E6916" s="227"/>
      <c r="F6916" s="230"/>
      <c r="H6916" s="220"/>
      <c r="I6916" s="223"/>
    </row>
    <row r="6917" spans="1:9">
      <c r="A6917" s="230"/>
      <c r="B6917" s="230"/>
      <c r="C6917" s="231"/>
      <c r="D6917" s="223"/>
      <c r="E6917" s="227"/>
      <c r="F6917" s="230"/>
      <c r="H6917" s="220"/>
      <c r="I6917" s="223"/>
    </row>
    <row r="6918" spans="1:9">
      <c r="A6918" s="230"/>
      <c r="B6918" s="230"/>
      <c r="C6918" s="231"/>
      <c r="D6918" s="223"/>
      <c r="E6918" s="227"/>
      <c r="F6918" s="230"/>
      <c r="H6918" s="220"/>
      <c r="I6918" s="223"/>
    </row>
    <row r="6919" spans="1:9">
      <c r="A6919" s="230"/>
      <c r="B6919" s="230"/>
      <c r="C6919" s="231"/>
      <c r="D6919" s="223"/>
      <c r="E6919" s="227"/>
      <c r="F6919" s="230"/>
      <c r="H6919" s="220"/>
      <c r="I6919" s="223"/>
    </row>
    <row r="6920" spans="1:9">
      <c r="A6920" s="230"/>
      <c r="B6920" s="230"/>
      <c r="C6920" s="231"/>
      <c r="D6920" s="223"/>
      <c r="E6920" s="227"/>
      <c r="F6920" s="230"/>
      <c r="H6920" s="220"/>
      <c r="I6920" s="223"/>
    </row>
    <row r="6921" spans="1:9">
      <c r="A6921" s="230"/>
      <c r="B6921" s="230"/>
      <c r="C6921" s="231"/>
      <c r="D6921" s="223"/>
      <c r="E6921" s="227"/>
      <c r="F6921" s="230"/>
      <c r="H6921" s="220"/>
      <c r="I6921" s="223"/>
    </row>
    <row r="6922" spans="1:9">
      <c r="A6922" s="230"/>
      <c r="B6922" s="230"/>
      <c r="C6922" s="231"/>
      <c r="D6922" s="223"/>
      <c r="E6922" s="227"/>
      <c r="F6922" s="230"/>
      <c r="H6922" s="220"/>
      <c r="I6922" s="223"/>
    </row>
    <row r="6923" spans="1:9">
      <c r="A6923" s="230"/>
      <c r="B6923" s="230"/>
      <c r="C6923" s="231"/>
      <c r="D6923" s="223"/>
      <c r="E6923" s="227"/>
      <c r="F6923" s="230"/>
      <c r="H6923" s="220"/>
      <c r="I6923" s="223"/>
    </row>
    <row r="6924" spans="1:9">
      <c r="A6924" s="230"/>
      <c r="B6924" s="230"/>
      <c r="C6924" s="231"/>
      <c r="D6924" s="223"/>
      <c r="E6924" s="227"/>
      <c r="F6924" s="230"/>
      <c r="H6924" s="220"/>
      <c r="I6924" s="223"/>
    </row>
    <row r="6925" spans="1:9">
      <c r="A6925" s="230"/>
      <c r="B6925" s="230"/>
      <c r="C6925" s="231"/>
      <c r="D6925" s="223"/>
      <c r="E6925" s="227"/>
      <c r="F6925" s="230"/>
      <c r="H6925" s="220"/>
      <c r="I6925" s="223"/>
    </row>
    <row r="6926" spans="1:9">
      <c r="A6926" s="230"/>
      <c r="B6926" s="230"/>
      <c r="C6926" s="231"/>
      <c r="D6926" s="223"/>
      <c r="E6926" s="227"/>
      <c r="F6926" s="230"/>
      <c r="H6926" s="220"/>
      <c r="I6926" s="223"/>
    </row>
    <row r="6927" spans="1:9">
      <c r="A6927" s="230"/>
      <c r="B6927" s="230"/>
      <c r="C6927" s="231"/>
      <c r="D6927" s="223"/>
      <c r="E6927" s="227"/>
      <c r="F6927" s="230"/>
      <c r="H6927" s="220"/>
      <c r="I6927" s="223"/>
    </row>
    <row r="6928" spans="1:9">
      <c r="A6928" s="230"/>
      <c r="B6928" s="230"/>
      <c r="C6928" s="231"/>
      <c r="D6928" s="223"/>
      <c r="E6928" s="227"/>
      <c r="F6928" s="230"/>
      <c r="H6928" s="220"/>
      <c r="I6928" s="223"/>
    </row>
    <row r="6929" spans="1:9">
      <c r="A6929" s="230"/>
      <c r="B6929" s="230"/>
      <c r="C6929" s="231"/>
      <c r="D6929" s="223"/>
      <c r="E6929" s="227"/>
      <c r="F6929" s="230"/>
      <c r="H6929" s="220"/>
      <c r="I6929" s="223"/>
    </row>
    <row r="6930" spans="1:9">
      <c r="A6930" s="230"/>
      <c r="B6930" s="230"/>
      <c r="C6930" s="231"/>
      <c r="D6930" s="223"/>
      <c r="E6930" s="227"/>
      <c r="F6930" s="230"/>
      <c r="H6930" s="220"/>
      <c r="I6930" s="223"/>
    </row>
    <row r="6931" spans="1:9">
      <c r="A6931" s="230"/>
      <c r="B6931" s="230"/>
      <c r="C6931" s="231"/>
      <c r="D6931" s="223"/>
      <c r="E6931" s="227"/>
      <c r="F6931" s="230"/>
      <c r="H6931" s="220"/>
      <c r="I6931" s="223"/>
    </row>
    <row r="6932" spans="1:9">
      <c r="A6932" s="230"/>
      <c r="B6932" s="230"/>
      <c r="C6932" s="231"/>
      <c r="D6932" s="223"/>
      <c r="E6932" s="227"/>
      <c r="F6932" s="230"/>
      <c r="H6932" s="220"/>
      <c r="I6932" s="223"/>
    </row>
    <row r="6933" spans="1:9">
      <c r="A6933" s="230"/>
      <c r="B6933" s="230"/>
      <c r="C6933" s="231"/>
      <c r="D6933" s="223"/>
      <c r="E6933" s="227"/>
      <c r="F6933" s="230"/>
      <c r="H6933" s="220"/>
      <c r="I6933" s="223"/>
    </row>
    <row r="6934" spans="1:9">
      <c r="A6934" s="230"/>
      <c r="B6934" s="230"/>
      <c r="C6934" s="231"/>
      <c r="D6934" s="223"/>
      <c r="E6934" s="227"/>
      <c r="F6934" s="230"/>
      <c r="H6934" s="220"/>
      <c r="I6934" s="223"/>
    </row>
    <row r="6935" spans="1:9">
      <c r="A6935" s="230"/>
      <c r="B6935" s="230"/>
      <c r="C6935" s="231"/>
      <c r="D6935" s="223"/>
      <c r="E6935" s="227"/>
      <c r="F6935" s="230"/>
      <c r="H6935" s="220"/>
      <c r="I6935" s="223"/>
    </row>
    <row r="6936" spans="1:9">
      <c r="A6936" s="230"/>
      <c r="B6936" s="230"/>
      <c r="C6936" s="231"/>
      <c r="D6936" s="223"/>
      <c r="E6936" s="227"/>
      <c r="F6936" s="230"/>
      <c r="H6936" s="220"/>
      <c r="I6936" s="223"/>
    </row>
    <row r="6937" spans="1:9">
      <c r="A6937" s="230"/>
      <c r="B6937" s="230"/>
      <c r="C6937" s="231"/>
      <c r="D6937" s="223"/>
      <c r="E6937" s="227"/>
      <c r="F6937" s="230"/>
      <c r="H6937" s="220"/>
      <c r="I6937" s="223"/>
    </row>
    <row r="6938" spans="1:9">
      <c r="A6938" s="230"/>
      <c r="B6938" s="230"/>
      <c r="C6938" s="231"/>
      <c r="D6938" s="223"/>
      <c r="E6938" s="227"/>
      <c r="F6938" s="230"/>
      <c r="H6938" s="220"/>
      <c r="I6938" s="223"/>
    </row>
    <row r="6939" spans="1:9">
      <c r="A6939" s="230"/>
      <c r="B6939" s="230"/>
      <c r="C6939" s="231"/>
      <c r="D6939" s="223"/>
      <c r="E6939" s="227"/>
      <c r="F6939" s="230"/>
      <c r="H6939" s="220"/>
      <c r="I6939" s="223"/>
    </row>
    <row r="6940" spans="1:9">
      <c r="A6940" s="230"/>
      <c r="B6940" s="230"/>
      <c r="C6940" s="231"/>
      <c r="D6940" s="223"/>
      <c r="E6940" s="227"/>
      <c r="F6940" s="230"/>
      <c r="H6940" s="220"/>
      <c r="I6940" s="223"/>
    </row>
    <row r="6941" spans="1:9">
      <c r="A6941" s="230"/>
      <c r="B6941" s="230"/>
      <c r="C6941" s="231"/>
      <c r="D6941" s="223"/>
      <c r="E6941" s="227"/>
      <c r="F6941" s="230"/>
      <c r="H6941" s="220"/>
      <c r="I6941" s="223"/>
    </row>
    <row r="6942" spans="1:9">
      <c r="A6942" s="230"/>
      <c r="B6942" s="230"/>
      <c r="C6942" s="231"/>
      <c r="D6942" s="223"/>
      <c r="E6942" s="227"/>
      <c r="F6942" s="230"/>
      <c r="H6942" s="220"/>
      <c r="I6942" s="223"/>
    </row>
    <row r="6943" spans="1:9">
      <c r="A6943" s="230"/>
      <c r="B6943" s="230"/>
      <c r="C6943" s="231"/>
      <c r="D6943" s="223"/>
      <c r="E6943" s="227"/>
      <c r="F6943" s="230"/>
      <c r="H6943" s="220"/>
      <c r="I6943" s="223"/>
    </row>
    <row r="6944" spans="1:9">
      <c r="A6944" s="230"/>
      <c r="B6944" s="230"/>
      <c r="C6944" s="231"/>
      <c r="D6944" s="223"/>
      <c r="E6944" s="227"/>
      <c r="F6944" s="230"/>
      <c r="H6944" s="220"/>
      <c r="I6944" s="223"/>
    </row>
    <row r="6945" spans="1:9">
      <c r="A6945" s="230"/>
      <c r="B6945" s="230"/>
      <c r="C6945" s="231"/>
      <c r="D6945" s="223"/>
      <c r="E6945" s="227"/>
      <c r="F6945" s="230"/>
      <c r="H6945" s="220"/>
      <c r="I6945" s="223"/>
    </row>
    <row r="6946" spans="1:9">
      <c r="A6946" s="230"/>
      <c r="B6946" s="230"/>
      <c r="C6946" s="231"/>
      <c r="D6946" s="223"/>
      <c r="E6946" s="227"/>
      <c r="F6946" s="230"/>
      <c r="H6946" s="220"/>
      <c r="I6946" s="223"/>
    </row>
    <row r="6947" spans="1:9">
      <c r="A6947" s="230"/>
      <c r="B6947" s="230"/>
      <c r="C6947" s="231"/>
      <c r="D6947" s="223"/>
      <c r="E6947" s="227"/>
      <c r="F6947" s="230"/>
      <c r="H6947" s="220"/>
      <c r="I6947" s="223"/>
    </row>
    <row r="6948" spans="1:9">
      <c r="A6948" s="230"/>
      <c r="B6948" s="230"/>
      <c r="C6948" s="231"/>
      <c r="D6948" s="223"/>
      <c r="E6948" s="227"/>
      <c r="F6948" s="230"/>
      <c r="H6948" s="220"/>
      <c r="I6948" s="223"/>
    </row>
    <row r="6949" spans="1:9">
      <c r="A6949" s="230"/>
      <c r="B6949" s="230"/>
      <c r="C6949" s="231"/>
      <c r="D6949" s="223"/>
      <c r="E6949" s="227"/>
      <c r="F6949" s="230"/>
      <c r="H6949" s="220"/>
      <c r="I6949" s="223"/>
    </row>
    <row r="6950" spans="1:9">
      <c r="A6950" s="230"/>
      <c r="B6950" s="230"/>
      <c r="C6950" s="231"/>
      <c r="D6950" s="223"/>
      <c r="E6950" s="227"/>
      <c r="F6950" s="230"/>
      <c r="H6950" s="220"/>
      <c r="I6950" s="223"/>
    </row>
    <row r="6951" spans="1:9">
      <c r="A6951" s="230"/>
      <c r="B6951" s="230"/>
      <c r="C6951" s="231"/>
      <c r="D6951" s="223"/>
      <c r="E6951" s="227"/>
      <c r="F6951" s="230"/>
      <c r="H6951" s="220"/>
      <c r="I6951" s="223"/>
    </row>
    <row r="6952" spans="1:9">
      <c r="A6952" s="230"/>
      <c r="B6952" s="230"/>
      <c r="C6952" s="231"/>
      <c r="D6952" s="223"/>
      <c r="E6952" s="227"/>
      <c r="F6952" s="230"/>
      <c r="H6952" s="220"/>
      <c r="I6952" s="223"/>
    </row>
    <row r="6953" spans="1:9">
      <c r="A6953" s="230"/>
      <c r="B6953" s="230"/>
      <c r="C6953" s="231"/>
      <c r="D6953" s="223"/>
      <c r="E6953" s="227"/>
      <c r="F6953" s="230"/>
      <c r="H6953" s="220"/>
      <c r="I6953" s="223"/>
    </row>
    <row r="6954" spans="1:9">
      <c r="A6954" s="230"/>
      <c r="B6954" s="230"/>
      <c r="C6954" s="231"/>
      <c r="D6954" s="223"/>
      <c r="E6954" s="227"/>
      <c r="F6954" s="230"/>
      <c r="H6954" s="220"/>
      <c r="I6954" s="223"/>
    </row>
    <row r="6955" spans="1:9">
      <c r="A6955" s="230"/>
      <c r="B6955" s="230"/>
      <c r="C6955" s="231"/>
      <c r="D6955" s="223"/>
      <c r="E6955" s="227"/>
      <c r="F6955" s="230"/>
      <c r="H6955" s="220"/>
      <c r="I6955" s="223"/>
    </row>
    <row r="6956" spans="1:9">
      <c r="A6956" s="230"/>
      <c r="B6956" s="230"/>
      <c r="C6956" s="231"/>
      <c r="D6956" s="223"/>
      <c r="E6956" s="227"/>
      <c r="F6956" s="230"/>
      <c r="H6956" s="220"/>
      <c r="I6956" s="223"/>
    </row>
    <row r="6957" spans="1:9">
      <c r="A6957" s="230"/>
      <c r="B6957" s="230"/>
      <c r="C6957" s="231"/>
      <c r="D6957" s="223"/>
      <c r="E6957" s="227"/>
      <c r="F6957" s="230"/>
      <c r="H6957" s="220"/>
      <c r="I6957" s="223"/>
    </row>
    <row r="6958" spans="1:9">
      <c r="A6958" s="230"/>
      <c r="B6958" s="230"/>
      <c r="C6958" s="231"/>
      <c r="D6958" s="223"/>
      <c r="E6958" s="227"/>
      <c r="F6958" s="230"/>
      <c r="H6958" s="220"/>
      <c r="I6958" s="223"/>
    </row>
    <row r="6959" spans="1:9">
      <c r="A6959" s="230"/>
      <c r="B6959" s="230"/>
      <c r="C6959" s="231"/>
      <c r="D6959" s="223"/>
      <c r="E6959" s="227"/>
      <c r="F6959" s="230"/>
      <c r="H6959" s="220"/>
      <c r="I6959" s="223"/>
    </row>
    <row r="6960" spans="1:9">
      <c r="A6960" s="230"/>
      <c r="B6960" s="230"/>
      <c r="C6960" s="231"/>
      <c r="D6960" s="223"/>
      <c r="E6960" s="227"/>
      <c r="F6960" s="230"/>
      <c r="H6960" s="220"/>
      <c r="I6960" s="223"/>
    </row>
    <row r="6961" spans="1:9">
      <c r="A6961" s="230"/>
      <c r="B6961" s="230"/>
      <c r="C6961" s="231"/>
      <c r="D6961" s="223"/>
      <c r="E6961" s="227"/>
      <c r="F6961" s="230"/>
      <c r="H6961" s="220"/>
      <c r="I6961" s="223"/>
    </row>
    <row r="6962" spans="1:9">
      <c r="A6962" s="230"/>
      <c r="B6962" s="230"/>
      <c r="C6962" s="231"/>
      <c r="D6962" s="223"/>
      <c r="E6962" s="227"/>
      <c r="F6962" s="230"/>
      <c r="H6962" s="220"/>
      <c r="I6962" s="223"/>
    </row>
    <row r="6963" spans="1:9">
      <c r="A6963" s="230"/>
      <c r="B6963" s="230"/>
      <c r="C6963" s="231"/>
      <c r="D6963" s="223"/>
      <c r="E6963" s="227"/>
      <c r="F6963" s="230"/>
      <c r="H6963" s="220"/>
      <c r="I6963" s="223"/>
    </row>
    <row r="6964" spans="1:9">
      <c r="A6964" s="230"/>
      <c r="B6964" s="230"/>
      <c r="C6964" s="231"/>
      <c r="D6964" s="223"/>
      <c r="E6964" s="227"/>
      <c r="F6964" s="230"/>
      <c r="H6964" s="220"/>
      <c r="I6964" s="223"/>
    </row>
    <row r="6965" spans="1:9">
      <c r="A6965" s="230"/>
      <c r="B6965" s="230"/>
      <c r="C6965" s="231"/>
      <c r="D6965" s="223"/>
      <c r="E6965" s="227"/>
      <c r="F6965" s="230"/>
      <c r="H6965" s="220"/>
      <c r="I6965" s="223"/>
    </row>
    <row r="6966" spans="1:9">
      <c r="A6966" s="230"/>
      <c r="B6966" s="230"/>
      <c r="C6966" s="231"/>
      <c r="D6966" s="223"/>
      <c r="E6966" s="227"/>
      <c r="F6966" s="230"/>
      <c r="H6966" s="220"/>
      <c r="I6966" s="223"/>
    </row>
    <row r="6967" spans="1:9">
      <c r="A6967" s="230"/>
      <c r="B6967" s="230"/>
      <c r="C6967" s="231"/>
      <c r="D6967" s="223"/>
      <c r="E6967" s="227"/>
      <c r="F6967" s="230"/>
      <c r="H6967" s="220"/>
      <c r="I6967" s="223"/>
    </row>
    <row r="6968" spans="1:9">
      <c r="A6968" s="230"/>
      <c r="B6968" s="230"/>
      <c r="C6968" s="231"/>
      <c r="D6968" s="223"/>
      <c r="E6968" s="227"/>
      <c r="F6968" s="230"/>
      <c r="H6968" s="220"/>
      <c r="I6968" s="223"/>
    </row>
    <row r="6969" spans="1:9">
      <c r="A6969" s="230"/>
      <c r="B6969" s="230"/>
      <c r="C6969" s="231"/>
      <c r="D6969" s="223"/>
      <c r="E6969" s="227"/>
      <c r="F6969" s="230"/>
      <c r="H6969" s="220"/>
      <c r="I6969" s="223"/>
    </row>
    <row r="6970" spans="1:9">
      <c r="A6970" s="230"/>
      <c r="B6970" s="230"/>
      <c r="C6970" s="231"/>
      <c r="D6970" s="223"/>
      <c r="E6970" s="227"/>
      <c r="F6970" s="230"/>
      <c r="H6970" s="220"/>
      <c r="I6970" s="223"/>
    </row>
    <row r="6971" spans="1:9">
      <c r="A6971" s="230"/>
      <c r="B6971" s="230"/>
      <c r="C6971" s="231"/>
      <c r="D6971" s="223"/>
      <c r="E6971" s="227"/>
      <c r="F6971" s="230"/>
      <c r="H6971" s="220"/>
      <c r="I6971" s="223"/>
    </row>
    <row r="6972" spans="1:9">
      <c r="A6972" s="230"/>
      <c r="B6972" s="230"/>
      <c r="C6972" s="231"/>
      <c r="D6972" s="223"/>
      <c r="E6972" s="227"/>
      <c r="F6972" s="230"/>
      <c r="H6972" s="220"/>
      <c r="I6972" s="223"/>
    </row>
    <row r="6973" spans="1:9">
      <c r="A6973" s="230"/>
      <c r="B6973" s="230"/>
      <c r="C6973" s="231"/>
      <c r="D6973" s="223"/>
      <c r="E6973" s="227"/>
      <c r="F6973" s="230"/>
      <c r="H6973" s="220"/>
      <c r="I6973" s="223"/>
    </row>
    <row r="6974" spans="1:9">
      <c r="A6974" s="230"/>
      <c r="B6974" s="230"/>
      <c r="C6974" s="231"/>
      <c r="D6974" s="223"/>
      <c r="E6974" s="227"/>
      <c r="F6974" s="230"/>
      <c r="H6974" s="220"/>
      <c r="I6974" s="223"/>
    </row>
    <row r="6975" spans="1:9">
      <c r="A6975" s="230"/>
      <c r="B6975" s="230"/>
      <c r="C6975" s="231"/>
      <c r="D6975" s="223"/>
      <c r="E6975" s="227"/>
      <c r="F6975" s="230"/>
      <c r="H6975" s="220"/>
      <c r="I6975" s="223"/>
    </row>
    <row r="6976" spans="1:9">
      <c r="A6976" s="230"/>
      <c r="B6976" s="230"/>
      <c r="C6976" s="231"/>
      <c r="D6976" s="223"/>
      <c r="E6976" s="227"/>
      <c r="F6976" s="230"/>
      <c r="H6976" s="220"/>
      <c r="I6976" s="223"/>
    </row>
    <row r="6977" spans="1:9">
      <c r="A6977" s="230"/>
      <c r="B6977" s="230"/>
      <c r="C6977" s="231"/>
      <c r="D6977" s="223"/>
      <c r="E6977" s="227"/>
      <c r="F6977" s="230"/>
      <c r="H6977" s="220"/>
      <c r="I6977" s="223"/>
    </row>
    <row r="6978" spans="1:9">
      <c r="A6978" s="230"/>
      <c r="B6978" s="230"/>
      <c r="C6978" s="231"/>
      <c r="D6978" s="223"/>
      <c r="E6978" s="227"/>
      <c r="F6978" s="230"/>
      <c r="H6978" s="220"/>
      <c r="I6978" s="223"/>
    </row>
    <row r="6979" spans="1:9">
      <c r="A6979" s="230"/>
      <c r="B6979" s="230"/>
      <c r="C6979" s="231"/>
      <c r="D6979" s="223"/>
      <c r="E6979" s="227"/>
      <c r="F6979" s="230"/>
      <c r="H6979" s="220"/>
      <c r="I6979" s="223"/>
    </row>
    <row r="6980" spans="1:9">
      <c r="A6980" s="230"/>
      <c r="B6980" s="230"/>
      <c r="C6980" s="231"/>
      <c r="D6980" s="223"/>
      <c r="E6980" s="227"/>
      <c r="F6980" s="230"/>
      <c r="H6980" s="220"/>
      <c r="I6980" s="223"/>
    </row>
    <row r="6981" spans="1:9">
      <c r="A6981" s="230"/>
      <c r="B6981" s="230"/>
      <c r="C6981" s="231"/>
      <c r="D6981" s="223"/>
      <c r="E6981" s="227"/>
      <c r="F6981" s="230"/>
      <c r="H6981" s="220"/>
      <c r="I6981" s="223"/>
    </row>
    <row r="6982" spans="1:9">
      <c r="A6982" s="230"/>
      <c r="B6982" s="230"/>
      <c r="C6982" s="231"/>
      <c r="D6982" s="223"/>
      <c r="E6982" s="227"/>
      <c r="F6982" s="230"/>
      <c r="H6982" s="220"/>
      <c r="I6982" s="223"/>
    </row>
    <row r="6983" spans="1:9">
      <c r="A6983" s="230"/>
      <c r="B6983" s="230"/>
      <c r="C6983" s="231"/>
      <c r="D6983" s="223"/>
      <c r="E6983" s="227"/>
      <c r="F6983" s="230"/>
      <c r="H6983" s="220"/>
      <c r="I6983" s="223"/>
    </row>
    <row r="6984" spans="1:9">
      <c r="A6984" s="230"/>
      <c r="B6984" s="230"/>
      <c r="C6984" s="231"/>
      <c r="D6984" s="223"/>
      <c r="E6984" s="227"/>
      <c r="F6984" s="230"/>
      <c r="H6984" s="220"/>
      <c r="I6984" s="223"/>
    </row>
    <row r="6985" spans="1:9">
      <c r="A6985" s="230"/>
      <c r="B6985" s="230"/>
      <c r="C6985" s="231"/>
      <c r="D6985" s="223"/>
      <c r="E6985" s="227"/>
      <c r="F6985" s="230"/>
      <c r="H6985" s="220"/>
      <c r="I6985" s="223"/>
    </row>
    <row r="6986" spans="1:9">
      <c r="A6986" s="230"/>
      <c r="B6986" s="230"/>
      <c r="C6986" s="231"/>
      <c r="D6986" s="223"/>
      <c r="E6986" s="227"/>
      <c r="F6986" s="230"/>
      <c r="H6986" s="220"/>
      <c r="I6986" s="223"/>
    </row>
    <row r="6987" spans="1:9">
      <c r="A6987" s="230"/>
      <c r="B6987" s="230"/>
      <c r="C6987" s="231"/>
      <c r="D6987" s="223"/>
      <c r="E6987" s="227"/>
      <c r="F6987" s="230"/>
      <c r="H6987" s="220"/>
      <c r="I6987" s="223"/>
    </row>
    <row r="6988" spans="1:9">
      <c r="A6988" s="230"/>
      <c r="B6988" s="230"/>
      <c r="C6988" s="231"/>
      <c r="D6988" s="223"/>
      <c r="E6988" s="227"/>
      <c r="F6988" s="230"/>
      <c r="H6988" s="220"/>
      <c r="I6988" s="223"/>
    </row>
    <row r="6989" spans="1:9">
      <c r="A6989" s="230"/>
      <c r="B6989" s="230"/>
      <c r="C6989" s="231"/>
      <c r="D6989" s="223"/>
      <c r="E6989" s="227"/>
      <c r="F6989" s="230"/>
      <c r="H6989" s="220"/>
      <c r="I6989" s="223"/>
    </row>
    <row r="6990" spans="1:9">
      <c r="A6990" s="230"/>
      <c r="B6990" s="230"/>
      <c r="C6990" s="231"/>
      <c r="D6990" s="223"/>
      <c r="E6990" s="227"/>
      <c r="F6990" s="230"/>
      <c r="H6990" s="220"/>
      <c r="I6990" s="223"/>
    </row>
    <row r="6991" spans="1:9">
      <c r="A6991" s="230"/>
      <c r="B6991" s="230"/>
      <c r="C6991" s="231"/>
      <c r="D6991" s="223"/>
      <c r="E6991" s="227"/>
      <c r="F6991" s="230"/>
      <c r="H6991" s="220"/>
      <c r="I6991" s="223"/>
    </row>
    <row r="6992" spans="1:9">
      <c r="A6992" s="230"/>
      <c r="B6992" s="230"/>
      <c r="C6992" s="231"/>
      <c r="D6992" s="223"/>
      <c r="E6992" s="227"/>
      <c r="F6992" s="230"/>
      <c r="H6992" s="220"/>
      <c r="I6992" s="223"/>
    </row>
    <row r="6993" spans="1:9">
      <c r="A6993" s="230"/>
      <c r="B6993" s="230"/>
      <c r="C6993" s="231"/>
      <c r="D6993" s="223"/>
      <c r="E6993" s="227"/>
      <c r="F6993" s="230"/>
      <c r="H6993" s="220"/>
      <c r="I6993" s="223"/>
    </row>
    <row r="6994" spans="1:9">
      <c r="A6994" s="230"/>
      <c r="B6994" s="230"/>
      <c r="C6994" s="231"/>
      <c r="D6994" s="223"/>
      <c r="E6994" s="227"/>
      <c r="F6994" s="230"/>
      <c r="H6994" s="220"/>
      <c r="I6994" s="223"/>
    </row>
    <row r="6995" spans="1:9">
      <c r="A6995" s="230"/>
      <c r="B6995" s="230"/>
      <c r="C6995" s="231"/>
      <c r="D6995" s="223"/>
      <c r="E6995" s="227"/>
      <c r="F6995" s="230"/>
      <c r="H6995" s="220"/>
      <c r="I6995" s="223"/>
    </row>
    <row r="6996" spans="1:9">
      <c r="A6996" s="230"/>
      <c r="B6996" s="230"/>
      <c r="C6996" s="231"/>
      <c r="D6996" s="223"/>
      <c r="E6996" s="227"/>
      <c r="F6996" s="230"/>
      <c r="H6996" s="220"/>
      <c r="I6996" s="223"/>
    </row>
    <row r="6997" spans="1:9">
      <c r="A6997" s="230"/>
      <c r="B6997" s="230"/>
      <c r="C6997" s="231"/>
      <c r="D6997" s="223"/>
      <c r="E6997" s="227"/>
      <c r="F6997" s="230"/>
      <c r="H6997" s="220"/>
      <c r="I6997" s="223"/>
    </row>
    <row r="6998" spans="1:9">
      <c r="A6998" s="230"/>
      <c r="B6998" s="230"/>
      <c r="C6998" s="231"/>
      <c r="D6998" s="223"/>
      <c r="E6998" s="227"/>
      <c r="F6998" s="230"/>
      <c r="H6998" s="220"/>
      <c r="I6998" s="223"/>
    </row>
    <row r="6999" spans="1:9">
      <c r="A6999" s="230"/>
      <c r="B6999" s="230"/>
      <c r="C6999" s="231"/>
      <c r="D6999" s="223"/>
      <c r="E6999" s="227"/>
      <c r="F6999" s="230"/>
      <c r="H6999" s="220"/>
      <c r="I6999" s="223"/>
    </row>
    <row r="7000" spans="1:9">
      <c r="A7000" s="230"/>
      <c r="B7000" s="230"/>
      <c r="C7000" s="231"/>
      <c r="D7000" s="223"/>
      <c r="E7000" s="227"/>
      <c r="F7000" s="230"/>
      <c r="H7000" s="220"/>
      <c r="I7000" s="223"/>
    </row>
    <row r="7001" spans="1:9">
      <c r="A7001" s="230"/>
      <c r="B7001" s="230"/>
      <c r="C7001" s="231"/>
      <c r="D7001" s="223"/>
      <c r="E7001" s="227"/>
      <c r="F7001" s="230"/>
      <c r="H7001" s="220"/>
      <c r="I7001" s="223"/>
    </row>
    <row r="7002" spans="1:9">
      <c r="A7002" s="230"/>
      <c r="B7002" s="230"/>
      <c r="C7002" s="231"/>
      <c r="D7002" s="223"/>
      <c r="E7002" s="227"/>
      <c r="F7002" s="230"/>
      <c r="H7002" s="220"/>
      <c r="I7002" s="223"/>
    </row>
    <row r="7003" spans="1:9">
      <c r="A7003" s="230"/>
      <c r="B7003" s="230"/>
      <c r="C7003" s="231"/>
      <c r="D7003" s="223"/>
      <c r="E7003" s="227"/>
      <c r="F7003" s="230"/>
      <c r="H7003" s="220"/>
      <c r="I7003" s="223"/>
    </row>
    <row r="7004" spans="1:9">
      <c r="A7004" s="230"/>
      <c r="B7004" s="230"/>
      <c r="C7004" s="231"/>
      <c r="D7004" s="223"/>
      <c r="E7004" s="227"/>
      <c r="F7004" s="230"/>
      <c r="H7004" s="220"/>
      <c r="I7004" s="223"/>
    </row>
    <row r="7005" spans="1:9">
      <c r="A7005" s="230"/>
      <c r="B7005" s="230"/>
      <c r="C7005" s="231"/>
      <c r="D7005" s="223"/>
      <c r="E7005" s="227"/>
      <c r="F7005" s="230"/>
      <c r="H7005" s="220"/>
      <c r="I7005" s="223"/>
    </row>
    <row r="7006" spans="1:9">
      <c r="A7006" s="230"/>
      <c r="B7006" s="230"/>
      <c r="C7006" s="231"/>
      <c r="D7006" s="223"/>
      <c r="E7006" s="227"/>
      <c r="F7006" s="230"/>
      <c r="H7006" s="220"/>
      <c r="I7006" s="223"/>
    </row>
    <row r="7007" spans="1:9">
      <c r="A7007" s="230"/>
      <c r="B7007" s="230"/>
      <c r="C7007" s="231"/>
      <c r="D7007" s="223"/>
      <c r="E7007" s="227"/>
      <c r="F7007" s="230"/>
      <c r="H7007" s="220"/>
      <c r="I7007" s="223"/>
    </row>
    <row r="7008" spans="1:9">
      <c r="A7008" s="230"/>
      <c r="B7008" s="230"/>
      <c r="C7008" s="231"/>
      <c r="D7008" s="223"/>
      <c r="E7008" s="227"/>
      <c r="F7008" s="230"/>
      <c r="H7008" s="220"/>
      <c r="I7008" s="223"/>
    </row>
    <row r="7009" spans="1:9">
      <c r="A7009" s="230"/>
      <c r="B7009" s="230"/>
      <c r="C7009" s="231"/>
      <c r="D7009" s="223"/>
      <c r="E7009" s="227"/>
      <c r="F7009" s="230"/>
      <c r="H7009" s="220"/>
      <c r="I7009" s="223"/>
    </row>
    <row r="7010" spans="1:9">
      <c r="A7010" s="230"/>
      <c r="B7010" s="230"/>
      <c r="C7010" s="231"/>
      <c r="D7010" s="223"/>
      <c r="E7010" s="227"/>
      <c r="F7010" s="230"/>
      <c r="H7010" s="220"/>
      <c r="I7010" s="223"/>
    </row>
    <row r="7011" spans="1:9">
      <c r="A7011" s="230"/>
      <c r="B7011" s="230"/>
      <c r="C7011" s="231"/>
      <c r="D7011" s="223"/>
      <c r="E7011" s="227"/>
      <c r="F7011" s="230"/>
      <c r="H7011" s="220"/>
      <c r="I7011" s="223"/>
    </row>
    <row r="7012" spans="1:9">
      <c r="A7012" s="230"/>
      <c r="B7012" s="230"/>
      <c r="C7012" s="231"/>
      <c r="D7012" s="223"/>
      <c r="E7012" s="227"/>
      <c r="F7012" s="230"/>
      <c r="H7012" s="220"/>
      <c r="I7012" s="223"/>
    </row>
    <row r="7013" spans="1:9">
      <c r="A7013" s="230"/>
      <c r="B7013" s="230"/>
      <c r="C7013" s="231"/>
      <c r="D7013" s="223"/>
      <c r="E7013" s="227"/>
      <c r="F7013" s="230"/>
      <c r="H7013" s="220"/>
      <c r="I7013" s="223"/>
    </row>
    <row r="7014" spans="1:9">
      <c r="A7014" s="230"/>
      <c r="B7014" s="230"/>
      <c r="C7014" s="231"/>
      <c r="D7014" s="223"/>
      <c r="E7014" s="227"/>
      <c r="F7014" s="230"/>
      <c r="H7014" s="220"/>
      <c r="I7014" s="223"/>
    </row>
    <row r="7015" spans="1:9">
      <c r="A7015" s="230"/>
      <c r="B7015" s="230"/>
      <c r="C7015" s="231"/>
      <c r="D7015" s="223"/>
      <c r="E7015" s="227"/>
      <c r="F7015" s="230"/>
      <c r="H7015" s="220"/>
      <c r="I7015" s="223"/>
    </row>
    <row r="7016" spans="1:9">
      <c r="A7016" s="230"/>
      <c r="B7016" s="230"/>
      <c r="C7016" s="231"/>
      <c r="D7016" s="223"/>
      <c r="E7016" s="227"/>
      <c r="F7016" s="230"/>
      <c r="H7016" s="220"/>
      <c r="I7016" s="223"/>
    </row>
    <row r="7017" spans="1:9">
      <c r="A7017" s="230"/>
      <c r="B7017" s="230"/>
      <c r="C7017" s="231"/>
      <c r="D7017" s="223"/>
      <c r="E7017" s="227"/>
      <c r="F7017" s="230"/>
      <c r="H7017" s="220"/>
      <c r="I7017" s="223"/>
    </row>
    <row r="7018" spans="1:9">
      <c r="A7018" s="230"/>
      <c r="B7018" s="230"/>
      <c r="C7018" s="231"/>
      <c r="D7018" s="223"/>
      <c r="E7018" s="227"/>
      <c r="F7018" s="230"/>
      <c r="H7018" s="220"/>
      <c r="I7018" s="223"/>
    </row>
    <row r="7019" spans="1:9">
      <c r="A7019" s="230"/>
      <c r="B7019" s="230"/>
      <c r="C7019" s="231"/>
      <c r="D7019" s="223"/>
      <c r="E7019" s="227"/>
      <c r="F7019" s="230"/>
      <c r="H7019" s="220"/>
      <c r="I7019" s="223"/>
    </row>
    <row r="7020" spans="1:9">
      <c r="A7020" s="230"/>
      <c r="B7020" s="230"/>
      <c r="C7020" s="231"/>
      <c r="D7020" s="223"/>
      <c r="E7020" s="227"/>
      <c r="F7020" s="230"/>
      <c r="H7020" s="220"/>
      <c r="I7020" s="223"/>
    </row>
    <row r="7021" spans="1:9">
      <c r="A7021" s="230"/>
      <c r="B7021" s="230"/>
      <c r="C7021" s="231"/>
      <c r="D7021" s="223"/>
      <c r="E7021" s="227"/>
      <c r="F7021" s="230"/>
      <c r="H7021" s="220"/>
      <c r="I7021" s="223"/>
    </row>
    <row r="7022" spans="1:9">
      <c r="A7022" s="230"/>
      <c r="B7022" s="230"/>
      <c r="C7022" s="231"/>
      <c r="D7022" s="223"/>
      <c r="E7022" s="227"/>
      <c r="F7022" s="230"/>
      <c r="H7022" s="220"/>
      <c r="I7022" s="223"/>
    </row>
    <row r="7023" spans="1:9">
      <c r="A7023" s="230"/>
      <c r="B7023" s="230"/>
      <c r="C7023" s="231"/>
      <c r="D7023" s="223"/>
      <c r="E7023" s="227"/>
      <c r="F7023" s="230"/>
      <c r="H7023" s="220"/>
      <c r="I7023" s="223"/>
    </row>
    <row r="7024" spans="1:9">
      <c r="A7024" s="230"/>
      <c r="B7024" s="230"/>
      <c r="C7024" s="231"/>
      <c r="D7024" s="223"/>
      <c r="E7024" s="227"/>
      <c r="F7024" s="230"/>
      <c r="H7024" s="220"/>
      <c r="I7024" s="223"/>
    </row>
    <row r="7025" spans="1:9">
      <c r="A7025" s="230"/>
      <c r="B7025" s="230"/>
      <c r="C7025" s="231"/>
      <c r="D7025" s="223"/>
      <c r="E7025" s="227"/>
      <c r="F7025" s="230"/>
      <c r="H7025" s="220"/>
      <c r="I7025" s="223"/>
    </row>
    <row r="7026" spans="1:9">
      <c r="A7026" s="230"/>
      <c r="B7026" s="230"/>
      <c r="C7026" s="231"/>
      <c r="D7026" s="223"/>
      <c r="E7026" s="227"/>
      <c r="F7026" s="230"/>
      <c r="H7026" s="220"/>
      <c r="I7026" s="223"/>
    </row>
    <row r="7027" spans="1:9">
      <c r="A7027" s="230"/>
      <c r="B7027" s="230"/>
      <c r="C7027" s="231"/>
      <c r="D7027" s="223"/>
      <c r="E7027" s="227"/>
      <c r="F7027" s="230"/>
      <c r="H7027" s="220"/>
      <c r="I7027" s="223"/>
    </row>
    <row r="7028" spans="1:9">
      <c r="A7028" s="230"/>
      <c r="B7028" s="230"/>
      <c r="C7028" s="231"/>
      <c r="D7028" s="223"/>
      <c r="E7028" s="227"/>
      <c r="F7028" s="230"/>
      <c r="H7028" s="220"/>
      <c r="I7028" s="223"/>
    </row>
    <row r="7029" spans="1:9">
      <c r="A7029" s="230"/>
      <c r="B7029" s="230"/>
      <c r="C7029" s="231"/>
      <c r="D7029" s="223"/>
      <c r="E7029" s="227"/>
      <c r="F7029" s="230"/>
      <c r="H7029" s="220"/>
      <c r="I7029" s="223"/>
    </row>
    <row r="7030" spans="1:9">
      <c r="A7030" s="230"/>
      <c r="B7030" s="230"/>
      <c r="C7030" s="231"/>
      <c r="D7030" s="223"/>
      <c r="E7030" s="227"/>
      <c r="F7030" s="230"/>
      <c r="H7030" s="220"/>
      <c r="I7030" s="223"/>
    </row>
    <row r="7031" spans="1:9">
      <c r="A7031" s="230"/>
      <c r="B7031" s="230"/>
      <c r="C7031" s="231"/>
      <c r="D7031" s="223"/>
      <c r="E7031" s="227"/>
      <c r="F7031" s="230"/>
      <c r="H7031" s="220"/>
      <c r="I7031" s="223"/>
    </row>
    <row r="7032" spans="1:9">
      <c r="A7032" s="230"/>
      <c r="B7032" s="230"/>
      <c r="C7032" s="231"/>
      <c r="D7032" s="223"/>
      <c r="E7032" s="227"/>
      <c r="F7032" s="230"/>
      <c r="H7032" s="220"/>
      <c r="I7032" s="223"/>
    </row>
    <row r="7033" spans="1:9">
      <c r="A7033" s="230"/>
      <c r="B7033" s="230"/>
      <c r="C7033" s="231"/>
      <c r="D7033" s="223"/>
      <c r="E7033" s="227"/>
      <c r="F7033" s="230"/>
      <c r="H7033" s="220"/>
      <c r="I7033" s="223"/>
    </row>
    <row r="7034" spans="1:9">
      <c r="A7034" s="230"/>
      <c r="B7034" s="230"/>
      <c r="C7034" s="231"/>
      <c r="D7034" s="223"/>
      <c r="E7034" s="227"/>
      <c r="F7034" s="230"/>
      <c r="H7034" s="220"/>
      <c r="I7034" s="223"/>
    </row>
    <row r="7035" spans="1:9">
      <c r="A7035" s="230"/>
      <c r="B7035" s="230"/>
      <c r="C7035" s="231"/>
      <c r="D7035" s="223"/>
      <c r="E7035" s="227"/>
      <c r="F7035" s="230"/>
      <c r="H7035" s="220"/>
      <c r="I7035" s="223"/>
    </row>
    <row r="7036" spans="1:9">
      <c r="A7036" s="230"/>
      <c r="B7036" s="230"/>
      <c r="C7036" s="231"/>
      <c r="D7036" s="223"/>
      <c r="E7036" s="227"/>
      <c r="F7036" s="230"/>
      <c r="H7036" s="220"/>
      <c r="I7036" s="223"/>
    </row>
    <row r="7037" spans="1:9">
      <c r="A7037" s="230"/>
      <c r="B7037" s="230"/>
      <c r="C7037" s="231"/>
      <c r="D7037" s="223"/>
      <c r="E7037" s="227"/>
      <c r="F7037" s="230"/>
      <c r="H7037" s="220"/>
      <c r="I7037" s="223"/>
    </row>
    <row r="7038" spans="1:9">
      <c r="A7038" s="230"/>
      <c r="B7038" s="230"/>
      <c r="C7038" s="231"/>
      <c r="D7038" s="223"/>
      <c r="E7038" s="227"/>
      <c r="F7038" s="230"/>
      <c r="H7038" s="220"/>
      <c r="I7038" s="223"/>
    </row>
    <row r="7039" spans="1:9">
      <c r="A7039" s="230"/>
      <c r="B7039" s="230"/>
      <c r="C7039" s="231"/>
      <c r="D7039" s="223"/>
      <c r="E7039" s="227"/>
      <c r="F7039" s="230"/>
      <c r="H7039" s="220"/>
      <c r="I7039" s="223"/>
    </row>
    <row r="7040" spans="1:9">
      <c r="A7040" s="230"/>
      <c r="B7040" s="230"/>
      <c r="C7040" s="231"/>
      <c r="D7040" s="223"/>
      <c r="E7040" s="227"/>
      <c r="F7040" s="230"/>
      <c r="H7040" s="220"/>
      <c r="I7040" s="223"/>
    </row>
    <row r="7041" spans="1:9">
      <c r="A7041" s="230"/>
      <c r="B7041" s="230"/>
      <c r="C7041" s="231"/>
      <c r="D7041" s="223"/>
      <c r="E7041" s="227"/>
      <c r="F7041" s="230"/>
      <c r="H7041" s="220"/>
      <c r="I7041" s="223"/>
    </row>
    <row r="7042" spans="1:9">
      <c r="A7042" s="230"/>
      <c r="B7042" s="230"/>
      <c r="C7042" s="231"/>
      <c r="D7042" s="223"/>
      <c r="E7042" s="227"/>
      <c r="F7042" s="230"/>
      <c r="H7042" s="220"/>
      <c r="I7042" s="223"/>
    </row>
    <row r="7043" spans="1:9">
      <c r="A7043" s="230"/>
      <c r="B7043" s="230"/>
      <c r="C7043" s="231"/>
      <c r="D7043" s="223"/>
      <c r="E7043" s="227"/>
      <c r="F7043" s="230"/>
      <c r="H7043" s="220"/>
      <c r="I7043" s="223"/>
    </row>
    <row r="7044" spans="1:9">
      <c r="A7044" s="230"/>
      <c r="B7044" s="230"/>
      <c r="C7044" s="231"/>
      <c r="D7044" s="223"/>
      <c r="E7044" s="227"/>
      <c r="F7044" s="230"/>
      <c r="H7044" s="220"/>
      <c r="I7044" s="223"/>
    </row>
    <row r="7045" spans="1:9">
      <c r="A7045" s="230"/>
      <c r="B7045" s="230"/>
      <c r="C7045" s="231"/>
      <c r="D7045" s="223"/>
      <c r="E7045" s="227"/>
      <c r="F7045" s="230"/>
      <c r="H7045" s="220"/>
      <c r="I7045" s="223"/>
    </row>
    <row r="7046" spans="1:9">
      <c r="A7046" s="230"/>
      <c r="B7046" s="230"/>
      <c r="C7046" s="231"/>
      <c r="D7046" s="223"/>
      <c r="E7046" s="227"/>
      <c r="F7046" s="230"/>
      <c r="H7046" s="220"/>
      <c r="I7046" s="223"/>
    </row>
    <row r="7047" spans="1:9">
      <c r="A7047" s="230"/>
      <c r="B7047" s="230"/>
      <c r="C7047" s="231"/>
      <c r="D7047" s="223"/>
      <c r="E7047" s="227"/>
      <c r="F7047" s="230"/>
      <c r="H7047" s="220"/>
      <c r="I7047" s="223"/>
    </row>
    <row r="7048" spans="1:9">
      <c r="A7048" s="230"/>
      <c r="B7048" s="230"/>
      <c r="C7048" s="231"/>
      <c r="D7048" s="223"/>
      <c r="E7048" s="227"/>
      <c r="F7048" s="230"/>
      <c r="H7048" s="220"/>
      <c r="I7048" s="223"/>
    </row>
    <row r="7049" spans="1:9">
      <c r="A7049" s="230"/>
      <c r="B7049" s="230"/>
      <c r="C7049" s="231"/>
      <c r="D7049" s="223"/>
      <c r="E7049" s="227"/>
      <c r="F7049" s="230"/>
      <c r="H7049" s="220"/>
      <c r="I7049" s="223"/>
    </row>
    <row r="7050" spans="1:9">
      <c r="A7050" s="230"/>
      <c r="B7050" s="230"/>
      <c r="C7050" s="231"/>
      <c r="D7050" s="223"/>
      <c r="E7050" s="227"/>
      <c r="F7050" s="230"/>
      <c r="H7050" s="220"/>
      <c r="I7050" s="223"/>
    </row>
    <row r="7051" spans="1:9">
      <c r="A7051" s="230"/>
      <c r="B7051" s="230"/>
      <c r="C7051" s="231"/>
      <c r="D7051" s="223"/>
      <c r="E7051" s="227"/>
      <c r="F7051" s="230"/>
      <c r="H7051" s="220"/>
      <c r="I7051" s="223"/>
    </row>
    <row r="7052" spans="1:9">
      <c r="A7052" s="230"/>
      <c r="B7052" s="230"/>
      <c r="C7052" s="231"/>
      <c r="D7052" s="223"/>
      <c r="E7052" s="227"/>
      <c r="F7052" s="230"/>
      <c r="H7052" s="220"/>
      <c r="I7052" s="223"/>
    </row>
    <row r="7053" spans="1:9">
      <c r="A7053" s="230"/>
      <c r="B7053" s="230"/>
      <c r="C7053" s="231"/>
      <c r="D7053" s="223"/>
      <c r="E7053" s="227"/>
      <c r="F7053" s="230"/>
      <c r="H7053" s="220"/>
      <c r="I7053" s="223"/>
    </row>
    <row r="7054" spans="1:9">
      <c r="A7054" s="230"/>
      <c r="B7054" s="230"/>
      <c r="C7054" s="231"/>
      <c r="D7054" s="223"/>
      <c r="E7054" s="227"/>
      <c r="F7054" s="230"/>
      <c r="H7054" s="220"/>
      <c r="I7054" s="223"/>
    </row>
    <row r="7055" spans="1:9">
      <c r="A7055" s="230"/>
      <c r="B7055" s="230"/>
      <c r="C7055" s="231"/>
      <c r="D7055" s="223"/>
      <c r="E7055" s="227"/>
      <c r="F7055" s="230"/>
      <c r="H7055" s="220"/>
      <c r="I7055" s="223"/>
    </row>
    <row r="7056" spans="1:9">
      <c r="A7056" s="230"/>
      <c r="B7056" s="230"/>
      <c r="C7056" s="231"/>
      <c r="D7056" s="223"/>
      <c r="E7056" s="227"/>
      <c r="F7056" s="230"/>
      <c r="H7056" s="220"/>
      <c r="I7056" s="223"/>
    </row>
    <row r="7057" spans="1:9">
      <c r="A7057" s="230"/>
      <c r="B7057" s="230"/>
      <c r="C7057" s="231"/>
      <c r="D7057" s="223"/>
      <c r="E7057" s="227"/>
      <c r="F7057" s="230"/>
      <c r="H7057" s="220"/>
      <c r="I7057" s="223"/>
    </row>
    <row r="7058" spans="1:9">
      <c r="A7058" s="230"/>
      <c r="B7058" s="230"/>
      <c r="C7058" s="231"/>
      <c r="D7058" s="223"/>
      <c r="E7058" s="227"/>
      <c r="F7058" s="230"/>
      <c r="H7058" s="220"/>
      <c r="I7058" s="223"/>
    </row>
    <row r="7059" spans="1:9">
      <c r="A7059" s="230"/>
      <c r="B7059" s="230"/>
      <c r="C7059" s="231"/>
      <c r="D7059" s="223"/>
      <c r="E7059" s="227"/>
      <c r="F7059" s="230"/>
      <c r="H7059" s="220"/>
      <c r="I7059" s="223"/>
    </row>
    <row r="7060" spans="1:9">
      <c r="A7060" s="230"/>
      <c r="B7060" s="230"/>
      <c r="C7060" s="231"/>
      <c r="D7060" s="223"/>
      <c r="E7060" s="227"/>
      <c r="F7060" s="230"/>
      <c r="H7060" s="220"/>
      <c r="I7060" s="223"/>
    </row>
    <row r="7061" spans="1:9">
      <c r="A7061" s="230"/>
      <c r="B7061" s="230"/>
      <c r="C7061" s="231"/>
      <c r="D7061" s="223"/>
      <c r="E7061" s="227"/>
      <c r="F7061" s="230"/>
      <c r="H7061" s="220"/>
      <c r="I7061" s="223"/>
    </row>
    <row r="7062" spans="1:9">
      <c r="A7062" s="230"/>
      <c r="B7062" s="230"/>
      <c r="C7062" s="231"/>
      <c r="D7062" s="223"/>
      <c r="E7062" s="227"/>
      <c r="F7062" s="230"/>
      <c r="H7062" s="220"/>
      <c r="I7062" s="223"/>
    </row>
    <row r="7063" spans="1:9">
      <c r="A7063" s="230"/>
      <c r="B7063" s="230"/>
      <c r="C7063" s="231"/>
      <c r="D7063" s="223"/>
      <c r="E7063" s="227"/>
      <c r="F7063" s="230"/>
      <c r="H7063" s="220"/>
      <c r="I7063" s="223"/>
    </row>
    <row r="7064" spans="1:9">
      <c r="A7064" s="230"/>
      <c r="B7064" s="230"/>
      <c r="C7064" s="231"/>
      <c r="D7064" s="223"/>
      <c r="E7064" s="227"/>
      <c r="F7064" s="230"/>
      <c r="H7064" s="220"/>
      <c r="I7064" s="223"/>
    </row>
    <row r="7065" spans="1:9">
      <c r="A7065" s="230"/>
      <c r="B7065" s="230"/>
      <c r="C7065" s="231"/>
      <c r="D7065" s="223"/>
      <c r="E7065" s="227"/>
      <c r="F7065" s="230"/>
      <c r="H7065" s="220"/>
      <c r="I7065" s="223"/>
    </row>
    <row r="7066" spans="1:9">
      <c r="A7066" s="230"/>
      <c r="B7066" s="230"/>
      <c r="C7066" s="231"/>
      <c r="D7066" s="223"/>
      <c r="E7066" s="227"/>
      <c r="F7066" s="230"/>
      <c r="H7066" s="220"/>
      <c r="I7066" s="223"/>
    </row>
    <row r="7067" spans="1:9">
      <c r="A7067" s="230"/>
      <c r="B7067" s="230"/>
      <c r="C7067" s="231"/>
      <c r="D7067" s="223"/>
      <c r="E7067" s="227"/>
      <c r="F7067" s="230"/>
      <c r="H7067" s="220"/>
      <c r="I7067" s="223"/>
    </row>
    <row r="7068" spans="1:9">
      <c r="A7068" s="230"/>
      <c r="B7068" s="230"/>
      <c r="C7068" s="231"/>
      <c r="D7068" s="223"/>
      <c r="E7068" s="227"/>
      <c r="F7068" s="230"/>
      <c r="H7068" s="220"/>
      <c r="I7068" s="223"/>
    </row>
    <row r="7069" spans="1:9">
      <c r="A7069" s="230"/>
      <c r="B7069" s="230"/>
      <c r="C7069" s="231"/>
      <c r="D7069" s="223"/>
      <c r="E7069" s="227"/>
      <c r="F7069" s="230"/>
      <c r="H7069" s="220"/>
      <c r="I7069" s="223"/>
    </row>
    <row r="7070" spans="1:9">
      <c r="A7070" s="230"/>
      <c r="B7070" s="230"/>
      <c r="C7070" s="231"/>
      <c r="D7070" s="223"/>
      <c r="E7070" s="227"/>
      <c r="F7070" s="230"/>
      <c r="H7070" s="220"/>
      <c r="I7070" s="223"/>
    </row>
    <row r="7071" spans="1:9">
      <c r="A7071" s="230"/>
      <c r="B7071" s="230"/>
      <c r="C7071" s="231"/>
      <c r="D7071" s="223"/>
      <c r="E7071" s="227"/>
      <c r="F7071" s="230"/>
      <c r="H7071" s="220"/>
      <c r="I7071" s="223"/>
    </row>
    <row r="7072" spans="1:9">
      <c r="A7072" s="230"/>
      <c r="B7072" s="230"/>
      <c r="C7072" s="231"/>
      <c r="D7072" s="223"/>
      <c r="E7072" s="227"/>
      <c r="F7072" s="230"/>
      <c r="H7072" s="220"/>
      <c r="I7072" s="223"/>
    </row>
    <row r="7073" spans="1:9">
      <c r="A7073" s="230"/>
      <c r="B7073" s="230"/>
      <c r="C7073" s="231"/>
      <c r="D7073" s="223"/>
      <c r="E7073" s="227"/>
      <c r="F7073" s="230"/>
      <c r="H7073" s="220"/>
      <c r="I7073" s="223"/>
    </row>
    <row r="7074" spans="1:9">
      <c r="A7074" s="230"/>
      <c r="B7074" s="230"/>
      <c r="C7074" s="231"/>
      <c r="D7074" s="223"/>
      <c r="E7074" s="227"/>
      <c r="F7074" s="230"/>
      <c r="H7074" s="220"/>
      <c r="I7074" s="223"/>
    </row>
    <row r="7075" spans="1:9">
      <c r="A7075" s="230"/>
      <c r="B7075" s="230"/>
      <c r="C7075" s="231"/>
      <c r="D7075" s="223"/>
      <c r="E7075" s="227"/>
      <c r="F7075" s="230"/>
      <c r="H7075" s="220"/>
      <c r="I7075" s="223"/>
    </row>
    <row r="7076" spans="1:9">
      <c r="A7076" s="230"/>
      <c r="B7076" s="230"/>
      <c r="C7076" s="231"/>
      <c r="D7076" s="223"/>
      <c r="E7076" s="227"/>
      <c r="F7076" s="230"/>
      <c r="H7076" s="220"/>
      <c r="I7076" s="223"/>
    </row>
    <row r="7077" spans="1:9">
      <c r="A7077" s="230"/>
      <c r="B7077" s="230"/>
      <c r="C7077" s="231"/>
      <c r="D7077" s="223"/>
      <c r="E7077" s="227"/>
      <c r="F7077" s="230"/>
      <c r="H7077" s="220"/>
      <c r="I7077" s="223"/>
    </row>
    <row r="7078" spans="1:9">
      <c r="A7078" s="230"/>
      <c r="B7078" s="230"/>
      <c r="C7078" s="231"/>
      <c r="D7078" s="223"/>
      <c r="E7078" s="227"/>
      <c r="F7078" s="230"/>
      <c r="H7078" s="220"/>
      <c r="I7078" s="223"/>
    </row>
    <row r="7079" spans="1:9">
      <c r="A7079" s="230"/>
      <c r="B7079" s="230"/>
      <c r="C7079" s="231"/>
      <c r="D7079" s="223"/>
      <c r="E7079" s="227"/>
      <c r="F7079" s="230"/>
      <c r="H7079" s="220"/>
      <c r="I7079" s="223"/>
    </row>
    <row r="7080" spans="1:9">
      <c r="A7080" s="230"/>
      <c r="B7080" s="230"/>
      <c r="C7080" s="231"/>
      <c r="D7080" s="223"/>
      <c r="E7080" s="227"/>
      <c r="F7080" s="230"/>
      <c r="H7080" s="220"/>
      <c r="I7080" s="223"/>
    </row>
    <row r="7081" spans="1:9">
      <c r="A7081" s="230"/>
      <c r="B7081" s="230"/>
      <c r="C7081" s="231"/>
      <c r="D7081" s="223"/>
      <c r="E7081" s="227"/>
      <c r="F7081" s="230"/>
      <c r="H7081" s="220"/>
      <c r="I7081" s="223"/>
    </row>
    <row r="7082" spans="1:9">
      <c r="A7082" s="230"/>
      <c r="B7082" s="230"/>
      <c r="C7082" s="231"/>
      <c r="D7082" s="223"/>
      <c r="E7082" s="227"/>
      <c r="F7082" s="230"/>
      <c r="H7082" s="220"/>
      <c r="I7082" s="223"/>
    </row>
    <row r="7083" spans="1:9">
      <c r="A7083" s="230"/>
      <c r="B7083" s="230"/>
      <c r="C7083" s="231"/>
      <c r="D7083" s="223"/>
      <c r="E7083" s="227"/>
      <c r="F7083" s="230"/>
      <c r="H7083" s="220"/>
      <c r="I7083" s="223"/>
    </row>
    <row r="7084" spans="1:9">
      <c r="A7084" s="230"/>
      <c r="B7084" s="230"/>
      <c r="C7084" s="231"/>
      <c r="D7084" s="223"/>
      <c r="E7084" s="227"/>
      <c r="F7084" s="230"/>
      <c r="H7084" s="220"/>
      <c r="I7084" s="223"/>
    </row>
    <row r="7085" spans="1:9">
      <c r="A7085" s="230"/>
      <c r="B7085" s="230"/>
      <c r="C7085" s="231"/>
      <c r="D7085" s="223"/>
      <c r="E7085" s="227"/>
      <c r="F7085" s="230"/>
      <c r="H7085" s="220"/>
      <c r="I7085" s="223"/>
    </row>
    <row r="7086" spans="1:9">
      <c r="A7086" s="230"/>
      <c r="B7086" s="230"/>
      <c r="C7086" s="231"/>
      <c r="D7086" s="223"/>
      <c r="E7086" s="227"/>
      <c r="F7086" s="230"/>
      <c r="H7086" s="220"/>
      <c r="I7086" s="223"/>
    </row>
    <row r="7087" spans="1:9">
      <c r="A7087" s="230"/>
      <c r="B7087" s="230"/>
      <c r="C7087" s="231"/>
      <c r="D7087" s="223"/>
      <c r="E7087" s="227"/>
      <c r="F7087" s="230"/>
      <c r="H7087" s="220"/>
      <c r="I7087" s="223"/>
    </row>
    <row r="7088" spans="1:9">
      <c r="A7088" s="230"/>
      <c r="B7088" s="230"/>
      <c r="C7088" s="231"/>
      <c r="D7088" s="223"/>
      <c r="E7088" s="227"/>
      <c r="F7088" s="230"/>
      <c r="H7088" s="220"/>
      <c r="I7088" s="223"/>
    </row>
    <row r="7089" spans="1:9">
      <c r="A7089" s="230"/>
      <c r="B7089" s="230"/>
      <c r="C7089" s="231"/>
      <c r="D7089" s="223"/>
      <c r="E7089" s="227"/>
      <c r="F7089" s="230"/>
      <c r="H7089" s="220"/>
      <c r="I7089" s="223"/>
    </row>
    <row r="7090" spans="1:9">
      <c r="A7090" s="230"/>
      <c r="B7090" s="230"/>
      <c r="C7090" s="231"/>
      <c r="D7090" s="223"/>
      <c r="E7090" s="227"/>
      <c r="F7090" s="230"/>
      <c r="H7090" s="220"/>
      <c r="I7090" s="223"/>
    </row>
    <row r="7091" spans="1:9">
      <c r="A7091" s="230"/>
      <c r="B7091" s="230"/>
      <c r="C7091" s="231"/>
      <c r="D7091" s="223"/>
      <c r="E7091" s="227"/>
      <c r="F7091" s="230"/>
      <c r="H7091" s="220"/>
      <c r="I7091" s="223"/>
    </row>
    <row r="7092" spans="1:9">
      <c r="A7092" s="230"/>
      <c r="B7092" s="230"/>
      <c r="C7092" s="231"/>
      <c r="D7092" s="223"/>
      <c r="E7092" s="227"/>
      <c r="F7092" s="230"/>
      <c r="H7092" s="220"/>
      <c r="I7092" s="223"/>
    </row>
    <row r="7093" spans="1:9">
      <c r="A7093" s="230"/>
      <c r="B7093" s="230"/>
      <c r="C7093" s="231"/>
      <c r="D7093" s="223"/>
      <c r="E7093" s="227"/>
      <c r="F7093" s="230"/>
      <c r="H7093" s="220"/>
      <c r="I7093" s="223"/>
    </row>
    <row r="7094" spans="1:9">
      <c r="A7094" s="230"/>
      <c r="B7094" s="230"/>
      <c r="C7094" s="231"/>
      <c r="D7094" s="223"/>
      <c r="E7094" s="227"/>
      <c r="F7094" s="230"/>
      <c r="H7094" s="220"/>
      <c r="I7094" s="223"/>
    </row>
    <row r="7095" spans="1:9">
      <c r="A7095" s="230"/>
      <c r="B7095" s="230"/>
      <c r="C7095" s="231"/>
      <c r="D7095" s="223"/>
      <c r="E7095" s="227"/>
      <c r="F7095" s="230"/>
      <c r="H7095" s="220"/>
      <c r="I7095" s="223"/>
    </row>
    <row r="7096" spans="1:9">
      <c r="A7096" s="230"/>
      <c r="B7096" s="230"/>
      <c r="C7096" s="231"/>
      <c r="D7096" s="223"/>
      <c r="E7096" s="227"/>
      <c r="F7096" s="230"/>
      <c r="H7096" s="220"/>
      <c r="I7096" s="223"/>
    </row>
    <row r="7097" spans="1:9">
      <c r="A7097" s="230"/>
      <c r="B7097" s="230"/>
      <c r="C7097" s="231"/>
      <c r="D7097" s="223"/>
      <c r="E7097" s="227"/>
      <c r="F7097" s="230"/>
      <c r="H7097" s="220"/>
      <c r="I7097" s="223"/>
    </row>
    <row r="7098" spans="1:9">
      <c r="A7098" s="230"/>
      <c r="B7098" s="230"/>
      <c r="C7098" s="231"/>
      <c r="D7098" s="223"/>
      <c r="E7098" s="227"/>
      <c r="F7098" s="230"/>
      <c r="H7098" s="220"/>
      <c r="I7098" s="223"/>
    </row>
    <row r="7099" spans="1:9">
      <c r="A7099" s="230"/>
      <c r="B7099" s="230"/>
      <c r="C7099" s="231"/>
      <c r="D7099" s="223"/>
      <c r="E7099" s="227"/>
      <c r="F7099" s="230"/>
      <c r="H7099" s="220"/>
      <c r="I7099" s="223"/>
    </row>
    <row r="7100" spans="1:9">
      <c r="A7100" s="230"/>
      <c r="B7100" s="230"/>
      <c r="C7100" s="231"/>
      <c r="D7100" s="223"/>
      <c r="E7100" s="227"/>
      <c r="F7100" s="230"/>
      <c r="H7100" s="220"/>
      <c r="I7100" s="223"/>
    </row>
    <row r="7101" spans="1:9">
      <c r="A7101" s="230"/>
      <c r="B7101" s="230"/>
      <c r="C7101" s="231"/>
      <c r="D7101" s="223"/>
      <c r="E7101" s="227"/>
      <c r="F7101" s="230"/>
      <c r="H7101" s="220"/>
      <c r="I7101" s="223"/>
    </row>
    <row r="7102" spans="1:9">
      <c r="A7102" s="230"/>
      <c r="B7102" s="230"/>
      <c r="C7102" s="231"/>
      <c r="D7102" s="223"/>
      <c r="E7102" s="227"/>
      <c r="F7102" s="230"/>
      <c r="H7102" s="220"/>
      <c r="I7102" s="223"/>
    </row>
    <row r="7103" spans="1:9">
      <c r="A7103" s="230"/>
      <c r="B7103" s="230"/>
      <c r="C7103" s="231"/>
      <c r="D7103" s="223"/>
      <c r="E7103" s="227"/>
      <c r="F7103" s="230"/>
      <c r="H7103" s="220"/>
      <c r="I7103" s="223"/>
    </row>
    <row r="7104" spans="1:9">
      <c r="A7104" s="230"/>
      <c r="B7104" s="230"/>
      <c r="C7104" s="231"/>
      <c r="D7104" s="223"/>
      <c r="E7104" s="227"/>
      <c r="F7104" s="230"/>
      <c r="H7104" s="220"/>
      <c r="I7104" s="223"/>
    </row>
    <row r="7105" spans="1:9">
      <c r="A7105" s="230"/>
      <c r="B7105" s="230"/>
      <c r="C7105" s="231"/>
      <c r="D7105" s="223"/>
      <c r="E7105" s="227"/>
      <c r="F7105" s="230"/>
      <c r="H7105" s="220"/>
      <c r="I7105" s="223"/>
    </row>
    <row r="7106" spans="1:9">
      <c r="A7106" s="230"/>
      <c r="B7106" s="230"/>
      <c r="C7106" s="231"/>
      <c r="D7106" s="223"/>
      <c r="E7106" s="227"/>
      <c r="F7106" s="230"/>
      <c r="H7106" s="220"/>
      <c r="I7106" s="223"/>
    </row>
    <row r="7107" spans="1:9">
      <c r="A7107" s="230"/>
      <c r="B7107" s="230"/>
      <c r="C7107" s="231"/>
      <c r="D7107" s="223"/>
      <c r="E7107" s="227"/>
      <c r="F7107" s="230"/>
      <c r="H7107" s="220"/>
      <c r="I7107" s="223"/>
    </row>
    <row r="7108" spans="1:9">
      <c r="A7108" s="230"/>
      <c r="B7108" s="230"/>
      <c r="C7108" s="231"/>
      <c r="D7108" s="223"/>
      <c r="E7108" s="227"/>
      <c r="F7108" s="230"/>
      <c r="H7108" s="220"/>
      <c r="I7108" s="223"/>
    </row>
    <row r="7109" spans="1:9">
      <c r="A7109" s="230"/>
      <c r="B7109" s="230"/>
      <c r="C7109" s="231"/>
      <c r="D7109" s="223"/>
      <c r="E7109" s="227"/>
      <c r="F7109" s="230"/>
      <c r="H7109" s="220"/>
      <c r="I7109" s="223"/>
    </row>
    <row r="7110" spans="1:9">
      <c r="A7110" s="230"/>
      <c r="B7110" s="230"/>
      <c r="C7110" s="231"/>
      <c r="D7110" s="223"/>
      <c r="E7110" s="227"/>
      <c r="F7110" s="230"/>
      <c r="H7110" s="220"/>
      <c r="I7110" s="223"/>
    </row>
    <row r="7111" spans="1:9">
      <c r="A7111" s="230"/>
      <c r="B7111" s="230"/>
      <c r="C7111" s="231"/>
      <c r="D7111" s="223"/>
      <c r="E7111" s="227"/>
      <c r="F7111" s="230"/>
      <c r="H7111" s="220"/>
      <c r="I7111" s="223"/>
    </row>
    <row r="7112" spans="1:9">
      <c r="A7112" s="230"/>
      <c r="B7112" s="230"/>
      <c r="C7112" s="231"/>
      <c r="D7112" s="223"/>
      <c r="E7112" s="227"/>
      <c r="F7112" s="230"/>
      <c r="H7112" s="220"/>
      <c r="I7112" s="223"/>
    </row>
    <row r="7113" spans="1:9">
      <c r="A7113" s="230"/>
      <c r="B7113" s="230"/>
      <c r="C7113" s="231"/>
      <c r="D7113" s="223"/>
      <c r="E7113" s="227"/>
      <c r="F7113" s="230"/>
      <c r="H7113" s="220"/>
      <c r="I7113" s="223"/>
    </row>
    <row r="7114" spans="1:9">
      <c r="A7114" s="230"/>
      <c r="B7114" s="230"/>
      <c r="C7114" s="231"/>
      <c r="D7114" s="223"/>
      <c r="E7114" s="227"/>
      <c r="F7114" s="230"/>
      <c r="H7114" s="220"/>
      <c r="I7114" s="223"/>
    </row>
    <row r="7115" spans="1:9">
      <c r="A7115" s="230"/>
      <c r="B7115" s="230"/>
      <c r="C7115" s="231"/>
      <c r="D7115" s="223"/>
      <c r="E7115" s="227"/>
      <c r="F7115" s="230"/>
      <c r="H7115" s="220"/>
      <c r="I7115" s="223"/>
    </row>
    <row r="7116" spans="1:9">
      <c r="A7116" s="230"/>
      <c r="B7116" s="230"/>
      <c r="C7116" s="231"/>
      <c r="D7116" s="223"/>
      <c r="E7116" s="227"/>
      <c r="F7116" s="230"/>
      <c r="H7116" s="220"/>
      <c r="I7116" s="223"/>
    </row>
    <row r="7117" spans="1:9">
      <c r="A7117" s="230"/>
      <c r="B7117" s="230"/>
      <c r="C7117" s="231"/>
      <c r="D7117" s="223"/>
      <c r="E7117" s="227"/>
      <c r="F7117" s="230"/>
      <c r="H7117" s="220"/>
      <c r="I7117" s="223"/>
    </row>
    <row r="7118" spans="1:9">
      <c r="A7118" s="230"/>
      <c r="B7118" s="230"/>
      <c r="C7118" s="231"/>
      <c r="D7118" s="223"/>
      <c r="E7118" s="227"/>
      <c r="F7118" s="230"/>
      <c r="H7118" s="220"/>
      <c r="I7118" s="223"/>
    </row>
    <row r="7119" spans="1:9">
      <c r="A7119" s="230"/>
      <c r="B7119" s="230"/>
      <c r="C7119" s="231"/>
      <c r="D7119" s="223"/>
      <c r="E7119" s="227"/>
      <c r="F7119" s="230"/>
      <c r="H7119" s="220"/>
      <c r="I7119" s="223"/>
    </row>
    <row r="7120" spans="1:9">
      <c r="A7120" s="230"/>
      <c r="B7120" s="230"/>
      <c r="C7120" s="231"/>
      <c r="D7120" s="223"/>
      <c r="E7120" s="227"/>
      <c r="F7120" s="230"/>
      <c r="H7120" s="220"/>
      <c r="I7120" s="223"/>
    </row>
    <row r="7121" spans="1:9">
      <c r="A7121" s="230"/>
      <c r="B7121" s="230"/>
      <c r="C7121" s="231"/>
      <c r="D7121" s="223"/>
      <c r="E7121" s="227"/>
      <c r="F7121" s="230"/>
      <c r="H7121" s="220"/>
      <c r="I7121" s="223"/>
    </row>
    <row r="7122" spans="1:9">
      <c r="A7122" s="230"/>
      <c r="B7122" s="230"/>
      <c r="C7122" s="231"/>
      <c r="D7122" s="223"/>
      <c r="E7122" s="227"/>
      <c r="F7122" s="230"/>
      <c r="H7122" s="220"/>
      <c r="I7122" s="223"/>
    </row>
    <row r="7123" spans="1:9">
      <c r="A7123" s="230"/>
      <c r="B7123" s="230"/>
      <c r="C7123" s="231"/>
      <c r="D7123" s="223"/>
      <c r="E7123" s="227"/>
      <c r="F7123" s="230"/>
      <c r="H7123" s="220"/>
      <c r="I7123" s="223"/>
    </row>
    <row r="7124" spans="1:9">
      <c r="A7124" s="230"/>
      <c r="B7124" s="230"/>
      <c r="C7124" s="231"/>
      <c r="D7124" s="223"/>
      <c r="E7124" s="227"/>
      <c r="F7124" s="230"/>
      <c r="H7124" s="220"/>
      <c r="I7124" s="223"/>
    </row>
    <row r="7125" spans="1:9">
      <c r="A7125" s="230"/>
      <c r="B7125" s="230"/>
      <c r="C7125" s="231"/>
      <c r="D7125" s="223"/>
      <c r="E7125" s="227"/>
      <c r="F7125" s="230"/>
      <c r="H7125" s="220"/>
      <c r="I7125" s="223"/>
    </row>
    <row r="7126" spans="1:9">
      <c r="A7126" s="230"/>
      <c r="B7126" s="230"/>
      <c r="C7126" s="231"/>
      <c r="D7126" s="223"/>
      <c r="E7126" s="227"/>
      <c r="F7126" s="230"/>
      <c r="H7126" s="220"/>
      <c r="I7126" s="223"/>
    </row>
    <row r="7127" spans="1:9">
      <c r="A7127" s="230"/>
      <c r="B7127" s="230"/>
      <c r="C7127" s="231"/>
      <c r="D7127" s="223"/>
      <c r="E7127" s="227"/>
      <c r="F7127" s="230"/>
      <c r="H7127" s="220"/>
      <c r="I7127" s="223"/>
    </row>
    <row r="7128" spans="1:9">
      <c r="A7128" s="230"/>
      <c r="B7128" s="230"/>
      <c r="C7128" s="231"/>
      <c r="D7128" s="223"/>
      <c r="E7128" s="227"/>
      <c r="F7128" s="230"/>
      <c r="H7128" s="220"/>
      <c r="I7128" s="223"/>
    </row>
    <row r="7129" spans="1:9">
      <c r="A7129" s="230"/>
      <c r="B7129" s="230"/>
      <c r="C7129" s="231"/>
      <c r="D7129" s="223"/>
      <c r="E7129" s="227"/>
      <c r="F7129" s="230"/>
      <c r="H7129" s="220"/>
      <c r="I7129" s="223"/>
    </row>
    <row r="7130" spans="1:9">
      <c r="A7130" s="230"/>
      <c r="B7130" s="230"/>
      <c r="C7130" s="231"/>
      <c r="D7130" s="223"/>
      <c r="E7130" s="227"/>
      <c r="F7130" s="230"/>
      <c r="H7130" s="220"/>
      <c r="I7130" s="223"/>
    </row>
    <row r="7131" spans="1:9">
      <c r="A7131" s="230"/>
      <c r="B7131" s="230"/>
      <c r="C7131" s="231"/>
      <c r="D7131" s="223"/>
      <c r="E7131" s="227"/>
      <c r="F7131" s="230"/>
      <c r="H7131" s="220"/>
      <c r="I7131" s="223"/>
    </row>
    <row r="7132" spans="1:9">
      <c r="A7132" s="230"/>
      <c r="B7132" s="230"/>
      <c r="C7132" s="231"/>
      <c r="D7132" s="223"/>
      <c r="E7132" s="227"/>
      <c r="F7132" s="230"/>
      <c r="H7132" s="220"/>
      <c r="I7132" s="223"/>
    </row>
    <row r="7133" spans="1:9">
      <c r="A7133" s="230"/>
      <c r="B7133" s="230"/>
      <c r="C7133" s="231"/>
      <c r="D7133" s="223"/>
      <c r="E7133" s="227"/>
      <c r="F7133" s="230"/>
      <c r="H7133" s="220"/>
      <c r="I7133" s="223"/>
    </row>
    <row r="7134" spans="1:9">
      <c r="A7134" s="230"/>
      <c r="B7134" s="230"/>
      <c r="C7134" s="231"/>
      <c r="D7134" s="223"/>
      <c r="E7134" s="227"/>
      <c r="F7134" s="230"/>
      <c r="H7134" s="220"/>
      <c r="I7134" s="223"/>
    </row>
    <row r="7135" spans="1:9">
      <c r="A7135" s="230"/>
      <c r="B7135" s="230"/>
      <c r="C7135" s="231"/>
      <c r="D7135" s="223"/>
      <c r="E7135" s="227"/>
      <c r="F7135" s="230"/>
      <c r="H7135" s="220"/>
      <c r="I7135" s="223"/>
    </row>
    <row r="7136" spans="1:9">
      <c r="A7136" s="230"/>
      <c r="B7136" s="230"/>
      <c r="C7136" s="231"/>
      <c r="D7136" s="223"/>
      <c r="E7136" s="227"/>
      <c r="F7136" s="230"/>
      <c r="H7136" s="220"/>
      <c r="I7136" s="223"/>
    </row>
    <row r="7137" spans="1:9">
      <c r="A7137" s="230"/>
      <c r="B7137" s="230"/>
      <c r="C7137" s="231"/>
      <c r="D7137" s="223"/>
      <c r="E7137" s="227"/>
      <c r="F7137" s="230"/>
      <c r="H7137" s="220"/>
      <c r="I7137" s="223"/>
    </row>
    <row r="7138" spans="1:9">
      <c r="A7138" s="230"/>
      <c r="B7138" s="230"/>
      <c r="C7138" s="231"/>
      <c r="D7138" s="223"/>
      <c r="E7138" s="227"/>
      <c r="F7138" s="230"/>
      <c r="H7138" s="220"/>
      <c r="I7138" s="223"/>
    </row>
    <row r="7139" spans="1:9">
      <c r="A7139" s="230"/>
      <c r="B7139" s="230"/>
      <c r="C7139" s="231"/>
      <c r="D7139" s="223"/>
      <c r="E7139" s="227"/>
      <c r="F7139" s="230"/>
      <c r="H7139" s="220"/>
      <c r="I7139" s="223"/>
    </row>
    <row r="7140" spans="1:9">
      <c r="A7140" s="230"/>
      <c r="B7140" s="230"/>
      <c r="C7140" s="231"/>
      <c r="D7140" s="223"/>
      <c r="E7140" s="227"/>
      <c r="F7140" s="230"/>
      <c r="H7140" s="220"/>
      <c r="I7140" s="223"/>
    </row>
    <row r="7141" spans="1:9">
      <c r="A7141" s="230"/>
      <c r="B7141" s="230"/>
      <c r="C7141" s="231"/>
      <c r="D7141" s="223"/>
      <c r="E7141" s="227"/>
      <c r="F7141" s="230"/>
      <c r="H7141" s="220"/>
      <c r="I7141" s="223"/>
    </row>
    <row r="7142" spans="1:9">
      <c r="A7142" s="230"/>
      <c r="B7142" s="230"/>
      <c r="C7142" s="231"/>
      <c r="D7142" s="223"/>
      <c r="E7142" s="227"/>
      <c r="F7142" s="230"/>
      <c r="H7142" s="220"/>
      <c r="I7142" s="223"/>
    </row>
    <row r="7143" spans="1:9">
      <c r="A7143" s="230"/>
      <c r="B7143" s="230"/>
      <c r="C7143" s="231"/>
      <c r="D7143" s="223"/>
      <c r="E7143" s="227"/>
      <c r="F7143" s="230"/>
      <c r="H7143" s="220"/>
      <c r="I7143" s="223"/>
    </row>
    <row r="7144" spans="1:9">
      <c r="A7144" s="230"/>
      <c r="B7144" s="230"/>
      <c r="C7144" s="231"/>
      <c r="D7144" s="223"/>
      <c r="E7144" s="227"/>
      <c r="F7144" s="230"/>
      <c r="H7144" s="220"/>
      <c r="I7144" s="223"/>
    </row>
    <row r="7145" spans="1:9">
      <c r="A7145" s="230"/>
      <c r="B7145" s="230"/>
      <c r="C7145" s="231"/>
      <c r="D7145" s="223"/>
      <c r="E7145" s="227"/>
      <c r="F7145" s="230"/>
      <c r="H7145" s="220"/>
      <c r="I7145" s="223"/>
    </row>
    <row r="7146" spans="1:9">
      <c r="A7146" s="230"/>
      <c r="B7146" s="230"/>
      <c r="C7146" s="231"/>
      <c r="D7146" s="223"/>
      <c r="E7146" s="227"/>
      <c r="F7146" s="230"/>
      <c r="H7146" s="220"/>
      <c r="I7146" s="223"/>
    </row>
    <row r="7147" spans="1:9">
      <c r="A7147" s="230"/>
      <c r="B7147" s="230"/>
      <c r="C7147" s="231"/>
      <c r="D7147" s="223"/>
      <c r="E7147" s="227"/>
      <c r="F7147" s="230"/>
      <c r="H7147" s="220"/>
      <c r="I7147" s="223"/>
    </row>
    <row r="7148" spans="1:9">
      <c r="A7148" s="230"/>
      <c r="B7148" s="230"/>
      <c r="C7148" s="231"/>
      <c r="D7148" s="223"/>
      <c r="E7148" s="227"/>
      <c r="F7148" s="230"/>
      <c r="H7148" s="220"/>
      <c r="I7148" s="223"/>
    </row>
    <row r="7149" spans="1:9">
      <c r="A7149" s="230"/>
      <c r="B7149" s="230"/>
      <c r="C7149" s="231"/>
      <c r="D7149" s="223"/>
      <c r="E7149" s="227"/>
      <c r="F7149" s="230"/>
      <c r="H7149" s="220"/>
      <c r="I7149" s="223"/>
    </row>
    <row r="7150" spans="1:9">
      <c r="A7150" s="230"/>
      <c r="B7150" s="230"/>
      <c r="C7150" s="231"/>
      <c r="D7150" s="223"/>
      <c r="E7150" s="227"/>
      <c r="F7150" s="230"/>
      <c r="H7150" s="220"/>
      <c r="I7150" s="223"/>
    </row>
    <row r="7151" spans="1:9">
      <c r="A7151" s="230"/>
      <c r="B7151" s="230"/>
      <c r="C7151" s="231"/>
      <c r="D7151" s="223"/>
      <c r="E7151" s="227"/>
      <c r="F7151" s="230"/>
      <c r="H7151" s="220"/>
      <c r="I7151" s="223"/>
    </row>
    <row r="7152" spans="1:9">
      <c r="A7152" s="230"/>
      <c r="B7152" s="230"/>
      <c r="C7152" s="231"/>
      <c r="D7152" s="223"/>
      <c r="E7152" s="227"/>
      <c r="F7152" s="230"/>
      <c r="H7152" s="220"/>
      <c r="I7152" s="223"/>
    </row>
    <row r="7153" spans="1:9">
      <c r="A7153" s="230"/>
      <c r="B7153" s="230"/>
      <c r="C7153" s="231"/>
      <c r="D7153" s="223"/>
      <c r="E7153" s="227"/>
      <c r="F7153" s="230"/>
      <c r="H7153" s="220"/>
      <c r="I7153" s="223"/>
    </row>
    <row r="7154" spans="1:9">
      <c r="A7154" s="230"/>
      <c r="B7154" s="230"/>
      <c r="C7154" s="231"/>
      <c r="D7154" s="223"/>
      <c r="E7154" s="227"/>
      <c r="F7154" s="230"/>
      <c r="H7154" s="220"/>
      <c r="I7154" s="223"/>
    </row>
    <row r="7155" spans="1:9">
      <c r="A7155" s="230"/>
      <c r="B7155" s="230"/>
      <c r="C7155" s="231"/>
      <c r="D7155" s="223"/>
      <c r="E7155" s="227"/>
      <c r="F7155" s="230"/>
      <c r="H7155" s="220"/>
      <c r="I7155" s="223"/>
    </row>
    <row r="7156" spans="1:9">
      <c r="A7156" s="230"/>
      <c r="B7156" s="230"/>
      <c r="C7156" s="231"/>
      <c r="D7156" s="223"/>
      <c r="E7156" s="227"/>
      <c r="F7156" s="230"/>
      <c r="H7156" s="220"/>
      <c r="I7156" s="223"/>
    </row>
    <row r="7157" spans="1:9">
      <c r="A7157" s="230"/>
      <c r="B7157" s="230"/>
      <c r="C7157" s="231"/>
      <c r="D7157" s="223"/>
      <c r="E7157" s="227"/>
      <c r="F7157" s="230"/>
      <c r="H7157" s="220"/>
      <c r="I7157" s="223"/>
    </row>
    <row r="7158" spans="1:9">
      <c r="A7158" s="230"/>
      <c r="B7158" s="230"/>
      <c r="C7158" s="231"/>
      <c r="D7158" s="223"/>
      <c r="E7158" s="227"/>
      <c r="F7158" s="230"/>
      <c r="H7158" s="220"/>
      <c r="I7158" s="223"/>
    </row>
    <row r="7159" spans="1:9">
      <c r="A7159" s="230"/>
      <c r="B7159" s="230"/>
      <c r="C7159" s="231"/>
      <c r="D7159" s="223"/>
      <c r="E7159" s="227"/>
      <c r="F7159" s="230"/>
      <c r="H7159" s="220"/>
      <c r="I7159" s="223"/>
    </row>
    <row r="7160" spans="1:9">
      <c r="A7160" s="230"/>
      <c r="B7160" s="230"/>
      <c r="C7160" s="231"/>
      <c r="D7160" s="223"/>
      <c r="E7160" s="227"/>
      <c r="F7160" s="230"/>
      <c r="H7160" s="220"/>
      <c r="I7160" s="223"/>
    </row>
    <row r="7161" spans="1:9">
      <c r="A7161" s="230"/>
      <c r="B7161" s="230"/>
      <c r="C7161" s="231"/>
      <c r="D7161" s="223"/>
      <c r="E7161" s="227"/>
      <c r="F7161" s="230"/>
      <c r="H7161" s="220"/>
      <c r="I7161" s="223"/>
    </row>
    <row r="7162" spans="1:9">
      <c r="A7162" s="230"/>
      <c r="B7162" s="230"/>
      <c r="C7162" s="231"/>
      <c r="D7162" s="223"/>
      <c r="E7162" s="227"/>
      <c r="F7162" s="230"/>
      <c r="H7162" s="220"/>
      <c r="I7162" s="223"/>
    </row>
    <row r="7163" spans="1:9">
      <c r="A7163" s="230"/>
      <c r="B7163" s="230"/>
      <c r="C7163" s="231"/>
      <c r="D7163" s="223"/>
      <c r="E7163" s="227"/>
      <c r="F7163" s="230"/>
      <c r="H7163" s="220"/>
      <c r="I7163" s="223"/>
    </row>
    <row r="7164" spans="1:9">
      <c r="A7164" s="230"/>
      <c r="B7164" s="230"/>
      <c r="C7164" s="231"/>
      <c r="D7164" s="223"/>
      <c r="E7164" s="227"/>
      <c r="F7164" s="230"/>
      <c r="H7164" s="220"/>
      <c r="I7164" s="223"/>
    </row>
    <row r="7165" spans="1:9">
      <c r="A7165" s="230"/>
      <c r="B7165" s="230"/>
      <c r="C7165" s="231"/>
      <c r="D7165" s="223"/>
      <c r="E7165" s="227"/>
      <c r="F7165" s="230"/>
      <c r="H7165" s="220"/>
      <c r="I7165" s="223"/>
    </row>
    <row r="7166" spans="1:9">
      <c r="A7166" s="230"/>
      <c r="B7166" s="230"/>
      <c r="C7166" s="231"/>
      <c r="D7166" s="223"/>
      <c r="E7166" s="227"/>
      <c r="F7166" s="230"/>
      <c r="H7166" s="220"/>
      <c r="I7166" s="223"/>
    </row>
    <row r="7167" spans="1:9">
      <c r="A7167" s="230"/>
      <c r="B7167" s="230"/>
      <c r="C7167" s="231"/>
      <c r="D7167" s="223"/>
      <c r="E7167" s="227"/>
      <c r="F7167" s="230"/>
      <c r="H7167" s="220"/>
      <c r="I7167" s="223"/>
    </row>
    <row r="7168" spans="1:9">
      <c r="A7168" s="230"/>
      <c r="B7168" s="230"/>
      <c r="C7168" s="231"/>
      <c r="D7168" s="223"/>
      <c r="E7168" s="227"/>
      <c r="F7168" s="230"/>
      <c r="H7168" s="220"/>
      <c r="I7168" s="223"/>
    </row>
    <row r="7169" spans="1:9">
      <c r="A7169" s="230"/>
      <c r="B7169" s="230"/>
      <c r="C7169" s="231"/>
      <c r="D7169" s="223"/>
      <c r="E7169" s="227"/>
      <c r="F7169" s="230"/>
      <c r="H7169" s="220"/>
      <c r="I7169" s="223"/>
    </row>
    <row r="7170" spans="1:9">
      <c r="A7170" s="230"/>
      <c r="B7170" s="230"/>
      <c r="C7170" s="231"/>
      <c r="D7170" s="223"/>
      <c r="E7170" s="227"/>
      <c r="F7170" s="230"/>
      <c r="H7170" s="220"/>
      <c r="I7170" s="223"/>
    </row>
    <row r="7171" spans="1:9">
      <c r="A7171" s="230"/>
      <c r="B7171" s="230"/>
      <c r="C7171" s="231"/>
      <c r="D7171" s="223"/>
      <c r="E7171" s="227"/>
      <c r="F7171" s="230"/>
      <c r="H7171" s="220"/>
      <c r="I7171" s="223"/>
    </row>
    <row r="7172" spans="1:9">
      <c r="A7172" s="230"/>
      <c r="B7172" s="230"/>
      <c r="C7172" s="231"/>
      <c r="D7172" s="223"/>
      <c r="E7172" s="227"/>
      <c r="F7172" s="230"/>
      <c r="H7172" s="220"/>
      <c r="I7172" s="223"/>
    </row>
    <row r="7173" spans="1:9">
      <c r="A7173" s="230"/>
      <c r="B7173" s="230"/>
      <c r="C7173" s="231"/>
      <c r="D7173" s="223"/>
      <c r="E7173" s="227"/>
      <c r="F7173" s="230"/>
      <c r="H7173" s="220"/>
      <c r="I7173" s="223"/>
    </row>
    <row r="7174" spans="1:9">
      <c r="A7174" s="230"/>
      <c r="B7174" s="230"/>
      <c r="C7174" s="231"/>
      <c r="D7174" s="223"/>
      <c r="E7174" s="227"/>
      <c r="F7174" s="230"/>
      <c r="H7174" s="220"/>
      <c r="I7174" s="223"/>
    </row>
    <row r="7175" spans="1:9">
      <c r="A7175" s="230"/>
      <c r="B7175" s="230"/>
      <c r="C7175" s="231"/>
      <c r="D7175" s="223"/>
      <c r="E7175" s="227"/>
      <c r="F7175" s="230"/>
      <c r="H7175" s="220"/>
      <c r="I7175" s="223"/>
    </row>
    <row r="7176" spans="1:9">
      <c r="A7176" s="230"/>
      <c r="B7176" s="230"/>
      <c r="C7176" s="231"/>
      <c r="D7176" s="223"/>
      <c r="E7176" s="227"/>
      <c r="F7176" s="230"/>
      <c r="H7176" s="220"/>
      <c r="I7176" s="223"/>
    </row>
    <row r="7177" spans="1:9">
      <c r="A7177" s="230"/>
      <c r="B7177" s="230"/>
      <c r="C7177" s="231"/>
      <c r="D7177" s="223"/>
      <c r="E7177" s="227"/>
      <c r="F7177" s="230"/>
      <c r="H7177" s="220"/>
      <c r="I7177" s="223"/>
    </row>
    <row r="7178" spans="1:9">
      <c r="A7178" s="230"/>
      <c r="B7178" s="230"/>
      <c r="C7178" s="231"/>
      <c r="D7178" s="223"/>
      <c r="E7178" s="227"/>
      <c r="F7178" s="230"/>
      <c r="H7178" s="220"/>
      <c r="I7178" s="223"/>
    </row>
    <row r="7179" spans="1:9">
      <c r="A7179" s="230"/>
      <c r="B7179" s="230"/>
      <c r="C7179" s="231"/>
      <c r="D7179" s="223"/>
      <c r="E7179" s="227"/>
      <c r="F7179" s="230"/>
      <c r="H7179" s="220"/>
      <c r="I7179" s="223"/>
    </row>
    <row r="7180" spans="1:9">
      <c r="A7180" s="230"/>
      <c r="B7180" s="230"/>
      <c r="C7180" s="231"/>
      <c r="D7180" s="223"/>
      <c r="E7180" s="227"/>
      <c r="F7180" s="230"/>
      <c r="H7180" s="220"/>
      <c r="I7180" s="223"/>
    </row>
    <row r="7181" spans="1:9">
      <c r="A7181" s="230"/>
      <c r="B7181" s="230"/>
      <c r="C7181" s="231"/>
      <c r="D7181" s="223"/>
      <c r="E7181" s="227"/>
      <c r="F7181" s="230"/>
      <c r="H7181" s="220"/>
      <c r="I7181" s="223"/>
    </row>
    <row r="7182" spans="1:9">
      <c r="A7182" s="230"/>
      <c r="B7182" s="230"/>
      <c r="C7182" s="231"/>
      <c r="D7182" s="223"/>
      <c r="E7182" s="227"/>
      <c r="F7182" s="230"/>
      <c r="H7182" s="220"/>
      <c r="I7182" s="223"/>
    </row>
    <row r="7183" spans="1:9">
      <c r="A7183" s="230"/>
      <c r="B7183" s="230"/>
      <c r="C7183" s="231"/>
      <c r="D7183" s="223"/>
      <c r="E7183" s="227"/>
      <c r="F7183" s="230"/>
      <c r="H7183" s="220"/>
      <c r="I7183" s="223"/>
    </row>
    <row r="7184" spans="1:9">
      <c r="A7184" s="230"/>
      <c r="B7184" s="230"/>
      <c r="C7184" s="231"/>
      <c r="D7184" s="223"/>
      <c r="E7184" s="227"/>
      <c r="F7184" s="230"/>
      <c r="H7184" s="220"/>
      <c r="I7184" s="223"/>
    </row>
    <row r="7185" spans="1:9">
      <c r="A7185" s="230"/>
      <c r="B7185" s="230"/>
      <c r="C7185" s="231"/>
      <c r="D7185" s="223"/>
      <c r="E7185" s="227"/>
      <c r="F7185" s="230"/>
      <c r="H7185" s="220"/>
      <c r="I7185" s="223"/>
    </row>
    <row r="7186" spans="1:9">
      <c r="A7186" s="230"/>
      <c r="B7186" s="230"/>
      <c r="C7186" s="231"/>
      <c r="D7186" s="223"/>
      <c r="E7186" s="227"/>
      <c r="F7186" s="230"/>
      <c r="H7186" s="220"/>
      <c r="I7186" s="223"/>
    </row>
    <row r="7187" spans="1:9">
      <c r="A7187" s="230"/>
      <c r="B7187" s="230"/>
      <c r="C7187" s="231"/>
      <c r="D7187" s="223"/>
      <c r="E7187" s="227"/>
      <c r="F7187" s="230"/>
      <c r="H7187" s="220"/>
      <c r="I7187" s="223"/>
    </row>
    <row r="7188" spans="1:9">
      <c r="A7188" s="230"/>
      <c r="B7188" s="230"/>
      <c r="C7188" s="231"/>
      <c r="D7188" s="223"/>
      <c r="E7188" s="227"/>
      <c r="F7188" s="230"/>
      <c r="H7188" s="220"/>
      <c r="I7188" s="223"/>
    </row>
    <row r="7189" spans="1:9">
      <c r="A7189" s="230"/>
      <c r="B7189" s="230"/>
      <c r="C7189" s="231"/>
      <c r="D7189" s="223"/>
      <c r="E7189" s="227"/>
      <c r="F7189" s="230"/>
      <c r="H7189" s="220"/>
      <c r="I7189" s="223"/>
    </row>
    <row r="7190" spans="1:9">
      <c r="A7190" s="230"/>
      <c r="B7190" s="230"/>
      <c r="C7190" s="231"/>
      <c r="D7190" s="223"/>
      <c r="E7190" s="227"/>
      <c r="F7190" s="230"/>
      <c r="H7190" s="220"/>
      <c r="I7190" s="223"/>
    </row>
    <row r="7191" spans="1:9">
      <c r="A7191" s="230"/>
      <c r="B7191" s="230"/>
      <c r="C7191" s="231"/>
      <c r="D7191" s="223"/>
      <c r="E7191" s="227"/>
      <c r="F7191" s="230"/>
      <c r="H7191" s="220"/>
      <c r="I7191" s="223"/>
    </row>
    <row r="7192" spans="1:9">
      <c r="A7192" s="230"/>
      <c r="B7192" s="230"/>
      <c r="C7192" s="231"/>
      <c r="D7192" s="223"/>
      <c r="E7192" s="227"/>
      <c r="F7192" s="230"/>
      <c r="H7192" s="220"/>
      <c r="I7192" s="223"/>
    </row>
    <row r="7193" spans="1:9">
      <c r="A7193" s="230"/>
      <c r="B7193" s="230"/>
      <c r="C7193" s="231"/>
      <c r="D7193" s="223"/>
      <c r="E7193" s="227"/>
      <c r="F7193" s="230"/>
      <c r="H7193" s="220"/>
      <c r="I7193" s="223"/>
    </row>
    <row r="7194" spans="1:9">
      <c r="A7194" s="230"/>
      <c r="B7194" s="230"/>
      <c r="C7194" s="231"/>
      <c r="D7194" s="223"/>
      <c r="E7194" s="227"/>
      <c r="F7194" s="230"/>
      <c r="H7194" s="220"/>
      <c r="I7194" s="223"/>
    </row>
    <row r="7195" spans="1:9">
      <c r="A7195" s="230"/>
      <c r="B7195" s="230"/>
      <c r="C7195" s="231"/>
      <c r="D7195" s="223"/>
      <c r="E7195" s="227"/>
      <c r="F7195" s="230"/>
      <c r="H7195" s="220"/>
      <c r="I7195" s="223"/>
    </row>
    <row r="7196" spans="1:9">
      <c r="A7196" s="230"/>
      <c r="B7196" s="230"/>
      <c r="C7196" s="231"/>
      <c r="D7196" s="223"/>
      <c r="E7196" s="227"/>
      <c r="F7196" s="230"/>
      <c r="H7196" s="220"/>
      <c r="I7196" s="223"/>
    </row>
    <row r="7197" spans="1:9">
      <c r="A7197" s="230"/>
      <c r="B7197" s="230"/>
      <c r="C7197" s="231"/>
      <c r="D7197" s="223"/>
      <c r="E7197" s="227"/>
      <c r="F7197" s="230"/>
      <c r="H7197" s="220"/>
      <c r="I7197" s="223"/>
    </row>
    <row r="7198" spans="1:9">
      <c r="A7198" s="230"/>
      <c r="B7198" s="230"/>
      <c r="C7198" s="231"/>
      <c r="D7198" s="223"/>
      <c r="E7198" s="227"/>
      <c r="F7198" s="230"/>
      <c r="H7198" s="220"/>
      <c r="I7198" s="223"/>
    </row>
    <row r="7199" spans="1:9">
      <c r="A7199" s="230"/>
      <c r="B7199" s="230"/>
      <c r="C7199" s="231"/>
      <c r="D7199" s="223"/>
      <c r="E7199" s="227"/>
      <c r="F7199" s="230"/>
      <c r="H7199" s="220"/>
      <c r="I7199" s="223"/>
    </row>
    <row r="7200" spans="1:9">
      <c r="A7200" s="230"/>
      <c r="B7200" s="230"/>
      <c r="C7200" s="231"/>
      <c r="D7200" s="223"/>
      <c r="E7200" s="227"/>
      <c r="F7200" s="230"/>
      <c r="H7200" s="220"/>
      <c r="I7200" s="223"/>
    </row>
    <row r="7201" spans="1:9">
      <c r="A7201" s="230"/>
      <c r="B7201" s="230"/>
      <c r="C7201" s="231"/>
      <c r="D7201" s="223"/>
      <c r="E7201" s="227"/>
      <c r="F7201" s="230"/>
      <c r="H7201" s="220"/>
      <c r="I7201" s="223"/>
    </row>
    <row r="7202" spans="1:9">
      <c r="A7202" s="230"/>
      <c r="B7202" s="230"/>
      <c r="C7202" s="231"/>
      <c r="D7202" s="223"/>
      <c r="E7202" s="227"/>
      <c r="F7202" s="230"/>
      <c r="H7202" s="220"/>
      <c r="I7202" s="223"/>
    </row>
    <row r="7203" spans="1:9">
      <c r="A7203" s="230"/>
      <c r="B7203" s="230"/>
      <c r="C7203" s="231"/>
      <c r="D7203" s="223"/>
      <c r="E7203" s="227"/>
      <c r="F7203" s="230"/>
      <c r="H7203" s="220"/>
      <c r="I7203" s="223"/>
    </row>
    <row r="7204" spans="1:9">
      <c r="A7204" s="230"/>
      <c r="B7204" s="230"/>
      <c r="C7204" s="231"/>
      <c r="D7204" s="223"/>
      <c r="E7204" s="227"/>
      <c r="F7204" s="230"/>
      <c r="H7204" s="220"/>
      <c r="I7204" s="223"/>
    </row>
    <row r="7205" spans="1:9">
      <c r="A7205" s="230"/>
      <c r="B7205" s="230"/>
      <c r="C7205" s="231"/>
      <c r="D7205" s="223"/>
      <c r="E7205" s="227"/>
      <c r="F7205" s="230"/>
      <c r="H7205" s="220"/>
      <c r="I7205" s="223"/>
    </row>
    <row r="7206" spans="1:9">
      <c r="A7206" s="230"/>
      <c r="B7206" s="230"/>
      <c r="C7206" s="231"/>
      <c r="D7206" s="223"/>
      <c r="E7206" s="227"/>
      <c r="F7206" s="230"/>
      <c r="H7206" s="220"/>
      <c r="I7206" s="223"/>
    </row>
    <row r="7207" spans="1:9">
      <c r="A7207" s="230"/>
      <c r="B7207" s="230"/>
      <c r="C7207" s="231"/>
      <c r="D7207" s="223"/>
      <c r="E7207" s="227"/>
      <c r="F7207" s="230"/>
      <c r="H7207" s="220"/>
      <c r="I7207" s="223"/>
    </row>
    <row r="7208" spans="1:9">
      <c r="A7208" s="230"/>
      <c r="B7208" s="230"/>
      <c r="C7208" s="231"/>
      <c r="D7208" s="223"/>
      <c r="E7208" s="227"/>
      <c r="F7208" s="230"/>
      <c r="H7208" s="220"/>
      <c r="I7208" s="223"/>
    </row>
    <row r="7209" spans="1:9">
      <c r="A7209" s="230"/>
      <c r="B7209" s="230"/>
      <c r="C7209" s="231"/>
      <c r="D7209" s="223"/>
      <c r="E7209" s="227"/>
      <c r="F7209" s="230"/>
      <c r="H7209" s="220"/>
      <c r="I7209" s="223"/>
    </row>
    <row r="7210" spans="1:9">
      <c r="A7210" s="230"/>
      <c r="B7210" s="230"/>
      <c r="C7210" s="231"/>
      <c r="D7210" s="223"/>
      <c r="E7210" s="227"/>
      <c r="F7210" s="230"/>
      <c r="H7210" s="220"/>
      <c r="I7210" s="223"/>
    </row>
    <row r="7211" spans="1:9">
      <c r="A7211" s="230"/>
      <c r="B7211" s="230"/>
      <c r="C7211" s="231"/>
      <c r="D7211" s="223"/>
      <c r="E7211" s="227"/>
      <c r="F7211" s="230"/>
      <c r="H7211" s="220"/>
      <c r="I7211" s="223"/>
    </row>
    <row r="7212" spans="1:9">
      <c r="A7212" s="230"/>
      <c r="B7212" s="230"/>
      <c r="C7212" s="231"/>
      <c r="D7212" s="223"/>
      <c r="E7212" s="227"/>
      <c r="F7212" s="230"/>
      <c r="H7212" s="220"/>
      <c r="I7212" s="223"/>
    </row>
    <row r="7213" spans="1:9">
      <c r="A7213" s="230"/>
      <c r="B7213" s="230"/>
      <c r="C7213" s="231"/>
      <c r="D7213" s="223"/>
      <c r="E7213" s="227"/>
      <c r="F7213" s="230"/>
      <c r="H7213" s="220"/>
      <c r="I7213" s="223"/>
    </row>
    <row r="7214" spans="1:9">
      <c r="A7214" s="230"/>
      <c r="B7214" s="230"/>
      <c r="C7214" s="231"/>
      <c r="D7214" s="223"/>
      <c r="E7214" s="227"/>
      <c r="F7214" s="230"/>
      <c r="H7214" s="220"/>
      <c r="I7214" s="223"/>
    </row>
    <row r="7215" spans="1:9">
      <c r="A7215" s="230"/>
      <c r="B7215" s="230"/>
      <c r="C7215" s="231"/>
      <c r="D7215" s="223"/>
      <c r="E7215" s="227"/>
      <c r="F7215" s="230"/>
      <c r="H7215" s="220"/>
      <c r="I7215" s="223"/>
    </row>
    <row r="7216" spans="1:9">
      <c r="A7216" s="230"/>
      <c r="B7216" s="230"/>
      <c r="C7216" s="231"/>
      <c r="D7216" s="223"/>
      <c r="E7216" s="227"/>
      <c r="F7216" s="230"/>
      <c r="H7216" s="220"/>
      <c r="I7216" s="223"/>
    </row>
    <row r="7217" spans="1:9">
      <c r="A7217" s="230"/>
      <c r="B7217" s="230"/>
      <c r="C7217" s="231"/>
      <c r="D7217" s="223"/>
      <c r="E7217" s="227"/>
      <c r="F7217" s="230"/>
      <c r="H7217" s="220"/>
      <c r="I7217" s="223"/>
    </row>
    <row r="7218" spans="1:9">
      <c r="A7218" s="230"/>
      <c r="B7218" s="230"/>
      <c r="C7218" s="231"/>
      <c r="D7218" s="223"/>
      <c r="E7218" s="227"/>
      <c r="F7218" s="230"/>
      <c r="H7218" s="220"/>
      <c r="I7218" s="223"/>
    </row>
    <row r="7219" spans="1:9">
      <c r="A7219" s="230"/>
      <c r="B7219" s="230"/>
      <c r="C7219" s="231"/>
      <c r="D7219" s="223"/>
      <c r="E7219" s="227"/>
      <c r="F7219" s="230"/>
      <c r="H7219" s="220"/>
      <c r="I7219" s="223"/>
    </row>
    <row r="7220" spans="1:9">
      <c r="A7220" s="230"/>
      <c r="B7220" s="230"/>
      <c r="C7220" s="231"/>
      <c r="D7220" s="223"/>
      <c r="E7220" s="227"/>
      <c r="F7220" s="230"/>
      <c r="H7220" s="220"/>
      <c r="I7220" s="223"/>
    </row>
    <row r="7221" spans="1:9">
      <c r="A7221" s="230"/>
      <c r="B7221" s="230"/>
      <c r="C7221" s="231"/>
      <c r="D7221" s="223"/>
      <c r="E7221" s="227"/>
      <c r="F7221" s="230"/>
      <c r="H7221" s="220"/>
      <c r="I7221" s="223"/>
    </row>
    <row r="7222" spans="1:9">
      <c r="A7222" s="230"/>
      <c r="B7222" s="230"/>
      <c r="C7222" s="231"/>
      <c r="D7222" s="223"/>
      <c r="E7222" s="227"/>
      <c r="F7222" s="230"/>
      <c r="H7222" s="220"/>
      <c r="I7222" s="223"/>
    </row>
    <row r="7223" spans="1:9">
      <c r="A7223" s="230"/>
      <c r="B7223" s="230"/>
      <c r="C7223" s="231"/>
      <c r="D7223" s="223"/>
      <c r="E7223" s="227"/>
      <c r="F7223" s="230"/>
      <c r="H7223" s="220"/>
      <c r="I7223" s="223"/>
    </row>
    <row r="7224" spans="1:9">
      <c r="A7224" s="230"/>
      <c r="B7224" s="230"/>
      <c r="C7224" s="231"/>
      <c r="D7224" s="223"/>
      <c r="E7224" s="227"/>
      <c r="F7224" s="230"/>
      <c r="H7224" s="220"/>
      <c r="I7224" s="223"/>
    </row>
    <row r="7225" spans="1:9">
      <c r="A7225" s="230"/>
      <c r="B7225" s="230"/>
      <c r="C7225" s="231"/>
      <c r="D7225" s="223"/>
      <c r="E7225" s="227"/>
      <c r="F7225" s="230"/>
      <c r="H7225" s="220"/>
      <c r="I7225" s="223"/>
    </row>
    <row r="7226" spans="1:9">
      <c r="A7226" s="230"/>
      <c r="B7226" s="230"/>
      <c r="C7226" s="231"/>
      <c r="D7226" s="223"/>
      <c r="E7226" s="227"/>
      <c r="F7226" s="230"/>
      <c r="H7226" s="220"/>
      <c r="I7226" s="223"/>
    </row>
    <row r="7227" spans="1:9">
      <c r="A7227" s="230"/>
      <c r="B7227" s="230"/>
      <c r="C7227" s="231"/>
      <c r="D7227" s="223"/>
      <c r="E7227" s="227"/>
      <c r="F7227" s="230"/>
      <c r="H7227" s="220"/>
      <c r="I7227" s="223"/>
    </row>
    <row r="7228" spans="1:9">
      <c r="A7228" s="230"/>
      <c r="B7228" s="230"/>
      <c r="C7228" s="231"/>
      <c r="D7228" s="223"/>
      <c r="E7228" s="227"/>
      <c r="F7228" s="230"/>
      <c r="H7228" s="220"/>
      <c r="I7228" s="223"/>
    </row>
    <row r="7229" spans="1:9">
      <c r="A7229" s="230"/>
      <c r="B7229" s="230"/>
      <c r="C7229" s="231"/>
      <c r="D7229" s="223"/>
      <c r="E7229" s="227"/>
      <c r="F7229" s="230"/>
      <c r="H7229" s="220"/>
      <c r="I7229" s="223"/>
    </row>
    <row r="7230" spans="1:9">
      <c r="A7230" s="230"/>
      <c r="B7230" s="230"/>
      <c r="C7230" s="231"/>
      <c r="D7230" s="223"/>
      <c r="E7230" s="227"/>
      <c r="F7230" s="230"/>
      <c r="H7230" s="220"/>
      <c r="I7230" s="223"/>
    </row>
    <row r="7231" spans="1:9">
      <c r="A7231" s="230"/>
      <c r="B7231" s="230"/>
      <c r="C7231" s="231"/>
      <c r="D7231" s="223"/>
      <c r="E7231" s="227"/>
      <c r="F7231" s="230"/>
      <c r="H7231" s="220"/>
      <c r="I7231" s="223"/>
    </row>
    <row r="7232" spans="1:9">
      <c r="A7232" s="230"/>
      <c r="B7232" s="230"/>
      <c r="C7232" s="231"/>
      <c r="D7232" s="223"/>
      <c r="E7232" s="227"/>
      <c r="F7232" s="230"/>
      <c r="H7232" s="220"/>
      <c r="I7232" s="223"/>
    </row>
    <row r="7233" spans="1:9">
      <c r="A7233" s="230"/>
      <c r="B7233" s="230"/>
      <c r="C7233" s="231"/>
      <c r="D7233" s="223"/>
      <c r="E7233" s="227"/>
      <c r="F7233" s="230"/>
      <c r="H7233" s="220"/>
      <c r="I7233" s="223"/>
    </row>
    <row r="7234" spans="1:9">
      <c r="A7234" s="230"/>
      <c r="B7234" s="230"/>
      <c r="C7234" s="231"/>
      <c r="D7234" s="223"/>
      <c r="E7234" s="227"/>
      <c r="F7234" s="230"/>
      <c r="H7234" s="220"/>
      <c r="I7234" s="223"/>
    </row>
    <row r="7235" spans="1:9">
      <c r="A7235" s="230"/>
      <c r="B7235" s="230"/>
      <c r="C7235" s="231"/>
      <c r="D7235" s="223"/>
      <c r="E7235" s="227"/>
      <c r="F7235" s="230"/>
      <c r="H7235" s="220"/>
      <c r="I7235" s="223"/>
    </row>
    <row r="7236" spans="1:9">
      <c r="A7236" s="230"/>
      <c r="B7236" s="230"/>
      <c r="C7236" s="231"/>
      <c r="D7236" s="223"/>
      <c r="E7236" s="227"/>
      <c r="F7236" s="230"/>
      <c r="H7236" s="220"/>
      <c r="I7236" s="223"/>
    </row>
    <row r="7237" spans="1:9">
      <c r="A7237" s="230"/>
      <c r="B7237" s="230"/>
      <c r="C7237" s="231"/>
      <c r="D7237" s="223"/>
      <c r="E7237" s="227"/>
      <c r="F7237" s="230"/>
      <c r="H7237" s="220"/>
      <c r="I7237" s="223"/>
    </row>
    <row r="7238" spans="1:9">
      <c r="A7238" s="230"/>
      <c r="B7238" s="230"/>
      <c r="C7238" s="231"/>
      <c r="D7238" s="223"/>
      <c r="E7238" s="227"/>
      <c r="F7238" s="230"/>
      <c r="H7238" s="220"/>
      <c r="I7238" s="223"/>
    </row>
    <row r="7239" spans="1:9">
      <c r="A7239" s="230"/>
      <c r="B7239" s="230"/>
      <c r="C7239" s="231"/>
      <c r="D7239" s="223"/>
      <c r="E7239" s="227"/>
      <c r="F7239" s="230"/>
      <c r="H7239" s="220"/>
      <c r="I7239" s="223"/>
    </row>
    <row r="7240" spans="1:9">
      <c r="A7240" s="230"/>
      <c r="B7240" s="230"/>
      <c r="C7240" s="231"/>
      <c r="D7240" s="223"/>
      <c r="E7240" s="227"/>
      <c r="F7240" s="230"/>
      <c r="H7240" s="220"/>
      <c r="I7240" s="223"/>
    </row>
    <row r="7241" spans="1:9">
      <c r="A7241" s="230"/>
      <c r="B7241" s="230"/>
      <c r="C7241" s="231"/>
      <c r="D7241" s="223"/>
      <c r="E7241" s="227"/>
      <c r="F7241" s="230"/>
      <c r="H7241" s="220"/>
      <c r="I7241" s="223"/>
    </row>
    <row r="7242" spans="1:9">
      <c r="A7242" s="230"/>
      <c r="B7242" s="230"/>
      <c r="C7242" s="231"/>
      <c r="D7242" s="223"/>
      <c r="E7242" s="227"/>
      <c r="F7242" s="230"/>
      <c r="H7242" s="220"/>
      <c r="I7242" s="223"/>
    </row>
    <row r="7243" spans="1:9">
      <c r="A7243" s="230"/>
      <c r="B7243" s="230"/>
      <c r="C7243" s="231"/>
      <c r="D7243" s="223"/>
      <c r="E7243" s="227"/>
      <c r="F7243" s="230"/>
      <c r="H7243" s="220"/>
      <c r="I7243" s="223"/>
    </row>
    <row r="7244" spans="1:9">
      <c r="A7244" s="230"/>
      <c r="B7244" s="230"/>
      <c r="C7244" s="231"/>
      <c r="D7244" s="223"/>
      <c r="E7244" s="227"/>
      <c r="F7244" s="230"/>
      <c r="H7244" s="220"/>
      <c r="I7244" s="223"/>
    </row>
    <row r="7245" spans="1:9">
      <c r="A7245" s="230"/>
      <c r="B7245" s="230"/>
      <c r="C7245" s="231"/>
      <c r="D7245" s="223"/>
      <c r="E7245" s="227"/>
      <c r="F7245" s="230"/>
      <c r="H7245" s="220"/>
      <c r="I7245" s="223"/>
    </row>
    <row r="7246" spans="1:9">
      <c r="A7246" s="230"/>
      <c r="B7246" s="230"/>
      <c r="C7246" s="231"/>
      <c r="D7246" s="223"/>
      <c r="E7246" s="227"/>
      <c r="F7246" s="230"/>
      <c r="H7246" s="220"/>
      <c r="I7246" s="223"/>
    </row>
    <row r="7247" spans="1:9">
      <c r="A7247" s="230"/>
      <c r="B7247" s="230"/>
      <c r="C7247" s="231"/>
      <c r="D7247" s="223"/>
      <c r="E7247" s="227"/>
      <c r="F7247" s="230"/>
      <c r="H7247" s="220"/>
      <c r="I7247" s="223"/>
    </row>
    <row r="7248" spans="1:9">
      <c r="A7248" s="230"/>
      <c r="B7248" s="230"/>
      <c r="C7248" s="231"/>
      <c r="D7248" s="223"/>
      <c r="E7248" s="227"/>
      <c r="F7248" s="230"/>
      <c r="H7248" s="220"/>
      <c r="I7248" s="223"/>
    </row>
    <row r="7249" spans="1:9">
      <c r="A7249" s="230"/>
      <c r="B7249" s="230"/>
      <c r="C7249" s="231"/>
      <c r="D7249" s="223"/>
      <c r="E7249" s="227"/>
      <c r="F7249" s="230"/>
      <c r="H7249" s="220"/>
      <c r="I7249" s="223"/>
    </row>
    <row r="7250" spans="1:9">
      <c r="A7250" s="230"/>
      <c r="B7250" s="230"/>
      <c r="C7250" s="231"/>
      <c r="D7250" s="223"/>
      <c r="E7250" s="227"/>
      <c r="F7250" s="230"/>
      <c r="H7250" s="220"/>
      <c r="I7250" s="223"/>
    </row>
    <row r="7251" spans="1:9">
      <c r="A7251" s="230"/>
      <c r="B7251" s="230"/>
      <c r="C7251" s="231"/>
      <c r="D7251" s="223"/>
      <c r="E7251" s="227"/>
      <c r="F7251" s="230"/>
      <c r="H7251" s="220"/>
      <c r="I7251" s="223"/>
    </row>
    <row r="7252" spans="1:9">
      <c r="A7252" s="230"/>
      <c r="B7252" s="230"/>
      <c r="C7252" s="231"/>
      <c r="D7252" s="223"/>
      <c r="E7252" s="227"/>
      <c r="F7252" s="230"/>
      <c r="H7252" s="220"/>
      <c r="I7252" s="223"/>
    </row>
    <row r="7253" spans="1:9">
      <c r="A7253" s="230"/>
      <c r="B7253" s="230"/>
      <c r="C7253" s="231"/>
      <c r="D7253" s="223"/>
      <c r="E7253" s="227"/>
      <c r="F7253" s="230"/>
      <c r="H7253" s="220"/>
      <c r="I7253" s="223"/>
    </row>
    <row r="7254" spans="1:9">
      <c r="A7254" s="230"/>
      <c r="B7254" s="230"/>
      <c r="C7254" s="231"/>
      <c r="D7254" s="223"/>
      <c r="E7254" s="227"/>
      <c r="F7254" s="230"/>
      <c r="H7254" s="220"/>
      <c r="I7254" s="223"/>
    </row>
    <row r="7255" spans="1:9">
      <c r="A7255" s="230"/>
      <c r="B7255" s="230"/>
      <c r="C7255" s="231"/>
      <c r="D7255" s="223"/>
      <c r="E7255" s="227"/>
      <c r="F7255" s="230"/>
      <c r="H7255" s="220"/>
      <c r="I7255" s="223"/>
    </row>
    <row r="7256" spans="1:9">
      <c r="A7256" s="230"/>
      <c r="B7256" s="230"/>
      <c r="C7256" s="231"/>
      <c r="D7256" s="223"/>
      <c r="E7256" s="227"/>
      <c r="F7256" s="230"/>
      <c r="H7256" s="220"/>
      <c r="I7256" s="223"/>
    </row>
    <row r="7257" spans="1:9">
      <c r="A7257" s="230"/>
      <c r="B7257" s="230"/>
      <c r="C7257" s="231"/>
      <c r="D7257" s="223"/>
      <c r="E7257" s="227"/>
      <c r="F7257" s="230"/>
      <c r="H7257" s="220"/>
      <c r="I7257" s="223"/>
    </row>
    <row r="7258" spans="1:9">
      <c r="A7258" s="230"/>
      <c r="B7258" s="230"/>
      <c r="C7258" s="231"/>
      <c r="D7258" s="223"/>
      <c r="E7258" s="227"/>
      <c r="F7258" s="230"/>
      <c r="H7258" s="220"/>
      <c r="I7258" s="223"/>
    </row>
    <row r="7259" spans="1:9">
      <c r="A7259" s="230"/>
      <c r="B7259" s="230"/>
      <c r="C7259" s="231"/>
      <c r="D7259" s="223"/>
      <c r="E7259" s="227"/>
      <c r="F7259" s="230"/>
      <c r="H7259" s="220"/>
      <c r="I7259" s="223"/>
    </row>
    <row r="7260" spans="1:9">
      <c r="A7260" s="230"/>
      <c r="B7260" s="230"/>
      <c r="C7260" s="231"/>
      <c r="D7260" s="223"/>
      <c r="E7260" s="227"/>
      <c r="F7260" s="230"/>
      <c r="H7260" s="220"/>
      <c r="I7260" s="223"/>
    </row>
    <row r="7261" spans="1:9">
      <c r="A7261" s="230"/>
      <c r="B7261" s="230"/>
      <c r="C7261" s="231"/>
      <c r="D7261" s="223"/>
      <c r="E7261" s="227"/>
      <c r="F7261" s="230"/>
      <c r="H7261" s="220"/>
      <c r="I7261" s="223"/>
    </row>
    <row r="7262" spans="1:9">
      <c r="A7262" s="230"/>
      <c r="B7262" s="230"/>
      <c r="C7262" s="231"/>
      <c r="D7262" s="223"/>
      <c r="E7262" s="227"/>
      <c r="F7262" s="230"/>
      <c r="H7262" s="220"/>
      <c r="I7262" s="223"/>
    </row>
    <row r="7263" spans="1:9">
      <c r="A7263" s="230"/>
      <c r="B7263" s="230"/>
      <c r="C7263" s="231"/>
      <c r="D7263" s="223"/>
      <c r="E7263" s="227"/>
      <c r="F7263" s="230"/>
      <c r="H7263" s="220"/>
      <c r="I7263" s="223"/>
    </row>
    <row r="7264" spans="1:9">
      <c r="A7264" s="230"/>
      <c r="B7264" s="230"/>
      <c r="C7264" s="231"/>
      <c r="D7264" s="223"/>
      <c r="E7264" s="227"/>
      <c r="F7264" s="230"/>
      <c r="H7264" s="220"/>
      <c r="I7264" s="223"/>
    </row>
    <row r="7265" spans="1:9">
      <c r="A7265" s="230"/>
      <c r="B7265" s="230"/>
      <c r="C7265" s="231"/>
      <c r="D7265" s="223"/>
      <c r="E7265" s="227"/>
      <c r="F7265" s="230"/>
      <c r="H7265" s="220"/>
      <c r="I7265" s="223"/>
    </row>
    <row r="7266" spans="1:9">
      <c r="A7266" s="230"/>
      <c r="B7266" s="230"/>
      <c r="C7266" s="231"/>
      <c r="D7266" s="223"/>
      <c r="E7266" s="227"/>
      <c r="F7266" s="230"/>
      <c r="H7266" s="220"/>
      <c r="I7266" s="223"/>
    </row>
    <row r="7267" spans="1:9">
      <c r="A7267" s="230"/>
      <c r="B7267" s="230"/>
      <c r="C7267" s="231"/>
      <c r="D7267" s="223"/>
      <c r="E7267" s="227"/>
      <c r="F7267" s="230"/>
      <c r="H7267" s="220"/>
      <c r="I7267" s="223"/>
    </row>
    <row r="7268" spans="1:9">
      <c r="A7268" s="230"/>
      <c r="B7268" s="230"/>
      <c r="C7268" s="231"/>
      <c r="D7268" s="223"/>
      <c r="E7268" s="227"/>
      <c r="F7268" s="230"/>
      <c r="H7268" s="220"/>
      <c r="I7268" s="223"/>
    </row>
    <row r="7269" spans="1:9">
      <c r="A7269" s="230"/>
      <c r="B7269" s="230"/>
      <c r="C7269" s="231"/>
      <c r="D7269" s="223"/>
      <c r="E7269" s="227"/>
      <c r="F7269" s="230"/>
      <c r="H7269" s="220"/>
      <c r="I7269" s="223"/>
    </row>
    <row r="7270" spans="1:9">
      <c r="A7270" s="230"/>
      <c r="B7270" s="230"/>
      <c r="C7270" s="231"/>
      <c r="D7270" s="223"/>
      <c r="E7270" s="227"/>
      <c r="F7270" s="230"/>
      <c r="H7270" s="220"/>
      <c r="I7270" s="223"/>
    </row>
    <row r="7271" spans="1:9">
      <c r="A7271" s="230"/>
      <c r="B7271" s="230"/>
      <c r="C7271" s="231"/>
      <c r="D7271" s="223"/>
      <c r="E7271" s="227"/>
      <c r="F7271" s="230"/>
      <c r="H7271" s="220"/>
      <c r="I7271" s="223"/>
    </row>
    <row r="7272" spans="1:9">
      <c r="A7272" s="230"/>
      <c r="B7272" s="230"/>
      <c r="C7272" s="231"/>
      <c r="D7272" s="223"/>
      <c r="E7272" s="227"/>
      <c r="F7272" s="230"/>
      <c r="H7272" s="220"/>
      <c r="I7272" s="223"/>
    </row>
    <row r="7273" spans="1:9">
      <c r="A7273" s="230"/>
      <c r="B7273" s="230"/>
      <c r="C7273" s="231"/>
      <c r="D7273" s="223"/>
      <c r="E7273" s="227"/>
      <c r="F7273" s="230"/>
      <c r="H7273" s="220"/>
      <c r="I7273" s="223"/>
    </row>
    <row r="7274" spans="1:9">
      <c r="A7274" s="230"/>
      <c r="B7274" s="230"/>
      <c r="C7274" s="231"/>
      <c r="D7274" s="223"/>
      <c r="E7274" s="227"/>
      <c r="F7274" s="230"/>
      <c r="H7274" s="220"/>
      <c r="I7274" s="223"/>
    </row>
    <row r="7275" spans="1:9">
      <c r="A7275" s="230"/>
      <c r="B7275" s="230"/>
      <c r="C7275" s="231"/>
      <c r="D7275" s="223"/>
      <c r="E7275" s="227"/>
      <c r="F7275" s="230"/>
      <c r="H7275" s="220"/>
      <c r="I7275" s="223"/>
    </row>
    <row r="7276" spans="1:9">
      <c r="A7276" s="230"/>
      <c r="B7276" s="230"/>
      <c r="C7276" s="231"/>
      <c r="D7276" s="223"/>
      <c r="E7276" s="227"/>
      <c r="F7276" s="230"/>
      <c r="H7276" s="220"/>
      <c r="I7276" s="223"/>
    </row>
    <row r="7277" spans="1:9">
      <c r="A7277" s="230"/>
      <c r="B7277" s="230"/>
      <c r="C7277" s="231"/>
      <c r="D7277" s="223"/>
      <c r="E7277" s="227"/>
      <c r="F7277" s="230"/>
      <c r="H7277" s="220"/>
      <c r="I7277" s="223"/>
    </row>
    <row r="7278" spans="1:9">
      <c r="A7278" s="230"/>
      <c r="B7278" s="230"/>
      <c r="C7278" s="231"/>
      <c r="D7278" s="223"/>
      <c r="E7278" s="227"/>
      <c r="F7278" s="230"/>
      <c r="H7278" s="220"/>
      <c r="I7278" s="223"/>
    </row>
    <row r="7279" spans="1:9">
      <c r="A7279" s="230"/>
      <c r="B7279" s="230"/>
      <c r="C7279" s="231"/>
      <c r="D7279" s="223"/>
      <c r="E7279" s="227"/>
      <c r="F7279" s="230"/>
      <c r="H7279" s="220"/>
      <c r="I7279" s="223"/>
    </row>
    <row r="7280" spans="1:9">
      <c r="A7280" s="230"/>
      <c r="B7280" s="230"/>
      <c r="C7280" s="231"/>
      <c r="D7280" s="223"/>
      <c r="E7280" s="227"/>
      <c r="F7280" s="230"/>
      <c r="H7280" s="220"/>
      <c r="I7280" s="223"/>
    </row>
    <row r="7281" spans="1:9">
      <c r="A7281" s="230"/>
      <c r="B7281" s="230"/>
      <c r="C7281" s="231"/>
      <c r="D7281" s="223"/>
      <c r="E7281" s="227"/>
      <c r="F7281" s="230"/>
      <c r="H7281" s="220"/>
      <c r="I7281" s="223"/>
    </row>
    <row r="7282" spans="1:9">
      <c r="A7282" s="230"/>
      <c r="B7282" s="230"/>
      <c r="C7282" s="231"/>
      <c r="D7282" s="223"/>
      <c r="E7282" s="227"/>
      <c r="F7282" s="230"/>
      <c r="H7282" s="220"/>
      <c r="I7282" s="223"/>
    </row>
    <row r="7283" spans="1:9">
      <c r="A7283" s="230"/>
      <c r="B7283" s="230"/>
      <c r="C7283" s="231"/>
      <c r="D7283" s="223"/>
      <c r="E7283" s="227"/>
      <c r="F7283" s="230"/>
      <c r="H7283" s="220"/>
      <c r="I7283" s="223"/>
    </row>
    <row r="7284" spans="1:9">
      <c r="A7284" s="230"/>
      <c r="B7284" s="230"/>
      <c r="C7284" s="231"/>
      <c r="D7284" s="223"/>
      <c r="E7284" s="227"/>
      <c r="F7284" s="230"/>
      <c r="H7284" s="220"/>
      <c r="I7284" s="223"/>
    </row>
    <row r="7285" spans="1:9">
      <c r="A7285" s="230"/>
      <c r="B7285" s="230"/>
      <c r="C7285" s="231"/>
      <c r="D7285" s="223"/>
      <c r="E7285" s="227"/>
      <c r="F7285" s="230"/>
      <c r="H7285" s="220"/>
      <c r="I7285" s="223"/>
    </row>
    <row r="7286" spans="1:9">
      <c r="A7286" s="230"/>
      <c r="B7286" s="230"/>
      <c r="C7286" s="231"/>
      <c r="D7286" s="223"/>
      <c r="E7286" s="227"/>
      <c r="F7286" s="230"/>
      <c r="H7286" s="220"/>
      <c r="I7286" s="223"/>
    </row>
    <row r="7287" spans="1:9">
      <c r="A7287" s="230"/>
      <c r="B7287" s="230"/>
      <c r="C7287" s="231"/>
      <c r="D7287" s="223"/>
      <c r="E7287" s="227"/>
      <c r="F7287" s="230"/>
      <c r="H7287" s="220"/>
      <c r="I7287" s="223"/>
    </row>
    <row r="7288" spans="1:9">
      <c r="A7288" s="230"/>
      <c r="B7288" s="230"/>
      <c r="C7288" s="231"/>
      <c r="D7288" s="223"/>
      <c r="E7288" s="227"/>
      <c r="F7288" s="230"/>
      <c r="H7288" s="220"/>
      <c r="I7288" s="223"/>
    </row>
    <row r="7289" spans="1:9">
      <c r="A7289" s="230"/>
      <c r="B7289" s="230"/>
      <c r="C7289" s="231"/>
      <c r="D7289" s="223"/>
      <c r="E7289" s="227"/>
      <c r="F7289" s="230"/>
      <c r="H7289" s="220"/>
      <c r="I7289" s="223"/>
    </row>
    <row r="7290" spans="1:9">
      <c r="A7290" s="230"/>
      <c r="B7290" s="230"/>
      <c r="C7290" s="231"/>
      <c r="D7290" s="223"/>
      <c r="E7290" s="227"/>
      <c r="F7290" s="230"/>
      <c r="H7290" s="220"/>
      <c r="I7290" s="223"/>
    </row>
    <row r="7291" spans="1:9">
      <c r="A7291" s="230"/>
      <c r="B7291" s="230"/>
      <c r="C7291" s="231"/>
      <c r="D7291" s="223"/>
      <c r="E7291" s="227"/>
      <c r="F7291" s="230"/>
      <c r="H7291" s="220"/>
      <c r="I7291" s="223"/>
    </row>
    <row r="7292" spans="1:9">
      <c r="A7292" s="230"/>
      <c r="B7292" s="230"/>
      <c r="C7292" s="231"/>
      <c r="D7292" s="223"/>
      <c r="E7292" s="227"/>
      <c r="F7292" s="230"/>
      <c r="H7292" s="220"/>
      <c r="I7292" s="223"/>
    </row>
    <row r="7293" spans="1:9">
      <c r="A7293" s="230"/>
      <c r="B7293" s="230"/>
      <c r="C7293" s="231"/>
      <c r="D7293" s="223"/>
      <c r="E7293" s="227"/>
      <c r="F7293" s="230"/>
      <c r="H7293" s="220"/>
      <c r="I7293" s="223"/>
    </row>
    <row r="7294" spans="1:9">
      <c r="A7294" s="230"/>
      <c r="B7294" s="230"/>
      <c r="C7294" s="231"/>
      <c r="D7294" s="223"/>
      <c r="E7294" s="227"/>
      <c r="F7294" s="230"/>
      <c r="H7294" s="220"/>
      <c r="I7294" s="223"/>
    </row>
    <row r="7295" spans="1:9">
      <c r="A7295" s="230"/>
      <c r="B7295" s="230"/>
      <c r="C7295" s="231"/>
      <c r="D7295" s="223"/>
      <c r="E7295" s="227"/>
      <c r="F7295" s="230"/>
      <c r="H7295" s="220"/>
      <c r="I7295" s="223"/>
    </row>
    <row r="7296" spans="1:9">
      <c r="A7296" s="230"/>
      <c r="B7296" s="230"/>
      <c r="C7296" s="231"/>
      <c r="D7296" s="223"/>
      <c r="E7296" s="227"/>
      <c r="F7296" s="230"/>
      <c r="H7296" s="220"/>
      <c r="I7296" s="223"/>
    </row>
    <row r="7297" spans="1:9">
      <c r="A7297" s="230"/>
      <c r="B7297" s="230"/>
      <c r="C7297" s="231"/>
      <c r="D7297" s="223"/>
      <c r="E7297" s="227"/>
      <c r="F7297" s="230"/>
      <c r="H7297" s="220"/>
      <c r="I7297" s="223"/>
    </row>
    <row r="7298" spans="1:9">
      <c r="A7298" s="230"/>
      <c r="B7298" s="230"/>
      <c r="C7298" s="231"/>
      <c r="D7298" s="223"/>
      <c r="E7298" s="227"/>
      <c r="F7298" s="230"/>
      <c r="H7298" s="220"/>
      <c r="I7298" s="223"/>
    </row>
    <row r="7299" spans="1:9">
      <c r="A7299" s="230"/>
      <c r="B7299" s="230"/>
      <c r="C7299" s="231"/>
      <c r="D7299" s="223"/>
      <c r="E7299" s="227"/>
      <c r="F7299" s="230"/>
      <c r="H7299" s="220"/>
      <c r="I7299" s="223"/>
    </row>
    <row r="7300" spans="1:9">
      <c r="A7300" s="230"/>
      <c r="B7300" s="230"/>
      <c r="C7300" s="231"/>
      <c r="D7300" s="223"/>
      <c r="E7300" s="227"/>
      <c r="F7300" s="230"/>
      <c r="H7300" s="220"/>
      <c r="I7300" s="223"/>
    </row>
    <row r="7301" spans="1:9">
      <c r="A7301" s="230"/>
      <c r="B7301" s="230"/>
      <c r="C7301" s="231"/>
      <c r="D7301" s="223"/>
      <c r="E7301" s="227"/>
      <c r="F7301" s="230"/>
      <c r="H7301" s="220"/>
      <c r="I7301" s="223"/>
    </row>
    <row r="7302" spans="1:9">
      <c r="A7302" s="230"/>
      <c r="B7302" s="230"/>
      <c r="C7302" s="231"/>
      <c r="D7302" s="223"/>
      <c r="E7302" s="227"/>
      <c r="F7302" s="230"/>
      <c r="H7302" s="220"/>
      <c r="I7302" s="223"/>
    </row>
    <row r="7303" spans="1:9">
      <c r="A7303" s="230"/>
      <c r="B7303" s="230"/>
      <c r="C7303" s="231"/>
      <c r="D7303" s="223"/>
      <c r="E7303" s="227"/>
      <c r="F7303" s="230"/>
      <c r="H7303" s="220"/>
      <c r="I7303" s="223"/>
    </row>
    <row r="7304" spans="1:9">
      <c r="A7304" s="230"/>
      <c r="B7304" s="230"/>
      <c r="C7304" s="231"/>
      <c r="D7304" s="223"/>
      <c r="E7304" s="227"/>
      <c r="F7304" s="230"/>
      <c r="H7304" s="220"/>
      <c r="I7304" s="223"/>
    </row>
    <row r="7305" spans="1:9">
      <c r="A7305" s="230"/>
      <c r="B7305" s="230"/>
      <c r="C7305" s="231"/>
      <c r="D7305" s="223"/>
      <c r="E7305" s="227"/>
      <c r="F7305" s="230"/>
      <c r="H7305" s="220"/>
      <c r="I7305" s="223"/>
    </row>
    <row r="7306" spans="1:9">
      <c r="A7306" s="230"/>
      <c r="B7306" s="230"/>
      <c r="C7306" s="231"/>
      <c r="D7306" s="223"/>
      <c r="E7306" s="227"/>
      <c r="F7306" s="230"/>
      <c r="H7306" s="220"/>
      <c r="I7306" s="223"/>
    </row>
    <row r="7307" spans="1:9">
      <c r="A7307" s="230"/>
      <c r="B7307" s="230"/>
      <c r="C7307" s="231"/>
      <c r="D7307" s="223"/>
      <c r="E7307" s="227"/>
      <c r="F7307" s="230"/>
      <c r="H7307" s="220"/>
      <c r="I7307" s="223"/>
    </row>
    <row r="7308" spans="1:9">
      <c r="A7308" s="230"/>
      <c r="B7308" s="230"/>
      <c r="C7308" s="231"/>
      <c r="D7308" s="223"/>
      <c r="E7308" s="227"/>
      <c r="F7308" s="230"/>
      <c r="H7308" s="220"/>
      <c r="I7308" s="223"/>
    </row>
    <row r="7309" spans="1:9">
      <c r="A7309" s="230"/>
      <c r="B7309" s="230"/>
      <c r="C7309" s="231"/>
      <c r="D7309" s="223"/>
      <c r="E7309" s="227"/>
      <c r="F7309" s="230"/>
      <c r="H7309" s="220"/>
      <c r="I7309" s="223"/>
    </row>
    <row r="7310" spans="1:9">
      <c r="A7310" s="230"/>
      <c r="B7310" s="230"/>
      <c r="C7310" s="231"/>
      <c r="D7310" s="223"/>
      <c r="E7310" s="227"/>
      <c r="F7310" s="230"/>
      <c r="H7310" s="220"/>
      <c r="I7310" s="223"/>
    </row>
    <row r="7311" spans="1:9">
      <c r="A7311" s="230"/>
      <c r="B7311" s="230"/>
      <c r="C7311" s="231"/>
      <c r="D7311" s="223"/>
      <c r="E7311" s="227"/>
      <c r="F7311" s="230"/>
      <c r="H7311" s="220"/>
      <c r="I7311" s="223"/>
    </row>
    <row r="7312" spans="1:9">
      <c r="A7312" s="230"/>
      <c r="B7312" s="230"/>
      <c r="C7312" s="231"/>
      <c r="D7312" s="223"/>
      <c r="E7312" s="227"/>
      <c r="F7312" s="230"/>
      <c r="H7312" s="220"/>
      <c r="I7312" s="223"/>
    </row>
    <row r="7313" spans="1:9">
      <c r="A7313" s="230"/>
      <c r="B7313" s="230"/>
      <c r="C7313" s="231"/>
      <c r="D7313" s="223"/>
      <c r="E7313" s="227"/>
      <c r="F7313" s="230"/>
      <c r="H7313" s="220"/>
      <c r="I7313" s="223"/>
    </row>
    <row r="7314" spans="1:9">
      <c r="A7314" s="230"/>
      <c r="B7314" s="230"/>
      <c r="C7314" s="231"/>
      <c r="D7314" s="223"/>
      <c r="E7314" s="227"/>
      <c r="F7314" s="230"/>
      <c r="H7314" s="220"/>
      <c r="I7314" s="223"/>
    </row>
    <row r="7315" spans="1:9">
      <c r="A7315" s="230"/>
      <c r="B7315" s="230"/>
      <c r="C7315" s="231"/>
      <c r="D7315" s="223"/>
      <c r="E7315" s="227"/>
      <c r="F7315" s="230"/>
      <c r="H7315" s="220"/>
      <c r="I7315" s="223"/>
    </row>
    <row r="7316" spans="1:9">
      <c r="A7316" s="230"/>
      <c r="B7316" s="230"/>
      <c r="C7316" s="231"/>
      <c r="D7316" s="223"/>
      <c r="E7316" s="227"/>
      <c r="F7316" s="230"/>
      <c r="H7316" s="220"/>
      <c r="I7316" s="223"/>
    </row>
    <row r="7317" spans="1:9">
      <c r="A7317" s="230"/>
      <c r="B7317" s="230"/>
      <c r="C7317" s="231"/>
      <c r="D7317" s="223"/>
      <c r="E7317" s="227"/>
      <c r="F7317" s="230"/>
      <c r="H7317" s="220"/>
      <c r="I7317" s="223"/>
    </row>
    <row r="7318" spans="1:9">
      <c r="A7318" s="230"/>
      <c r="B7318" s="230"/>
      <c r="C7318" s="231"/>
      <c r="D7318" s="223"/>
      <c r="E7318" s="227"/>
      <c r="F7318" s="230"/>
      <c r="H7318" s="220"/>
      <c r="I7318" s="223"/>
    </row>
    <row r="7319" spans="1:9">
      <c r="A7319" s="230"/>
      <c r="B7319" s="230"/>
      <c r="C7319" s="231"/>
      <c r="D7319" s="223"/>
      <c r="E7319" s="227"/>
      <c r="F7319" s="230"/>
      <c r="H7319" s="220"/>
      <c r="I7319" s="223"/>
    </row>
    <row r="7320" spans="1:9">
      <c r="A7320" s="230"/>
      <c r="B7320" s="230"/>
      <c r="C7320" s="231"/>
      <c r="D7320" s="223"/>
      <c r="E7320" s="227"/>
      <c r="F7320" s="230"/>
      <c r="H7320" s="220"/>
      <c r="I7320" s="223"/>
    </row>
    <row r="7321" spans="1:9">
      <c r="A7321" s="230"/>
      <c r="B7321" s="230"/>
      <c r="C7321" s="231"/>
      <c r="D7321" s="223"/>
      <c r="E7321" s="227"/>
      <c r="F7321" s="230"/>
      <c r="H7321" s="220"/>
      <c r="I7321" s="223"/>
    </row>
    <row r="7322" spans="1:9">
      <c r="A7322" s="230"/>
      <c r="B7322" s="230"/>
      <c r="C7322" s="231"/>
      <c r="D7322" s="223"/>
      <c r="E7322" s="227"/>
      <c r="F7322" s="230"/>
      <c r="H7322" s="220"/>
      <c r="I7322" s="223"/>
    </row>
    <row r="7323" spans="1:9">
      <c r="A7323" s="230"/>
      <c r="B7323" s="230"/>
      <c r="C7323" s="231"/>
      <c r="D7323" s="223"/>
      <c r="E7323" s="227"/>
      <c r="F7323" s="230"/>
      <c r="H7323" s="220"/>
      <c r="I7323" s="223"/>
    </row>
    <row r="7324" spans="1:9">
      <c r="A7324" s="230"/>
      <c r="B7324" s="230"/>
      <c r="C7324" s="231"/>
      <c r="D7324" s="223"/>
      <c r="E7324" s="227"/>
      <c r="F7324" s="230"/>
      <c r="H7324" s="220"/>
      <c r="I7324" s="223"/>
    </row>
    <row r="7325" spans="1:9">
      <c r="A7325" s="230"/>
      <c r="B7325" s="230"/>
      <c r="C7325" s="231"/>
      <c r="D7325" s="223"/>
      <c r="E7325" s="227"/>
      <c r="F7325" s="230"/>
      <c r="H7325" s="220"/>
      <c r="I7325" s="223"/>
    </row>
    <row r="7326" spans="1:9">
      <c r="A7326" s="230"/>
      <c r="B7326" s="230"/>
      <c r="C7326" s="231"/>
      <c r="D7326" s="223"/>
      <c r="E7326" s="227"/>
      <c r="F7326" s="230"/>
      <c r="H7326" s="220"/>
      <c r="I7326" s="223"/>
    </row>
    <row r="7327" spans="1:9">
      <c r="A7327" s="230"/>
      <c r="B7327" s="230"/>
      <c r="C7327" s="231"/>
      <c r="D7327" s="223"/>
      <c r="E7327" s="227"/>
      <c r="F7327" s="230"/>
      <c r="H7327" s="220"/>
      <c r="I7327" s="223"/>
    </row>
    <row r="7328" spans="1:9">
      <c r="A7328" s="230"/>
      <c r="B7328" s="230"/>
      <c r="C7328" s="231"/>
      <c r="D7328" s="223"/>
      <c r="E7328" s="227"/>
      <c r="F7328" s="230"/>
      <c r="H7328" s="220"/>
      <c r="I7328" s="223"/>
    </row>
    <row r="7329" spans="1:9">
      <c r="A7329" s="230"/>
      <c r="B7329" s="230"/>
      <c r="C7329" s="231"/>
      <c r="D7329" s="223"/>
      <c r="E7329" s="227"/>
      <c r="F7329" s="230"/>
      <c r="H7329" s="220"/>
      <c r="I7329" s="223"/>
    </row>
    <row r="7330" spans="1:9">
      <c r="A7330" s="230"/>
      <c r="B7330" s="230"/>
      <c r="C7330" s="231"/>
      <c r="D7330" s="223"/>
      <c r="E7330" s="227"/>
      <c r="F7330" s="230"/>
      <c r="H7330" s="220"/>
      <c r="I7330" s="223"/>
    </row>
    <row r="7331" spans="1:9">
      <c r="A7331" s="230"/>
      <c r="B7331" s="230"/>
      <c r="C7331" s="231"/>
      <c r="D7331" s="223"/>
      <c r="E7331" s="227"/>
      <c r="F7331" s="230"/>
      <c r="H7331" s="220"/>
      <c r="I7331" s="223"/>
    </row>
    <row r="7332" spans="1:9">
      <c r="A7332" s="230"/>
      <c r="B7332" s="230"/>
      <c r="C7332" s="231"/>
      <c r="D7332" s="223"/>
      <c r="E7332" s="227"/>
      <c r="F7332" s="230"/>
      <c r="H7332" s="220"/>
      <c r="I7332" s="223"/>
    </row>
    <row r="7333" spans="1:9">
      <c r="A7333" s="230"/>
      <c r="B7333" s="230"/>
      <c r="C7333" s="231"/>
      <c r="D7333" s="223"/>
      <c r="E7333" s="227"/>
      <c r="F7333" s="230"/>
      <c r="H7333" s="220"/>
      <c r="I7333" s="223"/>
    </row>
    <row r="7334" spans="1:9">
      <c r="A7334" s="230"/>
      <c r="B7334" s="230"/>
      <c r="C7334" s="231"/>
      <c r="D7334" s="223"/>
      <c r="E7334" s="227"/>
      <c r="F7334" s="230"/>
      <c r="H7334" s="220"/>
      <c r="I7334" s="223"/>
    </row>
    <row r="7335" spans="1:9">
      <c r="A7335" s="230"/>
      <c r="B7335" s="230"/>
      <c r="C7335" s="231"/>
      <c r="D7335" s="223"/>
      <c r="E7335" s="227"/>
      <c r="F7335" s="230"/>
      <c r="H7335" s="220"/>
      <c r="I7335" s="223"/>
    </row>
    <row r="7336" spans="1:9">
      <c r="A7336" s="230"/>
      <c r="B7336" s="230"/>
      <c r="C7336" s="231"/>
      <c r="D7336" s="223"/>
      <c r="E7336" s="227"/>
      <c r="F7336" s="230"/>
      <c r="H7336" s="220"/>
      <c r="I7336" s="223"/>
    </row>
    <row r="7337" spans="1:9">
      <c r="A7337" s="230"/>
      <c r="B7337" s="230"/>
      <c r="C7337" s="231"/>
      <c r="D7337" s="223"/>
      <c r="E7337" s="227"/>
      <c r="F7337" s="230"/>
      <c r="H7337" s="220"/>
      <c r="I7337" s="223"/>
    </row>
    <row r="7338" spans="1:9">
      <c r="A7338" s="230"/>
      <c r="B7338" s="230"/>
      <c r="C7338" s="231"/>
      <c r="D7338" s="223"/>
      <c r="E7338" s="227"/>
      <c r="F7338" s="230"/>
      <c r="H7338" s="220"/>
      <c r="I7338" s="223"/>
    </row>
    <row r="7339" spans="1:9">
      <c r="A7339" s="230"/>
      <c r="B7339" s="230"/>
      <c r="C7339" s="231"/>
      <c r="D7339" s="223"/>
      <c r="E7339" s="227"/>
      <c r="F7339" s="230"/>
      <c r="H7339" s="220"/>
      <c r="I7339" s="223"/>
    </row>
    <row r="7340" spans="1:9">
      <c r="A7340" s="230"/>
      <c r="B7340" s="230"/>
      <c r="C7340" s="231"/>
      <c r="D7340" s="223"/>
      <c r="E7340" s="227"/>
      <c r="F7340" s="230"/>
      <c r="H7340" s="220"/>
      <c r="I7340" s="223"/>
    </row>
    <row r="7341" spans="1:9">
      <c r="A7341" s="230"/>
      <c r="B7341" s="230"/>
      <c r="C7341" s="231"/>
      <c r="D7341" s="223"/>
      <c r="E7341" s="227"/>
      <c r="F7341" s="230"/>
      <c r="H7341" s="220"/>
      <c r="I7341" s="223"/>
    </row>
    <row r="7342" spans="1:9">
      <c r="A7342" s="230"/>
      <c r="B7342" s="230"/>
      <c r="C7342" s="231"/>
      <c r="D7342" s="223"/>
      <c r="E7342" s="227"/>
      <c r="F7342" s="230"/>
      <c r="H7342" s="220"/>
      <c r="I7342" s="223"/>
    </row>
    <row r="7343" spans="1:9">
      <c r="A7343" s="230"/>
      <c r="B7343" s="230"/>
      <c r="C7343" s="231"/>
      <c r="D7343" s="223"/>
      <c r="E7343" s="227"/>
      <c r="F7343" s="230"/>
      <c r="H7343" s="220"/>
      <c r="I7343" s="223"/>
    </row>
    <row r="7344" spans="1:9">
      <c r="A7344" s="230"/>
      <c r="B7344" s="230"/>
      <c r="C7344" s="231"/>
      <c r="D7344" s="223"/>
      <c r="E7344" s="227"/>
      <c r="F7344" s="230"/>
      <c r="H7344" s="220"/>
      <c r="I7344" s="223"/>
    </row>
    <row r="7345" spans="1:9">
      <c r="A7345" s="230"/>
      <c r="B7345" s="230"/>
      <c r="C7345" s="231"/>
      <c r="D7345" s="223"/>
      <c r="E7345" s="227"/>
      <c r="F7345" s="230"/>
      <c r="H7345" s="220"/>
      <c r="I7345" s="223"/>
    </row>
    <row r="7346" spans="1:9">
      <c r="A7346" s="230"/>
      <c r="B7346" s="230"/>
      <c r="C7346" s="231"/>
      <c r="D7346" s="223"/>
      <c r="E7346" s="227"/>
      <c r="F7346" s="230"/>
      <c r="H7346" s="220"/>
      <c r="I7346" s="223"/>
    </row>
    <row r="7347" spans="1:9">
      <c r="A7347" s="230"/>
      <c r="B7347" s="230"/>
      <c r="C7347" s="231"/>
      <c r="D7347" s="223"/>
      <c r="E7347" s="227"/>
      <c r="F7347" s="230"/>
      <c r="H7347" s="220"/>
      <c r="I7347" s="223"/>
    </row>
    <row r="7348" spans="1:9">
      <c r="A7348" s="230"/>
      <c r="B7348" s="230"/>
      <c r="C7348" s="231"/>
      <c r="D7348" s="223"/>
      <c r="E7348" s="227"/>
      <c r="F7348" s="230"/>
      <c r="H7348" s="220"/>
      <c r="I7348" s="223"/>
    </row>
    <row r="7349" spans="1:9">
      <c r="A7349" s="230"/>
      <c r="B7349" s="230"/>
      <c r="C7349" s="231"/>
      <c r="D7349" s="223"/>
      <c r="E7349" s="227"/>
      <c r="F7349" s="230"/>
      <c r="H7349" s="220"/>
      <c r="I7349" s="223"/>
    </row>
    <row r="7350" spans="1:9">
      <c r="A7350" s="230"/>
      <c r="B7350" s="230"/>
      <c r="C7350" s="231"/>
      <c r="D7350" s="223"/>
      <c r="E7350" s="227"/>
      <c r="F7350" s="230"/>
      <c r="H7350" s="220"/>
      <c r="I7350" s="223"/>
    </row>
    <row r="7351" spans="1:9">
      <c r="A7351" s="230"/>
      <c r="B7351" s="230"/>
      <c r="C7351" s="231"/>
      <c r="D7351" s="223"/>
      <c r="E7351" s="227"/>
      <c r="F7351" s="230"/>
      <c r="H7351" s="220"/>
      <c r="I7351" s="223"/>
    </row>
    <row r="7352" spans="1:9">
      <c r="A7352" s="230"/>
      <c r="B7352" s="230"/>
      <c r="C7352" s="231"/>
      <c r="D7352" s="223"/>
      <c r="E7352" s="227"/>
      <c r="F7352" s="230"/>
      <c r="H7352" s="220"/>
      <c r="I7352" s="223"/>
    </row>
    <row r="7353" spans="1:9">
      <c r="A7353" s="230"/>
      <c r="B7353" s="230"/>
      <c r="C7353" s="231"/>
      <c r="D7353" s="223"/>
      <c r="E7353" s="227"/>
      <c r="F7353" s="230"/>
      <c r="H7353" s="220"/>
      <c r="I7353" s="223"/>
    </row>
    <row r="7354" spans="1:9">
      <c r="A7354" s="230"/>
      <c r="B7354" s="230"/>
      <c r="C7354" s="231"/>
      <c r="D7354" s="223"/>
      <c r="E7354" s="227"/>
      <c r="F7354" s="230"/>
      <c r="H7354" s="220"/>
      <c r="I7354" s="223"/>
    </row>
    <row r="7355" spans="1:9">
      <c r="A7355" s="230"/>
      <c r="B7355" s="230"/>
      <c r="C7355" s="231"/>
      <c r="D7355" s="223"/>
      <c r="E7355" s="227"/>
      <c r="F7355" s="230"/>
      <c r="H7355" s="220"/>
      <c r="I7355" s="223"/>
    </row>
    <row r="7356" spans="1:9">
      <c r="A7356" s="230"/>
      <c r="B7356" s="230"/>
      <c r="C7356" s="231"/>
      <c r="D7356" s="223"/>
      <c r="E7356" s="227"/>
      <c r="F7356" s="230"/>
      <c r="H7356" s="220"/>
      <c r="I7356" s="223"/>
    </row>
    <row r="7357" spans="1:9">
      <c r="A7357" s="230"/>
      <c r="B7357" s="230"/>
      <c r="C7357" s="231"/>
      <c r="D7357" s="223"/>
      <c r="E7357" s="227"/>
      <c r="F7357" s="230"/>
      <c r="H7357" s="220"/>
      <c r="I7357" s="223"/>
    </row>
    <row r="7358" spans="1:9">
      <c r="A7358" s="230"/>
      <c r="B7358" s="230"/>
      <c r="C7358" s="231"/>
      <c r="D7358" s="223"/>
      <c r="E7358" s="227"/>
      <c r="F7358" s="230"/>
      <c r="H7358" s="220"/>
      <c r="I7358" s="223"/>
    </row>
    <row r="7359" spans="1:9">
      <c r="A7359" s="230"/>
      <c r="B7359" s="230"/>
      <c r="C7359" s="231"/>
      <c r="D7359" s="223"/>
      <c r="E7359" s="227"/>
      <c r="F7359" s="230"/>
      <c r="H7359" s="220"/>
      <c r="I7359" s="223"/>
    </row>
    <row r="7360" spans="1:9">
      <c r="A7360" s="230"/>
      <c r="B7360" s="230"/>
      <c r="C7360" s="231"/>
      <c r="D7360" s="223"/>
      <c r="E7360" s="227"/>
      <c r="F7360" s="230"/>
      <c r="H7360" s="220"/>
      <c r="I7360" s="223"/>
    </row>
    <row r="7361" spans="1:9">
      <c r="A7361" s="230"/>
      <c r="B7361" s="230"/>
      <c r="C7361" s="231"/>
      <c r="D7361" s="223"/>
      <c r="E7361" s="227"/>
      <c r="F7361" s="230"/>
      <c r="H7361" s="220"/>
      <c r="I7361" s="223"/>
    </row>
    <row r="7362" spans="1:9">
      <c r="A7362" s="230"/>
      <c r="B7362" s="230"/>
      <c r="C7362" s="231"/>
      <c r="D7362" s="223"/>
      <c r="E7362" s="227"/>
      <c r="F7362" s="230"/>
      <c r="H7362" s="220"/>
      <c r="I7362" s="223"/>
    </row>
    <row r="7363" spans="1:9">
      <c r="A7363" s="230"/>
      <c r="B7363" s="230"/>
      <c r="C7363" s="231"/>
      <c r="D7363" s="223"/>
      <c r="E7363" s="227"/>
      <c r="F7363" s="230"/>
      <c r="H7363" s="220"/>
      <c r="I7363" s="223"/>
    </row>
    <row r="7364" spans="1:9">
      <c r="A7364" s="230"/>
      <c r="B7364" s="230"/>
      <c r="C7364" s="231"/>
      <c r="D7364" s="223"/>
      <c r="E7364" s="227"/>
      <c r="F7364" s="230"/>
      <c r="H7364" s="220"/>
      <c r="I7364" s="223"/>
    </row>
    <row r="7365" spans="1:9">
      <c r="A7365" s="230"/>
      <c r="B7365" s="230"/>
      <c r="C7365" s="231"/>
      <c r="D7365" s="223"/>
      <c r="E7365" s="227"/>
      <c r="F7365" s="230"/>
      <c r="H7365" s="220"/>
      <c r="I7365" s="223"/>
    </row>
    <row r="7366" spans="1:9">
      <c r="A7366" s="230"/>
      <c r="B7366" s="230"/>
      <c r="C7366" s="231"/>
      <c r="D7366" s="223"/>
      <c r="E7366" s="227"/>
      <c r="F7366" s="230"/>
      <c r="H7366" s="220"/>
      <c r="I7366" s="223"/>
    </row>
    <row r="7367" spans="1:9">
      <c r="A7367" s="230"/>
      <c r="B7367" s="230"/>
      <c r="C7367" s="231"/>
      <c r="D7367" s="223"/>
      <c r="E7367" s="227"/>
      <c r="F7367" s="230"/>
      <c r="H7367" s="220"/>
      <c r="I7367" s="223"/>
    </row>
    <row r="7368" spans="1:9">
      <c r="A7368" s="230"/>
      <c r="B7368" s="230"/>
      <c r="C7368" s="231"/>
      <c r="D7368" s="223"/>
      <c r="E7368" s="227"/>
      <c r="F7368" s="230"/>
      <c r="H7368" s="220"/>
      <c r="I7368" s="223"/>
    </row>
    <row r="7369" spans="1:9">
      <c r="A7369" s="230"/>
      <c r="B7369" s="230"/>
      <c r="C7369" s="231"/>
      <c r="D7369" s="223"/>
      <c r="E7369" s="227"/>
      <c r="F7369" s="230"/>
      <c r="H7369" s="220"/>
      <c r="I7369" s="223"/>
    </row>
    <row r="7370" spans="1:9">
      <c r="A7370" s="230"/>
      <c r="B7370" s="230"/>
      <c r="C7370" s="231"/>
      <c r="D7370" s="223"/>
      <c r="E7370" s="227"/>
      <c r="F7370" s="230"/>
      <c r="H7370" s="220"/>
      <c r="I7370" s="223"/>
    </row>
    <row r="7371" spans="1:9">
      <c r="A7371" s="230"/>
      <c r="B7371" s="230"/>
      <c r="C7371" s="231"/>
      <c r="D7371" s="223"/>
      <c r="E7371" s="227"/>
      <c r="F7371" s="230"/>
      <c r="H7371" s="220"/>
      <c r="I7371" s="223"/>
    </row>
    <row r="7372" spans="1:9">
      <c r="A7372" s="230"/>
      <c r="B7372" s="230"/>
      <c r="C7372" s="231"/>
      <c r="D7372" s="223"/>
      <c r="E7372" s="227"/>
      <c r="F7372" s="230"/>
      <c r="H7372" s="220"/>
      <c r="I7372" s="223"/>
    </row>
    <row r="7373" spans="1:9">
      <c r="A7373" s="230"/>
      <c r="B7373" s="230"/>
      <c r="C7373" s="231"/>
      <c r="D7373" s="223"/>
      <c r="E7373" s="227"/>
      <c r="F7373" s="230"/>
      <c r="H7373" s="220"/>
      <c r="I7373" s="223"/>
    </row>
    <row r="7374" spans="1:9">
      <c r="A7374" s="230"/>
      <c r="B7374" s="230"/>
      <c r="C7374" s="231"/>
      <c r="D7374" s="223"/>
      <c r="E7374" s="227"/>
      <c r="F7374" s="230"/>
      <c r="H7374" s="220"/>
      <c r="I7374" s="223"/>
    </row>
    <row r="7375" spans="1:9">
      <c r="A7375" s="230"/>
      <c r="B7375" s="230"/>
      <c r="C7375" s="231"/>
      <c r="D7375" s="223"/>
      <c r="E7375" s="227"/>
      <c r="F7375" s="230"/>
      <c r="H7375" s="220"/>
      <c r="I7375" s="223"/>
    </row>
    <row r="7376" spans="1:9">
      <c r="A7376" s="230"/>
      <c r="B7376" s="230"/>
      <c r="C7376" s="231"/>
      <c r="D7376" s="223"/>
      <c r="E7376" s="227"/>
      <c r="F7376" s="230"/>
      <c r="H7376" s="220"/>
      <c r="I7376" s="223"/>
    </row>
    <row r="7377" spans="1:9">
      <c r="A7377" s="230"/>
      <c r="B7377" s="230"/>
      <c r="C7377" s="231"/>
      <c r="D7377" s="223"/>
      <c r="E7377" s="227"/>
      <c r="F7377" s="230"/>
      <c r="H7377" s="220"/>
      <c r="I7377" s="223"/>
    </row>
    <row r="7378" spans="1:9">
      <c r="A7378" s="230"/>
      <c r="B7378" s="230"/>
      <c r="C7378" s="231"/>
      <c r="D7378" s="223"/>
      <c r="E7378" s="227"/>
      <c r="F7378" s="230"/>
      <c r="H7378" s="220"/>
      <c r="I7378" s="223"/>
    </row>
    <row r="7379" spans="1:9">
      <c r="A7379" s="230"/>
      <c r="B7379" s="230"/>
      <c r="C7379" s="231"/>
      <c r="D7379" s="223"/>
      <c r="E7379" s="227"/>
      <c r="F7379" s="230"/>
      <c r="H7379" s="220"/>
      <c r="I7379" s="223"/>
    </row>
    <row r="7380" spans="1:9">
      <c r="A7380" s="230"/>
      <c r="B7380" s="230"/>
      <c r="C7380" s="231"/>
      <c r="D7380" s="223"/>
      <c r="E7380" s="227"/>
      <c r="F7380" s="230"/>
      <c r="H7380" s="220"/>
      <c r="I7380" s="223"/>
    </row>
    <row r="7381" spans="1:9">
      <c r="A7381" s="230"/>
      <c r="B7381" s="230"/>
      <c r="C7381" s="231"/>
      <c r="D7381" s="223"/>
      <c r="E7381" s="227"/>
      <c r="F7381" s="230"/>
      <c r="H7381" s="220"/>
      <c r="I7381" s="223"/>
    </row>
    <row r="7382" spans="1:9">
      <c r="A7382" s="230"/>
      <c r="B7382" s="230"/>
      <c r="C7382" s="231"/>
      <c r="D7382" s="223"/>
      <c r="E7382" s="227"/>
      <c r="F7382" s="230"/>
      <c r="H7382" s="220"/>
      <c r="I7382" s="223"/>
    </row>
    <row r="7383" spans="1:9">
      <c r="A7383" s="230"/>
      <c r="B7383" s="230"/>
      <c r="C7383" s="231"/>
      <c r="D7383" s="223"/>
      <c r="E7383" s="227"/>
      <c r="F7383" s="230"/>
      <c r="H7383" s="220"/>
      <c r="I7383" s="223"/>
    </row>
    <row r="7384" spans="1:9">
      <c r="A7384" s="230"/>
      <c r="B7384" s="230"/>
      <c r="C7384" s="231"/>
      <c r="D7384" s="223"/>
      <c r="E7384" s="227"/>
      <c r="F7384" s="230"/>
      <c r="H7384" s="220"/>
      <c r="I7384" s="223"/>
    </row>
    <row r="7385" spans="1:9">
      <c r="A7385" s="230"/>
      <c r="B7385" s="230"/>
      <c r="C7385" s="231"/>
      <c r="D7385" s="223"/>
      <c r="E7385" s="227"/>
      <c r="F7385" s="230"/>
      <c r="H7385" s="220"/>
      <c r="I7385" s="223"/>
    </row>
    <row r="7386" spans="1:9">
      <c r="A7386" s="230"/>
      <c r="B7386" s="230"/>
      <c r="C7386" s="231"/>
      <c r="D7386" s="223"/>
      <c r="E7386" s="227"/>
      <c r="F7386" s="230"/>
      <c r="H7386" s="220"/>
      <c r="I7386" s="223"/>
    </row>
    <row r="7387" spans="1:9">
      <c r="A7387" s="230"/>
      <c r="B7387" s="230"/>
      <c r="C7387" s="231"/>
      <c r="D7387" s="223"/>
      <c r="E7387" s="227"/>
      <c r="F7387" s="230"/>
      <c r="H7387" s="220"/>
      <c r="I7387" s="223"/>
    </row>
    <row r="7388" spans="1:9">
      <c r="A7388" s="230"/>
      <c r="B7388" s="230"/>
      <c r="C7388" s="231"/>
      <c r="D7388" s="223"/>
      <c r="E7388" s="227"/>
      <c r="F7388" s="230"/>
      <c r="H7388" s="220"/>
      <c r="I7388" s="223"/>
    </row>
    <row r="7389" spans="1:9">
      <c r="A7389" s="230"/>
      <c r="B7389" s="230"/>
      <c r="C7389" s="231"/>
      <c r="D7389" s="223"/>
      <c r="E7389" s="227"/>
      <c r="F7389" s="230"/>
      <c r="H7389" s="220"/>
      <c r="I7389" s="223"/>
    </row>
    <row r="7390" spans="1:9">
      <c r="A7390" s="230"/>
      <c r="B7390" s="230"/>
      <c r="C7390" s="231"/>
      <c r="D7390" s="223"/>
      <c r="E7390" s="227"/>
      <c r="F7390" s="230"/>
      <c r="H7390" s="220"/>
      <c r="I7390" s="223"/>
    </row>
    <row r="7391" spans="1:9">
      <c r="A7391" s="230"/>
      <c r="B7391" s="230"/>
      <c r="C7391" s="231"/>
      <c r="D7391" s="223"/>
      <c r="E7391" s="227"/>
      <c r="F7391" s="230"/>
      <c r="H7391" s="220"/>
      <c r="I7391" s="223"/>
    </row>
    <row r="7392" spans="1:9">
      <c r="A7392" s="230"/>
      <c r="B7392" s="230"/>
      <c r="C7392" s="231"/>
      <c r="D7392" s="223"/>
      <c r="E7392" s="227"/>
      <c r="F7392" s="230"/>
      <c r="H7392" s="220"/>
      <c r="I7392" s="223"/>
    </row>
    <row r="7393" spans="1:9">
      <c r="A7393" s="230"/>
      <c r="B7393" s="230"/>
      <c r="C7393" s="231"/>
      <c r="D7393" s="223"/>
      <c r="E7393" s="227"/>
      <c r="F7393" s="230"/>
      <c r="H7393" s="220"/>
      <c r="I7393" s="223"/>
    </row>
    <row r="7394" spans="1:9">
      <c r="A7394" s="230"/>
      <c r="B7394" s="230"/>
      <c r="C7394" s="231"/>
      <c r="D7394" s="223"/>
      <c r="E7394" s="227"/>
      <c r="F7394" s="230"/>
      <c r="H7394" s="220"/>
      <c r="I7394" s="223"/>
    </row>
    <row r="7395" spans="1:9">
      <c r="A7395" s="230"/>
      <c r="B7395" s="230"/>
      <c r="C7395" s="231"/>
      <c r="D7395" s="223"/>
      <c r="E7395" s="227"/>
      <c r="F7395" s="230"/>
      <c r="H7395" s="220"/>
      <c r="I7395" s="223"/>
    </row>
    <row r="7396" spans="1:9">
      <c r="A7396" s="230"/>
      <c r="B7396" s="230"/>
      <c r="C7396" s="231"/>
      <c r="D7396" s="223"/>
      <c r="E7396" s="227"/>
      <c r="F7396" s="230"/>
      <c r="H7396" s="220"/>
      <c r="I7396" s="223"/>
    </row>
    <row r="7397" spans="1:9">
      <c r="A7397" s="230"/>
      <c r="B7397" s="230"/>
      <c r="C7397" s="231"/>
      <c r="D7397" s="223"/>
      <c r="E7397" s="227"/>
      <c r="F7397" s="230"/>
      <c r="H7397" s="220"/>
      <c r="I7397" s="223"/>
    </row>
    <row r="7398" spans="1:9">
      <c r="A7398" s="230"/>
      <c r="B7398" s="230"/>
      <c r="C7398" s="231"/>
      <c r="D7398" s="223"/>
      <c r="E7398" s="227"/>
      <c r="F7398" s="230"/>
      <c r="H7398" s="220"/>
      <c r="I7398" s="223"/>
    </row>
    <row r="7399" spans="1:9">
      <c r="A7399" s="230"/>
      <c r="B7399" s="230"/>
      <c r="C7399" s="231"/>
      <c r="D7399" s="223"/>
      <c r="E7399" s="227"/>
      <c r="F7399" s="230"/>
      <c r="H7399" s="220"/>
      <c r="I7399" s="223"/>
    </row>
    <row r="7400" spans="1:9">
      <c r="A7400" s="230"/>
      <c r="B7400" s="230"/>
      <c r="C7400" s="231"/>
      <c r="D7400" s="223"/>
      <c r="E7400" s="227"/>
      <c r="F7400" s="230"/>
      <c r="H7400" s="220"/>
      <c r="I7400" s="223"/>
    </row>
    <row r="7401" spans="1:9">
      <c r="A7401" s="230"/>
      <c r="B7401" s="230"/>
      <c r="C7401" s="231"/>
      <c r="D7401" s="223"/>
      <c r="E7401" s="227"/>
      <c r="F7401" s="230"/>
      <c r="H7401" s="220"/>
      <c r="I7401" s="223"/>
    </row>
    <row r="7402" spans="1:9">
      <c r="A7402" s="230"/>
      <c r="B7402" s="230"/>
      <c r="C7402" s="231"/>
      <c r="D7402" s="223"/>
      <c r="E7402" s="227"/>
      <c r="F7402" s="230"/>
      <c r="H7402" s="220"/>
      <c r="I7402" s="223"/>
    </row>
    <row r="7403" spans="1:9">
      <c r="A7403" s="230"/>
      <c r="B7403" s="230"/>
      <c r="C7403" s="231"/>
      <c r="D7403" s="223"/>
      <c r="E7403" s="227"/>
      <c r="F7403" s="230"/>
      <c r="H7403" s="220"/>
      <c r="I7403" s="223"/>
    </row>
    <row r="7404" spans="1:9">
      <c r="A7404" s="230"/>
      <c r="B7404" s="230"/>
      <c r="C7404" s="231"/>
      <c r="D7404" s="223"/>
      <c r="E7404" s="227"/>
      <c r="F7404" s="230"/>
      <c r="H7404" s="220"/>
      <c r="I7404" s="223"/>
    </row>
    <row r="7405" spans="1:9">
      <c r="A7405" s="230"/>
      <c r="B7405" s="230"/>
      <c r="C7405" s="231"/>
      <c r="D7405" s="223"/>
      <c r="E7405" s="227"/>
      <c r="F7405" s="230"/>
      <c r="H7405" s="220"/>
      <c r="I7405" s="223"/>
    </row>
    <row r="7406" spans="1:9">
      <c r="A7406" s="230"/>
      <c r="B7406" s="230"/>
      <c r="C7406" s="231"/>
      <c r="D7406" s="223"/>
      <c r="E7406" s="227"/>
      <c r="F7406" s="230"/>
      <c r="H7406" s="220"/>
      <c r="I7406" s="223"/>
    </row>
    <row r="7407" spans="1:9">
      <c r="A7407" s="230"/>
      <c r="B7407" s="230"/>
      <c r="C7407" s="231"/>
      <c r="D7407" s="223"/>
      <c r="E7407" s="227"/>
      <c r="F7407" s="230"/>
      <c r="H7407" s="220"/>
      <c r="I7407" s="223"/>
    </row>
    <row r="7408" spans="1:9">
      <c r="A7408" s="230"/>
      <c r="B7408" s="230"/>
      <c r="C7408" s="231"/>
      <c r="D7408" s="223"/>
      <c r="E7408" s="227"/>
      <c r="F7408" s="230"/>
      <c r="H7408" s="220"/>
      <c r="I7408" s="223"/>
    </row>
    <row r="7409" spans="1:9">
      <c r="A7409" s="230"/>
      <c r="B7409" s="230"/>
      <c r="C7409" s="231"/>
      <c r="D7409" s="223"/>
      <c r="E7409" s="227"/>
      <c r="F7409" s="230"/>
      <c r="H7409" s="220"/>
      <c r="I7409" s="223"/>
    </row>
    <row r="7410" spans="1:9">
      <c r="A7410" s="230"/>
      <c r="B7410" s="230"/>
      <c r="C7410" s="231"/>
      <c r="D7410" s="223"/>
      <c r="E7410" s="227"/>
      <c r="F7410" s="230"/>
      <c r="H7410" s="220"/>
      <c r="I7410" s="223"/>
    </row>
    <row r="7411" spans="1:9">
      <c r="A7411" s="230"/>
      <c r="B7411" s="230"/>
      <c r="C7411" s="231"/>
      <c r="D7411" s="223"/>
      <c r="E7411" s="227"/>
      <c r="F7411" s="230"/>
      <c r="H7411" s="220"/>
      <c r="I7411" s="223"/>
    </row>
    <row r="7412" spans="1:9">
      <c r="A7412" s="230"/>
      <c r="B7412" s="230"/>
      <c r="C7412" s="231"/>
      <c r="D7412" s="223"/>
      <c r="E7412" s="227"/>
      <c r="F7412" s="230"/>
      <c r="H7412" s="220"/>
      <c r="I7412" s="223"/>
    </row>
    <row r="7413" spans="1:9">
      <c r="A7413" s="230"/>
      <c r="B7413" s="230"/>
      <c r="C7413" s="231"/>
      <c r="D7413" s="223"/>
      <c r="E7413" s="227"/>
      <c r="F7413" s="230"/>
      <c r="H7413" s="220"/>
      <c r="I7413" s="223"/>
    </row>
    <row r="7414" spans="1:9">
      <c r="A7414" s="230"/>
      <c r="B7414" s="230"/>
      <c r="C7414" s="231"/>
      <c r="D7414" s="223"/>
      <c r="E7414" s="227"/>
      <c r="F7414" s="230"/>
      <c r="H7414" s="220"/>
      <c r="I7414" s="223"/>
    </row>
    <row r="7415" spans="1:9">
      <c r="A7415" s="230"/>
      <c r="B7415" s="230"/>
      <c r="C7415" s="231"/>
      <c r="D7415" s="223"/>
      <c r="E7415" s="227"/>
      <c r="F7415" s="230"/>
      <c r="H7415" s="220"/>
      <c r="I7415" s="223"/>
    </row>
    <row r="7416" spans="1:9">
      <c r="A7416" s="230"/>
      <c r="B7416" s="230"/>
      <c r="C7416" s="231"/>
      <c r="D7416" s="223"/>
      <c r="E7416" s="227"/>
      <c r="F7416" s="230"/>
      <c r="H7416" s="220"/>
      <c r="I7416" s="223"/>
    </row>
    <row r="7417" spans="1:9">
      <c r="A7417" s="230"/>
      <c r="B7417" s="230"/>
      <c r="C7417" s="231"/>
      <c r="D7417" s="223"/>
      <c r="E7417" s="227"/>
      <c r="F7417" s="230"/>
      <c r="H7417" s="220"/>
      <c r="I7417" s="223"/>
    </row>
    <row r="7418" spans="1:9">
      <c r="A7418" s="230"/>
      <c r="B7418" s="230"/>
      <c r="C7418" s="231"/>
      <c r="D7418" s="223"/>
      <c r="E7418" s="227"/>
      <c r="F7418" s="230"/>
      <c r="H7418" s="220"/>
      <c r="I7418" s="223"/>
    </row>
    <row r="7419" spans="1:9">
      <c r="A7419" s="230"/>
      <c r="B7419" s="230"/>
      <c r="C7419" s="231"/>
      <c r="D7419" s="223"/>
      <c r="E7419" s="227"/>
      <c r="F7419" s="230"/>
      <c r="H7419" s="220"/>
      <c r="I7419" s="223"/>
    </row>
    <row r="7420" spans="1:9">
      <c r="A7420" s="230"/>
      <c r="B7420" s="230"/>
      <c r="C7420" s="231"/>
      <c r="D7420" s="223"/>
      <c r="E7420" s="227"/>
      <c r="F7420" s="230"/>
      <c r="H7420" s="220"/>
      <c r="I7420" s="223"/>
    </row>
    <row r="7421" spans="1:9">
      <c r="A7421" s="230"/>
      <c r="B7421" s="230"/>
      <c r="C7421" s="231"/>
      <c r="D7421" s="223"/>
      <c r="E7421" s="227"/>
      <c r="F7421" s="230"/>
      <c r="H7421" s="220"/>
      <c r="I7421" s="223"/>
    </row>
    <row r="7422" spans="1:9">
      <c r="A7422" s="230"/>
      <c r="B7422" s="230"/>
      <c r="C7422" s="231"/>
      <c r="D7422" s="223"/>
      <c r="E7422" s="227"/>
      <c r="F7422" s="230"/>
      <c r="H7422" s="220"/>
      <c r="I7422" s="223"/>
    </row>
    <row r="7423" spans="1:9">
      <c r="A7423" s="230"/>
      <c r="B7423" s="230"/>
      <c r="C7423" s="231"/>
      <c r="D7423" s="223"/>
      <c r="E7423" s="227"/>
      <c r="F7423" s="230"/>
      <c r="H7423" s="220"/>
      <c r="I7423" s="223"/>
    </row>
    <row r="7424" spans="1:9">
      <c r="A7424" s="230"/>
      <c r="B7424" s="230"/>
      <c r="C7424" s="231"/>
      <c r="D7424" s="223"/>
      <c r="E7424" s="227"/>
      <c r="F7424" s="230"/>
      <c r="H7424" s="220"/>
      <c r="I7424" s="223"/>
    </row>
    <row r="7425" spans="1:9">
      <c r="A7425" s="230"/>
      <c r="B7425" s="230"/>
      <c r="C7425" s="231"/>
      <c r="D7425" s="223"/>
      <c r="E7425" s="227"/>
      <c r="F7425" s="230"/>
      <c r="H7425" s="220"/>
      <c r="I7425" s="223"/>
    </row>
    <row r="7426" spans="1:9">
      <c r="A7426" s="230"/>
      <c r="B7426" s="230"/>
      <c r="C7426" s="231"/>
      <c r="D7426" s="223"/>
      <c r="E7426" s="227"/>
      <c r="F7426" s="230"/>
      <c r="H7426" s="220"/>
      <c r="I7426" s="223"/>
    </row>
    <row r="7427" spans="1:9">
      <c r="A7427" s="230"/>
      <c r="B7427" s="230"/>
      <c r="C7427" s="231"/>
      <c r="D7427" s="223"/>
      <c r="E7427" s="227"/>
      <c r="F7427" s="230"/>
      <c r="H7427" s="220"/>
      <c r="I7427" s="223"/>
    </row>
    <row r="7428" spans="1:9">
      <c r="A7428" s="230"/>
      <c r="B7428" s="230"/>
      <c r="C7428" s="231"/>
      <c r="D7428" s="223"/>
      <c r="E7428" s="227"/>
      <c r="F7428" s="230"/>
      <c r="H7428" s="220"/>
      <c r="I7428" s="223"/>
    </row>
    <row r="7429" spans="1:9">
      <c r="A7429" s="230"/>
      <c r="B7429" s="230"/>
      <c r="C7429" s="231"/>
      <c r="D7429" s="223"/>
      <c r="E7429" s="227"/>
      <c r="F7429" s="230"/>
      <c r="H7429" s="220"/>
      <c r="I7429" s="223"/>
    </row>
    <row r="7430" spans="1:9">
      <c r="A7430" s="230"/>
      <c r="B7430" s="230"/>
      <c r="C7430" s="231"/>
      <c r="D7430" s="223"/>
      <c r="E7430" s="227"/>
      <c r="F7430" s="230"/>
      <c r="H7430" s="220"/>
      <c r="I7430" s="223"/>
    </row>
    <row r="7431" spans="1:9">
      <c r="A7431" s="230"/>
      <c r="B7431" s="230"/>
      <c r="C7431" s="231"/>
      <c r="D7431" s="223"/>
      <c r="E7431" s="227"/>
      <c r="F7431" s="230"/>
      <c r="H7431" s="220"/>
      <c r="I7431" s="223"/>
    </row>
    <row r="7432" spans="1:9">
      <c r="A7432" s="230"/>
      <c r="B7432" s="230"/>
      <c r="C7432" s="231"/>
      <c r="D7432" s="223"/>
      <c r="E7432" s="227"/>
      <c r="F7432" s="230"/>
      <c r="H7432" s="220"/>
      <c r="I7432" s="223"/>
    </row>
    <row r="7433" spans="1:9">
      <c r="A7433" s="230"/>
      <c r="B7433" s="230"/>
      <c r="C7433" s="231"/>
      <c r="D7433" s="223"/>
      <c r="E7433" s="227"/>
      <c r="F7433" s="230"/>
      <c r="H7433" s="220"/>
      <c r="I7433" s="223"/>
    </row>
    <row r="7434" spans="1:9">
      <c r="A7434" s="230"/>
      <c r="B7434" s="230"/>
      <c r="C7434" s="231"/>
      <c r="D7434" s="223"/>
      <c r="E7434" s="227"/>
      <c r="F7434" s="230"/>
      <c r="H7434" s="220"/>
      <c r="I7434" s="223"/>
    </row>
    <row r="7435" spans="1:9">
      <c r="A7435" s="230"/>
      <c r="B7435" s="230"/>
      <c r="C7435" s="231"/>
      <c r="D7435" s="223"/>
      <c r="E7435" s="227"/>
      <c r="F7435" s="230"/>
      <c r="H7435" s="220"/>
      <c r="I7435" s="223"/>
    </row>
    <row r="7436" spans="1:9">
      <c r="A7436" s="230"/>
      <c r="B7436" s="230"/>
      <c r="C7436" s="231"/>
      <c r="D7436" s="223"/>
      <c r="E7436" s="227"/>
      <c r="F7436" s="230"/>
      <c r="H7436" s="220"/>
      <c r="I7436" s="223"/>
    </row>
    <row r="7437" spans="1:9">
      <c r="A7437" s="230"/>
      <c r="B7437" s="230"/>
      <c r="C7437" s="231"/>
      <c r="D7437" s="223"/>
      <c r="E7437" s="227"/>
      <c r="F7437" s="230"/>
      <c r="H7437" s="220"/>
      <c r="I7437" s="223"/>
    </row>
    <row r="7438" spans="1:9">
      <c r="A7438" s="230"/>
      <c r="B7438" s="230"/>
      <c r="C7438" s="231"/>
      <c r="D7438" s="223"/>
      <c r="E7438" s="227"/>
      <c r="F7438" s="230"/>
      <c r="H7438" s="220"/>
      <c r="I7438" s="223"/>
    </row>
    <row r="7439" spans="1:9">
      <c r="A7439" s="230"/>
      <c r="B7439" s="230"/>
      <c r="C7439" s="231"/>
      <c r="D7439" s="223"/>
      <c r="E7439" s="227"/>
      <c r="F7439" s="230"/>
      <c r="H7439" s="220"/>
      <c r="I7439" s="223"/>
    </row>
    <row r="7440" spans="1:9">
      <c r="A7440" s="230"/>
      <c r="B7440" s="230"/>
      <c r="C7440" s="231"/>
      <c r="D7440" s="223"/>
      <c r="E7440" s="227"/>
      <c r="F7440" s="230"/>
      <c r="H7440" s="220"/>
      <c r="I7440" s="223"/>
    </row>
    <row r="7441" spans="1:9">
      <c r="A7441" s="230"/>
      <c r="B7441" s="230"/>
      <c r="C7441" s="231"/>
      <c r="D7441" s="223"/>
      <c r="E7441" s="227"/>
      <c r="F7441" s="230"/>
      <c r="H7441" s="220"/>
      <c r="I7441" s="223"/>
    </row>
    <row r="7442" spans="1:9">
      <c r="A7442" s="230"/>
      <c r="B7442" s="230"/>
      <c r="C7442" s="231"/>
      <c r="D7442" s="223"/>
      <c r="E7442" s="227"/>
      <c r="F7442" s="230"/>
      <c r="H7442" s="220"/>
      <c r="I7442" s="223"/>
    </row>
    <row r="7443" spans="1:9">
      <c r="A7443" s="230"/>
      <c r="B7443" s="230"/>
      <c r="C7443" s="231"/>
      <c r="D7443" s="223"/>
      <c r="E7443" s="227"/>
      <c r="F7443" s="230"/>
      <c r="H7443" s="220"/>
      <c r="I7443" s="223"/>
    </row>
    <row r="7444" spans="1:9">
      <c r="A7444" s="230"/>
      <c r="B7444" s="230"/>
      <c r="C7444" s="231"/>
      <c r="D7444" s="223"/>
      <c r="E7444" s="227"/>
      <c r="F7444" s="230"/>
      <c r="H7444" s="220"/>
      <c r="I7444" s="223"/>
    </row>
    <row r="7445" spans="1:9">
      <c r="A7445" s="230"/>
      <c r="B7445" s="230"/>
      <c r="C7445" s="231"/>
      <c r="D7445" s="223"/>
      <c r="E7445" s="227"/>
      <c r="F7445" s="230"/>
      <c r="H7445" s="220"/>
      <c r="I7445" s="223"/>
    </row>
    <row r="7446" spans="1:9">
      <c r="A7446" s="230"/>
      <c r="B7446" s="230"/>
      <c r="C7446" s="231"/>
      <c r="D7446" s="223"/>
      <c r="E7446" s="227"/>
      <c r="F7446" s="230"/>
      <c r="H7446" s="220"/>
      <c r="I7446" s="223"/>
    </row>
    <row r="7447" spans="1:9">
      <c r="A7447" s="230"/>
      <c r="B7447" s="230"/>
      <c r="C7447" s="231"/>
      <c r="D7447" s="223"/>
      <c r="E7447" s="227"/>
      <c r="F7447" s="230"/>
      <c r="H7447" s="220"/>
      <c r="I7447" s="223"/>
    </row>
    <row r="7448" spans="1:9">
      <c r="A7448" s="230"/>
      <c r="B7448" s="230"/>
      <c r="C7448" s="231"/>
      <c r="D7448" s="223"/>
      <c r="E7448" s="227"/>
      <c r="F7448" s="230"/>
      <c r="H7448" s="220"/>
      <c r="I7448" s="223"/>
    </row>
    <row r="7449" spans="1:9">
      <c r="A7449" s="230"/>
      <c r="B7449" s="230"/>
      <c r="C7449" s="231"/>
      <c r="D7449" s="223"/>
      <c r="E7449" s="227"/>
      <c r="F7449" s="230"/>
      <c r="H7449" s="220"/>
      <c r="I7449" s="223"/>
    </row>
    <row r="7450" spans="1:9">
      <c r="A7450" s="230"/>
      <c r="B7450" s="230"/>
      <c r="C7450" s="231"/>
      <c r="D7450" s="223"/>
      <c r="E7450" s="227"/>
      <c r="F7450" s="230"/>
      <c r="H7450" s="220"/>
      <c r="I7450" s="223"/>
    </row>
    <row r="7451" spans="1:9">
      <c r="A7451" s="230"/>
      <c r="B7451" s="230"/>
      <c r="C7451" s="231"/>
      <c r="D7451" s="223"/>
      <c r="E7451" s="227"/>
      <c r="F7451" s="230"/>
      <c r="H7451" s="220"/>
      <c r="I7451" s="223"/>
    </row>
    <row r="7452" spans="1:9">
      <c r="A7452" s="230"/>
      <c r="B7452" s="230"/>
      <c r="C7452" s="231"/>
      <c r="D7452" s="223"/>
      <c r="E7452" s="227"/>
      <c r="F7452" s="230"/>
      <c r="H7452" s="220"/>
      <c r="I7452" s="223"/>
    </row>
    <row r="7453" spans="1:9">
      <c r="A7453" s="230"/>
      <c r="B7453" s="230"/>
      <c r="C7453" s="231"/>
      <c r="D7453" s="223"/>
      <c r="E7453" s="227"/>
      <c r="F7453" s="230"/>
      <c r="H7453" s="220"/>
      <c r="I7453" s="223"/>
    </row>
    <row r="7454" spans="1:9">
      <c r="A7454" s="230"/>
      <c r="B7454" s="230"/>
      <c r="C7454" s="231"/>
      <c r="D7454" s="223"/>
      <c r="E7454" s="227"/>
      <c r="F7454" s="230"/>
      <c r="H7454" s="220"/>
      <c r="I7454" s="223"/>
    </row>
    <row r="7455" spans="1:9">
      <c r="A7455" s="230"/>
      <c r="B7455" s="230"/>
      <c r="C7455" s="231"/>
      <c r="D7455" s="223"/>
      <c r="E7455" s="227"/>
      <c r="F7455" s="230"/>
      <c r="H7455" s="220"/>
      <c r="I7455" s="223"/>
    </row>
    <row r="7456" spans="1:9">
      <c r="A7456" s="230"/>
      <c r="B7456" s="230"/>
      <c r="C7456" s="231"/>
      <c r="D7456" s="223"/>
      <c r="E7456" s="227"/>
      <c r="F7456" s="230"/>
      <c r="H7456" s="220"/>
      <c r="I7456" s="223"/>
    </row>
    <row r="7457" spans="1:9">
      <c r="A7457" s="230"/>
      <c r="B7457" s="230"/>
      <c r="C7457" s="231"/>
      <c r="D7457" s="223"/>
      <c r="E7457" s="227"/>
      <c r="F7457" s="230"/>
      <c r="H7457" s="220"/>
      <c r="I7457" s="223"/>
    </row>
    <row r="7458" spans="1:9">
      <c r="A7458" s="230"/>
      <c r="B7458" s="230"/>
      <c r="C7458" s="231"/>
      <c r="D7458" s="223"/>
      <c r="E7458" s="227"/>
      <c r="F7458" s="230"/>
      <c r="H7458" s="220"/>
      <c r="I7458" s="223"/>
    </row>
    <row r="7459" spans="1:9">
      <c r="A7459" s="230"/>
      <c r="B7459" s="230"/>
      <c r="C7459" s="231"/>
      <c r="D7459" s="223"/>
      <c r="E7459" s="227"/>
      <c r="F7459" s="230"/>
      <c r="H7459" s="220"/>
      <c r="I7459" s="223"/>
    </row>
    <row r="7460" spans="1:9">
      <c r="A7460" s="230"/>
      <c r="B7460" s="230"/>
      <c r="C7460" s="231"/>
      <c r="D7460" s="223"/>
      <c r="E7460" s="227"/>
      <c r="F7460" s="230"/>
      <c r="H7460" s="220"/>
      <c r="I7460" s="223"/>
    </row>
    <row r="7461" spans="1:9">
      <c r="A7461" s="230"/>
      <c r="B7461" s="230"/>
      <c r="C7461" s="231"/>
      <c r="D7461" s="223"/>
      <c r="E7461" s="227"/>
      <c r="F7461" s="230"/>
      <c r="H7461" s="220"/>
      <c r="I7461" s="223"/>
    </row>
    <row r="7462" spans="1:9">
      <c r="A7462" s="230"/>
      <c r="B7462" s="230"/>
      <c r="C7462" s="231"/>
      <c r="D7462" s="223"/>
      <c r="E7462" s="227"/>
      <c r="F7462" s="230"/>
      <c r="H7462" s="220"/>
      <c r="I7462" s="223"/>
    </row>
    <row r="7463" spans="1:9">
      <c r="A7463" s="230"/>
      <c r="B7463" s="230"/>
      <c r="C7463" s="231"/>
      <c r="D7463" s="223"/>
      <c r="E7463" s="227"/>
      <c r="F7463" s="230"/>
      <c r="H7463" s="220"/>
      <c r="I7463" s="223"/>
    </row>
    <row r="7464" spans="1:9">
      <c r="A7464" s="230"/>
      <c r="B7464" s="230"/>
      <c r="C7464" s="231"/>
      <c r="D7464" s="223"/>
      <c r="E7464" s="227"/>
      <c r="F7464" s="230"/>
      <c r="H7464" s="220"/>
      <c r="I7464" s="223"/>
    </row>
    <row r="7465" spans="1:9">
      <c r="A7465" s="230"/>
      <c r="B7465" s="230"/>
      <c r="C7465" s="231"/>
      <c r="D7465" s="223"/>
      <c r="E7465" s="227"/>
      <c r="F7465" s="230"/>
      <c r="H7465" s="220"/>
      <c r="I7465" s="223"/>
    </row>
    <row r="7466" spans="1:9">
      <c r="A7466" s="230"/>
      <c r="B7466" s="230"/>
      <c r="C7466" s="231"/>
      <c r="D7466" s="223"/>
      <c r="E7466" s="227"/>
      <c r="F7466" s="230"/>
      <c r="H7466" s="220"/>
      <c r="I7466" s="223"/>
    </row>
    <row r="7467" spans="1:9">
      <c r="A7467" s="230"/>
      <c r="B7467" s="230"/>
      <c r="C7467" s="231"/>
      <c r="D7467" s="223"/>
      <c r="E7467" s="227"/>
      <c r="F7467" s="230"/>
      <c r="H7467" s="220"/>
      <c r="I7467" s="223"/>
    </row>
    <row r="7468" spans="1:9">
      <c r="A7468" s="230"/>
      <c r="B7468" s="230"/>
      <c r="C7468" s="231"/>
      <c r="D7468" s="223"/>
      <c r="E7468" s="227"/>
      <c r="F7468" s="230"/>
      <c r="H7468" s="220"/>
      <c r="I7468" s="223"/>
    </row>
    <row r="7469" spans="1:9">
      <c r="A7469" s="230"/>
      <c r="B7469" s="230"/>
      <c r="C7469" s="231"/>
      <c r="D7469" s="223"/>
      <c r="E7469" s="227"/>
      <c r="F7469" s="230"/>
      <c r="H7469" s="220"/>
      <c r="I7469" s="223"/>
    </row>
    <row r="7470" spans="1:9">
      <c r="A7470" s="230"/>
      <c r="B7470" s="230"/>
      <c r="C7470" s="231"/>
      <c r="D7470" s="223"/>
      <c r="E7470" s="227"/>
      <c r="F7470" s="230"/>
      <c r="H7470" s="220"/>
      <c r="I7470" s="223"/>
    </row>
    <row r="7471" spans="1:9">
      <c r="A7471" s="230"/>
      <c r="B7471" s="230"/>
      <c r="C7471" s="231"/>
      <c r="D7471" s="223"/>
      <c r="E7471" s="227"/>
      <c r="F7471" s="230"/>
      <c r="H7471" s="220"/>
      <c r="I7471" s="223"/>
    </row>
    <row r="7472" spans="1:9">
      <c r="A7472" s="230"/>
      <c r="B7472" s="230"/>
      <c r="C7472" s="231"/>
      <c r="D7472" s="223"/>
      <c r="E7472" s="227"/>
      <c r="F7472" s="230"/>
      <c r="H7472" s="220"/>
      <c r="I7472" s="223"/>
    </row>
    <row r="7473" spans="1:9">
      <c r="A7473" s="230"/>
      <c r="B7473" s="230"/>
      <c r="C7473" s="231"/>
      <c r="D7473" s="223"/>
      <c r="E7473" s="227"/>
      <c r="F7473" s="230"/>
      <c r="H7473" s="220"/>
      <c r="I7473" s="223"/>
    </row>
    <row r="7474" spans="1:9">
      <c r="A7474" s="230"/>
      <c r="B7474" s="230"/>
      <c r="C7474" s="231"/>
      <c r="D7474" s="223"/>
      <c r="E7474" s="227"/>
      <c r="F7474" s="230"/>
      <c r="H7474" s="220"/>
      <c r="I7474" s="223"/>
    </row>
    <row r="7475" spans="1:9">
      <c r="A7475" s="230"/>
      <c r="B7475" s="230"/>
      <c r="C7475" s="231"/>
      <c r="D7475" s="223"/>
      <c r="E7475" s="227"/>
      <c r="F7475" s="230"/>
      <c r="H7475" s="220"/>
      <c r="I7475" s="223"/>
    </row>
    <row r="7476" spans="1:9">
      <c r="A7476" s="230"/>
      <c r="B7476" s="230"/>
      <c r="C7476" s="231"/>
      <c r="D7476" s="223"/>
      <c r="E7476" s="227"/>
      <c r="F7476" s="230"/>
      <c r="H7476" s="220"/>
      <c r="I7476" s="223"/>
    </row>
    <row r="7477" spans="1:9">
      <c r="A7477" s="230"/>
      <c r="B7477" s="230"/>
      <c r="C7477" s="231"/>
      <c r="D7477" s="223"/>
      <c r="E7477" s="227"/>
      <c r="F7477" s="230"/>
      <c r="H7477" s="220"/>
      <c r="I7477" s="223"/>
    </row>
    <row r="7478" spans="1:9">
      <c r="A7478" s="230"/>
      <c r="B7478" s="230"/>
      <c r="C7478" s="231"/>
      <c r="D7478" s="223"/>
      <c r="E7478" s="227"/>
      <c r="F7478" s="230"/>
      <c r="H7478" s="220"/>
      <c r="I7478" s="223"/>
    </row>
    <row r="7479" spans="1:9">
      <c r="A7479" s="230"/>
      <c r="B7479" s="230"/>
      <c r="C7479" s="231"/>
      <c r="D7479" s="223"/>
      <c r="E7479" s="227"/>
      <c r="F7479" s="230"/>
      <c r="H7479" s="220"/>
      <c r="I7479" s="223"/>
    </row>
    <row r="7480" spans="1:9">
      <c r="A7480" s="230"/>
      <c r="B7480" s="230"/>
      <c r="C7480" s="231"/>
      <c r="D7480" s="223"/>
      <c r="E7480" s="227"/>
      <c r="F7480" s="230"/>
      <c r="H7480" s="220"/>
      <c r="I7480" s="223"/>
    </row>
    <row r="7481" spans="1:9">
      <c r="A7481" s="230"/>
      <c r="B7481" s="230"/>
      <c r="C7481" s="231"/>
      <c r="D7481" s="223"/>
      <c r="E7481" s="227"/>
      <c r="F7481" s="230"/>
      <c r="H7481" s="220"/>
      <c r="I7481" s="223"/>
    </row>
    <row r="7482" spans="1:9">
      <c r="A7482" s="230"/>
      <c r="B7482" s="230"/>
      <c r="C7482" s="231"/>
      <c r="D7482" s="223"/>
      <c r="E7482" s="227"/>
      <c r="F7482" s="230"/>
      <c r="H7482" s="220"/>
      <c r="I7482" s="223"/>
    </row>
    <row r="7483" spans="1:9">
      <c r="A7483" s="230"/>
      <c r="B7483" s="230"/>
      <c r="C7483" s="231"/>
      <c r="D7483" s="223"/>
      <c r="E7483" s="227"/>
      <c r="F7483" s="230"/>
      <c r="H7483" s="220"/>
      <c r="I7483" s="223"/>
    </row>
    <row r="7484" spans="1:9">
      <c r="A7484" s="230"/>
      <c r="B7484" s="230"/>
      <c r="C7484" s="231"/>
      <c r="D7484" s="223"/>
      <c r="E7484" s="227"/>
      <c r="F7484" s="230"/>
      <c r="H7484" s="220"/>
      <c r="I7484" s="223"/>
    </row>
    <row r="7485" spans="1:9">
      <c r="A7485" s="230"/>
      <c r="B7485" s="230"/>
      <c r="C7485" s="231"/>
      <c r="D7485" s="223"/>
      <c r="E7485" s="227"/>
      <c r="F7485" s="230"/>
      <c r="H7485" s="220"/>
      <c r="I7485" s="223"/>
    </row>
    <row r="7486" spans="1:9">
      <c r="A7486" s="230"/>
      <c r="B7486" s="230"/>
      <c r="C7486" s="231"/>
      <c r="D7486" s="223"/>
      <c r="E7486" s="227"/>
      <c r="F7486" s="230"/>
      <c r="H7486" s="220"/>
      <c r="I7486" s="223"/>
    </row>
    <row r="7487" spans="1:9">
      <c r="A7487" s="230"/>
      <c r="B7487" s="230"/>
      <c r="C7487" s="231"/>
      <c r="D7487" s="223"/>
      <c r="E7487" s="227"/>
      <c r="F7487" s="230"/>
      <c r="H7487" s="220"/>
      <c r="I7487" s="223"/>
    </row>
    <row r="7488" spans="1:9">
      <c r="A7488" s="230"/>
      <c r="B7488" s="230"/>
      <c r="C7488" s="231"/>
      <c r="D7488" s="223"/>
      <c r="E7488" s="227"/>
      <c r="F7488" s="230"/>
      <c r="H7488" s="220"/>
      <c r="I7488" s="223"/>
    </row>
    <row r="7489" spans="1:9">
      <c r="A7489" s="230"/>
      <c r="B7489" s="230"/>
      <c r="C7489" s="231"/>
      <c r="D7489" s="223"/>
      <c r="E7489" s="227"/>
      <c r="F7489" s="230"/>
      <c r="H7489" s="220"/>
      <c r="I7489" s="223"/>
    </row>
    <row r="7490" spans="1:9">
      <c r="A7490" s="230"/>
      <c r="B7490" s="230"/>
      <c r="C7490" s="231"/>
      <c r="D7490" s="223"/>
      <c r="E7490" s="227"/>
      <c r="F7490" s="230"/>
      <c r="H7490" s="220"/>
      <c r="I7490" s="223"/>
    </row>
    <row r="7491" spans="1:9">
      <c r="A7491" s="230"/>
      <c r="B7491" s="230"/>
      <c r="C7491" s="231"/>
      <c r="D7491" s="223"/>
      <c r="E7491" s="227"/>
      <c r="F7491" s="230"/>
      <c r="H7491" s="220"/>
      <c r="I7491" s="223"/>
    </row>
    <row r="7492" spans="1:9">
      <c r="A7492" s="230"/>
      <c r="B7492" s="230"/>
      <c r="C7492" s="231"/>
      <c r="D7492" s="223"/>
      <c r="E7492" s="227"/>
      <c r="F7492" s="230"/>
      <c r="H7492" s="220"/>
      <c r="I7492" s="223"/>
    </row>
    <row r="7493" spans="1:9">
      <c r="A7493" s="230"/>
      <c r="B7493" s="230"/>
      <c r="C7493" s="231"/>
      <c r="D7493" s="223"/>
      <c r="E7493" s="227"/>
      <c r="F7493" s="230"/>
      <c r="H7493" s="220"/>
      <c r="I7493" s="223"/>
    </row>
    <row r="7494" spans="1:9">
      <c r="A7494" s="230"/>
      <c r="B7494" s="230"/>
      <c r="C7494" s="231"/>
      <c r="D7494" s="223"/>
      <c r="E7494" s="227"/>
      <c r="F7494" s="230"/>
      <c r="H7494" s="220"/>
      <c r="I7494" s="223"/>
    </row>
    <row r="7495" spans="1:9">
      <c r="A7495" s="230"/>
      <c r="B7495" s="230"/>
      <c r="C7495" s="231"/>
      <c r="D7495" s="223"/>
      <c r="E7495" s="227"/>
      <c r="F7495" s="230"/>
      <c r="H7495" s="220"/>
      <c r="I7495" s="223"/>
    </row>
    <row r="7496" spans="1:9">
      <c r="A7496" s="230"/>
      <c r="B7496" s="230"/>
      <c r="C7496" s="231"/>
      <c r="D7496" s="223"/>
      <c r="E7496" s="227"/>
      <c r="F7496" s="230"/>
      <c r="H7496" s="220"/>
      <c r="I7496" s="223"/>
    </row>
    <row r="7497" spans="1:9">
      <c r="A7497" s="230"/>
      <c r="B7497" s="230"/>
      <c r="C7497" s="231"/>
      <c r="D7497" s="223"/>
      <c r="E7497" s="227"/>
      <c r="F7497" s="230"/>
      <c r="H7497" s="220"/>
      <c r="I7497" s="223"/>
    </row>
    <row r="7498" spans="1:9">
      <c r="A7498" s="230"/>
      <c r="B7498" s="230"/>
      <c r="C7498" s="231"/>
      <c r="D7498" s="223"/>
      <c r="E7498" s="227"/>
      <c r="F7498" s="230"/>
      <c r="H7498" s="220"/>
      <c r="I7498" s="223"/>
    </row>
    <row r="7499" spans="1:9">
      <c r="A7499" s="230"/>
      <c r="B7499" s="230"/>
      <c r="C7499" s="231"/>
      <c r="D7499" s="223"/>
      <c r="E7499" s="227"/>
      <c r="F7499" s="230"/>
      <c r="H7499" s="220"/>
      <c r="I7499" s="223"/>
    </row>
    <row r="7500" spans="1:9">
      <c r="A7500" s="230"/>
      <c r="B7500" s="230"/>
      <c r="C7500" s="231"/>
      <c r="D7500" s="223"/>
      <c r="E7500" s="227"/>
      <c r="F7500" s="230"/>
      <c r="H7500" s="220"/>
      <c r="I7500" s="223"/>
    </row>
    <row r="7501" spans="1:9">
      <c r="A7501" s="230"/>
      <c r="B7501" s="230"/>
      <c r="C7501" s="231"/>
      <c r="D7501" s="223"/>
      <c r="E7501" s="227"/>
      <c r="F7501" s="230"/>
      <c r="H7501" s="220"/>
      <c r="I7501" s="223"/>
    </row>
    <row r="7502" spans="1:9">
      <c r="A7502" s="230"/>
      <c r="B7502" s="230"/>
      <c r="C7502" s="231"/>
      <c r="D7502" s="223"/>
      <c r="E7502" s="227"/>
      <c r="F7502" s="230"/>
      <c r="H7502" s="220"/>
      <c r="I7502" s="223"/>
    </row>
    <row r="7503" spans="1:9">
      <c r="A7503" s="230"/>
      <c r="B7503" s="230"/>
      <c r="C7503" s="231"/>
      <c r="D7503" s="223"/>
      <c r="E7503" s="227"/>
      <c r="F7503" s="230"/>
      <c r="H7503" s="220"/>
      <c r="I7503" s="223"/>
    </row>
    <row r="7504" spans="1:9">
      <c r="A7504" s="230"/>
      <c r="B7504" s="230"/>
      <c r="C7504" s="231"/>
      <c r="D7504" s="223"/>
      <c r="E7504" s="227"/>
      <c r="F7504" s="230"/>
      <c r="H7504" s="220"/>
      <c r="I7504" s="223"/>
    </row>
    <row r="7505" spans="1:9">
      <c r="A7505" s="230"/>
      <c r="B7505" s="230"/>
      <c r="C7505" s="231"/>
      <c r="D7505" s="223"/>
      <c r="E7505" s="227"/>
      <c r="F7505" s="230"/>
      <c r="H7505" s="220"/>
      <c r="I7505" s="223"/>
    </row>
    <row r="7506" spans="1:9">
      <c r="A7506" s="230"/>
      <c r="B7506" s="230"/>
      <c r="C7506" s="231"/>
      <c r="D7506" s="223"/>
      <c r="E7506" s="227"/>
      <c r="F7506" s="230"/>
      <c r="H7506" s="220"/>
      <c r="I7506" s="223"/>
    </row>
    <row r="7507" spans="1:9">
      <c r="A7507" s="230"/>
      <c r="B7507" s="230"/>
      <c r="C7507" s="231"/>
      <c r="D7507" s="223"/>
      <c r="E7507" s="227"/>
      <c r="F7507" s="230"/>
      <c r="H7507" s="220"/>
      <c r="I7507" s="223"/>
    </row>
    <row r="7508" spans="1:9">
      <c r="A7508" s="230"/>
      <c r="B7508" s="230"/>
      <c r="C7508" s="231"/>
      <c r="D7508" s="223"/>
      <c r="E7508" s="227"/>
      <c r="F7508" s="230"/>
      <c r="H7508" s="220"/>
      <c r="I7508" s="223"/>
    </row>
    <row r="7509" spans="1:9">
      <c r="A7509" s="230"/>
      <c r="B7509" s="230"/>
      <c r="C7509" s="231"/>
      <c r="D7509" s="223"/>
      <c r="E7509" s="227"/>
      <c r="F7509" s="230"/>
      <c r="H7509" s="220"/>
      <c r="I7509" s="223"/>
    </row>
    <row r="7510" spans="1:9">
      <c r="A7510" s="230"/>
      <c r="B7510" s="230"/>
      <c r="C7510" s="231"/>
      <c r="D7510" s="223"/>
      <c r="E7510" s="227"/>
      <c r="F7510" s="230"/>
      <c r="H7510" s="220"/>
      <c r="I7510" s="223"/>
    </row>
    <row r="7511" spans="1:9">
      <c r="A7511" s="230"/>
      <c r="B7511" s="230"/>
      <c r="C7511" s="231"/>
      <c r="D7511" s="223"/>
      <c r="E7511" s="227"/>
      <c r="F7511" s="230"/>
      <c r="H7511" s="220"/>
      <c r="I7511" s="223"/>
    </row>
    <row r="7512" spans="1:9">
      <c r="A7512" s="230"/>
      <c r="B7512" s="230"/>
      <c r="C7512" s="231"/>
      <c r="D7512" s="223"/>
      <c r="E7512" s="227"/>
      <c r="F7512" s="230"/>
      <c r="H7512" s="220"/>
      <c r="I7512" s="223"/>
    </row>
    <row r="7513" spans="1:9">
      <c r="A7513" s="230"/>
      <c r="B7513" s="230"/>
      <c r="C7513" s="231"/>
      <c r="D7513" s="223"/>
      <c r="E7513" s="227"/>
      <c r="F7513" s="230"/>
      <c r="H7513" s="220"/>
      <c r="I7513" s="223"/>
    </row>
    <row r="7514" spans="1:9">
      <c r="A7514" s="230"/>
      <c r="B7514" s="230"/>
      <c r="C7514" s="231"/>
      <c r="D7514" s="223"/>
      <c r="E7514" s="227"/>
      <c r="F7514" s="230"/>
      <c r="H7514" s="220"/>
      <c r="I7514" s="223"/>
    </row>
    <row r="7515" spans="1:9">
      <c r="A7515" s="230"/>
      <c r="B7515" s="230"/>
      <c r="C7515" s="231"/>
      <c r="D7515" s="223"/>
      <c r="E7515" s="227"/>
      <c r="F7515" s="230"/>
      <c r="H7515" s="220"/>
      <c r="I7515" s="223"/>
    </row>
    <row r="7516" spans="1:9">
      <c r="A7516" s="230"/>
      <c r="B7516" s="230"/>
      <c r="C7516" s="231"/>
      <c r="D7516" s="223"/>
      <c r="E7516" s="227"/>
      <c r="F7516" s="230"/>
      <c r="H7516" s="220"/>
      <c r="I7516" s="223"/>
    </row>
    <row r="7517" spans="1:9">
      <c r="A7517" s="230"/>
      <c r="B7517" s="230"/>
      <c r="C7517" s="231"/>
      <c r="D7517" s="223"/>
      <c r="E7517" s="227"/>
      <c r="F7517" s="230"/>
      <c r="H7517" s="220"/>
      <c r="I7517" s="223"/>
    </row>
    <row r="7518" spans="1:9">
      <c r="A7518" s="230"/>
      <c r="B7518" s="230"/>
      <c r="C7518" s="231"/>
      <c r="D7518" s="223"/>
      <c r="E7518" s="227"/>
      <c r="F7518" s="230"/>
      <c r="H7518" s="220"/>
      <c r="I7518" s="223"/>
    </row>
    <row r="7519" spans="1:9">
      <c r="A7519" s="230"/>
      <c r="B7519" s="230"/>
      <c r="C7519" s="231"/>
      <c r="D7519" s="223"/>
      <c r="E7519" s="227"/>
      <c r="F7519" s="230"/>
      <c r="H7519" s="220"/>
      <c r="I7519" s="223"/>
    </row>
    <row r="7520" spans="1:9">
      <c r="A7520" s="230"/>
      <c r="B7520" s="230"/>
      <c r="C7520" s="231"/>
      <c r="D7520" s="223"/>
      <c r="E7520" s="227"/>
      <c r="F7520" s="230"/>
      <c r="H7520" s="220"/>
      <c r="I7520" s="223"/>
    </row>
    <row r="7521" spans="1:9">
      <c r="A7521" s="230"/>
      <c r="B7521" s="230"/>
      <c r="C7521" s="231"/>
      <c r="D7521" s="223"/>
      <c r="E7521" s="227"/>
      <c r="F7521" s="230"/>
      <c r="H7521" s="220"/>
      <c r="I7521" s="223"/>
    </row>
    <row r="7522" spans="1:9">
      <c r="A7522" s="230"/>
      <c r="B7522" s="230"/>
      <c r="C7522" s="231"/>
      <c r="D7522" s="223"/>
      <c r="E7522" s="227"/>
      <c r="F7522" s="230"/>
      <c r="H7522" s="220"/>
      <c r="I7522" s="223"/>
    </row>
    <row r="7523" spans="1:9">
      <c r="A7523" s="230"/>
      <c r="B7523" s="230"/>
      <c r="C7523" s="231"/>
      <c r="D7523" s="223"/>
      <c r="E7523" s="227"/>
      <c r="F7523" s="230"/>
      <c r="H7523" s="220"/>
      <c r="I7523" s="223"/>
    </row>
    <row r="7524" spans="1:9">
      <c r="A7524" s="230"/>
      <c r="B7524" s="230"/>
      <c r="C7524" s="231"/>
      <c r="D7524" s="223"/>
      <c r="E7524" s="227"/>
      <c r="F7524" s="230"/>
      <c r="H7524" s="220"/>
      <c r="I7524" s="223"/>
    </row>
    <row r="7525" spans="1:9">
      <c r="A7525" s="230"/>
      <c r="B7525" s="230"/>
      <c r="C7525" s="231"/>
      <c r="D7525" s="223"/>
      <c r="E7525" s="227"/>
      <c r="F7525" s="230"/>
      <c r="H7525" s="220"/>
      <c r="I7525" s="223"/>
    </row>
    <row r="7526" spans="1:9">
      <c r="A7526" s="230"/>
      <c r="B7526" s="230"/>
      <c r="C7526" s="231"/>
      <c r="D7526" s="223"/>
      <c r="E7526" s="227"/>
      <c r="F7526" s="230"/>
      <c r="H7526" s="220"/>
      <c r="I7526" s="223"/>
    </row>
    <row r="7527" spans="1:9">
      <c r="A7527" s="230"/>
      <c r="B7527" s="230"/>
      <c r="C7527" s="231"/>
      <c r="D7527" s="223"/>
      <c r="E7527" s="227"/>
      <c r="F7527" s="230"/>
      <c r="H7527" s="220"/>
      <c r="I7527" s="223"/>
    </row>
    <row r="7528" spans="1:9">
      <c r="A7528" s="230"/>
      <c r="B7528" s="230"/>
      <c r="C7528" s="231"/>
      <c r="D7528" s="223"/>
      <c r="E7528" s="227"/>
      <c r="F7528" s="230"/>
      <c r="H7528" s="220"/>
      <c r="I7528" s="223"/>
    </row>
    <row r="7529" spans="1:9">
      <c r="A7529" s="230"/>
      <c r="B7529" s="230"/>
      <c r="C7529" s="231"/>
      <c r="D7529" s="223"/>
      <c r="E7529" s="227"/>
      <c r="F7529" s="230"/>
      <c r="H7529" s="220"/>
      <c r="I7529" s="223"/>
    </row>
    <row r="7530" spans="1:9">
      <c r="A7530" s="230"/>
      <c r="B7530" s="230"/>
      <c r="C7530" s="231"/>
      <c r="D7530" s="223"/>
      <c r="E7530" s="227"/>
      <c r="F7530" s="230"/>
      <c r="H7530" s="220"/>
      <c r="I7530" s="223"/>
    </row>
    <row r="7531" spans="1:9">
      <c r="A7531" s="230"/>
      <c r="B7531" s="230"/>
      <c r="C7531" s="231"/>
      <c r="D7531" s="223"/>
      <c r="E7531" s="227"/>
      <c r="F7531" s="230"/>
      <c r="H7531" s="220"/>
      <c r="I7531" s="223"/>
    </row>
    <row r="7532" spans="1:9">
      <c r="A7532" s="230"/>
      <c r="B7532" s="230"/>
      <c r="C7532" s="231"/>
      <c r="D7532" s="223"/>
      <c r="E7532" s="227"/>
      <c r="F7532" s="230"/>
      <c r="H7532" s="220"/>
      <c r="I7532" s="223"/>
    </row>
    <row r="7533" spans="1:9">
      <c r="A7533" s="230"/>
      <c r="B7533" s="230"/>
      <c r="C7533" s="231"/>
      <c r="D7533" s="223"/>
      <c r="E7533" s="227"/>
      <c r="F7533" s="230"/>
      <c r="H7533" s="220"/>
      <c r="I7533" s="223"/>
    </row>
    <row r="7534" spans="1:9">
      <c r="A7534" s="230"/>
      <c r="B7534" s="230"/>
      <c r="C7534" s="231"/>
      <c r="D7534" s="223"/>
      <c r="E7534" s="227"/>
      <c r="F7534" s="230"/>
      <c r="H7534" s="220"/>
      <c r="I7534" s="223"/>
    </row>
    <row r="7535" spans="1:9">
      <c r="A7535" s="230"/>
      <c r="B7535" s="230"/>
      <c r="C7535" s="231"/>
      <c r="D7535" s="223"/>
      <c r="E7535" s="227"/>
      <c r="F7535" s="230"/>
      <c r="H7535" s="220"/>
      <c r="I7535" s="223"/>
    </row>
    <row r="7536" spans="1:9">
      <c r="A7536" s="230"/>
      <c r="B7536" s="230"/>
      <c r="C7536" s="231"/>
      <c r="D7536" s="223"/>
      <c r="E7536" s="227"/>
      <c r="F7536" s="230"/>
      <c r="H7536" s="220"/>
      <c r="I7536" s="223"/>
    </row>
    <row r="7537" spans="1:9">
      <c r="A7537" s="230"/>
      <c r="B7537" s="230"/>
      <c r="C7537" s="231"/>
      <c r="D7537" s="223"/>
      <c r="E7537" s="227"/>
      <c r="F7537" s="230"/>
      <c r="H7537" s="220"/>
      <c r="I7537" s="223"/>
    </row>
    <row r="7538" spans="1:9">
      <c r="A7538" s="230"/>
      <c r="B7538" s="230"/>
      <c r="C7538" s="231"/>
      <c r="D7538" s="223"/>
      <c r="E7538" s="227"/>
      <c r="F7538" s="230"/>
      <c r="H7538" s="220"/>
      <c r="I7538" s="223"/>
    </row>
    <row r="7539" spans="1:9">
      <c r="A7539" s="230"/>
      <c r="B7539" s="230"/>
      <c r="C7539" s="231"/>
      <c r="D7539" s="223"/>
      <c r="E7539" s="227"/>
      <c r="F7539" s="230"/>
      <c r="H7539" s="220"/>
      <c r="I7539" s="223"/>
    </row>
    <row r="7540" spans="1:9">
      <c r="A7540" s="230"/>
      <c r="B7540" s="230"/>
      <c r="C7540" s="231"/>
      <c r="D7540" s="223"/>
      <c r="E7540" s="227"/>
      <c r="F7540" s="230"/>
      <c r="H7540" s="220"/>
      <c r="I7540" s="223"/>
    </row>
    <row r="7541" spans="1:9">
      <c r="A7541" s="230"/>
      <c r="B7541" s="230"/>
      <c r="C7541" s="231"/>
      <c r="D7541" s="223"/>
      <c r="E7541" s="227"/>
      <c r="F7541" s="230"/>
      <c r="H7541" s="220"/>
      <c r="I7541" s="223"/>
    </row>
    <row r="7542" spans="1:9">
      <c r="A7542" s="230"/>
      <c r="B7542" s="230"/>
      <c r="C7542" s="231"/>
      <c r="D7542" s="223"/>
      <c r="E7542" s="227"/>
      <c r="F7542" s="230"/>
      <c r="H7542" s="220"/>
      <c r="I7542" s="223"/>
    </row>
    <row r="7543" spans="1:9">
      <c r="A7543" s="230"/>
      <c r="B7543" s="230"/>
      <c r="C7543" s="231"/>
      <c r="D7543" s="223"/>
      <c r="E7543" s="227"/>
      <c r="F7543" s="230"/>
      <c r="H7543" s="220"/>
      <c r="I7543" s="223"/>
    </row>
    <row r="7544" spans="1:9">
      <c r="A7544" s="230"/>
      <c r="B7544" s="230"/>
      <c r="C7544" s="231"/>
      <c r="D7544" s="223"/>
      <c r="E7544" s="227"/>
      <c r="F7544" s="230"/>
      <c r="H7544" s="220"/>
      <c r="I7544" s="223"/>
    </row>
    <row r="7545" spans="1:9">
      <c r="A7545" s="230"/>
      <c r="B7545" s="230"/>
      <c r="C7545" s="231"/>
      <c r="D7545" s="223"/>
      <c r="E7545" s="227"/>
      <c r="F7545" s="230"/>
      <c r="H7545" s="220"/>
      <c r="I7545" s="223"/>
    </row>
    <row r="7546" spans="1:9">
      <c r="A7546" s="230"/>
      <c r="B7546" s="230"/>
      <c r="C7546" s="231"/>
      <c r="D7546" s="223"/>
      <c r="E7546" s="227"/>
      <c r="F7546" s="230"/>
      <c r="H7546" s="220"/>
      <c r="I7546" s="223"/>
    </row>
    <row r="7547" spans="1:9">
      <c r="A7547" s="230"/>
      <c r="B7547" s="230"/>
      <c r="C7547" s="231"/>
      <c r="D7547" s="223"/>
      <c r="E7547" s="227"/>
      <c r="F7547" s="230"/>
      <c r="H7547" s="220"/>
      <c r="I7547" s="223"/>
    </row>
    <row r="7548" spans="1:9">
      <c r="A7548" s="230"/>
      <c r="B7548" s="230"/>
      <c r="C7548" s="231"/>
      <c r="D7548" s="223"/>
      <c r="E7548" s="227"/>
      <c r="F7548" s="230"/>
      <c r="H7548" s="220"/>
      <c r="I7548" s="223"/>
    </row>
    <row r="7549" spans="1:9">
      <c r="A7549" s="230"/>
      <c r="B7549" s="230"/>
      <c r="C7549" s="231"/>
      <c r="D7549" s="223"/>
      <c r="E7549" s="227"/>
      <c r="F7549" s="230"/>
      <c r="H7549" s="220"/>
      <c r="I7549" s="223"/>
    </row>
    <row r="7550" spans="1:9">
      <c r="A7550" s="230"/>
      <c r="B7550" s="230"/>
      <c r="C7550" s="231"/>
      <c r="D7550" s="223"/>
      <c r="E7550" s="227"/>
      <c r="F7550" s="230"/>
      <c r="H7550" s="220"/>
      <c r="I7550" s="223"/>
    </row>
    <row r="7551" spans="1:9">
      <c r="A7551" s="230"/>
      <c r="B7551" s="230"/>
      <c r="C7551" s="231"/>
      <c r="D7551" s="223"/>
      <c r="E7551" s="227"/>
      <c r="F7551" s="230"/>
      <c r="H7551" s="220"/>
      <c r="I7551" s="223"/>
    </row>
    <row r="7552" spans="1:9">
      <c r="A7552" s="230"/>
      <c r="B7552" s="230"/>
      <c r="C7552" s="231"/>
      <c r="D7552" s="223"/>
      <c r="E7552" s="227"/>
      <c r="F7552" s="230"/>
      <c r="H7552" s="220"/>
      <c r="I7552" s="223"/>
    </row>
    <row r="7553" spans="1:9">
      <c r="A7553" s="230"/>
      <c r="B7553" s="230"/>
      <c r="C7553" s="231"/>
      <c r="D7553" s="223"/>
      <c r="E7553" s="227"/>
      <c r="F7553" s="230"/>
      <c r="H7553" s="220"/>
      <c r="I7553" s="223"/>
    </row>
    <row r="7554" spans="1:9">
      <c r="A7554" s="230"/>
      <c r="B7554" s="230"/>
      <c r="C7554" s="231"/>
      <c r="D7554" s="223"/>
      <c r="E7554" s="227"/>
      <c r="F7554" s="230"/>
      <c r="H7554" s="220"/>
      <c r="I7554" s="223"/>
    </row>
    <row r="7555" spans="1:9">
      <c r="A7555" s="230"/>
      <c r="B7555" s="230"/>
      <c r="C7555" s="231"/>
      <c r="D7555" s="223"/>
      <c r="E7555" s="227"/>
      <c r="F7555" s="230"/>
      <c r="H7555" s="220"/>
      <c r="I7555" s="223"/>
    </row>
    <row r="7556" spans="1:9">
      <c r="A7556" s="230"/>
      <c r="B7556" s="230"/>
      <c r="C7556" s="231"/>
      <c r="D7556" s="223"/>
      <c r="E7556" s="227"/>
      <c r="F7556" s="230"/>
      <c r="H7556" s="220"/>
      <c r="I7556" s="223"/>
    </row>
    <row r="7557" spans="1:9">
      <c r="A7557" s="230"/>
      <c r="B7557" s="230"/>
      <c r="C7557" s="231"/>
      <c r="D7557" s="223"/>
      <c r="E7557" s="227"/>
      <c r="F7557" s="230"/>
      <c r="H7557" s="220"/>
      <c r="I7557" s="223"/>
    </row>
    <row r="7558" spans="1:9">
      <c r="A7558" s="230"/>
      <c r="B7558" s="230"/>
      <c r="C7558" s="231"/>
      <c r="D7558" s="223"/>
      <c r="E7558" s="227"/>
      <c r="F7558" s="230"/>
      <c r="H7558" s="220"/>
      <c r="I7558" s="223"/>
    </row>
    <row r="7559" spans="1:9">
      <c r="A7559" s="230"/>
      <c r="B7559" s="230"/>
      <c r="C7559" s="231"/>
      <c r="D7559" s="223"/>
      <c r="E7559" s="227"/>
      <c r="F7559" s="230"/>
      <c r="H7559" s="220"/>
      <c r="I7559" s="223"/>
    </row>
    <row r="7560" spans="1:9">
      <c r="A7560" s="230"/>
      <c r="B7560" s="230"/>
      <c r="C7560" s="231"/>
      <c r="D7560" s="223"/>
      <c r="E7560" s="227"/>
      <c r="F7560" s="230"/>
      <c r="H7560" s="220"/>
      <c r="I7560" s="223"/>
    </row>
    <row r="7561" spans="1:9">
      <c r="A7561" s="230"/>
      <c r="B7561" s="230"/>
      <c r="C7561" s="231"/>
      <c r="D7561" s="223"/>
      <c r="E7561" s="227"/>
      <c r="F7561" s="230"/>
      <c r="H7561" s="220"/>
      <c r="I7561" s="223"/>
    </row>
    <row r="7562" spans="1:9">
      <c r="A7562" s="230"/>
      <c r="B7562" s="230"/>
      <c r="C7562" s="231"/>
      <c r="D7562" s="223"/>
      <c r="E7562" s="227"/>
      <c r="F7562" s="230"/>
      <c r="H7562" s="220"/>
      <c r="I7562" s="223"/>
    </row>
    <row r="7563" spans="1:9">
      <c r="A7563" s="230"/>
      <c r="B7563" s="230"/>
      <c r="C7563" s="231"/>
      <c r="D7563" s="223"/>
      <c r="E7563" s="227"/>
      <c r="F7563" s="230"/>
      <c r="H7563" s="220"/>
      <c r="I7563" s="223"/>
    </row>
    <row r="7564" spans="1:9">
      <c r="A7564" s="230"/>
      <c r="B7564" s="230"/>
      <c r="C7564" s="231"/>
      <c r="D7564" s="223"/>
      <c r="E7564" s="227"/>
      <c r="F7564" s="230"/>
      <c r="H7564" s="220"/>
      <c r="I7564" s="223"/>
    </row>
    <row r="7565" spans="1:9">
      <c r="A7565" s="230"/>
      <c r="B7565" s="230"/>
      <c r="C7565" s="231"/>
      <c r="D7565" s="223"/>
      <c r="E7565" s="227"/>
      <c r="F7565" s="230"/>
      <c r="H7565" s="220"/>
      <c r="I7565" s="223"/>
    </row>
    <row r="7566" spans="1:9">
      <c r="A7566" s="230"/>
      <c r="B7566" s="230"/>
      <c r="C7566" s="231"/>
      <c r="D7566" s="223"/>
      <c r="E7566" s="227"/>
      <c r="F7566" s="230"/>
      <c r="H7566" s="220"/>
      <c r="I7566" s="223"/>
    </row>
    <row r="7567" spans="1:9">
      <c r="A7567" s="230"/>
      <c r="B7567" s="230"/>
      <c r="C7567" s="231"/>
      <c r="D7567" s="223"/>
      <c r="E7567" s="227"/>
      <c r="F7567" s="230"/>
      <c r="H7567" s="220"/>
      <c r="I7567" s="223"/>
    </row>
    <row r="7568" spans="1:9">
      <c r="A7568" s="230"/>
      <c r="B7568" s="230"/>
      <c r="C7568" s="231"/>
      <c r="D7568" s="223"/>
      <c r="E7568" s="227"/>
      <c r="F7568" s="230"/>
      <c r="H7568" s="220"/>
      <c r="I7568" s="223"/>
    </row>
    <row r="7569" spans="1:9">
      <c r="A7569" s="230"/>
      <c r="B7569" s="230"/>
      <c r="C7569" s="231"/>
      <c r="D7569" s="223"/>
      <c r="E7569" s="227"/>
      <c r="F7569" s="230"/>
      <c r="H7569" s="220"/>
      <c r="I7569" s="223"/>
    </row>
    <row r="7570" spans="1:9">
      <c r="A7570" s="230"/>
      <c r="B7570" s="230"/>
      <c r="C7570" s="231"/>
      <c r="D7570" s="223"/>
      <c r="E7570" s="227"/>
      <c r="F7570" s="230"/>
      <c r="H7570" s="220"/>
      <c r="I7570" s="223"/>
    </row>
    <row r="7571" spans="1:9">
      <c r="A7571" s="230"/>
      <c r="B7571" s="230"/>
      <c r="C7571" s="231"/>
      <c r="D7571" s="223"/>
      <c r="E7571" s="227"/>
      <c r="F7571" s="230"/>
      <c r="H7571" s="220"/>
      <c r="I7571" s="223"/>
    </row>
    <row r="7572" spans="1:9">
      <c r="A7572" s="230"/>
      <c r="B7572" s="230"/>
      <c r="C7572" s="231"/>
      <c r="D7572" s="223"/>
      <c r="E7572" s="227"/>
      <c r="F7572" s="230"/>
      <c r="H7572" s="220"/>
      <c r="I7572" s="223"/>
    </row>
    <row r="7573" spans="1:9">
      <c r="A7573" s="230"/>
      <c r="B7573" s="230"/>
      <c r="C7573" s="231"/>
      <c r="D7573" s="223"/>
      <c r="E7573" s="227"/>
      <c r="F7573" s="230"/>
      <c r="H7573" s="220"/>
      <c r="I7573" s="223"/>
    </row>
    <row r="7574" spans="1:9">
      <c r="A7574" s="230"/>
      <c r="B7574" s="230"/>
      <c r="C7574" s="231"/>
      <c r="D7574" s="223"/>
      <c r="E7574" s="227"/>
      <c r="F7574" s="230"/>
      <c r="H7574" s="220"/>
      <c r="I7574" s="223"/>
    </row>
    <row r="7575" spans="1:9">
      <c r="A7575" s="230"/>
      <c r="B7575" s="230"/>
      <c r="C7575" s="231"/>
      <c r="D7575" s="223"/>
      <c r="E7575" s="227"/>
      <c r="F7575" s="230"/>
      <c r="H7575" s="220"/>
      <c r="I7575" s="223"/>
    </row>
    <row r="7576" spans="1:9">
      <c r="A7576" s="230"/>
      <c r="B7576" s="230"/>
      <c r="C7576" s="231"/>
      <c r="D7576" s="223"/>
      <c r="E7576" s="227"/>
      <c r="F7576" s="230"/>
      <c r="H7576" s="220"/>
      <c r="I7576" s="223"/>
    </row>
    <row r="7577" spans="1:9">
      <c r="A7577" s="230"/>
      <c r="B7577" s="230"/>
      <c r="C7577" s="231"/>
      <c r="D7577" s="223"/>
      <c r="E7577" s="227"/>
      <c r="F7577" s="230"/>
      <c r="H7577" s="220"/>
      <c r="I7577" s="223"/>
    </row>
    <row r="7578" spans="1:9">
      <c r="A7578" s="230"/>
      <c r="B7578" s="230"/>
      <c r="C7578" s="231"/>
      <c r="D7578" s="223"/>
      <c r="E7578" s="227"/>
      <c r="F7578" s="230"/>
      <c r="H7578" s="220"/>
      <c r="I7578" s="223"/>
    </row>
    <row r="7579" spans="1:9">
      <c r="A7579" s="230"/>
      <c r="B7579" s="230"/>
      <c r="C7579" s="231"/>
      <c r="D7579" s="223"/>
      <c r="E7579" s="227"/>
      <c r="F7579" s="230"/>
      <c r="H7579" s="220"/>
      <c r="I7579" s="223"/>
    </row>
    <row r="7580" spans="1:9">
      <c r="A7580" s="230"/>
      <c r="B7580" s="230"/>
      <c r="C7580" s="231"/>
      <c r="D7580" s="223"/>
      <c r="E7580" s="227"/>
      <c r="F7580" s="230"/>
      <c r="H7580" s="220"/>
      <c r="I7580" s="223"/>
    </row>
    <row r="7581" spans="1:9">
      <c r="A7581" s="230"/>
      <c r="B7581" s="230"/>
      <c r="C7581" s="231"/>
      <c r="D7581" s="223"/>
      <c r="E7581" s="227"/>
      <c r="F7581" s="230"/>
      <c r="H7581" s="220"/>
      <c r="I7581" s="223"/>
    </row>
    <row r="7582" spans="1:9">
      <c r="A7582" s="230"/>
      <c r="B7582" s="230"/>
      <c r="C7582" s="231"/>
      <c r="D7582" s="223"/>
      <c r="E7582" s="227"/>
      <c r="F7582" s="230"/>
      <c r="H7582" s="220"/>
      <c r="I7582" s="223"/>
    </row>
    <row r="7583" spans="1:9">
      <c r="A7583" s="230"/>
      <c r="B7583" s="230"/>
      <c r="C7583" s="231"/>
      <c r="D7583" s="223"/>
      <c r="E7583" s="227"/>
      <c r="F7583" s="230"/>
      <c r="H7583" s="220"/>
      <c r="I7583" s="223"/>
    </row>
    <row r="7584" spans="1:9">
      <c r="A7584" s="230"/>
      <c r="B7584" s="230"/>
      <c r="C7584" s="231"/>
      <c r="D7584" s="223"/>
      <c r="E7584" s="227"/>
      <c r="F7584" s="230"/>
      <c r="H7584" s="220"/>
      <c r="I7584" s="223"/>
    </row>
    <row r="7585" spans="1:9">
      <c r="A7585" s="230"/>
      <c r="B7585" s="230"/>
      <c r="C7585" s="231"/>
      <c r="D7585" s="223"/>
      <c r="E7585" s="227"/>
      <c r="F7585" s="230"/>
      <c r="H7585" s="220"/>
      <c r="I7585" s="223"/>
    </row>
    <row r="7586" spans="1:9">
      <c r="A7586" s="230"/>
      <c r="B7586" s="230"/>
      <c r="C7586" s="231"/>
      <c r="D7586" s="223"/>
      <c r="E7586" s="227"/>
      <c r="F7586" s="230"/>
      <c r="H7586" s="220"/>
      <c r="I7586" s="223"/>
    </row>
    <row r="7587" spans="1:9">
      <c r="A7587" s="230"/>
      <c r="B7587" s="230"/>
      <c r="C7587" s="231"/>
      <c r="D7587" s="223"/>
      <c r="E7587" s="227"/>
      <c r="F7587" s="230"/>
      <c r="H7587" s="220"/>
      <c r="I7587" s="223"/>
    </row>
    <row r="7588" spans="1:9">
      <c r="A7588" s="230"/>
      <c r="B7588" s="230"/>
      <c r="C7588" s="231"/>
      <c r="D7588" s="223"/>
      <c r="E7588" s="227"/>
      <c r="F7588" s="230"/>
      <c r="H7588" s="220"/>
      <c r="I7588" s="223"/>
    </row>
    <row r="7589" spans="1:9">
      <c r="A7589" s="230"/>
      <c r="B7589" s="230"/>
      <c r="C7589" s="231"/>
      <c r="D7589" s="223"/>
      <c r="E7589" s="227"/>
      <c r="F7589" s="230"/>
      <c r="H7589" s="220"/>
      <c r="I7589" s="223"/>
    </row>
    <row r="7590" spans="1:9">
      <c r="A7590" s="230"/>
      <c r="B7590" s="230"/>
      <c r="C7590" s="231"/>
      <c r="D7590" s="223"/>
      <c r="E7590" s="227"/>
      <c r="F7590" s="230"/>
      <c r="H7590" s="220"/>
      <c r="I7590" s="223"/>
    </row>
    <row r="7591" spans="1:9">
      <c r="A7591" s="230"/>
      <c r="B7591" s="230"/>
      <c r="C7591" s="231"/>
      <c r="D7591" s="223"/>
      <c r="E7591" s="227"/>
      <c r="F7591" s="230"/>
      <c r="H7591" s="220"/>
      <c r="I7591" s="223"/>
    </row>
    <row r="7592" spans="1:9">
      <c r="A7592" s="230"/>
      <c r="B7592" s="230"/>
      <c r="C7592" s="231"/>
      <c r="D7592" s="223"/>
      <c r="E7592" s="227"/>
      <c r="F7592" s="230"/>
      <c r="H7592" s="220"/>
      <c r="I7592" s="223"/>
    </row>
    <row r="7593" spans="1:9">
      <c r="A7593" s="230"/>
      <c r="B7593" s="230"/>
      <c r="C7593" s="231"/>
      <c r="D7593" s="223"/>
      <c r="E7593" s="227"/>
      <c r="F7593" s="230"/>
      <c r="H7593" s="220"/>
      <c r="I7593" s="223"/>
    </row>
    <row r="7594" spans="1:9">
      <c r="A7594" s="230"/>
      <c r="B7594" s="230"/>
      <c r="C7594" s="231"/>
      <c r="D7594" s="223"/>
      <c r="E7594" s="227"/>
      <c r="F7594" s="230"/>
      <c r="H7594" s="220"/>
      <c r="I7594" s="223"/>
    </row>
    <row r="7595" spans="1:9">
      <c r="A7595" s="230"/>
      <c r="B7595" s="230"/>
      <c r="C7595" s="231"/>
      <c r="D7595" s="223"/>
      <c r="E7595" s="227"/>
      <c r="F7595" s="230"/>
      <c r="H7595" s="220"/>
      <c r="I7595" s="223"/>
    </row>
    <row r="7596" spans="1:9">
      <c r="A7596" s="230"/>
      <c r="B7596" s="230"/>
      <c r="C7596" s="231"/>
      <c r="D7596" s="223"/>
      <c r="E7596" s="227"/>
      <c r="F7596" s="230"/>
      <c r="H7596" s="220"/>
      <c r="I7596" s="223"/>
    </row>
    <row r="7597" spans="1:9">
      <c r="A7597" s="230"/>
      <c r="B7597" s="230"/>
      <c r="C7597" s="231"/>
      <c r="D7597" s="223"/>
      <c r="E7597" s="227"/>
      <c r="F7597" s="230"/>
      <c r="H7597" s="220"/>
      <c r="I7597" s="223"/>
    </row>
    <row r="7598" spans="1:9">
      <c r="A7598" s="230"/>
      <c r="B7598" s="230"/>
      <c r="C7598" s="231"/>
      <c r="D7598" s="223"/>
      <c r="E7598" s="227"/>
      <c r="F7598" s="230"/>
      <c r="H7598" s="220"/>
      <c r="I7598" s="223"/>
    </row>
    <row r="7599" spans="1:9">
      <c r="A7599" s="230"/>
      <c r="B7599" s="230"/>
      <c r="C7599" s="231"/>
      <c r="D7599" s="223"/>
      <c r="E7599" s="227"/>
      <c r="F7599" s="230"/>
      <c r="H7599" s="220"/>
      <c r="I7599" s="223"/>
    </row>
    <row r="7600" spans="1:9">
      <c r="A7600" s="230"/>
      <c r="B7600" s="230"/>
      <c r="C7600" s="231"/>
      <c r="D7600" s="223"/>
      <c r="E7600" s="227"/>
      <c r="F7600" s="230"/>
      <c r="H7600" s="220"/>
      <c r="I7600" s="223"/>
    </row>
    <row r="7601" spans="1:9">
      <c r="A7601" s="230"/>
      <c r="B7601" s="230"/>
      <c r="C7601" s="231"/>
      <c r="D7601" s="223"/>
      <c r="E7601" s="227"/>
      <c r="F7601" s="230"/>
      <c r="H7601" s="220"/>
      <c r="I7601" s="223"/>
    </row>
    <row r="7602" spans="1:9">
      <c r="A7602" s="230"/>
      <c r="B7602" s="230"/>
      <c r="C7602" s="231"/>
      <c r="D7602" s="223"/>
      <c r="E7602" s="227"/>
      <c r="F7602" s="230"/>
      <c r="H7602" s="220"/>
      <c r="I7602" s="223"/>
    </row>
    <row r="7603" spans="1:9">
      <c r="A7603" s="230"/>
      <c r="B7603" s="230"/>
      <c r="C7603" s="231"/>
      <c r="D7603" s="223"/>
      <c r="E7603" s="227"/>
      <c r="F7603" s="230"/>
      <c r="H7603" s="220"/>
      <c r="I7603" s="223"/>
    </row>
    <row r="7604" spans="1:9">
      <c r="A7604" s="230"/>
      <c r="B7604" s="230"/>
      <c r="C7604" s="231"/>
      <c r="D7604" s="223"/>
      <c r="E7604" s="227"/>
      <c r="F7604" s="230"/>
      <c r="H7604" s="220"/>
      <c r="I7604" s="223"/>
    </row>
    <row r="7605" spans="1:9">
      <c r="A7605" s="230"/>
      <c r="B7605" s="230"/>
      <c r="C7605" s="231"/>
      <c r="D7605" s="223"/>
      <c r="E7605" s="227"/>
      <c r="F7605" s="230"/>
      <c r="H7605" s="220"/>
      <c r="I7605" s="223"/>
    </row>
    <row r="7606" spans="1:9">
      <c r="A7606" s="230"/>
      <c r="B7606" s="230"/>
      <c r="C7606" s="231"/>
      <c r="D7606" s="223"/>
      <c r="E7606" s="227"/>
      <c r="F7606" s="230"/>
      <c r="H7606" s="220"/>
      <c r="I7606" s="223"/>
    </row>
    <row r="7607" spans="1:9">
      <c r="A7607" s="230"/>
      <c r="B7607" s="230"/>
      <c r="C7607" s="231"/>
      <c r="D7607" s="223"/>
      <c r="E7607" s="227"/>
      <c r="F7607" s="230"/>
      <c r="H7607" s="220"/>
      <c r="I7607" s="223"/>
    </row>
    <row r="7608" spans="1:9">
      <c r="A7608" s="230"/>
      <c r="B7608" s="230"/>
      <c r="C7608" s="231"/>
      <c r="D7608" s="223"/>
      <c r="E7608" s="227"/>
      <c r="F7608" s="230"/>
      <c r="H7608" s="220"/>
      <c r="I7608" s="223"/>
    </row>
    <row r="7609" spans="1:9">
      <c r="A7609" s="230"/>
      <c r="B7609" s="230"/>
      <c r="C7609" s="231"/>
      <c r="D7609" s="223"/>
      <c r="E7609" s="227"/>
      <c r="F7609" s="230"/>
      <c r="H7609" s="220"/>
      <c r="I7609" s="223"/>
    </row>
    <row r="7610" spans="1:9">
      <c r="A7610" s="230"/>
      <c r="B7610" s="230"/>
      <c r="C7610" s="231"/>
      <c r="D7610" s="223"/>
      <c r="E7610" s="227"/>
      <c r="F7610" s="230"/>
      <c r="H7610" s="220"/>
      <c r="I7610" s="223"/>
    </row>
    <row r="7611" spans="1:9">
      <c r="A7611" s="230"/>
      <c r="B7611" s="230"/>
      <c r="C7611" s="231"/>
      <c r="D7611" s="223"/>
      <c r="E7611" s="227"/>
      <c r="F7611" s="230"/>
      <c r="H7611" s="220"/>
      <c r="I7611" s="223"/>
    </row>
    <row r="7612" spans="1:9">
      <c r="A7612" s="230"/>
      <c r="B7612" s="230"/>
      <c r="C7612" s="231"/>
      <c r="D7612" s="223"/>
      <c r="E7612" s="227"/>
      <c r="F7612" s="230"/>
      <c r="H7612" s="220"/>
      <c r="I7612" s="223"/>
    </row>
    <row r="7613" spans="1:9">
      <c r="A7613" s="230"/>
      <c r="B7613" s="230"/>
      <c r="C7613" s="231"/>
      <c r="D7613" s="223"/>
      <c r="E7613" s="227"/>
      <c r="F7613" s="230"/>
      <c r="H7613" s="220"/>
      <c r="I7613" s="223"/>
    </row>
    <row r="7614" spans="1:9">
      <c r="A7614" s="230"/>
      <c r="B7614" s="230"/>
      <c r="C7614" s="231"/>
      <c r="D7614" s="223"/>
      <c r="E7614" s="227"/>
      <c r="F7614" s="230"/>
      <c r="H7614" s="220"/>
      <c r="I7614" s="223"/>
    </row>
    <row r="7615" spans="1:9">
      <c r="A7615" s="230"/>
      <c r="B7615" s="230"/>
      <c r="C7615" s="231"/>
      <c r="D7615" s="223"/>
      <c r="E7615" s="227"/>
      <c r="F7615" s="230"/>
      <c r="H7615" s="220"/>
      <c r="I7615" s="223"/>
    </row>
    <row r="7616" spans="1:9">
      <c r="A7616" s="230"/>
      <c r="B7616" s="230"/>
      <c r="C7616" s="231"/>
      <c r="D7616" s="223"/>
      <c r="E7616" s="227"/>
      <c r="F7616" s="230"/>
      <c r="H7616" s="220"/>
      <c r="I7616" s="223"/>
    </row>
    <row r="7617" spans="1:9">
      <c r="A7617" s="230"/>
      <c r="B7617" s="230"/>
      <c r="C7617" s="231"/>
      <c r="D7617" s="223"/>
      <c r="E7617" s="227"/>
      <c r="F7617" s="230"/>
      <c r="H7617" s="220"/>
      <c r="I7617" s="223"/>
    </row>
    <row r="7618" spans="1:9">
      <c r="A7618" s="230"/>
      <c r="B7618" s="230"/>
      <c r="C7618" s="231"/>
      <c r="D7618" s="223"/>
      <c r="E7618" s="227"/>
      <c r="F7618" s="230"/>
      <c r="H7618" s="220"/>
      <c r="I7618" s="223"/>
    </row>
    <row r="7619" spans="1:9">
      <c r="A7619" s="230"/>
      <c r="B7619" s="230"/>
      <c r="C7619" s="231"/>
      <c r="D7619" s="223"/>
      <c r="E7619" s="227"/>
      <c r="F7619" s="230"/>
      <c r="H7619" s="220"/>
      <c r="I7619" s="223"/>
    </row>
    <row r="7620" spans="1:9">
      <c r="A7620" s="230"/>
      <c r="B7620" s="230"/>
      <c r="C7620" s="231"/>
      <c r="D7620" s="223"/>
      <c r="E7620" s="227"/>
      <c r="F7620" s="230"/>
      <c r="H7620" s="220"/>
      <c r="I7620" s="223"/>
    </row>
    <row r="7621" spans="1:9">
      <c r="A7621" s="230"/>
      <c r="B7621" s="230"/>
      <c r="C7621" s="231"/>
      <c r="D7621" s="223"/>
      <c r="E7621" s="227"/>
      <c r="F7621" s="230"/>
      <c r="H7621" s="220"/>
      <c r="I7621" s="223"/>
    </row>
    <row r="7622" spans="1:9">
      <c r="A7622" s="230"/>
      <c r="B7622" s="230"/>
      <c r="C7622" s="231"/>
      <c r="D7622" s="223"/>
      <c r="E7622" s="227"/>
      <c r="F7622" s="230"/>
      <c r="H7622" s="220"/>
      <c r="I7622" s="223"/>
    </row>
    <row r="7623" spans="1:9">
      <c r="A7623" s="230"/>
      <c r="B7623" s="230"/>
      <c r="C7623" s="231"/>
      <c r="D7623" s="223"/>
      <c r="E7623" s="227"/>
      <c r="F7623" s="230"/>
      <c r="H7623" s="220"/>
      <c r="I7623" s="223"/>
    </row>
    <row r="7624" spans="1:9">
      <c r="A7624" s="230"/>
      <c r="B7624" s="230"/>
      <c r="C7624" s="231"/>
      <c r="D7624" s="223"/>
      <c r="E7624" s="227"/>
      <c r="F7624" s="230"/>
      <c r="H7624" s="220"/>
      <c r="I7624" s="223"/>
    </row>
    <row r="7625" spans="1:9">
      <c r="A7625" s="230"/>
      <c r="B7625" s="230"/>
      <c r="C7625" s="231"/>
      <c r="D7625" s="223"/>
      <c r="E7625" s="227"/>
      <c r="F7625" s="230"/>
      <c r="H7625" s="220"/>
      <c r="I7625" s="223"/>
    </row>
    <row r="7626" spans="1:9">
      <c r="A7626" s="230"/>
      <c r="B7626" s="230"/>
      <c r="C7626" s="231"/>
      <c r="D7626" s="223"/>
      <c r="E7626" s="227"/>
      <c r="F7626" s="230"/>
      <c r="H7626" s="220"/>
      <c r="I7626" s="223"/>
    </row>
    <row r="7627" spans="1:9">
      <c r="A7627" s="230"/>
      <c r="B7627" s="230"/>
      <c r="C7627" s="231"/>
      <c r="D7627" s="223"/>
      <c r="E7627" s="227"/>
      <c r="F7627" s="230"/>
      <c r="H7627" s="220"/>
      <c r="I7627" s="223"/>
    </row>
    <row r="7628" spans="1:9">
      <c r="A7628" s="230"/>
      <c r="B7628" s="230"/>
      <c r="C7628" s="231"/>
      <c r="D7628" s="223"/>
      <c r="E7628" s="227"/>
      <c r="F7628" s="230"/>
      <c r="H7628" s="220"/>
      <c r="I7628" s="223"/>
    </row>
    <row r="7629" spans="1:9">
      <c r="A7629" s="230"/>
      <c r="B7629" s="230"/>
      <c r="C7629" s="231"/>
      <c r="D7629" s="223"/>
      <c r="E7629" s="227"/>
      <c r="F7629" s="230"/>
      <c r="H7629" s="220"/>
      <c r="I7629" s="223"/>
    </row>
    <row r="7630" spans="1:9">
      <c r="A7630" s="230"/>
      <c r="B7630" s="230"/>
      <c r="C7630" s="231"/>
      <c r="D7630" s="223"/>
      <c r="E7630" s="227"/>
      <c r="F7630" s="230"/>
      <c r="H7630" s="220"/>
      <c r="I7630" s="223"/>
    </row>
    <row r="7631" spans="1:9">
      <c r="A7631" s="230"/>
      <c r="B7631" s="230"/>
      <c r="C7631" s="231"/>
      <c r="D7631" s="223"/>
      <c r="E7631" s="227"/>
      <c r="F7631" s="230"/>
      <c r="H7631" s="220"/>
      <c r="I7631" s="223"/>
    </row>
    <row r="7632" spans="1:9">
      <c r="A7632" s="230"/>
      <c r="B7632" s="230"/>
      <c r="C7632" s="231"/>
      <c r="D7632" s="223"/>
      <c r="E7632" s="227"/>
      <c r="F7632" s="230"/>
      <c r="H7632" s="220"/>
      <c r="I7632" s="223"/>
    </row>
    <row r="7633" spans="1:9">
      <c r="A7633" s="230"/>
      <c r="B7633" s="230"/>
      <c r="C7633" s="231"/>
      <c r="D7633" s="223"/>
      <c r="E7633" s="227"/>
      <c r="F7633" s="230"/>
      <c r="H7633" s="220"/>
      <c r="I7633" s="223"/>
    </row>
    <row r="7634" spans="1:9">
      <c r="A7634" s="230"/>
      <c r="B7634" s="230"/>
      <c r="C7634" s="231"/>
      <c r="D7634" s="223"/>
      <c r="E7634" s="227"/>
      <c r="F7634" s="230"/>
      <c r="H7634" s="220"/>
      <c r="I7634" s="223"/>
    </row>
    <row r="7635" spans="1:9">
      <c r="A7635" s="230"/>
      <c r="B7635" s="230"/>
      <c r="C7635" s="231"/>
      <c r="D7635" s="223"/>
      <c r="E7635" s="227"/>
      <c r="F7635" s="230"/>
      <c r="H7635" s="220"/>
      <c r="I7635" s="223"/>
    </row>
    <row r="7636" spans="1:9">
      <c r="A7636" s="230"/>
      <c r="B7636" s="230"/>
      <c r="C7636" s="231"/>
      <c r="D7636" s="223"/>
      <c r="E7636" s="227"/>
      <c r="F7636" s="230"/>
      <c r="H7636" s="220"/>
      <c r="I7636" s="223"/>
    </row>
    <row r="7637" spans="1:9">
      <c r="A7637" s="230"/>
      <c r="B7637" s="230"/>
      <c r="C7637" s="231"/>
      <c r="D7637" s="223"/>
      <c r="E7637" s="227"/>
      <c r="F7637" s="230"/>
      <c r="H7637" s="220"/>
      <c r="I7637" s="223"/>
    </row>
    <row r="7638" spans="1:9">
      <c r="A7638" s="230"/>
      <c r="B7638" s="230"/>
      <c r="C7638" s="231"/>
      <c r="D7638" s="223"/>
      <c r="E7638" s="227"/>
      <c r="F7638" s="230"/>
      <c r="H7638" s="220"/>
      <c r="I7638" s="223"/>
    </row>
    <row r="7639" spans="1:9">
      <c r="A7639" s="230"/>
      <c r="B7639" s="230"/>
      <c r="C7639" s="231"/>
      <c r="D7639" s="223"/>
      <c r="E7639" s="227"/>
      <c r="F7639" s="230"/>
      <c r="H7639" s="220"/>
      <c r="I7639" s="223"/>
    </row>
    <row r="7640" spans="1:9">
      <c r="A7640" s="230"/>
      <c r="B7640" s="230"/>
      <c r="C7640" s="231"/>
      <c r="D7640" s="223"/>
      <c r="E7640" s="227"/>
      <c r="F7640" s="230"/>
      <c r="H7640" s="220"/>
      <c r="I7640" s="223"/>
    </row>
    <row r="7641" spans="1:9">
      <c r="A7641" s="230"/>
      <c r="B7641" s="230"/>
      <c r="C7641" s="231"/>
      <c r="D7641" s="223"/>
      <c r="E7641" s="227"/>
      <c r="F7641" s="230"/>
      <c r="H7641" s="220"/>
      <c r="I7641" s="223"/>
    </row>
    <row r="7642" spans="1:9">
      <c r="A7642" s="230"/>
      <c r="B7642" s="230"/>
      <c r="C7642" s="231"/>
      <c r="D7642" s="223"/>
      <c r="E7642" s="227"/>
      <c r="F7642" s="230"/>
      <c r="H7642" s="220"/>
      <c r="I7642" s="223"/>
    </row>
    <row r="7643" spans="1:9">
      <c r="A7643" s="230"/>
      <c r="B7643" s="230"/>
      <c r="C7643" s="231"/>
      <c r="D7643" s="223"/>
      <c r="E7643" s="227"/>
      <c r="F7643" s="230"/>
      <c r="H7643" s="220"/>
      <c r="I7643" s="223"/>
    </row>
    <row r="7644" spans="1:9">
      <c r="A7644" s="230"/>
      <c r="B7644" s="230"/>
      <c r="C7644" s="231"/>
      <c r="D7644" s="223"/>
      <c r="E7644" s="227"/>
      <c r="F7644" s="230"/>
      <c r="H7644" s="220"/>
      <c r="I7644" s="223"/>
    </row>
    <row r="7645" spans="1:9">
      <c r="A7645" s="230"/>
      <c r="B7645" s="230"/>
      <c r="C7645" s="231"/>
      <c r="D7645" s="223"/>
      <c r="E7645" s="227"/>
      <c r="F7645" s="230"/>
      <c r="H7645" s="220"/>
      <c r="I7645" s="223"/>
    </row>
    <row r="7646" spans="1:9">
      <c r="A7646" s="230"/>
      <c r="B7646" s="230"/>
      <c r="C7646" s="231"/>
      <c r="D7646" s="223"/>
      <c r="E7646" s="227"/>
      <c r="F7646" s="230"/>
      <c r="H7646" s="220"/>
      <c r="I7646" s="223"/>
    </row>
    <row r="7647" spans="1:9">
      <c r="A7647" s="230"/>
      <c r="B7647" s="230"/>
      <c r="C7647" s="231"/>
      <c r="D7647" s="223"/>
      <c r="E7647" s="227"/>
      <c r="F7647" s="230"/>
      <c r="H7647" s="220"/>
      <c r="I7647" s="223"/>
    </row>
    <row r="7648" spans="1:9">
      <c r="A7648" s="230"/>
      <c r="B7648" s="230"/>
      <c r="C7648" s="231"/>
      <c r="D7648" s="223"/>
      <c r="E7648" s="227"/>
      <c r="F7648" s="230"/>
      <c r="H7648" s="220"/>
      <c r="I7648" s="223"/>
    </row>
    <row r="7649" spans="1:9">
      <c r="A7649" s="230"/>
      <c r="B7649" s="230"/>
      <c r="C7649" s="231"/>
      <c r="D7649" s="223"/>
      <c r="E7649" s="227"/>
      <c r="F7649" s="230"/>
      <c r="H7649" s="220"/>
      <c r="I7649" s="223"/>
    </row>
    <row r="7650" spans="1:9">
      <c r="A7650" s="230"/>
      <c r="B7650" s="230"/>
      <c r="C7650" s="231"/>
      <c r="D7650" s="223"/>
      <c r="E7650" s="227"/>
      <c r="F7650" s="230"/>
      <c r="H7650" s="220"/>
      <c r="I7650" s="223"/>
    </row>
    <row r="7651" spans="1:9">
      <c r="A7651" s="230"/>
      <c r="B7651" s="230"/>
      <c r="C7651" s="231"/>
      <c r="D7651" s="223"/>
      <c r="E7651" s="227"/>
      <c r="F7651" s="230"/>
      <c r="H7651" s="220"/>
      <c r="I7651" s="223"/>
    </row>
    <row r="7652" spans="1:9">
      <c r="A7652" s="230"/>
      <c r="B7652" s="230"/>
      <c r="C7652" s="231"/>
      <c r="D7652" s="223"/>
      <c r="E7652" s="227"/>
      <c r="F7652" s="230"/>
      <c r="H7652" s="220"/>
      <c r="I7652" s="223"/>
    </row>
    <row r="7653" spans="1:9">
      <c r="A7653" s="230"/>
      <c r="B7653" s="230"/>
      <c r="C7653" s="231"/>
      <c r="D7653" s="223"/>
      <c r="E7653" s="227"/>
      <c r="F7653" s="230"/>
      <c r="H7653" s="220"/>
      <c r="I7653" s="223"/>
    </row>
    <row r="7654" spans="1:9">
      <c r="A7654" s="230"/>
      <c r="B7654" s="230"/>
      <c r="C7654" s="231"/>
      <c r="D7654" s="223"/>
      <c r="E7654" s="227"/>
      <c r="F7654" s="230"/>
      <c r="H7654" s="220"/>
      <c r="I7654" s="223"/>
    </row>
    <row r="7655" spans="1:9">
      <c r="A7655" s="230"/>
      <c r="B7655" s="230"/>
      <c r="C7655" s="231"/>
      <c r="D7655" s="223"/>
      <c r="E7655" s="227"/>
      <c r="F7655" s="230"/>
      <c r="H7655" s="220"/>
      <c r="I7655" s="223"/>
    </row>
    <row r="7656" spans="1:9">
      <c r="A7656" s="230"/>
      <c r="B7656" s="230"/>
      <c r="C7656" s="231"/>
      <c r="D7656" s="223"/>
      <c r="E7656" s="227"/>
      <c r="F7656" s="230"/>
      <c r="H7656" s="220"/>
      <c r="I7656" s="223"/>
    </row>
    <row r="7657" spans="1:9">
      <c r="A7657" s="230"/>
      <c r="B7657" s="230"/>
      <c r="C7657" s="231"/>
      <c r="D7657" s="223"/>
      <c r="E7657" s="227"/>
      <c r="F7657" s="230"/>
      <c r="H7657" s="220"/>
      <c r="I7657" s="223"/>
    </row>
    <row r="7658" spans="1:9">
      <c r="A7658" s="230"/>
      <c r="B7658" s="230"/>
      <c r="C7658" s="231"/>
      <c r="D7658" s="223"/>
      <c r="E7658" s="227"/>
      <c r="F7658" s="230"/>
      <c r="H7658" s="220"/>
      <c r="I7658" s="223"/>
    </row>
    <row r="7659" spans="1:9">
      <c r="A7659" s="230"/>
      <c r="B7659" s="230"/>
      <c r="C7659" s="231"/>
      <c r="D7659" s="223"/>
      <c r="E7659" s="227"/>
      <c r="F7659" s="230"/>
      <c r="H7659" s="220"/>
      <c r="I7659" s="223"/>
    </row>
    <row r="7660" spans="1:9">
      <c r="A7660" s="230"/>
      <c r="B7660" s="230"/>
      <c r="C7660" s="231"/>
      <c r="D7660" s="223"/>
      <c r="E7660" s="227"/>
      <c r="F7660" s="230"/>
      <c r="H7660" s="220"/>
      <c r="I7660" s="223"/>
    </row>
    <row r="7661" spans="1:9">
      <c r="A7661" s="230"/>
      <c r="B7661" s="230"/>
      <c r="C7661" s="231"/>
      <c r="D7661" s="223"/>
      <c r="E7661" s="227"/>
      <c r="F7661" s="230"/>
      <c r="H7661" s="220"/>
      <c r="I7661" s="223"/>
    </row>
    <row r="7662" spans="1:9">
      <c r="A7662" s="230"/>
      <c r="B7662" s="230"/>
      <c r="C7662" s="231"/>
      <c r="D7662" s="223"/>
      <c r="E7662" s="227"/>
      <c r="F7662" s="230"/>
      <c r="H7662" s="220"/>
      <c r="I7662" s="223"/>
    </row>
    <row r="7663" spans="1:9">
      <c r="A7663" s="230"/>
      <c r="B7663" s="230"/>
      <c r="C7663" s="231"/>
      <c r="D7663" s="223"/>
      <c r="E7663" s="227"/>
      <c r="F7663" s="230"/>
      <c r="H7663" s="220"/>
      <c r="I7663" s="223"/>
    </row>
    <row r="7664" spans="1:9">
      <c r="A7664" s="230"/>
      <c r="B7664" s="230"/>
      <c r="C7664" s="231"/>
      <c r="D7664" s="223"/>
      <c r="E7664" s="227"/>
      <c r="F7664" s="230"/>
      <c r="H7664" s="220"/>
      <c r="I7664" s="223"/>
    </row>
    <row r="7665" spans="1:9">
      <c r="A7665" s="230"/>
      <c r="B7665" s="230"/>
      <c r="C7665" s="231"/>
      <c r="D7665" s="223"/>
      <c r="E7665" s="227"/>
      <c r="F7665" s="230"/>
      <c r="H7665" s="220"/>
      <c r="I7665" s="223"/>
    </row>
    <row r="7666" spans="1:9">
      <c r="A7666" s="230"/>
      <c r="B7666" s="230"/>
      <c r="C7666" s="231"/>
      <c r="D7666" s="223"/>
      <c r="E7666" s="227"/>
      <c r="F7666" s="230"/>
      <c r="H7666" s="220"/>
      <c r="I7666" s="223"/>
    </row>
    <row r="7667" spans="1:9">
      <c r="A7667" s="230"/>
      <c r="B7667" s="230"/>
      <c r="C7667" s="231"/>
      <c r="D7667" s="223"/>
      <c r="E7667" s="227"/>
      <c r="F7667" s="230"/>
      <c r="H7667" s="220"/>
      <c r="I7667" s="223"/>
    </row>
    <row r="7668" spans="1:9">
      <c r="A7668" s="230"/>
      <c r="B7668" s="230"/>
      <c r="C7668" s="231"/>
      <c r="D7668" s="223"/>
      <c r="E7668" s="227"/>
      <c r="F7668" s="230"/>
      <c r="H7668" s="220"/>
      <c r="I7668" s="223"/>
    </row>
    <row r="7669" spans="1:9">
      <c r="A7669" s="230"/>
      <c r="B7669" s="230"/>
      <c r="C7669" s="231"/>
      <c r="D7669" s="223"/>
      <c r="E7669" s="227"/>
      <c r="F7669" s="230"/>
      <c r="H7669" s="220"/>
      <c r="I7669" s="223"/>
    </row>
    <row r="7670" spans="1:9">
      <c r="A7670" s="230"/>
      <c r="B7670" s="230"/>
      <c r="C7670" s="231"/>
      <c r="D7670" s="223"/>
      <c r="E7670" s="227"/>
      <c r="F7670" s="230"/>
      <c r="H7670" s="220"/>
      <c r="I7670" s="223"/>
    </row>
    <row r="7671" spans="1:9">
      <c r="A7671" s="230"/>
      <c r="B7671" s="230"/>
      <c r="C7671" s="231"/>
      <c r="D7671" s="223"/>
      <c r="E7671" s="227"/>
      <c r="F7671" s="230"/>
      <c r="H7671" s="220"/>
      <c r="I7671" s="223"/>
    </row>
    <row r="7672" spans="1:9">
      <c r="A7672" s="230"/>
      <c r="B7672" s="230"/>
      <c r="C7672" s="231"/>
      <c r="D7672" s="223"/>
      <c r="E7672" s="227"/>
      <c r="F7672" s="230"/>
      <c r="H7672" s="220"/>
      <c r="I7672" s="223"/>
    </row>
    <row r="7673" spans="1:9">
      <c r="A7673" s="230"/>
      <c r="B7673" s="230"/>
      <c r="C7673" s="231"/>
      <c r="D7673" s="223"/>
      <c r="E7673" s="227"/>
      <c r="F7673" s="230"/>
      <c r="H7673" s="220"/>
      <c r="I7673" s="223"/>
    </row>
    <row r="7674" spans="1:9">
      <c r="A7674" s="230"/>
      <c r="B7674" s="230"/>
      <c r="C7674" s="231"/>
      <c r="D7674" s="223"/>
      <c r="E7674" s="227"/>
      <c r="F7674" s="230"/>
      <c r="H7674" s="220"/>
      <c r="I7674" s="223"/>
    </row>
    <row r="7675" spans="1:9">
      <c r="A7675" s="230"/>
      <c r="B7675" s="230"/>
      <c r="C7675" s="231"/>
      <c r="D7675" s="223"/>
      <c r="E7675" s="227"/>
      <c r="F7675" s="230"/>
      <c r="H7675" s="220"/>
      <c r="I7675" s="223"/>
    </row>
    <row r="7676" spans="1:9">
      <c r="A7676" s="230"/>
      <c r="B7676" s="230"/>
      <c r="C7676" s="231"/>
      <c r="D7676" s="223"/>
      <c r="E7676" s="227"/>
      <c r="F7676" s="230"/>
      <c r="H7676" s="220"/>
      <c r="I7676" s="223"/>
    </row>
    <row r="7677" spans="1:9">
      <c r="A7677" s="230"/>
      <c r="B7677" s="230"/>
      <c r="C7677" s="231"/>
      <c r="D7677" s="223"/>
      <c r="E7677" s="227"/>
      <c r="F7677" s="230"/>
      <c r="H7677" s="220"/>
      <c r="I7677" s="223"/>
    </row>
    <row r="7678" spans="1:9">
      <c r="A7678" s="230"/>
      <c r="B7678" s="230"/>
      <c r="C7678" s="231"/>
      <c r="D7678" s="223"/>
      <c r="E7678" s="227"/>
      <c r="F7678" s="230"/>
      <c r="H7678" s="220"/>
      <c r="I7678" s="223"/>
    </row>
    <row r="7679" spans="1:9">
      <c r="A7679" s="230"/>
      <c r="B7679" s="230"/>
      <c r="C7679" s="231"/>
      <c r="D7679" s="223"/>
      <c r="E7679" s="227"/>
      <c r="F7679" s="230"/>
      <c r="H7679" s="220"/>
      <c r="I7679" s="223"/>
    </row>
    <row r="7680" spans="1:9">
      <c r="A7680" s="230"/>
      <c r="B7680" s="230"/>
      <c r="C7680" s="231"/>
      <c r="D7680" s="223"/>
      <c r="E7680" s="227"/>
      <c r="F7680" s="230"/>
      <c r="H7680" s="220"/>
      <c r="I7680" s="223"/>
    </row>
    <row r="7681" spans="1:9">
      <c r="A7681" s="230"/>
      <c r="B7681" s="230"/>
      <c r="C7681" s="231"/>
      <c r="D7681" s="223"/>
      <c r="E7681" s="227"/>
      <c r="F7681" s="230"/>
      <c r="H7681" s="220"/>
      <c r="I7681" s="223"/>
    </row>
    <row r="7682" spans="1:9">
      <c r="A7682" s="230"/>
      <c r="B7682" s="230"/>
      <c r="C7682" s="231"/>
      <c r="D7682" s="223"/>
      <c r="E7682" s="227"/>
      <c r="F7682" s="230"/>
      <c r="H7682" s="220"/>
      <c r="I7682" s="223"/>
    </row>
    <row r="7683" spans="1:9">
      <c r="A7683" s="230"/>
      <c r="B7683" s="230"/>
      <c r="C7683" s="231"/>
      <c r="D7683" s="223"/>
      <c r="E7683" s="227"/>
      <c r="F7683" s="230"/>
      <c r="H7683" s="220"/>
      <c r="I7683" s="223"/>
    </row>
    <row r="7684" spans="1:9">
      <c r="A7684" s="230"/>
      <c r="B7684" s="230"/>
      <c r="C7684" s="231"/>
      <c r="D7684" s="223"/>
      <c r="E7684" s="227"/>
      <c r="F7684" s="230"/>
      <c r="H7684" s="220"/>
      <c r="I7684" s="223"/>
    </row>
    <row r="7685" spans="1:9">
      <c r="A7685" s="230"/>
      <c r="B7685" s="230"/>
      <c r="C7685" s="231"/>
      <c r="D7685" s="223"/>
      <c r="E7685" s="227"/>
      <c r="F7685" s="230"/>
      <c r="H7685" s="220"/>
      <c r="I7685" s="223"/>
    </row>
    <row r="7686" spans="1:9">
      <c r="A7686" s="230"/>
      <c r="B7686" s="230"/>
      <c r="C7686" s="231"/>
      <c r="D7686" s="223"/>
      <c r="E7686" s="227"/>
      <c r="F7686" s="230"/>
      <c r="H7686" s="220"/>
      <c r="I7686" s="223"/>
    </row>
    <row r="7687" spans="1:9">
      <c r="A7687" s="230"/>
      <c r="B7687" s="230"/>
      <c r="C7687" s="231"/>
      <c r="D7687" s="223"/>
      <c r="E7687" s="227"/>
      <c r="F7687" s="230"/>
      <c r="H7687" s="220"/>
      <c r="I7687" s="223"/>
    </row>
    <row r="7688" spans="1:9">
      <c r="A7688" s="230"/>
      <c r="B7688" s="230"/>
      <c r="C7688" s="231"/>
      <c r="D7688" s="223"/>
      <c r="E7688" s="227"/>
      <c r="F7688" s="230"/>
      <c r="H7688" s="220"/>
      <c r="I7688" s="223"/>
    </row>
    <row r="7689" spans="1:9">
      <c r="A7689" s="230"/>
      <c r="B7689" s="230"/>
      <c r="C7689" s="231"/>
      <c r="D7689" s="223"/>
      <c r="E7689" s="227"/>
      <c r="F7689" s="230"/>
      <c r="H7689" s="220"/>
      <c r="I7689" s="223"/>
    </row>
    <row r="7690" spans="1:9">
      <c r="A7690" s="230"/>
      <c r="B7690" s="230"/>
      <c r="C7690" s="231"/>
      <c r="D7690" s="223"/>
      <c r="E7690" s="227"/>
      <c r="F7690" s="230"/>
      <c r="H7690" s="220"/>
      <c r="I7690" s="223"/>
    </row>
    <row r="7691" spans="1:9">
      <c r="A7691" s="230"/>
      <c r="B7691" s="230"/>
      <c r="C7691" s="231"/>
      <c r="D7691" s="223"/>
      <c r="E7691" s="227"/>
      <c r="F7691" s="230"/>
      <c r="H7691" s="220"/>
      <c r="I7691" s="223"/>
    </row>
    <row r="7692" spans="1:9">
      <c r="A7692" s="230"/>
      <c r="B7692" s="230"/>
      <c r="C7692" s="231"/>
      <c r="D7692" s="223"/>
      <c r="E7692" s="227"/>
      <c r="F7692" s="230"/>
      <c r="H7692" s="220"/>
      <c r="I7692" s="223"/>
    </row>
    <row r="7693" spans="1:9">
      <c r="A7693" s="230"/>
      <c r="B7693" s="230"/>
      <c r="C7693" s="231"/>
      <c r="D7693" s="223"/>
      <c r="E7693" s="227"/>
      <c r="F7693" s="230"/>
      <c r="H7693" s="220"/>
      <c r="I7693" s="223"/>
    </row>
    <row r="7694" spans="1:9">
      <c r="A7694" s="230"/>
      <c r="B7694" s="230"/>
      <c r="C7694" s="231"/>
      <c r="D7694" s="223"/>
      <c r="E7694" s="227"/>
      <c r="F7694" s="230"/>
      <c r="H7694" s="220"/>
      <c r="I7694" s="223"/>
    </row>
    <row r="7695" spans="1:9">
      <c r="A7695" s="230"/>
      <c r="B7695" s="230"/>
      <c r="C7695" s="231"/>
      <c r="D7695" s="223"/>
      <c r="E7695" s="227"/>
      <c r="F7695" s="230"/>
      <c r="H7695" s="220"/>
      <c r="I7695" s="223"/>
    </row>
    <row r="7696" spans="1:9">
      <c r="A7696" s="230"/>
      <c r="B7696" s="230"/>
      <c r="C7696" s="231"/>
      <c r="D7696" s="223"/>
      <c r="E7696" s="227"/>
      <c r="F7696" s="230"/>
      <c r="H7696" s="220"/>
      <c r="I7696" s="223"/>
    </row>
    <row r="7697" spans="1:9">
      <c r="A7697" s="230"/>
      <c r="B7697" s="230"/>
      <c r="C7697" s="231"/>
      <c r="D7697" s="223"/>
      <c r="E7697" s="227"/>
      <c r="F7697" s="230"/>
      <c r="H7697" s="220"/>
      <c r="I7697" s="223"/>
    </row>
    <row r="7698" spans="1:9">
      <c r="A7698" s="230"/>
      <c r="B7698" s="230"/>
      <c r="C7698" s="231"/>
      <c r="D7698" s="223"/>
      <c r="E7698" s="227"/>
      <c r="F7698" s="230"/>
      <c r="H7698" s="220"/>
      <c r="I7698" s="223"/>
    </row>
    <row r="7699" spans="1:9">
      <c r="A7699" s="230"/>
      <c r="B7699" s="230"/>
      <c r="C7699" s="231"/>
      <c r="D7699" s="223"/>
      <c r="E7699" s="227"/>
      <c r="F7699" s="230"/>
      <c r="H7699" s="220"/>
      <c r="I7699" s="223"/>
    </row>
    <row r="7700" spans="1:9">
      <c r="A7700" s="230"/>
      <c r="B7700" s="230"/>
      <c r="C7700" s="231"/>
      <c r="D7700" s="223"/>
      <c r="E7700" s="227"/>
      <c r="F7700" s="230"/>
      <c r="H7700" s="220"/>
      <c r="I7700" s="223"/>
    </row>
    <row r="7701" spans="1:9">
      <c r="A7701" s="230"/>
      <c r="B7701" s="230"/>
      <c r="C7701" s="231"/>
      <c r="D7701" s="223"/>
      <c r="E7701" s="227"/>
      <c r="F7701" s="230"/>
      <c r="H7701" s="220"/>
      <c r="I7701" s="223"/>
    </row>
    <row r="7702" spans="1:9">
      <c r="A7702" s="230"/>
      <c r="B7702" s="230"/>
      <c r="C7702" s="231"/>
      <c r="D7702" s="223"/>
      <c r="E7702" s="227"/>
      <c r="F7702" s="230"/>
      <c r="H7702" s="220"/>
      <c r="I7702" s="223"/>
    </row>
    <row r="7703" spans="1:9">
      <c r="A7703" s="230"/>
      <c r="B7703" s="230"/>
      <c r="C7703" s="231"/>
      <c r="D7703" s="223"/>
      <c r="E7703" s="227"/>
      <c r="F7703" s="230"/>
      <c r="H7703" s="220"/>
      <c r="I7703" s="223"/>
    </row>
    <row r="7704" spans="1:9">
      <c r="A7704" s="230"/>
      <c r="B7704" s="230"/>
      <c r="C7704" s="231"/>
      <c r="D7704" s="223"/>
      <c r="E7704" s="227"/>
      <c r="F7704" s="230"/>
      <c r="H7704" s="220"/>
      <c r="I7704" s="223"/>
    </row>
    <row r="7705" spans="1:9">
      <c r="A7705" s="230"/>
      <c r="B7705" s="230"/>
      <c r="C7705" s="231"/>
      <c r="D7705" s="223"/>
      <c r="E7705" s="227"/>
      <c r="F7705" s="230"/>
      <c r="H7705" s="220"/>
      <c r="I7705" s="223"/>
    </row>
    <row r="7706" spans="1:9">
      <c r="A7706" s="230"/>
      <c r="B7706" s="230"/>
      <c r="C7706" s="231"/>
      <c r="D7706" s="223"/>
      <c r="E7706" s="227"/>
      <c r="F7706" s="230"/>
      <c r="H7706" s="220"/>
      <c r="I7706" s="223"/>
    </row>
    <row r="7707" spans="1:9">
      <c r="A7707" s="230"/>
      <c r="B7707" s="230"/>
      <c r="C7707" s="231"/>
      <c r="D7707" s="223"/>
      <c r="E7707" s="227"/>
      <c r="F7707" s="230"/>
      <c r="H7707" s="220"/>
      <c r="I7707" s="223"/>
    </row>
    <row r="7708" spans="1:9">
      <c r="A7708" s="230"/>
      <c r="B7708" s="230"/>
      <c r="C7708" s="231"/>
      <c r="D7708" s="223"/>
      <c r="E7708" s="227"/>
      <c r="F7708" s="230"/>
      <c r="H7708" s="220"/>
      <c r="I7708" s="223"/>
    </row>
    <row r="7709" spans="1:9">
      <c r="A7709" s="230"/>
      <c r="B7709" s="230"/>
      <c r="C7709" s="231"/>
      <c r="D7709" s="223"/>
      <c r="E7709" s="227"/>
      <c r="F7709" s="230"/>
      <c r="H7709" s="220"/>
      <c r="I7709" s="223"/>
    </row>
    <row r="7710" spans="1:9">
      <c r="A7710" s="230"/>
      <c r="B7710" s="230"/>
      <c r="C7710" s="231"/>
      <c r="D7710" s="223"/>
      <c r="E7710" s="227"/>
      <c r="F7710" s="230"/>
      <c r="H7710" s="220"/>
      <c r="I7710" s="223"/>
    </row>
    <row r="7711" spans="1:9">
      <c r="A7711" s="230"/>
      <c r="B7711" s="230"/>
      <c r="C7711" s="231"/>
      <c r="D7711" s="223"/>
      <c r="E7711" s="227"/>
      <c r="F7711" s="230"/>
      <c r="H7711" s="220"/>
      <c r="I7711" s="223"/>
    </row>
    <row r="7712" spans="1:9">
      <c r="A7712" s="230"/>
      <c r="B7712" s="230"/>
      <c r="C7712" s="231"/>
      <c r="D7712" s="223"/>
      <c r="E7712" s="227"/>
      <c r="F7712" s="230"/>
      <c r="H7712" s="220"/>
      <c r="I7712" s="223"/>
    </row>
    <row r="7713" spans="1:9">
      <c r="A7713" s="230"/>
      <c r="B7713" s="230"/>
      <c r="C7713" s="231"/>
      <c r="D7713" s="223"/>
      <c r="E7713" s="227"/>
      <c r="F7713" s="230"/>
      <c r="H7713" s="220"/>
      <c r="I7713" s="223"/>
    </row>
    <row r="7714" spans="1:9">
      <c r="A7714" s="230"/>
      <c r="B7714" s="230"/>
      <c r="C7714" s="231"/>
      <c r="D7714" s="223"/>
      <c r="E7714" s="227"/>
      <c r="F7714" s="230"/>
      <c r="H7714" s="220"/>
      <c r="I7714" s="223"/>
    </row>
    <row r="7715" spans="1:9">
      <c r="A7715" s="230"/>
      <c r="B7715" s="230"/>
      <c r="C7715" s="231"/>
      <c r="D7715" s="223"/>
      <c r="E7715" s="227"/>
      <c r="F7715" s="230"/>
      <c r="H7715" s="220"/>
      <c r="I7715" s="223"/>
    </row>
    <row r="7716" spans="1:9">
      <c r="A7716" s="230"/>
      <c r="B7716" s="230"/>
      <c r="C7716" s="231"/>
      <c r="D7716" s="223"/>
      <c r="E7716" s="227"/>
      <c r="F7716" s="230"/>
      <c r="H7716" s="220"/>
      <c r="I7716" s="223"/>
    </row>
    <row r="7717" spans="1:9">
      <c r="A7717" s="230"/>
      <c r="B7717" s="230"/>
      <c r="C7717" s="231"/>
      <c r="D7717" s="223"/>
      <c r="E7717" s="227"/>
      <c r="F7717" s="230"/>
      <c r="H7717" s="220"/>
      <c r="I7717" s="223"/>
    </row>
    <row r="7718" spans="1:9">
      <c r="A7718" s="230"/>
      <c r="B7718" s="230"/>
      <c r="C7718" s="231"/>
      <c r="D7718" s="223"/>
      <c r="E7718" s="227"/>
      <c r="F7718" s="230"/>
      <c r="H7718" s="220"/>
      <c r="I7718" s="223"/>
    </row>
    <row r="7719" spans="1:9">
      <c r="A7719" s="230"/>
      <c r="B7719" s="230"/>
      <c r="C7719" s="231"/>
      <c r="D7719" s="223"/>
      <c r="E7719" s="227"/>
      <c r="F7719" s="230"/>
      <c r="H7719" s="220"/>
      <c r="I7719" s="223"/>
    </row>
    <row r="7720" spans="1:9">
      <c r="A7720" s="230"/>
      <c r="B7720" s="230"/>
      <c r="C7720" s="231"/>
      <c r="D7720" s="223"/>
      <c r="E7720" s="227"/>
      <c r="F7720" s="230"/>
      <c r="H7720" s="220"/>
      <c r="I7720" s="223"/>
    </row>
    <row r="7721" spans="1:9">
      <c r="A7721" s="230"/>
      <c r="B7721" s="230"/>
      <c r="C7721" s="231"/>
      <c r="D7721" s="223"/>
      <c r="E7721" s="227"/>
      <c r="F7721" s="230"/>
      <c r="H7721" s="220"/>
      <c r="I7721" s="223"/>
    </row>
    <row r="7722" spans="1:9">
      <c r="A7722" s="230"/>
      <c r="B7722" s="230"/>
      <c r="C7722" s="231"/>
      <c r="D7722" s="223"/>
      <c r="E7722" s="227"/>
      <c r="F7722" s="230"/>
      <c r="H7722" s="220"/>
      <c r="I7722" s="223"/>
    </row>
    <row r="7723" spans="1:9">
      <c r="A7723" s="230"/>
      <c r="B7723" s="230"/>
      <c r="C7723" s="231"/>
      <c r="D7723" s="223"/>
      <c r="E7723" s="227"/>
      <c r="F7723" s="230"/>
      <c r="H7723" s="220"/>
      <c r="I7723" s="223"/>
    </row>
    <row r="7724" spans="1:9">
      <c r="A7724" s="230"/>
      <c r="B7724" s="230"/>
      <c r="C7724" s="231"/>
      <c r="D7724" s="223"/>
      <c r="E7724" s="227"/>
      <c r="F7724" s="230"/>
      <c r="H7724" s="220"/>
      <c r="I7724" s="223"/>
    </row>
    <row r="7725" spans="1:9">
      <c r="A7725" s="230"/>
      <c r="B7725" s="230"/>
      <c r="C7725" s="231"/>
      <c r="D7725" s="223"/>
      <c r="E7725" s="227"/>
      <c r="F7725" s="230"/>
      <c r="H7725" s="220"/>
      <c r="I7725" s="223"/>
    </row>
    <row r="7726" spans="1:9">
      <c r="A7726" s="230"/>
      <c r="B7726" s="230"/>
      <c r="C7726" s="231"/>
      <c r="D7726" s="223"/>
      <c r="E7726" s="227"/>
      <c r="F7726" s="230"/>
      <c r="H7726" s="220"/>
      <c r="I7726" s="223"/>
    </row>
    <row r="7727" spans="1:9">
      <c r="A7727" s="230"/>
      <c r="B7727" s="230"/>
      <c r="C7727" s="231"/>
      <c r="D7727" s="223"/>
      <c r="E7727" s="227"/>
      <c r="F7727" s="230"/>
      <c r="H7727" s="220"/>
      <c r="I7727" s="223"/>
    </row>
    <row r="7728" spans="1:9">
      <c r="A7728" s="230"/>
      <c r="B7728" s="230"/>
      <c r="C7728" s="231"/>
      <c r="D7728" s="223"/>
      <c r="E7728" s="227"/>
      <c r="F7728" s="230"/>
      <c r="H7728" s="220"/>
      <c r="I7728" s="223"/>
    </row>
    <row r="7729" spans="1:9">
      <c r="A7729" s="230"/>
      <c r="B7729" s="230"/>
      <c r="C7729" s="231"/>
      <c r="D7729" s="223"/>
      <c r="E7729" s="227"/>
      <c r="F7729" s="230"/>
      <c r="H7729" s="220"/>
      <c r="I7729" s="223"/>
    </row>
    <row r="7730" spans="1:9">
      <c r="A7730" s="230"/>
      <c r="B7730" s="230"/>
      <c r="C7730" s="231"/>
      <c r="D7730" s="223"/>
      <c r="E7730" s="227"/>
      <c r="F7730" s="230"/>
      <c r="H7730" s="220"/>
      <c r="I7730" s="223"/>
    </row>
    <row r="7731" spans="1:9">
      <c r="A7731" s="230"/>
      <c r="B7731" s="230"/>
      <c r="C7731" s="231"/>
      <c r="D7731" s="223"/>
      <c r="E7731" s="227"/>
      <c r="F7731" s="230"/>
      <c r="H7731" s="220"/>
      <c r="I7731" s="223"/>
    </row>
    <row r="7732" spans="1:9">
      <c r="A7732" s="230"/>
      <c r="B7732" s="230"/>
      <c r="C7732" s="231"/>
      <c r="D7732" s="223"/>
      <c r="E7732" s="227"/>
      <c r="F7732" s="230"/>
      <c r="H7732" s="220"/>
      <c r="I7732" s="223"/>
    </row>
    <row r="7733" spans="1:9">
      <c r="A7733" s="230"/>
      <c r="B7733" s="230"/>
      <c r="C7733" s="231"/>
      <c r="D7733" s="223"/>
      <c r="E7733" s="227"/>
      <c r="F7733" s="230"/>
      <c r="H7733" s="220"/>
      <c r="I7733" s="223"/>
    </row>
    <row r="7734" spans="1:9">
      <c r="A7734" s="230"/>
      <c r="B7734" s="230"/>
      <c r="C7734" s="231"/>
      <c r="D7734" s="223"/>
      <c r="E7734" s="227"/>
      <c r="F7734" s="230"/>
      <c r="H7734" s="220"/>
      <c r="I7734" s="223"/>
    </row>
    <row r="7735" spans="1:9">
      <c r="A7735" s="230"/>
      <c r="B7735" s="230"/>
      <c r="C7735" s="231"/>
      <c r="D7735" s="223"/>
      <c r="E7735" s="227"/>
      <c r="F7735" s="230"/>
      <c r="H7735" s="220"/>
      <c r="I7735" s="223"/>
    </row>
    <row r="7736" spans="1:9">
      <c r="A7736" s="230"/>
      <c r="B7736" s="230"/>
      <c r="C7736" s="231"/>
      <c r="D7736" s="223"/>
      <c r="E7736" s="227"/>
      <c r="F7736" s="230"/>
      <c r="H7736" s="220"/>
      <c r="I7736" s="223"/>
    </row>
    <row r="7737" spans="1:9">
      <c r="A7737" s="230"/>
      <c r="B7737" s="230"/>
      <c r="C7737" s="231"/>
      <c r="D7737" s="223"/>
      <c r="E7737" s="227"/>
      <c r="F7737" s="230"/>
      <c r="H7737" s="220"/>
      <c r="I7737" s="223"/>
    </row>
    <row r="7738" spans="1:9">
      <c r="A7738" s="230"/>
      <c r="B7738" s="230"/>
      <c r="C7738" s="231"/>
      <c r="D7738" s="223"/>
      <c r="E7738" s="227"/>
      <c r="F7738" s="230"/>
      <c r="H7738" s="220"/>
      <c r="I7738" s="223"/>
    </row>
    <row r="7739" spans="1:9">
      <c r="A7739" s="230"/>
      <c r="B7739" s="230"/>
      <c r="C7739" s="231"/>
      <c r="D7739" s="223"/>
      <c r="E7739" s="227"/>
      <c r="F7739" s="230"/>
      <c r="H7739" s="220"/>
      <c r="I7739" s="223"/>
    </row>
    <row r="7740" spans="1:9">
      <c r="A7740" s="230"/>
      <c r="B7740" s="230"/>
      <c r="C7740" s="231"/>
      <c r="D7740" s="223"/>
      <c r="E7740" s="227"/>
      <c r="F7740" s="230"/>
      <c r="H7740" s="220"/>
      <c r="I7740" s="223"/>
    </row>
    <row r="7741" spans="1:9">
      <c r="A7741" s="230"/>
      <c r="B7741" s="230"/>
      <c r="C7741" s="231"/>
      <c r="D7741" s="223"/>
      <c r="E7741" s="227"/>
      <c r="F7741" s="230"/>
      <c r="H7741" s="220"/>
      <c r="I7741" s="223"/>
    </row>
    <row r="7742" spans="1:9">
      <c r="A7742" s="230"/>
      <c r="B7742" s="230"/>
      <c r="C7742" s="231"/>
      <c r="D7742" s="223"/>
      <c r="E7742" s="227"/>
      <c r="F7742" s="230"/>
      <c r="H7742" s="220"/>
      <c r="I7742" s="223"/>
    </row>
    <row r="7743" spans="1:9">
      <c r="A7743" s="230"/>
      <c r="B7743" s="230"/>
      <c r="C7743" s="231"/>
      <c r="D7743" s="223"/>
      <c r="E7743" s="227"/>
      <c r="F7743" s="230"/>
      <c r="H7743" s="220"/>
      <c r="I7743" s="223"/>
    </row>
    <row r="7744" spans="1:9">
      <c r="A7744" s="230"/>
      <c r="B7744" s="230"/>
      <c r="C7744" s="231"/>
      <c r="D7744" s="223"/>
      <c r="E7744" s="227"/>
      <c r="F7744" s="230"/>
      <c r="H7744" s="220"/>
      <c r="I7744" s="223"/>
    </row>
    <row r="7745" spans="1:9">
      <c r="A7745" s="230"/>
      <c r="B7745" s="230"/>
      <c r="C7745" s="231"/>
      <c r="D7745" s="223"/>
      <c r="E7745" s="227"/>
      <c r="F7745" s="230"/>
      <c r="H7745" s="220"/>
      <c r="I7745" s="223"/>
    </row>
    <row r="7746" spans="1:9">
      <c r="A7746" s="230"/>
      <c r="B7746" s="230"/>
      <c r="C7746" s="231"/>
      <c r="D7746" s="223"/>
      <c r="E7746" s="227"/>
      <c r="F7746" s="230"/>
      <c r="H7746" s="220"/>
      <c r="I7746" s="223"/>
    </row>
    <row r="7747" spans="1:9">
      <c r="A7747" s="230"/>
      <c r="B7747" s="230"/>
      <c r="C7747" s="231"/>
      <c r="D7747" s="223"/>
      <c r="E7747" s="227"/>
      <c r="F7747" s="230"/>
      <c r="H7747" s="220"/>
      <c r="I7747" s="223"/>
    </row>
    <row r="7748" spans="1:9">
      <c r="A7748" s="230"/>
      <c r="B7748" s="230"/>
      <c r="C7748" s="231"/>
      <c r="D7748" s="223"/>
      <c r="E7748" s="227"/>
      <c r="F7748" s="230"/>
      <c r="H7748" s="220"/>
      <c r="I7748" s="223"/>
    </row>
    <row r="7749" spans="1:9">
      <c r="A7749" s="230"/>
      <c r="B7749" s="230"/>
      <c r="C7749" s="231"/>
      <c r="D7749" s="223"/>
      <c r="E7749" s="227"/>
      <c r="F7749" s="230"/>
      <c r="H7749" s="220"/>
      <c r="I7749" s="223"/>
    </row>
    <row r="7750" spans="1:9">
      <c r="A7750" s="230"/>
      <c r="B7750" s="230"/>
      <c r="C7750" s="231"/>
      <c r="D7750" s="223"/>
      <c r="E7750" s="227"/>
      <c r="F7750" s="230"/>
      <c r="H7750" s="220"/>
      <c r="I7750" s="223"/>
    </row>
    <row r="7751" spans="1:9">
      <c r="A7751" s="230"/>
      <c r="B7751" s="230"/>
      <c r="C7751" s="231"/>
      <c r="D7751" s="223"/>
      <c r="E7751" s="227"/>
      <c r="F7751" s="230"/>
      <c r="H7751" s="220"/>
      <c r="I7751" s="223"/>
    </row>
    <row r="7752" spans="1:9">
      <c r="A7752" s="230"/>
      <c r="B7752" s="230"/>
      <c r="C7752" s="231"/>
      <c r="D7752" s="223"/>
      <c r="E7752" s="227"/>
      <c r="F7752" s="230"/>
      <c r="H7752" s="220"/>
      <c r="I7752" s="223"/>
    </row>
    <row r="7753" spans="1:9">
      <c r="A7753" s="230"/>
      <c r="B7753" s="230"/>
      <c r="C7753" s="231"/>
      <c r="D7753" s="223"/>
      <c r="E7753" s="227"/>
      <c r="F7753" s="230"/>
      <c r="H7753" s="220"/>
      <c r="I7753" s="223"/>
    </row>
    <row r="7754" spans="1:9">
      <c r="A7754" s="230"/>
      <c r="B7754" s="230"/>
      <c r="C7754" s="231"/>
      <c r="D7754" s="223"/>
      <c r="E7754" s="227"/>
      <c r="F7754" s="230"/>
      <c r="H7754" s="220"/>
      <c r="I7754" s="223"/>
    </row>
    <row r="7755" spans="1:9">
      <c r="A7755" s="230"/>
      <c r="B7755" s="230"/>
      <c r="C7755" s="231"/>
      <c r="D7755" s="223"/>
      <c r="E7755" s="227"/>
      <c r="F7755" s="230"/>
      <c r="H7755" s="220"/>
      <c r="I7755" s="223"/>
    </row>
    <row r="7756" spans="1:9">
      <c r="A7756" s="230"/>
      <c r="B7756" s="230"/>
      <c r="C7756" s="231"/>
      <c r="D7756" s="223"/>
      <c r="E7756" s="227"/>
      <c r="F7756" s="230"/>
      <c r="H7756" s="220"/>
      <c r="I7756" s="223"/>
    </row>
    <row r="7757" spans="1:9">
      <c r="A7757" s="230"/>
      <c r="B7757" s="230"/>
      <c r="C7757" s="231"/>
      <c r="D7757" s="223"/>
      <c r="E7757" s="227"/>
      <c r="F7757" s="230"/>
      <c r="H7757" s="220"/>
      <c r="I7757" s="223"/>
    </row>
    <row r="7758" spans="1:9">
      <c r="A7758" s="230"/>
      <c r="B7758" s="230"/>
      <c r="C7758" s="231"/>
      <c r="D7758" s="223"/>
      <c r="E7758" s="227"/>
      <c r="F7758" s="230"/>
      <c r="H7758" s="220"/>
      <c r="I7758" s="223"/>
    </row>
    <row r="7759" spans="1:9">
      <c r="A7759" s="230"/>
      <c r="B7759" s="230"/>
      <c r="C7759" s="231"/>
      <c r="D7759" s="223"/>
      <c r="E7759" s="227"/>
      <c r="F7759" s="230"/>
      <c r="H7759" s="220"/>
      <c r="I7759" s="223"/>
    </row>
    <row r="7760" spans="1:9">
      <c r="A7760" s="230"/>
      <c r="B7760" s="230"/>
      <c r="C7760" s="231"/>
      <c r="D7760" s="223"/>
      <c r="E7760" s="227"/>
      <c r="F7760" s="230"/>
      <c r="H7760" s="220"/>
      <c r="I7760" s="223"/>
    </row>
    <row r="7761" spans="1:9">
      <c r="A7761" s="230"/>
      <c r="B7761" s="230"/>
      <c r="C7761" s="231"/>
      <c r="D7761" s="223"/>
      <c r="E7761" s="227"/>
      <c r="F7761" s="230"/>
      <c r="H7761" s="220"/>
      <c r="I7761" s="223"/>
    </row>
    <row r="7762" spans="1:9">
      <c r="A7762" s="230"/>
      <c r="B7762" s="230"/>
      <c r="C7762" s="231"/>
      <c r="D7762" s="223"/>
      <c r="E7762" s="227"/>
      <c r="F7762" s="230"/>
      <c r="H7762" s="220"/>
      <c r="I7762" s="223"/>
    </row>
    <row r="7763" spans="1:9">
      <c r="A7763" s="230"/>
      <c r="B7763" s="230"/>
      <c r="C7763" s="231"/>
      <c r="D7763" s="223"/>
      <c r="E7763" s="227"/>
      <c r="F7763" s="230"/>
      <c r="H7763" s="220"/>
      <c r="I7763" s="223"/>
    </row>
    <row r="7764" spans="1:9">
      <c r="A7764" s="230"/>
      <c r="B7764" s="230"/>
      <c r="C7764" s="231"/>
      <c r="D7764" s="223"/>
      <c r="E7764" s="227"/>
      <c r="F7764" s="230"/>
      <c r="H7764" s="220"/>
      <c r="I7764" s="223"/>
    </row>
    <row r="7765" spans="1:9">
      <c r="A7765" s="230"/>
      <c r="B7765" s="230"/>
      <c r="C7765" s="231"/>
      <c r="D7765" s="223"/>
      <c r="E7765" s="227"/>
      <c r="F7765" s="230"/>
      <c r="H7765" s="220"/>
      <c r="I7765" s="223"/>
    </row>
    <row r="7766" spans="1:9">
      <c r="A7766" s="230"/>
      <c r="B7766" s="230"/>
      <c r="C7766" s="231"/>
      <c r="D7766" s="223"/>
      <c r="E7766" s="227"/>
      <c r="F7766" s="230"/>
      <c r="H7766" s="220"/>
      <c r="I7766" s="223"/>
    </row>
    <row r="7767" spans="1:9">
      <c r="A7767" s="230"/>
      <c r="B7767" s="230"/>
      <c r="C7767" s="231"/>
      <c r="D7767" s="223"/>
      <c r="E7767" s="227"/>
      <c r="F7767" s="230"/>
      <c r="H7767" s="220"/>
      <c r="I7767" s="223"/>
    </row>
    <row r="7768" spans="1:9">
      <c r="A7768" s="230"/>
      <c r="B7768" s="230"/>
      <c r="C7768" s="231"/>
      <c r="D7768" s="223"/>
      <c r="E7768" s="227"/>
      <c r="F7768" s="230"/>
      <c r="H7768" s="220"/>
      <c r="I7768" s="223"/>
    </row>
    <row r="7769" spans="1:9">
      <c r="A7769" s="230"/>
      <c r="B7769" s="230"/>
      <c r="C7769" s="231"/>
      <c r="D7769" s="223"/>
      <c r="E7769" s="227"/>
      <c r="F7769" s="230"/>
      <c r="H7769" s="220"/>
      <c r="I7769" s="223"/>
    </row>
    <row r="7770" spans="1:9">
      <c r="A7770" s="230"/>
      <c r="B7770" s="230"/>
      <c r="C7770" s="231"/>
      <c r="D7770" s="223"/>
      <c r="E7770" s="227"/>
      <c r="F7770" s="230"/>
      <c r="H7770" s="220"/>
      <c r="I7770" s="223"/>
    </row>
    <row r="7771" spans="1:9">
      <c r="A7771" s="230"/>
      <c r="B7771" s="230"/>
      <c r="C7771" s="231"/>
      <c r="D7771" s="223"/>
      <c r="E7771" s="227"/>
      <c r="F7771" s="230"/>
      <c r="H7771" s="220"/>
      <c r="I7771" s="223"/>
    </row>
    <row r="7772" spans="1:9">
      <c r="A7772" s="230"/>
      <c r="B7772" s="230"/>
      <c r="C7772" s="231"/>
      <c r="D7772" s="223"/>
      <c r="E7772" s="227"/>
      <c r="F7772" s="230"/>
      <c r="H7772" s="220"/>
      <c r="I7772" s="223"/>
    </row>
    <row r="7773" spans="1:9">
      <c r="A7773" s="230"/>
      <c r="B7773" s="230"/>
      <c r="C7773" s="231"/>
      <c r="D7773" s="223"/>
      <c r="E7773" s="227"/>
      <c r="F7773" s="230"/>
      <c r="H7773" s="220"/>
      <c r="I7773" s="223"/>
    </row>
    <row r="7774" spans="1:9">
      <c r="A7774" s="230"/>
      <c r="B7774" s="230"/>
      <c r="C7774" s="231"/>
      <c r="D7774" s="223"/>
      <c r="E7774" s="227"/>
      <c r="F7774" s="230"/>
      <c r="H7774" s="220"/>
      <c r="I7774" s="223"/>
    </row>
    <row r="7775" spans="1:9">
      <c r="A7775" s="230"/>
      <c r="B7775" s="230"/>
      <c r="C7775" s="231"/>
      <c r="D7775" s="223"/>
      <c r="E7775" s="227"/>
      <c r="F7775" s="230"/>
      <c r="H7775" s="220"/>
      <c r="I7775" s="223"/>
    </row>
    <row r="7776" spans="1:9">
      <c r="A7776" s="230"/>
      <c r="B7776" s="230"/>
      <c r="C7776" s="231"/>
      <c r="D7776" s="223"/>
      <c r="E7776" s="227"/>
      <c r="F7776" s="230"/>
      <c r="H7776" s="220"/>
      <c r="I7776" s="223"/>
    </row>
    <row r="7777" spans="1:9">
      <c r="A7777" s="230"/>
      <c r="B7777" s="230"/>
      <c r="C7777" s="231"/>
      <c r="D7777" s="223"/>
      <c r="E7777" s="227"/>
      <c r="F7777" s="230"/>
      <c r="H7777" s="220"/>
      <c r="I7777" s="223"/>
    </row>
    <row r="7778" spans="1:9">
      <c r="A7778" s="230"/>
      <c r="B7778" s="230"/>
      <c r="C7778" s="231"/>
      <c r="D7778" s="223"/>
      <c r="E7778" s="227"/>
      <c r="F7778" s="230"/>
      <c r="H7778" s="220"/>
      <c r="I7778" s="223"/>
    </row>
    <row r="7779" spans="1:9">
      <c r="A7779" s="230"/>
      <c r="B7779" s="230"/>
      <c r="C7779" s="231"/>
      <c r="D7779" s="223"/>
      <c r="E7779" s="227"/>
      <c r="F7779" s="230"/>
      <c r="H7779" s="220"/>
      <c r="I7779" s="223"/>
    </row>
    <row r="7780" spans="1:9">
      <c r="A7780" s="230"/>
      <c r="B7780" s="230"/>
      <c r="C7780" s="231"/>
      <c r="D7780" s="223"/>
      <c r="E7780" s="227"/>
      <c r="F7780" s="230"/>
      <c r="H7780" s="220"/>
      <c r="I7780" s="223"/>
    </row>
    <row r="7781" spans="1:9">
      <c r="A7781" s="230"/>
      <c r="B7781" s="230"/>
      <c r="C7781" s="231"/>
      <c r="D7781" s="223"/>
      <c r="E7781" s="227"/>
      <c r="F7781" s="230"/>
      <c r="H7781" s="220"/>
      <c r="I7781" s="223"/>
    </row>
    <row r="7782" spans="1:9">
      <c r="A7782" s="230"/>
      <c r="B7782" s="230"/>
      <c r="C7782" s="231"/>
      <c r="D7782" s="223"/>
      <c r="E7782" s="227"/>
      <c r="F7782" s="230"/>
      <c r="H7782" s="220"/>
      <c r="I7782" s="223"/>
    </row>
    <row r="7783" spans="1:9">
      <c r="A7783" s="230"/>
      <c r="B7783" s="230"/>
      <c r="C7783" s="231"/>
      <c r="D7783" s="223"/>
      <c r="E7783" s="227"/>
      <c r="F7783" s="230"/>
      <c r="H7783" s="220"/>
      <c r="I7783" s="223"/>
    </row>
    <row r="7784" spans="1:9">
      <c r="A7784" s="230"/>
      <c r="B7784" s="230"/>
      <c r="C7784" s="231"/>
      <c r="D7784" s="223"/>
      <c r="E7784" s="227"/>
      <c r="F7784" s="230"/>
      <c r="H7784" s="220"/>
      <c r="I7784" s="223"/>
    </row>
    <row r="7785" spans="1:9">
      <c r="A7785" s="230"/>
      <c r="B7785" s="230"/>
      <c r="C7785" s="231"/>
      <c r="D7785" s="223"/>
      <c r="E7785" s="227"/>
      <c r="F7785" s="230"/>
      <c r="H7785" s="220"/>
      <c r="I7785" s="223"/>
    </row>
    <row r="7786" spans="1:9">
      <c r="A7786" s="230"/>
      <c r="B7786" s="230"/>
      <c r="C7786" s="231"/>
      <c r="D7786" s="223"/>
      <c r="E7786" s="227"/>
      <c r="F7786" s="230"/>
      <c r="H7786" s="220"/>
      <c r="I7786" s="223"/>
    </row>
    <row r="7787" spans="1:9">
      <c r="A7787" s="230"/>
      <c r="B7787" s="230"/>
      <c r="C7787" s="231"/>
      <c r="D7787" s="223"/>
      <c r="E7787" s="227"/>
      <c r="F7787" s="230"/>
      <c r="H7787" s="220"/>
      <c r="I7787" s="223"/>
    </row>
    <row r="7788" spans="1:9">
      <c r="A7788" s="230"/>
      <c r="B7788" s="230"/>
      <c r="C7788" s="231"/>
      <c r="D7788" s="223"/>
      <c r="E7788" s="227"/>
      <c r="F7788" s="230"/>
      <c r="H7788" s="220"/>
      <c r="I7788" s="223"/>
    </row>
    <row r="7789" spans="1:9">
      <c r="A7789" s="230"/>
      <c r="B7789" s="230"/>
      <c r="C7789" s="231"/>
      <c r="D7789" s="223"/>
      <c r="E7789" s="227"/>
      <c r="F7789" s="230"/>
      <c r="H7789" s="220"/>
      <c r="I7789" s="223"/>
    </row>
    <row r="7790" spans="1:9">
      <c r="A7790" s="230"/>
      <c r="B7790" s="230"/>
      <c r="C7790" s="231"/>
      <c r="D7790" s="223"/>
      <c r="E7790" s="227"/>
      <c r="F7790" s="230"/>
      <c r="H7790" s="220"/>
      <c r="I7790" s="223"/>
    </row>
    <row r="7791" spans="1:9">
      <c r="A7791" s="230"/>
      <c r="B7791" s="230"/>
      <c r="C7791" s="231"/>
      <c r="D7791" s="223"/>
      <c r="E7791" s="227"/>
      <c r="F7791" s="230"/>
      <c r="H7791" s="220"/>
      <c r="I7791" s="223"/>
    </row>
    <row r="7792" spans="1:9">
      <c r="A7792" s="230"/>
      <c r="B7792" s="230"/>
      <c r="C7792" s="231"/>
      <c r="D7792" s="223"/>
      <c r="E7792" s="227"/>
      <c r="F7792" s="230"/>
      <c r="H7792" s="220"/>
      <c r="I7792" s="223"/>
    </row>
    <row r="7793" spans="1:9">
      <c r="A7793" s="230"/>
      <c r="B7793" s="230"/>
      <c r="C7793" s="231"/>
      <c r="D7793" s="223"/>
      <c r="E7793" s="227"/>
      <c r="F7793" s="230"/>
      <c r="H7793" s="220"/>
      <c r="I7793" s="223"/>
    </row>
    <row r="7794" spans="1:9">
      <c r="A7794" s="230"/>
      <c r="B7794" s="230"/>
      <c r="C7794" s="231"/>
      <c r="D7794" s="223"/>
      <c r="E7794" s="227"/>
      <c r="F7794" s="230"/>
      <c r="H7794" s="220"/>
      <c r="I7794" s="223"/>
    </row>
    <row r="7795" spans="1:9">
      <c r="A7795" s="230"/>
      <c r="B7795" s="230"/>
      <c r="C7795" s="231"/>
      <c r="D7795" s="223"/>
      <c r="E7795" s="227"/>
      <c r="F7795" s="230"/>
      <c r="H7795" s="220"/>
      <c r="I7795" s="223"/>
    </row>
    <row r="7796" spans="1:9">
      <c r="A7796" s="230"/>
      <c r="B7796" s="230"/>
      <c r="C7796" s="231"/>
      <c r="D7796" s="223"/>
      <c r="E7796" s="227"/>
      <c r="F7796" s="230"/>
      <c r="H7796" s="220"/>
      <c r="I7796" s="223"/>
    </row>
    <row r="7797" spans="1:9">
      <c r="A7797" s="230"/>
      <c r="B7797" s="230"/>
      <c r="C7797" s="231"/>
      <c r="D7797" s="223"/>
      <c r="E7797" s="227"/>
      <c r="F7797" s="230"/>
      <c r="H7797" s="220"/>
      <c r="I7797" s="223"/>
    </row>
    <row r="7798" spans="1:9">
      <c r="A7798" s="230"/>
      <c r="B7798" s="230"/>
      <c r="C7798" s="231"/>
      <c r="D7798" s="223"/>
      <c r="E7798" s="227"/>
      <c r="F7798" s="230"/>
      <c r="H7798" s="220"/>
      <c r="I7798" s="223"/>
    </row>
    <row r="7799" spans="1:9">
      <c r="A7799" s="230"/>
      <c r="B7799" s="230"/>
      <c r="C7799" s="231"/>
      <c r="D7799" s="223"/>
      <c r="E7799" s="227"/>
      <c r="F7799" s="230"/>
      <c r="H7799" s="220"/>
      <c r="I7799" s="223"/>
    </row>
    <row r="7800" spans="1:9">
      <c r="A7800" s="230"/>
      <c r="B7800" s="230"/>
      <c r="C7800" s="231"/>
      <c r="D7800" s="223"/>
      <c r="E7800" s="227"/>
      <c r="F7800" s="230"/>
      <c r="H7800" s="220"/>
      <c r="I7800" s="223"/>
    </row>
    <row r="7801" spans="1:9">
      <c r="A7801" s="230"/>
      <c r="B7801" s="230"/>
      <c r="C7801" s="231"/>
      <c r="D7801" s="223"/>
      <c r="E7801" s="227"/>
      <c r="F7801" s="230"/>
      <c r="H7801" s="220"/>
      <c r="I7801" s="223"/>
    </row>
    <row r="7802" spans="1:9">
      <c r="A7802" s="230"/>
      <c r="B7802" s="230"/>
      <c r="C7802" s="231"/>
      <c r="D7802" s="223"/>
      <c r="E7802" s="227"/>
      <c r="F7802" s="230"/>
      <c r="H7802" s="220"/>
      <c r="I7802" s="223"/>
    </row>
    <row r="7803" spans="1:9">
      <c r="A7803" s="230"/>
      <c r="B7803" s="230"/>
      <c r="C7803" s="231"/>
      <c r="D7803" s="223"/>
      <c r="E7803" s="227"/>
      <c r="F7803" s="230"/>
      <c r="H7803" s="220"/>
      <c r="I7803" s="223"/>
    </row>
    <row r="7804" spans="1:9">
      <c r="A7804" s="230"/>
      <c r="B7804" s="230"/>
      <c r="C7804" s="231"/>
      <c r="D7804" s="223"/>
      <c r="E7804" s="227"/>
      <c r="F7804" s="230"/>
      <c r="H7804" s="220"/>
      <c r="I7804" s="223"/>
    </row>
    <row r="7805" spans="1:9">
      <c r="A7805" s="230"/>
      <c r="B7805" s="230"/>
      <c r="C7805" s="231"/>
      <c r="D7805" s="223"/>
      <c r="E7805" s="227"/>
      <c r="F7805" s="230"/>
      <c r="H7805" s="220"/>
      <c r="I7805" s="223"/>
    </row>
    <row r="7806" spans="1:9">
      <c r="A7806" s="230"/>
      <c r="B7806" s="230"/>
      <c r="C7806" s="231"/>
      <c r="D7806" s="223"/>
      <c r="E7806" s="227"/>
      <c r="F7806" s="230"/>
      <c r="H7806" s="220"/>
      <c r="I7806" s="223"/>
    </row>
    <row r="7807" spans="1:9">
      <c r="A7807" s="230"/>
      <c r="B7807" s="230"/>
      <c r="C7807" s="231"/>
      <c r="D7807" s="223"/>
      <c r="E7807" s="227"/>
      <c r="F7807" s="230"/>
      <c r="H7807" s="220"/>
      <c r="I7807" s="223"/>
    </row>
    <row r="7808" spans="1:9">
      <c r="A7808" s="230"/>
      <c r="B7808" s="230"/>
      <c r="C7808" s="231"/>
      <c r="D7808" s="223"/>
      <c r="E7808" s="227"/>
      <c r="F7808" s="230"/>
      <c r="H7808" s="220"/>
      <c r="I7808" s="223"/>
    </row>
    <row r="7809" spans="1:9">
      <c r="A7809" s="230"/>
      <c r="B7809" s="230"/>
      <c r="C7809" s="231"/>
      <c r="D7809" s="223"/>
      <c r="E7809" s="227"/>
      <c r="F7809" s="230"/>
      <c r="H7809" s="220"/>
      <c r="I7809" s="223"/>
    </row>
    <row r="7810" spans="1:9">
      <c r="A7810" s="230"/>
      <c r="B7810" s="230"/>
      <c r="C7810" s="231"/>
      <c r="D7810" s="223"/>
      <c r="E7810" s="227"/>
      <c r="F7810" s="230"/>
      <c r="H7810" s="220"/>
      <c r="I7810" s="223"/>
    </row>
    <row r="7811" spans="1:9">
      <c r="A7811" s="230"/>
      <c r="B7811" s="230"/>
      <c r="C7811" s="231"/>
      <c r="D7811" s="223"/>
      <c r="E7811" s="227"/>
      <c r="F7811" s="230"/>
      <c r="H7811" s="220"/>
      <c r="I7811" s="223"/>
    </row>
    <row r="7812" spans="1:9">
      <c r="A7812" s="230"/>
      <c r="B7812" s="230"/>
      <c r="C7812" s="231"/>
      <c r="D7812" s="223"/>
      <c r="E7812" s="227"/>
      <c r="F7812" s="230"/>
      <c r="H7812" s="220"/>
      <c r="I7812" s="223"/>
    </row>
    <row r="7813" spans="1:9">
      <c r="A7813" s="230"/>
      <c r="B7813" s="230"/>
      <c r="C7813" s="231"/>
      <c r="D7813" s="223"/>
      <c r="E7813" s="227"/>
      <c r="F7813" s="230"/>
      <c r="H7813" s="220"/>
      <c r="I7813" s="223"/>
    </row>
    <row r="7814" spans="1:9">
      <c r="A7814" s="230"/>
      <c r="B7814" s="230"/>
      <c r="C7814" s="231"/>
      <c r="D7814" s="223"/>
      <c r="E7814" s="227"/>
      <c r="F7814" s="230"/>
      <c r="H7814" s="220"/>
      <c r="I7814" s="223"/>
    </row>
    <row r="7815" spans="1:9">
      <c r="A7815" s="230"/>
      <c r="B7815" s="230"/>
      <c r="C7815" s="231"/>
      <c r="D7815" s="223"/>
      <c r="E7815" s="227"/>
      <c r="F7815" s="230"/>
      <c r="H7815" s="220"/>
      <c r="I7815" s="223"/>
    </row>
    <row r="7816" spans="1:9">
      <c r="A7816" s="230"/>
      <c r="B7816" s="230"/>
      <c r="C7816" s="231"/>
      <c r="D7816" s="223"/>
      <c r="E7816" s="227"/>
      <c r="F7816" s="230"/>
      <c r="H7816" s="220"/>
      <c r="I7816" s="223"/>
    </row>
    <row r="7817" spans="1:9">
      <c r="A7817" s="230"/>
      <c r="B7817" s="230"/>
      <c r="C7817" s="231"/>
      <c r="D7817" s="223"/>
      <c r="E7817" s="227"/>
      <c r="F7817" s="230"/>
      <c r="H7817" s="220"/>
      <c r="I7817" s="223"/>
    </row>
    <row r="7818" spans="1:9">
      <c r="A7818" s="230"/>
      <c r="B7818" s="230"/>
      <c r="C7818" s="231"/>
      <c r="D7818" s="223"/>
      <c r="E7818" s="227"/>
      <c r="F7818" s="230"/>
      <c r="H7818" s="220"/>
      <c r="I7818" s="223"/>
    </row>
    <row r="7819" spans="1:9">
      <c r="A7819" s="230"/>
      <c r="B7819" s="230"/>
      <c r="C7819" s="231"/>
      <c r="D7819" s="223"/>
      <c r="E7819" s="227"/>
      <c r="F7819" s="230"/>
      <c r="H7819" s="220"/>
      <c r="I7819" s="223"/>
    </row>
    <row r="7820" spans="1:9">
      <c r="A7820" s="230"/>
      <c r="B7820" s="230"/>
      <c r="C7820" s="231"/>
      <c r="D7820" s="223"/>
      <c r="E7820" s="227"/>
      <c r="F7820" s="230"/>
      <c r="H7820" s="220"/>
      <c r="I7820" s="223"/>
    </row>
    <row r="7821" spans="1:9">
      <c r="A7821" s="230"/>
      <c r="B7821" s="230"/>
      <c r="C7821" s="231"/>
      <c r="D7821" s="223"/>
      <c r="E7821" s="227"/>
      <c r="F7821" s="230"/>
      <c r="H7821" s="220"/>
      <c r="I7821" s="223"/>
    </row>
    <row r="7822" spans="1:9">
      <c r="A7822" s="230"/>
      <c r="B7822" s="230"/>
      <c r="C7822" s="231"/>
      <c r="D7822" s="223"/>
      <c r="E7822" s="227"/>
      <c r="F7822" s="230"/>
      <c r="H7822" s="220"/>
      <c r="I7822" s="223"/>
    </row>
    <row r="7823" spans="1:9">
      <c r="A7823" s="230"/>
      <c r="B7823" s="230"/>
      <c r="C7823" s="231"/>
      <c r="D7823" s="223"/>
      <c r="E7823" s="227"/>
      <c r="F7823" s="230"/>
      <c r="H7823" s="220"/>
      <c r="I7823" s="223"/>
    </row>
    <row r="7824" spans="1:9">
      <c r="A7824" s="230"/>
      <c r="B7824" s="230"/>
      <c r="C7824" s="231"/>
      <c r="D7824" s="223"/>
      <c r="E7824" s="227"/>
      <c r="F7824" s="230"/>
      <c r="H7824" s="220"/>
      <c r="I7824" s="223"/>
    </row>
    <row r="7825" spans="1:9">
      <c r="A7825" s="230"/>
      <c r="B7825" s="230"/>
      <c r="C7825" s="231"/>
      <c r="D7825" s="223"/>
      <c r="E7825" s="227"/>
      <c r="F7825" s="230"/>
      <c r="H7825" s="220"/>
      <c r="I7825" s="223"/>
    </row>
    <row r="7826" spans="1:9">
      <c r="A7826" s="230"/>
      <c r="B7826" s="230"/>
      <c r="C7826" s="231"/>
      <c r="D7826" s="223"/>
      <c r="E7826" s="227"/>
      <c r="F7826" s="230"/>
      <c r="H7826" s="220"/>
      <c r="I7826" s="223"/>
    </row>
    <row r="7827" spans="1:9">
      <c r="A7827" s="230"/>
      <c r="B7827" s="230"/>
      <c r="C7827" s="231"/>
      <c r="D7827" s="223"/>
      <c r="E7827" s="227"/>
      <c r="F7827" s="230"/>
      <c r="H7827" s="220"/>
      <c r="I7827" s="223"/>
    </row>
    <row r="7828" spans="1:9">
      <c r="A7828" s="230"/>
      <c r="B7828" s="230"/>
      <c r="C7828" s="231"/>
      <c r="D7828" s="223"/>
      <c r="E7828" s="227"/>
      <c r="F7828" s="230"/>
      <c r="H7828" s="220"/>
      <c r="I7828" s="223"/>
    </row>
    <row r="7829" spans="1:9">
      <c r="A7829" s="230"/>
      <c r="B7829" s="230"/>
      <c r="C7829" s="231"/>
      <c r="D7829" s="223"/>
      <c r="E7829" s="227"/>
      <c r="F7829" s="230"/>
      <c r="H7829" s="220"/>
      <c r="I7829" s="223"/>
    </row>
    <row r="7830" spans="1:9">
      <c r="A7830" s="230"/>
      <c r="B7830" s="230"/>
      <c r="C7830" s="231"/>
      <c r="D7830" s="223"/>
      <c r="E7830" s="227"/>
      <c r="F7830" s="230"/>
      <c r="H7830" s="220"/>
      <c r="I7830" s="223"/>
    </row>
    <row r="7831" spans="1:9">
      <c r="A7831" s="230"/>
      <c r="B7831" s="230"/>
      <c r="C7831" s="231"/>
      <c r="D7831" s="223"/>
      <c r="E7831" s="227"/>
      <c r="F7831" s="230"/>
      <c r="H7831" s="220"/>
      <c r="I7831" s="223"/>
    </row>
    <row r="7832" spans="1:9">
      <c r="A7832" s="230"/>
      <c r="B7832" s="230"/>
      <c r="C7832" s="231"/>
      <c r="D7832" s="223"/>
      <c r="E7832" s="227"/>
      <c r="F7832" s="230"/>
      <c r="H7832" s="220"/>
      <c r="I7832" s="223"/>
    </row>
    <row r="7833" spans="1:9">
      <c r="A7833" s="230"/>
      <c r="B7833" s="230"/>
      <c r="C7833" s="231"/>
      <c r="D7833" s="223"/>
      <c r="E7833" s="227"/>
      <c r="F7833" s="230"/>
      <c r="H7833" s="220"/>
      <c r="I7833" s="223"/>
    </row>
    <row r="7834" spans="1:9">
      <c r="A7834" s="230"/>
      <c r="B7834" s="230"/>
      <c r="C7834" s="231"/>
      <c r="D7834" s="223"/>
      <c r="E7834" s="227"/>
      <c r="F7834" s="230"/>
      <c r="H7834" s="220"/>
      <c r="I7834" s="223"/>
    </row>
    <row r="7835" spans="1:9">
      <c r="A7835" s="230"/>
      <c r="B7835" s="230"/>
      <c r="C7835" s="231"/>
      <c r="D7835" s="223"/>
      <c r="E7835" s="227"/>
      <c r="F7835" s="230"/>
      <c r="H7835" s="220"/>
      <c r="I7835" s="223"/>
    </row>
    <row r="7836" spans="1:9">
      <c r="A7836" s="230"/>
      <c r="B7836" s="230"/>
      <c r="C7836" s="231"/>
      <c r="D7836" s="223"/>
      <c r="E7836" s="227"/>
      <c r="F7836" s="230"/>
      <c r="H7836" s="220"/>
      <c r="I7836" s="223"/>
    </row>
    <row r="7837" spans="1:9">
      <c r="A7837" s="230"/>
      <c r="B7837" s="230"/>
      <c r="C7837" s="231"/>
      <c r="D7837" s="223"/>
      <c r="E7837" s="227"/>
      <c r="F7837" s="230"/>
      <c r="H7837" s="220"/>
      <c r="I7837" s="223"/>
    </row>
    <row r="7838" spans="1:9">
      <c r="A7838" s="230"/>
      <c r="B7838" s="230"/>
      <c r="C7838" s="231"/>
      <c r="D7838" s="223"/>
      <c r="E7838" s="227"/>
      <c r="F7838" s="230"/>
      <c r="H7838" s="220"/>
      <c r="I7838" s="223"/>
    </row>
    <row r="7839" spans="1:9">
      <c r="A7839" s="230"/>
      <c r="B7839" s="230"/>
      <c r="C7839" s="231"/>
      <c r="D7839" s="223"/>
      <c r="E7839" s="227"/>
      <c r="F7839" s="230"/>
      <c r="H7839" s="220"/>
      <c r="I7839" s="223"/>
    </row>
    <row r="7840" spans="1:9">
      <c r="A7840" s="230"/>
      <c r="B7840" s="230"/>
      <c r="C7840" s="231"/>
      <c r="D7840" s="223"/>
      <c r="E7840" s="227"/>
      <c r="F7840" s="230"/>
      <c r="H7840" s="220"/>
      <c r="I7840" s="223"/>
    </row>
    <row r="7841" spans="1:9">
      <c r="A7841" s="230"/>
      <c r="B7841" s="230"/>
      <c r="C7841" s="231"/>
      <c r="D7841" s="223"/>
      <c r="E7841" s="227"/>
      <c r="F7841" s="230"/>
      <c r="H7841" s="220"/>
      <c r="I7841" s="223"/>
    </row>
    <row r="7842" spans="1:9">
      <c r="A7842" s="230"/>
      <c r="B7842" s="230"/>
      <c r="C7842" s="231"/>
      <c r="D7842" s="223"/>
      <c r="E7842" s="227"/>
      <c r="F7842" s="230"/>
      <c r="H7842" s="220"/>
      <c r="I7842" s="223"/>
    </row>
    <row r="7843" spans="1:9">
      <c r="A7843" s="230"/>
      <c r="B7843" s="230"/>
      <c r="C7843" s="231"/>
      <c r="D7843" s="223"/>
      <c r="E7843" s="227"/>
      <c r="F7843" s="230"/>
      <c r="H7843" s="220"/>
      <c r="I7843" s="223"/>
    </row>
    <row r="7844" spans="1:9">
      <c r="A7844" s="230"/>
      <c r="B7844" s="230"/>
      <c r="C7844" s="231"/>
      <c r="D7844" s="223"/>
      <c r="E7844" s="227"/>
      <c r="F7844" s="230"/>
      <c r="H7844" s="220"/>
      <c r="I7844" s="223"/>
    </row>
    <row r="7845" spans="1:9">
      <c r="A7845" s="230"/>
      <c r="B7845" s="230"/>
      <c r="C7845" s="231"/>
      <c r="D7845" s="223"/>
      <c r="E7845" s="227"/>
      <c r="F7845" s="230"/>
      <c r="H7845" s="220"/>
      <c r="I7845" s="223"/>
    </row>
    <row r="7846" spans="1:9">
      <c r="A7846" s="230"/>
      <c r="B7846" s="230"/>
      <c r="C7846" s="231"/>
      <c r="D7846" s="223"/>
      <c r="E7846" s="227"/>
      <c r="F7846" s="230"/>
      <c r="H7846" s="220"/>
      <c r="I7846" s="223"/>
    </row>
    <row r="7847" spans="1:9">
      <c r="A7847" s="230"/>
      <c r="B7847" s="230"/>
      <c r="C7847" s="231"/>
      <c r="D7847" s="223"/>
      <c r="E7847" s="227"/>
      <c r="F7847" s="230"/>
      <c r="H7847" s="220"/>
      <c r="I7847" s="223"/>
    </row>
    <row r="7848" spans="1:9">
      <c r="A7848" s="230"/>
      <c r="B7848" s="230"/>
      <c r="C7848" s="231"/>
      <c r="D7848" s="223"/>
      <c r="E7848" s="227"/>
      <c r="F7848" s="230"/>
      <c r="H7848" s="220"/>
      <c r="I7848" s="223"/>
    </row>
    <row r="7849" spans="1:9">
      <c r="A7849" s="230"/>
      <c r="B7849" s="230"/>
      <c r="C7849" s="231"/>
      <c r="D7849" s="223"/>
      <c r="E7849" s="227"/>
      <c r="F7849" s="230"/>
      <c r="H7849" s="220"/>
      <c r="I7849" s="223"/>
    </row>
    <row r="7850" spans="1:9">
      <c r="A7850" s="230"/>
      <c r="B7850" s="230"/>
      <c r="C7850" s="231"/>
      <c r="D7850" s="223"/>
      <c r="E7850" s="227"/>
      <c r="F7850" s="230"/>
      <c r="H7850" s="220"/>
      <c r="I7850" s="223"/>
    </row>
    <row r="7851" spans="1:9">
      <c r="A7851" s="230"/>
      <c r="B7851" s="230"/>
      <c r="C7851" s="231"/>
      <c r="D7851" s="223"/>
      <c r="E7851" s="227"/>
      <c r="F7851" s="230"/>
      <c r="H7851" s="220"/>
      <c r="I7851" s="223"/>
    </row>
    <row r="7852" spans="1:9">
      <c r="A7852" s="230"/>
      <c r="B7852" s="230"/>
      <c r="C7852" s="231"/>
      <c r="D7852" s="223"/>
      <c r="E7852" s="227"/>
      <c r="F7852" s="230"/>
      <c r="H7852" s="220"/>
      <c r="I7852" s="223"/>
    </row>
    <row r="7853" spans="1:9">
      <c r="A7853" s="230"/>
      <c r="B7853" s="230"/>
      <c r="C7853" s="231"/>
      <c r="D7853" s="223"/>
      <c r="E7853" s="227"/>
      <c r="F7853" s="230"/>
      <c r="H7853" s="220"/>
      <c r="I7853" s="223"/>
    </row>
    <row r="7854" spans="1:9">
      <c r="A7854" s="230"/>
      <c r="B7854" s="230"/>
      <c r="C7854" s="231"/>
      <c r="D7854" s="223"/>
      <c r="E7854" s="227"/>
      <c r="F7854" s="230"/>
      <c r="H7854" s="220"/>
      <c r="I7854" s="223"/>
    </row>
    <row r="7855" spans="1:9">
      <c r="A7855" s="230"/>
      <c r="B7855" s="230"/>
      <c r="C7855" s="231"/>
      <c r="D7855" s="223"/>
      <c r="E7855" s="227"/>
      <c r="F7855" s="230"/>
      <c r="H7855" s="220"/>
      <c r="I7855" s="223"/>
    </row>
    <row r="7856" spans="1:9">
      <c r="A7856" s="230"/>
      <c r="B7856" s="230"/>
      <c r="C7856" s="231"/>
      <c r="D7856" s="223"/>
      <c r="E7856" s="227"/>
      <c r="F7856" s="230"/>
      <c r="H7856" s="220"/>
      <c r="I7856" s="223"/>
    </row>
    <row r="7857" spans="1:9">
      <c r="A7857" s="230"/>
      <c r="B7857" s="230"/>
      <c r="C7857" s="231"/>
      <c r="D7857" s="223"/>
      <c r="E7857" s="227"/>
      <c r="F7857" s="230"/>
      <c r="H7857" s="220"/>
      <c r="I7857" s="223"/>
    </row>
    <row r="7858" spans="1:9">
      <c r="A7858" s="230"/>
      <c r="B7858" s="230"/>
      <c r="C7858" s="231"/>
      <c r="D7858" s="223"/>
      <c r="E7858" s="227"/>
      <c r="F7858" s="230"/>
      <c r="H7858" s="220"/>
      <c r="I7858" s="223"/>
    </row>
    <row r="7859" spans="1:9">
      <c r="A7859" s="230"/>
      <c r="B7859" s="230"/>
      <c r="C7859" s="231"/>
      <c r="D7859" s="223"/>
      <c r="E7859" s="227"/>
      <c r="F7859" s="230"/>
      <c r="H7859" s="220"/>
      <c r="I7859" s="223"/>
    </row>
    <row r="7860" spans="1:9">
      <c r="A7860" s="230"/>
      <c r="B7860" s="230"/>
      <c r="C7860" s="231"/>
      <c r="D7860" s="223"/>
      <c r="E7860" s="227"/>
      <c r="F7860" s="230"/>
      <c r="H7860" s="220"/>
      <c r="I7860" s="223"/>
    </row>
    <row r="7861" spans="1:9">
      <c r="A7861" s="230"/>
      <c r="B7861" s="230"/>
      <c r="C7861" s="231"/>
      <c r="D7861" s="223"/>
      <c r="E7861" s="227"/>
      <c r="F7861" s="230"/>
      <c r="H7861" s="220"/>
      <c r="I7861" s="223"/>
    </row>
    <row r="7862" spans="1:9">
      <c r="A7862" s="230"/>
      <c r="B7862" s="230"/>
      <c r="C7862" s="231"/>
      <c r="D7862" s="223"/>
      <c r="E7862" s="227"/>
      <c r="F7862" s="230"/>
      <c r="H7862" s="220"/>
      <c r="I7862" s="223"/>
    </row>
    <row r="7863" spans="1:9">
      <c r="A7863" s="230"/>
      <c r="B7863" s="230"/>
      <c r="C7863" s="231"/>
      <c r="D7863" s="223"/>
      <c r="E7863" s="227"/>
      <c r="F7863" s="230"/>
      <c r="H7863" s="220"/>
      <c r="I7863" s="223"/>
    </row>
    <row r="7864" spans="1:9">
      <c r="A7864" s="230"/>
      <c r="B7864" s="230"/>
      <c r="C7864" s="231"/>
      <c r="D7864" s="223"/>
      <c r="E7864" s="227"/>
      <c r="F7864" s="230"/>
      <c r="H7864" s="220"/>
      <c r="I7864" s="223"/>
    </row>
    <row r="7865" spans="1:9">
      <c r="A7865" s="230"/>
      <c r="B7865" s="230"/>
      <c r="C7865" s="231"/>
      <c r="D7865" s="223"/>
      <c r="E7865" s="227"/>
      <c r="F7865" s="230"/>
      <c r="H7865" s="220"/>
      <c r="I7865" s="223"/>
    </row>
    <row r="7866" spans="1:9">
      <c r="A7866" s="230"/>
      <c r="B7866" s="230"/>
      <c r="C7866" s="231"/>
      <c r="D7866" s="223"/>
      <c r="E7866" s="227"/>
      <c r="F7866" s="230"/>
      <c r="H7866" s="220"/>
      <c r="I7866" s="223"/>
    </row>
    <row r="7867" spans="1:9">
      <c r="A7867" s="230"/>
      <c r="B7867" s="230"/>
      <c r="C7867" s="231"/>
      <c r="D7867" s="223"/>
      <c r="E7867" s="227"/>
      <c r="F7867" s="230"/>
      <c r="H7867" s="220"/>
      <c r="I7867" s="223"/>
    </row>
    <row r="7868" spans="1:9">
      <c r="A7868" s="230"/>
      <c r="B7868" s="230"/>
      <c r="C7868" s="231"/>
      <c r="D7868" s="223"/>
      <c r="E7868" s="227"/>
      <c r="F7868" s="230"/>
      <c r="H7868" s="220"/>
      <c r="I7868" s="223"/>
    </row>
    <row r="7869" spans="1:9">
      <c r="A7869" s="230"/>
      <c r="B7869" s="230"/>
      <c r="C7869" s="231"/>
      <c r="D7869" s="223"/>
      <c r="E7869" s="227"/>
      <c r="F7869" s="230"/>
      <c r="H7869" s="220"/>
      <c r="I7869" s="223"/>
    </row>
    <row r="7870" spans="1:9">
      <c r="A7870" s="230"/>
      <c r="B7870" s="230"/>
      <c r="C7870" s="231"/>
      <c r="D7870" s="223"/>
      <c r="E7870" s="227"/>
      <c r="F7870" s="230"/>
      <c r="H7870" s="220"/>
      <c r="I7870" s="223"/>
    </row>
    <row r="7871" spans="1:9">
      <c r="A7871" s="230"/>
      <c r="B7871" s="230"/>
      <c r="C7871" s="231"/>
      <c r="D7871" s="223"/>
      <c r="E7871" s="227"/>
      <c r="F7871" s="230"/>
      <c r="H7871" s="220"/>
      <c r="I7871" s="223"/>
    </row>
    <row r="7872" spans="1:9">
      <c r="A7872" s="230"/>
      <c r="B7872" s="230"/>
      <c r="C7872" s="231"/>
      <c r="D7872" s="223"/>
      <c r="E7872" s="227"/>
      <c r="F7872" s="230"/>
      <c r="H7872" s="220"/>
      <c r="I7872" s="223"/>
    </row>
    <row r="7873" spans="1:9">
      <c r="A7873" s="230"/>
      <c r="B7873" s="230"/>
      <c r="C7873" s="231"/>
      <c r="D7873" s="223"/>
      <c r="E7873" s="227"/>
      <c r="F7873" s="230"/>
      <c r="H7873" s="220"/>
      <c r="I7873" s="223"/>
    </row>
    <row r="7874" spans="1:9">
      <c r="A7874" s="230"/>
      <c r="B7874" s="230"/>
      <c r="C7874" s="231"/>
      <c r="D7874" s="223"/>
      <c r="E7874" s="227"/>
      <c r="F7874" s="230"/>
      <c r="H7874" s="220"/>
      <c r="I7874" s="223"/>
    </row>
    <row r="7875" spans="1:9">
      <c r="A7875" s="230"/>
      <c r="B7875" s="230"/>
      <c r="C7875" s="231"/>
      <c r="D7875" s="223"/>
      <c r="E7875" s="227"/>
      <c r="F7875" s="230"/>
      <c r="H7875" s="220"/>
      <c r="I7875" s="223"/>
    </row>
    <row r="7876" spans="1:9">
      <c r="A7876" s="230"/>
      <c r="B7876" s="230"/>
      <c r="C7876" s="231"/>
      <c r="D7876" s="223"/>
      <c r="E7876" s="227"/>
      <c r="F7876" s="230"/>
      <c r="H7876" s="220"/>
      <c r="I7876" s="223"/>
    </row>
    <row r="7877" spans="1:9">
      <c r="A7877" s="230"/>
      <c r="B7877" s="230"/>
      <c r="C7877" s="231"/>
      <c r="D7877" s="223"/>
      <c r="E7877" s="227"/>
      <c r="F7877" s="230"/>
      <c r="H7877" s="220"/>
      <c r="I7877" s="223"/>
    </row>
    <row r="7878" spans="1:9">
      <c r="A7878" s="230"/>
      <c r="B7878" s="230"/>
      <c r="C7878" s="231"/>
      <c r="D7878" s="223"/>
      <c r="E7878" s="227"/>
      <c r="F7878" s="230"/>
      <c r="H7878" s="220"/>
      <c r="I7878" s="223"/>
    </row>
    <row r="7879" spans="1:9">
      <c r="A7879" s="230"/>
      <c r="B7879" s="230"/>
      <c r="C7879" s="231"/>
      <c r="D7879" s="223"/>
      <c r="E7879" s="227"/>
      <c r="F7879" s="230"/>
      <c r="H7879" s="220"/>
      <c r="I7879" s="223"/>
    </row>
    <row r="7880" spans="1:9">
      <c r="A7880" s="230"/>
      <c r="B7880" s="230"/>
      <c r="C7880" s="231"/>
      <c r="D7880" s="223"/>
      <c r="E7880" s="227"/>
      <c r="F7880" s="230"/>
      <c r="H7880" s="220"/>
      <c r="I7880" s="223"/>
    </row>
    <row r="7881" spans="1:9">
      <c r="A7881" s="230"/>
      <c r="B7881" s="230"/>
      <c r="C7881" s="231"/>
      <c r="D7881" s="223"/>
      <c r="E7881" s="227"/>
      <c r="F7881" s="230"/>
      <c r="H7881" s="220"/>
      <c r="I7881" s="223"/>
    </row>
    <row r="7882" spans="1:9">
      <c r="A7882" s="230"/>
      <c r="B7882" s="230"/>
      <c r="C7882" s="231"/>
      <c r="D7882" s="223"/>
      <c r="E7882" s="227"/>
      <c r="F7882" s="230"/>
      <c r="H7882" s="220"/>
      <c r="I7882" s="223"/>
    </row>
    <row r="7883" spans="1:9">
      <c r="A7883" s="230"/>
      <c r="B7883" s="230"/>
      <c r="C7883" s="231"/>
      <c r="D7883" s="223"/>
      <c r="E7883" s="227"/>
      <c r="F7883" s="230"/>
      <c r="H7883" s="220"/>
      <c r="I7883" s="223"/>
    </row>
    <row r="7884" spans="1:9">
      <c r="A7884" s="230"/>
      <c r="B7884" s="230"/>
      <c r="C7884" s="231"/>
      <c r="D7884" s="223"/>
      <c r="E7884" s="227"/>
      <c r="F7884" s="230"/>
      <c r="H7884" s="220"/>
      <c r="I7884" s="223"/>
    </row>
    <row r="7885" spans="1:9">
      <c r="A7885" s="230"/>
      <c r="B7885" s="230"/>
      <c r="C7885" s="231"/>
      <c r="D7885" s="223"/>
      <c r="E7885" s="227"/>
      <c r="F7885" s="230"/>
      <c r="H7885" s="220"/>
      <c r="I7885" s="223"/>
    </row>
    <row r="7886" spans="1:9">
      <c r="A7886" s="230"/>
      <c r="B7886" s="230"/>
      <c r="C7886" s="231"/>
      <c r="D7886" s="223"/>
      <c r="E7886" s="227"/>
      <c r="F7886" s="230"/>
      <c r="H7886" s="220"/>
      <c r="I7886" s="223"/>
    </row>
    <row r="7887" spans="1:9">
      <c r="A7887" s="230"/>
      <c r="B7887" s="230"/>
      <c r="C7887" s="231"/>
      <c r="D7887" s="223"/>
      <c r="E7887" s="227"/>
      <c r="F7887" s="230"/>
      <c r="H7887" s="220"/>
      <c r="I7887" s="223"/>
    </row>
    <row r="7888" spans="1:9">
      <c r="A7888" s="230"/>
      <c r="B7888" s="230"/>
      <c r="C7888" s="231"/>
      <c r="D7888" s="223"/>
      <c r="E7888" s="227"/>
      <c r="F7888" s="230"/>
      <c r="H7888" s="220"/>
      <c r="I7888" s="223"/>
    </row>
    <row r="7889" spans="1:9">
      <c r="A7889" s="230"/>
      <c r="B7889" s="230"/>
      <c r="C7889" s="231"/>
      <c r="D7889" s="223"/>
      <c r="E7889" s="227"/>
      <c r="F7889" s="230"/>
      <c r="H7889" s="220"/>
      <c r="I7889" s="223"/>
    </row>
    <row r="7890" spans="1:9">
      <c r="A7890" s="230"/>
      <c r="B7890" s="230"/>
      <c r="C7890" s="231"/>
      <c r="D7890" s="223"/>
      <c r="E7890" s="227"/>
      <c r="F7890" s="230"/>
      <c r="H7890" s="220"/>
      <c r="I7890" s="223"/>
    </row>
    <row r="7891" spans="1:9">
      <c r="A7891" s="230"/>
      <c r="B7891" s="230"/>
      <c r="C7891" s="231"/>
      <c r="D7891" s="223"/>
      <c r="E7891" s="227"/>
      <c r="F7891" s="230"/>
      <c r="H7891" s="220"/>
      <c r="I7891" s="223"/>
    </row>
    <row r="7892" spans="1:9">
      <c r="A7892" s="230"/>
      <c r="B7892" s="230"/>
      <c r="C7892" s="231"/>
      <c r="D7892" s="223"/>
      <c r="E7892" s="227"/>
      <c r="F7892" s="230"/>
      <c r="H7892" s="220"/>
      <c r="I7892" s="223"/>
    </row>
    <row r="7893" spans="1:9">
      <c r="A7893" s="230"/>
      <c r="B7893" s="230"/>
      <c r="C7893" s="231"/>
      <c r="D7893" s="223"/>
      <c r="E7893" s="227"/>
      <c r="F7893" s="230"/>
      <c r="H7893" s="220"/>
      <c r="I7893" s="223"/>
    </row>
    <row r="7894" spans="1:9">
      <c r="A7894" s="230"/>
      <c r="B7894" s="230"/>
      <c r="C7894" s="231"/>
      <c r="D7894" s="223"/>
      <c r="E7894" s="227"/>
      <c r="F7894" s="230"/>
      <c r="H7894" s="220"/>
      <c r="I7894" s="223"/>
    </row>
    <row r="7895" spans="1:9">
      <c r="A7895" s="230"/>
      <c r="B7895" s="230"/>
      <c r="C7895" s="231"/>
      <c r="D7895" s="223"/>
      <c r="E7895" s="227"/>
      <c r="F7895" s="230"/>
      <c r="H7895" s="220"/>
      <c r="I7895" s="223"/>
    </row>
    <row r="7896" spans="1:9">
      <c r="A7896" s="230"/>
      <c r="B7896" s="230"/>
      <c r="C7896" s="231"/>
      <c r="D7896" s="223"/>
      <c r="E7896" s="227"/>
      <c r="F7896" s="230"/>
      <c r="H7896" s="220"/>
      <c r="I7896" s="223"/>
    </row>
    <row r="7897" spans="1:9">
      <c r="A7897" s="230"/>
      <c r="B7897" s="230"/>
      <c r="C7897" s="231"/>
      <c r="D7897" s="223"/>
      <c r="E7897" s="227"/>
      <c r="F7897" s="230"/>
      <c r="H7897" s="220"/>
      <c r="I7897" s="223"/>
    </row>
    <row r="7898" spans="1:9">
      <c r="A7898" s="230"/>
      <c r="B7898" s="230"/>
      <c r="C7898" s="231"/>
      <c r="D7898" s="223"/>
      <c r="E7898" s="227"/>
      <c r="F7898" s="230"/>
      <c r="H7898" s="220"/>
      <c r="I7898" s="223"/>
    </row>
    <row r="7899" spans="1:9">
      <c r="A7899" s="230"/>
      <c r="B7899" s="230"/>
      <c r="C7899" s="231"/>
      <c r="D7899" s="223"/>
      <c r="E7899" s="227"/>
      <c r="F7899" s="230"/>
      <c r="H7899" s="220"/>
      <c r="I7899" s="223"/>
    </row>
    <row r="7900" spans="1:9">
      <c r="A7900" s="230"/>
      <c r="B7900" s="230"/>
      <c r="C7900" s="231"/>
      <c r="D7900" s="223"/>
      <c r="E7900" s="227"/>
      <c r="F7900" s="230"/>
      <c r="H7900" s="220"/>
      <c r="I7900" s="223"/>
    </row>
    <row r="7901" spans="1:9">
      <c r="A7901" s="230"/>
      <c r="B7901" s="230"/>
      <c r="C7901" s="231"/>
      <c r="D7901" s="223"/>
      <c r="E7901" s="227"/>
      <c r="F7901" s="230"/>
      <c r="H7901" s="220"/>
      <c r="I7901" s="223"/>
    </row>
    <row r="7902" spans="1:9">
      <c r="A7902" s="230"/>
      <c r="B7902" s="230"/>
      <c r="C7902" s="231"/>
      <c r="D7902" s="223"/>
      <c r="E7902" s="227"/>
      <c r="F7902" s="230"/>
      <c r="H7902" s="220"/>
      <c r="I7902" s="223"/>
    </row>
    <row r="7903" spans="1:9">
      <c r="A7903" s="230"/>
      <c r="B7903" s="230"/>
      <c r="C7903" s="231"/>
      <c r="D7903" s="223"/>
      <c r="E7903" s="227"/>
      <c r="F7903" s="230"/>
      <c r="H7903" s="220"/>
      <c r="I7903" s="223"/>
    </row>
    <row r="7904" spans="1:9">
      <c r="A7904" s="230"/>
      <c r="B7904" s="230"/>
      <c r="C7904" s="231"/>
      <c r="D7904" s="223"/>
      <c r="E7904" s="227"/>
      <c r="F7904" s="230"/>
      <c r="H7904" s="220"/>
      <c r="I7904" s="223"/>
    </row>
    <row r="7905" spans="1:9">
      <c r="A7905" s="230"/>
      <c r="B7905" s="230"/>
      <c r="C7905" s="231"/>
      <c r="D7905" s="223"/>
      <c r="E7905" s="227"/>
      <c r="F7905" s="230"/>
      <c r="H7905" s="220"/>
      <c r="I7905" s="223"/>
    </row>
    <row r="7906" spans="1:9">
      <c r="A7906" s="230"/>
      <c r="B7906" s="230"/>
      <c r="C7906" s="231"/>
      <c r="D7906" s="223"/>
      <c r="E7906" s="227"/>
      <c r="F7906" s="230"/>
      <c r="H7906" s="220"/>
      <c r="I7906" s="223"/>
    </row>
    <row r="7907" spans="1:9">
      <c r="A7907" s="230"/>
      <c r="B7907" s="230"/>
      <c r="C7907" s="231"/>
      <c r="D7907" s="223"/>
      <c r="E7907" s="227"/>
      <c r="F7907" s="230"/>
      <c r="H7907" s="220"/>
      <c r="I7907" s="223"/>
    </row>
    <row r="7908" spans="1:9">
      <c r="A7908" s="230"/>
      <c r="B7908" s="230"/>
      <c r="C7908" s="231"/>
      <c r="D7908" s="223"/>
      <c r="E7908" s="227"/>
      <c r="F7908" s="230"/>
      <c r="H7908" s="220"/>
      <c r="I7908" s="223"/>
    </row>
    <row r="7909" spans="1:9">
      <c r="A7909" s="230"/>
      <c r="B7909" s="230"/>
      <c r="C7909" s="231"/>
      <c r="D7909" s="223"/>
      <c r="E7909" s="227"/>
      <c r="F7909" s="230"/>
      <c r="H7909" s="220"/>
      <c r="I7909" s="223"/>
    </row>
    <row r="7910" spans="1:9">
      <c r="A7910" s="230"/>
      <c r="B7910" s="230"/>
      <c r="C7910" s="231"/>
      <c r="D7910" s="223"/>
      <c r="E7910" s="227"/>
      <c r="F7910" s="230"/>
      <c r="H7910" s="220"/>
      <c r="I7910" s="223"/>
    </row>
    <row r="7911" spans="1:9">
      <c r="A7911" s="230"/>
      <c r="B7911" s="230"/>
      <c r="C7911" s="231"/>
      <c r="D7911" s="223"/>
      <c r="E7911" s="227"/>
      <c r="F7911" s="230"/>
      <c r="H7911" s="220"/>
      <c r="I7911" s="223"/>
    </row>
    <row r="7912" spans="1:9">
      <c r="A7912" s="230"/>
      <c r="B7912" s="230"/>
      <c r="C7912" s="231"/>
      <c r="D7912" s="223"/>
      <c r="E7912" s="227"/>
      <c r="F7912" s="230"/>
      <c r="H7912" s="220"/>
      <c r="I7912" s="223"/>
    </row>
    <row r="7913" spans="1:9">
      <c r="A7913" s="230"/>
      <c r="B7913" s="230"/>
      <c r="C7913" s="231"/>
      <c r="D7913" s="223"/>
      <c r="E7913" s="227"/>
      <c r="F7913" s="230"/>
      <c r="H7913" s="220"/>
      <c r="I7913" s="223"/>
    </row>
    <row r="7914" spans="1:9">
      <c r="A7914" s="230"/>
      <c r="B7914" s="230"/>
      <c r="C7914" s="231"/>
      <c r="D7914" s="223"/>
      <c r="E7914" s="227"/>
      <c r="F7914" s="230"/>
      <c r="H7914" s="220"/>
      <c r="I7914" s="223"/>
    </row>
    <row r="7915" spans="1:9">
      <c r="A7915" s="230"/>
      <c r="B7915" s="230"/>
      <c r="C7915" s="231"/>
      <c r="D7915" s="223"/>
      <c r="E7915" s="227"/>
      <c r="F7915" s="230"/>
      <c r="H7915" s="220"/>
      <c r="I7915" s="223"/>
    </row>
    <row r="7916" spans="1:9">
      <c r="A7916" s="230"/>
      <c r="B7916" s="230"/>
      <c r="C7916" s="231"/>
      <c r="D7916" s="223"/>
      <c r="E7916" s="227"/>
      <c r="F7916" s="230"/>
      <c r="H7916" s="220"/>
      <c r="I7916" s="223"/>
    </row>
    <row r="7917" spans="1:9">
      <c r="A7917" s="230"/>
      <c r="B7917" s="230"/>
      <c r="C7917" s="231"/>
      <c r="D7917" s="223"/>
      <c r="E7917" s="227"/>
      <c r="F7917" s="230"/>
      <c r="H7917" s="220"/>
      <c r="I7917" s="223"/>
    </row>
    <row r="7918" spans="1:9">
      <c r="A7918" s="230"/>
      <c r="B7918" s="230"/>
      <c r="C7918" s="231"/>
      <c r="D7918" s="223"/>
      <c r="E7918" s="227"/>
      <c r="F7918" s="230"/>
      <c r="H7918" s="220"/>
      <c r="I7918" s="223"/>
    </row>
    <row r="7919" spans="1:9">
      <c r="A7919" s="230"/>
      <c r="B7919" s="230"/>
      <c r="C7919" s="231"/>
      <c r="D7919" s="223"/>
      <c r="E7919" s="227"/>
      <c r="F7919" s="230"/>
      <c r="H7919" s="220"/>
      <c r="I7919" s="223"/>
    </row>
    <row r="7920" spans="1:9">
      <c r="A7920" s="230"/>
      <c r="B7920" s="230"/>
      <c r="C7920" s="231"/>
      <c r="D7920" s="223"/>
      <c r="E7920" s="227"/>
      <c r="F7920" s="230"/>
      <c r="H7920" s="220"/>
      <c r="I7920" s="223"/>
    </row>
    <row r="7921" spans="1:9">
      <c r="A7921" s="230"/>
      <c r="B7921" s="230"/>
      <c r="C7921" s="231"/>
      <c r="D7921" s="223"/>
      <c r="E7921" s="227"/>
      <c r="F7921" s="230"/>
      <c r="H7921" s="220"/>
      <c r="I7921" s="223"/>
    </row>
    <row r="7922" spans="1:9">
      <c r="A7922" s="230"/>
      <c r="B7922" s="230"/>
      <c r="C7922" s="231"/>
      <c r="D7922" s="223"/>
      <c r="E7922" s="227"/>
      <c r="F7922" s="230"/>
      <c r="H7922" s="220"/>
      <c r="I7922" s="223"/>
    </row>
    <row r="7923" spans="1:9">
      <c r="A7923" s="230"/>
      <c r="B7923" s="230"/>
      <c r="C7923" s="231"/>
      <c r="D7923" s="223"/>
      <c r="E7923" s="227"/>
      <c r="F7923" s="230"/>
      <c r="H7923" s="220"/>
      <c r="I7923" s="223"/>
    </row>
    <row r="7924" spans="1:9">
      <c r="A7924" s="230"/>
      <c r="B7924" s="230"/>
      <c r="C7924" s="231"/>
      <c r="D7924" s="223"/>
      <c r="E7924" s="227"/>
      <c r="F7924" s="230"/>
      <c r="H7924" s="220"/>
      <c r="I7924" s="223"/>
    </row>
    <row r="7925" spans="1:9">
      <c r="A7925" s="230"/>
      <c r="B7925" s="230"/>
      <c r="C7925" s="231"/>
      <c r="D7925" s="223"/>
      <c r="E7925" s="227"/>
      <c r="F7925" s="230"/>
      <c r="H7925" s="220"/>
      <c r="I7925" s="223"/>
    </row>
    <row r="7926" spans="1:9">
      <c r="A7926" s="230"/>
      <c r="B7926" s="230"/>
      <c r="C7926" s="231"/>
      <c r="D7926" s="223"/>
      <c r="E7926" s="227"/>
      <c r="F7926" s="230"/>
      <c r="H7926" s="220"/>
      <c r="I7926" s="223"/>
    </row>
    <row r="7927" spans="1:9">
      <c r="A7927" s="230"/>
      <c r="B7927" s="230"/>
      <c r="C7927" s="231"/>
      <c r="D7927" s="223"/>
      <c r="E7927" s="227"/>
      <c r="F7927" s="230"/>
      <c r="H7927" s="220"/>
      <c r="I7927" s="223"/>
    </row>
    <row r="7928" spans="1:9">
      <c r="A7928" s="230"/>
      <c r="B7928" s="230"/>
      <c r="C7928" s="231"/>
      <c r="D7928" s="223"/>
      <c r="E7928" s="227"/>
      <c r="F7928" s="230"/>
      <c r="H7928" s="220"/>
      <c r="I7928" s="223"/>
    </row>
    <row r="7929" spans="1:9">
      <c r="A7929" s="230"/>
      <c r="B7929" s="230"/>
      <c r="C7929" s="231"/>
      <c r="D7929" s="223"/>
      <c r="E7929" s="227"/>
      <c r="F7929" s="230"/>
      <c r="H7929" s="220"/>
      <c r="I7929" s="223"/>
    </row>
    <row r="7930" spans="1:9">
      <c r="A7930" s="230"/>
      <c r="B7930" s="230"/>
      <c r="C7930" s="231"/>
      <c r="D7930" s="223"/>
      <c r="E7930" s="227"/>
      <c r="F7930" s="230"/>
      <c r="H7930" s="220"/>
      <c r="I7930" s="223"/>
    </row>
    <row r="7931" spans="1:9">
      <c r="A7931" s="230"/>
      <c r="B7931" s="230"/>
      <c r="C7931" s="231"/>
      <c r="D7931" s="223"/>
      <c r="E7931" s="227"/>
      <c r="F7931" s="230"/>
      <c r="H7931" s="220"/>
      <c r="I7931" s="223"/>
    </row>
    <row r="7932" spans="1:9">
      <c r="A7932" s="230"/>
      <c r="B7932" s="230"/>
      <c r="C7932" s="231"/>
      <c r="D7932" s="223"/>
      <c r="E7932" s="227"/>
      <c r="F7932" s="230"/>
      <c r="H7932" s="220"/>
      <c r="I7932" s="223"/>
    </row>
    <row r="7933" spans="1:9">
      <c r="A7933" s="230"/>
      <c r="B7933" s="230"/>
      <c r="C7933" s="231"/>
      <c r="D7933" s="223"/>
      <c r="E7933" s="227"/>
      <c r="F7933" s="230"/>
      <c r="H7933" s="220"/>
      <c r="I7933" s="223"/>
    </row>
    <row r="7934" spans="1:9">
      <c r="A7934" s="230"/>
      <c r="B7934" s="230"/>
      <c r="C7934" s="231"/>
      <c r="D7934" s="223"/>
      <c r="E7934" s="227"/>
      <c r="F7934" s="230"/>
      <c r="H7934" s="220"/>
      <c r="I7934" s="223"/>
    </row>
    <row r="7935" spans="1:9">
      <c r="A7935" s="230"/>
      <c r="B7935" s="230"/>
      <c r="C7935" s="231"/>
      <c r="D7935" s="223"/>
      <c r="E7935" s="227"/>
      <c r="F7935" s="230"/>
      <c r="H7935" s="220"/>
      <c r="I7935" s="223"/>
    </row>
    <row r="7936" spans="1:9">
      <c r="A7936" s="230"/>
      <c r="B7936" s="230"/>
      <c r="C7936" s="231"/>
      <c r="D7936" s="223"/>
      <c r="E7936" s="227"/>
      <c r="F7936" s="230"/>
      <c r="H7936" s="220"/>
      <c r="I7936" s="223"/>
    </row>
    <row r="7937" spans="1:9">
      <c r="A7937" s="230"/>
      <c r="B7937" s="230"/>
      <c r="C7937" s="231"/>
      <c r="D7937" s="223"/>
      <c r="E7937" s="227"/>
      <c r="F7937" s="230"/>
      <c r="H7937" s="220"/>
      <c r="I7937" s="223"/>
    </row>
    <row r="7938" spans="1:9">
      <c r="A7938" s="230"/>
      <c r="B7938" s="230"/>
      <c r="C7938" s="231"/>
      <c r="D7938" s="223"/>
      <c r="E7938" s="227"/>
      <c r="F7938" s="230"/>
      <c r="H7938" s="220"/>
      <c r="I7938" s="223"/>
    </row>
    <row r="7939" spans="1:9">
      <c r="A7939" s="230"/>
      <c r="B7939" s="230"/>
      <c r="C7939" s="231"/>
      <c r="D7939" s="223"/>
      <c r="E7939" s="227"/>
      <c r="F7939" s="230"/>
      <c r="H7939" s="220"/>
      <c r="I7939" s="223"/>
    </row>
    <row r="7940" spans="1:9">
      <c r="A7940" s="230"/>
      <c r="B7940" s="230"/>
      <c r="C7940" s="231"/>
      <c r="D7940" s="223"/>
      <c r="E7940" s="227"/>
      <c r="F7940" s="230"/>
      <c r="H7940" s="220"/>
      <c r="I7940" s="223"/>
    </row>
    <row r="7941" spans="1:9">
      <c r="A7941" s="230"/>
      <c r="B7941" s="230"/>
      <c r="C7941" s="231"/>
      <c r="D7941" s="223"/>
      <c r="E7941" s="227"/>
      <c r="F7941" s="230"/>
      <c r="H7941" s="220"/>
      <c r="I7941" s="223"/>
    </row>
    <row r="7942" spans="1:9">
      <c r="A7942" s="230"/>
      <c r="B7942" s="230"/>
      <c r="C7942" s="231"/>
      <c r="D7942" s="223"/>
      <c r="E7942" s="227"/>
      <c r="F7942" s="230"/>
      <c r="H7942" s="220"/>
      <c r="I7942" s="223"/>
    </row>
    <row r="7943" spans="1:9">
      <c r="A7943" s="230"/>
      <c r="B7943" s="230"/>
      <c r="C7943" s="231"/>
      <c r="D7943" s="223"/>
      <c r="E7943" s="227"/>
      <c r="F7943" s="230"/>
      <c r="H7943" s="220"/>
      <c r="I7943" s="223"/>
    </row>
    <row r="7944" spans="1:9">
      <c r="A7944" s="230"/>
      <c r="B7944" s="230"/>
      <c r="C7944" s="231"/>
      <c r="D7944" s="223"/>
      <c r="E7944" s="227"/>
      <c r="F7944" s="230"/>
      <c r="H7944" s="220"/>
      <c r="I7944" s="223"/>
    </row>
    <row r="7945" spans="1:9">
      <c r="A7945" s="230"/>
      <c r="B7945" s="230"/>
      <c r="C7945" s="231"/>
      <c r="D7945" s="223"/>
      <c r="E7945" s="227"/>
      <c r="F7945" s="230"/>
      <c r="H7945" s="220"/>
      <c r="I7945" s="223"/>
    </row>
    <row r="7946" spans="1:9">
      <c r="A7946" s="230"/>
      <c r="B7946" s="230"/>
      <c r="C7946" s="231"/>
      <c r="D7946" s="223"/>
      <c r="E7946" s="227"/>
      <c r="F7946" s="230"/>
      <c r="H7946" s="220"/>
      <c r="I7946" s="223"/>
    </row>
    <row r="7947" spans="1:9">
      <c r="A7947" s="230"/>
      <c r="B7947" s="230"/>
      <c r="C7947" s="231"/>
      <c r="D7947" s="223"/>
      <c r="E7947" s="227"/>
      <c r="F7947" s="230"/>
      <c r="H7947" s="220"/>
      <c r="I7947" s="223"/>
    </row>
    <row r="7948" spans="1:9">
      <c r="A7948" s="230"/>
      <c r="B7948" s="230"/>
      <c r="C7948" s="231"/>
      <c r="D7948" s="223"/>
      <c r="E7948" s="227"/>
      <c r="F7948" s="230"/>
      <c r="H7948" s="220"/>
      <c r="I7948" s="223"/>
    </row>
    <row r="7949" spans="1:9">
      <c r="A7949" s="230"/>
      <c r="B7949" s="230"/>
      <c r="C7949" s="231"/>
      <c r="D7949" s="223"/>
      <c r="E7949" s="227"/>
      <c r="F7949" s="230"/>
      <c r="H7949" s="220"/>
      <c r="I7949" s="223"/>
    </row>
    <row r="7950" spans="1:9">
      <c r="A7950" s="230"/>
      <c r="B7950" s="230"/>
      <c r="C7950" s="231"/>
      <c r="D7950" s="223"/>
      <c r="E7950" s="227"/>
      <c r="F7950" s="230"/>
      <c r="H7950" s="220"/>
      <c r="I7950" s="223"/>
    </row>
    <row r="7951" spans="1:9">
      <c r="A7951" s="230"/>
      <c r="B7951" s="230"/>
      <c r="C7951" s="231"/>
      <c r="D7951" s="223"/>
      <c r="E7951" s="227"/>
      <c r="F7951" s="230"/>
      <c r="H7951" s="220"/>
      <c r="I7951" s="223"/>
    </row>
    <row r="7952" spans="1:9">
      <c r="A7952" s="230"/>
      <c r="B7952" s="230"/>
      <c r="C7952" s="231"/>
      <c r="D7952" s="223"/>
      <c r="E7952" s="227"/>
      <c r="F7952" s="230"/>
      <c r="H7952" s="220"/>
      <c r="I7952" s="223"/>
    </row>
    <row r="7953" spans="1:9">
      <c r="A7953" s="230"/>
      <c r="B7953" s="230"/>
      <c r="C7953" s="231"/>
      <c r="D7953" s="223"/>
      <c r="E7953" s="227"/>
      <c r="F7953" s="230"/>
      <c r="H7953" s="220"/>
      <c r="I7953" s="223"/>
    </row>
    <row r="7954" spans="1:9">
      <c r="A7954" s="230"/>
      <c r="B7954" s="230"/>
      <c r="C7954" s="231"/>
      <c r="D7954" s="223"/>
      <c r="E7954" s="227"/>
      <c r="F7954" s="230"/>
      <c r="H7954" s="220"/>
      <c r="I7954" s="223"/>
    </row>
    <row r="7955" spans="1:9">
      <c r="A7955" s="230"/>
      <c r="B7955" s="230"/>
      <c r="C7955" s="231"/>
      <c r="D7955" s="223"/>
      <c r="E7955" s="227"/>
      <c r="F7955" s="230"/>
      <c r="H7955" s="220"/>
      <c r="I7955" s="223"/>
    </row>
    <row r="7956" spans="1:9">
      <c r="A7956" s="230"/>
      <c r="B7956" s="230"/>
      <c r="C7956" s="231"/>
      <c r="D7956" s="223"/>
      <c r="E7956" s="227"/>
      <c r="F7956" s="230"/>
      <c r="H7956" s="220"/>
      <c r="I7956" s="223"/>
    </row>
    <row r="7957" spans="1:9">
      <c r="A7957" s="230"/>
      <c r="B7957" s="230"/>
      <c r="C7957" s="231"/>
      <c r="D7957" s="223"/>
      <c r="E7957" s="227"/>
      <c r="F7957" s="230"/>
      <c r="H7957" s="220"/>
      <c r="I7957" s="223"/>
    </row>
    <row r="7958" spans="1:9">
      <c r="A7958" s="230"/>
      <c r="B7958" s="230"/>
      <c r="C7958" s="231"/>
      <c r="D7958" s="223"/>
      <c r="E7958" s="227"/>
      <c r="F7958" s="230"/>
      <c r="H7958" s="220"/>
      <c r="I7958" s="223"/>
    </row>
    <row r="7959" spans="1:9">
      <c r="A7959" s="230"/>
      <c r="B7959" s="230"/>
      <c r="C7959" s="231"/>
      <c r="D7959" s="223"/>
      <c r="E7959" s="227"/>
      <c r="F7959" s="230"/>
      <c r="H7959" s="220"/>
      <c r="I7959" s="223"/>
    </row>
    <row r="7960" spans="1:9">
      <c r="A7960" s="230"/>
      <c r="B7960" s="230"/>
      <c r="C7960" s="231"/>
      <c r="D7960" s="223"/>
      <c r="E7960" s="227"/>
      <c r="F7960" s="230"/>
      <c r="H7960" s="220"/>
      <c r="I7960" s="223"/>
    </row>
    <row r="7961" spans="1:9">
      <c r="A7961" s="230"/>
      <c r="B7961" s="230"/>
      <c r="C7961" s="231"/>
      <c r="D7961" s="223"/>
      <c r="E7961" s="227"/>
      <c r="F7961" s="230"/>
      <c r="H7961" s="220"/>
      <c r="I7961" s="223"/>
    </row>
    <row r="7962" spans="1:9">
      <c r="A7962" s="230"/>
      <c r="B7962" s="230"/>
      <c r="C7962" s="231"/>
      <c r="D7962" s="223"/>
      <c r="E7962" s="227"/>
      <c r="F7962" s="230"/>
      <c r="H7962" s="220"/>
      <c r="I7962" s="223"/>
    </row>
    <row r="7963" spans="1:9">
      <c r="A7963" s="230"/>
      <c r="B7963" s="230"/>
      <c r="C7963" s="231"/>
      <c r="D7963" s="223"/>
      <c r="E7963" s="227"/>
      <c r="F7963" s="230"/>
      <c r="H7963" s="220"/>
      <c r="I7963" s="223"/>
    </row>
    <row r="7964" spans="1:9">
      <c r="A7964" s="230"/>
      <c r="B7964" s="230"/>
      <c r="C7964" s="231"/>
      <c r="D7964" s="223"/>
      <c r="E7964" s="227"/>
      <c r="F7964" s="230"/>
      <c r="H7964" s="220"/>
      <c r="I7964" s="223"/>
    </row>
    <row r="7965" spans="1:9">
      <c r="A7965" s="230"/>
      <c r="B7965" s="230"/>
      <c r="C7965" s="231"/>
      <c r="D7965" s="223"/>
      <c r="E7965" s="227"/>
      <c r="F7965" s="230"/>
      <c r="H7965" s="220"/>
      <c r="I7965" s="223"/>
    </row>
    <row r="7966" spans="1:9">
      <c r="A7966" s="230"/>
      <c r="B7966" s="230"/>
      <c r="C7966" s="231"/>
      <c r="D7966" s="223"/>
      <c r="E7966" s="227"/>
      <c r="F7966" s="230"/>
      <c r="H7966" s="220"/>
      <c r="I7966" s="223"/>
    </row>
    <row r="7967" spans="1:9">
      <c r="A7967" s="230"/>
      <c r="B7967" s="230"/>
      <c r="C7967" s="231"/>
      <c r="D7967" s="223"/>
      <c r="E7967" s="227"/>
      <c r="F7967" s="230"/>
      <c r="H7967" s="220"/>
      <c r="I7967" s="223"/>
    </row>
    <row r="7968" spans="1:9">
      <c r="A7968" s="230"/>
      <c r="B7968" s="230"/>
      <c r="C7968" s="231"/>
      <c r="D7968" s="223"/>
      <c r="E7968" s="227"/>
      <c r="F7968" s="230"/>
      <c r="H7968" s="220"/>
      <c r="I7968" s="223"/>
    </row>
    <row r="7969" spans="1:9">
      <c r="A7969" s="230"/>
      <c r="B7969" s="230"/>
      <c r="C7969" s="231"/>
      <c r="D7969" s="223"/>
      <c r="E7969" s="227"/>
      <c r="F7969" s="230"/>
      <c r="H7969" s="220"/>
      <c r="I7969" s="223"/>
    </row>
    <row r="7970" spans="1:9">
      <c r="A7970" s="230"/>
      <c r="B7970" s="230"/>
      <c r="C7970" s="231"/>
      <c r="D7970" s="223"/>
      <c r="E7970" s="227"/>
      <c r="F7970" s="230"/>
      <c r="H7970" s="220"/>
      <c r="I7970" s="223"/>
    </row>
    <row r="7971" spans="1:9">
      <c r="A7971" s="230"/>
      <c r="B7971" s="230"/>
      <c r="C7971" s="231"/>
      <c r="D7971" s="223"/>
      <c r="E7971" s="227"/>
      <c r="F7971" s="230"/>
      <c r="H7971" s="220"/>
      <c r="I7971" s="223"/>
    </row>
    <row r="7972" spans="1:9">
      <c r="A7972" s="230"/>
      <c r="B7972" s="230"/>
      <c r="C7972" s="231"/>
      <c r="D7972" s="223"/>
      <c r="E7972" s="227"/>
      <c r="F7972" s="230"/>
      <c r="H7972" s="220"/>
      <c r="I7972" s="223"/>
    </row>
    <row r="7973" spans="1:9">
      <c r="A7973" s="230"/>
      <c r="B7973" s="230"/>
      <c r="C7973" s="231"/>
      <c r="D7973" s="223"/>
      <c r="E7973" s="227"/>
      <c r="F7973" s="230"/>
      <c r="H7973" s="220"/>
      <c r="I7973" s="223"/>
    </row>
    <row r="7974" spans="1:9">
      <c r="A7974" s="230"/>
      <c r="B7974" s="230"/>
      <c r="C7974" s="231"/>
      <c r="D7974" s="223"/>
      <c r="E7974" s="227"/>
      <c r="F7974" s="230"/>
      <c r="H7974" s="220"/>
      <c r="I7974" s="223"/>
    </row>
    <row r="7975" spans="1:9">
      <c r="A7975" s="230"/>
      <c r="B7975" s="230"/>
      <c r="C7975" s="231"/>
      <c r="D7975" s="223"/>
      <c r="E7975" s="227"/>
      <c r="F7975" s="230"/>
      <c r="H7975" s="220"/>
      <c r="I7975" s="223"/>
    </row>
    <row r="7976" spans="1:9">
      <c r="A7976" s="230"/>
      <c r="B7976" s="230"/>
      <c r="C7976" s="231"/>
      <c r="D7976" s="223"/>
      <c r="E7976" s="227"/>
      <c r="F7976" s="230"/>
      <c r="H7976" s="220"/>
      <c r="I7976" s="223"/>
    </row>
    <row r="7977" spans="1:9">
      <c r="A7977" s="230"/>
      <c r="B7977" s="230"/>
      <c r="C7977" s="231"/>
      <c r="D7977" s="223"/>
      <c r="E7977" s="227"/>
      <c r="F7977" s="230"/>
      <c r="H7977" s="220"/>
      <c r="I7977" s="223"/>
    </row>
    <row r="7978" spans="1:9">
      <c r="A7978" s="230"/>
      <c r="B7978" s="230"/>
      <c r="C7978" s="231"/>
      <c r="D7978" s="223"/>
      <c r="E7978" s="227"/>
      <c r="F7978" s="230"/>
      <c r="H7978" s="220"/>
      <c r="I7978" s="223"/>
    </row>
    <row r="7979" spans="1:9">
      <c r="A7979" s="230"/>
      <c r="B7979" s="230"/>
      <c r="C7979" s="231"/>
      <c r="D7979" s="223"/>
      <c r="E7979" s="227"/>
      <c r="F7979" s="230"/>
      <c r="H7979" s="220"/>
      <c r="I7979" s="223"/>
    </row>
    <row r="7980" spans="1:9">
      <c r="A7980" s="230"/>
      <c r="B7980" s="230"/>
      <c r="C7980" s="231"/>
      <c r="D7980" s="223"/>
      <c r="E7980" s="227"/>
      <c r="F7980" s="230"/>
      <c r="H7980" s="220"/>
      <c r="I7980" s="223"/>
    </row>
    <row r="7981" spans="1:9">
      <c r="A7981" s="230"/>
      <c r="B7981" s="230"/>
      <c r="C7981" s="231"/>
      <c r="D7981" s="223"/>
      <c r="E7981" s="227"/>
      <c r="F7981" s="230"/>
      <c r="H7981" s="220"/>
      <c r="I7981" s="223"/>
    </row>
    <row r="7982" spans="1:9">
      <c r="A7982" s="230"/>
      <c r="B7982" s="230"/>
      <c r="C7982" s="231"/>
      <c r="D7982" s="223"/>
      <c r="E7982" s="227"/>
      <c r="F7982" s="230"/>
      <c r="H7982" s="220"/>
      <c r="I7982" s="223"/>
    </row>
    <row r="7983" spans="1:9">
      <c r="A7983" s="230"/>
      <c r="B7983" s="230"/>
      <c r="C7983" s="231"/>
      <c r="D7983" s="223"/>
      <c r="E7983" s="227"/>
      <c r="F7983" s="230"/>
      <c r="H7983" s="220"/>
      <c r="I7983" s="223"/>
    </row>
    <row r="7984" spans="1:9">
      <c r="A7984" s="230"/>
      <c r="B7984" s="230"/>
      <c r="C7984" s="231"/>
      <c r="D7984" s="223"/>
      <c r="E7984" s="227"/>
      <c r="F7984" s="230"/>
      <c r="H7984" s="220"/>
      <c r="I7984" s="223"/>
    </row>
    <row r="7985" spans="1:9">
      <c r="A7985" s="230"/>
      <c r="B7985" s="230"/>
      <c r="C7985" s="231"/>
      <c r="D7985" s="223"/>
      <c r="E7985" s="227"/>
      <c r="F7985" s="230"/>
      <c r="H7985" s="220"/>
      <c r="I7985" s="223"/>
    </row>
    <row r="7986" spans="1:9">
      <c r="A7986" s="230"/>
      <c r="B7986" s="230"/>
      <c r="C7986" s="231"/>
      <c r="D7986" s="223"/>
      <c r="E7986" s="227"/>
      <c r="F7986" s="230"/>
      <c r="H7986" s="220"/>
      <c r="I7986" s="223"/>
    </row>
    <row r="7987" spans="1:9">
      <c r="A7987" s="230"/>
      <c r="B7987" s="230"/>
      <c r="C7987" s="231"/>
      <c r="D7987" s="223"/>
      <c r="E7987" s="227"/>
      <c r="F7987" s="230"/>
      <c r="H7987" s="220"/>
      <c r="I7987" s="223"/>
    </row>
    <row r="7988" spans="1:9">
      <c r="A7988" s="230"/>
      <c r="B7988" s="230"/>
      <c r="C7988" s="231"/>
      <c r="D7988" s="223"/>
      <c r="E7988" s="227"/>
      <c r="F7988" s="230"/>
      <c r="H7988" s="220"/>
      <c r="I7988" s="223"/>
    </row>
    <row r="7989" spans="1:9">
      <c r="A7989" s="230"/>
      <c r="B7989" s="230"/>
      <c r="C7989" s="231"/>
      <c r="D7989" s="223"/>
      <c r="E7989" s="227"/>
      <c r="F7989" s="230"/>
      <c r="H7989" s="220"/>
      <c r="I7989" s="223"/>
    </row>
    <row r="7990" spans="1:9">
      <c r="A7990" s="230"/>
      <c r="B7990" s="230"/>
      <c r="C7990" s="231"/>
      <c r="D7990" s="223"/>
      <c r="E7990" s="227"/>
      <c r="F7990" s="230"/>
      <c r="H7990" s="220"/>
      <c r="I7990" s="223"/>
    </row>
    <row r="7991" spans="1:9">
      <c r="A7991" s="230"/>
      <c r="B7991" s="230"/>
      <c r="C7991" s="231"/>
      <c r="D7991" s="223"/>
      <c r="E7991" s="227"/>
      <c r="F7991" s="230"/>
      <c r="H7991" s="220"/>
      <c r="I7991" s="223"/>
    </row>
    <row r="7992" spans="1:9">
      <c r="A7992" s="230"/>
      <c r="B7992" s="230"/>
      <c r="C7992" s="231"/>
      <c r="D7992" s="223"/>
      <c r="E7992" s="227"/>
      <c r="F7992" s="230"/>
      <c r="H7992" s="220"/>
      <c r="I7992" s="223"/>
    </row>
    <row r="7993" spans="1:9">
      <c r="A7993" s="230"/>
      <c r="B7993" s="230"/>
      <c r="C7993" s="231"/>
      <c r="D7993" s="223"/>
      <c r="E7993" s="227"/>
      <c r="F7993" s="230"/>
      <c r="H7993" s="220"/>
      <c r="I7993" s="223"/>
    </row>
    <row r="7994" spans="1:9">
      <c r="A7994" s="230"/>
      <c r="B7994" s="230"/>
      <c r="C7994" s="231"/>
      <c r="D7994" s="223"/>
      <c r="E7994" s="227"/>
      <c r="F7994" s="230"/>
      <c r="H7994" s="220"/>
      <c r="I7994" s="223"/>
    </row>
    <row r="7995" spans="1:9">
      <c r="A7995" s="230"/>
      <c r="B7995" s="230"/>
      <c r="C7995" s="231"/>
      <c r="D7995" s="223"/>
      <c r="E7995" s="227"/>
      <c r="F7995" s="230"/>
      <c r="H7995" s="220"/>
      <c r="I7995" s="223"/>
    </row>
    <row r="7996" spans="1:9">
      <c r="A7996" s="230"/>
      <c r="B7996" s="230"/>
      <c r="C7996" s="231"/>
      <c r="D7996" s="223"/>
      <c r="E7996" s="227"/>
      <c r="F7996" s="230"/>
      <c r="H7996" s="220"/>
      <c r="I7996" s="223"/>
    </row>
    <row r="7997" spans="1:9">
      <c r="A7997" s="230"/>
      <c r="B7997" s="230"/>
      <c r="C7997" s="231"/>
      <c r="D7997" s="223"/>
      <c r="E7997" s="227"/>
      <c r="F7997" s="230"/>
      <c r="H7997" s="220"/>
      <c r="I7997" s="223"/>
    </row>
    <row r="7998" spans="1:9">
      <c r="A7998" s="230"/>
      <c r="B7998" s="230"/>
      <c r="C7998" s="231"/>
      <c r="D7998" s="223"/>
      <c r="E7998" s="227"/>
      <c r="F7998" s="230"/>
      <c r="H7998" s="220"/>
      <c r="I7998" s="223"/>
    </row>
    <row r="7999" spans="1:9">
      <c r="A7999" s="230"/>
      <c r="B7999" s="230"/>
      <c r="C7999" s="231"/>
      <c r="D7999" s="223"/>
      <c r="E7999" s="227"/>
      <c r="F7999" s="230"/>
      <c r="H7999" s="220"/>
      <c r="I7999" s="223"/>
    </row>
    <row r="8000" spans="1:9">
      <c r="A8000" s="230"/>
      <c r="B8000" s="230"/>
      <c r="C8000" s="231"/>
      <c r="D8000" s="223"/>
      <c r="E8000" s="227"/>
      <c r="F8000" s="230"/>
      <c r="H8000" s="220"/>
      <c r="I8000" s="223"/>
    </row>
    <row r="8001" spans="1:9">
      <c r="A8001" s="230"/>
      <c r="B8001" s="230"/>
      <c r="C8001" s="231"/>
      <c r="D8001" s="223"/>
      <c r="E8001" s="227"/>
      <c r="F8001" s="230"/>
      <c r="H8001" s="220"/>
      <c r="I8001" s="223"/>
    </row>
    <row r="8002" spans="1:9">
      <c r="A8002" s="230"/>
      <c r="B8002" s="230"/>
      <c r="C8002" s="231"/>
      <c r="D8002" s="223"/>
      <c r="E8002" s="227"/>
      <c r="F8002" s="230"/>
      <c r="H8002" s="220"/>
      <c r="I8002" s="223"/>
    </row>
    <row r="8003" spans="1:9">
      <c r="A8003" s="230"/>
      <c r="B8003" s="230"/>
      <c r="C8003" s="231"/>
      <c r="D8003" s="223"/>
      <c r="E8003" s="227"/>
      <c r="F8003" s="230"/>
      <c r="H8003" s="220"/>
      <c r="I8003" s="223"/>
    </row>
    <row r="8004" spans="1:9">
      <c r="A8004" s="230"/>
      <c r="B8004" s="230"/>
      <c r="C8004" s="231"/>
      <c r="D8004" s="223"/>
      <c r="E8004" s="227"/>
      <c r="F8004" s="230"/>
      <c r="H8004" s="220"/>
      <c r="I8004" s="223"/>
    </row>
    <row r="8005" spans="1:9">
      <c r="A8005" s="230"/>
      <c r="B8005" s="230"/>
      <c r="C8005" s="231"/>
      <c r="D8005" s="223"/>
      <c r="E8005" s="227"/>
      <c r="F8005" s="230"/>
      <c r="H8005" s="220"/>
      <c r="I8005" s="223"/>
    </row>
    <row r="8006" spans="1:9">
      <c r="A8006" s="230"/>
      <c r="B8006" s="230"/>
      <c r="C8006" s="231"/>
      <c r="D8006" s="223"/>
      <c r="E8006" s="227"/>
      <c r="F8006" s="230"/>
      <c r="H8006" s="220"/>
      <c r="I8006" s="223"/>
    </row>
    <row r="8007" spans="1:9">
      <c r="A8007" s="230"/>
      <c r="B8007" s="230"/>
      <c r="C8007" s="231"/>
      <c r="D8007" s="223"/>
      <c r="E8007" s="227"/>
      <c r="F8007" s="230"/>
      <c r="H8007" s="220"/>
      <c r="I8007" s="223"/>
    </row>
    <row r="8008" spans="1:9">
      <c r="A8008" s="230"/>
      <c r="B8008" s="230"/>
      <c r="C8008" s="231"/>
      <c r="D8008" s="223"/>
      <c r="E8008" s="227"/>
      <c r="F8008" s="230"/>
      <c r="H8008" s="220"/>
      <c r="I8008" s="223"/>
    </row>
    <row r="8009" spans="1:9">
      <c r="A8009" s="230"/>
      <c r="B8009" s="230"/>
      <c r="C8009" s="231"/>
      <c r="D8009" s="223"/>
      <c r="E8009" s="227"/>
      <c r="F8009" s="230"/>
      <c r="H8009" s="220"/>
      <c r="I8009" s="223"/>
    </row>
    <row r="8010" spans="1:9">
      <c r="A8010" s="230"/>
      <c r="B8010" s="230"/>
      <c r="C8010" s="231"/>
      <c r="D8010" s="223"/>
      <c r="E8010" s="227"/>
      <c r="F8010" s="230"/>
      <c r="H8010" s="220"/>
      <c r="I8010" s="223"/>
    </row>
    <row r="8011" spans="1:9">
      <c r="A8011" s="230"/>
      <c r="B8011" s="230"/>
      <c r="C8011" s="231"/>
      <c r="D8011" s="223"/>
      <c r="E8011" s="227"/>
      <c r="F8011" s="230"/>
      <c r="H8011" s="220"/>
      <c r="I8011" s="223"/>
    </row>
    <row r="8012" spans="1:9">
      <c r="A8012" s="230"/>
      <c r="B8012" s="230"/>
      <c r="C8012" s="231"/>
      <c r="D8012" s="223"/>
      <c r="E8012" s="227"/>
      <c r="F8012" s="230"/>
      <c r="H8012" s="220"/>
      <c r="I8012" s="223"/>
    </row>
    <row r="8013" spans="1:9">
      <c r="A8013" s="230"/>
      <c r="B8013" s="230"/>
      <c r="C8013" s="231"/>
      <c r="D8013" s="223"/>
      <c r="E8013" s="227"/>
      <c r="F8013" s="230"/>
      <c r="H8013" s="220"/>
      <c r="I8013" s="223"/>
    </row>
    <row r="8014" spans="1:9">
      <c r="A8014" s="230"/>
      <c r="B8014" s="230"/>
      <c r="C8014" s="231"/>
      <c r="D8014" s="223"/>
      <c r="E8014" s="227"/>
      <c r="F8014" s="230"/>
      <c r="H8014" s="220"/>
      <c r="I8014" s="223"/>
    </row>
    <row r="8015" spans="1:9">
      <c r="A8015" s="230"/>
      <c r="B8015" s="230"/>
      <c r="C8015" s="231"/>
      <c r="D8015" s="223"/>
      <c r="E8015" s="227"/>
      <c r="F8015" s="230"/>
      <c r="H8015" s="220"/>
      <c r="I8015" s="223"/>
    </row>
    <row r="8016" spans="1:9">
      <c r="A8016" s="230"/>
      <c r="B8016" s="230"/>
      <c r="C8016" s="231"/>
      <c r="D8016" s="223"/>
      <c r="E8016" s="227"/>
      <c r="F8016" s="230"/>
      <c r="H8016" s="220"/>
      <c r="I8016" s="223"/>
    </row>
    <row r="8017" spans="1:9">
      <c r="A8017" s="230"/>
      <c r="B8017" s="230"/>
      <c r="C8017" s="231"/>
      <c r="D8017" s="223"/>
      <c r="E8017" s="227"/>
      <c r="F8017" s="230"/>
      <c r="H8017" s="220"/>
      <c r="I8017" s="223"/>
    </row>
    <row r="8018" spans="1:9">
      <c r="A8018" s="230"/>
      <c r="B8018" s="230"/>
      <c r="C8018" s="231"/>
      <c r="D8018" s="223"/>
      <c r="E8018" s="227"/>
      <c r="F8018" s="230"/>
      <c r="H8018" s="220"/>
      <c r="I8018" s="223"/>
    </row>
    <row r="8019" spans="1:9">
      <c r="A8019" s="230"/>
      <c r="B8019" s="230"/>
      <c r="C8019" s="231"/>
      <c r="D8019" s="223"/>
      <c r="E8019" s="227"/>
      <c r="F8019" s="230"/>
      <c r="H8019" s="220"/>
      <c r="I8019" s="223"/>
    </row>
    <row r="8020" spans="1:9">
      <c r="A8020" s="230"/>
      <c r="B8020" s="230"/>
      <c r="C8020" s="231"/>
      <c r="D8020" s="223"/>
      <c r="E8020" s="227"/>
      <c r="F8020" s="230"/>
      <c r="H8020" s="220"/>
      <c r="I8020" s="223"/>
    </row>
    <row r="8021" spans="1:9">
      <c r="A8021" s="230"/>
      <c r="B8021" s="230"/>
      <c r="C8021" s="231"/>
      <c r="D8021" s="223"/>
      <c r="E8021" s="227"/>
      <c r="F8021" s="230"/>
      <c r="H8021" s="220"/>
      <c r="I8021" s="223"/>
    </row>
    <row r="8022" spans="1:9">
      <c r="A8022" s="230"/>
      <c r="B8022" s="230"/>
      <c r="C8022" s="231"/>
      <c r="D8022" s="223"/>
      <c r="E8022" s="227"/>
      <c r="F8022" s="230"/>
      <c r="H8022" s="220"/>
      <c r="I8022" s="223"/>
    </row>
    <row r="8023" spans="1:9">
      <c r="A8023" s="230"/>
      <c r="B8023" s="230"/>
      <c r="C8023" s="231"/>
      <c r="D8023" s="223"/>
      <c r="E8023" s="227"/>
      <c r="F8023" s="230"/>
      <c r="H8023" s="220"/>
      <c r="I8023" s="223"/>
    </row>
    <row r="8024" spans="1:9">
      <c r="A8024" s="230"/>
      <c r="B8024" s="230"/>
      <c r="C8024" s="231"/>
      <c r="D8024" s="223"/>
      <c r="E8024" s="227"/>
      <c r="F8024" s="230"/>
      <c r="H8024" s="220"/>
      <c r="I8024" s="223"/>
    </row>
    <row r="8025" spans="1:9">
      <c r="A8025" s="230"/>
      <c r="B8025" s="230"/>
      <c r="C8025" s="231"/>
      <c r="D8025" s="223"/>
      <c r="E8025" s="227"/>
      <c r="F8025" s="230"/>
      <c r="H8025" s="220"/>
      <c r="I8025" s="223"/>
    </row>
    <row r="8026" spans="1:9">
      <c r="A8026" s="230"/>
      <c r="B8026" s="230"/>
      <c r="C8026" s="231"/>
      <c r="D8026" s="223"/>
      <c r="E8026" s="227"/>
      <c r="F8026" s="230"/>
      <c r="H8026" s="220"/>
      <c r="I8026" s="223"/>
    </row>
    <row r="8027" spans="1:9">
      <c r="A8027" s="230"/>
      <c r="B8027" s="230"/>
      <c r="C8027" s="231"/>
      <c r="D8027" s="223"/>
      <c r="E8027" s="227"/>
      <c r="F8027" s="230"/>
      <c r="H8027" s="220"/>
      <c r="I8027" s="223"/>
    </row>
    <row r="8028" spans="1:9">
      <c r="A8028" s="230"/>
      <c r="B8028" s="230"/>
      <c r="C8028" s="231"/>
      <c r="D8028" s="223"/>
      <c r="E8028" s="227"/>
      <c r="F8028" s="230"/>
      <c r="H8028" s="220"/>
      <c r="I8028" s="223"/>
    </row>
    <row r="8029" spans="1:9">
      <c r="A8029" s="230"/>
      <c r="B8029" s="230"/>
      <c r="C8029" s="231"/>
      <c r="D8029" s="223"/>
      <c r="E8029" s="227"/>
      <c r="F8029" s="230"/>
      <c r="H8029" s="220"/>
      <c r="I8029" s="223"/>
    </row>
    <row r="8030" spans="1:9">
      <c r="A8030" s="230"/>
      <c r="B8030" s="230"/>
      <c r="C8030" s="231"/>
      <c r="D8030" s="223"/>
      <c r="E8030" s="227"/>
      <c r="F8030" s="230"/>
      <c r="H8030" s="220"/>
      <c r="I8030" s="223"/>
    </row>
    <row r="8031" spans="1:9">
      <c r="A8031" s="230"/>
      <c r="B8031" s="230"/>
      <c r="C8031" s="231"/>
      <c r="D8031" s="223"/>
      <c r="E8031" s="227"/>
      <c r="F8031" s="230"/>
      <c r="H8031" s="220"/>
      <c r="I8031" s="223"/>
    </row>
    <row r="8032" spans="1:9">
      <c r="A8032" s="230"/>
      <c r="B8032" s="230"/>
      <c r="C8032" s="231"/>
      <c r="D8032" s="223"/>
      <c r="E8032" s="227"/>
      <c r="F8032" s="230"/>
      <c r="H8032" s="220"/>
      <c r="I8032" s="223"/>
    </row>
    <row r="8033" spans="1:9">
      <c r="A8033" s="230"/>
      <c r="B8033" s="230"/>
      <c r="C8033" s="231"/>
      <c r="D8033" s="223"/>
      <c r="E8033" s="227"/>
      <c r="F8033" s="230"/>
      <c r="H8033" s="220"/>
      <c r="I8033" s="223"/>
    </row>
    <row r="8034" spans="1:9">
      <c r="A8034" s="230"/>
      <c r="B8034" s="230"/>
      <c r="C8034" s="231"/>
      <c r="D8034" s="223"/>
      <c r="E8034" s="227"/>
      <c r="F8034" s="230"/>
      <c r="H8034" s="220"/>
      <c r="I8034" s="223"/>
    </row>
    <row r="8035" spans="1:9">
      <c r="A8035" s="230"/>
      <c r="B8035" s="230"/>
      <c r="C8035" s="231"/>
      <c r="D8035" s="223"/>
      <c r="E8035" s="227"/>
      <c r="F8035" s="230"/>
      <c r="H8035" s="220"/>
      <c r="I8035" s="223"/>
    </row>
    <row r="8036" spans="1:9">
      <c r="A8036" s="230"/>
      <c r="B8036" s="230"/>
      <c r="C8036" s="231"/>
      <c r="D8036" s="223"/>
      <c r="E8036" s="227"/>
      <c r="F8036" s="230"/>
      <c r="H8036" s="220"/>
      <c r="I8036" s="223"/>
    </row>
    <row r="8037" spans="1:9">
      <c r="A8037" s="230"/>
      <c r="B8037" s="230"/>
      <c r="C8037" s="231"/>
      <c r="D8037" s="223"/>
      <c r="E8037" s="227"/>
      <c r="F8037" s="230"/>
      <c r="H8037" s="220"/>
      <c r="I8037" s="223"/>
    </row>
    <row r="8038" spans="1:9">
      <c r="A8038" s="230"/>
      <c r="B8038" s="230"/>
      <c r="C8038" s="231"/>
      <c r="D8038" s="223"/>
      <c r="E8038" s="227"/>
      <c r="F8038" s="230"/>
      <c r="H8038" s="220"/>
      <c r="I8038" s="223"/>
    </row>
    <row r="8039" spans="1:9">
      <c r="A8039" s="230"/>
      <c r="B8039" s="230"/>
      <c r="C8039" s="231"/>
      <c r="D8039" s="223"/>
      <c r="E8039" s="227"/>
      <c r="F8039" s="230"/>
      <c r="H8039" s="220"/>
      <c r="I8039" s="223"/>
    </row>
    <row r="8040" spans="1:9">
      <c r="A8040" s="230"/>
      <c r="B8040" s="230"/>
      <c r="C8040" s="231"/>
      <c r="D8040" s="223"/>
      <c r="E8040" s="227"/>
      <c r="F8040" s="230"/>
      <c r="H8040" s="220"/>
      <c r="I8040" s="223"/>
    </row>
    <row r="8041" spans="1:9">
      <c r="A8041" s="230"/>
      <c r="B8041" s="230"/>
      <c r="C8041" s="231"/>
      <c r="D8041" s="223"/>
      <c r="E8041" s="227"/>
      <c r="F8041" s="230"/>
      <c r="H8041" s="220"/>
      <c r="I8041" s="223"/>
    </row>
    <row r="8042" spans="1:9">
      <c r="A8042" s="230"/>
      <c r="B8042" s="230"/>
      <c r="C8042" s="231"/>
      <c r="D8042" s="223"/>
      <c r="E8042" s="227"/>
      <c r="F8042" s="230"/>
      <c r="H8042" s="220"/>
      <c r="I8042" s="223"/>
    </row>
    <row r="8043" spans="1:9">
      <c r="A8043" s="230"/>
      <c r="B8043" s="230"/>
      <c r="C8043" s="231"/>
      <c r="D8043" s="223"/>
      <c r="E8043" s="227"/>
      <c r="F8043" s="230"/>
      <c r="H8043" s="220"/>
      <c r="I8043" s="223"/>
    </row>
    <row r="8044" spans="1:9">
      <c r="A8044" s="230"/>
      <c r="B8044" s="230"/>
      <c r="C8044" s="231"/>
      <c r="D8044" s="223"/>
      <c r="E8044" s="227"/>
      <c r="F8044" s="230"/>
      <c r="H8044" s="220"/>
      <c r="I8044" s="223"/>
    </row>
    <row r="8045" spans="1:9">
      <c r="A8045" s="230"/>
      <c r="B8045" s="230"/>
      <c r="C8045" s="231"/>
      <c r="D8045" s="223"/>
      <c r="E8045" s="227"/>
      <c r="F8045" s="230"/>
      <c r="H8045" s="220"/>
      <c r="I8045" s="223"/>
    </row>
    <row r="8046" spans="1:9">
      <c r="A8046" s="230"/>
      <c r="B8046" s="230"/>
      <c r="C8046" s="231"/>
      <c r="D8046" s="223"/>
      <c r="E8046" s="227"/>
      <c r="F8046" s="230"/>
      <c r="H8046" s="220"/>
      <c r="I8046" s="223"/>
    </row>
    <row r="8047" spans="1:9">
      <c r="A8047" s="230"/>
      <c r="B8047" s="230"/>
      <c r="C8047" s="231"/>
      <c r="D8047" s="223"/>
      <c r="E8047" s="227"/>
      <c r="F8047" s="230"/>
      <c r="H8047" s="220"/>
      <c r="I8047" s="223"/>
    </row>
    <row r="8048" spans="1:9">
      <c r="A8048" s="230"/>
      <c r="B8048" s="230"/>
      <c r="C8048" s="231"/>
      <c r="D8048" s="223"/>
      <c r="E8048" s="227"/>
      <c r="F8048" s="230"/>
      <c r="H8048" s="220"/>
      <c r="I8048" s="223"/>
    </row>
    <row r="8049" spans="1:9">
      <c r="A8049" s="230"/>
      <c r="B8049" s="230"/>
      <c r="C8049" s="231"/>
      <c r="D8049" s="223"/>
      <c r="E8049" s="227"/>
      <c r="F8049" s="230"/>
      <c r="H8049" s="220"/>
      <c r="I8049" s="223"/>
    </row>
    <row r="8050" spans="1:9">
      <c r="A8050" s="230"/>
      <c r="B8050" s="230"/>
      <c r="C8050" s="231"/>
      <c r="D8050" s="223"/>
      <c r="E8050" s="227"/>
      <c r="F8050" s="230"/>
      <c r="H8050" s="220"/>
      <c r="I8050" s="223"/>
    </row>
    <row r="8051" spans="1:9">
      <c r="A8051" s="230"/>
      <c r="B8051" s="230"/>
      <c r="C8051" s="231"/>
      <c r="D8051" s="223"/>
      <c r="E8051" s="227"/>
      <c r="F8051" s="230"/>
      <c r="H8051" s="220"/>
      <c r="I8051" s="223"/>
    </row>
    <row r="8052" spans="1:9">
      <c r="A8052" s="230"/>
      <c r="B8052" s="230"/>
      <c r="C8052" s="231"/>
      <c r="D8052" s="223"/>
      <c r="E8052" s="227"/>
      <c r="F8052" s="230"/>
      <c r="H8052" s="220"/>
      <c r="I8052" s="223"/>
    </row>
    <row r="8053" spans="1:9">
      <c r="A8053" s="230"/>
      <c r="B8053" s="230"/>
      <c r="C8053" s="231"/>
      <c r="D8053" s="223"/>
      <c r="E8053" s="227"/>
      <c r="F8053" s="230"/>
      <c r="H8053" s="220"/>
      <c r="I8053" s="223"/>
    </row>
    <row r="8054" spans="1:9">
      <c r="A8054" s="230"/>
      <c r="B8054" s="230"/>
      <c r="C8054" s="231"/>
      <c r="D8054" s="223"/>
      <c r="E8054" s="227"/>
      <c r="F8054" s="230"/>
      <c r="H8054" s="220"/>
      <c r="I8054" s="223"/>
    </row>
    <row r="8055" spans="1:9">
      <c r="A8055" s="230"/>
      <c r="B8055" s="230"/>
      <c r="C8055" s="231"/>
      <c r="D8055" s="223"/>
      <c r="E8055" s="227"/>
      <c r="F8055" s="230"/>
      <c r="H8055" s="220"/>
      <c r="I8055" s="223"/>
    </row>
    <row r="8056" spans="1:9">
      <c r="A8056" s="230"/>
      <c r="B8056" s="230"/>
      <c r="C8056" s="231"/>
      <c r="D8056" s="223"/>
      <c r="E8056" s="227"/>
      <c r="F8056" s="230"/>
      <c r="H8056" s="220"/>
      <c r="I8056" s="223"/>
    </row>
    <row r="8057" spans="1:9">
      <c r="A8057" s="230"/>
      <c r="B8057" s="230"/>
      <c r="C8057" s="231"/>
      <c r="D8057" s="223"/>
      <c r="E8057" s="227"/>
      <c r="F8057" s="230"/>
      <c r="H8057" s="220"/>
      <c r="I8057" s="223"/>
    </row>
    <row r="8058" spans="1:9">
      <c r="A8058" s="230"/>
      <c r="B8058" s="230"/>
      <c r="C8058" s="231"/>
      <c r="D8058" s="223"/>
      <c r="E8058" s="227"/>
      <c r="F8058" s="230"/>
      <c r="H8058" s="220"/>
      <c r="I8058" s="223"/>
    </row>
    <row r="8059" spans="1:9">
      <c r="A8059" s="230"/>
      <c r="B8059" s="230"/>
      <c r="C8059" s="231"/>
      <c r="D8059" s="223"/>
      <c r="E8059" s="227"/>
      <c r="F8059" s="230"/>
      <c r="H8059" s="220"/>
      <c r="I8059" s="223"/>
    </row>
    <row r="8060" spans="1:9">
      <c r="A8060" s="230"/>
      <c r="B8060" s="230"/>
      <c r="C8060" s="231"/>
      <c r="D8060" s="223"/>
      <c r="E8060" s="227"/>
      <c r="F8060" s="230"/>
      <c r="H8060" s="220"/>
      <c r="I8060" s="223"/>
    </row>
    <row r="8061" spans="1:9">
      <c r="A8061" s="230"/>
      <c r="B8061" s="230"/>
      <c r="C8061" s="231"/>
      <c r="D8061" s="223"/>
      <c r="E8061" s="227"/>
      <c r="F8061" s="230"/>
      <c r="H8061" s="220"/>
      <c r="I8061" s="223"/>
    </row>
    <row r="8062" spans="1:9">
      <c r="A8062" s="230"/>
      <c r="B8062" s="230"/>
      <c r="C8062" s="231"/>
      <c r="D8062" s="223"/>
      <c r="E8062" s="227"/>
      <c r="F8062" s="230"/>
      <c r="H8062" s="220"/>
      <c r="I8062" s="223"/>
    </row>
    <row r="8063" spans="1:9">
      <c r="A8063" s="230"/>
      <c r="B8063" s="230"/>
      <c r="C8063" s="231"/>
      <c r="D8063" s="223"/>
      <c r="E8063" s="227"/>
      <c r="F8063" s="230"/>
      <c r="H8063" s="220"/>
      <c r="I8063" s="223"/>
    </row>
    <row r="8064" spans="1:9">
      <c r="A8064" s="230"/>
      <c r="B8064" s="230"/>
      <c r="C8064" s="231"/>
      <c r="D8064" s="223"/>
      <c r="E8064" s="227"/>
      <c r="F8064" s="230"/>
      <c r="H8064" s="220"/>
      <c r="I8064" s="223"/>
    </row>
    <row r="8065" spans="1:9">
      <c r="A8065" s="230"/>
      <c r="B8065" s="230"/>
      <c r="C8065" s="231"/>
      <c r="D8065" s="223"/>
      <c r="E8065" s="227"/>
      <c r="F8065" s="230"/>
      <c r="H8065" s="220"/>
      <c r="I8065" s="223"/>
    </row>
    <row r="8066" spans="1:9">
      <c r="A8066" s="230"/>
      <c r="B8066" s="230"/>
      <c r="C8066" s="231"/>
      <c r="D8066" s="223"/>
      <c r="E8066" s="227"/>
      <c r="F8066" s="230"/>
      <c r="H8066" s="220"/>
      <c r="I8066" s="223"/>
    </row>
    <row r="8067" spans="1:9">
      <c r="A8067" s="230"/>
      <c r="B8067" s="230"/>
      <c r="C8067" s="231"/>
      <c r="D8067" s="223"/>
      <c r="E8067" s="227"/>
      <c r="F8067" s="230"/>
      <c r="H8067" s="220"/>
      <c r="I8067" s="223"/>
    </row>
    <row r="8068" spans="1:9">
      <c r="A8068" s="230"/>
      <c r="B8068" s="230"/>
      <c r="C8068" s="231"/>
      <c r="D8068" s="223"/>
      <c r="E8068" s="227"/>
      <c r="F8068" s="230"/>
      <c r="H8068" s="220"/>
      <c r="I8068" s="223"/>
    </row>
    <row r="8069" spans="1:9">
      <c r="A8069" s="230"/>
      <c r="B8069" s="230"/>
      <c r="C8069" s="231"/>
      <c r="D8069" s="223"/>
      <c r="E8069" s="227"/>
      <c r="F8069" s="230"/>
      <c r="H8069" s="220"/>
      <c r="I8069" s="223"/>
    </row>
    <row r="8070" spans="1:9">
      <c r="A8070" s="230"/>
      <c r="B8070" s="230"/>
      <c r="C8070" s="231"/>
      <c r="D8070" s="223"/>
      <c r="E8070" s="227"/>
      <c r="F8070" s="230"/>
      <c r="H8070" s="220"/>
      <c r="I8070" s="223"/>
    </row>
    <row r="8071" spans="1:9">
      <c r="A8071" s="230"/>
      <c r="B8071" s="230"/>
      <c r="C8071" s="231"/>
      <c r="D8071" s="223"/>
      <c r="E8071" s="227"/>
      <c r="F8071" s="230"/>
      <c r="H8071" s="220"/>
      <c r="I8071" s="223"/>
    </row>
    <row r="8072" spans="1:9">
      <c r="A8072" s="230"/>
      <c r="B8072" s="230"/>
      <c r="C8072" s="231"/>
      <c r="D8072" s="223"/>
      <c r="E8072" s="227"/>
      <c r="F8072" s="230"/>
      <c r="H8072" s="220"/>
      <c r="I8072" s="223"/>
    </row>
    <row r="8073" spans="1:9">
      <c r="A8073" s="230"/>
      <c r="B8073" s="230"/>
      <c r="C8073" s="231"/>
      <c r="D8073" s="223"/>
      <c r="E8073" s="227"/>
      <c r="F8073" s="230"/>
      <c r="H8073" s="220"/>
      <c r="I8073" s="223"/>
    </row>
    <row r="8074" spans="1:9">
      <c r="A8074" s="230"/>
      <c r="B8074" s="230"/>
      <c r="C8074" s="231"/>
      <c r="D8074" s="223"/>
      <c r="E8074" s="227"/>
      <c r="F8074" s="230"/>
      <c r="H8074" s="220"/>
      <c r="I8074" s="223"/>
    </row>
    <row r="8075" spans="1:9">
      <c r="A8075" s="230"/>
      <c r="B8075" s="230"/>
      <c r="C8075" s="231"/>
      <c r="D8075" s="223"/>
      <c r="E8075" s="227"/>
      <c r="F8075" s="230"/>
      <c r="H8075" s="220"/>
      <c r="I8075" s="223"/>
    </row>
    <row r="8076" spans="1:9">
      <c r="A8076" s="230"/>
      <c r="B8076" s="230"/>
      <c r="C8076" s="231"/>
      <c r="D8076" s="223"/>
      <c r="E8076" s="227"/>
      <c r="F8076" s="230"/>
      <c r="H8076" s="220"/>
      <c r="I8076" s="223"/>
    </row>
    <row r="8077" spans="1:9">
      <c r="A8077" s="230"/>
      <c r="B8077" s="230"/>
      <c r="C8077" s="231"/>
      <c r="D8077" s="223"/>
      <c r="E8077" s="227"/>
      <c r="F8077" s="230"/>
      <c r="H8077" s="220"/>
      <c r="I8077" s="223"/>
    </row>
    <row r="8078" spans="1:9">
      <c r="A8078" s="230"/>
      <c r="B8078" s="230"/>
      <c r="C8078" s="231"/>
      <c r="D8078" s="223"/>
      <c r="E8078" s="227"/>
      <c r="F8078" s="230"/>
      <c r="H8078" s="220"/>
      <c r="I8078" s="223"/>
    </row>
    <row r="8079" spans="1:9">
      <c r="A8079" s="230"/>
      <c r="B8079" s="230"/>
      <c r="C8079" s="231"/>
      <c r="D8079" s="223"/>
      <c r="E8079" s="227"/>
      <c r="F8079" s="230"/>
      <c r="H8079" s="220"/>
      <c r="I8079" s="223"/>
    </row>
    <row r="8080" spans="1:9">
      <c r="A8080" s="230"/>
      <c r="B8080" s="230"/>
      <c r="C8080" s="231"/>
      <c r="D8080" s="223"/>
      <c r="E8080" s="227"/>
      <c r="F8080" s="230"/>
      <c r="H8080" s="220"/>
      <c r="I8080" s="223"/>
    </row>
    <row r="8081" spans="1:9">
      <c r="A8081" s="230"/>
      <c r="B8081" s="230"/>
      <c r="C8081" s="231"/>
      <c r="D8081" s="223"/>
      <c r="E8081" s="227"/>
      <c r="F8081" s="230"/>
      <c r="H8081" s="220"/>
      <c r="I8081" s="223"/>
    </row>
    <row r="8082" spans="1:9">
      <c r="A8082" s="230"/>
      <c r="B8082" s="230"/>
      <c r="C8082" s="231"/>
      <c r="D8082" s="223"/>
      <c r="E8082" s="227"/>
      <c r="F8082" s="230"/>
      <c r="H8082" s="220"/>
      <c r="I8082" s="223"/>
    </row>
    <row r="8083" spans="1:9">
      <c r="A8083" s="230"/>
      <c r="B8083" s="230"/>
      <c r="C8083" s="231"/>
      <c r="D8083" s="223"/>
      <c r="E8083" s="227"/>
      <c r="F8083" s="230"/>
      <c r="H8083" s="220"/>
      <c r="I8083" s="223"/>
    </row>
    <row r="8084" spans="1:9">
      <c r="A8084" s="230"/>
      <c r="B8084" s="230"/>
      <c r="C8084" s="231"/>
      <c r="D8084" s="223"/>
      <c r="E8084" s="227"/>
      <c r="F8084" s="230"/>
      <c r="H8084" s="220"/>
      <c r="I8084" s="223"/>
    </row>
    <row r="8085" spans="1:9">
      <c r="A8085" s="230"/>
      <c r="B8085" s="230"/>
      <c r="C8085" s="231"/>
      <c r="D8085" s="223"/>
      <c r="E8085" s="227"/>
      <c r="F8085" s="230"/>
      <c r="H8085" s="220"/>
      <c r="I8085" s="223"/>
    </row>
    <row r="8086" spans="1:9">
      <c r="A8086" s="230"/>
      <c r="B8086" s="230"/>
      <c r="C8086" s="231"/>
      <c r="D8086" s="223"/>
      <c r="E8086" s="227"/>
      <c r="F8086" s="230"/>
      <c r="H8086" s="220"/>
      <c r="I8086" s="223"/>
    </row>
    <row r="8087" spans="1:9">
      <c r="A8087" s="230"/>
      <c r="B8087" s="230"/>
      <c r="C8087" s="231"/>
      <c r="D8087" s="223"/>
      <c r="E8087" s="227"/>
      <c r="F8087" s="230"/>
      <c r="H8087" s="220"/>
      <c r="I8087" s="223"/>
    </row>
    <row r="8088" spans="1:9">
      <c r="A8088" s="230"/>
      <c r="B8088" s="230"/>
      <c r="C8088" s="231"/>
      <c r="D8088" s="223"/>
      <c r="E8088" s="227"/>
      <c r="F8088" s="230"/>
      <c r="H8088" s="220"/>
      <c r="I8088" s="223"/>
    </row>
    <row r="8089" spans="1:9">
      <c r="A8089" s="230"/>
      <c r="B8089" s="230"/>
      <c r="C8089" s="231"/>
      <c r="D8089" s="223"/>
      <c r="E8089" s="227"/>
      <c r="F8089" s="230"/>
      <c r="H8089" s="220"/>
      <c r="I8089" s="223"/>
    </row>
    <row r="8090" spans="1:9">
      <c r="A8090" s="230"/>
      <c r="B8090" s="230"/>
      <c r="C8090" s="231"/>
      <c r="D8090" s="223"/>
      <c r="E8090" s="227"/>
      <c r="F8090" s="230"/>
      <c r="H8090" s="220"/>
      <c r="I8090" s="223"/>
    </row>
    <row r="8091" spans="1:9">
      <c r="A8091" s="230"/>
      <c r="B8091" s="230"/>
      <c r="C8091" s="231"/>
      <c r="D8091" s="223"/>
      <c r="E8091" s="227"/>
      <c r="F8091" s="230"/>
      <c r="H8091" s="220"/>
      <c r="I8091" s="223"/>
    </row>
    <row r="8092" spans="1:9">
      <c r="A8092" s="230"/>
      <c r="B8092" s="230"/>
      <c r="C8092" s="231"/>
      <c r="D8092" s="223"/>
      <c r="E8092" s="227"/>
      <c r="F8092" s="230"/>
      <c r="H8092" s="220"/>
      <c r="I8092" s="223"/>
    </row>
    <row r="8093" spans="1:9">
      <c r="A8093" s="230"/>
      <c r="B8093" s="230"/>
      <c r="C8093" s="231"/>
      <c r="D8093" s="223"/>
      <c r="E8093" s="227"/>
      <c r="F8093" s="230"/>
      <c r="H8093" s="220"/>
      <c r="I8093" s="223"/>
    </row>
    <row r="8094" spans="1:9">
      <c r="A8094" s="230"/>
      <c r="B8094" s="230"/>
      <c r="C8094" s="231"/>
      <c r="D8094" s="223"/>
      <c r="E8094" s="227"/>
      <c r="F8094" s="230"/>
      <c r="H8094" s="220"/>
      <c r="I8094" s="223"/>
    </row>
    <row r="8095" spans="1:9">
      <c r="A8095" s="230"/>
      <c r="B8095" s="230"/>
      <c r="C8095" s="231"/>
      <c r="D8095" s="223"/>
      <c r="E8095" s="227"/>
      <c r="F8095" s="230"/>
      <c r="H8095" s="220"/>
      <c r="I8095" s="223"/>
    </row>
    <row r="8096" spans="1:9">
      <c r="A8096" s="230"/>
      <c r="B8096" s="230"/>
      <c r="C8096" s="231"/>
      <c r="D8096" s="223"/>
      <c r="E8096" s="227"/>
      <c r="F8096" s="230"/>
      <c r="H8096" s="220"/>
      <c r="I8096" s="223"/>
    </row>
    <row r="8097" spans="1:9">
      <c r="A8097" s="230"/>
      <c r="B8097" s="230"/>
      <c r="C8097" s="231"/>
      <c r="D8097" s="223"/>
      <c r="E8097" s="227"/>
      <c r="F8097" s="230"/>
      <c r="H8097" s="220"/>
      <c r="I8097" s="223"/>
    </row>
    <row r="8098" spans="1:9">
      <c r="A8098" s="230"/>
      <c r="B8098" s="230"/>
      <c r="C8098" s="231"/>
      <c r="D8098" s="223"/>
      <c r="E8098" s="227"/>
      <c r="F8098" s="230"/>
      <c r="H8098" s="220"/>
      <c r="I8098" s="223"/>
    </row>
    <row r="8099" spans="1:9">
      <c r="A8099" s="230"/>
      <c r="B8099" s="230"/>
      <c r="C8099" s="231"/>
      <c r="D8099" s="223"/>
      <c r="E8099" s="227"/>
      <c r="F8099" s="230"/>
      <c r="H8099" s="220"/>
      <c r="I8099" s="223"/>
    </row>
    <row r="8100" spans="1:9">
      <c r="A8100" s="230"/>
      <c r="B8100" s="230"/>
      <c r="C8100" s="231"/>
      <c r="D8100" s="223"/>
      <c r="E8100" s="227"/>
      <c r="F8100" s="230"/>
      <c r="H8100" s="220"/>
      <c r="I8100" s="223"/>
    </row>
    <row r="8101" spans="1:9">
      <c r="A8101" s="230"/>
      <c r="B8101" s="230"/>
      <c r="C8101" s="231"/>
      <c r="D8101" s="223"/>
      <c r="E8101" s="227"/>
      <c r="F8101" s="230"/>
      <c r="H8101" s="220"/>
      <c r="I8101" s="223"/>
    </row>
    <row r="8102" spans="1:9">
      <c r="A8102" s="230"/>
      <c r="B8102" s="230"/>
      <c r="C8102" s="231"/>
      <c r="D8102" s="223"/>
      <c r="E8102" s="227"/>
      <c r="F8102" s="230"/>
      <c r="H8102" s="220"/>
      <c r="I8102" s="223"/>
    </row>
    <row r="8103" spans="1:9">
      <c r="A8103" s="230"/>
      <c r="B8103" s="230"/>
      <c r="C8103" s="231"/>
      <c r="D8103" s="223"/>
      <c r="E8103" s="227"/>
      <c r="F8103" s="230"/>
      <c r="H8103" s="220"/>
      <c r="I8103" s="223"/>
    </row>
    <row r="8104" spans="1:9">
      <c r="A8104" s="230"/>
      <c r="B8104" s="230"/>
      <c r="C8104" s="231"/>
      <c r="D8104" s="223"/>
      <c r="E8104" s="227"/>
      <c r="F8104" s="230"/>
      <c r="H8104" s="220"/>
      <c r="I8104" s="223"/>
    </row>
    <row r="8105" spans="1:9">
      <c r="A8105" s="230"/>
      <c r="B8105" s="230"/>
      <c r="C8105" s="231"/>
      <c r="D8105" s="223"/>
      <c r="E8105" s="227"/>
      <c r="F8105" s="230"/>
      <c r="H8105" s="220"/>
      <c r="I8105" s="223"/>
    </row>
    <row r="8106" spans="1:9">
      <c r="A8106" s="230"/>
      <c r="B8106" s="230"/>
      <c r="C8106" s="231"/>
      <c r="D8106" s="223"/>
      <c r="E8106" s="227"/>
      <c r="F8106" s="230"/>
      <c r="H8106" s="220"/>
      <c r="I8106" s="223"/>
    </row>
    <row r="8107" spans="1:9">
      <c r="A8107" s="230"/>
      <c r="B8107" s="230"/>
      <c r="C8107" s="231"/>
      <c r="D8107" s="223"/>
      <c r="E8107" s="227"/>
      <c r="F8107" s="230"/>
      <c r="H8107" s="220"/>
      <c r="I8107" s="223"/>
    </row>
    <row r="8108" spans="1:9">
      <c r="A8108" s="230"/>
      <c r="B8108" s="230"/>
      <c r="C8108" s="231"/>
      <c r="D8108" s="223"/>
      <c r="E8108" s="227"/>
      <c r="F8108" s="230"/>
      <c r="H8108" s="220"/>
      <c r="I8108" s="223"/>
    </row>
    <row r="8109" spans="1:9">
      <c r="A8109" s="230"/>
      <c r="B8109" s="230"/>
      <c r="C8109" s="231"/>
      <c r="D8109" s="223"/>
      <c r="E8109" s="227"/>
      <c r="F8109" s="230"/>
      <c r="H8109" s="220"/>
      <c r="I8109" s="223"/>
    </row>
    <row r="8110" spans="1:9">
      <c r="A8110" s="230"/>
      <c r="B8110" s="230"/>
      <c r="C8110" s="231"/>
      <c r="D8110" s="223"/>
      <c r="E8110" s="227"/>
      <c r="F8110" s="230"/>
      <c r="H8110" s="220"/>
      <c r="I8110" s="223"/>
    </row>
    <row r="8111" spans="1:9">
      <c r="A8111" s="230"/>
      <c r="B8111" s="230"/>
      <c r="C8111" s="231"/>
      <c r="D8111" s="223"/>
      <c r="E8111" s="227"/>
      <c r="F8111" s="230"/>
      <c r="H8111" s="220"/>
      <c r="I8111" s="223"/>
    </row>
    <row r="8112" spans="1:9">
      <c r="A8112" s="230"/>
      <c r="B8112" s="230"/>
      <c r="C8112" s="231"/>
      <c r="D8112" s="223"/>
      <c r="E8112" s="227"/>
      <c r="F8112" s="230"/>
      <c r="H8112" s="220"/>
      <c r="I8112" s="223"/>
    </row>
    <row r="8113" spans="1:9">
      <c r="A8113" s="230"/>
      <c r="B8113" s="230"/>
      <c r="C8113" s="231"/>
      <c r="D8113" s="223"/>
      <c r="E8113" s="227"/>
      <c r="F8113" s="230"/>
      <c r="H8113" s="220"/>
      <c r="I8113" s="223"/>
    </row>
    <row r="8114" spans="1:9">
      <c r="A8114" s="230"/>
      <c r="B8114" s="230"/>
      <c r="C8114" s="231"/>
      <c r="D8114" s="223"/>
      <c r="E8114" s="227"/>
      <c r="F8114" s="230"/>
      <c r="H8114" s="220"/>
      <c r="I8114" s="223"/>
    </row>
    <row r="8115" spans="1:9">
      <c r="A8115" s="230"/>
      <c r="B8115" s="230"/>
      <c r="C8115" s="231"/>
      <c r="D8115" s="223"/>
      <c r="E8115" s="227"/>
      <c r="F8115" s="230"/>
      <c r="H8115" s="220"/>
      <c r="I8115" s="223"/>
    </row>
    <row r="8116" spans="1:9">
      <c r="A8116" s="230"/>
      <c r="B8116" s="230"/>
      <c r="C8116" s="231"/>
      <c r="D8116" s="223"/>
      <c r="E8116" s="227"/>
      <c r="F8116" s="230"/>
      <c r="H8116" s="220"/>
      <c r="I8116" s="223"/>
    </row>
    <row r="8117" spans="1:9">
      <c r="A8117" s="230"/>
      <c r="B8117" s="230"/>
      <c r="C8117" s="231"/>
      <c r="D8117" s="223"/>
      <c r="E8117" s="227"/>
      <c r="F8117" s="230"/>
      <c r="H8117" s="220"/>
      <c r="I8117" s="223"/>
    </row>
    <row r="8118" spans="1:9">
      <c r="A8118" s="230"/>
      <c r="B8118" s="230"/>
      <c r="C8118" s="231"/>
      <c r="D8118" s="223"/>
      <c r="E8118" s="227"/>
      <c r="F8118" s="230"/>
      <c r="H8118" s="220"/>
      <c r="I8118" s="223"/>
    </row>
    <row r="8119" spans="1:9">
      <c r="A8119" s="230"/>
      <c r="B8119" s="230"/>
      <c r="C8119" s="231"/>
      <c r="D8119" s="223"/>
      <c r="E8119" s="227"/>
      <c r="F8119" s="230"/>
      <c r="H8119" s="220"/>
      <c r="I8119" s="223"/>
    </row>
    <row r="8120" spans="1:9">
      <c r="A8120" s="230"/>
      <c r="B8120" s="230"/>
      <c r="C8120" s="231"/>
      <c r="D8120" s="223"/>
      <c r="E8120" s="227"/>
      <c r="F8120" s="230"/>
      <c r="H8120" s="220"/>
      <c r="I8120" s="223"/>
    </row>
    <row r="8121" spans="1:9">
      <c r="A8121" s="230"/>
      <c r="B8121" s="230"/>
      <c r="C8121" s="231"/>
      <c r="D8121" s="223"/>
      <c r="E8121" s="227"/>
      <c r="F8121" s="230"/>
      <c r="H8121" s="220"/>
      <c r="I8121" s="223"/>
    </row>
    <row r="8122" spans="1:9">
      <c r="A8122" s="230"/>
      <c r="B8122" s="230"/>
      <c r="C8122" s="231"/>
      <c r="D8122" s="223"/>
      <c r="E8122" s="227"/>
      <c r="F8122" s="230"/>
      <c r="H8122" s="220"/>
      <c r="I8122" s="223"/>
    </row>
    <row r="8123" spans="1:9">
      <c r="A8123" s="230"/>
      <c r="B8123" s="230"/>
      <c r="C8123" s="231"/>
      <c r="D8123" s="223"/>
      <c r="E8123" s="227"/>
      <c r="F8123" s="230"/>
      <c r="H8123" s="220"/>
      <c r="I8123" s="223"/>
    </row>
    <row r="8124" spans="1:9">
      <c r="A8124" s="230"/>
      <c r="B8124" s="230"/>
      <c r="C8124" s="231"/>
      <c r="D8124" s="223"/>
      <c r="E8124" s="227"/>
      <c r="F8124" s="230"/>
      <c r="H8124" s="220"/>
      <c r="I8124" s="223"/>
    </row>
    <row r="8125" spans="1:9">
      <c r="A8125" s="230"/>
      <c r="B8125" s="230"/>
      <c r="C8125" s="231"/>
      <c r="D8125" s="223"/>
      <c r="E8125" s="227"/>
      <c r="F8125" s="230"/>
      <c r="H8125" s="220"/>
      <c r="I8125" s="223"/>
    </row>
    <row r="8126" spans="1:9">
      <c r="A8126" s="230"/>
      <c r="B8126" s="230"/>
      <c r="C8126" s="231"/>
      <c r="D8126" s="223"/>
      <c r="E8126" s="227"/>
      <c r="F8126" s="230"/>
      <c r="H8126" s="220"/>
      <c r="I8126" s="223"/>
    </row>
    <row r="8127" spans="1:9">
      <c r="A8127" s="230"/>
      <c r="B8127" s="230"/>
      <c r="C8127" s="231"/>
      <c r="D8127" s="223"/>
      <c r="E8127" s="227"/>
      <c r="F8127" s="230"/>
      <c r="H8127" s="220"/>
      <c r="I8127" s="223"/>
    </row>
    <row r="8128" spans="1:9">
      <c r="A8128" s="230"/>
      <c r="B8128" s="230"/>
      <c r="C8128" s="231"/>
      <c r="D8128" s="223"/>
      <c r="E8128" s="227"/>
      <c r="F8128" s="230"/>
      <c r="H8128" s="220"/>
      <c r="I8128" s="223"/>
    </row>
    <row r="8129" spans="1:9">
      <c r="A8129" s="230"/>
      <c r="B8129" s="230"/>
      <c r="C8129" s="231"/>
      <c r="D8129" s="223"/>
      <c r="E8129" s="227"/>
      <c r="F8129" s="230"/>
      <c r="H8129" s="220"/>
      <c r="I8129" s="223"/>
    </row>
    <row r="8130" spans="1:9">
      <c r="A8130" s="230"/>
      <c r="B8130" s="230"/>
      <c r="C8130" s="231"/>
      <c r="D8130" s="223"/>
      <c r="E8130" s="227"/>
      <c r="F8130" s="230"/>
      <c r="H8130" s="220"/>
      <c r="I8130" s="223"/>
    </row>
    <row r="8131" spans="1:9">
      <c r="A8131" s="230"/>
      <c r="B8131" s="230"/>
      <c r="C8131" s="231"/>
      <c r="D8131" s="223"/>
      <c r="E8131" s="227"/>
      <c r="F8131" s="230"/>
      <c r="H8131" s="220"/>
      <c r="I8131" s="223"/>
    </row>
    <row r="8132" spans="1:9">
      <c r="A8132" s="230"/>
      <c r="B8132" s="230"/>
      <c r="C8132" s="231"/>
      <c r="D8132" s="223"/>
      <c r="E8132" s="227"/>
      <c r="F8132" s="230"/>
      <c r="H8132" s="220"/>
      <c r="I8132" s="223"/>
    </row>
    <row r="8133" spans="1:9">
      <c r="A8133" s="230"/>
      <c r="B8133" s="230"/>
      <c r="C8133" s="231"/>
      <c r="D8133" s="223"/>
      <c r="E8133" s="227"/>
      <c r="F8133" s="230"/>
      <c r="H8133" s="220"/>
      <c r="I8133" s="223"/>
    </row>
    <row r="8134" spans="1:9">
      <c r="A8134" s="230"/>
      <c r="B8134" s="230"/>
      <c r="C8134" s="231"/>
      <c r="D8134" s="223"/>
      <c r="E8134" s="227"/>
      <c r="F8134" s="230"/>
      <c r="H8134" s="220"/>
      <c r="I8134" s="223"/>
    </row>
    <row r="8135" spans="1:9">
      <c r="A8135" s="230"/>
      <c r="B8135" s="230"/>
      <c r="C8135" s="231"/>
      <c r="D8135" s="223"/>
      <c r="E8135" s="227"/>
      <c r="F8135" s="230"/>
      <c r="H8135" s="220"/>
      <c r="I8135" s="223"/>
    </row>
    <row r="8136" spans="1:9">
      <c r="A8136" s="230"/>
      <c r="B8136" s="230"/>
      <c r="C8136" s="231"/>
      <c r="D8136" s="223"/>
      <c r="E8136" s="227"/>
      <c r="F8136" s="230"/>
      <c r="H8136" s="220"/>
      <c r="I8136" s="223"/>
    </row>
    <row r="8137" spans="1:9">
      <c r="A8137" s="230"/>
      <c r="B8137" s="230"/>
      <c r="C8137" s="231"/>
      <c r="D8137" s="223"/>
      <c r="E8137" s="227"/>
      <c r="F8137" s="230"/>
      <c r="H8137" s="220"/>
      <c r="I8137" s="223"/>
    </row>
    <row r="8138" spans="1:9">
      <c r="A8138" s="230"/>
      <c r="B8138" s="230"/>
      <c r="C8138" s="231"/>
      <c r="D8138" s="223"/>
      <c r="E8138" s="227"/>
      <c r="F8138" s="230"/>
      <c r="H8138" s="220"/>
      <c r="I8138" s="223"/>
    </row>
    <row r="8139" spans="1:9">
      <c r="A8139" s="230"/>
      <c r="B8139" s="230"/>
      <c r="C8139" s="231"/>
      <c r="D8139" s="223"/>
      <c r="E8139" s="227"/>
      <c r="F8139" s="230"/>
      <c r="H8139" s="220"/>
      <c r="I8139" s="223"/>
    </row>
    <row r="8140" spans="1:9">
      <c r="A8140" s="230"/>
      <c r="B8140" s="230"/>
      <c r="C8140" s="231"/>
      <c r="D8140" s="223"/>
      <c r="E8140" s="227"/>
      <c r="F8140" s="230"/>
      <c r="H8140" s="220"/>
      <c r="I8140" s="223"/>
    </row>
    <row r="8141" spans="1:9">
      <c r="A8141" s="230"/>
      <c r="B8141" s="230"/>
      <c r="C8141" s="231"/>
      <c r="D8141" s="223"/>
      <c r="E8141" s="227"/>
      <c r="F8141" s="230"/>
      <c r="H8141" s="220"/>
      <c r="I8141" s="223"/>
    </row>
    <row r="8142" spans="1:9">
      <c r="A8142" s="230"/>
      <c r="B8142" s="230"/>
      <c r="C8142" s="231"/>
      <c r="D8142" s="223"/>
      <c r="E8142" s="227"/>
      <c r="F8142" s="230"/>
      <c r="H8142" s="220"/>
      <c r="I8142" s="223"/>
    </row>
    <row r="8143" spans="1:9">
      <c r="A8143" s="230"/>
      <c r="B8143" s="230"/>
      <c r="C8143" s="231"/>
      <c r="D8143" s="223"/>
      <c r="E8143" s="227"/>
      <c r="F8143" s="230"/>
      <c r="H8143" s="220"/>
      <c r="I8143" s="223"/>
    </row>
    <row r="8144" spans="1:9">
      <c r="A8144" s="230"/>
      <c r="B8144" s="230"/>
      <c r="C8144" s="231"/>
      <c r="D8144" s="223"/>
      <c r="E8144" s="227"/>
      <c r="F8144" s="230"/>
      <c r="H8144" s="220"/>
      <c r="I8144" s="223"/>
    </row>
    <row r="8145" spans="1:9">
      <c r="A8145" s="230"/>
      <c r="B8145" s="230"/>
      <c r="C8145" s="231"/>
      <c r="D8145" s="223"/>
      <c r="E8145" s="227"/>
      <c r="F8145" s="230"/>
      <c r="H8145" s="220"/>
      <c r="I8145" s="223"/>
    </row>
    <row r="8146" spans="1:9">
      <c r="A8146" s="230"/>
      <c r="B8146" s="230"/>
      <c r="C8146" s="231"/>
      <c r="D8146" s="223"/>
      <c r="E8146" s="227"/>
      <c r="F8146" s="230"/>
      <c r="H8146" s="220"/>
      <c r="I8146" s="223"/>
    </row>
    <row r="8147" spans="1:9">
      <c r="A8147" s="230"/>
      <c r="B8147" s="230"/>
      <c r="C8147" s="231"/>
      <c r="D8147" s="223"/>
      <c r="E8147" s="227"/>
      <c r="F8147" s="230"/>
      <c r="H8147" s="220"/>
      <c r="I8147" s="223"/>
    </row>
    <row r="8148" spans="1:9">
      <c r="A8148" s="230"/>
      <c r="B8148" s="230"/>
      <c r="C8148" s="231"/>
      <c r="D8148" s="223"/>
      <c r="E8148" s="227"/>
      <c r="F8148" s="230"/>
      <c r="H8148" s="220"/>
      <c r="I8148" s="223"/>
    </row>
    <row r="8149" spans="1:9">
      <c r="A8149" s="230"/>
      <c r="B8149" s="230"/>
      <c r="C8149" s="231"/>
      <c r="D8149" s="223"/>
      <c r="E8149" s="227"/>
      <c r="F8149" s="230"/>
      <c r="H8149" s="220"/>
      <c r="I8149" s="223"/>
    </row>
    <row r="8150" spans="1:9">
      <c r="A8150" s="230"/>
      <c r="B8150" s="230"/>
      <c r="C8150" s="231"/>
      <c r="D8150" s="223"/>
      <c r="E8150" s="227"/>
      <c r="F8150" s="230"/>
      <c r="H8150" s="220"/>
      <c r="I8150" s="223"/>
    </row>
    <row r="8151" spans="1:9">
      <c r="A8151" s="230"/>
      <c r="B8151" s="230"/>
      <c r="C8151" s="231"/>
      <c r="D8151" s="223"/>
      <c r="E8151" s="227"/>
      <c r="F8151" s="230"/>
      <c r="H8151" s="220"/>
      <c r="I8151" s="223"/>
    </row>
    <row r="8152" spans="1:9">
      <c r="A8152" s="230"/>
      <c r="B8152" s="230"/>
      <c r="C8152" s="231"/>
      <c r="D8152" s="223"/>
      <c r="E8152" s="227"/>
      <c r="F8152" s="230"/>
      <c r="H8152" s="220"/>
      <c r="I8152" s="223"/>
    </row>
    <row r="8153" spans="1:9">
      <c r="A8153" s="230"/>
      <c r="B8153" s="230"/>
      <c r="C8153" s="231"/>
      <c r="D8153" s="223"/>
      <c r="E8153" s="227"/>
      <c r="F8153" s="230"/>
      <c r="H8153" s="220"/>
      <c r="I8153" s="223"/>
    </row>
    <row r="8154" spans="1:9">
      <c r="A8154" s="230"/>
      <c r="B8154" s="230"/>
      <c r="C8154" s="231"/>
      <c r="D8154" s="223"/>
      <c r="E8154" s="227"/>
      <c r="F8154" s="230"/>
      <c r="H8154" s="220"/>
      <c r="I8154" s="223"/>
    </row>
    <row r="8155" spans="1:9">
      <c r="A8155" s="230"/>
      <c r="B8155" s="230"/>
      <c r="C8155" s="231"/>
      <c r="D8155" s="223"/>
      <c r="E8155" s="227"/>
      <c r="F8155" s="230"/>
      <c r="H8155" s="220"/>
      <c r="I8155" s="223"/>
    </row>
    <row r="8156" spans="1:9">
      <c r="A8156" s="230"/>
      <c r="B8156" s="230"/>
      <c r="C8156" s="231"/>
      <c r="D8156" s="223"/>
      <c r="E8156" s="227"/>
      <c r="F8156" s="230"/>
      <c r="H8156" s="220"/>
      <c r="I8156" s="223"/>
    </row>
    <row r="8157" spans="1:9">
      <c r="A8157" s="230"/>
      <c r="B8157" s="230"/>
      <c r="C8157" s="231"/>
      <c r="D8157" s="223"/>
      <c r="E8157" s="227"/>
      <c r="F8157" s="230"/>
      <c r="H8157" s="220"/>
      <c r="I8157" s="223"/>
    </row>
    <row r="8158" spans="1:9">
      <c r="A8158" s="230"/>
      <c r="B8158" s="230"/>
      <c r="C8158" s="231"/>
      <c r="D8158" s="223"/>
      <c r="E8158" s="227"/>
      <c r="F8158" s="230"/>
      <c r="H8158" s="220"/>
      <c r="I8158" s="223"/>
    </row>
    <row r="8159" spans="1:9">
      <c r="A8159" s="230"/>
      <c r="B8159" s="230"/>
      <c r="C8159" s="231"/>
      <c r="D8159" s="223"/>
      <c r="E8159" s="227"/>
      <c r="F8159" s="230"/>
      <c r="H8159" s="220"/>
      <c r="I8159" s="223"/>
    </row>
    <row r="8160" spans="1:9">
      <c r="A8160" s="230"/>
      <c r="B8160" s="230"/>
      <c r="C8160" s="231"/>
      <c r="D8160" s="223"/>
      <c r="E8160" s="227"/>
      <c r="F8160" s="230"/>
      <c r="H8160" s="220"/>
      <c r="I8160" s="223"/>
    </row>
    <row r="8161" spans="1:9">
      <c r="A8161" s="230"/>
      <c r="B8161" s="230"/>
      <c r="C8161" s="231"/>
      <c r="D8161" s="223"/>
      <c r="E8161" s="227"/>
      <c r="F8161" s="230"/>
      <c r="H8161" s="220"/>
      <c r="I8161" s="223"/>
    </row>
    <row r="8162" spans="1:9">
      <c r="A8162" s="230"/>
      <c r="B8162" s="230"/>
      <c r="C8162" s="231"/>
      <c r="D8162" s="223"/>
      <c r="E8162" s="227"/>
      <c r="F8162" s="230"/>
      <c r="H8162" s="220"/>
      <c r="I8162" s="223"/>
    </row>
    <row r="8163" spans="1:9">
      <c r="A8163" s="230"/>
      <c r="B8163" s="230"/>
      <c r="C8163" s="231"/>
      <c r="D8163" s="223"/>
      <c r="E8163" s="227"/>
      <c r="F8163" s="230"/>
      <c r="H8163" s="220"/>
      <c r="I8163" s="223"/>
    </row>
    <row r="8164" spans="1:9">
      <c r="A8164" s="230"/>
      <c r="B8164" s="230"/>
      <c r="C8164" s="231"/>
      <c r="D8164" s="223"/>
      <c r="E8164" s="227"/>
      <c r="F8164" s="230"/>
      <c r="H8164" s="220"/>
      <c r="I8164" s="223"/>
    </row>
    <row r="8165" spans="1:9">
      <c r="A8165" s="230"/>
      <c r="B8165" s="230"/>
      <c r="C8165" s="231"/>
      <c r="D8165" s="223"/>
      <c r="E8165" s="227"/>
      <c r="F8165" s="230"/>
      <c r="H8165" s="220"/>
      <c r="I8165" s="223"/>
    </row>
    <row r="8166" spans="1:9">
      <c r="A8166" s="230"/>
      <c r="B8166" s="230"/>
      <c r="C8166" s="231"/>
      <c r="D8166" s="223"/>
      <c r="E8166" s="227"/>
      <c r="F8166" s="230"/>
      <c r="H8166" s="220"/>
      <c r="I8166" s="223"/>
    </row>
    <row r="8167" spans="1:9">
      <c r="A8167" s="230"/>
      <c r="B8167" s="230"/>
      <c r="C8167" s="231"/>
      <c r="D8167" s="223"/>
      <c r="E8167" s="227"/>
      <c r="F8167" s="230"/>
      <c r="H8167" s="220"/>
      <c r="I8167" s="223"/>
    </row>
    <row r="8168" spans="1:9">
      <c r="A8168" s="230"/>
      <c r="B8168" s="230"/>
      <c r="C8168" s="231"/>
      <c r="D8168" s="223"/>
      <c r="E8168" s="227"/>
      <c r="F8168" s="230"/>
      <c r="H8168" s="220"/>
      <c r="I8168" s="223"/>
    </row>
    <row r="8169" spans="1:9">
      <c r="A8169" s="230"/>
      <c r="B8169" s="230"/>
      <c r="C8169" s="231"/>
      <c r="D8169" s="223"/>
      <c r="E8169" s="227"/>
      <c r="F8169" s="230"/>
      <c r="H8169" s="220"/>
      <c r="I8169" s="223"/>
    </row>
    <row r="8170" spans="1:9">
      <c r="A8170" s="230"/>
      <c r="B8170" s="230"/>
      <c r="C8170" s="231"/>
      <c r="D8170" s="223"/>
      <c r="E8170" s="227"/>
      <c r="F8170" s="230"/>
      <c r="H8170" s="220"/>
      <c r="I8170" s="223"/>
    </row>
    <row r="8171" spans="1:9">
      <c r="A8171" s="230"/>
      <c r="B8171" s="230"/>
      <c r="C8171" s="231"/>
      <c r="D8171" s="223"/>
      <c r="E8171" s="227"/>
      <c r="F8171" s="230"/>
      <c r="H8171" s="220"/>
      <c r="I8171" s="223"/>
    </row>
    <row r="8172" spans="1:9">
      <c r="A8172" s="230"/>
      <c r="B8172" s="230"/>
      <c r="C8172" s="231"/>
      <c r="D8172" s="223"/>
      <c r="E8172" s="227"/>
      <c r="F8172" s="230"/>
      <c r="H8172" s="220"/>
      <c r="I8172" s="223"/>
    </row>
    <row r="8173" spans="1:9">
      <c r="A8173" s="230"/>
      <c r="B8173" s="230"/>
      <c r="C8173" s="231"/>
      <c r="D8173" s="223"/>
      <c r="E8173" s="227"/>
      <c r="F8173" s="230"/>
      <c r="H8173" s="220"/>
      <c r="I8173" s="223"/>
    </row>
    <row r="8174" spans="1:9">
      <c r="A8174" s="230"/>
      <c r="B8174" s="230"/>
      <c r="C8174" s="231"/>
      <c r="D8174" s="223"/>
      <c r="E8174" s="227"/>
      <c r="F8174" s="230"/>
      <c r="H8174" s="220"/>
      <c r="I8174" s="223"/>
    </row>
    <row r="8175" spans="1:9">
      <c r="A8175" s="230"/>
      <c r="B8175" s="230"/>
      <c r="C8175" s="231"/>
      <c r="D8175" s="223"/>
      <c r="E8175" s="227"/>
      <c r="F8175" s="230"/>
      <c r="H8175" s="220"/>
      <c r="I8175" s="223"/>
    </row>
    <row r="8176" spans="1:9">
      <c r="A8176" s="230"/>
      <c r="B8176" s="230"/>
      <c r="C8176" s="231"/>
      <c r="D8176" s="223"/>
      <c r="E8176" s="227"/>
      <c r="F8176" s="230"/>
      <c r="H8176" s="220"/>
      <c r="I8176" s="223"/>
    </row>
    <row r="8177" spans="1:9">
      <c r="A8177" s="230"/>
      <c r="B8177" s="230"/>
      <c r="C8177" s="231"/>
      <c r="D8177" s="223"/>
      <c r="E8177" s="227"/>
      <c r="F8177" s="230"/>
      <c r="H8177" s="220"/>
      <c r="I8177" s="223"/>
    </row>
    <row r="8178" spans="1:9">
      <c r="A8178" s="230"/>
      <c r="B8178" s="230"/>
      <c r="C8178" s="231"/>
      <c r="D8178" s="223"/>
      <c r="E8178" s="227"/>
      <c r="F8178" s="230"/>
      <c r="H8178" s="220"/>
      <c r="I8178" s="223"/>
    </row>
    <row r="8179" spans="1:9">
      <c r="A8179" s="230"/>
      <c r="B8179" s="230"/>
      <c r="C8179" s="231"/>
      <c r="D8179" s="223"/>
      <c r="E8179" s="227"/>
      <c r="F8179" s="230"/>
      <c r="H8179" s="220"/>
      <c r="I8179" s="223"/>
    </row>
    <row r="8180" spans="1:9">
      <c r="A8180" s="230"/>
      <c r="B8180" s="230"/>
      <c r="C8180" s="231"/>
      <c r="D8180" s="223"/>
      <c r="E8180" s="227"/>
      <c r="F8180" s="230"/>
      <c r="H8180" s="220"/>
      <c r="I8180" s="223"/>
    </row>
    <row r="8181" spans="1:9">
      <c r="A8181" s="230"/>
      <c r="B8181" s="230"/>
      <c r="C8181" s="231"/>
      <c r="D8181" s="223"/>
      <c r="E8181" s="227"/>
      <c r="F8181" s="230"/>
      <c r="H8181" s="220"/>
      <c r="I8181" s="223"/>
    </row>
    <row r="8182" spans="1:9">
      <c r="A8182" s="230"/>
      <c r="B8182" s="230"/>
      <c r="C8182" s="231"/>
      <c r="D8182" s="223"/>
      <c r="E8182" s="227"/>
      <c r="F8182" s="230"/>
      <c r="H8182" s="220"/>
      <c r="I8182" s="223"/>
    </row>
    <row r="8183" spans="1:9">
      <c r="A8183" s="230"/>
      <c r="B8183" s="230"/>
      <c r="C8183" s="231"/>
      <c r="D8183" s="223"/>
      <c r="E8183" s="227"/>
      <c r="F8183" s="230"/>
      <c r="H8183" s="220"/>
      <c r="I8183" s="223"/>
    </row>
    <row r="8184" spans="1:9">
      <c r="A8184" s="230"/>
      <c r="B8184" s="230"/>
      <c r="C8184" s="231"/>
      <c r="D8184" s="223"/>
      <c r="E8184" s="227"/>
      <c r="F8184" s="230"/>
      <c r="H8184" s="220"/>
      <c r="I8184" s="223"/>
    </row>
    <row r="8185" spans="1:9">
      <c r="A8185" s="230"/>
      <c r="B8185" s="230"/>
      <c r="C8185" s="231"/>
      <c r="D8185" s="223"/>
      <c r="E8185" s="227"/>
      <c r="F8185" s="230"/>
      <c r="H8185" s="220"/>
      <c r="I8185" s="223"/>
    </row>
    <row r="8186" spans="1:9">
      <c r="A8186" s="230"/>
      <c r="B8186" s="230"/>
      <c r="C8186" s="231"/>
      <c r="D8186" s="223"/>
      <c r="E8186" s="227"/>
      <c r="F8186" s="230"/>
      <c r="H8186" s="220"/>
      <c r="I8186" s="223"/>
    </row>
    <row r="8187" spans="1:9">
      <c r="A8187" s="230"/>
      <c r="B8187" s="230"/>
      <c r="C8187" s="231"/>
      <c r="D8187" s="223"/>
      <c r="E8187" s="227"/>
      <c r="F8187" s="230"/>
      <c r="H8187" s="220"/>
      <c r="I8187" s="223"/>
    </row>
    <row r="8188" spans="1:9">
      <c r="A8188" s="230"/>
      <c r="B8188" s="230"/>
      <c r="C8188" s="231"/>
      <c r="D8188" s="223"/>
      <c r="E8188" s="227"/>
      <c r="F8188" s="230"/>
      <c r="H8188" s="220"/>
      <c r="I8188" s="223"/>
    </row>
    <row r="8189" spans="1:9">
      <c r="A8189" s="230"/>
      <c r="B8189" s="230"/>
      <c r="C8189" s="231"/>
      <c r="D8189" s="223"/>
      <c r="E8189" s="227"/>
      <c r="F8189" s="230"/>
      <c r="H8189" s="220"/>
      <c r="I8189" s="223"/>
    </row>
    <row r="8190" spans="1:9">
      <c r="A8190" s="230"/>
      <c r="B8190" s="230"/>
      <c r="C8190" s="231"/>
      <c r="D8190" s="223"/>
      <c r="E8190" s="227"/>
      <c r="F8190" s="230"/>
      <c r="H8190" s="220"/>
      <c r="I8190" s="223"/>
    </row>
    <row r="8191" spans="1:9">
      <c r="A8191" s="230"/>
      <c r="B8191" s="230"/>
      <c r="C8191" s="231"/>
      <c r="D8191" s="223"/>
      <c r="E8191" s="227"/>
      <c r="F8191" s="230"/>
      <c r="H8191" s="220"/>
      <c r="I8191" s="223"/>
    </row>
    <row r="8192" spans="1:9">
      <c r="A8192" s="230"/>
      <c r="B8192" s="230"/>
      <c r="C8192" s="231"/>
      <c r="D8192" s="223"/>
      <c r="E8192" s="227"/>
      <c r="F8192" s="230"/>
      <c r="H8192" s="220"/>
      <c r="I8192" s="223"/>
    </row>
    <row r="8193" spans="1:9">
      <c r="A8193" s="230"/>
      <c r="B8193" s="230"/>
      <c r="C8193" s="231"/>
      <c r="D8193" s="223"/>
      <c r="E8193" s="227"/>
      <c r="F8193" s="230"/>
      <c r="H8193" s="220"/>
      <c r="I8193" s="223"/>
    </row>
    <row r="8194" spans="1:9">
      <c r="A8194" s="230"/>
      <c r="B8194" s="230"/>
      <c r="C8194" s="231"/>
      <c r="D8194" s="223"/>
      <c r="E8194" s="227"/>
      <c r="F8194" s="230"/>
      <c r="H8194" s="220"/>
      <c r="I8194" s="223"/>
    </row>
    <row r="8195" spans="1:9">
      <c r="A8195" s="230"/>
      <c r="B8195" s="230"/>
      <c r="C8195" s="231"/>
      <c r="D8195" s="223"/>
      <c r="E8195" s="227"/>
      <c r="F8195" s="230"/>
      <c r="H8195" s="220"/>
      <c r="I8195" s="223"/>
    </row>
    <row r="8196" spans="1:9">
      <c r="A8196" s="230"/>
      <c r="B8196" s="230"/>
      <c r="C8196" s="231"/>
      <c r="D8196" s="223"/>
      <c r="E8196" s="227"/>
      <c r="F8196" s="230"/>
      <c r="H8196" s="220"/>
      <c r="I8196" s="223"/>
    </row>
    <row r="8197" spans="1:9">
      <c r="A8197" s="230"/>
      <c r="B8197" s="230"/>
      <c r="C8197" s="231"/>
      <c r="D8197" s="223"/>
      <c r="E8197" s="227"/>
      <c r="F8197" s="230"/>
      <c r="H8197" s="220"/>
      <c r="I8197" s="223"/>
    </row>
    <row r="8198" spans="1:9">
      <c r="A8198" s="230"/>
      <c r="B8198" s="230"/>
      <c r="C8198" s="231"/>
      <c r="D8198" s="223"/>
      <c r="E8198" s="227"/>
      <c r="F8198" s="230"/>
      <c r="H8198" s="220"/>
      <c r="I8198" s="223"/>
    </row>
    <row r="8199" spans="1:9">
      <c r="A8199" s="230"/>
      <c r="B8199" s="230"/>
      <c r="C8199" s="231"/>
      <c r="D8199" s="223"/>
      <c r="E8199" s="227"/>
      <c r="F8199" s="230"/>
      <c r="H8199" s="220"/>
      <c r="I8199" s="223"/>
    </row>
    <row r="8200" spans="1:9">
      <c r="A8200" s="230"/>
      <c r="B8200" s="230"/>
      <c r="C8200" s="231"/>
      <c r="D8200" s="223"/>
      <c r="E8200" s="227"/>
      <c r="F8200" s="230"/>
      <c r="H8200" s="220"/>
      <c r="I8200" s="223"/>
    </row>
    <row r="8201" spans="1:9">
      <c r="A8201" s="230"/>
      <c r="B8201" s="230"/>
      <c r="C8201" s="231"/>
      <c r="D8201" s="223"/>
      <c r="E8201" s="227"/>
      <c r="F8201" s="230"/>
      <c r="H8201" s="220"/>
      <c r="I8201" s="223"/>
    </row>
    <row r="8202" spans="1:9">
      <c r="A8202" s="230"/>
      <c r="B8202" s="230"/>
      <c r="C8202" s="231"/>
      <c r="D8202" s="223"/>
      <c r="E8202" s="227"/>
      <c r="F8202" s="230"/>
      <c r="H8202" s="220"/>
      <c r="I8202" s="223"/>
    </row>
    <row r="8203" spans="1:9">
      <c r="A8203" s="230"/>
      <c r="B8203" s="230"/>
      <c r="C8203" s="231"/>
      <c r="D8203" s="223"/>
      <c r="E8203" s="227"/>
      <c r="F8203" s="230"/>
      <c r="H8203" s="220"/>
      <c r="I8203" s="223"/>
    </row>
    <row r="8204" spans="1:9">
      <c r="A8204" s="230"/>
      <c r="B8204" s="230"/>
      <c r="C8204" s="231"/>
      <c r="D8204" s="223"/>
      <c r="E8204" s="227"/>
      <c r="F8204" s="230"/>
      <c r="H8204" s="220"/>
      <c r="I8204" s="223"/>
    </row>
    <row r="8205" spans="1:9">
      <c r="A8205" s="230"/>
      <c r="B8205" s="230"/>
      <c r="C8205" s="231"/>
      <c r="D8205" s="223"/>
      <c r="E8205" s="227"/>
      <c r="F8205" s="230"/>
      <c r="H8205" s="220"/>
      <c r="I8205" s="223"/>
    </row>
    <row r="8206" spans="1:9">
      <c r="A8206" s="230"/>
      <c r="B8206" s="230"/>
      <c r="C8206" s="231"/>
      <c r="D8206" s="223"/>
      <c r="E8206" s="227"/>
      <c r="F8206" s="230"/>
      <c r="H8206" s="220"/>
      <c r="I8206" s="223"/>
    </row>
    <row r="8207" spans="1:9">
      <c r="A8207" s="230"/>
      <c r="B8207" s="230"/>
      <c r="C8207" s="231"/>
      <c r="D8207" s="223"/>
      <c r="E8207" s="227"/>
      <c r="F8207" s="230"/>
      <c r="H8207" s="220"/>
      <c r="I8207" s="223"/>
    </row>
    <row r="8208" spans="1:9">
      <c r="A8208" s="230"/>
      <c r="B8208" s="230"/>
      <c r="C8208" s="231"/>
      <c r="D8208" s="223"/>
      <c r="E8208" s="227"/>
      <c r="F8208" s="230"/>
      <c r="H8208" s="220"/>
      <c r="I8208" s="223"/>
    </row>
    <row r="8209" spans="1:9">
      <c r="A8209" s="230"/>
      <c r="B8209" s="230"/>
      <c r="C8209" s="231"/>
      <c r="D8209" s="223"/>
      <c r="E8209" s="227"/>
      <c r="F8209" s="230"/>
      <c r="H8209" s="220"/>
      <c r="I8209" s="223"/>
    </row>
    <row r="8210" spans="1:9">
      <c r="A8210" s="230"/>
      <c r="B8210" s="230"/>
      <c r="C8210" s="231"/>
      <c r="D8210" s="223"/>
      <c r="E8210" s="227"/>
      <c r="F8210" s="230"/>
      <c r="H8210" s="220"/>
      <c r="I8210" s="223"/>
    </row>
    <row r="8211" spans="1:9">
      <c r="A8211" s="230"/>
      <c r="B8211" s="230"/>
      <c r="C8211" s="231"/>
      <c r="D8211" s="223"/>
      <c r="E8211" s="227"/>
      <c r="F8211" s="230"/>
      <c r="H8211" s="220"/>
      <c r="I8211" s="223"/>
    </row>
    <row r="8212" spans="1:9">
      <c r="A8212" s="230"/>
      <c r="B8212" s="230"/>
      <c r="C8212" s="231"/>
      <c r="D8212" s="223"/>
      <c r="E8212" s="227"/>
      <c r="F8212" s="230"/>
      <c r="H8212" s="220"/>
      <c r="I8212" s="223"/>
    </row>
    <row r="8213" spans="1:9">
      <c r="A8213" s="230"/>
      <c r="B8213" s="230"/>
      <c r="C8213" s="231"/>
      <c r="D8213" s="223"/>
      <c r="E8213" s="227"/>
      <c r="F8213" s="230"/>
      <c r="H8213" s="220"/>
      <c r="I8213" s="223"/>
    </row>
    <row r="8214" spans="1:9">
      <c r="A8214" s="230"/>
      <c r="B8214" s="230"/>
      <c r="C8214" s="231"/>
      <c r="D8214" s="223"/>
      <c r="E8214" s="227"/>
      <c r="F8214" s="230"/>
      <c r="H8214" s="220"/>
      <c r="I8214" s="223"/>
    </row>
    <row r="8215" spans="1:9">
      <c r="A8215" s="230"/>
      <c r="B8215" s="230"/>
      <c r="C8215" s="231"/>
      <c r="D8215" s="223"/>
      <c r="E8215" s="227"/>
      <c r="F8215" s="230"/>
      <c r="H8215" s="220"/>
      <c r="I8215" s="223"/>
    </row>
    <row r="8216" spans="1:9">
      <c r="A8216" s="230"/>
      <c r="B8216" s="230"/>
      <c r="C8216" s="231"/>
      <c r="D8216" s="223"/>
      <c r="E8216" s="227"/>
      <c r="F8216" s="230"/>
      <c r="H8216" s="220"/>
      <c r="I8216" s="223"/>
    </row>
    <row r="8217" spans="1:9">
      <c r="A8217" s="230"/>
      <c r="B8217" s="230"/>
      <c r="C8217" s="231"/>
      <c r="D8217" s="223"/>
      <c r="E8217" s="227"/>
      <c r="F8217" s="230"/>
      <c r="H8217" s="220"/>
      <c r="I8217" s="223"/>
    </row>
    <row r="8218" spans="1:9">
      <c r="A8218" s="230"/>
      <c r="B8218" s="230"/>
      <c r="C8218" s="231"/>
      <c r="D8218" s="223"/>
      <c r="E8218" s="227"/>
      <c r="F8218" s="230"/>
      <c r="H8218" s="220"/>
      <c r="I8218" s="223"/>
    </row>
    <row r="8219" spans="1:9">
      <c r="A8219" s="230"/>
      <c r="B8219" s="230"/>
      <c r="C8219" s="231"/>
      <c r="D8219" s="223"/>
      <c r="E8219" s="227"/>
      <c r="F8219" s="230"/>
      <c r="H8219" s="220"/>
      <c r="I8219" s="223"/>
    </row>
    <row r="8220" spans="1:9">
      <c r="A8220" s="230"/>
      <c r="B8220" s="230"/>
      <c r="C8220" s="231"/>
      <c r="D8220" s="223"/>
      <c r="E8220" s="227"/>
      <c r="F8220" s="230"/>
      <c r="H8220" s="220"/>
      <c r="I8220" s="223"/>
    </row>
    <row r="8221" spans="1:9">
      <c r="A8221" s="230"/>
      <c r="B8221" s="230"/>
      <c r="C8221" s="231"/>
      <c r="D8221" s="223"/>
      <c r="E8221" s="227"/>
      <c r="F8221" s="230"/>
      <c r="H8221" s="220"/>
      <c r="I8221" s="223"/>
    </row>
    <row r="8222" spans="1:9">
      <c r="A8222" s="230"/>
      <c r="B8222" s="230"/>
      <c r="C8222" s="231"/>
      <c r="D8222" s="223"/>
      <c r="E8222" s="227"/>
      <c r="F8222" s="230"/>
      <c r="H8222" s="220"/>
      <c r="I8222" s="223"/>
    </row>
    <row r="8223" spans="1:9">
      <c r="A8223" s="230"/>
      <c r="B8223" s="230"/>
      <c r="C8223" s="231"/>
      <c r="D8223" s="223"/>
      <c r="E8223" s="227"/>
      <c r="F8223" s="230"/>
      <c r="H8223" s="220"/>
      <c r="I8223" s="223"/>
    </row>
    <row r="8224" spans="1:9">
      <c r="A8224" s="230"/>
      <c r="B8224" s="230"/>
      <c r="C8224" s="231"/>
      <c r="D8224" s="223"/>
      <c r="E8224" s="227"/>
      <c r="F8224" s="230"/>
      <c r="H8224" s="220"/>
      <c r="I8224" s="223"/>
    </row>
    <row r="8225" spans="1:9">
      <c r="A8225" s="230"/>
      <c r="B8225" s="230"/>
      <c r="C8225" s="231"/>
      <c r="D8225" s="223"/>
      <c r="E8225" s="227"/>
      <c r="F8225" s="230"/>
      <c r="H8225" s="220"/>
      <c r="I8225" s="223"/>
    </row>
    <row r="8226" spans="1:9">
      <c r="A8226" s="230"/>
      <c r="B8226" s="230"/>
      <c r="C8226" s="231"/>
      <c r="D8226" s="223"/>
      <c r="E8226" s="227"/>
      <c r="F8226" s="230"/>
      <c r="H8226" s="220"/>
      <c r="I8226" s="223"/>
    </row>
    <row r="8227" spans="1:9">
      <c r="A8227" s="230"/>
      <c r="B8227" s="230"/>
      <c r="C8227" s="231"/>
      <c r="D8227" s="223"/>
      <c r="E8227" s="227"/>
      <c r="F8227" s="230"/>
      <c r="H8227" s="220"/>
      <c r="I8227" s="223"/>
    </row>
    <row r="8228" spans="1:9">
      <c r="A8228" s="230"/>
      <c r="B8228" s="230"/>
      <c r="C8228" s="231"/>
      <c r="D8228" s="223"/>
      <c r="E8228" s="227"/>
      <c r="F8228" s="230"/>
      <c r="H8228" s="220"/>
      <c r="I8228" s="223"/>
    </row>
    <row r="8229" spans="1:9">
      <c r="A8229" s="230"/>
      <c r="B8229" s="230"/>
      <c r="C8229" s="231"/>
      <c r="D8229" s="223"/>
      <c r="E8229" s="227"/>
      <c r="F8229" s="230"/>
      <c r="H8229" s="220"/>
      <c r="I8229" s="223"/>
    </row>
    <row r="8230" spans="1:9">
      <c r="A8230" s="230"/>
      <c r="B8230" s="230"/>
      <c r="C8230" s="231"/>
      <c r="D8230" s="223"/>
      <c r="E8230" s="227"/>
      <c r="F8230" s="230"/>
      <c r="H8230" s="220"/>
      <c r="I8230" s="223"/>
    </row>
    <row r="8231" spans="1:9">
      <c r="A8231" s="230"/>
      <c r="B8231" s="230"/>
      <c r="C8231" s="231"/>
      <c r="D8231" s="223"/>
      <c r="E8231" s="227"/>
      <c r="F8231" s="230"/>
      <c r="H8231" s="220"/>
      <c r="I8231" s="223"/>
    </row>
    <row r="8232" spans="1:9">
      <c r="A8232" s="230"/>
      <c r="B8232" s="230"/>
      <c r="C8232" s="231"/>
      <c r="D8232" s="223"/>
      <c r="E8232" s="227"/>
      <c r="F8232" s="230"/>
      <c r="H8232" s="220"/>
      <c r="I8232" s="223"/>
    </row>
    <row r="8233" spans="1:9">
      <c r="A8233" s="230"/>
      <c r="B8233" s="230"/>
      <c r="C8233" s="231"/>
      <c r="D8233" s="223"/>
      <c r="E8233" s="227"/>
      <c r="F8233" s="230"/>
      <c r="H8233" s="220"/>
      <c r="I8233" s="223"/>
    </row>
    <row r="8234" spans="1:9">
      <c r="A8234" s="230"/>
      <c r="B8234" s="230"/>
      <c r="C8234" s="231"/>
      <c r="D8234" s="223"/>
      <c r="E8234" s="227"/>
      <c r="F8234" s="230"/>
      <c r="H8234" s="220"/>
      <c r="I8234" s="223"/>
    </row>
    <row r="8235" spans="1:9">
      <c r="A8235" s="230"/>
      <c r="B8235" s="230"/>
      <c r="C8235" s="231"/>
      <c r="D8235" s="223"/>
      <c r="E8235" s="227"/>
      <c r="F8235" s="230"/>
      <c r="H8235" s="220"/>
      <c r="I8235" s="223"/>
    </row>
    <row r="8236" spans="1:9">
      <c r="A8236" s="230"/>
      <c r="B8236" s="230"/>
      <c r="C8236" s="231"/>
      <c r="D8236" s="223"/>
      <c r="E8236" s="227"/>
      <c r="F8236" s="230"/>
      <c r="H8236" s="220"/>
      <c r="I8236" s="223"/>
    </row>
    <row r="8237" spans="1:9">
      <c r="A8237" s="230"/>
      <c r="B8237" s="230"/>
      <c r="C8237" s="231"/>
      <c r="D8237" s="223"/>
      <c r="E8237" s="227"/>
      <c r="F8237" s="230"/>
      <c r="H8237" s="220"/>
      <c r="I8237" s="223"/>
    </row>
    <row r="8238" spans="1:9">
      <c r="A8238" s="230"/>
      <c r="B8238" s="230"/>
      <c r="C8238" s="231"/>
      <c r="D8238" s="223"/>
      <c r="E8238" s="227"/>
      <c r="F8238" s="230"/>
      <c r="H8238" s="220"/>
      <c r="I8238" s="223"/>
    </row>
    <row r="8239" spans="1:9">
      <c r="A8239" s="230"/>
      <c r="B8239" s="230"/>
      <c r="C8239" s="231"/>
      <c r="D8239" s="223"/>
      <c r="E8239" s="227"/>
      <c r="F8239" s="230"/>
      <c r="H8239" s="220"/>
      <c r="I8239" s="223"/>
    </row>
    <row r="8240" spans="1:9">
      <c r="A8240" s="230"/>
      <c r="B8240" s="230"/>
      <c r="C8240" s="231"/>
      <c r="D8240" s="223"/>
      <c r="E8240" s="227"/>
      <c r="F8240" s="230"/>
      <c r="H8240" s="220"/>
      <c r="I8240" s="223"/>
    </row>
    <row r="8241" spans="1:9">
      <c r="A8241" s="230"/>
      <c r="B8241" s="230"/>
      <c r="C8241" s="231"/>
      <c r="D8241" s="223"/>
      <c r="E8241" s="227"/>
      <c r="F8241" s="230"/>
      <c r="H8241" s="220"/>
      <c r="I8241" s="223"/>
    </row>
    <row r="8242" spans="1:9">
      <c r="A8242" s="230"/>
      <c r="B8242" s="230"/>
      <c r="C8242" s="231"/>
      <c r="D8242" s="223"/>
      <c r="E8242" s="227"/>
      <c r="F8242" s="230"/>
      <c r="H8242" s="220"/>
      <c r="I8242" s="223"/>
    </row>
    <row r="8243" spans="1:9">
      <c r="A8243" s="230"/>
      <c r="B8243" s="230"/>
      <c r="C8243" s="231"/>
      <c r="D8243" s="223"/>
      <c r="E8243" s="227"/>
      <c r="F8243" s="230"/>
      <c r="H8243" s="220"/>
      <c r="I8243" s="223"/>
    </row>
    <row r="8244" spans="1:9">
      <c r="A8244" s="230"/>
      <c r="B8244" s="230"/>
      <c r="C8244" s="231"/>
      <c r="D8244" s="223"/>
      <c r="E8244" s="227"/>
      <c r="F8244" s="230"/>
      <c r="H8244" s="220"/>
      <c r="I8244" s="223"/>
    </row>
    <row r="8245" spans="1:9">
      <c r="A8245" s="230"/>
      <c r="B8245" s="230"/>
      <c r="C8245" s="231"/>
      <c r="D8245" s="223"/>
      <c r="E8245" s="227"/>
      <c r="F8245" s="230"/>
      <c r="H8245" s="220"/>
      <c r="I8245" s="223"/>
    </row>
    <row r="8246" spans="1:9">
      <c r="A8246" s="230"/>
      <c r="B8246" s="230"/>
      <c r="C8246" s="231"/>
      <c r="D8246" s="223"/>
      <c r="E8246" s="227"/>
      <c r="F8246" s="230"/>
      <c r="H8246" s="220"/>
      <c r="I8246" s="223"/>
    </row>
    <row r="8247" spans="1:9">
      <c r="A8247" s="230"/>
      <c r="B8247" s="230"/>
      <c r="C8247" s="231"/>
      <c r="D8247" s="223"/>
      <c r="E8247" s="227"/>
      <c r="F8247" s="230"/>
      <c r="H8247" s="220"/>
      <c r="I8247" s="223"/>
    </row>
    <row r="8248" spans="1:9">
      <c r="A8248" s="230"/>
      <c r="B8248" s="230"/>
      <c r="C8248" s="231"/>
      <c r="D8248" s="223"/>
      <c r="E8248" s="227"/>
      <c r="F8248" s="230"/>
      <c r="H8248" s="220"/>
      <c r="I8248" s="223"/>
    </row>
    <row r="8249" spans="1:9">
      <c r="A8249" s="230"/>
      <c r="B8249" s="230"/>
      <c r="C8249" s="231"/>
      <c r="D8249" s="223"/>
      <c r="E8249" s="227"/>
      <c r="F8249" s="230"/>
      <c r="H8249" s="220"/>
      <c r="I8249" s="223"/>
    </row>
    <row r="8250" spans="1:9">
      <c r="A8250" s="230"/>
      <c r="B8250" s="230"/>
      <c r="C8250" s="231"/>
      <c r="D8250" s="223"/>
      <c r="E8250" s="227"/>
      <c r="F8250" s="230"/>
      <c r="H8250" s="220"/>
      <c r="I8250" s="223"/>
    </row>
    <row r="8251" spans="1:9">
      <c r="A8251" s="230"/>
      <c r="B8251" s="230"/>
      <c r="C8251" s="231"/>
      <c r="D8251" s="223"/>
      <c r="E8251" s="227"/>
      <c r="F8251" s="230"/>
      <c r="H8251" s="220"/>
      <c r="I8251" s="223"/>
    </row>
    <row r="8252" spans="1:9">
      <c r="A8252" s="230"/>
      <c r="B8252" s="230"/>
      <c r="C8252" s="231"/>
      <c r="D8252" s="223"/>
      <c r="E8252" s="227"/>
      <c r="F8252" s="230"/>
      <c r="H8252" s="220"/>
      <c r="I8252" s="223"/>
    </row>
    <row r="8253" spans="1:9">
      <c r="A8253" s="230"/>
      <c r="B8253" s="230"/>
      <c r="C8253" s="231"/>
      <c r="D8253" s="223"/>
      <c r="E8253" s="227"/>
      <c r="F8253" s="230"/>
      <c r="H8253" s="220"/>
      <c r="I8253" s="223"/>
    </row>
    <row r="8254" spans="1:9">
      <c r="A8254" s="230"/>
      <c r="B8254" s="230"/>
      <c r="C8254" s="231"/>
      <c r="D8254" s="223"/>
      <c r="E8254" s="227"/>
      <c r="F8254" s="230"/>
      <c r="H8254" s="220"/>
      <c r="I8254" s="223"/>
    </row>
    <row r="8255" spans="1:9">
      <c r="A8255" s="230"/>
      <c r="B8255" s="230"/>
      <c r="C8255" s="231"/>
      <c r="D8255" s="223"/>
      <c r="E8255" s="227"/>
      <c r="F8255" s="230"/>
      <c r="H8255" s="220"/>
      <c r="I8255" s="223"/>
    </row>
    <row r="8256" spans="1:9">
      <c r="A8256" s="230"/>
      <c r="B8256" s="230"/>
      <c r="C8256" s="231"/>
      <c r="D8256" s="223"/>
      <c r="E8256" s="227"/>
      <c r="F8256" s="230"/>
      <c r="H8256" s="220"/>
      <c r="I8256" s="223"/>
    </row>
    <row r="8257" spans="1:9">
      <c r="A8257" s="230"/>
      <c r="B8257" s="230"/>
      <c r="C8257" s="231"/>
      <c r="D8257" s="223"/>
      <c r="E8257" s="227"/>
      <c r="F8257" s="230"/>
      <c r="H8257" s="220"/>
      <c r="I8257" s="223"/>
    </row>
    <row r="8258" spans="1:9">
      <c r="A8258" s="230"/>
      <c r="B8258" s="230"/>
      <c r="C8258" s="231"/>
      <c r="D8258" s="223"/>
      <c r="E8258" s="227"/>
      <c r="F8258" s="230"/>
      <c r="H8258" s="220"/>
      <c r="I8258" s="223"/>
    </row>
    <row r="8259" spans="1:9">
      <c r="A8259" s="230"/>
      <c r="B8259" s="230"/>
      <c r="C8259" s="231"/>
      <c r="D8259" s="223"/>
      <c r="E8259" s="227"/>
      <c r="F8259" s="230"/>
      <c r="H8259" s="220"/>
      <c r="I8259" s="223"/>
    </row>
    <row r="8260" spans="1:9">
      <c r="A8260" s="230"/>
      <c r="B8260" s="230"/>
      <c r="C8260" s="231"/>
      <c r="D8260" s="223"/>
      <c r="E8260" s="227"/>
      <c r="F8260" s="230"/>
      <c r="H8260" s="220"/>
      <c r="I8260" s="223"/>
    </row>
    <row r="8261" spans="1:9">
      <c r="A8261" s="230"/>
      <c r="B8261" s="230"/>
      <c r="C8261" s="231"/>
      <c r="D8261" s="223"/>
      <c r="E8261" s="227"/>
      <c r="F8261" s="230"/>
      <c r="H8261" s="220"/>
      <c r="I8261" s="223"/>
    </row>
    <row r="8262" spans="1:9">
      <c r="A8262" s="230"/>
      <c r="B8262" s="230"/>
      <c r="C8262" s="231"/>
      <c r="D8262" s="223"/>
      <c r="E8262" s="227"/>
      <c r="F8262" s="230"/>
      <c r="H8262" s="220"/>
      <c r="I8262" s="223"/>
    </row>
    <row r="8263" spans="1:9">
      <c r="A8263" s="230"/>
      <c r="B8263" s="230"/>
      <c r="C8263" s="231"/>
      <c r="D8263" s="223"/>
      <c r="E8263" s="227"/>
      <c r="F8263" s="230"/>
      <c r="H8263" s="220"/>
      <c r="I8263" s="223"/>
    </row>
    <row r="8264" spans="1:9">
      <c r="A8264" s="230"/>
      <c r="B8264" s="230"/>
      <c r="C8264" s="231"/>
      <c r="D8264" s="223"/>
      <c r="E8264" s="227"/>
      <c r="F8264" s="230"/>
      <c r="H8264" s="220"/>
      <c r="I8264" s="223"/>
    </row>
    <row r="8265" spans="1:9">
      <c r="A8265" s="230"/>
      <c r="B8265" s="230"/>
      <c r="C8265" s="231"/>
      <c r="D8265" s="223"/>
      <c r="E8265" s="227"/>
      <c r="F8265" s="230"/>
      <c r="H8265" s="220"/>
      <c r="I8265" s="223"/>
    </row>
    <row r="8266" spans="1:9">
      <c r="A8266" s="230"/>
      <c r="B8266" s="230"/>
      <c r="C8266" s="231"/>
      <c r="D8266" s="223"/>
      <c r="E8266" s="227"/>
      <c r="F8266" s="230"/>
      <c r="H8266" s="220"/>
      <c r="I8266" s="223"/>
    </row>
    <row r="8267" spans="1:9">
      <c r="A8267" s="230"/>
      <c r="B8267" s="230"/>
      <c r="C8267" s="231"/>
      <c r="D8267" s="223"/>
      <c r="E8267" s="227"/>
      <c r="F8267" s="230"/>
      <c r="H8267" s="220"/>
      <c r="I8267" s="223"/>
    </row>
    <row r="8268" spans="1:9">
      <c r="A8268" s="230"/>
      <c r="B8268" s="230"/>
      <c r="C8268" s="231"/>
      <c r="D8268" s="223"/>
      <c r="E8268" s="227"/>
      <c r="F8268" s="230"/>
      <c r="H8268" s="220"/>
      <c r="I8268" s="223"/>
    </row>
    <row r="8269" spans="1:9">
      <c r="A8269" s="230"/>
      <c r="B8269" s="230"/>
      <c r="C8269" s="231"/>
      <c r="D8269" s="223"/>
      <c r="E8269" s="227"/>
      <c r="F8269" s="230"/>
      <c r="H8269" s="220"/>
      <c r="I8269" s="223"/>
    </row>
    <row r="8270" spans="1:9">
      <c r="A8270" s="230"/>
      <c r="B8270" s="230"/>
      <c r="C8270" s="231"/>
      <c r="D8270" s="223"/>
      <c r="E8270" s="227"/>
      <c r="F8270" s="230"/>
      <c r="H8270" s="220"/>
      <c r="I8270" s="223"/>
    </row>
    <row r="8271" spans="1:9">
      <c r="A8271" s="230"/>
      <c r="B8271" s="230"/>
      <c r="C8271" s="231"/>
      <c r="D8271" s="223"/>
      <c r="E8271" s="227"/>
      <c r="F8271" s="230"/>
      <c r="H8271" s="220"/>
      <c r="I8271" s="223"/>
    </row>
    <row r="8272" spans="1:9">
      <c r="A8272" s="230"/>
      <c r="B8272" s="230"/>
      <c r="C8272" s="231"/>
      <c r="D8272" s="223"/>
      <c r="E8272" s="227"/>
      <c r="F8272" s="230"/>
      <c r="H8272" s="220"/>
      <c r="I8272" s="223"/>
    </row>
    <row r="8273" spans="1:9">
      <c r="A8273" s="230"/>
      <c r="B8273" s="230"/>
      <c r="C8273" s="231"/>
      <c r="D8273" s="223"/>
      <c r="E8273" s="227"/>
      <c r="F8273" s="230"/>
      <c r="H8273" s="220"/>
      <c r="I8273" s="223"/>
    </row>
    <row r="8274" spans="1:9">
      <c r="A8274" s="230"/>
      <c r="B8274" s="230"/>
      <c r="C8274" s="231"/>
      <c r="D8274" s="223"/>
      <c r="E8274" s="227"/>
      <c r="F8274" s="230"/>
      <c r="H8274" s="220"/>
      <c r="I8274" s="223"/>
    </row>
    <row r="8275" spans="1:9">
      <c r="A8275" s="230"/>
      <c r="B8275" s="230"/>
      <c r="C8275" s="231"/>
      <c r="D8275" s="223"/>
      <c r="E8275" s="227"/>
      <c r="F8275" s="230"/>
      <c r="H8275" s="220"/>
      <c r="I8275" s="223"/>
    </row>
    <row r="8276" spans="1:9">
      <c r="A8276" s="230"/>
      <c r="B8276" s="230"/>
      <c r="C8276" s="231"/>
      <c r="D8276" s="223"/>
      <c r="E8276" s="227"/>
      <c r="F8276" s="230"/>
      <c r="H8276" s="220"/>
      <c r="I8276" s="223"/>
    </row>
    <row r="8277" spans="1:9">
      <c r="A8277" s="230"/>
      <c r="B8277" s="230"/>
      <c r="C8277" s="231"/>
      <c r="D8277" s="223"/>
      <c r="E8277" s="227"/>
      <c r="F8277" s="230"/>
      <c r="H8277" s="220"/>
      <c r="I8277" s="223"/>
    </row>
    <row r="8278" spans="1:9">
      <c r="A8278" s="230"/>
      <c r="B8278" s="230"/>
      <c r="C8278" s="231"/>
      <c r="D8278" s="223"/>
      <c r="E8278" s="227"/>
      <c r="F8278" s="230"/>
      <c r="H8278" s="220"/>
      <c r="I8278" s="223"/>
    </row>
    <row r="8279" spans="1:9">
      <c r="A8279" s="230"/>
      <c r="B8279" s="230"/>
      <c r="C8279" s="231"/>
      <c r="D8279" s="223"/>
      <c r="E8279" s="227"/>
      <c r="F8279" s="230"/>
      <c r="H8279" s="220"/>
      <c r="I8279" s="223"/>
    </row>
    <row r="8280" spans="1:9">
      <c r="A8280" s="230"/>
      <c r="B8280" s="230"/>
      <c r="C8280" s="231"/>
      <c r="D8280" s="223"/>
      <c r="E8280" s="227"/>
      <c r="F8280" s="230"/>
      <c r="H8280" s="220"/>
      <c r="I8280" s="223"/>
    </row>
    <row r="8281" spans="1:9">
      <c r="A8281" s="230"/>
      <c r="B8281" s="230"/>
      <c r="C8281" s="231"/>
      <c r="D8281" s="223"/>
      <c r="E8281" s="227"/>
      <c r="F8281" s="230"/>
      <c r="H8281" s="220"/>
      <c r="I8281" s="223"/>
    </row>
    <row r="8282" spans="1:9">
      <c r="A8282" s="230"/>
      <c r="B8282" s="230"/>
      <c r="C8282" s="231"/>
      <c r="D8282" s="223"/>
      <c r="E8282" s="227"/>
      <c r="F8282" s="230"/>
      <c r="H8282" s="220"/>
      <c r="I8282" s="223"/>
    </row>
    <row r="8283" spans="1:9">
      <c r="A8283" s="230"/>
      <c r="B8283" s="230"/>
      <c r="C8283" s="231"/>
      <c r="D8283" s="223"/>
      <c r="E8283" s="227"/>
      <c r="F8283" s="230"/>
      <c r="H8283" s="220"/>
      <c r="I8283" s="223"/>
    </row>
    <row r="8284" spans="1:9">
      <c r="A8284" s="230"/>
      <c r="B8284" s="230"/>
      <c r="C8284" s="231"/>
      <c r="D8284" s="223"/>
      <c r="E8284" s="227"/>
      <c r="F8284" s="230"/>
      <c r="H8284" s="220"/>
      <c r="I8284" s="223"/>
    </row>
    <row r="8285" spans="1:9">
      <c r="A8285" s="230"/>
      <c r="B8285" s="230"/>
      <c r="C8285" s="231"/>
      <c r="D8285" s="223"/>
      <c r="E8285" s="227"/>
      <c r="F8285" s="230"/>
      <c r="H8285" s="220"/>
      <c r="I8285" s="223"/>
    </row>
    <row r="8286" spans="1:9">
      <c r="A8286" s="230"/>
      <c r="B8286" s="230"/>
      <c r="C8286" s="231"/>
      <c r="D8286" s="223"/>
      <c r="E8286" s="227"/>
      <c r="F8286" s="230"/>
      <c r="H8286" s="220"/>
      <c r="I8286" s="223"/>
    </row>
    <row r="8287" spans="1:9">
      <c r="A8287" s="230"/>
      <c r="B8287" s="230"/>
      <c r="C8287" s="231"/>
      <c r="D8287" s="223"/>
      <c r="E8287" s="227"/>
      <c r="F8287" s="230"/>
      <c r="H8287" s="220"/>
      <c r="I8287" s="223"/>
    </row>
    <row r="8288" spans="1:9">
      <c r="A8288" s="230"/>
      <c r="B8288" s="230"/>
      <c r="C8288" s="231"/>
      <c r="D8288" s="223"/>
      <c r="E8288" s="227"/>
      <c r="F8288" s="230"/>
      <c r="H8288" s="220"/>
      <c r="I8288" s="223"/>
    </row>
    <row r="8289" spans="1:9">
      <c r="A8289" s="230"/>
      <c r="B8289" s="230"/>
      <c r="C8289" s="231"/>
      <c r="D8289" s="223"/>
      <c r="E8289" s="227"/>
      <c r="F8289" s="230"/>
      <c r="H8289" s="220"/>
      <c r="I8289" s="223"/>
    </row>
    <row r="8290" spans="1:9">
      <c r="A8290" s="230"/>
      <c r="B8290" s="230"/>
      <c r="C8290" s="231"/>
      <c r="D8290" s="223"/>
      <c r="E8290" s="227"/>
      <c r="F8290" s="230"/>
      <c r="H8290" s="220"/>
      <c r="I8290" s="223"/>
    </row>
    <row r="8291" spans="1:9">
      <c r="A8291" s="230"/>
      <c r="B8291" s="230"/>
      <c r="C8291" s="231"/>
      <c r="D8291" s="223"/>
      <c r="E8291" s="227"/>
      <c r="F8291" s="230"/>
      <c r="H8291" s="220"/>
      <c r="I8291" s="223"/>
    </row>
    <row r="8292" spans="1:9">
      <c r="A8292" s="230"/>
      <c r="B8292" s="230"/>
      <c r="C8292" s="231"/>
      <c r="D8292" s="223"/>
      <c r="E8292" s="227"/>
      <c r="F8292" s="230"/>
      <c r="H8292" s="220"/>
      <c r="I8292" s="223"/>
    </row>
    <row r="8293" spans="1:9">
      <c r="A8293" s="230"/>
      <c r="B8293" s="230"/>
      <c r="C8293" s="231"/>
      <c r="D8293" s="223"/>
      <c r="E8293" s="227"/>
      <c r="F8293" s="230"/>
      <c r="H8293" s="220"/>
      <c r="I8293" s="223"/>
    </row>
    <row r="8294" spans="1:9">
      <c r="A8294" s="230"/>
      <c r="B8294" s="230"/>
      <c r="C8294" s="231"/>
      <c r="D8294" s="223"/>
      <c r="E8294" s="227"/>
      <c r="F8294" s="230"/>
      <c r="H8294" s="220"/>
      <c r="I8294" s="223"/>
    </row>
    <row r="8295" spans="1:9">
      <c r="A8295" s="230"/>
      <c r="B8295" s="230"/>
      <c r="C8295" s="231"/>
      <c r="D8295" s="223"/>
      <c r="E8295" s="227"/>
      <c r="F8295" s="230"/>
      <c r="H8295" s="220"/>
      <c r="I8295" s="223"/>
    </row>
    <row r="8296" spans="1:9">
      <c r="A8296" s="230"/>
      <c r="B8296" s="230"/>
      <c r="C8296" s="231"/>
      <c r="D8296" s="223"/>
      <c r="E8296" s="227"/>
      <c r="F8296" s="230"/>
      <c r="H8296" s="220"/>
      <c r="I8296" s="223"/>
    </row>
    <row r="8297" spans="1:9">
      <c r="A8297" s="230"/>
      <c r="B8297" s="230"/>
      <c r="C8297" s="231"/>
      <c r="D8297" s="223"/>
      <c r="E8297" s="227"/>
      <c r="F8297" s="230"/>
      <c r="H8297" s="220"/>
      <c r="I8297" s="223"/>
    </row>
    <row r="8298" spans="1:9">
      <c r="A8298" s="230"/>
      <c r="B8298" s="230"/>
      <c r="C8298" s="231"/>
      <c r="D8298" s="223"/>
      <c r="E8298" s="227"/>
      <c r="F8298" s="230"/>
      <c r="H8298" s="220"/>
      <c r="I8298" s="223"/>
    </row>
    <row r="8299" spans="1:9">
      <c r="A8299" s="230"/>
      <c r="B8299" s="230"/>
      <c r="C8299" s="231"/>
      <c r="D8299" s="223"/>
      <c r="E8299" s="227"/>
      <c r="F8299" s="230"/>
      <c r="H8299" s="220"/>
      <c r="I8299" s="223"/>
    </row>
    <row r="8300" spans="1:9">
      <c r="A8300" s="230"/>
      <c r="B8300" s="230"/>
      <c r="C8300" s="231"/>
      <c r="D8300" s="223"/>
      <c r="E8300" s="227"/>
      <c r="F8300" s="230"/>
      <c r="H8300" s="220"/>
      <c r="I8300" s="223"/>
    </row>
    <row r="8301" spans="1:9">
      <c r="A8301" s="230"/>
      <c r="B8301" s="230"/>
      <c r="C8301" s="231"/>
      <c r="D8301" s="223"/>
      <c r="E8301" s="227"/>
      <c r="F8301" s="230"/>
      <c r="H8301" s="220"/>
      <c r="I8301" s="223"/>
    </row>
    <row r="8302" spans="1:9">
      <c r="A8302" s="230"/>
      <c r="B8302" s="230"/>
      <c r="C8302" s="231"/>
      <c r="D8302" s="223"/>
      <c r="E8302" s="227"/>
      <c r="F8302" s="230"/>
      <c r="H8302" s="220"/>
      <c r="I8302" s="223"/>
    </row>
    <row r="8303" spans="1:9">
      <c r="A8303" s="230"/>
      <c r="B8303" s="230"/>
      <c r="C8303" s="231"/>
      <c r="D8303" s="223"/>
      <c r="E8303" s="227"/>
      <c r="F8303" s="230"/>
      <c r="H8303" s="220"/>
      <c r="I8303" s="223"/>
    </row>
    <row r="8304" spans="1:9">
      <c r="A8304" s="230"/>
      <c r="B8304" s="230"/>
      <c r="C8304" s="231"/>
      <c r="D8304" s="223"/>
      <c r="E8304" s="227"/>
      <c r="F8304" s="230"/>
      <c r="H8304" s="220"/>
      <c r="I8304" s="223"/>
    </row>
    <row r="8305" spans="1:9">
      <c r="A8305" s="230"/>
      <c r="B8305" s="230"/>
      <c r="C8305" s="231"/>
      <c r="D8305" s="223"/>
      <c r="E8305" s="227"/>
      <c r="F8305" s="230"/>
      <c r="H8305" s="220"/>
      <c r="I8305" s="223"/>
    </row>
    <row r="8306" spans="1:9">
      <c r="A8306" s="230"/>
      <c r="B8306" s="230"/>
      <c r="C8306" s="231"/>
      <c r="D8306" s="223"/>
      <c r="E8306" s="227"/>
      <c r="F8306" s="230"/>
      <c r="H8306" s="220"/>
      <c r="I8306" s="223"/>
    </row>
    <row r="8307" spans="1:9">
      <c r="A8307" s="230"/>
      <c r="B8307" s="230"/>
      <c r="C8307" s="231"/>
      <c r="D8307" s="223"/>
      <c r="E8307" s="227"/>
      <c r="F8307" s="230"/>
      <c r="H8307" s="220"/>
      <c r="I8307" s="223"/>
    </row>
    <row r="8308" spans="1:9">
      <c r="A8308" s="230"/>
      <c r="B8308" s="230"/>
      <c r="C8308" s="231"/>
      <c r="D8308" s="223"/>
      <c r="E8308" s="227"/>
      <c r="F8308" s="230"/>
      <c r="H8308" s="220"/>
      <c r="I8308" s="223"/>
    </row>
    <row r="8309" spans="1:9">
      <c r="A8309" s="230"/>
      <c r="B8309" s="230"/>
      <c r="C8309" s="231"/>
      <c r="D8309" s="223"/>
      <c r="E8309" s="227"/>
      <c r="F8309" s="230"/>
      <c r="H8309" s="220"/>
      <c r="I8309" s="223"/>
    </row>
    <row r="8310" spans="1:9">
      <c r="A8310" s="230"/>
      <c r="B8310" s="230"/>
      <c r="C8310" s="231"/>
      <c r="D8310" s="223"/>
      <c r="E8310" s="227"/>
      <c r="F8310" s="230"/>
      <c r="H8310" s="220"/>
      <c r="I8310" s="223"/>
    </row>
    <row r="8311" spans="1:9">
      <c r="A8311" s="230"/>
      <c r="B8311" s="230"/>
      <c r="C8311" s="231"/>
      <c r="D8311" s="223"/>
      <c r="E8311" s="227"/>
      <c r="F8311" s="230"/>
      <c r="H8311" s="220"/>
      <c r="I8311" s="223"/>
    </row>
    <row r="8312" spans="1:9">
      <c r="A8312" s="230"/>
      <c r="B8312" s="230"/>
      <c r="C8312" s="231"/>
      <c r="D8312" s="223"/>
      <c r="E8312" s="227"/>
      <c r="F8312" s="230"/>
      <c r="H8312" s="220"/>
      <c r="I8312" s="223"/>
    </row>
    <row r="8313" spans="1:9">
      <c r="A8313" s="230"/>
      <c r="B8313" s="230"/>
      <c r="C8313" s="231"/>
      <c r="D8313" s="223"/>
      <c r="E8313" s="227"/>
      <c r="F8313" s="230"/>
      <c r="H8313" s="220"/>
      <c r="I8313" s="223"/>
    </row>
    <row r="8314" spans="1:9">
      <c r="A8314" s="230"/>
      <c r="B8314" s="230"/>
      <c r="C8314" s="231"/>
      <c r="D8314" s="223"/>
      <c r="E8314" s="227"/>
      <c r="F8314" s="230"/>
      <c r="H8314" s="220"/>
      <c r="I8314" s="223"/>
    </row>
    <row r="8315" spans="1:9">
      <c r="A8315" s="230"/>
      <c r="B8315" s="230"/>
      <c r="C8315" s="231"/>
      <c r="D8315" s="223"/>
      <c r="E8315" s="227"/>
      <c r="F8315" s="230"/>
      <c r="H8315" s="220"/>
      <c r="I8315" s="223"/>
    </row>
    <row r="8316" spans="1:9">
      <c r="A8316" s="230"/>
      <c r="B8316" s="230"/>
      <c r="C8316" s="231"/>
      <c r="D8316" s="223"/>
      <c r="E8316" s="227"/>
      <c r="F8316" s="230"/>
      <c r="H8316" s="220"/>
      <c r="I8316" s="223"/>
    </row>
    <row r="8317" spans="1:9">
      <c r="A8317" s="230"/>
      <c r="B8317" s="230"/>
      <c r="C8317" s="231"/>
      <c r="D8317" s="223"/>
      <c r="E8317" s="227"/>
      <c r="F8317" s="230"/>
      <c r="H8317" s="220"/>
      <c r="I8317" s="223"/>
    </row>
    <row r="8318" spans="1:9">
      <c r="A8318" s="230"/>
      <c r="B8318" s="230"/>
      <c r="C8318" s="231"/>
      <c r="D8318" s="223"/>
      <c r="E8318" s="227"/>
      <c r="F8318" s="230"/>
      <c r="H8318" s="220"/>
      <c r="I8318" s="223"/>
    </row>
    <row r="8319" spans="1:9">
      <c r="A8319" s="230"/>
      <c r="B8319" s="230"/>
      <c r="C8319" s="231"/>
      <c r="D8319" s="223"/>
      <c r="E8319" s="227"/>
      <c r="F8319" s="230"/>
      <c r="H8319" s="220"/>
      <c r="I8319" s="223"/>
    </row>
    <row r="8320" spans="1:9">
      <c r="A8320" s="230"/>
      <c r="B8320" s="230"/>
      <c r="C8320" s="231"/>
      <c r="D8320" s="223"/>
      <c r="E8320" s="227"/>
      <c r="F8320" s="230"/>
      <c r="H8320" s="220"/>
      <c r="I8320" s="223"/>
    </row>
    <row r="8321" spans="1:9">
      <c r="A8321" s="230"/>
      <c r="B8321" s="230"/>
      <c r="C8321" s="231"/>
      <c r="D8321" s="223"/>
      <c r="E8321" s="227"/>
      <c r="F8321" s="230"/>
      <c r="H8321" s="220"/>
      <c r="I8321" s="223"/>
    </row>
    <row r="8322" spans="1:9">
      <c r="A8322" s="230"/>
      <c r="B8322" s="230"/>
      <c r="C8322" s="231"/>
      <c r="D8322" s="223"/>
      <c r="E8322" s="227"/>
      <c r="F8322" s="230"/>
      <c r="H8322" s="220"/>
      <c r="I8322" s="223"/>
    </row>
    <row r="8323" spans="1:9">
      <c r="A8323" s="230"/>
      <c r="B8323" s="230"/>
      <c r="C8323" s="231"/>
      <c r="D8323" s="223"/>
      <c r="E8323" s="227"/>
      <c r="F8323" s="230"/>
      <c r="H8323" s="220"/>
      <c r="I8323" s="223"/>
    </row>
    <row r="8324" spans="1:9">
      <c r="A8324" s="230"/>
      <c r="B8324" s="230"/>
      <c r="C8324" s="231"/>
      <c r="D8324" s="223"/>
      <c r="E8324" s="227"/>
      <c r="F8324" s="230"/>
      <c r="H8324" s="220"/>
      <c r="I8324" s="223"/>
    </row>
    <row r="8325" spans="1:9">
      <c r="A8325" s="230"/>
      <c r="B8325" s="230"/>
      <c r="C8325" s="231"/>
      <c r="D8325" s="223"/>
      <c r="E8325" s="227"/>
      <c r="F8325" s="230"/>
      <c r="H8325" s="220"/>
      <c r="I8325" s="223"/>
    </row>
    <row r="8326" spans="1:9">
      <c r="A8326" s="230"/>
      <c r="B8326" s="230"/>
      <c r="C8326" s="231"/>
      <c r="D8326" s="223"/>
      <c r="E8326" s="227"/>
      <c r="F8326" s="230"/>
      <c r="H8326" s="220"/>
      <c r="I8326" s="223"/>
    </row>
    <row r="8327" spans="1:9">
      <c r="A8327" s="230"/>
      <c r="B8327" s="230"/>
      <c r="C8327" s="231"/>
      <c r="D8327" s="223"/>
      <c r="E8327" s="227"/>
      <c r="F8327" s="230"/>
      <c r="H8327" s="220"/>
      <c r="I8327" s="223"/>
    </row>
    <row r="8328" spans="1:9">
      <c r="A8328" s="230"/>
      <c r="B8328" s="230"/>
      <c r="C8328" s="231"/>
      <c r="D8328" s="223"/>
      <c r="E8328" s="227"/>
      <c r="F8328" s="230"/>
      <c r="H8328" s="220"/>
      <c r="I8328" s="223"/>
    </row>
    <row r="8329" spans="1:9">
      <c r="A8329" s="230"/>
      <c r="B8329" s="230"/>
      <c r="C8329" s="231"/>
      <c r="D8329" s="223"/>
      <c r="E8329" s="227"/>
      <c r="F8329" s="230"/>
      <c r="H8329" s="220"/>
      <c r="I8329" s="223"/>
    </row>
    <row r="8330" spans="1:9">
      <c r="A8330" s="230"/>
      <c r="B8330" s="230"/>
      <c r="C8330" s="231"/>
      <c r="D8330" s="223"/>
      <c r="E8330" s="227"/>
      <c r="F8330" s="230"/>
      <c r="H8330" s="220"/>
      <c r="I8330" s="223"/>
    </row>
    <row r="8331" spans="1:9">
      <c r="A8331" s="230"/>
      <c r="B8331" s="230"/>
      <c r="C8331" s="231"/>
      <c r="D8331" s="223"/>
      <c r="E8331" s="227"/>
      <c r="F8331" s="230"/>
      <c r="H8331" s="220"/>
      <c r="I8331" s="223"/>
    </row>
    <row r="8332" spans="1:9">
      <c r="A8332" s="230"/>
      <c r="B8332" s="230"/>
      <c r="C8332" s="231"/>
      <c r="D8332" s="223"/>
      <c r="E8332" s="227"/>
      <c r="F8332" s="230"/>
      <c r="H8332" s="220"/>
      <c r="I8332" s="223"/>
    </row>
    <row r="8333" spans="1:9">
      <c r="A8333" s="230"/>
      <c r="B8333" s="230"/>
      <c r="C8333" s="231"/>
      <c r="D8333" s="223"/>
      <c r="E8333" s="227"/>
      <c r="F8333" s="230"/>
      <c r="H8333" s="220"/>
      <c r="I8333" s="223"/>
    </row>
    <row r="8334" spans="1:9">
      <c r="A8334" s="230"/>
      <c r="B8334" s="230"/>
      <c r="C8334" s="231"/>
      <c r="D8334" s="223"/>
      <c r="E8334" s="227"/>
      <c r="F8334" s="230"/>
      <c r="H8334" s="220"/>
      <c r="I8334" s="223"/>
    </row>
    <row r="8335" spans="1:9">
      <c r="A8335" s="230"/>
      <c r="B8335" s="230"/>
      <c r="C8335" s="231"/>
      <c r="D8335" s="223"/>
      <c r="E8335" s="227"/>
      <c r="F8335" s="230"/>
      <c r="H8335" s="220"/>
      <c r="I8335" s="223"/>
    </row>
    <row r="8336" spans="1:9">
      <c r="A8336" s="230"/>
      <c r="B8336" s="230"/>
      <c r="C8336" s="231"/>
      <c r="D8336" s="223"/>
      <c r="E8336" s="227"/>
      <c r="F8336" s="230"/>
      <c r="H8336" s="220"/>
      <c r="I8336" s="223"/>
    </row>
    <row r="8337" spans="1:9">
      <c r="A8337" s="230"/>
      <c r="B8337" s="230"/>
      <c r="C8337" s="231"/>
      <c r="D8337" s="223"/>
      <c r="E8337" s="227"/>
      <c r="F8337" s="230"/>
      <c r="H8337" s="220"/>
      <c r="I8337" s="223"/>
    </row>
    <row r="8338" spans="1:9">
      <c r="A8338" s="230"/>
      <c r="B8338" s="230"/>
      <c r="C8338" s="231"/>
      <c r="D8338" s="223"/>
      <c r="E8338" s="227"/>
      <c r="F8338" s="230"/>
      <c r="H8338" s="220"/>
      <c r="I8338" s="223"/>
    </row>
    <row r="8339" spans="1:9">
      <c r="A8339" s="230"/>
      <c r="B8339" s="230"/>
      <c r="C8339" s="231"/>
      <c r="D8339" s="223"/>
      <c r="E8339" s="227"/>
      <c r="F8339" s="230"/>
      <c r="H8339" s="220"/>
      <c r="I8339" s="223"/>
    </row>
    <row r="8340" spans="1:9">
      <c r="A8340" s="230"/>
      <c r="B8340" s="230"/>
      <c r="C8340" s="231"/>
      <c r="D8340" s="223"/>
      <c r="E8340" s="227"/>
      <c r="F8340" s="230"/>
      <c r="H8340" s="220"/>
      <c r="I8340" s="223"/>
    </row>
    <row r="8341" spans="1:9">
      <c r="A8341" s="230"/>
      <c r="B8341" s="230"/>
      <c r="C8341" s="231"/>
      <c r="D8341" s="223"/>
      <c r="E8341" s="227"/>
      <c r="F8341" s="230"/>
      <c r="H8341" s="220"/>
      <c r="I8341" s="223"/>
    </row>
    <row r="8342" spans="1:9">
      <c r="A8342" s="230"/>
      <c r="B8342" s="230"/>
      <c r="C8342" s="231"/>
      <c r="D8342" s="223"/>
      <c r="E8342" s="227"/>
      <c r="F8342" s="230"/>
      <c r="H8342" s="220"/>
      <c r="I8342" s="223"/>
    </row>
    <row r="8343" spans="1:9">
      <c r="A8343" s="230"/>
      <c r="B8343" s="230"/>
      <c r="C8343" s="231"/>
      <c r="D8343" s="223"/>
      <c r="E8343" s="227"/>
      <c r="F8343" s="230"/>
      <c r="H8343" s="220"/>
      <c r="I8343" s="223"/>
    </row>
    <row r="8344" spans="1:9">
      <c r="A8344" s="230"/>
      <c r="B8344" s="230"/>
      <c r="C8344" s="231"/>
      <c r="D8344" s="223"/>
      <c r="E8344" s="227"/>
      <c r="F8344" s="230"/>
      <c r="H8344" s="220"/>
      <c r="I8344" s="223"/>
    </row>
    <row r="8345" spans="1:9">
      <c r="A8345" s="230"/>
      <c r="B8345" s="230"/>
      <c r="C8345" s="231"/>
      <c r="D8345" s="223"/>
      <c r="E8345" s="227"/>
      <c r="F8345" s="230"/>
      <c r="H8345" s="220"/>
      <c r="I8345" s="223"/>
    </row>
    <row r="8346" spans="1:9">
      <c r="A8346" s="230"/>
      <c r="B8346" s="230"/>
      <c r="C8346" s="231"/>
      <c r="D8346" s="223"/>
      <c r="E8346" s="227"/>
      <c r="F8346" s="230"/>
      <c r="H8346" s="220"/>
      <c r="I8346" s="223"/>
    </row>
    <row r="8347" spans="1:9">
      <c r="A8347" s="230"/>
      <c r="B8347" s="230"/>
      <c r="C8347" s="231"/>
      <c r="D8347" s="223"/>
      <c r="E8347" s="227"/>
      <c r="F8347" s="230"/>
      <c r="H8347" s="220"/>
      <c r="I8347" s="223"/>
    </row>
    <row r="8348" spans="1:9">
      <c r="A8348" s="230"/>
      <c r="B8348" s="230"/>
      <c r="C8348" s="231"/>
      <c r="D8348" s="223"/>
      <c r="E8348" s="227"/>
      <c r="F8348" s="230"/>
      <c r="H8348" s="220"/>
      <c r="I8348" s="223"/>
    </row>
    <row r="8349" spans="1:9">
      <c r="A8349" s="230"/>
      <c r="B8349" s="230"/>
      <c r="C8349" s="231"/>
      <c r="D8349" s="223"/>
      <c r="E8349" s="227"/>
      <c r="F8349" s="230"/>
      <c r="H8349" s="220"/>
      <c r="I8349" s="223"/>
    </row>
    <row r="8350" spans="1:9">
      <c r="A8350" s="230"/>
      <c r="B8350" s="230"/>
      <c r="C8350" s="231"/>
      <c r="D8350" s="223"/>
      <c r="E8350" s="227"/>
      <c r="F8350" s="230"/>
      <c r="H8350" s="220"/>
      <c r="I8350" s="223"/>
    </row>
    <row r="8351" spans="1:9">
      <c r="A8351" s="230"/>
      <c r="B8351" s="230"/>
      <c r="C8351" s="231"/>
      <c r="D8351" s="223"/>
      <c r="E8351" s="227"/>
      <c r="F8351" s="230"/>
      <c r="H8351" s="220"/>
      <c r="I8351" s="223"/>
    </row>
    <row r="8352" spans="1:9">
      <c r="A8352" s="230"/>
      <c r="B8352" s="230"/>
      <c r="C8352" s="231"/>
      <c r="D8352" s="223"/>
      <c r="E8352" s="227"/>
      <c r="F8352" s="230"/>
      <c r="H8352" s="220"/>
      <c r="I8352" s="223"/>
    </row>
    <row r="8353" spans="1:9">
      <c r="A8353" s="230"/>
      <c r="B8353" s="230"/>
      <c r="C8353" s="231"/>
      <c r="D8353" s="223"/>
      <c r="E8353" s="227"/>
      <c r="F8353" s="230"/>
      <c r="H8353" s="220"/>
      <c r="I8353" s="223"/>
    </row>
    <row r="8354" spans="1:9">
      <c r="A8354" s="230"/>
      <c r="B8354" s="230"/>
      <c r="C8354" s="231"/>
      <c r="D8354" s="223"/>
      <c r="E8354" s="227"/>
      <c r="F8354" s="230"/>
      <c r="H8354" s="220"/>
      <c r="I8354" s="223"/>
    </row>
    <row r="8355" spans="1:9">
      <c r="A8355" s="230"/>
      <c r="B8355" s="230"/>
      <c r="C8355" s="231"/>
      <c r="D8355" s="223"/>
      <c r="E8355" s="227"/>
      <c r="F8355" s="230"/>
      <c r="H8355" s="220"/>
      <c r="I8355" s="223"/>
    </row>
    <row r="8356" spans="1:9">
      <c r="A8356" s="230"/>
      <c r="B8356" s="230"/>
      <c r="C8356" s="231"/>
      <c r="D8356" s="223"/>
      <c r="E8356" s="227"/>
      <c r="F8356" s="230"/>
      <c r="H8356" s="220"/>
      <c r="I8356" s="223"/>
    </row>
    <row r="8357" spans="1:9">
      <c r="A8357" s="230"/>
      <c r="B8357" s="230"/>
      <c r="C8357" s="231"/>
      <c r="D8357" s="223"/>
      <c r="E8357" s="227"/>
      <c r="F8357" s="230"/>
      <c r="H8357" s="220"/>
      <c r="I8357" s="223"/>
    </row>
    <row r="8358" spans="1:9">
      <c r="A8358" s="230"/>
      <c r="B8358" s="230"/>
      <c r="C8358" s="231"/>
      <c r="D8358" s="223"/>
      <c r="E8358" s="227"/>
      <c r="F8358" s="230"/>
      <c r="H8358" s="220"/>
      <c r="I8358" s="223"/>
    </row>
    <row r="8359" spans="1:9">
      <c r="A8359" s="230"/>
      <c r="B8359" s="230"/>
      <c r="C8359" s="231"/>
      <c r="D8359" s="223"/>
      <c r="E8359" s="227"/>
      <c r="F8359" s="230"/>
      <c r="H8359" s="220"/>
      <c r="I8359" s="223"/>
    </row>
    <row r="8360" spans="1:9">
      <c r="A8360" s="230"/>
      <c r="B8360" s="230"/>
      <c r="C8360" s="231"/>
      <c r="D8360" s="223"/>
      <c r="E8360" s="227"/>
      <c r="F8360" s="230"/>
      <c r="H8360" s="220"/>
      <c r="I8360" s="223"/>
    </row>
    <row r="8361" spans="1:9">
      <c r="A8361" s="230"/>
      <c r="B8361" s="230"/>
      <c r="C8361" s="231"/>
      <c r="D8361" s="223"/>
      <c r="E8361" s="227"/>
      <c r="F8361" s="230"/>
      <c r="H8361" s="220"/>
      <c r="I8361" s="223"/>
    </row>
    <row r="8362" spans="1:9">
      <c r="A8362" s="230"/>
      <c r="B8362" s="230"/>
      <c r="C8362" s="231"/>
      <c r="D8362" s="223"/>
      <c r="E8362" s="227"/>
      <c r="F8362" s="230"/>
      <c r="H8362" s="220"/>
      <c r="I8362" s="223"/>
    </row>
    <row r="8363" spans="1:9">
      <c r="A8363" s="230"/>
      <c r="B8363" s="230"/>
      <c r="C8363" s="231"/>
      <c r="D8363" s="223"/>
      <c r="E8363" s="227"/>
      <c r="F8363" s="230"/>
      <c r="H8363" s="220"/>
      <c r="I8363" s="223"/>
    </row>
    <row r="8364" spans="1:9">
      <c r="A8364" s="230"/>
      <c r="B8364" s="230"/>
      <c r="C8364" s="231"/>
      <c r="D8364" s="223"/>
      <c r="E8364" s="227"/>
      <c r="F8364" s="230"/>
      <c r="H8364" s="220"/>
      <c r="I8364" s="223"/>
    </row>
    <row r="8365" spans="1:9">
      <c r="A8365" s="230"/>
      <c r="B8365" s="230"/>
      <c r="C8365" s="231"/>
      <c r="D8365" s="223"/>
      <c r="E8365" s="227"/>
      <c r="F8365" s="230"/>
      <c r="H8365" s="220"/>
      <c r="I8365" s="223"/>
    </row>
    <row r="8366" spans="1:9">
      <c r="A8366" s="230"/>
      <c r="B8366" s="230"/>
      <c r="C8366" s="231"/>
      <c r="D8366" s="223"/>
      <c r="E8366" s="227"/>
      <c r="F8366" s="230"/>
      <c r="H8366" s="220"/>
      <c r="I8366" s="223"/>
    </row>
    <row r="8367" spans="1:9">
      <c r="A8367" s="230"/>
      <c r="B8367" s="230"/>
      <c r="C8367" s="231"/>
      <c r="D8367" s="223"/>
      <c r="E8367" s="227"/>
      <c r="F8367" s="230"/>
      <c r="H8367" s="220"/>
      <c r="I8367" s="223"/>
    </row>
    <row r="8368" spans="1:9">
      <c r="A8368" s="230"/>
      <c r="B8368" s="230"/>
      <c r="C8368" s="231"/>
      <c r="D8368" s="223"/>
      <c r="E8368" s="227"/>
      <c r="F8368" s="230"/>
      <c r="H8368" s="220"/>
      <c r="I8368" s="223"/>
    </row>
    <row r="8369" spans="1:9">
      <c r="A8369" s="230"/>
      <c r="B8369" s="230"/>
      <c r="C8369" s="231"/>
      <c r="D8369" s="223"/>
      <c r="E8369" s="227"/>
      <c r="F8369" s="230"/>
      <c r="H8369" s="220"/>
      <c r="I8369" s="223"/>
    </row>
    <row r="8370" spans="1:9">
      <c r="A8370" s="230"/>
      <c r="B8370" s="230"/>
      <c r="C8370" s="231"/>
      <c r="D8370" s="223"/>
      <c r="E8370" s="227"/>
      <c r="F8370" s="230"/>
      <c r="H8370" s="220"/>
      <c r="I8370" s="223"/>
    </row>
    <row r="8371" spans="1:9">
      <c r="A8371" s="230"/>
      <c r="B8371" s="230"/>
      <c r="C8371" s="231"/>
      <c r="D8371" s="223"/>
      <c r="E8371" s="227"/>
      <c r="F8371" s="230"/>
      <c r="H8371" s="220"/>
      <c r="I8371" s="223"/>
    </row>
    <row r="8372" spans="1:9">
      <c r="A8372" s="230"/>
      <c r="B8372" s="230"/>
      <c r="C8372" s="231"/>
      <c r="D8372" s="223"/>
      <c r="E8372" s="227"/>
      <c r="F8372" s="230"/>
      <c r="H8372" s="220"/>
      <c r="I8372" s="223"/>
    </row>
    <row r="8373" spans="1:9">
      <c r="A8373" s="230"/>
      <c r="B8373" s="230"/>
      <c r="C8373" s="231"/>
      <c r="D8373" s="223"/>
      <c r="E8373" s="227"/>
      <c r="F8373" s="230"/>
      <c r="H8373" s="220"/>
      <c r="I8373" s="223"/>
    </row>
    <row r="8374" spans="1:9">
      <c r="A8374" s="230"/>
      <c r="B8374" s="230"/>
      <c r="C8374" s="231"/>
      <c r="D8374" s="223"/>
      <c r="E8374" s="227"/>
      <c r="F8374" s="230"/>
      <c r="H8374" s="220"/>
      <c r="I8374" s="223"/>
    </row>
    <row r="8375" spans="1:9">
      <c r="A8375" s="230"/>
      <c r="B8375" s="230"/>
      <c r="C8375" s="231"/>
      <c r="D8375" s="223"/>
      <c r="E8375" s="227"/>
      <c r="F8375" s="230"/>
      <c r="H8375" s="220"/>
      <c r="I8375" s="223"/>
    </row>
    <row r="8376" spans="1:9">
      <c r="A8376" s="230"/>
      <c r="B8376" s="230"/>
      <c r="C8376" s="231"/>
      <c r="D8376" s="223"/>
      <c r="E8376" s="227"/>
      <c r="F8376" s="230"/>
      <c r="H8376" s="220"/>
      <c r="I8376" s="223"/>
    </row>
    <row r="8377" spans="1:9">
      <c r="A8377" s="230"/>
      <c r="B8377" s="230"/>
      <c r="C8377" s="231"/>
      <c r="D8377" s="223"/>
      <c r="E8377" s="227"/>
      <c r="F8377" s="230"/>
      <c r="H8377" s="220"/>
      <c r="I8377" s="223"/>
    </row>
    <row r="8378" spans="1:9">
      <c r="A8378" s="230"/>
      <c r="B8378" s="230"/>
      <c r="C8378" s="231"/>
      <c r="D8378" s="223"/>
      <c r="E8378" s="227"/>
      <c r="F8378" s="230"/>
      <c r="H8378" s="220"/>
      <c r="I8378" s="223"/>
    </row>
    <row r="8379" spans="1:9">
      <c r="A8379" s="230"/>
      <c r="B8379" s="230"/>
      <c r="C8379" s="231"/>
      <c r="D8379" s="223"/>
      <c r="E8379" s="227"/>
      <c r="F8379" s="230"/>
      <c r="H8379" s="220"/>
      <c r="I8379" s="223"/>
    </row>
    <row r="8380" spans="1:9">
      <c r="A8380" s="230"/>
      <c r="B8380" s="230"/>
      <c r="C8380" s="231"/>
      <c r="D8380" s="223"/>
      <c r="E8380" s="227"/>
      <c r="F8380" s="230"/>
      <c r="H8380" s="220"/>
      <c r="I8380" s="223"/>
    </row>
    <row r="8381" spans="1:9">
      <c r="A8381" s="230"/>
      <c r="B8381" s="230"/>
      <c r="C8381" s="231"/>
      <c r="D8381" s="223"/>
      <c r="E8381" s="227"/>
      <c r="F8381" s="230"/>
      <c r="H8381" s="220"/>
      <c r="I8381" s="223"/>
    </row>
    <row r="8382" spans="1:9">
      <c r="A8382" s="230"/>
      <c r="B8382" s="230"/>
      <c r="C8382" s="231"/>
      <c r="D8382" s="223"/>
      <c r="E8382" s="227"/>
      <c r="F8382" s="230"/>
      <c r="H8382" s="220"/>
      <c r="I8382" s="223"/>
    </row>
    <row r="8383" spans="1:9">
      <c r="A8383" s="230"/>
      <c r="B8383" s="230"/>
      <c r="C8383" s="231"/>
      <c r="D8383" s="223"/>
      <c r="E8383" s="227"/>
      <c r="F8383" s="230"/>
      <c r="H8383" s="220"/>
      <c r="I8383" s="223"/>
    </row>
    <row r="8384" spans="1:9">
      <c r="A8384" s="230"/>
      <c r="B8384" s="230"/>
      <c r="C8384" s="231"/>
      <c r="D8384" s="223"/>
      <c r="E8384" s="227"/>
      <c r="F8384" s="230"/>
      <c r="H8384" s="220"/>
      <c r="I8384" s="223"/>
    </row>
    <row r="8385" spans="1:9">
      <c r="A8385" s="230"/>
      <c r="B8385" s="230"/>
      <c r="C8385" s="231"/>
      <c r="D8385" s="223"/>
      <c r="E8385" s="227"/>
      <c r="F8385" s="230"/>
      <c r="H8385" s="220"/>
      <c r="I8385" s="223"/>
    </row>
    <row r="8386" spans="1:9">
      <c r="A8386" s="230"/>
      <c r="B8386" s="230"/>
      <c r="C8386" s="231"/>
      <c r="D8386" s="223"/>
      <c r="E8386" s="227"/>
      <c r="F8386" s="230"/>
      <c r="H8386" s="220"/>
      <c r="I8386" s="223"/>
    </row>
    <row r="8387" spans="1:9">
      <c r="A8387" s="230"/>
      <c r="B8387" s="230"/>
      <c r="C8387" s="231"/>
      <c r="D8387" s="223"/>
      <c r="E8387" s="227"/>
      <c r="F8387" s="230"/>
      <c r="H8387" s="220"/>
      <c r="I8387" s="223"/>
    </row>
    <row r="8388" spans="1:9">
      <c r="A8388" s="230"/>
      <c r="B8388" s="230"/>
      <c r="C8388" s="231"/>
      <c r="D8388" s="223"/>
      <c r="E8388" s="227"/>
      <c r="F8388" s="230"/>
      <c r="H8388" s="220"/>
      <c r="I8388" s="223"/>
    </row>
    <row r="8389" spans="1:9">
      <c r="A8389" s="230"/>
      <c r="B8389" s="230"/>
      <c r="C8389" s="231"/>
      <c r="D8389" s="223"/>
      <c r="E8389" s="227"/>
      <c r="F8389" s="230"/>
      <c r="H8389" s="220"/>
      <c r="I8389" s="223"/>
    </row>
    <row r="8390" spans="1:9">
      <c r="A8390" s="230"/>
      <c r="B8390" s="230"/>
      <c r="C8390" s="231"/>
      <c r="D8390" s="223"/>
      <c r="E8390" s="227"/>
      <c r="F8390" s="230"/>
      <c r="H8390" s="220"/>
      <c r="I8390" s="223"/>
    </row>
    <row r="8391" spans="1:9">
      <c r="A8391" s="230"/>
      <c r="B8391" s="230"/>
      <c r="C8391" s="231"/>
      <c r="D8391" s="223"/>
      <c r="E8391" s="227"/>
      <c r="F8391" s="230"/>
      <c r="H8391" s="220"/>
      <c r="I8391" s="223"/>
    </row>
    <row r="8392" spans="1:9">
      <c r="A8392" s="230"/>
      <c r="B8392" s="230"/>
      <c r="C8392" s="231"/>
      <c r="D8392" s="223"/>
      <c r="E8392" s="227"/>
      <c r="F8392" s="230"/>
      <c r="H8392" s="220"/>
      <c r="I8392" s="223"/>
    </row>
    <row r="8393" spans="1:9">
      <c r="A8393" s="230"/>
      <c r="B8393" s="230"/>
      <c r="C8393" s="231"/>
      <c r="D8393" s="223"/>
      <c r="E8393" s="227"/>
      <c r="F8393" s="230"/>
      <c r="H8393" s="220"/>
      <c r="I8393" s="223"/>
    </row>
    <row r="8394" spans="1:9">
      <c r="A8394" s="230"/>
      <c r="B8394" s="230"/>
      <c r="C8394" s="231"/>
      <c r="D8394" s="223"/>
      <c r="E8394" s="227"/>
      <c r="F8394" s="230"/>
      <c r="H8394" s="220"/>
      <c r="I8394" s="223"/>
    </row>
    <row r="8395" spans="1:9">
      <c r="A8395" s="230"/>
      <c r="B8395" s="230"/>
      <c r="C8395" s="231"/>
      <c r="D8395" s="223"/>
      <c r="E8395" s="227"/>
      <c r="F8395" s="230"/>
      <c r="H8395" s="220"/>
      <c r="I8395" s="223"/>
    </row>
    <row r="8396" spans="1:9">
      <c r="A8396" s="230"/>
      <c r="B8396" s="230"/>
      <c r="C8396" s="231"/>
      <c r="D8396" s="223"/>
      <c r="E8396" s="227"/>
      <c r="F8396" s="230"/>
      <c r="H8396" s="220"/>
      <c r="I8396" s="223"/>
    </row>
    <row r="8397" spans="1:9">
      <c r="A8397" s="230"/>
      <c r="B8397" s="230"/>
      <c r="C8397" s="231"/>
      <c r="D8397" s="223"/>
      <c r="E8397" s="227"/>
      <c r="F8397" s="230"/>
      <c r="H8397" s="220"/>
      <c r="I8397" s="223"/>
    </row>
    <row r="8398" spans="1:9">
      <c r="A8398" s="230"/>
      <c r="B8398" s="230"/>
      <c r="C8398" s="231"/>
      <c r="D8398" s="223"/>
      <c r="E8398" s="227"/>
      <c r="F8398" s="230"/>
      <c r="H8398" s="220"/>
      <c r="I8398" s="223"/>
    </row>
    <row r="8399" spans="1:9">
      <c r="A8399" s="230"/>
      <c r="B8399" s="230"/>
      <c r="C8399" s="231"/>
      <c r="D8399" s="223"/>
      <c r="E8399" s="227"/>
      <c r="F8399" s="230"/>
      <c r="H8399" s="220"/>
      <c r="I8399" s="223"/>
    </row>
    <row r="8400" spans="1:9">
      <c r="A8400" s="230"/>
      <c r="B8400" s="230"/>
      <c r="C8400" s="231"/>
      <c r="D8400" s="223"/>
      <c r="E8400" s="227"/>
      <c r="F8400" s="230"/>
      <c r="H8400" s="220"/>
      <c r="I8400" s="223"/>
    </row>
    <row r="8401" spans="1:9">
      <c r="A8401" s="230"/>
      <c r="B8401" s="230"/>
      <c r="C8401" s="231"/>
      <c r="D8401" s="223"/>
      <c r="E8401" s="227"/>
      <c r="F8401" s="230"/>
      <c r="H8401" s="220"/>
      <c r="I8401" s="223"/>
    </row>
    <row r="8402" spans="1:9">
      <c r="A8402" s="230"/>
      <c r="B8402" s="230"/>
      <c r="C8402" s="231"/>
      <c r="D8402" s="223"/>
      <c r="E8402" s="227"/>
      <c r="F8402" s="230"/>
      <c r="H8402" s="220"/>
      <c r="I8402" s="223"/>
    </row>
    <row r="8403" spans="1:9">
      <c r="A8403" s="230"/>
      <c r="B8403" s="230"/>
      <c r="C8403" s="231"/>
      <c r="D8403" s="223"/>
      <c r="E8403" s="227"/>
      <c r="F8403" s="230"/>
      <c r="H8403" s="220"/>
      <c r="I8403" s="223"/>
    </row>
    <row r="8404" spans="1:9">
      <c r="A8404" s="230"/>
      <c r="B8404" s="230"/>
      <c r="C8404" s="231"/>
      <c r="D8404" s="223"/>
      <c r="E8404" s="227"/>
      <c r="F8404" s="230"/>
      <c r="H8404" s="220"/>
      <c r="I8404" s="223"/>
    </row>
    <row r="8405" spans="1:9">
      <c r="A8405" s="230"/>
      <c r="B8405" s="230"/>
      <c r="C8405" s="231"/>
      <c r="D8405" s="223"/>
      <c r="E8405" s="227"/>
      <c r="F8405" s="230"/>
      <c r="H8405" s="220"/>
      <c r="I8405" s="223"/>
    </row>
    <row r="8406" spans="1:9">
      <c r="A8406" s="230"/>
      <c r="B8406" s="230"/>
      <c r="C8406" s="231"/>
      <c r="D8406" s="223"/>
      <c r="E8406" s="227"/>
      <c r="F8406" s="230"/>
      <c r="H8406" s="220"/>
      <c r="I8406" s="223"/>
    </row>
    <row r="8407" spans="1:9">
      <c r="A8407" s="230"/>
      <c r="B8407" s="230"/>
      <c r="C8407" s="231"/>
      <c r="D8407" s="223"/>
      <c r="E8407" s="227"/>
      <c r="F8407" s="230"/>
      <c r="H8407" s="220"/>
      <c r="I8407" s="223"/>
    </row>
    <row r="8408" spans="1:9">
      <c r="A8408" s="230"/>
      <c r="B8408" s="230"/>
      <c r="C8408" s="231"/>
      <c r="D8408" s="223"/>
      <c r="E8408" s="227"/>
      <c r="F8408" s="230"/>
      <c r="H8408" s="220"/>
      <c r="I8408" s="223"/>
    </row>
    <row r="8409" spans="1:9">
      <c r="A8409" s="230"/>
      <c r="B8409" s="230"/>
      <c r="C8409" s="231"/>
      <c r="D8409" s="223"/>
      <c r="E8409" s="227"/>
      <c r="F8409" s="230"/>
      <c r="H8409" s="220"/>
      <c r="I8409" s="223"/>
    </row>
    <row r="8410" spans="1:9">
      <c r="A8410" s="230"/>
      <c r="B8410" s="230"/>
      <c r="C8410" s="231"/>
      <c r="D8410" s="223"/>
      <c r="E8410" s="227"/>
      <c r="F8410" s="230"/>
      <c r="H8410" s="220"/>
      <c r="I8410" s="223"/>
    </row>
    <row r="8411" spans="1:9">
      <c r="A8411" s="230"/>
      <c r="B8411" s="230"/>
      <c r="C8411" s="231"/>
      <c r="D8411" s="223"/>
      <c r="E8411" s="227"/>
      <c r="F8411" s="230"/>
      <c r="H8411" s="220"/>
      <c r="I8411" s="223"/>
    </row>
    <row r="8412" spans="1:9">
      <c r="A8412" s="230"/>
      <c r="B8412" s="230"/>
      <c r="C8412" s="231"/>
      <c r="D8412" s="223"/>
      <c r="E8412" s="227"/>
      <c r="F8412" s="230"/>
      <c r="H8412" s="220"/>
      <c r="I8412" s="223"/>
    </row>
    <row r="8413" spans="1:9">
      <c r="A8413" s="230"/>
      <c r="B8413" s="230"/>
      <c r="C8413" s="231"/>
      <c r="D8413" s="223"/>
      <c r="E8413" s="227"/>
      <c r="F8413" s="230"/>
      <c r="H8413" s="220"/>
      <c r="I8413" s="223"/>
    </row>
    <row r="8414" spans="1:9">
      <c r="A8414" s="230"/>
      <c r="B8414" s="230"/>
      <c r="C8414" s="231"/>
      <c r="D8414" s="223"/>
      <c r="E8414" s="227"/>
      <c r="F8414" s="230"/>
      <c r="H8414" s="220"/>
      <c r="I8414" s="223"/>
    </row>
    <row r="8415" spans="1:9">
      <c r="A8415" s="230"/>
      <c r="B8415" s="230"/>
      <c r="C8415" s="231"/>
      <c r="D8415" s="223"/>
      <c r="E8415" s="227"/>
      <c r="F8415" s="230"/>
      <c r="H8415" s="220"/>
      <c r="I8415" s="223"/>
    </row>
    <row r="8416" spans="1:9">
      <c r="A8416" s="230"/>
      <c r="B8416" s="230"/>
      <c r="C8416" s="231"/>
      <c r="D8416" s="223"/>
      <c r="E8416" s="227"/>
      <c r="F8416" s="230"/>
      <c r="H8416" s="220"/>
      <c r="I8416" s="223"/>
    </row>
    <row r="8417" spans="1:9">
      <c r="A8417" s="230"/>
      <c r="B8417" s="230"/>
      <c r="C8417" s="231"/>
      <c r="D8417" s="223"/>
      <c r="E8417" s="227"/>
      <c r="F8417" s="230"/>
      <c r="H8417" s="220"/>
      <c r="I8417" s="223"/>
    </row>
    <row r="8418" spans="1:9">
      <c r="A8418" s="230"/>
      <c r="B8418" s="230"/>
      <c r="C8418" s="231"/>
      <c r="D8418" s="223"/>
      <c r="E8418" s="227"/>
      <c r="F8418" s="230"/>
      <c r="H8418" s="220"/>
      <c r="I8418" s="223"/>
    </row>
    <row r="8419" spans="1:9">
      <c r="A8419" s="230"/>
      <c r="B8419" s="230"/>
      <c r="C8419" s="231"/>
      <c r="D8419" s="223"/>
      <c r="E8419" s="227"/>
      <c r="F8419" s="230"/>
      <c r="H8419" s="220"/>
      <c r="I8419" s="223"/>
    </row>
    <row r="8420" spans="1:9">
      <c r="A8420" s="230"/>
      <c r="B8420" s="230"/>
      <c r="C8420" s="231"/>
      <c r="D8420" s="223"/>
      <c r="E8420" s="227"/>
      <c r="F8420" s="230"/>
      <c r="H8420" s="220"/>
      <c r="I8420" s="223"/>
    </row>
    <row r="8421" spans="1:9">
      <c r="A8421" s="230"/>
      <c r="B8421" s="230"/>
      <c r="C8421" s="231"/>
      <c r="D8421" s="223"/>
      <c r="E8421" s="227"/>
      <c r="F8421" s="230"/>
      <c r="H8421" s="220"/>
      <c r="I8421" s="223"/>
    </row>
    <row r="8422" spans="1:9">
      <c r="A8422" s="230"/>
      <c r="B8422" s="230"/>
      <c r="C8422" s="231"/>
      <c r="D8422" s="223"/>
      <c r="E8422" s="227"/>
      <c r="F8422" s="230"/>
      <c r="H8422" s="220"/>
      <c r="I8422" s="223"/>
    </row>
    <row r="8423" spans="1:9">
      <c r="A8423" s="230"/>
      <c r="B8423" s="230"/>
      <c r="C8423" s="231"/>
      <c r="D8423" s="223"/>
      <c r="E8423" s="227"/>
      <c r="F8423" s="230"/>
      <c r="H8423" s="220"/>
      <c r="I8423" s="223"/>
    </row>
    <row r="8424" spans="1:9">
      <c r="A8424" s="230"/>
      <c r="B8424" s="230"/>
      <c r="C8424" s="231"/>
      <c r="D8424" s="223"/>
      <c r="E8424" s="227"/>
      <c r="F8424" s="230"/>
      <c r="H8424" s="220"/>
      <c r="I8424" s="223"/>
    </row>
    <row r="8425" spans="1:9">
      <c r="A8425" s="230"/>
      <c r="B8425" s="230"/>
      <c r="C8425" s="231"/>
      <c r="D8425" s="223"/>
      <c r="E8425" s="227"/>
      <c r="F8425" s="230"/>
      <c r="H8425" s="220"/>
      <c r="I8425" s="223"/>
    </row>
    <row r="8426" spans="1:9">
      <c r="A8426" s="230"/>
      <c r="B8426" s="230"/>
      <c r="C8426" s="231"/>
      <c r="D8426" s="223"/>
      <c r="E8426" s="227"/>
      <c r="F8426" s="230"/>
      <c r="H8426" s="220"/>
      <c r="I8426" s="223"/>
    </row>
    <row r="8427" spans="1:9">
      <c r="A8427" s="230"/>
      <c r="B8427" s="230"/>
      <c r="C8427" s="231"/>
      <c r="D8427" s="223"/>
      <c r="E8427" s="227"/>
      <c r="F8427" s="230"/>
      <c r="H8427" s="220"/>
      <c r="I8427" s="223"/>
    </row>
    <row r="8428" spans="1:9">
      <c r="A8428" s="230"/>
      <c r="B8428" s="230"/>
      <c r="C8428" s="231"/>
      <c r="D8428" s="223"/>
      <c r="E8428" s="227"/>
      <c r="F8428" s="230"/>
      <c r="H8428" s="220"/>
      <c r="I8428" s="223"/>
    </row>
    <row r="8429" spans="1:9">
      <c r="A8429" s="230"/>
      <c r="B8429" s="230"/>
      <c r="C8429" s="231"/>
      <c r="D8429" s="223"/>
      <c r="E8429" s="227"/>
      <c r="F8429" s="230"/>
      <c r="H8429" s="220"/>
      <c r="I8429" s="223"/>
    </row>
    <row r="8430" spans="1:9">
      <c r="A8430" s="230"/>
      <c r="B8430" s="230"/>
      <c r="C8430" s="231"/>
      <c r="D8430" s="223"/>
      <c r="E8430" s="227"/>
      <c r="F8430" s="230"/>
      <c r="H8430" s="220"/>
      <c r="I8430" s="223"/>
    </row>
    <row r="8431" spans="1:9">
      <c r="A8431" s="230"/>
      <c r="B8431" s="230"/>
      <c r="C8431" s="231"/>
      <c r="D8431" s="223"/>
      <c r="E8431" s="227"/>
      <c r="F8431" s="230"/>
      <c r="H8431" s="220"/>
      <c r="I8431" s="223"/>
    </row>
    <row r="8432" spans="1:9">
      <c r="A8432" s="230"/>
      <c r="B8432" s="230"/>
      <c r="C8432" s="231"/>
      <c r="D8432" s="223"/>
      <c r="E8432" s="227"/>
      <c r="F8432" s="230"/>
      <c r="H8432" s="220"/>
      <c r="I8432" s="223"/>
    </row>
    <row r="8433" spans="1:9">
      <c r="A8433" s="230"/>
      <c r="B8433" s="230"/>
      <c r="C8433" s="231"/>
      <c r="D8433" s="223"/>
      <c r="E8433" s="227"/>
      <c r="F8433" s="230"/>
      <c r="H8433" s="220"/>
      <c r="I8433" s="223"/>
    </row>
    <row r="8434" spans="1:9">
      <c r="A8434" s="230"/>
      <c r="B8434" s="230"/>
      <c r="C8434" s="231"/>
      <c r="D8434" s="223"/>
      <c r="E8434" s="227"/>
      <c r="F8434" s="230"/>
      <c r="H8434" s="220"/>
      <c r="I8434" s="223"/>
    </row>
    <row r="8435" spans="1:9">
      <c r="A8435" s="230"/>
      <c r="B8435" s="230"/>
      <c r="C8435" s="231"/>
      <c r="D8435" s="223"/>
      <c r="E8435" s="227"/>
      <c r="F8435" s="230"/>
      <c r="H8435" s="220"/>
      <c r="I8435" s="223"/>
    </row>
    <row r="8436" spans="1:9">
      <c r="A8436" s="230"/>
      <c r="B8436" s="230"/>
      <c r="C8436" s="231"/>
      <c r="D8436" s="223"/>
      <c r="E8436" s="227"/>
      <c r="F8436" s="230"/>
      <c r="H8436" s="220"/>
      <c r="I8436" s="223"/>
    </row>
    <row r="8437" spans="1:9">
      <c r="A8437" s="230"/>
      <c r="B8437" s="230"/>
      <c r="C8437" s="231"/>
      <c r="D8437" s="223"/>
      <c r="E8437" s="227"/>
      <c r="F8437" s="230"/>
      <c r="H8437" s="220"/>
      <c r="I8437" s="223"/>
    </row>
    <row r="8438" spans="1:9">
      <c r="A8438" s="230"/>
      <c r="B8438" s="230"/>
      <c r="C8438" s="231"/>
      <c r="D8438" s="223"/>
      <c r="E8438" s="227"/>
      <c r="F8438" s="230"/>
      <c r="H8438" s="220"/>
      <c r="I8438" s="223"/>
    </row>
    <row r="8439" spans="1:9">
      <c r="A8439" s="230"/>
      <c r="B8439" s="230"/>
      <c r="C8439" s="231"/>
      <c r="D8439" s="223"/>
      <c r="E8439" s="227"/>
      <c r="F8439" s="230"/>
      <c r="H8439" s="220"/>
      <c r="I8439" s="223"/>
    </row>
    <row r="8440" spans="1:9">
      <c r="A8440" s="230"/>
      <c r="B8440" s="230"/>
      <c r="C8440" s="231"/>
      <c r="D8440" s="223"/>
      <c r="E8440" s="227"/>
      <c r="F8440" s="230"/>
      <c r="H8440" s="220"/>
      <c r="I8440" s="223"/>
    </row>
    <row r="8441" spans="1:9">
      <c r="A8441" s="230"/>
      <c r="B8441" s="230"/>
      <c r="C8441" s="231"/>
      <c r="D8441" s="223"/>
      <c r="E8441" s="227"/>
      <c r="F8441" s="230"/>
      <c r="H8441" s="220"/>
      <c r="I8441" s="223"/>
    </row>
    <row r="8442" spans="1:9">
      <c r="A8442" s="230"/>
      <c r="B8442" s="230"/>
      <c r="C8442" s="231"/>
      <c r="D8442" s="223"/>
      <c r="E8442" s="227"/>
      <c r="F8442" s="230"/>
      <c r="H8442" s="220"/>
      <c r="I8442" s="223"/>
    </row>
    <row r="8443" spans="1:9">
      <c r="A8443" s="230"/>
      <c r="B8443" s="230"/>
      <c r="C8443" s="231"/>
      <c r="D8443" s="223"/>
      <c r="E8443" s="227"/>
      <c r="F8443" s="230"/>
      <c r="H8443" s="220"/>
      <c r="I8443" s="223"/>
    </row>
    <row r="8444" spans="1:9">
      <c r="A8444" s="230"/>
      <c r="B8444" s="230"/>
      <c r="C8444" s="231"/>
      <c r="D8444" s="223"/>
      <c r="E8444" s="227"/>
      <c r="F8444" s="230"/>
      <c r="H8444" s="220"/>
      <c r="I8444" s="223"/>
    </row>
    <row r="8445" spans="1:9">
      <c r="A8445" s="230"/>
      <c r="B8445" s="230"/>
      <c r="C8445" s="231"/>
      <c r="D8445" s="223"/>
      <c r="E8445" s="227"/>
      <c r="F8445" s="230"/>
      <c r="H8445" s="220"/>
      <c r="I8445" s="223"/>
    </row>
    <row r="8446" spans="1:9">
      <c r="A8446" s="230"/>
      <c r="B8446" s="230"/>
      <c r="C8446" s="231"/>
      <c r="D8446" s="223"/>
      <c r="E8446" s="227"/>
      <c r="F8446" s="230"/>
      <c r="H8446" s="220"/>
      <c r="I8446" s="223"/>
    </row>
    <row r="8447" spans="1:9">
      <c r="A8447" s="230"/>
      <c r="B8447" s="230"/>
      <c r="C8447" s="231"/>
      <c r="D8447" s="223"/>
      <c r="E8447" s="227"/>
      <c r="F8447" s="230"/>
      <c r="H8447" s="220"/>
      <c r="I8447" s="223"/>
    </row>
    <row r="8448" spans="1:9">
      <c r="A8448" s="230"/>
      <c r="B8448" s="230"/>
      <c r="C8448" s="231"/>
      <c r="D8448" s="223"/>
      <c r="E8448" s="227"/>
      <c r="F8448" s="230"/>
      <c r="H8448" s="220"/>
      <c r="I8448" s="223"/>
    </row>
    <row r="8449" spans="1:9">
      <c r="A8449" s="230"/>
      <c r="B8449" s="230"/>
      <c r="C8449" s="231"/>
      <c r="D8449" s="223"/>
      <c r="E8449" s="227"/>
      <c r="F8449" s="230"/>
      <c r="H8449" s="220"/>
      <c r="I8449" s="223"/>
    </row>
    <row r="8450" spans="1:9">
      <c r="A8450" s="230"/>
      <c r="B8450" s="230"/>
      <c r="C8450" s="231"/>
      <c r="D8450" s="223"/>
      <c r="E8450" s="227"/>
      <c r="F8450" s="230"/>
      <c r="H8450" s="220"/>
      <c r="I8450" s="223"/>
    </row>
    <row r="8451" spans="1:9">
      <c r="A8451" s="230"/>
      <c r="B8451" s="230"/>
      <c r="C8451" s="231"/>
      <c r="D8451" s="223"/>
      <c r="E8451" s="227"/>
      <c r="F8451" s="230"/>
      <c r="H8451" s="220"/>
      <c r="I8451" s="223"/>
    </row>
    <row r="8452" spans="1:9">
      <c r="A8452" s="230"/>
      <c r="B8452" s="230"/>
      <c r="C8452" s="231"/>
      <c r="D8452" s="223"/>
      <c r="E8452" s="227"/>
      <c r="F8452" s="230"/>
      <c r="H8452" s="220"/>
      <c r="I8452" s="223"/>
    </row>
    <row r="8453" spans="1:9">
      <c r="A8453" s="230"/>
      <c r="B8453" s="230"/>
      <c r="C8453" s="231"/>
      <c r="D8453" s="223"/>
      <c r="E8453" s="227"/>
      <c r="F8453" s="230"/>
      <c r="H8453" s="220"/>
      <c r="I8453" s="223"/>
    </row>
    <row r="8454" spans="1:9">
      <c r="A8454" s="230"/>
      <c r="B8454" s="230"/>
      <c r="C8454" s="231"/>
      <c r="D8454" s="223"/>
      <c r="E8454" s="227"/>
      <c r="F8454" s="230"/>
      <c r="H8454" s="220"/>
      <c r="I8454" s="223"/>
    </row>
    <row r="8455" spans="1:9">
      <c r="A8455" s="230"/>
      <c r="B8455" s="230"/>
      <c r="C8455" s="231"/>
      <c r="D8455" s="223"/>
      <c r="E8455" s="227"/>
      <c r="F8455" s="230"/>
      <c r="H8455" s="220"/>
      <c r="I8455" s="223"/>
    </row>
    <row r="8456" spans="1:9">
      <c r="A8456" s="230"/>
      <c r="B8456" s="230"/>
      <c r="C8456" s="231"/>
      <c r="D8456" s="223"/>
      <c r="E8456" s="227"/>
      <c r="F8456" s="230"/>
      <c r="H8456" s="220"/>
      <c r="I8456" s="223"/>
    </row>
    <row r="8457" spans="1:9">
      <c r="A8457" s="230"/>
      <c r="B8457" s="230"/>
      <c r="C8457" s="231"/>
      <c r="D8457" s="223"/>
      <c r="E8457" s="227"/>
      <c r="F8457" s="230"/>
      <c r="H8457" s="220"/>
      <c r="I8457" s="223"/>
    </row>
    <row r="8458" spans="1:9">
      <c r="A8458" s="230"/>
      <c r="B8458" s="230"/>
      <c r="C8458" s="231"/>
      <c r="D8458" s="223"/>
      <c r="E8458" s="227"/>
      <c r="F8458" s="230"/>
      <c r="H8458" s="220"/>
      <c r="I8458" s="223"/>
    </row>
    <row r="8459" spans="1:9">
      <c r="A8459" s="230"/>
      <c r="B8459" s="230"/>
      <c r="C8459" s="231"/>
      <c r="D8459" s="223"/>
      <c r="E8459" s="227"/>
      <c r="F8459" s="230"/>
      <c r="H8459" s="220"/>
      <c r="I8459" s="223"/>
    </row>
    <row r="8460" spans="1:9">
      <c r="A8460" s="230"/>
      <c r="B8460" s="230"/>
      <c r="C8460" s="231"/>
      <c r="D8460" s="223"/>
      <c r="E8460" s="227"/>
      <c r="F8460" s="230"/>
      <c r="H8460" s="220"/>
      <c r="I8460" s="223"/>
    </row>
    <row r="8461" spans="1:9">
      <c r="A8461" s="230"/>
      <c r="B8461" s="230"/>
      <c r="C8461" s="231"/>
      <c r="D8461" s="223"/>
      <c r="E8461" s="227"/>
      <c r="F8461" s="230"/>
      <c r="H8461" s="220"/>
      <c r="I8461" s="223"/>
    </row>
    <row r="8462" spans="1:9">
      <c r="A8462" s="230"/>
      <c r="B8462" s="230"/>
      <c r="C8462" s="231"/>
      <c r="D8462" s="223"/>
      <c r="E8462" s="227"/>
      <c r="F8462" s="230"/>
      <c r="H8462" s="220"/>
      <c r="I8462" s="223"/>
    </row>
    <row r="8463" spans="1:9">
      <c r="A8463" s="230"/>
      <c r="B8463" s="230"/>
      <c r="C8463" s="231"/>
      <c r="D8463" s="223"/>
      <c r="E8463" s="227"/>
      <c r="F8463" s="230"/>
      <c r="H8463" s="220"/>
      <c r="I8463" s="223"/>
    </row>
    <row r="8464" spans="1:9">
      <c r="A8464" s="230"/>
      <c r="B8464" s="230"/>
      <c r="C8464" s="231"/>
      <c r="D8464" s="223"/>
      <c r="E8464" s="227"/>
      <c r="F8464" s="230"/>
      <c r="H8464" s="220"/>
      <c r="I8464" s="223"/>
    </row>
    <row r="8465" spans="1:9">
      <c r="A8465" s="230"/>
      <c r="B8465" s="230"/>
      <c r="C8465" s="231"/>
      <c r="D8465" s="223"/>
      <c r="E8465" s="227"/>
      <c r="F8465" s="230"/>
      <c r="H8465" s="220"/>
      <c r="I8465" s="223"/>
    </row>
    <row r="8466" spans="1:9">
      <c r="A8466" s="230"/>
      <c r="B8466" s="230"/>
      <c r="C8466" s="231"/>
      <c r="D8466" s="223"/>
      <c r="E8466" s="227"/>
      <c r="F8466" s="230"/>
      <c r="H8466" s="220"/>
      <c r="I8466" s="223"/>
    </row>
    <row r="8467" spans="1:9">
      <c r="A8467" s="230"/>
      <c r="B8467" s="230"/>
      <c r="C8467" s="231"/>
      <c r="D8467" s="223"/>
      <c r="E8467" s="227"/>
      <c r="F8467" s="230"/>
      <c r="H8467" s="220"/>
      <c r="I8467" s="223"/>
    </row>
    <row r="8468" spans="1:9">
      <c r="A8468" s="230"/>
      <c r="B8468" s="230"/>
      <c r="C8468" s="231"/>
      <c r="D8468" s="223"/>
      <c r="E8468" s="227"/>
      <c r="F8468" s="230"/>
      <c r="H8468" s="220"/>
      <c r="I8468" s="223"/>
    </row>
    <row r="8469" spans="1:9">
      <c r="A8469" s="230"/>
      <c r="B8469" s="230"/>
      <c r="C8469" s="231"/>
      <c r="D8469" s="223"/>
      <c r="E8469" s="227"/>
      <c r="F8469" s="230"/>
      <c r="H8469" s="220"/>
      <c r="I8469" s="223"/>
    </row>
    <row r="8470" spans="1:9">
      <c r="A8470" s="230"/>
      <c r="B8470" s="230"/>
      <c r="C8470" s="231"/>
      <c r="D8470" s="223"/>
      <c r="E8470" s="227"/>
      <c r="F8470" s="230"/>
      <c r="H8470" s="220"/>
      <c r="I8470" s="223"/>
    </row>
    <row r="8471" spans="1:9">
      <c r="A8471" s="230"/>
      <c r="B8471" s="230"/>
      <c r="C8471" s="231"/>
      <c r="D8471" s="223"/>
      <c r="E8471" s="227"/>
      <c r="F8471" s="230"/>
      <c r="H8471" s="220"/>
      <c r="I8471" s="223"/>
    </row>
    <row r="8472" spans="1:9">
      <c r="A8472" s="230"/>
      <c r="B8472" s="230"/>
      <c r="C8472" s="231"/>
      <c r="D8472" s="223"/>
      <c r="E8472" s="227"/>
      <c r="F8472" s="230"/>
      <c r="H8472" s="220"/>
      <c r="I8472" s="223"/>
    </row>
    <row r="8473" spans="1:9">
      <c r="A8473" s="230"/>
      <c r="B8473" s="230"/>
      <c r="C8473" s="231"/>
      <c r="D8473" s="223"/>
      <c r="E8473" s="227"/>
      <c r="F8473" s="230"/>
      <c r="H8473" s="220"/>
      <c r="I8473" s="223"/>
    </row>
    <row r="8474" spans="1:9">
      <c r="A8474" s="230"/>
      <c r="B8474" s="230"/>
      <c r="C8474" s="231"/>
      <c r="D8474" s="223"/>
      <c r="E8474" s="227"/>
      <c r="F8474" s="230"/>
      <c r="H8474" s="220"/>
      <c r="I8474" s="223"/>
    </row>
    <row r="8475" spans="1:9">
      <c r="A8475" s="230"/>
      <c r="B8475" s="230"/>
      <c r="C8475" s="231"/>
      <c r="D8475" s="223"/>
      <c r="E8475" s="227"/>
      <c r="F8475" s="230"/>
      <c r="H8475" s="220"/>
      <c r="I8475" s="223"/>
    </row>
    <row r="8476" spans="1:9">
      <c r="A8476" s="230"/>
      <c r="B8476" s="230"/>
      <c r="C8476" s="231"/>
      <c r="D8476" s="223"/>
      <c r="E8476" s="227"/>
      <c r="F8476" s="230"/>
      <c r="H8476" s="220"/>
      <c r="I8476" s="223"/>
    </row>
    <row r="8477" spans="1:9">
      <c r="A8477" s="230"/>
      <c r="B8477" s="230"/>
      <c r="C8477" s="231"/>
      <c r="D8477" s="223"/>
      <c r="E8477" s="227"/>
      <c r="F8477" s="230"/>
      <c r="H8477" s="220"/>
      <c r="I8477" s="223"/>
    </row>
    <row r="8478" spans="1:9">
      <c r="A8478" s="230"/>
      <c r="B8478" s="230"/>
      <c r="C8478" s="231"/>
      <c r="D8478" s="223"/>
      <c r="E8478" s="227"/>
      <c r="F8478" s="230"/>
      <c r="H8478" s="220"/>
      <c r="I8478" s="223"/>
    </row>
    <row r="8479" spans="1:9">
      <c r="A8479" s="230"/>
      <c r="B8479" s="230"/>
      <c r="C8479" s="231"/>
      <c r="D8479" s="223"/>
      <c r="E8479" s="227"/>
      <c r="F8479" s="230"/>
      <c r="H8479" s="220"/>
      <c r="I8479" s="223"/>
    </row>
    <row r="8480" spans="1:9">
      <c r="A8480" s="230"/>
      <c r="B8480" s="230"/>
      <c r="C8480" s="231"/>
      <c r="D8480" s="223"/>
      <c r="E8480" s="227"/>
      <c r="F8480" s="230"/>
      <c r="H8480" s="220"/>
      <c r="I8480" s="223"/>
    </row>
    <row r="8481" spans="1:9">
      <c r="A8481" s="230"/>
      <c r="B8481" s="230"/>
      <c r="C8481" s="231"/>
      <c r="D8481" s="223"/>
      <c r="E8481" s="227"/>
      <c r="F8481" s="230"/>
      <c r="H8481" s="220"/>
      <c r="I8481" s="223"/>
    </row>
    <row r="8482" spans="1:9">
      <c r="A8482" s="230"/>
      <c r="B8482" s="230"/>
      <c r="C8482" s="231"/>
      <c r="D8482" s="223"/>
      <c r="E8482" s="227"/>
      <c r="F8482" s="230"/>
      <c r="H8482" s="220"/>
      <c r="I8482" s="223"/>
    </row>
    <row r="8483" spans="1:9">
      <c r="A8483" s="230"/>
      <c r="B8483" s="230"/>
      <c r="C8483" s="231"/>
      <c r="D8483" s="223"/>
      <c r="E8483" s="227"/>
      <c r="F8483" s="230"/>
      <c r="H8483" s="220"/>
      <c r="I8483" s="223"/>
    </row>
    <row r="8484" spans="1:9">
      <c r="A8484" s="230"/>
      <c r="B8484" s="230"/>
      <c r="C8484" s="231"/>
      <c r="D8484" s="223"/>
      <c r="E8484" s="227"/>
      <c r="F8484" s="230"/>
      <c r="H8484" s="220"/>
      <c r="I8484" s="223"/>
    </row>
    <row r="8485" spans="1:9">
      <c r="A8485" s="230"/>
      <c r="B8485" s="230"/>
      <c r="C8485" s="231"/>
      <c r="D8485" s="223"/>
      <c r="E8485" s="227"/>
      <c r="F8485" s="230"/>
      <c r="H8485" s="220"/>
      <c r="I8485" s="223"/>
    </row>
    <row r="8486" spans="1:9">
      <c r="A8486" s="230"/>
      <c r="B8486" s="230"/>
      <c r="C8486" s="231"/>
      <c r="D8486" s="223"/>
      <c r="E8486" s="227"/>
      <c r="F8486" s="230"/>
      <c r="H8486" s="220"/>
      <c r="I8486" s="223"/>
    </row>
    <row r="8487" spans="1:9">
      <c r="A8487" s="230"/>
      <c r="B8487" s="230"/>
      <c r="C8487" s="231"/>
      <c r="D8487" s="223"/>
      <c r="E8487" s="227"/>
      <c r="F8487" s="230"/>
      <c r="H8487" s="220"/>
      <c r="I8487" s="223"/>
    </row>
    <row r="8488" spans="1:9">
      <c r="A8488" s="230"/>
      <c r="B8488" s="230"/>
      <c r="C8488" s="231"/>
      <c r="D8488" s="223"/>
      <c r="E8488" s="227"/>
      <c r="F8488" s="230"/>
      <c r="H8488" s="220"/>
      <c r="I8488" s="223"/>
    </row>
    <row r="8489" spans="1:9">
      <c r="A8489" s="230"/>
      <c r="B8489" s="230"/>
      <c r="C8489" s="231"/>
      <c r="D8489" s="223"/>
      <c r="E8489" s="227"/>
      <c r="F8489" s="230"/>
      <c r="H8489" s="220"/>
      <c r="I8489" s="223"/>
    </row>
    <row r="8490" spans="1:9">
      <c r="A8490" s="230"/>
      <c r="B8490" s="230"/>
      <c r="C8490" s="231"/>
      <c r="D8490" s="223"/>
      <c r="E8490" s="227"/>
      <c r="F8490" s="230"/>
      <c r="H8490" s="220"/>
      <c r="I8490" s="223"/>
    </row>
    <row r="8491" spans="1:9">
      <c r="A8491" s="230"/>
      <c r="B8491" s="230"/>
      <c r="C8491" s="231"/>
      <c r="D8491" s="223"/>
      <c r="E8491" s="227"/>
      <c r="F8491" s="230"/>
      <c r="H8491" s="220"/>
      <c r="I8491" s="223"/>
    </row>
    <row r="8492" spans="1:9">
      <c r="A8492" s="230"/>
      <c r="B8492" s="230"/>
      <c r="C8492" s="231"/>
      <c r="D8492" s="223"/>
      <c r="E8492" s="227"/>
      <c r="F8492" s="230"/>
      <c r="H8492" s="220"/>
      <c r="I8492" s="223"/>
    </row>
    <row r="8493" spans="1:9">
      <c r="A8493" s="230"/>
      <c r="B8493" s="230"/>
      <c r="C8493" s="231"/>
      <c r="D8493" s="223"/>
      <c r="E8493" s="227"/>
      <c r="F8493" s="230"/>
      <c r="H8493" s="220"/>
      <c r="I8493" s="223"/>
    </row>
    <row r="8494" spans="1:9">
      <c r="A8494" s="230"/>
      <c r="B8494" s="230"/>
      <c r="C8494" s="231"/>
      <c r="D8494" s="223"/>
      <c r="E8494" s="227"/>
      <c r="F8494" s="230"/>
      <c r="H8494" s="220"/>
      <c r="I8494" s="223"/>
    </row>
    <row r="8495" spans="1:9">
      <c r="A8495" s="230"/>
      <c r="B8495" s="230"/>
      <c r="C8495" s="231"/>
      <c r="D8495" s="223"/>
      <c r="E8495" s="227"/>
      <c r="F8495" s="230"/>
      <c r="H8495" s="220"/>
      <c r="I8495" s="223"/>
    </row>
    <row r="8496" spans="1:9">
      <c r="A8496" s="230"/>
      <c r="B8496" s="230"/>
      <c r="C8496" s="231"/>
      <c r="D8496" s="223"/>
      <c r="E8496" s="227"/>
      <c r="F8496" s="230"/>
      <c r="H8496" s="220"/>
      <c r="I8496" s="223"/>
    </row>
    <row r="8497" spans="1:9">
      <c r="A8497" s="230"/>
      <c r="B8497" s="230"/>
      <c r="C8497" s="231"/>
      <c r="D8497" s="223"/>
      <c r="E8497" s="227"/>
      <c r="F8497" s="230"/>
      <c r="H8497" s="220"/>
      <c r="I8497" s="223"/>
    </row>
    <row r="8498" spans="1:9">
      <c r="A8498" s="230"/>
      <c r="B8498" s="230"/>
      <c r="C8498" s="231"/>
      <c r="D8498" s="223"/>
      <c r="E8498" s="227"/>
      <c r="F8498" s="230"/>
      <c r="H8498" s="220"/>
      <c r="I8498" s="223"/>
    </row>
    <row r="8499" spans="1:9">
      <c r="A8499" s="230"/>
      <c r="B8499" s="230"/>
      <c r="C8499" s="231"/>
      <c r="D8499" s="223"/>
      <c r="E8499" s="227"/>
      <c r="F8499" s="230"/>
      <c r="H8499" s="220"/>
      <c r="I8499" s="223"/>
    </row>
    <row r="8500" spans="1:9">
      <c r="A8500" s="230"/>
      <c r="B8500" s="230"/>
      <c r="C8500" s="231"/>
      <c r="D8500" s="223"/>
      <c r="E8500" s="227"/>
      <c r="F8500" s="230"/>
      <c r="H8500" s="220"/>
      <c r="I8500" s="223"/>
    </row>
    <row r="8501" spans="1:9">
      <c r="A8501" s="230"/>
      <c r="B8501" s="230"/>
      <c r="C8501" s="231"/>
      <c r="D8501" s="223"/>
      <c r="E8501" s="227"/>
      <c r="F8501" s="230"/>
      <c r="H8501" s="220"/>
      <c r="I8501" s="223"/>
    </row>
    <row r="8502" spans="1:9">
      <c r="A8502" s="230"/>
      <c r="B8502" s="230"/>
      <c r="C8502" s="231"/>
      <c r="D8502" s="223"/>
      <c r="E8502" s="227"/>
      <c r="F8502" s="230"/>
      <c r="H8502" s="220"/>
      <c r="I8502" s="223"/>
    </row>
    <row r="8503" spans="1:9">
      <c r="A8503" s="230"/>
      <c r="B8503" s="230"/>
      <c r="C8503" s="231"/>
      <c r="D8503" s="223"/>
      <c r="E8503" s="227"/>
      <c r="F8503" s="230"/>
      <c r="H8503" s="220"/>
      <c r="I8503" s="223"/>
    </row>
    <row r="8504" spans="1:9">
      <c r="A8504" s="230"/>
      <c r="B8504" s="230"/>
      <c r="C8504" s="231"/>
      <c r="D8504" s="223"/>
      <c r="E8504" s="227"/>
      <c r="F8504" s="230"/>
      <c r="H8504" s="220"/>
      <c r="I8504" s="223"/>
    </row>
    <row r="8505" spans="1:9">
      <c r="A8505" s="230"/>
      <c r="B8505" s="230"/>
      <c r="C8505" s="231"/>
      <c r="D8505" s="223"/>
      <c r="E8505" s="227"/>
      <c r="F8505" s="230"/>
      <c r="H8505" s="220"/>
      <c r="I8505" s="223"/>
    </row>
    <row r="8506" spans="1:9">
      <c r="A8506" s="230"/>
      <c r="B8506" s="230"/>
      <c r="C8506" s="231"/>
      <c r="D8506" s="223"/>
      <c r="E8506" s="227"/>
      <c r="F8506" s="230"/>
      <c r="H8506" s="220"/>
      <c r="I8506" s="223"/>
    </row>
    <row r="8507" spans="1:9">
      <c r="A8507" s="230"/>
      <c r="B8507" s="230"/>
      <c r="C8507" s="231"/>
      <c r="D8507" s="223"/>
      <c r="E8507" s="227"/>
      <c r="F8507" s="230"/>
      <c r="H8507" s="220"/>
      <c r="I8507" s="223"/>
    </row>
    <row r="8508" spans="1:9">
      <c r="A8508" s="230"/>
      <c r="B8508" s="230"/>
      <c r="C8508" s="231"/>
      <c r="D8508" s="223"/>
      <c r="E8508" s="227"/>
      <c r="F8508" s="230"/>
      <c r="H8508" s="220"/>
      <c r="I8508" s="223"/>
    </row>
    <row r="8509" spans="1:9">
      <c r="A8509" s="230"/>
      <c r="B8509" s="230"/>
      <c r="C8509" s="231"/>
      <c r="D8509" s="223"/>
      <c r="E8509" s="227"/>
      <c r="F8509" s="230"/>
      <c r="H8509" s="220"/>
      <c r="I8509" s="223"/>
    </row>
    <row r="8510" spans="1:9">
      <c r="A8510" s="230"/>
      <c r="B8510" s="230"/>
      <c r="C8510" s="231"/>
      <c r="D8510" s="223"/>
      <c r="E8510" s="227"/>
      <c r="F8510" s="230"/>
      <c r="H8510" s="220"/>
      <c r="I8510" s="223"/>
    </row>
    <row r="8511" spans="1:9">
      <c r="A8511" s="230"/>
      <c r="B8511" s="230"/>
      <c r="C8511" s="231"/>
      <c r="D8511" s="223"/>
      <c r="E8511" s="227"/>
      <c r="F8511" s="230"/>
      <c r="H8511" s="220"/>
      <c r="I8511" s="223"/>
    </row>
    <row r="8512" spans="1:9">
      <c r="A8512" s="230"/>
      <c r="B8512" s="230"/>
      <c r="C8512" s="231"/>
      <c r="D8512" s="223"/>
      <c r="E8512" s="227"/>
      <c r="F8512" s="230"/>
      <c r="H8512" s="220"/>
      <c r="I8512" s="223"/>
    </row>
    <row r="8513" spans="1:9">
      <c r="A8513" s="230"/>
      <c r="B8513" s="230"/>
      <c r="C8513" s="231"/>
      <c r="D8513" s="223"/>
      <c r="E8513" s="227"/>
      <c r="F8513" s="230"/>
      <c r="H8513" s="220"/>
      <c r="I8513" s="223"/>
    </row>
    <row r="8514" spans="1:9">
      <c r="A8514" s="230"/>
      <c r="B8514" s="230"/>
      <c r="C8514" s="231"/>
      <c r="D8514" s="223"/>
      <c r="E8514" s="227"/>
      <c r="F8514" s="230"/>
      <c r="H8514" s="220"/>
      <c r="I8514" s="223"/>
    </row>
    <row r="8515" spans="1:9">
      <c r="A8515" s="230"/>
      <c r="B8515" s="230"/>
      <c r="C8515" s="231"/>
      <c r="D8515" s="223"/>
      <c r="E8515" s="227"/>
      <c r="F8515" s="230"/>
      <c r="H8515" s="220"/>
      <c r="I8515" s="223"/>
    </row>
    <row r="8516" spans="1:9">
      <c r="A8516" s="230"/>
      <c r="B8516" s="230"/>
      <c r="C8516" s="231"/>
      <c r="D8516" s="223"/>
      <c r="E8516" s="227"/>
      <c r="F8516" s="230"/>
      <c r="H8516" s="220"/>
      <c r="I8516" s="223"/>
    </row>
    <row r="8517" spans="1:9">
      <c r="A8517" s="230"/>
      <c r="B8517" s="230"/>
      <c r="C8517" s="231"/>
      <c r="D8517" s="223"/>
      <c r="E8517" s="227"/>
      <c r="F8517" s="230"/>
      <c r="H8517" s="220"/>
      <c r="I8517" s="223"/>
    </row>
    <row r="8518" spans="1:9">
      <c r="A8518" s="230"/>
      <c r="B8518" s="230"/>
      <c r="C8518" s="231"/>
      <c r="D8518" s="223"/>
      <c r="E8518" s="227"/>
      <c r="F8518" s="230"/>
      <c r="H8518" s="220"/>
      <c r="I8518" s="223"/>
    </row>
    <row r="8519" spans="1:9">
      <c r="A8519" s="230"/>
      <c r="B8519" s="230"/>
      <c r="C8519" s="231"/>
      <c r="D8519" s="223"/>
      <c r="E8519" s="227"/>
      <c r="F8519" s="230"/>
      <c r="H8519" s="220"/>
      <c r="I8519" s="223"/>
    </row>
    <row r="8520" spans="1:9">
      <c r="A8520" s="230"/>
      <c r="B8520" s="230"/>
      <c r="C8520" s="231"/>
      <c r="D8520" s="223"/>
      <c r="E8520" s="227"/>
      <c r="F8520" s="230"/>
      <c r="H8520" s="220"/>
      <c r="I8520" s="223"/>
    </row>
    <row r="8521" spans="1:9">
      <c r="A8521" s="230"/>
      <c r="B8521" s="230"/>
      <c r="C8521" s="231"/>
      <c r="D8521" s="223"/>
      <c r="E8521" s="227"/>
      <c r="F8521" s="230"/>
      <c r="H8521" s="220"/>
      <c r="I8521" s="223"/>
    </row>
    <row r="8522" spans="1:9">
      <c r="A8522" s="230"/>
      <c r="B8522" s="230"/>
      <c r="C8522" s="231"/>
      <c r="D8522" s="223"/>
      <c r="E8522" s="227"/>
      <c r="F8522" s="230"/>
      <c r="H8522" s="220"/>
      <c r="I8522" s="223"/>
    </row>
    <row r="8523" spans="1:9">
      <c r="A8523" s="230"/>
      <c r="B8523" s="230"/>
      <c r="C8523" s="231"/>
      <c r="D8523" s="223"/>
      <c r="E8523" s="227"/>
      <c r="F8523" s="230"/>
      <c r="H8523" s="220"/>
      <c r="I8523" s="223"/>
    </row>
    <row r="8524" spans="1:9">
      <c r="A8524" s="230"/>
      <c r="B8524" s="230"/>
      <c r="C8524" s="231"/>
      <c r="D8524" s="223"/>
      <c r="E8524" s="227"/>
      <c r="F8524" s="230"/>
      <c r="H8524" s="220"/>
      <c r="I8524" s="223"/>
    </row>
    <row r="8525" spans="1:9">
      <c r="A8525" s="230"/>
      <c r="B8525" s="230"/>
      <c r="C8525" s="231"/>
      <c r="D8525" s="223"/>
      <c r="E8525" s="227"/>
      <c r="F8525" s="230"/>
      <c r="H8525" s="220"/>
      <c r="I8525" s="223"/>
    </row>
    <row r="8526" spans="1:9">
      <c r="A8526" s="230"/>
      <c r="B8526" s="230"/>
      <c r="C8526" s="231"/>
      <c r="D8526" s="223"/>
      <c r="E8526" s="227"/>
      <c r="F8526" s="230"/>
      <c r="H8526" s="220"/>
      <c r="I8526" s="223"/>
    </row>
    <row r="8527" spans="1:9">
      <c r="A8527" s="230"/>
      <c r="B8527" s="230"/>
      <c r="C8527" s="231"/>
      <c r="D8527" s="223"/>
      <c r="E8527" s="227"/>
      <c r="F8527" s="230"/>
      <c r="H8527" s="220"/>
      <c r="I8527" s="223"/>
    </row>
    <row r="8528" spans="1:9">
      <c r="A8528" s="230"/>
      <c r="B8528" s="230"/>
      <c r="C8528" s="231"/>
      <c r="D8528" s="223"/>
      <c r="E8528" s="227"/>
      <c r="F8528" s="230"/>
      <c r="H8528" s="220"/>
      <c r="I8528" s="223"/>
    </row>
    <row r="8529" spans="1:9">
      <c r="A8529" s="230"/>
      <c r="B8529" s="230"/>
      <c r="C8529" s="231"/>
      <c r="D8529" s="223"/>
      <c r="E8529" s="227"/>
      <c r="F8529" s="230"/>
      <c r="H8529" s="220"/>
      <c r="I8529" s="223"/>
    </row>
    <row r="8530" spans="1:9">
      <c r="A8530" s="230"/>
      <c r="B8530" s="230"/>
      <c r="C8530" s="231"/>
      <c r="D8530" s="223"/>
      <c r="E8530" s="227"/>
      <c r="F8530" s="230"/>
      <c r="H8530" s="220"/>
      <c r="I8530" s="223"/>
    </row>
    <row r="8531" spans="1:9">
      <c r="A8531" s="230"/>
      <c r="B8531" s="230"/>
      <c r="C8531" s="231"/>
      <c r="D8531" s="223"/>
      <c r="E8531" s="227"/>
      <c r="F8531" s="230"/>
      <c r="H8531" s="220"/>
      <c r="I8531" s="223"/>
    </row>
    <row r="8532" spans="1:9">
      <c r="A8532" s="230"/>
      <c r="B8532" s="230"/>
      <c r="C8532" s="231"/>
      <c r="D8532" s="223"/>
      <c r="E8532" s="227"/>
      <c r="F8532" s="230"/>
      <c r="H8532" s="220"/>
      <c r="I8532" s="223"/>
    </row>
    <row r="8533" spans="1:9">
      <c r="A8533" s="230"/>
      <c r="B8533" s="230"/>
      <c r="C8533" s="231"/>
      <c r="D8533" s="223"/>
      <c r="E8533" s="227"/>
      <c r="F8533" s="230"/>
      <c r="H8533" s="220"/>
      <c r="I8533" s="223"/>
    </row>
    <row r="8534" spans="1:9">
      <c r="A8534" s="230"/>
      <c r="B8534" s="230"/>
      <c r="C8534" s="231"/>
      <c r="D8534" s="223"/>
      <c r="E8534" s="227"/>
      <c r="F8534" s="230"/>
      <c r="H8534" s="220"/>
      <c r="I8534" s="223"/>
    </row>
    <row r="8535" spans="1:9">
      <c r="A8535" s="230"/>
      <c r="B8535" s="230"/>
      <c r="C8535" s="231"/>
      <c r="D8535" s="223"/>
      <c r="E8535" s="227"/>
      <c r="F8535" s="230"/>
      <c r="H8535" s="220"/>
      <c r="I8535" s="223"/>
    </row>
    <row r="8536" spans="1:9">
      <c r="A8536" s="230"/>
      <c r="B8536" s="230"/>
      <c r="C8536" s="231"/>
      <c r="D8536" s="223"/>
      <c r="E8536" s="227"/>
      <c r="F8536" s="230"/>
      <c r="H8536" s="220"/>
      <c r="I8536" s="223"/>
    </row>
    <row r="8537" spans="1:9">
      <c r="A8537" s="230"/>
      <c r="B8537" s="230"/>
      <c r="C8537" s="231"/>
      <c r="D8537" s="223"/>
      <c r="E8537" s="227"/>
      <c r="F8537" s="230"/>
      <c r="H8537" s="220"/>
      <c r="I8537" s="223"/>
    </row>
    <row r="8538" spans="1:9">
      <c r="A8538" s="230"/>
      <c r="B8538" s="230"/>
      <c r="C8538" s="231"/>
      <c r="D8538" s="223"/>
      <c r="E8538" s="227"/>
      <c r="F8538" s="230"/>
      <c r="H8538" s="220"/>
      <c r="I8538" s="223"/>
    </row>
    <row r="8539" spans="1:9">
      <c r="A8539" s="230"/>
      <c r="B8539" s="230"/>
      <c r="C8539" s="231"/>
      <c r="D8539" s="223"/>
      <c r="E8539" s="227"/>
      <c r="F8539" s="230"/>
      <c r="H8539" s="220"/>
      <c r="I8539" s="223"/>
    </row>
    <row r="8540" spans="1:9">
      <c r="A8540" s="230"/>
      <c r="B8540" s="230"/>
      <c r="C8540" s="231"/>
      <c r="D8540" s="223"/>
      <c r="E8540" s="227"/>
      <c r="F8540" s="230"/>
      <c r="H8540" s="220"/>
      <c r="I8540" s="223"/>
    </row>
    <row r="8541" spans="1:9">
      <c r="A8541" s="230"/>
      <c r="B8541" s="230"/>
      <c r="C8541" s="231"/>
      <c r="D8541" s="223"/>
      <c r="E8541" s="227"/>
      <c r="F8541" s="230"/>
      <c r="H8541" s="220"/>
      <c r="I8541" s="223"/>
    </row>
    <row r="8542" spans="1:9">
      <c r="A8542" s="230"/>
      <c r="B8542" s="230"/>
      <c r="C8542" s="231"/>
      <c r="D8542" s="223"/>
      <c r="E8542" s="227"/>
      <c r="F8542" s="230"/>
      <c r="H8542" s="220"/>
      <c r="I8542" s="223"/>
    </row>
    <row r="8543" spans="1:9">
      <c r="A8543" s="230"/>
      <c r="B8543" s="230"/>
      <c r="C8543" s="231"/>
      <c r="D8543" s="223"/>
      <c r="E8543" s="227"/>
      <c r="F8543" s="230"/>
      <c r="H8543" s="220"/>
      <c r="I8543" s="223"/>
    </row>
    <row r="8544" spans="1:9">
      <c r="A8544" s="230"/>
      <c r="B8544" s="230"/>
      <c r="C8544" s="231"/>
      <c r="D8544" s="223"/>
      <c r="E8544" s="227"/>
      <c r="F8544" s="230"/>
      <c r="H8544" s="220"/>
      <c r="I8544" s="223"/>
    </row>
    <row r="8545" spans="1:9">
      <c r="A8545" s="230"/>
      <c r="B8545" s="230"/>
      <c r="C8545" s="231"/>
      <c r="D8545" s="223"/>
      <c r="E8545" s="227"/>
      <c r="F8545" s="230"/>
      <c r="H8545" s="220"/>
      <c r="I8545" s="223"/>
    </row>
    <row r="8546" spans="1:9">
      <c r="A8546" s="230"/>
      <c r="B8546" s="230"/>
      <c r="C8546" s="231"/>
      <c r="D8546" s="223"/>
      <c r="E8546" s="227"/>
      <c r="F8546" s="230"/>
      <c r="H8546" s="220"/>
      <c r="I8546" s="223"/>
    </row>
    <row r="8547" spans="1:9">
      <c r="A8547" s="230"/>
      <c r="B8547" s="230"/>
      <c r="C8547" s="231"/>
      <c r="D8547" s="223"/>
      <c r="E8547" s="227"/>
      <c r="F8547" s="230"/>
      <c r="H8547" s="220"/>
      <c r="I8547" s="223"/>
    </row>
    <row r="8548" spans="1:9">
      <c r="A8548" s="230"/>
      <c r="B8548" s="230"/>
      <c r="C8548" s="231"/>
      <c r="D8548" s="223"/>
      <c r="E8548" s="227"/>
      <c r="F8548" s="230"/>
      <c r="H8548" s="220"/>
      <c r="I8548" s="223"/>
    </row>
    <row r="8549" spans="1:9">
      <c r="A8549" s="230"/>
      <c r="B8549" s="230"/>
      <c r="C8549" s="231"/>
      <c r="D8549" s="223"/>
      <c r="E8549" s="227"/>
      <c r="F8549" s="230"/>
      <c r="H8549" s="220"/>
      <c r="I8549" s="223"/>
    </row>
    <row r="8550" spans="1:9">
      <c r="A8550" s="230"/>
      <c r="B8550" s="230"/>
      <c r="C8550" s="231"/>
      <c r="D8550" s="223"/>
      <c r="E8550" s="227"/>
      <c r="F8550" s="230"/>
      <c r="H8550" s="220"/>
      <c r="I8550" s="223"/>
    </row>
    <row r="8551" spans="1:9">
      <c r="A8551" s="230"/>
      <c r="B8551" s="230"/>
      <c r="C8551" s="231"/>
      <c r="D8551" s="223"/>
      <c r="E8551" s="227"/>
      <c r="F8551" s="230"/>
      <c r="H8551" s="220"/>
      <c r="I8551" s="223"/>
    </row>
    <row r="8552" spans="1:9">
      <c r="A8552" s="230"/>
      <c r="B8552" s="230"/>
      <c r="C8552" s="231"/>
      <c r="D8552" s="223"/>
      <c r="E8552" s="227"/>
      <c r="F8552" s="230"/>
      <c r="H8552" s="220"/>
      <c r="I8552" s="223"/>
    </row>
    <row r="8553" spans="1:9">
      <c r="A8553" s="230"/>
      <c r="B8553" s="230"/>
      <c r="C8553" s="231"/>
      <c r="D8553" s="223"/>
      <c r="E8553" s="227"/>
      <c r="F8553" s="230"/>
      <c r="H8553" s="220"/>
      <c r="I8553" s="223"/>
    </row>
    <row r="8554" spans="1:9">
      <c r="A8554" s="230"/>
      <c r="B8554" s="230"/>
      <c r="C8554" s="231"/>
      <c r="D8554" s="223"/>
      <c r="E8554" s="227"/>
      <c r="F8554" s="230"/>
      <c r="H8554" s="220"/>
      <c r="I8554" s="223"/>
    </row>
    <row r="8555" spans="1:9">
      <c r="A8555" s="230"/>
      <c r="B8555" s="230"/>
      <c r="C8555" s="231"/>
      <c r="D8555" s="223"/>
      <c r="E8555" s="227"/>
      <c r="F8555" s="230"/>
      <c r="H8555" s="220"/>
      <c r="I8555" s="223"/>
    </row>
    <row r="8556" spans="1:9">
      <c r="A8556" s="230"/>
      <c r="B8556" s="230"/>
      <c r="C8556" s="231"/>
      <c r="D8556" s="223"/>
      <c r="E8556" s="227"/>
      <c r="F8556" s="230"/>
      <c r="H8556" s="220"/>
      <c r="I8556" s="223"/>
    </row>
    <row r="8557" spans="1:9">
      <c r="A8557" s="230"/>
      <c r="B8557" s="230"/>
      <c r="C8557" s="231"/>
      <c r="D8557" s="223"/>
      <c r="E8557" s="227"/>
      <c r="F8557" s="230"/>
      <c r="H8557" s="220"/>
      <c r="I8557" s="223"/>
    </row>
    <row r="8558" spans="1:9">
      <c r="A8558" s="230"/>
      <c r="B8558" s="230"/>
      <c r="C8558" s="231"/>
      <c r="D8558" s="223"/>
      <c r="E8558" s="227"/>
      <c r="F8558" s="230"/>
      <c r="H8558" s="220"/>
      <c r="I8558" s="223"/>
    </row>
    <row r="8559" spans="1:9">
      <c r="A8559" s="230"/>
      <c r="B8559" s="230"/>
      <c r="C8559" s="231"/>
      <c r="D8559" s="223"/>
      <c r="E8559" s="227"/>
      <c r="F8559" s="230"/>
      <c r="H8559" s="220"/>
      <c r="I8559" s="223"/>
    </row>
    <row r="8560" spans="1:9">
      <c r="A8560" s="230"/>
      <c r="B8560" s="230"/>
      <c r="C8560" s="231"/>
      <c r="D8560" s="223"/>
      <c r="E8560" s="227"/>
      <c r="F8560" s="230"/>
      <c r="H8560" s="220"/>
      <c r="I8560" s="223"/>
    </row>
    <row r="8561" spans="1:9">
      <c r="A8561" s="230"/>
      <c r="B8561" s="230"/>
      <c r="C8561" s="231"/>
      <c r="D8561" s="223"/>
      <c r="E8561" s="227"/>
      <c r="F8561" s="230"/>
      <c r="H8561" s="220"/>
      <c r="I8561" s="223"/>
    </row>
    <row r="8562" spans="1:9">
      <c r="A8562" s="230"/>
      <c r="B8562" s="230"/>
      <c r="C8562" s="231"/>
      <c r="D8562" s="223"/>
      <c r="E8562" s="227"/>
      <c r="F8562" s="230"/>
      <c r="H8562" s="220"/>
      <c r="I8562" s="223"/>
    </row>
    <row r="8563" spans="1:9">
      <c r="A8563" s="230"/>
      <c r="B8563" s="230"/>
      <c r="C8563" s="231"/>
      <c r="D8563" s="223"/>
      <c r="E8563" s="227"/>
      <c r="F8563" s="230"/>
      <c r="H8563" s="220"/>
      <c r="I8563" s="223"/>
    </row>
    <row r="8564" spans="1:9">
      <c r="A8564" s="230"/>
      <c r="B8564" s="230"/>
      <c r="C8564" s="231"/>
      <c r="D8564" s="223"/>
      <c r="E8564" s="227"/>
      <c r="F8564" s="230"/>
      <c r="H8564" s="220"/>
      <c r="I8564" s="223"/>
    </row>
    <row r="8565" spans="1:9">
      <c r="A8565" s="230"/>
      <c r="B8565" s="230"/>
      <c r="C8565" s="231"/>
      <c r="D8565" s="223"/>
      <c r="E8565" s="227"/>
      <c r="F8565" s="230"/>
      <c r="H8565" s="220"/>
      <c r="I8565" s="223"/>
    </row>
    <row r="8566" spans="1:9">
      <c r="A8566" s="230"/>
      <c r="B8566" s="230"/>
      <c r="C8566" s="231"/>
      <c r="D8566" s="223"/>
      <c r="E8566" s="227"/>
      <c r="F8566" s="230"/>
      <c r="H8566" s="220"/>
      <c r="I8566" s="223"/>
    </row>
    <row r="8567" spans="1:9">
      <c r="A8567" s="230"/>
      <c r="B8567" s="230"/>
      <c r="C8567" s="231"/>
      <c r="D8567" s="223"/>
      <c r="E8567" s="227"/>
      <c r="F8567" s="230"/>
      <c r="H8567" s="220"/>
      <c r="I8567" s="223"/>
    </row>
    <row r="8568" spans="1:9">
      <c r="A8568" s="230"/>
      <c r="B8568" s="230"/>
      <c r="C8568" s="231"/>
      <c r="D8568" s="223"/>
      <c r="E8568" s="227"/>
      <c r="F8568" s="230"/>
      <c r="H8568" s="220"/>
      <c r="I8568" s="223"/>
    </row>
    <row r="8569" spans="1:9">
      <c r="A8569" s="230"/>
      <c r="B8569" s="230"/>
      <c r="C8569" s="231"/>
      <c r="D8569" s="223"/>
      <c r="E8569" s="227"/>
      <c r="F8569" s="230"/>
      <c r="H8569" s="220"/>
      <c r="I8569" s="223"/>
    </row>
    <row r="8570" spans="1:9">
      <c r="A8570" s="230"/>
      <c r="B8570" s="230"/>
      <c r="C8570" s="231"/>
      <c r="D8570" s="223"/>
      <c r="E8570" s="227"/>
      <c r="F8570" s="230"/>
      <c r="H8570" s="220"/>
      <c r="I8570" s="223"/>
    </row>
    <row r="8571" spans="1:9">
      <c r="A8571" s="230"/>
      <c r="B8571" s="230"/>
      <c r="C8571" s="231"/>
      <c r="D8571" s="223"/>
      <c r="E8571" s="227"/>
      <c r="F8571" s="230"/>
      <c r="H8571" s="220"/>
      <c r="I8571" s="223"/>
    </row>
    <row r="8572" spans="1:9">
      <c r="A8572" s="230"/>
      <c r="B8572" s="230"/>
      <c r="C8572" s="231"/>
      <c r="D8572" s="223"/>
      <c r="E8572" s="227"/>
      <c r="F8572" s="230"/>
      <c r="H8572" s="220"/>
      <c r="I8572" s="223"/>
    </row>
    <row r="8573" spans="1:9">
      <c r="A8573" s="230"/>
      <c r="B8573" s="230"/>
      <c r="C8573" s="231"/>
      <c r="D8573" s="223"/>
      <c r="E8573" s="227"/>
      <c r="F8573" s="230"/>
      <c r="H8573" s="220"/>
      <c r="I8573" s="223"/>
    </row>
    <row r="8574" spans="1:9">
      <c r="A8574" s="230"/>
      <c r="B8574" s="230"/>
      <c r="C8574" s="231"/>
      <c r="D8574" s="223"/>
      <c r="E8574" s="227"/>
      <c r="F8574" s="230"/>
      <c r="H8574" s="220"/>
      <c r="I8574" s="223"/>
    </row>
    <row r="8575" spans="1:9">
      <c r="A8575" s="230"/>
      <c r="B8575" s="230"/>
      <c r="C8575" s="231"/>
      <c r="D8575" s="223"/>
      <c r="E8575" s="227"/>
      <c r="F8575" s="230"/>
      <c r="H8575" s="220"/>
      <c r="I8575" s="223"/>
    </row>
    <row r="8576" spans="1:9">
      <c r="A8576" s="230"/>
      <c r="B8576" s="230"/>
      <c r="C8576" s="231"/>
      <c r="D8576" s="223"/>
      <c r="E8576" s="227"/>
      <c r="F8576" s="230"/>
      <c r="H8576" s="220"/>
      <c r="I8576" s="223"/>
    </row>
    <row r="8577" spans="1:9">
      <c r="A8577" s="230"/>
      <c r="B8577" s="230"/>
      <c r="C8577" s="231"/>
      <c r="D8577" s="223"/>
      <c r="E8577" s="227"/>
      <c r="F8577" s="230"/>
      <c r="H8577" s="220"/>
      <c r="I8577" s="223"/>
    </row>
    <row r="8578" spans="1:9">
      <c r="A8578" s="230"/>
      <c r="B8578" s="230"/>
      <c r="C8578" s="231"/>
      <c r="D8578" s="223"/>
      <c r="E8578" s="227"/>
      <c r="F8578" s="230"/>
      <c r="H8578" s="220"/>
      <c r="I8578" s="223"/>
    </row>
    <row r="8579" spans="1:9">
      <c r="A8579" s="230"/>
      <c r="B8579" s="230"/>
      <c r="C8579" s="231"/>
      <c r="D8579" s="223"/>
      <c r="E8579" s="227"/>
      <c r="F8579" s="230"/>
      <c r="H8579" s="220"/>
      <c r="I8579" s="223"/>
    </row>
    <row r="8580" spans="1:9">
      <c r="A8580" s="230"/>
      <c r="B8580" s="230"/>
      <c r="C8580" s="231"/>
      <c r="D8580" s="223"/>
      <c r="E8580" s="227"/>
      <c r="F8580" s="230"/>
      <c r="H8580" s="220"/>
      <c r="I8580" s="223"/>
    </row>
    <row r="8581" spans="1:9">
      <c r="A8581" s="230"/>
      <c r="B8581" s="230"/>
      <c r="C8581" s="231"/>
      <c r="D8581" s="223"/>
      <c r="E8581" s="227"/>
      <c r="F8581" s="230"/>
      <c r="H8581" s="220"/>
      <c r="I8581" s="223"/>
    </row>
    <row r="8582" spans="1:9">
      <c r="A8582" s="230"/>
      <c r="B8582" s="230"/>
      <c r="C8582" s="231"/>
      <c r="D8582" s="223"/>
      <c r="E8582" s="227"/>
      <c r="F8582" s="230"/>
      <c r="H8582" s="220"/>
      <c r="I8582" s="223"/>
    </row>
    <row r="8583" spans="1:9">
      <c r="A8583" s="230"/>
      <c r="B8583" s="230"/>
      <c r="C8583" s="231"/>
      <c r="D8583" s="223"/>
      <c r="E8583" s="227"/>
      <c r="F8583" s="230"/>
      <c r="H8583" s="220"/>
      <c r="I8583" s="223"/>
    </row>
    <row r="8584" spans="1:9">
      <c r="A8584" s="230"/>
      <c r="B8584" s="230"/>
      <c r="C8584" s="231"/>
      <c r="D8584" s="223"/>
      <c r="E8584" s="227"/>
      <c r="F8584" s="230"/>
      <c r="H8584" s="220"/>
      <c r="I8584" s="223"/>
    </row>
    <row r="8585" spans="1:9">
      <c r="A8585" s="230"/>
      <c r="B8585" s="230"/>
      <c r="C8585" s="231"/>
      <c r="D8585" s="223"/>
      <c r="E8585" s="227"/>
      <c r="F8585" s="230"/>
      <c r="H8585" s="220"/>
      <c r="I8585" s="223"/>
    </row>
    <row r="8586" spans="1:9">
      <c r="A8586" s="230"/>
      <c r="B8586" s="230"/>
      <c r="C8586" s="231"/>
      <c r="D8586" s="223"/>
      <c r="E8586" s="227"/>
      <c r="F8586" s="230"/>
      <c r="H8586" s="220"/>
      <c r="I8586" s="223"/>
    </row>
    <row r="8587" spans="1:9">
      <c r="A8587" s="230"/>
      <c r="B8587" s="230"/>
      <c r="C8587" s="231"/>
      <c r="D8587" s="223"/>
      <c r="E8587" s="227"/>
      <c r="F8587" s="230"/>
      <c r="H8587" s="220"/>
      <c r="I8587" s="223"/>
    </row>
    <row r="8588" spans="1:9">
      <c r="A8588" s="230"/>
      <c r="B8588" s="230"/>
      <c r="C8588" s="231"/>
      <c r="D8588" s="223"/>
      <c r="E8588" s="227"/>
      <c r="F8588" s="230"/>
      <c r="H8588" s="220"/>
      <c r="I8588" s="223"/>
    </row>
    <row r="8589" spans="1:9">
      <c r="A8589" s="230"/>
      <c r="B8589" s="230"/>
      <c r="C8589" s="231"/>
      <c r="D8589" s="223"/>
      <c r="E8589" s="227"/>
      <c r="F8589" s="230"/>
      <c r="H8589" s="220"/>
      <c r="I8589" s="223"/>
    </row>
    <row r="8590" spans="1:9">
      <c r="A8590" s="230"/>
      <c r="B8590" s="230"/>
      <c r="C8590" s="231"/>
      <c r="D8590" s="223"/>
      <c r="E8590" s="227"/>
      <c r="F8590" s="230"/>
      <c r="H8590" s="220"/>
      <c r="I8590" s="223"/>
    </row>
    <row r="8591" spans="1:9">
      <c r="A8591" s="230"/>
      <c r="B8591" s="230"/>
      <c r="C8591" s="231"/>
      <c r="D8591" s="223"/>
      <c r="E8591" s="227"/>
      <c r="F8591" s="230"/>
      <c r="H8591" s="220"/>
      <c r="I8591" s="223"/>
    </row>
    <row r="8592" spans="1:9">
      <c r="A8592" s="230"/>
      <c r="B8592" s="230"/>
      <c r="C8592" s="231"/>
      <c r="D8592" s="223"/>
      <c r="E8592" s="227"/>
      <c r="F8592" s="230"/>
      <c r="H8592" s="220"/>
      <c r="I8592" s="223"/>
    </row>
    <row r="8593" spans="1:9">
      <c r="A8593" s="230"/>
      <c r="B8593" s="230"/>
      <c r="C8593" s="231"/>
      <c r="D8593" s="223"/>
      <c r="E8593" s="227"/>
      <c r="F8593" s="230"/>
      <c r="H8593" s="220"/>
      <c r="I8593" s="223"/>
    </row>
    <row r="8594" spans="1:9">
      <c r="A8594" s="230"/>
      <c r="B8594" s="230"/>
      <c r="C8594" s="231"/>
      <c r="D8594" s="223"/>
      <c r="E8594" s="227"/>
      <c r="F8594" s="230"/>
      <c r="H8594" s="220"/>
      <c r="I8594" s="223"/>
    </row>
    <row r="8595" spans="1:9">
      <c r="A8595" s="230"/>
      <c r="B8595" s="230"/>
      <c r="C8595" s="231"/>
      <c r="D8595" s="223"/>
      <c r="E8595" s="227"/>
      <c r="F8595" s="230"/>
      <c r="H8595" s="220"/>
      <c r="I8595" s="223"/>
    </row>
    <row r="8596" spans="1:9">
      <c r="A8596" s="230"/>
      <c r="B8596" s="230"/>
      <c r="C8596" s="231"/>
      <c r="D8596" s="223"/>
      <c r="E8596" s="227"/>
      <c r="F8596" s="230"/>
      <c r="H8596" s="220"/>
      <c r="I8596" s="223"/>
    </row>
    <row r="8597" spans="1:9">
      <c r="A8597" s="230"/>
      <c r="B8597" s="230"/>
      <c r="C8597" s="231"/>
      <c r="D8597" s="223"/>
      <c r="E8597" s="227"/>
      <c r="F8597" s="230"/>
      <c r="H8597" s="220"/>
      <c r="I8597" s="223"/>
    </row>
    <row r="8598" spans="1:9">
      <c r="A8598" s="230"/>
      <c r="B8598" s="230"/>
      <c r="C8598" s="231"/>
      <c r="D8598" s="223"/>
      <c r="E8598" s="227"/>
      <c r="F8598" s="230"/>
      <c r="H8598" s="220"/>
      <c r="I8598" s="223"/>
    </row>
    <row r="8599" spans="1:9">
      <c r="A8599" s="230"/>
      <c r="B8599" s="230"/>
      <c r="C8599" s="231"/>
      <c r="D8599" s="223"/>
      <c r="E8599" s="227"/>
      <c r="F8599" s="230"/>
      <c r="H8599" s="220"/>
      <c r="I8599" s="223"/>
    </row>
    <row r="8600" spans="1:9">
      <c r="A8600" s="230"/>
      <c r="B8600" s="230"/>
      <c r="C8600" s="231"/>
      <c r="D8600" s="223"/>
      <c r="E8600" s="227"/>
      <c r="F8600" s="230"/>
      <c r="H8600" s="220"/>
      <c r="I8600" s="223"/>
    </row>
    <row r="8601" spans="1:9">
      <c r="A8601" s="230"/>
      <c r="B8601" s="230"/>
      <c r="C8601" s="231"/>
      <c r="D8601" s="223"/>
      <c r="E8601" s="227"/>
      <c r="F8601" s="230"/>
      <c r="H8601" s="220"/>
      <c r="I8601" s="223"/>
    </row>
    <row r="8602" spans="1:9">
      <c r="A8602" s="230"/>
      <c r="B8602" s="230"/>
      <c r="C8602" s="231"/>
      <c r="D8602" s="223"/>
      <c r="E8602" s="227"/>
      <c r="F8602" s="230"/>
      <c r="H8602" s="220"/>
      <c r="I8602" s="223"/>
    </row>
    <row r="8603" spans="1:9">
      <c r="A8603" s="230"/>
      <c r="B8603" s="230"/>
      <c r="C8603" s="231"/>
      <c r="D8603" s="223"/>
      <c r="E8603" s="227"/>
      <c r="F8603" s="230"/>
      <c r="H8603" s="220"/>
      <c r="I8603" s="223"/>
    </row>
    <row r="8604" spans="1:9">
      <c r="A8604" s="230"/>
      <c r="B8604" s="230"/>
      <c r="C8604" s="231"/>
      <c r="D8604" s="223"/>
      <c r="E8604" s="227"/>
      <c r="F8604" s="230"/>
      <c r="H8604" s="220"/>
      <c r="I8604" s="223"/>
    </row>
    <row r="8605" spans="1:9">
      <c r="A8605" s="230"/>
      <c r="B8605" s="230"/>
      <c r="C8605" s="231"/>
      <c r="D8605" s="223"/>
      <c r="E8605" s="227"/>
      <c r="F8605" s="230"/>
      <c r="H8605" s="220"/>
      <c r="I8605" s="223"/>
    </row>
    <row r="8606" spans="1:9">
      <c r="A8606" s="230"/>
      <c r="B8606" s="230"/>
      <c r="C8606" s="231"/>
      <c r="D8606" s="223"/>
      <c r="E8606" s="227"/>
      <c r="F8606" s="230"/>
      <c r="H8606" s="220"/>
      <c r="I8606" s="223"/>
    </row>
    <row r="8607" spans="1:9">
      <c r="A8607" s="230"/>
      <c r="B8607" s="230"/>
      <c r="C8607" s="231"/>
      <c r="D8607" s="223"/>
      <c r="E8607" s="227"/>
      <c r="F8607" s="230"/>
      <c r="H8607" s="220"/>
      <c r="I8607" s="223"/>
    </row>
    <row r="8608" spans="1:9">
      <c r="A8608" s="230"/>
      <c r="B8608" s="230"/>
      <c r="C8608" s="231"/>
      <c r="D8608" s="223"/>
      <c r="E8608" s="227"/>
      <c r="F8608" s="230"/>
      <c r="H8608" s="220"/>
      <c r="I8608" s="223"/>
    </row>
    <row r="8609" spans="1:9">
      <c r="A8609" s="230"/>
      <c r="B8609" s="230"/>
      <c r="C8609" s="231"/>
      <c r="D8609" s="223"/>
      <c r="E8609" s="227"/>
      <c r="F8609" s="230"/>
      <c r="H8609" s="220"/>
      <c r="I8609" s="223"/>
    </row>
    <row r="8610" spans="1:9">
      <c r="A8610" s="230"/>
      <c r="B8610" s="230"/>
      <c r="C8610" s="231"/>
      <c r="D8610" s="223"/>
      <c r="E8610" s="227"/>
      <c r="F8610" s="230"/>
      <c r="H8610" s="220"/>
      <c r="I8610" s="223"/>
    </row>
    <row r="8611" spans="1:9">
      <c r="A8611" s="230"/>
      <c r="B8611" s="230"/>
      <c r="C8611" s="231"/>
      <c r="D8611" s="223"/>
      <c r="E8611" s="227"/>
      <c r="F8611" s="230"/>
      <c r="H8611" s="220"/>
      <c r="I8611" s="223"/>
    </row>
    <row r="8612" spans="1:9">
      <c r="A8612" s="230"/>
      <c r="B8612" s="230"/>
      <c r="C8612" s="231"/>
      <c r="D8612" s="223"/>
      <c r="E8612" s="227"/>
      <c r="F8612" s="230"/>
      <c r="H8612" s="220"/>
      <c r="I8612" s="223"/>
    </row>
    <row r="8613" spans="1:9">
      <c r="A8613" s="230"/>
      <c r="B8613" s="230"/>
      <c r="C8613" s="231"/>
      <c r="D8613" s="223"/>
      <c r="E8613" s="227"/>
      <c r="F8613" s="230"/>
      <c r="H8613" s="220"/>
      <c r="I8613" s="223"/>
    </row>
    <row r="8614" spans="1:9">
      <c r="A8614" s="230"/>
      <c r="B8614" s="230"/>
      <c r="C8614" s="231"/>
      <c r="D8614" s="223"/>
      <c r="E8614" s="227"/>
      <c r="F8614" s="230"/>
      <c r="H8614" s="220"/>
      <c r="I8614" s="223"/>
    </row>
    <row r="8615" spans="1:9">
      <c r="A8615" s="230"/>
      <c r="B8615" s="230"/>
      <c r="C8615" s="231"/>
      <c r="D8615" s="223"/>
      <c r="E8615" s="227"/>
      <c r="F8615" s="230"/>
      <c r="H8615" s="220"/>
      <c r="I8615" s="223"/>
    </row>
    <row r="8616" spans="1:9">
      <c r="A8616" s="230"/>
      <c r="B8616" s="230"/>
      <c r="C8616" s="231"/>
      <c r="D8616" s="223"/>
      <c r="E8616" s="227"/>
      <c r="F8616" s="230"/>
      <c r="H8616" s="220"/>
      <c r="I8616" s="223"/>
    </row>
    <row r="8617" spans="1:9">
      <c r="A8617" s="230"/>
      <c r="B8617" s="230"/>
      <c r="C8617" s="231"/>
      <c r="D8617" s="223"/>
      <c r="E8617" s="227"/>
      <c r="F8617" s="230"/>
      <c r="H8617" s="220"/>
      <c r="I8617" s="223"/>
    </row>
    <row r="8618" spans="1:9">
      <c r="A8618" s="230"/>
      <c r="B8618" s="230"/>
      <c r="C8618" s="231"/>
      <c r="D8618" s="223"/>
      <c r="E8618" s="227"/>
      <c r="F8618" s="230"/>
      <c r="H8618" s="220"/>
      <c r="I8618" s="223"/>
    </row>
    <row r="8619" spans="1:9">
      <c r="A8619" s="230"/>
      <c r="B8619" s="230"/>
      <c r="C8619" s="231"/>
      <c r="D8619" s="223"/>
      <c r="E8619" s="227"/>
      <c r="F8619" s="230"/>
      <c r="H8619" s="220"/>
      <c r="I8619" s="223"/>
    </row>
    <row r="8620" spans="1:9">
      <c r="A8620" s="230"/>
      <c r="B8620" s="230"/>
      <c r="C8620" s="231"/>
      <c r="D8620" s="223"/>
      <c r="E8620" s="227"/>
      <c r="F8620" s="230"/>
      <c r="H8620" s="220"/>
      <c r="I8620" s="223"/>
    </row>
    <row r="8621" spans="1:9">
      <c r="A8621" s="230"/>
      <c r="B8621" s="230"/>
      <c r="C8621" s="231"/>
      <c r="D8621" s="223"/>
      <c r="E8621" s="227"/>
      <c r="F8621" s="230"/>
      <c r="H8621" s="220"/>
      <c r="I8621" s="223"/>
    </row>
    <row r="8622" spans="1:9">
      <c r="A8622" s="230"/>
      <c r="B8622" s="230"/>
      <c r="C8622" s="231"/>
      <c r="D8622" s="223"/>
      <c r="E8622" s="227"/>
      <c r="F8622" s="230"/>
      <c r="H8622" s="220"/>
      <c r="I8622" s="223"/>
    </row>
    <row r="8623" spans="1:9">
      <c r="A8623" s="230"/>
      <c r="B8623" s="230"/>
      <c r="C8623" s="231"/>
      <c r="D8623" s="223"/>
      <c r="E8623" s="227"/>
      <c r="F8623" s="230"/>
      <c r="H8623" s="220"/>
      <c r="I8623" s="223"/>
    </row>
    <row r="8624" spans="1:9">
      <c r="A8624" s="230"/>
      <c r="B8624" s="230"/>
      <c r="C8624" s="231"/>
      <c r="D8624" s="223"/>
      <c r="E8624" s="227"/>
      <c r="F8624" s="230"/>
      <c r="H8624" s="220"/>
      <c r="I8624" s="223"/>
    </row>
    <row r="8625" spans="1:9">
      <c r="A8625" s="230"/>
      <c r="B8625" s="230"/>
      <c r="C8625" s="231"/>
      <c r="D8625" s="223"/>
      <c r="E8625" s="227"/>
      <c r="F8625" s="230"/>
      <c r="H8625" s="220"/>
      <c r="I8625" s="223"/>
    </row>
    <row r="8626" spans="1:9">
      <c r="A8626" s="230"/>
      <c r="B8626" s="230"/>
      <c r="C8626" s="231"/>
      <c r="D8626" s="223"/>
      <c r="E8626" s="227"/>
      <c r="F8626" s="230"/>
      <c r="H8626" s="220"/>
      <c r="I8626" s="223"/>
    </row>
    <row r="8627" spans="1:9">
      <c r="A8627" s="230"/>
      <c r="B8627" s="230"/>
      <c r="C8627" s="231"/>
      <c r="D8627" s="223"/>
      <c r="E8627" s="227"/>
      <c r="F8627" s="230"/>
      <c r="H8627" s="220"/>
      <c r="I8627" s="223"/>
    </row>
    <row r="8628" spans="1:9">
      <c r="A8628" s="230"/>
      <c r="B8628" s="230"/>
      <c r="C8628" s="231"/>
      <c r="D8628" s="223"/>
      <c r="E8628" s="227"/>
      <c r="F8628" s="230"/>
      <c r="H8628" s="220"/>
      <c r="I8628" s="223"/>
    </row>
    <row r="8629" spans="1:9">
      <c r="A8629" s="230"/>
      <c r="B8629" s="230"/>
      <c r="C8629" s="231"/>
      <c r="D8629" s="223"/>
      <c r="E8629" s="227"/>
      <c r="F8629" s="230"/>
      <c r="H8629" s="220"/>
      <c r="I8629" s="223"/>
    </row>
    <row r="8630" spans="1:9">
      <c r="A8630" s="230"/>
      <c r="B8630" s="230"/>
      <c r="C8630" s="231"/>
      <c r="D8630" s="223"/>
      <c r="E8630" s="227"/>
      <c r="F8630" s="230"/>
      <c r="H8630" s="220"/>
      <c r="I8630" s="223"/>
    </row>
    <row r="8631" spans="1:9">
      <c r="A8631" s="230"/>
      <c r="B8631" s="230"/>
      <c r="C8631" s="231"/>
      <c r="D8631" s="223"/>
      <c r="E8631" s="227"/>
      <c r="F8631" s="230"/>
      <c r="H8631" s="220"/>
      <c r="I8631" s="223"/>
    </row>
    <row r="8632" spans="1:9">
      <c r="A8632" s="230"/>
      <c r="B8632" s="230"/>
      <c r="C8632" s="231"/>
      <c r="D8632" s="223"/>
      <c r="E8632" s="227"/>
      <c r="F8632" s="230"/>
      <c r="H8632" s="220"/>
      <c r="I8632" s="223"/>
    </row>
    <row r="8633" spans="1:9">
      <c r="A8633" s="230"/>
      <c r="B8633" s="230"/>
      <c r="C8633" s="231"/>
      <c r="D8633" s="223"/>
      <c r="E8633" s="227"/>
      <c r="F8633" s="230"/>
      <c r="H8633" s="220"/>
      <c r="I8633" s="223"/>
    </row>
    <row r="8634" spans="1:9">
      <c r="A8634" s="230"/>
      <c r="B8634" s="230"/>
      <c r="C8634" s="231"/>
      <c r="D8634" s="223"/>
      <c r="E8634" s="227"/>
      <c r="F8634" s="230"/>
      <c r="H8634" s="220"/>
      <c r="I8634" s="223"/>
    </row>
    <row r="8635" spans="1:9">
      <c r="A8635" s="230"/>
      <c r="B8635" s="230"/>
      <c r="C8635" s="231"/>
      <c r="D8635" s="223"/>
      <c r="E8635" s="227"/>
      <c r="F8635" s="230"/>
      <c r="H8635" s="220"/>
      <c r="I8635" s="223"/>
    </row>
    <row r="8636" spans="1:9">
      <c r="A8636" s="230"/>
      <c r="B8636" s="230"/>
      <c r="C8636" s="231"/>
      <c r="D8636" s="223"/>
      <c r="E8636" s="227"/>
      <c r="F8636" s="230"/>
      <c r="H8636" s="220"/>
      <c r="I8636" s="223"/>
    </row>
    <row r="8637" spans="1:9">
      <c r="A8637" s="230"/>
      <c r="B8637" s="230"/>
      <c r="C8637" s="231"/>
      <c r="D8637" s="223"/>
      <c r="E8637" s="227"/>
      <c r="F8637" s="230"/>
      <c r="H8637" s="220"/>
      <c r="I8637" s="223"/>
    </row>
    <row r="8638" spans="1:9">
      <c r="A8638" s="230"/>
      <c r="B8638" s="230"/>
      <c r="C8638" s="231"/>
      <c r="D8638" s="223"/>
      <c r="E8638" s="227"/>
      <c r="F8638" s="230"/>
      <c r="H8638" s="220"/>
      <c r="I8638" s="223"/>
    </row>
    <row r="8639" spans="1:9">
      <c r="A8639" s="230"/>
      <c r="B8639" s="230"/>
      <c r="C8639" s="231"/>
      <c r="D8639" s="223"/>
      <c r="E8639" s="227"/>
      <c r="F8639" s="230"/>
      <c r="H8639" s="220"/>
      <c r="I8639" s="223"/>
    </row>
    <row r="8640" spans="1:9">
      <c r="A8640" s="230"/>
      <c r="B8640" s="230"/>
      <c r="C8640" s="231"/>
      <c r="D8640" s="223"/>
      <c r="E8640" s="227"/>
      <c r="F8640" s="230"/>
      <c r="H8640" s="220"/>
      <c r="I8640" s="223"/>
    </row>
    <row r="8641" spans="1:9">
      <c r="A8641" s="230"/>
      <c r="B8641" s="230"/>
      <c r="C8641" s="231"/>
      <c r="D8641" s="223"/>
      <c r="E8641" s="227"/>
      <c r="F8641" s="230"/>
      <c r="H8641" s="220"/>
      <c r="I8641" s="223"/>
    </row>
    <row r="8642" spans="1:9">
      <c r="A8642" s="230"/>
      <c r="B8642" s="230"/>
      <c r="C8642" s="231"/>
      <c r="D8642" s="223"/>
      <c r="E8642" s="227"/>
      <c r="F8642" s="230"/>
      <c r="H8642" s="220"/>
      <c r="I8642" s="223"/>
    </row>
    <row r="8643" spans="1:9">
      <c r="A8643" s="230"/>
      <c r="B8643" s="230"/>
      <c r="C8643" s="231"/>
      <c r="D8643" s="223"/>
      <c r="E8643" s="227"/>
      <c r="F8643" s="230"/>
      <c r="H8643" s="220"/>
      <c r="I8643" s="223"/>
    </row>
    <row r="8644" spans="1:9">
      <c r="A8644" s="230"/>
      <c r="B8644" s="230"/>
      <c r="C8644" s="231"/>
      <c r="D8644" s="223"/>
      <c r="E8644" s="227"/>
      <c r="F8644" s="230"/>
      <c r="H8644" s="220"/>
      <c r="I8644" s="223"/>
    </row>
    <row r="8645" spans="1:9">
      <c r="A8645" s="230"/>
      <c r="B8645" s="230"/>
      <c r="C8645" s="231"/>
      <c r="D8645" s="223"/>
      <c r="E8645" s="227"/>
      <c r="F8645" s="230"/>
      <c r="H8645" s="220"/>
      <c r="I8645" s="223"/>
    </row>
    <row r="8646" spans="1:9">
      <c r="A8646" s="230"/>
      <c r="B8646" s="230"/>
      <c r="C8646" s="231"/>
      <c r="D8646" s="223"/>
      <c r="E8646" s="227"/>
      <c r="F8646" s="230"/>
      <c r="H8646" s="220"/>
      <c r="I8646" s="223"/>
    </row>
    <row r="8647" spans="1:9">
      <c r="A8647" s="230"/>
      <c r="B8647" s="230"/>
      <c r="C8647" s="231"/>
      <c r="D8647" s="223"/>
      <c r="E8647" s="227"/>
      <c r="F8647" s="230"/>
      <c r="H8647" s="220"/>
      <c r="I8647" s="223"/>
    </row>
    <row r="8648" spans="1:9">
      <c r="A8648" s="230"/>
      <c r="B8648" s="230"/>
      <c r="C8648" s="231"/>
      <c r="D8648" s="223"/>
      <c r="E8648" s="227"/>
      <c r="F8648" s="230"/>
      <c r="H8648" s="220"/>
      <c r="I8648" s="223"/>
    </row>
    <row r="8649" spans="1:9">
      <c r="A8649" s="230"/>
      <c r="B8649" s="230"/>
      <c r="C8649" s="231"/>
      <c r="D8649" s="223"/>
      <c r="E8649" s="227"/>
      <c r="F8649" s="230"/>
      <c r="H8649" s="220"/>
      <c r="I8649" s="223"/>
    </row>
    <row r="8650" spans="1:9">
      <c r="A8650" s="230"/>
      <c r="B8650" s="230"/>
      <c r="C8650" s="231"/>
      <c r="D8650" s="223"/>
      <c r="E8650" s="227"/>
      <c r="F8650" s="230"/>
      <c r="H8650" s="220"/>
      <c r="I8650" s="223"/>
    </row>
    <row r="8651" spans="1:9">
      <c r="A8651" s="230"/>
      <c r="B8651" s="230"/>
      <c r="C8651" s="231"/>
      <c r="D8651" s="223"/>
      <c r="E8651" s="227"/>
      <c r="F8651" s="230"/>
      <c r="H8651" s="220"/>
      <c r="I8651" s="223"/>
    </row>
    <row r="8652" spans="1:9">
      <c r="A8652" s="230"/>
      <c r="B8652" s="230"/>
      <c r="C8652" s="231"/>
      <c r="D8652" s="223"/>
      <c r="E8652" s="227"/>
      <c r="F8652" s="230"/>
      <c r="H8652" s="220"/>
      <c r="I8652" s="223"/>
    </row>
    <row r="8653" spans="1:9">
      <c r="A8653" s="230"/>
      <c r="B8653" s="230"/>
      <c r="C8653" s="231"/>
      <c r="D8653" s="223"/>
      <c r="E8653" s="227"/>
      <c r="F8653" s="230"/>
      <c r="H8653" s="220"/>
      <c r="I8653" s="223"/>
    </row>
    <row r="8654" spans="1:9">
      <c r="A8654" s="230"/>
      <c r="B8654" s="230"/>
      <c r="C8654" s="231"/>
      <c r="D8654" s="223"/>
      <c r="E8654" s="227"/>
      <c r="F8654" s="230"/>
      <c r="H8654" s="220"/>
      <c r="I8654" s="223"/>
    </row>
    <row r="8655" spans="1:9">
      <c r="A8655" s="230"/>
      <c r="B8655" s="230"/>
      <c r="C8655" s="231"/>
      <c r="D8655" s="223"/>
      <c r="E8655" s="227"/>
      <c r="F8655" s="230"/>
      <c r="H8655" s="220"/>
      <c r="I8655" s="223"/>
    </row>
    <row r="8656" spans="1:9">
      <c r="A8656" s="230"/>
      <c r="B8656" s="230"/>
      <c r="C8656" s="231"/>
      <c r="D8656" s="223"/>
      <c r="E8656" s="227"/>
      <c r="F8656" s="230"/>
      <c r="H8656" s="220"/>
      <c r="I8656" s="223"/>
    </row>
    <row r="8657" spans="1:9">
      <c r="A8657" s="230"/>
      <c r="B8657" s="230"/>
      <c r="C8657" s="231"/>
      <c r="D8657" s="223"/>
      <c r="E8657" s="227"/>
      <c r="F8657" s="230"/>
      <c r="H8657" s="220"/>
      <c r="I8657" s="223"/>
    </row>
    <row r="8658" spans="1:9">
      <c r="A8658" s="230"/>
      <c r="B8658" s="230"/>
      <c r="C8658" s="231"/>
      <c r="D8658" s="223"/>
      <c r="E8658" s="227"/>
      <c r="F8658" s="230"/>
      <c r="H8658" s="220"/>
      <c r="I8658" s="223"/>
    </row>
    <row r="8659" spans="1:9">
      <c r="A8659" s="230"/>
      <c r="B8659" s="230"/>
      <c r="C8659" s="231"/>
      <c r="D8659" s="223"/>
      <c r="E8659" s="227"/>
      <c r="F8659" s="230"/>
      <c r="H8659" s="220"/>
      <c r="I8659" s="223"/>
    </row>
    <row r="8660" spans="1:9">
      <c r="A8660" s="230"/>
      <c r="B8660" s="230"/>
      <c r="C8660" s="231"/>
      <c r="D8660" s="223"/>
      <c r="E8660" s="227"/>
      <c r="F8660" s="230"/>
      <c r="H8660" s="220"/>
      <c r="I8660" s="223"/>
    </row>
    <row r="8661" spans="1:9">
      <c r="A8661" s="230"/>
      <c r="B8661" s="230"/>
      <c r="C8661" s="231"/>
      <c r="D8661" s="223"/>
      <c r="E8661" s="227"/>
      <c r="F8661" s="230"/>
      <c r="H8661" s="220"/>
      <c r="I8661" s="223"/>
    </row>
    <row r="8662" spans="1:9">
      <c r="A8662" s="230"/>
      <c r="B8662" s="230"/>
      <c r="C8662" s="231"/>
      <c r="D8662" s="223"/>
      <c r="E8662" s="227"/>
      <c r="F8662" s="230"/>
      <c r="H8662" s="220"/>
      <c r="I8662" s="223"/>
    </row>
    <row r="8663" spans="1:9">
      <c r="A8663" s="230"/>
      <c r="B8663" s="230"/>
      <c r="C8663" s="231"/>
      <c r="D8663" s="223"/>
      <c r="E8663" s="227"/>
      <c r="F8663" s="230"/>
      <c r="H8663" s="220"/>
      <c r="I8663" s="223"/>
    </row>
    <row r="8664" spans="1:9">
      <c r="A8664" s="230"/>
      <c r="B8664" s="230"/>
      <c r="C8664" s="231"/>
      <c r="D8664" s="223"/>
      <c r="E8664" s="227"/>
      <c r="F8664" s="230"/>
      <c r="H8664" s="220"/>
      <c r="I8664" s="223"/>
    </row>
    <row r="8665" spans="1:9">
      <c r="A8665" s="230"/>
      <c r="B8665" s="230"/>
      <c r="C8665" s="231"/>
      <c r="D8665" s="223"/>
      <c r="E8665" s="227"/>
      <c r="F8665" s="230"/>
      <c r="H8665" s="220"/>
      <c r="I8665" s="223"/>
    </row>
    <row r="8666" spans="1:9">
      <c r="A8666" s="230"/>
      <c r="B8666" s="230"/>
      <c r="C8666" s="231"/>
      <c r="D8666" s="223"/>
      <c r="E8666" s="227"/>
      <c r="F8666" s="230"/>
      <c r="H8666" s="220"/>
      <c r="I8666" s="223"/>
    </row>
    <row r="8667" spans="1:9">
      <c r="A8667" s="230"/>
      <c r="B8667" s="230"/>
      <c r="C8667" s="231"/>
      <c r="D8667" s="223"/>
      <c r="E8667" s="227"/>
      <c r="F8667" s="230"/>
      <c r="H8667" s="220"/>
      <c r="I8667" s="223"/>
    </row>
    <row r="8668" spans="1:9">
      <c r="A8668" s="230"/>
      <c r="B8668" s="230"/>
      <c r="C8668" s="231"/>
      <c r="D8668" s="223"/>
      <c r="E8668" s="227"/>
      <c r="F8668" s="230"/>
      <c r="H8668" s="220"/>
      <c r="I8668" s="223"/>
    </row>
    <row r="8669" spans="1:9">
      <c r="A8669" s="230"/>
      <c r="B8669" s="230"/>
      <c r="C8669" s="231"/>
      <c r="D8669" s="223"/>
      <c r="E8669" s="227"/>
      <c r="F8669" s="230"/>
      <c r="H8669" s="220"/>
      <c r="I8669" s="223"/>
    </row>
    <row r="8670" spans="1:9">
      <c r="A8670" s="230"/>
      <c r="B8670" s="230"/>
      <c r="C8670" s="231"/>
      <c r="D8670" s="223"/>
      <c r="E8670" s="227"/>
      <c r="F8670" s="230"/>
      <c r="H8670" s="220"/>
      <c r="I8670" s="223"/>
    </row>
    <row r="8671" spans="1:9">
      <c r="A8671" s="230"/>
      <c r="B8671" s="230"/>
      <c r="C8671" s="231"/>
      <c r="D8671" s="223"/>
      <c r="E8671" s="227"/>
      <c r="F8671" s="230"/>
      <c r="H8671" s="220"/>
      <c r="I8671" s="223"/>
    </row>
    <row r="8672" spans="1:9">
      <c r="A8672" s="230"/>
      <c r="B8672" s="230"/>
      <c r="C8672" s="231"/>
      <c r="D8672" s="223"/>
      <c r="E8672" s="227"/>
      <c r="F8672" s="230"/>
      <c r="H8672" s="220"/>
      <c r="I8672" s="223"/>
    </row>
    <row r="8673" spans="1:9">
      <c r="A8673" s="230"/>
      <c r="B8673" s="230"/>
      <c r="C8673" s="231"/>
      <c r="D8673" s="223"/>
      <c r="E8673" s="227"/>
      <c r="F8673" s="230"/>
      <c r="H8673" s="220"/>
      <c r="I8673" s="223"/>
    </row>
    <row r="8674" spans="1:9">
      <c r="A8674" s="230"/>
      <c r="B8674" s="230"/>
      <c r="C8674" s="231"/>
      <c r="D8674" s="223"/>
      <c r="E8674" s="227"/>
      <c r="F8674" s="230"/>
      <c r="H8674" s="220"/>
      <c r="I8674" s="223"/>
    </row>
    <row r="8675" spans="1:9">
      <c r="A8675" s="230"/>
      <c r="B8675" s="230"/>
      <c r="C8675" s="231"/>
      <c r="D8675" s="223"/>
      <c r="E8675" s="227"/>
      <c r="F8675" s="230"/>
      <c r="H8675" s="220"/>
      <c r="I8675" s="223"/>
    </row>
    <row r="8676" spans="1:9">
      <c r="A8676" s="230"/>
      <c r="B8676" s="230"/>
      <c r="C8676" s="231"/>
      <c r="D8676" s="223"/>
      <c r="E8676" s="227"/>
      <c r="F8676" s="230"/>
      <c r="H8676" s="220"/>
      <c r="I8676" s="223"/>
    </row>
    <row r="8677" spans="1:9">
      <c r="A8677" s="230"/>
      <c r="B8677" s="230"/>
      <c r="C8677" s="231"/>
      <c r="D8677" s="223"/>
      <c r="E8677" s="227"/>
      <c r="F8677" s="230"/>
      <c r="H8677" s="220"/>
      <c r="I8677" s="223"/>
    </row>
    <row r="8678" spans="1:9">
      <c r="A8678" s="230"/>
      <c r="B8678" s="230"/>
      <c r="C8678" s="231"/>
      <c r="D8678" s="223"/>
      <c r="E8678" s="227"/>
      <c r="F8678" s="230"/>
      <c r="H8678" s="220"/>
      <c r="I8678" s="223"/>
    </row>
    <row r="8679" spans="1:9">
      <c r="A8679" s="230"/>
      <c r="B8679" s="230"/>
      <c r="C8679" s="231"/>
      <c r="D8679" s="223"/>
      <c r="E8679" s="227"/>
      <c r="F8679" s="230"/>
      <c r="H8679" s="220"/>
      <c r="I8679" s="223"/>
    </row>
    <row r="8680" spans="1:9">
      <c r="A8680" s="230"/>
      <c r="B8680" s="230"/>
      <c r="C8680" s="231"/>
      <c r="D8680" s="223"/>
      <c r="E8680" s="227"/>
      <c r="F8680" s="230"/>
      <c r="H8680" s="220"/>
      <c r="I8680" s="223"/>
    </row>
    <row r="8681" spans="1:9">
      <c r="A8681" s="230"/>
      <c r="B8681" s="230"/>
      <c r="C8681" s="231"/>
      <c r="D8681" s="223"/>
      <c r="E8681" s="227"/>
      <c r="F8681" s="230"/>
      <c r="H8681" s="220"/>
      <c r="I8681" s="223"/>
    </row>
    <row r="8682" spans="1:9">
      <c r="A8682" s="230"/>
      <c r="B8682" s="230"/>
      <c r="C8682" s="231"/>
      <c r="D8682" s="223"/>
      <c r="E8682" s="227"/>
      <c r="F8682" s="230"/>
      <c r="H8682" s="220"/>
      <c r="I8682" s="223"/>
    </row>
    <row r="8683" spans="1:9">
      <c r="A8683" s="230"/>
      <c r="B8683" s="230"/>
      <c r="C8683" s="231"/>
      <c r="D8683" s="223"/>
      <c r="E8683" s="227"/>
      <c r="F8683" s="230"/>
      <c r="H8683" s="220"/>
      <c r="I8683" s="223"/>
    </row>
    <row r="8684" spans="1:9">
      <c r="A8684" s="230"/>
      <c r="B8684" s="230"/>
      <c r="C8684" s="231"/>
      <c r="D8684" s="223"/>
      <c r="E8684" s="227"/>
      <c r="F8684" s="230"/>
      <c r="H8684" s="220"/>
      <c r="I8684" s="223"/>
    </row>
    <row r="8685" spans="1:9">
      <c r="A8685" s="230"/>
      <c r="B8685" s="230"/>
      <c r="C8685" s="231"/>
      <c r="D8685" s="223"/>
      <c r="E8685" s="227"/>
      <c r="F8685" s="230"/>
      <c r="H8685" s="220"/>
      <c r="I8685" s="223"/>
    </row>
    <row r="8686" spans="1:9">
      <c r="A8686" s="230"/>
      <c r="B8686" s="230"/>
      <c r="C8686" s="231"/>
      <c r="D8686" s="223"/>
      <c r="E8686" s="227"/>
      <c r="F8686" s="230"/>
      <c r="H8686" s="220"/>
      <c r="I8686" s="223"/>
    </row>
    <row r="8687" spans="1:9">
      <c r="A8687" s="230"/>
      <c r="B8687" s="230"/>
      <c r="C8687" s="231"/>
      <c r="D8687" s="223"/>
      <c r="E8687" s="227"/>
      <c r="F8687" s="230"/>
      <c r="H8687" s="220"/>
      <c r="I8687" s="223"/>
    </row>
    <row r="8688" spans="1:9">
      <c r="A8688" s="230"/>
      <c r="B8688" s="230"/>
      <c r="C8688" s="231"/>
      <c r="D8688" s="223"/>
      <c r="E8688" s="227"/>
      <c r="F8688" s="230"/>
      <c r="H8688" s="220"/>
      <c r="I8688" s="223"/>
    </row>
    <row r="8689" spans="1:9">
      <c r="A8689" s="230"/>
      <c r="B8689" s="230"/>
      <c r="C8689" s="231"/>
      <c r="D8689" s="223"/>
      <c r="E8689" s="227"/>
      <c r="F8689" s="230"/>
      <c r="H8689" s="220"/>
      <c r="I8689" s="223"/>
    </row>
    <row r="8690" spans="1:9">
      <c r="A8690" s="230"/>
      <c r="B8690" s="230"/>
      <c r="C8690" s="231"/>
      <c r="D8690" s="223"/>
      <c r="E8690" s="227"/>
      <c r="F8690" s="230"/>
      <c r="H8690" s="220"/>
      <c r="I8690" s="223"/>
    </row>
    <row r="8691" spans="1:9">
      <c r="A8691" s="230"/>
      <c r="B8691" s="230"/>
      <c r="C8691" s="231"/>
      <c r="D8691" s="223"/>
      <c r="E8691" s="227"/>
      <c r="F8691" s="230"/>
      <c r="H8691" s="220"/>
      <c r="I8691" s="223"/>
    </row>
    <row r="8692" spans="1:9">
      <c r="A8692" s="230"/>
      <c r="B8692" s="230"/>
      <c r="C8692" s="231"/>
      <c r="D8692" s="223"/>
      <c r="E8692" s="227"/>
      <c r="F8692" s="230"/>
      <c r="H8692" s="220"/>
      <c r="I8692" s="223"/>
    </row>
    <row r="8693" spans="1:9">
      <c r="A8693" s="230"/>
      <c r="B8693" s="230"/>
      <c r="C8693" s="231"/>
      <c r="D8693" s="223"/>
      <c r="E8693" s="227"/>
      <c r="F8693" s="230"/>
      <c r="H8693" s="220"/>
      <c r="I8693" s="223"/>
    </row>
    <row r="8694" spans="1:9">
      <c r="A8694" s="230"/>
      <c r="B8694" s="230"/>
      <c r="C8694" s="231"/>
      <c r="D8694" s="223"/>
      <c r="E8694" s="227"/>
      <c r="F8694" s="230"/>
      <c r="H8694" s="220"/>
      <c r="I8694" s="223"/>
    </row>
    <row r="8695" spans="1:9">
      <c r="A8695" s="230"/>
      <c r="B8695" s="230"/>
      <c r="C8695" s="231"/>
      <c r="D8695" s="223"/>
      <c r="E8695" s="227"/>
      <c r="F8695" s="230"/>
      <c r="H8695" s="220"/>
      <c r="I8695" s="223"/>
    </row>
    <row r="8696" spans="1:9">
      <c r="A8696" s="230"/>
      <c r="B8696" s="230"/>
      <c r="C8696" s="231"/>
      <c r="D8696" s="223"/>
      <c r="E8696" s="227"/>
      <c r="F8696" s="230"/>
      <c r="H8696" s="220"/>
      <c r="I8696" s="223"/>
    </row>
    <row r="8697" spans="1:9">
      <c r="A8697" s="230"/>
      <c r="B8697" s="230"/>
      <c r="C8697" s="231"/>
      <c r="D8697" s="223"/>
      <c r="E8697" s="227"/>
      <c r="F8697" s="230"/>
      <c r="H8697" s="220"/>
      <c r="I8697" s="223"/>
    </row>
    <row r="8698" spans="1:9">
      <c r="A8698" s="230"/>
      <c r="B8698" s="230"/>
      <c r="C8698" s="231"/>
      <c r="D8698" s="223"/>
      <c r="E8698" s="227"/>
      <c r="F8698" s="230"/>
      <c r="H8698" s="220"/>
      <c r="I8698" s="223"/>
    </row>
    <row r="8699" spans="1:9">
      <c r="A8699" s="230"/>
      <c r="B8699" s="230"/>
      <c r="C8699" s="231"/>
      <c r="D8699" s="223"/>
      <c r="E8699" s="227"/>
      <c r="F8699" s="230"/>
      <c r="H8699" s="220"/>
      <c r="I8699" s="223"/>
    </row>
    <row r="8700" spans="1:9">
      <c r="A8700" s="230"/>
      <c r="B8700" s="230"/>
      <c r="C8700" s="231"/>
      <c r="D8700" s="223"/>
      <c r="E8700" s="227"/>
      <c r="F8700" s="230"/>
      <c r="H8700" s="220"/>
      <c r="I8700" s="223"/>
    </row>
    <row r="8701" spans="1:9">
      <c r="A8701" s="230"/>
      <c r="B8701" s="230"/>
      <c r="C8701" s="231"/>
      <c r="D8701" s="223"/>
      <c r="E8701" s="227"/>
      <c r="F8701" s="230"/>
      <c r="H8701" s="220"/>
      <c r="I8701" s="223"/>
    </row>
    <row r="8702" spans="1:9">
      <c r="A8702" s="230"/>
      <c r="B8702" s="230"/>
      <c r="C8702" s="231"/>
      <c r="D8702" s="223"/>
      <c r="E8702" s="227"/>
      <c r="F8702" s="230"/>
      <c r="H8702" s="220"/>
      <c r="I8702" s="223"/>
    </row>
    <row r="8703" spans="1:9">
      <c r="A8703" s="230"/>
      <c r="B8703" s="230"/>
      <c r="C8703" s="231"/>
      <c r="D8703" s="223"/>
      <c r="E8703" s="227"/>
      <c r="F8703" s="230"/>
      <c r="H8703" s="220"/>
      <c r="I8703" s="223"/>
    </row>
    <row r="8704" spans="1:9">
      <c r="A8704" s="230"/>
      <c r="B8704" s="230"/>
      <c r="C8704" s="231"/>
      <c r="D8704" s="223"/>
      <c r="E8704" s="227"/>
      <c r="F8704" s="230"/>
      <c r="H8704" s="220"/>
      <c r="I8704" s="223"/>
    </row>
    <row r="8705" spans="1:9">
      <c r="A8705" s="230"/>
      <c r="B8705" s="230"/>
      <c r="C8705" s="231"/>
      <c r="D8705" s="223"/>
      <c r="E8705" s="227"/>
      <c r="F8705" s="230"/>
      <c r="H8705" s="220"/>
      <c r="I8705" s="223"/>
    </row>
    <row r="8706" spans="1:9">
      <c r="A8706" s="230"/>
      <c r="B8706" s="230"/>
      <c r="C8706" s="231"/>
      <c r="D8706" s="223"/>
      <c r="E8706" s="227"/>
      <c r="F8706" s="230"/>
      <c r="H8706" s="220"/>
      <c r="I8706" s="223"/>
    </row>
    <row r="8707" spans="1:9">
      <c r="A8707" s="230"/>
      <c r="B8707" s="230"/>
      <c r="C8707" s="231"/>
      <c r="D8707" s="223"/>
      <c r="E8707" s="227"/>
      <c r="F8707" s="230"/>
      <c r="H8707" s="220"/>
      <c r="I8707" s="223"/>
    </row>
    <row r="8708" spans="1:9">
      <c r="A8708" s="230"/>
      <c r="B8708" s="230"/>
      <c r="C8708" s="231"/>
      <c r="D8708" s="223"/>
      <c r="E8708" s="227"/>
      <c r="F8708" s="230"/>
      <c r="H8708" s="220"/>
      <c r="I8708" s="223"/>
    </row>
    <row r="8709" spans="1:9">
      <c r="A8709" s="230"/>
      <c r="B8709" s="230"/>
      <c r="C8709" s="231"/>
      <c r="D8709" s="223"/>
      <c r="E8709" s="227"/>
      <c r="F8709" s="230"/>
      <c r="H8709" s="220"/>
      <c r="I8709" s="223"/>
    </row>
    <row r="8710" spans="1:9">
      <c r="A8710" s="230"/>
      <c r="B8710" s="230"/>
      <c r="C8710" s="231"/>
      <c r="D8710" s="223"/>
      <c r="E8710" s="227"/>
      <c r="F8710" s="230"/>
      <c r="H8710" s="220"/>
      <c r="I8710" s="223"/>
    </row>
    <row r="8711" spans="1:9">
      <c r="A8711" s="230"/>
      <c r="B8711" s="230"/>
      <c r="C8711" s="231"/>
      <c r="D8711" s="223"/>
      <c r="E8711" s="227"/>
      <c r="F8711" s="230"/>
      <c r="H8711" s="220"/>
      <c r="I8711" s="223"/>
    </row>
    <row r="8712" spans="1:9">
      <c r="A8712" s="230"/>
      <c r="B8712" s="230"/>
      <c r="C8712" s="231"/>
      <c r="D8712" s="223"/>
      <c r="E8712" s="227"/>
      <c r="F8712" s="230"/>
      <c r="H8712" s="220"/>
      <c r="I8712" s="223"/>
    </row>
    <row r="8713" spans="1:9">
      <c r="A8713" s="230"/>
      <c r="B8713" s="230"/>
      <c r="C8713" s="231"/>
      <c r="D8713" s="223"/>
      <c r="E8713" s="227"/>
      <c r="F8713" s="230"/>
      <c r="H8713" s="220"/>
      <c r="I8713" s="223"/>
    </row>
    <row r="8714" spans="1:9">
      <c r="A8714" s="230"/>
      <c r="B8714" s="230"/>
      <c r="C8714" s="231"/>
      <c r="D8714" s="223"/>
      <c r="E8714" s="227"/>
      <c r="F8714" s="230"/>
      <c r="H8714" s="220"/>
      <c r="I8714" s="223"/>
    </row>
    <row r="8715" spans="1:9">
      <c r="A8715" s="230"/>
      <c r="B8715" s="230"/>
      <c r="C8715" s="231"/>
      <c r="D8715" s="223"/>
      <c r="E8715" s="227"/>
      <c r="F8715" s="230"/>
      <c r="H8715" s="220"/>
      <c r="I8715" s="223"/>
    </row>
    <row r="8716" spans="1:9">
      <c r="A8716" s="230"/>
      <c r="B8716" s="230"/>
      <c r="C8716" s="231"/>
      <c r="D8716" s="223"/>
      <c r="E8716" s="227"/>
      <c r="F8716" s="230"/>
      <c r="H8716" s="220"/>
      <c r="I8716" s="223"/>
    </row>
    <row r="8717" spans="1:9">
      <c r="A8717" s="230"/>
      <c r="B8717" s="230"/>
      <c r="C8717" s="231"/>
      <c r="D8717" s="223"/>
      <c r="E8717" s="227"/>
      <c r="F8717" s="230"/>
      <c r="H8717" s="220"/>
      <c r="I8717" s="223"/>
    </row>
    <row r="8718" spans="1:9">
      <c r="A8718" s="230"/>
      <c r="B8718" s="230"/>
      <c r="C8718" s="231"/>
      <c r="D8718" s="223"/>
      <c r="E8718" s="227"/>
      <c r="F8718" s="230"/>
      <c r="H8718" s="220"/>
      <c r="I8718" s="223"/>
    </row>
    <row r="8719" spans="1:9">
      <c r="A8719" s="230"/>
      <c r="B8719" s="230"/>
      <c r="C8719" s="231"/>
      <c r="D8719" s="223"/>
      <c r="E8719" s="227"/>
      <c r="F8719" s="230"/>
      <c r="H8719" s="220"/>
      <c r="I8719" s="223"/>
    </row>
    <row r="8720" spans="1:9">
      <c r="A8720" s="230"/>
      <c r="B8720" s="230"/>
      <c r="C8720" s="231"/>
      <c r="D8720" s="223"/>
      <c r="E8720" s="227"/>
      <c r="F8720" s="230"/>
      <c r="H8720" s="220"/>
      <c r="I8720" s="223"/>
    </row>
    <row r="8721" spans="1:9">
      <c r="A8721" s="230"/>
      <c r="B8721" s="230"/>
      <c r="C8721" s="231"/>
      <c r="D8721" s="223"/>
      <c r="E8721" s="227"/>
      <c r="F8721" s="230"/>
      <c r="H8721" s="220"/>
      <c r="I8721" s="223"/>
    </row>
    <row r="8722" spans="1:9">
      <c r="A8722" s="230"/>
      <c r="B8722" s="230"/>
      <c r="C8722" s="231"/>
      <c r="D8722" s="223"/>
      <c r="E8722" s="227"/>
      <c r="F8722" s="230"/>
      <c r="H8722" s="220"/>
      <c r="I8722" s="223"/>
    </row>
    <row r="8723" spans="1:9">
      <c r="A8723" s="230"/>
      <c r="B8723" s="230"/>
      <c r="C8723" s="231"/>
      <c r="D8723" s="223"/>
      <c r="E8723" s="227"/>
      <c r="F8723" s="230"/>
      <c r="H8723" s="220"/>
      <c r="I8723" s="223"/>
    </row>
    <row r="8724" spans="1:9">
      <c r="A8724" s="230"/>
      <c r="B8724" s="230"/>
      <c r="C8724" s="231"/>
      <c r="D8724" s="223"/>
      <c r="E8724" s="227"/>
      <c r="F8724" s="230"/>
      <c r="H8724" s="220"/>
      <c r="I8724" s="223"/>
    </row>
    <row r="8725" spans="1:9">
      <c r="A8725" s="230"/>
      <c r="B8725" s="230"/>
      <c r="C8725" s="231"/>
      <c r="D8725" s="223"/>
      <c r="E8725" s="227"/>
      <c r="F8725" s="230"/>
      <c r="H8725" s="220"/>
      <c r="I8725" s="223"/>
    </row>
    <row r="8726" spans="1:9">
      <c r="A8726" s="230"/>
      <c r="B8726" s="230"/>
      <c r="C8726" s="231"/>
      <c r="D8726" s="223"/>
      <c r="E8726" s="227"/>
      <c r="F8726" s="230"/>
      <c r="H8726" s="220"/>
      <c r="I8726" s="223"/>
    </row>
    <row r="8727" spans="1:9">
      <c r="A8727" s="230"/>
      <c r="B8727" s="230"/>
      <c r="C8727" s="231"/>
      <c r="D8727" s="223"/>
      <c r="E8727" s="227"/>
      <c r="F8727" s="230"/>
      <c r="H8727" s="220"/>
      <c r="I8727" s="223"/>
    </row>
    <row r="8728" spans="1:9">
      <c r="A8728" s="230"/>
      <c r="B8728" s="230"/>
      <c r="C8728" s="231"/>
      <c r="D8728" s="223"/>
      <c r="E8728" s="227"/>
      <c r="F8728" s="230"/>
      <c r="H8728" s="220"/>
      <c r="I8728" s="223"/>
    </row>
    <row r="8729" spans="1:9">
      <c r="A8729" s="230"/>
      <c r="B8729" s="230"/>
      <c r="C8729" s="231"/>
      <c r="D8729" s="223"/>
      <c r="E8729" s="227"/>
      <c r="F8729" s="230"/>
      <c r="H8729" s="220"/>
      <c r="I8729" s="223"/>
    </row>
    <row r="8730" spans="1:9">
      <c r="A8730" s="230"/>
      <c r="B8730" s="230"/>
      <c r="C8730" s="231"/>
      <c r="D8730" s="223"/>
      <c r="E8730" s="227"/>
      <c r="F8730" s="230"/>
      <c r="H8730" s="220"/>
      <c r="I8730" s="223"/>
    </row>
    <row r="8731" spans="1:9">
      <c r="A8731" s="230"/>
      <c r="B8731" s="230"/>
      <c r="C8731" s="231"/>
      <c r="D8731" s="223"/>
      <c r="E8731" s="227"/>
      <c r="F8731" s="230"/>
      <c r="H8731" s="220"/>
      <c r="I8731" s="223"/>
    </row>
    <row r="8732" spans="1:9">
      <c r="A8732" s="230"/>
      <c r="B8732" s="230"/>
      <c r="C8732" s="231"/>
      <c r="D8732" s="223"/>
      <c r="E8732" s="227"/>
      <c r="F8732" s="230"/>
      <c r="H8732" s="220"/>
      <c r="I8732" s="223"/>
    </row>
    <row r="8733" spans="1:9">
      <c r="A8733" s="230"/>
      <c r="B8733" s="230"/>
      <c r="C8733" s="231"/>
      <c r="D8733" s="223"/>
      <c r="E8733" s="227"/>
      <c r="F8733" s="230"/>
      <c r="H8733" s="220"/>
      <c r="I8733" s="223"/>
    </row>
    <row r="8734" spans="1:9">
      <c r="A8734" s="230"/>
      <c r="B8734" s="230"/>
      <c r="C8734" s="231"/>
      <c r="D8734" s="223"/>
      <c r="E8734" s="227"/>
      <c r="F8734" s="230"/>
      <c r="H8734" s="220"/>
      <c r="I8734" s="223"/>
    </row>
    <row r="8735" spans="1:9">
      <c r="A8735" s="230"/>
      <c r="B8735" s="230"/>
      <c r="C8735" s="231"/>
      <c r="D8735" s="223"/>
      <c r="E8735" s="227"/>
      <c r="F8735" s="230"/>
      <c r="H8735" s="220"/>
      <c r="I8735" s="223"/>
    </row>
    <row r="8736" spans="1:9">
      <c r="A8736" s="230"/>
      <c r="B8736" s="230"/>
      <c r="C8736" s="231"/>
      <c r="D8736" s="223"/>
      <c r="E8736" s="227"/>
      <c r="F8736" s="230"/>
      <c r="H8736" s="220"/>
      <c r="I8736" s="223"/>
    </row>
    <row r="8737" spans="1:9">
      <c r="A8737" s="230"/>
      <c r="B8737" s="230"/>
      <c r="C8737" s="231"/>
      <c r="D8737" s="223"/>
      <c r="E8737" s="227"/>
      <c r="F8737" s="230"/>
      <c r="H8737" s="220"/>
      <c r="I8737" s="223"/>
    </row>
    <row r="8738" spans="1:9">
      <c r="A8738" s="230"/>
      <c r="B8738" s="230"/>
      <c r="C8738" s="231"/>
      <c r="D8738" s="223"/>
      <c r="E8738" s="227"/>
      <c r="F8738" s="230"/>
      <c r="H8738" s="220"/>
      <c r="I8738" s="223"/>
    </row>
    <row r="8739" spans="1:9">
      <c r="A8739" s="230"/>
      <c r="B8739" s="230"/>
      <c r="C8739" s="231"/>
      <c r="D8739" s="223"/>
      <c r="E8739" s="227"/>
      <c r="F8739" s="230"/>
      <c r="H8739" s="220"/>
      <c r="I8739" s="223"/>
    </row>
    <row r="8740" spans="1:9">
      <c r="A8740" s="230"/>
      <c r="B8740" s="230"/>
      <c r="C8740" s="231"/>
      <c r="D8740" s="223"/>
      <c r="E8740" s="227"/>
      <c r="F8740" s="230"/>
      <c r="H8740" s="220"/>
      <c r="I8740" s="223"/>
    </row>
    <row r="8741" spans="1:9">
      <c r="A8741" s="230"/>
      <c r="B8741" s="230"/>
      <c r="C8741" s="231"/>
      <c r="D8741" s="223"/>
      <c r="E8741" s="227"/>
      <c r="F8741" s="230"/>
      <c r="H8741" s="220"/>
      <c r="I8741" s="223"/>
    </row>
    <row r="8742" spans="1:9">
      <c r="A8742" s="230"/>
      <c r="B8742" s="230"/>
      <c r="C8742" s="231"/>
      <c r="D8742" s="223"/>
      <c r="E8742" s="227"/>
      <c r="F8742" s="230"/>
      <c r="H8742" s="220"/>
      <c r="I8742" s="223"/>
    </row>
    <row r="8743" spans="1:9">
      <c r="A8743" s="230"/>
      <c r="B8743" s="230"/>
      <c r="C8743" s="231"/>
      <c r="D8743" s="223"/>
      <c r="E8743" s="227"/>
      <c r="F8743" s="230"/>
      <c r="H8743" s="220"/>
      <c r="I8743" s="223"/>
    </row>
    <row r="8744" spans="1:9">
      <c r="A8744" s="230"/>
      <c r="B8744" s="230"/>
      <c r="C8744" s="231"/>
      <c r="D8744" s="223"/>
      <c r="E8744" s="227"/>
      <c r="F8744" s="230"/>
      <c r="H8744" s="220"/>
      <c r="I8744" s="223"/>
    </row>
    <row r="8745" spans="1:9">
      <c r="A8745" s="230"/>
      <c r="B8745" s="230"/>
      <c r="C8745" s="231"/>
      <c r="D8745" s="223"/>
      <c r="E8745" s="227"/>
      <c r="F8745" s="230"/>
      <c r="H8745" s="220"/>
      <c r="I8745" s="223"/>
    </row>
    <row r="8746" spans="1:9">
      <c r="A8746" s="230"/>
      <c r="B8746" s="230"/>
      <c r="C8746" s="231"/>
      <c r="D8746" s="223"/>
      <c r="E8746" s="227"/>
      <c r="F8746" s="230"/>
      <c r="H8746" s="220"/>
      <c r="I8746" s="223"/>
    </row>
    <row r="8747" spans="1:9">
      <c r="A8747" s="230"/>
      <c r="B8747" s="230"/>
      <c r="C8747" s="231"/>
      <c r="D8747" s="223"/>
      <c r="E8747" s="227"/>
      <c r="F8747" s="230"/>
      <c r="H8747" s="220"/>
      <c r="I8747" s="223"/>
    </row>
    <row r="8748" spans="1:9">
      <c r="A8748" s="230"/>
      <c r="B8748" s="230"/>
      <c r="C8748" s="231"/>
      <c r="D8748" s="223"/>
      <c r="E8748" s="227"/>
      <c r="F8748" s="230"/>
      <c r="H8748" s="220"/>
      <c r="I8748" s="223"/>
    </row>
    <row r="8749" spans="1:9">
      <c r="A8749" s="230"/>
      <c r="B8749" s="230"/>
      <c r="C8749" s="231"/>
      <c r="D8749" s="223"/>
      <c r="E8749" s="227"/>
      <c r="F8749" s="230"/>
      <c r="H8749" s="220"/>
      <c r="I8749" s="223"/>
    </row>
    <row r="8750" spans="1:9">
      <c r="A8750" s="230"/>
      <c r="B8750" s="230"/>
      <c r="C8750" s="231"/>
      <c r="D8750" s="223"/>
      <c r="E8750" s="227"/>
      <c r="F8750" s="230"/>
      <c r="H8750" s="220"/>
      <c r="I8750" s="223"/>
    </row>
    <row r="8751" spans="1:9">
      <c r="A8751" s="230"/>
      <c r="B8751" s="230"/>
      <c r="C8751" s="231"/>
      <c r="D8751" s="223"/>
      <c r="E8751" s="227"/>
      <c r="F8751" s="230"/>
      <c r="H8751" s="220"/>
      <c r="I8751" s="223"/>
    </row>
    <row r="8752" spans="1:9">
      <c r="A8752" s="230"/>
      <c r="B8752" s="230"/>
      <c r="C8752" s="231"/>
      <c r="D8752" s="223"/>
      <c r="E8752" s="227"/>
      <c r="F8752" s="230"/>
      <c r="H8752" s="220"/>
      <c r="I8752" s="223"/>
    </row>
    <row r="8753" spans="1:9">
      <c r="A8753" s="230"/>
      <c r="B8753" s="230"/>
      <c r="C8753" s="231"/>
      <c r="D8753" s="223"/>
      <c r="E8753" s="227"/>
      <c r="F8753" s="230"/>
      <c r="H8753" s="220"/>
      <c r="I8753" s="223"/>
    </row>
    <row r="8754" spans="1:9">
      <c r="A8754" s="230"/>
      <c r="B8754" s="230"/>
      <c r="C8754" s="231"/>
      <c r="D8754" s="223"/>
      <c r="E8754" s="227"/>
      <c r="F8754" s="230"/>
      <c r="H8754" s="220"/>
      <c r="I8754" s="223"/>
    </row>
    <row r="8755" spans="1:9">
      <c r="A8755" s="230"/>
      <c r="B8755" s="230"/>
      <c r="C8755" s="231"/>
      <c r="D8755" s="223"/>
      <c r="E8755" s="227"/>
      <c r="F8755" s="230"/>
      <c r="H8755" s="220"/>
      <c r="I8755" s="223"/>
    </row>
    <row r="8756" spans="1:9">
      <c r="A8756" s="230"/>
      <c r="B8756" s="230"/>
      <c r="C8756" s="231"/>
      <c r="D8756" s="223"/>
      <c r="E8756" s="227"/>
      <c r="F8756" s="230"/>
      <c r="H8756" s="220"/>
      <c r="I8756" s="223"/>
    </row>
    <row r="8757" spans="1:9">
      <c r="A8757" s="230"/>
      <c r="B8757" s="230"/>
      <c r="C8757" s="231"/>
      <c r="D8757" s="223"/>
      <c r="E8757" s="227"/>
      <c r="F8757" s="230"/>
      <c r="H8757" s="220"/>
      <c r="I8757" s="223"/>
    </row>
    <row r="8758" spans="1:9">
      <c r="A8758" s="230"/>
      <c r="B8758" s="230"/>
      <c r="C8758" s="231"/>
      <c r="D8758" s="223"/>
      <c r="E8758" s="227"/>
      <c r="F8758" s="230"/>
      <c r="H8758" s="220"/>
      <c r="I8758" s="223"/>
    </row>
    <row r="8759" spans="1:9">
      <c r="A8759" s="230"/>
      <c r="B8759" s="230"/>
      <c r="C8759" s="231"/>
      <c r="D8759" s="223"/>
      <c r="E8759" s="227"/>
      <c r="F8759" s="230"/>
      <c r="H8759" s="220"/>
      <c r="I8759" s="223"/>
    </row>
    <row r="8760" spans="1:9">
      <c r="A8760" s="230"/>
      <c r="B8760" s="230"/>
      <c r="C8760" s="231"/>
      <c r="D8760" s="223"/>
      <c r="E8760" s="227"/>
      <c r="F8760" s="230"/>
      <c r="H8760" s="220"/>
      <c r="I8760" s="223"/>
    </row>
    <row r="8761" spans="1:9">
      <c r="A8761" s="230"/>
      <c r="B8761" s="230"/>
      <c r="C8761" s="231"/>
      <c r="D8761" s="223"/>
      <c r="E8761" s="227"/>
      <c r="F8761" s="230"/>
      <c r="H8761" s="220"/>
      <c r="I8761" s="223"/>
    </row>
    <row r="8762" spans="1:9">
      <c r="A8762" s="230"/>
      <c r="B8762" s="230"/>
      <c r="C8762" s="231"/>
      <c r="D8762" s="223"/>
      <c r="E8762" s="227"/>
      <c r="F8762" s="230"/>
      <c r="H8762" s="220"/>
      <c r="I8762" s="223"/>
    </row>
    <row r="8763" spans="1:9">
      <c r="A8763" s="230"/>
      <c r="B8763" s="230"/>
      <c r="C8763" s="231"/>
      <c r="D8763" s="223"/>
      <c r="E8763" s="227"/>
      <c r="F8763" s="230"/>
      <c r="H8763" s="220"/>
      <c r="I8763" s="223"/>
    </row>
    <row r="8764" spans="1:9">
      <c r="A8764" s="230"/>
      <c r="B8764" s="230"/>
      <c r="C8764" s="231"/>
      <c r="D8764" s="223"/>
      <c r="E8764" s="227"/>
      <c r="F8764" s="230"/>
      <c r="H8764" s="220"/>
      <c r="I8764" s="223"/>
    </row>
    <row r="8765" spans="1:9">
      <c r="A8765" s="230"/>
      <c r="B8765" s="230"/>
      <c r="C8765" s="231"/>
      <c r="D8765" s="223"/>
      <c r="E8765" s="227"/>
      <c r="F8765" s="230"/>
      <c r="H8765" s="220"/>
      <c r="I8765" s="223"/>
    </row>
    <row r="8766" spans="1:9">
      <c r="A8766" s="230"/>
      <c r="B8766" s="230"/>
      <c r="C8766" s="231"/>
      <c r="D8766" s="223"/>
      <c r="E8766" s="227"/>
      <c r="F8766" s="230"/>
      <c r="H8766" s="220"/>
      <c r="I8766" s="223"/>
    </row>
    <row r="8767" spans="1:9">
      <c r="A8767" s="230"/>
      <c r="B8767" s="230"/>
      <c r="C8767" s="231"/>
      <c r="D8767" s="223"/>
      <c r="E8767" s="227"/>
      <c r="F8767" s="230"/>
      <c r="H8767" s="220"/>
      <c r="I8767" s="223"/>
    </row>
    <row r="8768" spans="1:9">
      <c r="A8768" s="230"/>
      <c r="B8768" s="230"/>
      <c r="C8768" s="231"/>
      <c r="D8768" s="223"/>
      <c r="E8768" s="227"/>
      <c r="F8768" s="230"/>
      <c r="H8768" s="220"/>
      <c r="I8768" s="223"/>
    </row>
    <row r="8769" spans="1:9">
      <c r="A8769" s="230"/>
      <c r="B8769" s="230"/>
      <c r="C8769" s="231"/>
      <c r="D8769" s="223"/>
      <c r="E8769" s="227"/>
      <c r="F8769" s="230"/>
      <c r="H8769" s="220"/>
      <c r="I8769" s="223"/>
    </row>
    <row r="8770" spans="1:9">
      <c r="A8770" s="230"/>
      <c r="B8770" s="230"/>
      <c r="C8770" s="231"/>
      <c r="D8770" s="223"/>
      <c r="E8770" s="227"/>
      <c r="F8770" s="230"/>
      <c r="H8770" s="220"/>
      <c r="I8770" s="223"/>
    </row>
    <row r="8771" spans="1:9">
      <c r="A8771" s="230"/>
      <c r="B8771" s="230"/>
      <c r="C8771" s="231"/>
      <c r="D8771" s="223"/>
      <c r="E8771" s="227"/>
      <c r="F8771" s="230"/>
      <c r="H8771" s="220"/>
      <c r="I8771" s="223"/>
    </row>
    <row r="8772" spans="1:9">
      <c r="A8772" s="230"/>
      <c r="B8772" s="230"/>
      <c r="C8772" s="231"/>
      <c r="D8772" s="223"/>
      <c r="E8772" s="227"/>
      <c r="F8772" s="230"/>
      <c r="H8772" s="220"/>
      <c r="I8772" s="223"/>
    </row>
    <row r="8773" spans="1:9">
      <c r="A8773" s="230"/>
      <c r="B8773" s="230"/>
      <c r="C8773" s="231"/>
      <c r="D8773" s="223"/>
      <c r="E8773" s="227"/>
      <c r="F8773" s="230"/>
      <c r="H8773" s="220"/>
      <c r="I8773" s="223"/>
    </row>
    <row r="8774" spans="1:9">
      <c r="A8774" s="230"/>
      <c r="B8774" s="230"/>
      <c r="C8774" s="231"/>
      <c r="D8774" s="223"/>
      <c r="E8774" s="227"/>
      <c r="F8774" s="230"/>
      <c r="H8774" s="220"/>
      <c r="I8774" s="223"/>
    </row>
    <row r="8775" spans="1:9">
      <c r="A8775" s="230"/>
      <c r="B8775" s="230"/>
      <c r="C8775" s="231"/>
      <c r="D8775" s="223"/>
      <c r="E8775" s="227"/>
      <c r="F8775" s="230"/>
      <c r="H8775" s="220"/>
      <c r="I8775" s="223"/>
    </row>
    <row r="8776" spans="1:9">
      <c r="A8776" s="230"/>
      <c r="B8776" s="230"/>
      <c r="C8776" s="231"/>
      <c r="D8776" s="223"/>
      <c r="E8776" s="227"/>
      <c r="F8776" s="230"/>
      <c r="H8776" s="220"/>
      <c r="I8776" s="223"/>
    </row>
    <row r="8777" spans="1:9">
      <c r="A8777" s="230"/>
      <c r="B8777" s="230"/>
      <c r="C8777" s="231"/>
      <c r="D8777" s="223"/>
      <c r="E8777" s="227"/>
      <c r="F8777" s="230"/>
      <c r="H8777" s="220"/>
      <c r="I8777" s="223"/>
    </row>
    <row r="8778" spans="1:9">
      <c r="A8778" s="230"/>
      <c r="B8778" s="230"/>
      <c r="C8778" s="231"/>
      <c r="D8778" s="223"/>
      <c r="E8778" s="227"/>
      <c r="F8778" s="230"/>
      <c r="H8778" s="220"/>
      <c r="I8778" s="223"/>
    </row>
    <row r="8779" spans="1:9">
      <c r="A8779" s="230"/>
      <c r="B8779" s="230"/>
      <c r="C8779" s="231"/>
      <c r="D8779" s="223"/>
      <c r="E8779" s="227"/>
      <c r="F8779" s="230"/>
      <c r="H8779" s="220"/>
      <c r="I8779" s="223"/>
    </row>
    <row r="8780" spans="1:9">
      <c r="A8780" s="230"/>
      <c r="B8780" s="230"/>
      <c r="C8780" s="231"/>
      <c r="D8780" s="223"/>
      <c r="E8780" s="227"/>
      <c r="F8780" s="230"/>
      <c r="H8780" s="220"/>
      <c r="I8780" s="223"/>
    </row>
    <row r="8781" spans="1:9">
      <c r="A8781" s="230"/>
      <c r="B8781" s="230"/>
      <c r="C8781" s="231"/>
      <c r="D8781" s="223"/>
      <c r="E8781" s="227"/>
      <c r="F8781" s="230"/>
      <c r="H8781" s="220"/>
      <c r="I8781" s="223"/>
    </row>
    <row r="8782" spans="1:9">
      <c r="A8782" s="230"/>
      <c r="B8782" s="230"/>
      <c r="C8782" s="231"/>
      <c r="D8782" s="223"/>
      <c r="E8782" s="227"/>
      <c r="F8782" s="230"/>
      <c r="H8782" s="220"/>
      <c r="I8782" s="223"/>
    </row>
    <row r="8783" spans="1:9">
      <c r="A8783" s="230"/>
      <c r="B8783" s="230"/>
      <c r="C8783" s="231"/>
      <c r="D8783" s="223"/>
      <c r="E8783" s="227"/>
      <c r="F8783" s="230"/>
      <c r="H8783" s="220"/>
      <c r="I8783" s="223"/>
    </row>
    <row r="8784" spans="1:9">
      <c r="A8784" s="230"/>
      <c r="B8784" s="230"/>
      <c r="C8784" s="231"/>
      <c r="D8784" s="223"/>
      <c r="E8784" s="227"/>
      <c r="F8784" s="230"/>
      <c r="H8784" s="220"/>
      <c r="I8784" s="223"/>
    </row>
    <row r="8785" spans="1:9">
      <c r="A8785" s="230"/>
      <c r="B8785" s="230"/>
      <c r="C8785" s="231"/>
      <c r="D8785" s="223"/>
      <c r="E8785" s="227"/>
      <c r="F8785" s="230"/>
      <c r="H8785" s="220"/>
      <c r="I8785" s="223"/>
    </row>
    <row r="8786" spans="1:9">
      <c r="A8786" s="230"/>
      <c r="B8786" s="230"/>
      <c r="C8786" s="231"/>
      <c r="D8786" s="223"/>
      <c r="E8786" s="227"/>
      <c r="F8786" s="230"/>
      <c r="H8786" s="220"/>
      <c r="I8786" s="223"/>
    </row>
    <row r="8787" spans="1:9">
      <c r="A8787" s="230"/>
      <c r="B8787" s="230"/>
      <c r="C8787" s="231"/>
      <c r="D8787" s="223"/>
      <c r="E8787" s="227"/>
      <c r="F8787" s="230"/>
      <c r="H8787" s="220"/>
      <c r="I8787" s="223"/>
    </row>
    <row r="8788" spans="1:9">
      <c r="A8788" s="230"/>
      <c r="B8788" s="230"/>
      <c r="C8788" s="231"/>
      <c r="D8788" s="223"/>
      <c r="E8788" s="227"/>
      <c r="F8788" s="230"/>
      <c r="H8788" s="220"/>
      <c r="I8788" s="223"/>
    </row>
    <row r="8789" spans="1:9">
      <c r="A8789" s="230"/>
      <c r="B8789" s="230"/>
      <c r="C8789" s="231"/>
      <c r="D8789" s="223"/>
      <c r="E8789" s="227"/>
      <c r="F8789" s="230"/>
      <c r="H8789" s="220"/>
      <c r="I8789" s="223"/>
    </row>
    <row r="8790" spans="1:9">
      <c r="A8790" s="230"/>
      <c r="B8790" s="230"/>
      <c r="C8790" s="231"/>
      <c r="D8790" s="223"/>
      <c r="E8790" s="227"/>
      <c r="F8790" s="230"/>
      <c r="H8790" s="220"/>
      <c r="I8790" s="223"/>
    </row>
    <row r="8791" spans="1:9">
      <c r="A8791" s="230"/>
      <c r="B8791" s="230"/>
      <c r="C8791" s="231"/>
      <c r="D8791" s="223"/>
      <c r="E8791" s="227"/>
      <c r="F8791" s="230"/>
      <c r="H8791" s="220"/>
      <c r="I8791" s="223"/>
    </row>
    <row r="8792" spans="1:9">
      <c r="A8792" s="230"/>
      <c r="B8792" s="230"/>
      <c r="C8792" s="231"/>
      <c r="D8792" s="223"/>
      <c r="E8792" s="227"/>
      <c r="F8792" s="230"/>
      <c r="H8792" s="220"/>
      <c r="I8792" s="223"/>
    </row>
    <row r="8793" spans="1:9">
      <c r="A8793" s="230"/>
      <c r="B8793" s="230"/>
      <c r="C8793" s="231"/>
      <c r="D8793" s="223"/>
      <c r="E8793" s="227"/>
      <c r="F8793" s="230"/>
      <c r="H8793" s="220"/>
      <c r="I8793" s="223"/>
    </row>
    <row r="8794" spans="1:9">
      <c r="A8794" s="230"/>
      <c r="B8794" s="230"/>
      <c r="C8794" s="231"/>
      <c r="D8794" s="223"/>
      <c r="E8794" s="227"/>
      <c r="F8794" s="230"/>
      <c r="H8794" s="220"/>
      <c r="I8794" s="223"/>
    </row>
    <row r="8795" spans="1:9">
      <c r="A8795" s="230"/>
      <c r="B8795" s="230"/>
      <c r="C8795" s="231"/>
      <c r="D8795" s="223"/>
      <c r="E8795" s="227"/>
      <c r="F8795" s="230"/>
      <c r="H8795" s="220"/>
      <c r="I8795" s="223"/>
    </row>
    <row r="8796" spans="1:9">
      <c r="A8796" s="230"/>
      <c r="B8796" s="230"/>
      <c r="C8796" s="231"/>
      <c r="D8796" s="223"/>
      <c r="E8796" s="227"/>
      <c r="F8796" s="230"/>
      <c r="H8796" s="220"/>
      <c r="I8796" s="223"/>
    </row>
    <row r="8797" spans="1:9">
      <c r="A8797" s="230"/>
      <c r="B8797" s="230"/>
      <c r="C8797" s="231"/>
      <c r="D8797" s="223"/>
      <c r="E8797" s="227"/>
      <c r="F8797" s="230"/>
      <c r="H8797" s="220"/>
      <c r="I8797" s="223"/>
    </row>
    <row r="8798" spans="1:9">
      <c r="A8798" s="230"/>
      <c r="B8798" s="230"/>
      <c r="C8798" s="231"/>
      <c r="D8798" s="223"/>
      <c r="E8798" s="227"/>
      <c r="F8798" s="230"/>
      <c r="H8798" s="220"/>
      <c r="I8798" s="223"/>
    </row>
    <row r="8799" spans="1:9">
      <c r="A8799" s="230"/>
      <c r="B8799" s="230"/>
      <c r="C8799" s="231"/>
      <c r="D8799" s="223"/>
      <c r="E8799" s="227"/>
      <c r="F8799" s="230"/>
      <c r="H8799" s="220"/>
      <c r="I8799" s="223"/>
    </row>
    <row r="8800" spans="1:9">
      <c r="A8800" s="230"/>
      <c r="B8800" s="230"/>
      <c r="C8800" s="231"/>
      <c r="D8800" s="223"/>
      <c r="E8800" s="227"/>
      <c r="F8800" s="230"/>
      <c r="H8800" s="220"/>
      <c r="I8800" s="223"/>
    </row>
    <row r="8801" spans="1:9">
      <c r="A8801" s="230"/>
      <c r="B8801" s="230"/>
      <c r="C8801" s="231"/>
      <c r="D8801" s="223"/>
      <c r="E8801" s="227"/>
      <c r="F8801" s="230"/>
      <c r="H8801" s="220"/>
      <c r="I8801" s="223"/>
    </row>
    <row r="8802" spans="1:9">
      <c r="A8802" s="230"/>
      <c r="B8802" s="230"/>
      <c r="C8802" s="231"/>
      <c r="D8802" s="223"/>
      <c r="E8802" s="227"/>
      <c r="F8802" s="230"/>
      <c r="H8802" s="220"/>
      <c r="I8802" s="223"/>
    </row>
    <row r="8803" spans="1:9">
      <c r="A8803" s="230"/>
      <c r="B8803" s="230"/>
      <c r="C8803" s="231"/>
      <c r="D8803" s="223"/>
      <c r="E8803" s="227"/>
      <c r="F8803" s="230"/>
      <c r="H8803" s="220"/>
      <c r="I8803" s="223"/>
    </row>
    <row r="8804" spans="1:9">
      <c r="A8804" s="230"/>
      <c r="B8804" s="230"/>
      <c r="C8804" s="231"/>
      <c r="D8804" s="223"/>
      <c r="E8804" s="227"/>
      <c r="F8804" s="230"/>
      <c r="H8804" s="220"/>
      <c r="I8804" s="223"/>
    </row>
    <row r="8805" spans="1:9">
      <c r="A8805" s="230"/>
      <c r="B8805" s="230"/>
      <c r="C8805" s="231"/>
      <c r="D8805" s="223"/>
      <c r="E8805" s="227"/>
      <c r="F8805" s="230"/>
      <c r="H8805" s="220"/>
      <c r="I8805" s="223"/>
    </row>
    <row r="8806" spans="1:9">
      <c r="A8806" s="230"/>
      <c r="B8806" s="230"/>
      <c r="C8806" s="231"/>
      <c r="D8806" s="223"/>
      <c r="E8806" s="227"/>
      <c r="F8806" s="230"/>
      <c r="H8806" s="220"/>
      <c r="I8806" s="223"/>
    </row>
    <row r="8807" spans="1:9">
      <c r="A8807" s="230"/>
      <c r="B8807" s="230"/>
      <c r="C8807" s="231"/>
      <c r="D8807" s="223"/>
      <c r="E8807" s="227"/>
      <c r="F8807" s="230"/>
      <c r="H8807" s="220"/>
      <c r="I8807" s="223"/>
    </row>
    <row r="8808" spans="1:9">
      <c r="A8808" s="230"/>
      <c r="B8808" s="230"/>
      <c r="C8808" s="231"/>
      <c r="D8808" s="223"/>
      <c r="E8808" s="227"/>
      <c r="F8808" s="230"/>
      <c r="H8808" s="220"/>
      <c r="I8808" s="223"/>
    </row>
    <row r="8809" spans="1:9">
      <c r="A8809" s="230"/>
      <c r="B8809" s="230"/>
      <c r="C8809" s="231"/>
      <c r="D8809" s="223"/>
      <c r="E8809" s="227"/>
      <c r="F8809" s="230"/>
      <c r="H8809" s="220"/>
      <c r="I8809" s="223"/>
    </row>
    <row r="8810" spans="1:9">
      <c r="A8810" s="230"/>
      <c r="B8810" s="230"/>
      <c r="C8810" s="231"/>
      <c r="D8810" s="223"/>
      <c r="E8810" s="227"/>
      <c r="F8810" s="230"/>
      <c r="H8810" s="220"/>
      <c r="I8810" s="223"/>
    </row>
    <row r="8811" spans="1:9">
      <c r="A8811" s="230"/>
      <c r="B8811" s="230"/>
      <c r="C8811" s="231"/>
      <c r="D8811" s="223"/>
      <c r="E8811" s="227"/>
      <c r="F8811" s="230"/>
      <c r="H8811" s="220"/>
      <c r="I8811" s="223"/>
    </row>
    <row r="8812" spans="1:9">
      <c r="A8812" s="230"/>
      <c r="B8812" s="230"/>
      <c r="C8812" s="231"/>
      <c r="D8812" s="223"/>
      <c r="E8812" s="227"/>
      <c r="F8812" s="230"/>
      <c r="H8812" s="220"/>
      <c r="I8812" s="223"/>
    </row>
    <row r="8813" spans="1:9">
      <c r="A8813" s="230"/>
      <c r="B8813" s="230"/>
      <c r="C8813" s="231"/>
      <c r="D8813" s="223"/>
      <c r="E8813" s="227"/>
      <c r="F8813" s="230"/>
      <c r="H8813" s="220"/>
      <c r="I8813" s="223"/>
    </row>
    <row r="8814" spans="1:9">
      <c r="A8814" s="230"/>
      <c r="B8814" s="230"/>
      <c r="C8814" s="231"/>
      <c r="D8814" s="223"/>
      <c r="E8814" s="227"/>
      <c r="F8814" s="230"/>
      <c r="H8814" s="220"/>
      <c r="I8814" s="223"/>
    </row>
    <row r="8815" spans="1:9">
      <c r="A8815" s="230"/>
      <c r="B8815" s="230"/>
      <c r="C8815" s="231"/>
      <c r="D8815" s="223"/>
      <c r="E8815" s="227"/>
      <c r="F8815" s="230"/>
      <c r="H8815" s="220"/>
      <c r="I8815" s="223"/>
    </row>
    <row r="8816" spans="1:9">
      <c r="A8816" s="230"/>
      <c r="B8816" s="230"/>
      <c r="C8816" s="231"/>
      <c r="D8816" s="223"/>
      <c r="E8816" s="227"/>
      <c r="F8816" s="230"/>
      <c r="H8816" s="220"/>
      <c r="I8816" s="223"/>
    </row>
    <row r="8817" spans="1:9">
      <c r="A8817" s="230"/>
      <c r="B8817" s="230"/>
      <c r="C8817" s="231"/>
      <c r="D8817" s="223"/>
      <c r="E8817" s="227"/>
      <c r="F8817" s="230"/>
      <c r="H8817" s="220"/>
      <c r="I8817" s="223"/>
    </row>
    <row r="8818" spans="1:9">
      <c r="A8818" s="230"/>
      <c r="B8818" s="230"/>
      <c r="C8818" s="231"/>
      <c r="D8818" s="223"/>
      <c r="E8818" s="227"/>
      <c r="F8818" s="230"/>
      <c r="H8818" s="220"/>
      <c r="I8818" s="223"/>
    </row>
    <row r="8819" spans="1:9">
      <c r="A8819" s="230"/>
      <c r="B8819" s="230"/>
      <c r="C8819" s="231"/>
      <c r="D8819" s="223"/>
      <c r="E8819" s="227"/>
      <c r="F8819" s="230"/>
      <c r="H8819" s="220"/>
      <c r="I8819" s="223"/>
    </row>
    <row r="8820" spans="1:9">
      <c r="A8820" s="230"/>
      <c r="B8820" s="230"/>
      <c r="C8820" s="231"/>
      <c r="D8820" s="223"/>
      <c r="E8820" s="227"/>
      <c r="F8820" s="230"/>
      <c r="H8820" s="220"/>
      <c r="I8820" s="223"/>
    </row>
    <row r="8821" spans="1:9">
      <c r="A8821" s="230"/>
      <c r="B8821" s="230"/>
      <c r="C8821" s="231"/>
      <c r="D8821" s="223"/>
      <c r="E8821" s="227"/>
      <c r="F8821" s="230"/>
      <c r="H8821" s="220"/>
      <c r="I8821" s="223"/>
    </row>
    <row r="8822" spans="1:9">
      <c r="A8822" s="230"/>
      <c r="B8822" s="230"/>
      <c r="C8822" s="231"/>
      <c r="D8822" s="223"/>
      <c r="E8822" s="227"/>
      <c r="F8822" s="230"/>
      <c r="H8822" s="220"/>
      <c r="I8822" s="223"/>
    </row>
    <row r="8823" spans="1:9">
      <c r="A8823" s="230"/>
      <c r="B8823" s="230"/>
      <c r="C8823" s="231"/>
      <c r="D8823" s="223"/>
      <c r="E8823" s="227"/>
      <c r="F8823" s="230"/>
      <c r="H8823" s="220"/>
      <c r="I8823" s="223"/>
    </row>
    <row r="8824" spans="1:9">
      <c r="A8824" s="230"/>
      <c r="B8824" s="230"/>
      <c r="C8824" s="231"/>
      <c r="D8824" s="223"/>
      <c r="E8824" s="227"/>
      <c r="F8824" s="230"/>
      <c r="H8824" s="220"/>
      <c r="I8824" s="223"/>
    </row>
    <row r="8825" spans="1:9">
      <c r="A8825" s="230"/>
      <c r="B8825" s="230"/>
      <c r="C8825" s="231"/>
      <c r="D8825" s="223"/>
      <c r="E8825" s="227"/>
      <c r="F8825" s="230"/>
      <c r="H8825" s="220"/>
      <c r="I8825" s="223"/>
    </row>
    <row r="8826" spans="1:9">
      <c r="A8826" s="230"/>
      <c r="B8826" s="230"/>
      <c r="C8826" s="231"/>
      <c r="D8826" s="223"/>
      <c r="E8826" s="227"/>
      <c r="F8826" s="230"/>
      <c r="H8826" s="220"/>
      <c r="I8826" s="223"/>
    </row>
    <row r="8827" spans="1:9">
      <c r="A8827" s="230"/>
      <c r="B8827" s="230"/>
      <c r="C8827" s="231"/>
      <c r="D8827" s="223"/>
      <c r="E8827" s="227"/>
      <c r="F8827" s="230"/>
      <c r="H8827" s="220"/>
      <c r="I8827" s="223"/>
    </row>
    <row r="8828" spans="1:9">
      <c r="A8828" s="230"/>
      <c r="B8828" s="230"/>
      <c r="C8828" s="231"/>
      <c r="D8828" s="223"/>
      <c r="E8828" s="227"/>
      <c r="F8828" s="230"/>
      <c r="H8828" s="220"/>
      <c r="I8828" s="223"/>
    </row>
    <row r="8829" spans="1:9">
      <c r="A8829" s="230"/>
      <c r="B8829" s="230"/>
      <c r="C8829" s="231"/>
      <c r="D8829" s="223"/>
      <c r="E8829" s="227"/>
      <c r="F8829" s="230"/>
      <c r="H8829" s="220"/>
      <c r="I8829" s="223"/>
    </row>
    <row r="8830" spans="1:9">
      <c r="A8830" s="230"/>
      <c r="B8830" s="230"/>
      <c r="C8830" s="231"/>
      <c r="D8830" s="223"/>
      <c r="E8830" s="227"/>
      <c r="F8830" s="230"/>
      <c r="H8830" s="220"/>
      <c r="I8830" s="223"/>
    </row>
    <row r="8831" spans="1:9">
      <c r="A8831" s="230"/>
      <c r="B8831" s="230"/>
      <c r="C8831" s="231"/>
      <c r="D8831" s="223"/>
      <c r="E8831" s="227"/>
      <c r="F8831" s="230"/>
      <c r="H8831" s="220"/>
      <c r="I8831" s="223"/>
    </row>
    <row r="8832" spans="1:9">
      <c r="A8832" s="230"/>
      <c r="B8832" s="230"/>
      <c r="C8832" s="231"/>
      <c r="D8832" s="223"/>
      <c r="E8832" s="227"/>
      <c r="F8832" s="230"/>
      <c r="H8832" s="220"/>
      <c r="I8832" s="223"/>
    </row>
    <row r="8833" spans="1:9">
      <c r="A8833" s="230"/>
      <c r="B8833" s="230"/>
      <c r="C8833" s="231"/>
      <c r="D8833" s="223"/>
      <c r="E8833" s="227"/>
      <c r="F8833" s="230"/>
      <c r="H8833" s="220"/>
      <c r="I8833" s="223"/>
    </row>
    <row r="8834" spans="1:9">
      <c r="A8834" s="230"/>
      <c r="B8834" s="230"/>
      <c r="C8834" s="231"/>
      <c r="D8834" s="223"/>
      <c r="E8834" s="227"/>
      <c r="F8834" s="230"/>
      <c r="H8834" s="220"/>
      <c r="I8834" s="223"/>
    </row>
    <row r="8835" spans="1:9">
      <c r="A8835" s="230"/>
      <c r="B8835" s="230"/>
      <c r="C8835" s="231"/>
      <c r="D8835" s="223"/>
      <c r="E8835" s="227"/>
      <c r="F8835" s="230"/>
      <c r="H8835" s="220"/>
      <c r="I8835" s="223"/>
    </row>
    <row r="8836" spans="1:9">
      <c r="A8836" s="230"/>
      <c r="B8836" s="230"/>
      <c r="C8836" s="231"/>
      <c r="D8836" s="223"/>
      <c r="E8836" s="227"/>
      <c r="F8836" s="230"/>
      <c r="H8836" s="220"/>
      <c r="I8836" s="223"/>
    </row>
    <row r="8837" spans="1:9">
      <c r="A8837" s="230"/>
      <c r="B8837" s="230"/>
      <c r="C8837" s="231"/>
      <c r="D8837" s="223"/>
      <c r="E8837" s="227"/>
      <c r="F8837" s="230"/>
      <c r="H8837" s="220"/>
      <c r="I8837" s="223"/>
    </row>
    <row r="8838" spans="1:9">
      <c r="A8838" s="230"/>
      <c r="B8838" s="230"/>
      <c r="C8838" s="231"/>
      <c r="D8838" s="223"/>
      <c r="E8838" s="227"/>
      <c r="F8838" s="230"/>
      <c r="H8838" s="220"/>
      <c r="I8838" s="223"/>
    </row>
    <row r="8839" spans="1:9">
      <c r="A8839" s="230"/>
      <c r="B8839" s="230"/>
      <c r="C8839" s="231"/>
      <c r="D8839" s="223"/>
      <c r="E8839" s="227"/>
      <c r="F8839" s="230"/>
      <c r="H8839" s="220"/>
      <c r="I8839" s="223"/>
    </row>
    <row r="8840" spans="1:9">
      <c r="A8840" s="230"/>
      <c r="B8840" s="230"/>
      <c r="C8840" s="231"/>
      <c r="D8840" s="223"/>
      <c r="E8840" s="227"/>
      <c r="F8840" s="230"/>
      <c r="H8840" s="220"/>
      <c r="I8840" s="223"/>
    </row>
    <row r="8841" spans="1:9">
      <c r="A8841" s="230"/>
      <c r="B8841" s="230"/>
      <c r="C8841" s="231"/>
      <c r="D8841" s="223"/>
      <c r="E8841" s="227"/>
      <c r="F8841" s="230"/>
      <c r="H8841" s="220"/>
      <c r="I8841" s="223"/>
    </row>
    <row r="8842" spans="1:9">
      <c r="A8842" s="230"/>
      <c r="B8842" s="230"/>
      <c r="C8842" s="231"/>
      <c r="D8842" s="223"/>
      <c r="E8842" s="227"/>
      <c r="F8842" s="230"/>
      <c r="H8842" s="220"/>
      <c r="I8842" s="223"/>
    </row>
    <row r="8843" spans="1:9">
      <c r="A8843" s="230"/>
      <c r="B8843" s="230"/>
      <c r="C8843" s="231"/>
      <c r="D8843" s="223"/>
      <c r="E8843" s="227"/>
      <c r="F8843" s="230"/>
      <c r="H8843" s="220"/>
      <c r="I8843" s="223"/>
    </row>
    <row r="8844" spans="1:9">
      <c r="A8844" s="230"/>
      <c r="B8844" s="230"/>
      <c r="C8844" s="231"/>
      <c r="D8844" s="223"/>
      <c r="E8844" s="227"/>
      <c r="F8844" s="230"/>
      <c r="H8844" s="220"/>
      <c r="I8844" s="223"/>
    </row>
    <row r="8845" spans="1:9">
      <c r="A8845" s="230"/>
      <c r="B8845" s="230"/>
      <c r="C8845" s="231"/>
      <c r="D8845" s="223"/>
      <c r="E8845" s="227"/>
      <c r="F8845" s="230"/>
      <c r="H8845" s="220"/>
      <c r="I8845" s="223"/>
    </row>
    <row r="8846" spans="1:9">
      <c r="A8846" s="230"/>
      <c r="B8846" s="230"/>
      <c r="C8846" s="231"/>
      <c r="D8846" s="223"/>
      <c r="E8846" s="227"/>
      <c r="F8846" s="230"/>
      <c r="H8846" s="220"/>
      <c r="I8846" s="223"/>
    </row>
    <row r="8847" spans="1:9">
      <c r="A8847" s="230"/>
      <c r="B8847" s="230"/>
      <c r="C8847" s="231"/>
      <c r="D8847" s="223"/>
      <c r="E8847" s="227"/>
      <c r="F8847" s="230"/>
      <c r="H8847" s="220"/>
      <c r="I8847" s="223"/>
    </row>
    <row r="8848" spans="1:9">
      <c r="A8848" s="230"/>
      <c r="B8848" s="230"/>
      <c r="C8848" s="231"/>
      <c r="D8848" s="223"/>
      <c r="E8848" s="227"/>
      <c r="F8848" s="230"/>
      <c r="H8848" s="220"/>
      <c r="I8848" s="223"/>
    </row>
    <row r="8849" spans="1:9">
      <c r="A8849" s="230"/>
      <c r="B8849" s="230"/>
      <c r="C8849" s="231"/>
      <c r="D8849" s="223"/>
      <c r="E8849" s="227"/>
      <c r="F8849" s="230"/>
      <c r="H8849" s="220"/>
      <c r="I8849" s="223"/>
    </row>
    <row r="8850" spans="1:9">
      <c r="A8850" s="230"/>
      <c r="B8850" s="230"/>
      <c r="C8850" s="231"/>
      <c r="D8850" s="223"/>
      <c r="E8850" s="227"/>
      <c r="F8850" s="230"/>
      <c r="H8850" s="220"/>
      <c r="I8850" s="223"/>
    </row>
    <row r="8851" spans="1:9">
      <c r="A8851" s="230"/>
      <c r="B8851" s="230"/>
      <c r="C8851" s="231"/>
      <c r="D8851" s="223"/>
      <c r="E8851" s="227"/>
      <c r="F8851" s="230"/>
      <c r="H8851" s="220"/>
      <c r="I8851" s="223"/>
    </row>
    <row r="8852" spans="1:9">
      <c r="A8852" s="230"/>
      <c r="B8852" s="230"/>
      <c r="C8852" s="231"/>
      <c r="D8852" s="223"/>
      <c r="E8852" s="227"/>
      <c r="F8852" s="230"/>
      <c r="H8852" s="220"/>
      <c r="I8852" s="223"/>
    </row>
    <row r="8853" spans="1:9">
      <c r="A8853" s="230"/>
      <c r="B8853" s="230"/>
      <c r="C8853" s="231"/>
      <c r="D8853" s="223"/>
      <c r="E8853" s="227"/>
      <c r="F8853" s="230"/>
      <c r="H8853" s="220"/>
      <c r="I8853" s="223"/>
    </row>
    <row r="8854" spans="1:9">
      <c r="A8854" s="230"/>
      <c r="B8854" s="230"/>
      <c r="C8854" s="231"/>
      <c r="D8854" s="223"/>
      <c r="E8854" s="227"/>
      <c r="F8854" s="230"/>
      <c r="H8854" s="220"/>
      <c r="I8854" s="223"/>
    </row>
    <row r="8855" spans="1:9">
      <c r="A8855" s="230"/>
      <c r="B8855" s="230"/>
      <c r="C8855" s="231"/>
      <c r="D8855" s="223"/>
      <c r="E8855" s="227"/>
      <c r="F8855" s="230"/>
      <c r="H8855" s="220"/>
      <c r="I8855" s="223"/>
    </row>
    <row r="8856" spans="1:9">
      <c r="A8856" s="230"/>
      <c r="B8856" s="230"/>
      <c r="C8856" s="231"/>
      <c r="D8856" s="223"/>
      <c r="E8856" s="227"/>
      <c r="F8856" s="230"/>
      <c r="H8856" s="220"/>
      <c r="I8856" s="223"/>
    </row>
    <row r="8857" spans="1:9">
      <c r="A8857" s="230"/>
      <c r="B8857" s="230"/>
      <c r="C8857" s="231"/>
      <c r="D8857" s="223"/>
      <c r="E8857" s="227"/>
      <c r="F8857" s="230"/>
      <c r="H8857" s="220"/>
      <c r="I8857" s="223"/>
    </row>
    <row r="8858" spans="1:9">
      <c r="A8858" s="230"/>
      <c r="B8858" s="230"/>
      <c r="C8858" s="231"/>
      <c r="D8858" s="223"/>
      <c r="E8858" s="227"/>
      <c r="F8858" s="230"/>
      <c r="H8858" s="220"/>
      <c r="I8858" s="223"/>
    </row>
    <row r="8859" spans="1:9">
      <c r="A8859" s="230"/>
      <c r="B8859" s="230"/>
      <c r="C8859" s="231"/>
      <c r="D8859" s="223"/>
      <c r="E8859" s="227"/>
      <c r="F8859" s="230"/>
      <c r="H8859" s="220"/>
      <c r="I8859" s="223"/>
    </row>
    <row r="8860" spans="1:9">
      <c r="A8860" s="230"/>
      <c r="B8860" s="230"/>
      <c r="C8860" s="231"/>
      <c r="D8860" s="223"/>
      <c r="E8860" s="227"/>
      <c r="F8860" s="230"/>
      <c r="H8860" s="220"/>
      <c r="I8860" s="223"/>
    </row>
    <row r="8861" spans="1:9">
      <c r="A8861" s="230"/>
      <c r="B8861" s="230"/>
      <c r="C8861" s="231"/>
      <c r="D8861" s="223"/>
      <c r="E8861" s="227"/>
      <c r="F8861" s="230"/>
      <c r="H8861" s="220"/>
      <c r="I8861" s="223"/>
    </row>
    <row r="8862" spans="1:9">
      <c r="A8862" s="230"/>
      <c r="B8862" s="230"/>
      <c r="C8862" s="231"/>
      <c r="D8862" s="223"/>
      <c r="E8862" s="227"/>
      <c r="F8862" s="230"/>
      <c r="H8862" s="220"/>
      <c r="I8862" s="223"/>
    </row>
    <row r="8863" spans="1:9">
      <c r="A8863" s="230"/>
      <c r="B8863" s="230"/>
      <c r="C8863" s="231"/>
      <c r="D8863" s="223"/>
      <c r="E8863" s="227"/>
      <c r="F8863" s="230"/>
      <c r="H8863" s="220"/>
      <c r="I8863" s="223"/>
    </row>
    <row r="8864" spans="1:9">
      <c r="A8864" s="230"/>
      <c r="B8864" s="230"/>
      <c r="C8864" s="231"/>
      <c r="D8864" s="223"/>
      <c r="E8864" s="227"/>
      <c r="F8864" s="230"/>
      <c r="H8864" s="220"/>
      <c r="I8864" s="223"/>
    </row>
    <row r="8865" spans="1:9">
      <c r="A8865" s="230"/>
      <c r="B8865" s="230"/>
      <c r="C8865" s="231"/>
      <c r="D8865" s="223"/>
      <c r="E8865" s="227"/>
      <c r="F8865" s="230"/>
      <c r="H8865" s="220"/>
      <c r="I8865" s="223"/>
    </row>
    <row r="8866" spans="1:9">
      <c r="A8866" s="230"/>
      <c r="B8866" s="230"/>
      <c r="C8866" s="231"/>
      <c r="D8866" s="223"/>
      <c r="E8866" s="227"/>
      <c r="F8866" s="230"/>
      <c r="H8866" s="220"/>
      <c r="I8866" s="223"/>
    </row>
    <row r="8867" spans="1:9">
      <c r="A8867" s="230"/>
      <c r="B8867" s="230"/>
      <c r="C8867" s="231"/>
      <c r="D8867" s="223"/>
      <c r="E8867" s="227"/>
      <c r="F8867" s="230"/>
      <c r="H8867" s="220"/>
      <c r="I8867" s="223"/>
    </row>
    <row r="8868" spans="1:9">
      <c r="A8868" s="230"/>
      <c r="B8868" s="230"/>
      <c r="C8868" s="231"/>
      <c r="D8868" s="223"/>
      <c r="E8868" s="227"/>
      <c r="F8868" s="230"/>
      <c r="H8868" s="220"/>
      <c r="I8868" s="223"/>
    </row>
    <row r="8869" spans="1:9">
      <c r="A8869" s="230"/>
      <c r="B8869" s="230"/>
      <c r="C8869" s="231"/>
      <c r="D8869" s="223"/>
      <c r="E8869" s="227"/>
      <c r="F8869" s="230"/>
      <c r="H8869" s="220"/>
      <c r="I8869" s="223"/>
    </row>
    <row r="8870" spans="1:9">
      <c r="A8870" s="230"/>
      <c r="B8870" s="230"/>
      <c r="C8870" s="231"/>
      <c r="D8870" s="223"/>
      <c r="E8870" s="227"/>
      <c r="F8870" s="230"/>
      <c r="H8870" s="220"/>
      <c r="I8870" s="223"/>
    </row>
    <row r="8871" spans="1:9">
      <c r="A8871" s="230"/>
      <c r="B8871" s="230"/>
      <c r="C8871" s="231"/>
      <c r="D8871" s="223"/>
      <c r="E8871" s="227"/>
      <c r="F8871" s="230"/>
      <c r="H8871" s="220"/>
      <c r="I8871" s="223"/>
    </row>
    <row r="8872" spans="1:9">
      <c r="A8872" s="230"/>
      <c r="B8872" s="230"/>
      <c r="C8872" s="231"/>
      <c r="D8872" s="223"/>
      <c r="E8872" s="227"/>
      <c r="F8872" s="230"/>
      <c r="H8872" s="220"/>
      <c r="I8872" s="223"/>
    </row>
    <row r="8873" spans="1:9">
      <c r="A8873" s="230"/>
      <c r="B8873" s="230"/>
      <c r="C8873" s="231"/>
      <c r="D8873" s="223"/>
      <c r="E8873" s="227"/>
      <c r="F8873" s="230"/>
      <c r="H8873" s="220"/>
      <c r="I8873" s="223"/>
    </row>
    <row r="8874" spans="1:9">
      <c r="A8874" s="230"/>
      <c r="B8874" s="230"/>
      <c r="C8874" s="231"/>
      <c r="D8874" s="223"/>
      <c r="E8874" s="227"/>
      <c r="F8874" s="230"/>
      <c r="H8874" s="220"/>
      <c r="I8874" s="223"/>
    </row>
    <row r="8875" spans="1:9">
      <c r="A8875" s="230"/>
      <c r="B8875" s="230"/>
      <c r="C8875" s="231"/>
      <c r="D8875" s="223"/>
      <c r="E8875" s="227"/>
      <c r="F8875" s="230"/>
      <c r="H8875" s="220"/>
      <c r="I8875" s="223"/>
    </row>
    <row r="8876" spans="1:9">
      <c r="A8876" s="230"/>
      <c r="B8876" s="230"/>
      <c r="C8876" s="231"/>
      <c r="D8876" s="223"/>
      <c r="E8876" s="227"/>
      <c r="F8876" s="230"/>
      <c r="H8876" s="220"/>
      <c r="I8876" s="223"/>
    </row>
    <row r="8877" spans="1:9">
      <c r="A8877" s="230"/>
      <c r="B8877" s="230"/>
      <c r="C8877" s="231"/>
      <c r="D8877" s="223"/>
      <c r="E8877" s="227"/>
      <c r="F8877" s="230"/>
      <c r="H8877" s="220"/>
      <c r="I8877" s="223"/>
    </row>
    <row r="8878" spans="1:9">
      <c r="A8878" s="230"/>
      <c r="B8878" s="230"/>
      <c r="C8878" s="231"/>
      <c r="D8878" s="223"/>
      <c r="E8878" s="227"/>
      <c r="F8878" s="230"/>
      <c r="H8878" s="220"/>
      <c r="I8878" s="223"/>
    </row>
    <row r="8879" spans="1:9">
      <c r="A8879" s="230"/>
      <c r="B8879" s="230"/>
      <c r="C8879" s="231"/>
      <c r="D8879" s="223"/>
      <c r="E8879" s="227"/>
      <c r="F8879" s="230"/>
      <c r="H8879" s="220"/>
      <c r="I8879" s="223"/>
    </row>
    <row r="8880" spans="1:9">
      <c r="A8880" s="230"/>
      <c r="B8880" s="230"/>
      <c r="C8880" s="231"/>
      <c r="D8880" s="223"/>
      <c r="E8880" s="227"/>
      <c r="F8880" s="230"/>
      <c r="H8880" s="220"/>
      <c r="I8880" s="223"/>
    </row>
    <row r="8881" spans="1:9">
      <c r="A8881" s="230"/>
      <c r="B8881" s="230"/>
      <c r="C8881" s="231"/>
      <c r="D8881" s="223"/>
      <c r="E8881" s="227"/>
      <c r="F8881" s="230"/>
      <c r="H8881" s="220"/>
      <c r="I8881" s="223"/>
    </row>
    <row r="8882" spans="1:9">
      <c r="A8882" s="230"/>
      <c r="B8882" s="230"/>
      <c r="C8882" s="231"/>
      <c r="D8882" s="223"/>
      <c r="E8882" s="227"/>
      <c r="F8882" s="230"/>
      <c r="H8882" s="220"/>
      <c r="I8882" s="223"/>
    </row>
    <row r="8883" spans="1:9">
      <c r="A8883" s="230"/>
      <c r="B8883" s="230"/>
      <c r="C8883" s="231"/>
      <c r="D8883" s="223"/>
      <c r="E8883" s="227"/>
      <c r="F8883" s="230"/>
      <c r="H8883" s="220"/>
      <c r="I8883" s="223"/>
    </row>
    <row r="8884" spans="1:9">
      <c r="A8884" s="230"/>
      <c r="B8884" s="230"/>
      <c r="C8884" s="231"/>
      <c r="D8884" s="223"/>
      <c r="E8884" s="227"/>
      <c r="F8884" s="230"/>
      <c r="H8884" s="220"/>
      <c r="I8884" s="223"/>
    </row>
    <row r="8885" spans="1:9">
      <c r="A8885" s="230"/>
      <c r="B8885" s="230"/>
      <c r="C8885" s="231"/>
      <c r="D8885" s="223"/>
      <c r="E8885" s="227"/>
      <c r="F8885" s="230"/>
      <c r="H8885" s="220"/>
      <c r="I8885" s="223"/>
    </row>
    <row r="8886" spans="1:9">
      <c r="A8886" s="230"/>
      <c r="B8886" s="230"/>
      <c r="C8886" s="231"/>
      <c r="D8886" s="223"/>
      <c r="E8886" s="227"/>
      <c r="F8886" s="230"/>
      <c r="H8886" s="220"/>
      <c r="I8886" s="223"/>
    </row>
    <row r="8887" spans="1:9">
      <c r="A8887" s="230"/>
      <c r="B8887" s="230"/>
      <c r="C8887" s="231"/>
      <c r="D8887" s="223"/>
      <c r="E8887" s="227"/>
      <c r="F8887" s="230"/>
      <c r="H8887" s="220"/>
      <c r="I8887" s="223"/>
    </row>
    <row r="8888" spans="1:9">
      <c r="A8888" s="230"/>
      <c r="B8888" s="230"/>
      <c r="C8888" s="231"/>
      <c r="D8888" s="223"/>
      <c r="E8888" s="227"/>
      <c r="F8888" s="230"/>
      <c r="H8888" s="220"/>
      <c r="I8888" s="223"/>
    </row>
    <row r="8889" spans="1:9">
      <c r="A8889" s="230"/>
      <c r="B8889" s="230"/>
      <c r="C8889" s="231"/>
      <c r="D8889" s="223"/>
      <c r="E8889" s="227"/>
      <c r="F8889" s="230"/>
      <c r="H8889" s="220"/>
      <c r="I8889" s="223"/>
    </row>
    <row r="8890" spans="1:9">
      <c r="A8890" s="230"/>
      <c r="B8890" s="230"/>
      <c r="C8890" s="231"/>
      <c r="D8890" s="223"/>
      <c r="E8890" s="227"/>
      <c r="F8890" s="230"/>
      <c r="H8890" s="220"/>
      <c r="I8890" s="223"/>
    </row>
    <row r="8891" spans="1:9">
      <c r="A8891" s="230"/>
      <c r="B8891" s="230"/>
      <c r="C8891" s="231"/>
      <c r="D8891" s="223"/>
      <c r="E8891" s="227"/>
      <c r="F8891" s="230"/>
      <c r="H8891" s="220"/>
      <c r="I8891" s="223"/>
    </row>
    <row r="8892" spans="1:9">
      <c r="A8892" s="230"/>
      <c r="B8892" s="230"/>
      <c r="C8892" s="231"/>
      <c r="D8892" s="223"/>
      <c r="E8892" s="227"/>
      <c r="F8892" s="230"/>
      <c r="H8892" s="220"/>
      <c r="I8892" s="223"/>
    </row>
    <row r="8893" spans="1:9">
      <c r="A8893" s="230"/>
      <c r="B8893" s="230"/>
      <c r="C8893" s="231"/>
      <c r="D8893" s="223"/>
      <c r="E8893" s="227"/>
      <c r="F8893" s="230"/>
      <c r="H8893" s="220"/>
      <c r="I8893" s="223"/>
    </row>
    <row r="8894" spans="1:9">
      <c r="A8894" s="230"/>
      <c r="B8894" s="230"/>
      <c r="C8894" s="231"/>
      <c r="D8894" s="223"/>
      <c r="E8894" s="227"/>
      <c r="F8894" s="230"/>
      <c r="H8894" s="220"/>
      <c r="I8894" s="223"/>
    </row>
    <row r="8895" spans="1:9">
      <c r="A8895" s="230"/>
      <c r="B8895" s="230"/>
      <c r="C8895" s="231"/>
      <c r="D8895" s="223"/>
      <c r="E8895" s="227"/>
      <c r="F8895" s="230"/>
      <c r="H8895" s="220"/>
      <c r="I8895" s="223"/>
    </row>
    <row r="8896" spans="1:9">
      <c r="A8896" s="230"/>
      <c r="B8896" s="230"/>
      <c r="C8896" s="231"/>
      <c r="D8896" s="223"/>
      <c r="E8896" s="227"/>
      <c r="F8896" s="230"/>
      <c r="H8896" s="220"/>
      <c r="I8896" s="223"/>
    </row>
    <row r="8897" spans="1:9">
      <c r="A8897" s="230"/>
      <c r="B8897" s="230"/>
      <c r="C8897" s="231"/>
      <c r="D8897" s="223"/>
      <c r="E8897" s="227"/>
      <c r="F8897" s="230"/>
      <c r="H8897" s="220"/>
      <c r="I8897" s="223"/>
    </row>
    <row r="8898" spans="1:9">
      <c r="A8898" s="230"/>
      <c r="B8898" s="230"/>
      <c r="C8898" s="231"/>
      <c r="D8898" s="223"/>
      <c r="E8898" s="227"/>
      <c r="F8898" s="230"/>
      <c r="H8898" s="220"/>
      <c r="I8898" s="223"/>
    </row>
    <row r="8899" spans="1:9">
      <c r="A8899" s="230"/>
      <c r="B8899" s="230"/>
      <c r="C8899" s="231"/>
      <c r="D8899" s="223"/>
      <c r="E8899" s="227"/>
      <c r="F8899" s="230"/>
      <c r="H8899" s="220"/>
      <c r="I8899" s="223"/>
    </row>
    <row r="8900" spans="1:9">
      <c r="A8900" s="230"/>
      <c r="B8900" s="230"/>
      <c r="C8900" s="231"/>
      <c r="D8900" s="223"/>
      <c r="E8900" s="227"/>
      <c r="F8900" s="230"/>
      <c r="H8900" s="220"/>
      <c r="I8900" s="223"/>
    </row>
    <row r="8901" spans="1:9">
      <c r="A8901" s="230"/>
      <c r="B8901" s="230"/>
      <c r="C8901" s="231"/>
      <c r="D8901" s="223"/>
      <c r="E8901" s="227"/>
      <c r="F8901" s="230"/>
      <c r="H8901" s="220"/>
      <c r="I8901" s="223"/>
    </row>
    <row r="8902" spans="1:9">
      <c r="A8902" s="230"/>
      <c r="B8902" s="230"/>
      <c r="C8902" s="231"/>
      <c r="D8902" s="223"/>
      <c r="E8902" s="227"/>
      <c r="F8902" s="230"/>
      <c r="H8902" s="220"/>
      <c r="I8902" s="223"/>
    </row>
    <row r="8903" spans="1:9">
      <c r="A8903" s="230"/>
      <c r="B8903" s="230"/>
      <c r="C8903" s="231"/>
      <c r="D8903" s="223"/>
      <c r="E8903" s="227"/>
      <c r="F8903" s="230"/>
      <c r="H8903" s="220"/>
      <c r="I8903" s="223"/>
    </row>
    <row r="8904" spans="1:9">
      <c r="A8904" s="230"/>
      <c r="B8904" s="230"/>
      <c r="C8904" s="231"/>
      <c r="D8904" s="223"/>
      <c r="E8904" s="227"/>
      <c r="F8904" s="230"/>
      <c r="H8904" s="220"/>
      <c r="I8904" s="223"/>
    </row>
    <row r="8905" spans="1:9">
      <c r="A8905" s="230"/>
      <c r="B8905" s="230"/>
      <c r="C8905" s="231"/>
      <c r="D8905" s="223"/>
      <c r="E8905" s="227"/>
      <c r="F8905" s="230"/>
      <c r="H8905" s="220"/>
      <c r="I8905" s="223"/>
    </row>
    <row r="8906" spans="1:9">
      <c r="A8906" s="230"/>
      <c r="B8906" s="230"/>
      <c r="C8906" s="231"/>
      <c r="D8906" s="223"/>
      <c r="E8906" s="227"/>
      <c r="F8906" s="230"/>
      <c r="H8906" s="220"/>
      <c r="I8906" s="223"/>
    </row>
    <row r="8907" spans="1:9">
      <c r="A8907" s="230"/>
      <c r="B8907" s="230"/>
      <c r="C8907" s="231"/>
      <c r="D8907" s="223"/>
      <c r="E8907" s="227"/>
      <c r="F8907" s="230"/>
      <c r="H8907" s="220"/>
      <c r="I8907" s="223"/>
    </row>
    <row r="8908" spans="1:9">
      <c r="A8908" s="230"/>
      <c r="B8908" s="230"/>
      <c r="C8908" s="231"/>
      <c r="D8908" s="223"/>
      <c r="E8908" s="227"/>
      <c r="F8908" s="230"/>
      <c r="H8908" s="220"/>
      <c r="I8908" s="223"/>
    </row>
    <row r="8909" spans="1:9">
      <c r="A8909" s="230"/>
      <c r="B8909" s="230"/>
      <c r="C8909" s="231"/>
      <c r="D8909" s="223"/>
      <c r="E8909" s="227"/>
      <c r="F8909" s="230"/>
      <c r="H8909" s="220"/>
      <c r="I8909" s="223"/>
    </row>
    <row r="8910" spans="1:9">
      <c r="A8910" s="230"/>
      <c r="B8910" s="230"/>
      <c r="C8910" s="231"/>
      <c r="D8910" s="223"/>
      <c r="E8910" s="227"/>
      <c r="F8910" s="230"/>
      <c r="H8910" s="220"/>
      <c r="I8910" s="223"/>
    </row>
    <row r="8911" spans="1:9">
      <c r="A8911" s="230"/>
      <c r="B8911" s="230"/>
      <c r="C8911" s="231"/>
      <c r="D8911" s="223"/>
      <c r="E8911" s="227"/>
      <c r="F8911" s="230"/>
      <c r="H8911" s="220"/>
      <c r="I8911" s="223"/>
    </row>
    <row r="8912" spans="1:9">
      <c r="A8912" s="230"/>
      <c r="B8912" s="230"/>
      <c r="C8912" s="231"/>
      <c r="D8912" s="223"/>
      <c r="E8912" s="227"/>
      <c r="F8912" s="230"/>
      <c r="H8912" s="220"/>
      <c r="I8912" s="223"/>
    </row>
    <row r="8913" spans="1:9">
      <c r="A8913" s="230"/>
      <c r="B8913" s="230"/>
      <c r="C8913" s="231"/>
      <c r="D8913" s="223"/>
      <c r="E8913" s="227"/>
      <c r="F8913" s="230"/>
      <c r="H8913" s="220"/>
      <c r="I8913" s="223"/>
    </row>
    <row r="8914" spans="1:9">
      <c r="A8914" s="230"/>
      <c r="B8914" s="230"/>
      <c r="C8914" s="231"/>
      <c r="D8914" s="223"/>
      <c r="E8914" s="227"/>
      <c r="F8914" s="230"/>
      <c r="H8914" s="220"/>
      <c r="I8914" s="223"/>
    </row>
    <row r="8915" spans="1:9">
      <c r="A8915" s="230"/>
      <c r="B8915" s="230"/>
      <c r="C8915" s="231"/>
      <c r="D8915" s="223"/>
      <c r="E8915" s="227"/>
      <c r="F8915" s="230"/>
      <c r="H8915" s="220"/>
      <c r="I8915" s="223"/>
    </row>
    <row r="8916" spans="1:9">
      <c r="A8916" s="230"/>
      <c r="B8916" s="230"/>
      <c r="C8916" s="231"/>
      <c r="D8916" s="223"/>
      <c r="E8916" s="227"/>
      <c r="F8916" s="230"/>
      <c r="H8916" s="220"/>
      <c r="I8916" s="223"/>
    </row>
    <row r="8917" spans="1:9">
      <c r="A8917" s="230"/>
      <c r="B8917" s="230"/>
      <c r="C8917" s="231"/>
      <c r="D8917" s="223"/>
      <c r="E8917" s="227"/>
      <c r="F8917" s="230"/>
      <c r="H8917" s="220"/>
      <c r="I8917" s="223"/>
    </row>
    <row r="8918" spans="1:9">
      <c r="A8918" s="230"/>
      <c r="B8918" s="230"/>
      <c r="C8918" s="231"/>
      <c r="D8918" s="223"/>
      <c r="E8918" s="227"/>
      <c r="F8918" s="230"/>
      <c r="H8918" s="220"/>
      <c r="I8918" s="223"/>
    </row>
    <row r="8919" spans="1:9">
      <c r="A8919" s="230"/>
      <c r="B8919" s="230"/>
      <c r="C8919" s="231"/>
      <c r="D8919" s="223"/>
      <c r="E8919" s="227"/>
      <c r="F8919" s="230"/>
      <c r="H8919" s="220"/>
      <c r="I8919" s="223"/>
    </row>
    <row r="8920" spans="1:9">
      <c r="A8920" s="230"/>
      <c r="B8920" s="230"/>
      <c r="C8920" s="231"/>
      <c r="D8920" s="223"/>
      <c r="E8920" s="227"/>
      <c r="F8920" s="230"/>
      <c r="H8920" s="220"/>
      <c r="I8920" s="223"/>
    </row>
    <row r="8921" spans="1:9">
      <c r="A8921" s="230"/>
      <c r="B8921" s="230"/>
      <c r="C8921" s="231"/>
      <c r="D8921" s="223"/>
      <c r="E8921" s="227"/>
      <c r="F8921" s="230"/>
      <c r="H8921" s="220"/>
      <c r="I8921" s="223"/>
    </row>
    <row r="8922" spans="1:9">
      <c r="A8922" s="230"/>
      <c r="B8922" s="230"/>
      <c r="C8922" s="231"/>
      <c r="D8922" s="223"/>
      <c r="E8922" s="227"/>
      <c r="F8922" s="230"/>
      <c r="H8922" s="220"/>
      <c r="I8922" s="223"/>
    </row>
    <row r="8923" spans="1:9">
      <c r="A8923" s="230"/>
      <c r="B8923" s="230"/>
      <c r="C8923" s="231"/>
      <c r="D8923" s="223"/>
      <c r="E8923" s="227"/>
      <c r="F8923" s="230"/>
      <c r="H8923" s="220"/>
      <c r="I8923" s="223"/>
    </row>
    <row r="8924" spans="1:9">
      <c r="A8924" s="230"/>
      <c r="B8924" s="230"/>
      <c r="C8924" s="231"/>
      <c r="D8924" s="223"/>
      <c r="E8924" s="227"/>
      <c r="F8924" s="230"/>
      <c r="H8924" s="220"/>
      <c r="I8924" s="223"/>
    </row>
    <row r="8925" spans="1:9">
      <c r="A8925" s="230"/>
      <c r="B8925" s="230"/>
      <c r="C8925" s="231"/>
      <c r="D8925" s="223"/>
      <c r="E8925" s="227"/>
      <c r="F8925" s="230"/>
      <c r="H8925" s="220"/>
      <c r="I8925" s="223"/>
    </row>
    <row r="8926" spans="1:9">
      <c r="A8926" s="230"/>
      <c r="B8926" s="230"/>
      <c r="C8926" s="231"/>
      <c r="D8926" s="223"/>
      <c r="E8926" s="227"/>
      <c r="F8926" s="230"/>
      <c r="H8926" s="220"/>
      <c r="I8926" s="223"/>
    </row>
    <row r="8927" spans="1:9">
      <c r="A8927" s="230"/>
      <c r="B8927" s="230"/>
      <c r="C8927" s="231"/>
      <c r="D8927" s="223"/>
      <c r="E8927" s="227"/>
      <c r="F8927" s="230"/>
      <c r="H8927" s="220"/>
      <c r="I8927" s="223"/>
    </row>
    <row r="8928" spans="1:9">
      <c r="A8928" s="230"/>
      <c r="B8928" s="230"/>
      <c r="C8928" s="231"/>
      <c r="D8928" s="223"/>
      <c r="E8928" s="227"/>
      <c r="F8928" s="230"/>
      <c r="H8928" s="220"/>
      <c r="I8928" s="223"/>
    </row>
    <row r="8929" spans="1:9">
      <c r="A8929" s="230"/>
      <c r="B8929" s="230"/>
      <c r="C8929" s="231"/>
      <c r="D8929" s="223"/>
      <c r="E8929" s="227"/>
      <c r="F8929" s="230"/>
      <c r="H8929" s="220"/>
      <c r="I8929" s="223"/>
    </row>
    <row r="8930" spans="1:9">
      <c r="A8930" s="230"/>
      <c r="B8930" s="230"/>
      <c r="C8930" s="231"/>
      <c r="D8930" s="223"/>
      <c r="E8930" s="227"/>
      <c r="F8930" s="230"/>
      <c r="H8930" s="220"/>
      <c r="I8930" s="223"/>
    </row>
    <row r="8931" spans="1:9">
      <c r="A8931" s="230"/>
      <c r="B8931" s="230"/>
      <c r="C8931" s="231"/>
      <c r="D8931" s="223"/>
      <c r="E8931" s="227"/>
      <c r="F8931" s="230"/>
      <c r="H8931" s="220"/>
      <c r="I8931" s="223"/>
    </row>
    <row r="8932" spans="1:9">
      <c r="A8932" s="230"/>
      <c r="B8932" s="230"/>
      <c r="C8932" s="231"/>
      <c r="D8932" s="223"/>
      <c r="E8932" s="227"/>
      <c r="F8932" s="230"/>
      <c r="H8932" s="220"/>
      <c r="I8932" s="223"/>
    </row>
    <row r="8933" spans="1:9">
      <c r="A8933" s="230"/>
      <c r="B8933" s="230"/>
      <c r="C8933" s="231"/>
      <c r="D8933" s="223"/>
      <c r="E8933" s="227"/>
      <c r="F8933" s="230"/>
      <c r="H8933" s="220"/>
      <c r="I8933" s="223"/>
    </row>
    <row r="8934" spans="1:9">
      <c r="A8934" s="230"/>
      <c r="B8934" s="230"/>
      <c r="C8934" s="231"/>
      <c r="D8934" s="223"/>
      <c r="E8934" s="227"/>
      <c r="F8934" s="230"/>
      <c r="H8934" s="220"/>
      <c r="I8934" s="223"/>
    </row>
    <row r="8935" spans="1:9">
      <c r="A8935" s="230"/>
      <c r="B8935" s="230"/>
      <c r="C8935" s="231"/>
      <c r="D8935" s="223"/>
      <c r="E8935" s="227"/>
      <c r="F8935" s="230"/>
      <c r="H8935" s="220"/>
      <c r="I8935" s="223"/>
    </row>
    <row r="8936" spans="1:9">
      <c r="A8936" s="230"/>
      <c r="B8936" s="230"/>
      <c r="C8936" s="231"/>
      <c r="D8936" s="223"/>
      <c r="E8936" s="227"/>
      <c r="F8936" s="230"/>
      <c r="H8936" s="220"/>
      <c r="I8936" s="223"/>
    </row>
    <row r="8937" spans="1:9">
      <c r="A8937" s="230"/>
      <c r="B8937" s="230"/>
      <c r="C8937" s="231"/>
      <c r="D8937" s="223"/>
      <c r="E8937" s="227"/>
      <c r="F8937" s="230"/>
      <c r="H8937" s="220"/>
      <c r="I8937" s="223"/>
    </row>
    <row r="8938" spans="1:9">
      <c r="A8938" s="230"/>
      <c r="B8938" s="230"/>
      <c r="C8938" s="231"/>
      <c r="D8938" s="223"/>
      <c r="E8938" s="227"/>
      <c r="F8938" s="230"/>
      <c r="H8938" s="220"/>
      <c r="I8938" s="223"/>
    </row>
    <row r="8939" spans="1:9">
      <c r="A8939" s="230"/>
      <c r="B8939" s="230"/>
      <c r="C8939" s="231"/>
      <c r="D8939" s="223"/>
      <c r="E8939" s="227"/>
      <c r="F8939" s="230"/>
      <c r="H8939" s="220"/>
      <c r="I8939" s="223"/>
    </row>
    <row r="8940" spans="1:9">
      <c r="A8940" s="230"/>
      <c r="B8940" s="230"/>
      <c r="C8940" s="231"/>
      <c r="D8940" s="223"/>
      <c r="E8940" s="227"/>
      <c r="F8940" s="230"/>
      <c r="H8940" s="220"/>
      <c r="I8940" s="223"/>
    </row>
    <row r="8941" spans="1:9">
      <c r="A8941" s="230"/>
      <c r="B8941" s="230"/>
      <c r="C8941" s="231"/>
      <c r="D8941" s="223"/>
      <c r="E8941" s="227"/>
      <c r="F8941" s="230"/>
      <c r="H8941" s="220"/>
      <c r="I8941" s="223"/>
    </row>
    <row r="8942" spans="1:9">
      <c r="A8942" s="230"/>
      <c r="B8942" s="230"/>
      <c r="C8942" s="231"/>
      <c r="D8942" s="223"/>
      <c r="E8942" s="227"/>
      <c r="F8942" s="230"/>
      <c r="H8942" s="220"/>
      <c r="I8942" s="223"/>
    </row>
    <row r="8943" spans="1:9">
      <c r="A8943" s="230"/>
      <c r="B8943" s="230"/>
      <c r="C8943" s="231"/>
      <c r="D8943" s="223"/>
      <c r="E8943" s="227"/>
      <c r="F8943" s="230"/>
      <c r="H8943" s="220"/>
      <c r="I8943" s="223"/>
    </row>
    <row r="8944" spans="1:9">
      <c r="A8944" s="230"/>
      <c r="B8944" s="230"/>
      <c r="C8944" s="231"/>
      <c r="D8944" s="223"/>
      <c r="E8944" s="227"/>
      <c r="F8944" s="230"/>
      <c r="H8944" s="220"/>
      <c r="I8944" s="223"/>
    </row>
    <row r="8945" spans="1:9">
      <c r="A8945" s="230"/>
      <c r="B8945" s="230"/>
      <c r="C8945" s="231"/>
      <c r="D8945" s="223"/>
      <c r="E8945" s="227"/>
      <c r="F8945" s="230"/>
      <c r="H8945" s="220"/>
      <c r="I8945" s="223"/>
    </row>
    <row r="8946" spans="1:9">
      <c r="A8946" s="230"/>
      <c r="B8946" s="230"/>
      <c r="C8946" s="231"/>
      <c r="D8946" s="223"/>
      <c r="E8946" s="227"/>
      <c r="F8946" s="230"/>
      <c r="H8946" s="220"/>
      <c r="I8946" s="223"/>
    </row>
    <row r="8947" spans="1:9">
      <c r="A8947" s="230"/>
      <c r="B8947" s="230"/>
      <c r="C8947" s="231"/>
      <c r="D8947" s="223"/>
      <c r="E8947" s="227"/>
      <c r="F8947" s="230"/>
      <c r="H8947" s="220"/>
      <c r="I8947" s="223"/>
    </row>
    <row r="8948" spans="1:9">
      <c r="A8948" s="230"/>
      <c r="B8948" s="230"/>
      <c r="C8948" s="231"/>
      <c r="D8948" s="223"/>
      <c r="E8948" s="227"/>
      <c r="F8948" s="230"/>
      <c r="H8948" s="220"/>
      <c r="I8948" s="223"/>
    </row>
    <row r="8949" spans="1:9">
      <c r="A8949" s="230"/>
      <c r="B8949" s="230"/>
      <c r="C8949" s="231"/>
      <c r="D8949" s="223"/>
      <c r="E8949" s="227"/>
      <c r="F8949" s="230"/>
      <c r="H8949" s="220"/>
      <c r="I8949" s="223"/>
    </row>
    <row r="8950" spans="1:9">
      <c r="A8950" s="230"/>
      <c r="B8950" s="230"/>
      <c r="C8950" s="231"/>
      <c r="D8950" s="223"/>
      <c r="E8950" s="227"/>
      <c r="F8950" s="230"/>
      <c r="H8950" s="220"/>
      <c r="I8950" s="223"/>
    </row>
    <row r="8951" spans="1:9">
      <c r="A8951" s="230"/>
      <c r="B8951" s="230"/>
      <c r="C8951" s="231"/>
      <c r="D8951" s="223"/>
      <c r="E8951" s="227"/>
      <c r="F8951" s="230"/>
      <c r="H8951" s="220"/>
      <c r="I8951" s="223"/>
    </row>
    <row r="8952" spans="1:9">
      <c r="A8952" s="230"/>
      <c r="B8952" s="230"/>
      <c r="C8952" s="231"/>
      <c r="D8952" s="223"/>
      <c r="E8952" s="227"/>
      <c r="F8952" s="230"/>
      <c r="H8952" s="220"/>
      <c r="I8952" s="223"/>
    </row>
    <row r="8953" spans="1:9">
      <c r="A8953" s="230"/>
      <c r="B8953" s="230"/>
      <c r="C8953" s="231"/>
      <c r="D8953" s="223"/>
      <c r="E8953" s="227"/>
      <c r="F8953" s="230"/>
      <c r="H8953" s="220"/>
      <c r="I8953" s="223"/>
    </row>
    <row r="8954" spans="1:9">
      <c r="A8954" s="230"/>
      <c r="B8954" s="230"/>
      <c r="C8954" s="231"/>
      <c r="D8954" s="223"/>
      <c r="E8954" s="227"/>
      <c r="F8954" s="230"/>
      <c r="H8954" s="220"/>
      <c r="I8954" s="223"/>
    </row>
    <row r="8955" spans="1:9">
      <c r="A8955" s="230"/>
      <c r="B8955" s="230"/>
      <c r="C8955" s="231"/>
      <c r="D8955" s="223"/>
      <c r="E8955" s="227"/>
      <c r="F8955" s="230"/>
      <c r="H8955" s="220"/>
      <c r="I8955" s="223"/>
    </row>
    <row r="8956" spans="1:9">
      <c r="A8956" s="230"/>
      <c r="B8956" s="230"/>
      <c r="C8956" s="231"/>
      <c r="D8956" s="223"/>
      <c r="E8956" s="227"/>
      <c r="F8956" s="230"/>
      <c r="H8956" s="220"/>
      <c r="I8956" s="223"/>
    </row>
    <row r="8957" spans="1:9">
      <c r="A8957" s="230"/>
      <c r="B8957" s="230"/>
      <c r="C8957" s="231"/>
      <c r="D8957" s="223"/>
      <c r="E8957" s="227"/>
      <c r="F8957" s="230"/>
      <c r="H8957" s="220"/>
      <c r="I8957" s="223"/>
    </row>
    <row r="8958" spans="1:9">
      <c r="A8958" s="230"/>
      <c r="B8958" s="230"/>
      <c r="C8958" s="231"/>
      <c r="D8958" s="223"/>
      <c r="E8958" s="227"/>
      <c r="F8958" s="230"/>
      <c r="H8958" s="220"/>
      <c r="I8958" s="223"/>
    </row>
    <row r="8959" spans="1:9">
      <c r="A8959" s="230"/>
      <c r="B8959" s="230"/>
      <c r="C8959" s="231"/>
      <c r="D8959" s="223"/>
      <c r="E8959" s="227"/>
      <c r="F8959" s="230"/>
      <c r="H8959" s="220"/>
      <c r="I8959" s="223"/>
    </row>
    <row r="8960" spans="1:9">
      <c r="A8960" s="230"/>
      <c r="B8960" s="230"/>
      <c r="C8960" s="231"/>
      <c r="D8960" s="223"/>
      <c r="E8960" s="227"/>
      <c r="F8960" s="230"/>
      <c r="H8960" s="220"/>
      <c r="I8960" s="223"/>
    </row>
    <row r="8961" spans="1:9">
      <c r="A8961" s="230"/>
      <c r="B8961" s="230"/>
      <c r="C8961" s="231"/>
      <c r="D8961" s="223"/>
      <c r="E8961" s="227"/>
      <c r="F8961" s="230"/>
      <c r="H8961" s="220"/>
      <c r="I8961" s="223"/>
    </row>
    <row r="8962" spans="1:9">
      <c r="A8962" s="230"/>
      <c r="B8962" s="230"/>
      <c r="C8962" s="231"/>
      <c r="D8962" s="223"/>
      <c r="E8962" s="227"/>
      <c r="F8962" s="230"/>
      <c r="H8962" s="220"/>
      <c r="I8962" s="223"/>
    </row>
    <row r="8963" spans="1:9">
      <c r="A8963" s="230"/>
      <c r="B8963" s="230"/>
      <c r="C8963" s="231"/>
      <c r="D8963" s="223"/>
      <c r="E8963" s="227"/>
      <c r="F8963" s="230"/>
      <c r="H8963" s="220"/>
      <c r="I8963" s="223"/>
    </row>
    <row r="8964" spans="1:9">
      <c r="A8964" s="230"/>
      <c r="B8964" s="230"/>
      <c r="C8964" s="231"/>
      <c r="D8964" s="223"/>
      <c r="E8964" s="227"/>
      <c r="F8964" s="230"/>
      <c r="H8964" s="220"/>
      <c r="I8964" s="223"/>
    </row>
    <row r="8965" spans="1:9">
      <c r="A8965" s="230"/>
      <c r="B8965" s="230"/>
      <c r="C8965" s="231"/>
      <c r="D8965" s="223"/>
      <c r="E8965" s="227"/>
      <c r="F8965" s="230"/>
      <c r="H8965" s="220"/>
      <c r="I8965" s="223"/>
    </row>
    <row r="8966" spans="1:9">
      <c r="A8966" s="230"/>
      <c r="B8966" s="230"/>
      <c r="C8966" s="231"/>
      <c r="D8966" s="223"/>
      <c r="E8966" s="227"/>
      <c r="F8966" s="230"/>
      <c r="H8966" s="220"/>
      <c r="I8966" s="223"/>
    </row>
    <row r="8967" spans="1:9">
      <c r="A8967" s="230"/>
      <c r="B8967" s="230"/>
      <c r="C8967" s="231"/>
      <c r="D8967" s="223"/>
      <c r="E8967" s="227"/>
      <c r="F8967" s="230"/>
      <c r="H8967" s="220"/>
      <c r="I8967" s="223"/>
    </row>
    <row r="8968" spans="1:9">
      <c r="A8968" s="230"/>
      <c r="B8968" s="230"/>
      <c r="C8968" s="231"/>
      <c r="D8968" s="223"/>
      <c r="E8968" s="227"/>
      <c r="F8968" s="230"/>
      <c r="H8968" s="220"/>
      <c r="I8968" s="223"/>
    </row>
    <row r="8969" spans="1:9">
      <c r="A8969" s="230"/>
      <c r="B8969" s="230"/>
      <c r="C8969" s="231"/>
      <c r="D8969" s="223"/>
      <c r="E8969" s="227"/>
      <c r="F8969" s="230"/>
      <c r="H8969" s="220"/>
      <c r="I8969" s="223"/>
    </row>
    <row r="8970" spans="1:9">
      <c r="A8970" s="230"/>
      <c r="B8970" s="230"/>
      <c r="C8970" s="231"/>
      <c r="D8970" s="223"/>
      <c r="E8970" s="227"/>
      <c r="F8970" s="230"/>
      <c r="H8970" s="220"/>
      <c r="I8970" s="223"/>
    </row>
    <row r="8971" spans="1:9">
      <c r="A8971" s="230"/>
      <c r="B8971" s="230"/>
      <c r="C8971" s="231"/>
      <c r="D8971" s="223"/>
      <c r="E8971" s="227"/>
      <c r="F8971" s="230"/>
      <c r="H8971" s="220"/>
      <c r="I8971" s="223"/>
    </row>
    <row r="8972" spans="1:9">
      <c r="A8972" s="230"/>
      <c r="B8972" s="230"/>
      <c r="C8972" s="231"/>
      <c r="D8972" s="223"/>
      <c r="E8972" s="227"/>
      <c r="F8972" s="230"/>
      <c r="H8972" s="220"/>
      <c r="I8972" s="223"/>
    </row>
    <row r="8973" spans="1:9">
      <c r="A8973" s="230"/>
      <c r="B8973" s="230"/>
      <c r="C8973" s="231"/>
      <c r="D8973" s="223"/>
      <c r="E8973" s="227"/>
      <c r="F8973" s="230"/>
      <c r="H8973" s="220"/>
      <c r="I8973" s="223"/>
    </row>
    <row r="8974" spans="1:9">
      <c r="A8974" s="230"/>
      <c r="B8974" s="230"/>
      <c r="C8974" s="231"/>
      <c r="D8974" s="223"/>
      <c r="E8974" s="227"/>
      <c r="F8974" s="230"/>
      <c r="H8974" s="220"/>
      <c r="I8974" s="223"/>
    </row>
    <row r="8975" spans="1:9">
      <c r="A8975" s="230"/>
      <c r="B8975" s="230"/>
      <c r="C8975" s="231"/>
      <c r="D8975" s="223"/>
      <c r="E8975" s="227"/>
      <c r="F8975" s="230"/>
      <c r="H8975" s="220"/>
      <c r="I8975" s="223"/>
    </row>
    <row r="8976" spans="1:9">
      <c r="A8976" s="230"/>
      <c r="B8976" s="230"/>
      <c r="C8976" s="231"/>
      <c r="D8976" s="223"/>
      <c r="E8976" s="227"/>
      <c r="F8976" s="230"/>
      <c r="H8976" s="220"/>
      <c r="I8976" s="223"/>
    </row>
    <row r="8977" spans="1:9">
      <c r="A8977" s="230"/>
      <c r="B8977" s="230"/>
      <c r="C8977" s="231"/>
      <c r="D8977" s="223"/>
      <c r="E8977" s="227"/>
      <c r="F8977" s="230"/>
      <c r="H8977" s="220"/>
      <c r="I8977" s="223"/>
    </row>
    <row r="8978" spans="1:9">
      <c r="A8978" s="230"/>
      <c r="B8978" s="230"/>
      <c r="C8978" s="231"/>
      <c r="D8978" s="223"/>
      <c r="E8978" s="227"/>
      <c r="F8978" s="230"/>
      <c r="H8978" s="220"/>
      <c r="I8978" s="223"/>
    </row>
    <row r="8979" spans="1:9">
      <c r="A8979" s="230"/>
      <c r="B8979" s="230"/>
      <c r="C8979" s="231"/>
      <c r="D8979" s="223"/>
      <c r="E8979" s="227"/>
      <c r="F8979" s="230"/>
      <c r="H8979" s="220"/>
      <c r="I8979" s="223"/>
    </row>
    <row r="8980" spans="1:9">
      <c r="A8980" s="230"/>
      <c r="B8980" s="230"/>
      <c r="C8980" s="231"/>
      <c r="D8980" s="223"/>
      <c r="E8980" s="227"/>
      <c r="F8980" s="230"/>
      <c r="H8980" s="220"/>
      <c r="I8980" s="223"/>
    </row>
    <row r="8981" spans="1:9">
      <c r="A8981" s="230"/>
      <c r="B8981" s="230"/>
      <c r="C8981" s="231"/>
      <c r="D8981" s="223"/>
      <c r="E8981" s="227"/>
      <c r="F8981" s="230"/>
      <c r="H8981" s="220"/>
      <c r="I8981" s="223"/>
    </row>
    <row r="8982" spans="1:9">
      <c r="A8982" s="230"/>
      <c r="B8982" s="230"/>
      <c r="C8982" s="231"/>
      <c r="D8982" s="223"/>
      <c r="E8982" s="227"/>
      <c r="F8982" s="230"/>
      <c r="H8982" s="220"/>
      <c r="I8982" s="223"/>
    </row>
    <row r="8983" spans="1:9">
      <c r="A8983" s="230"/>
      <c r="B8983" s="230"/>
      <c r="C8983" s="231"/>
      <c r="D8983" s="223"/>
      <c r="E8983" s="227"/>
      <c r="F8983" s="230"/>
      <c r="H8983" s="220"/>
      <c r="I8983" s="223"/>
    </row>
    <row r="8984" spans="1:9">
      <c r="A8984" s="230"/>
      <c r="B8984" s="230"/>
      <c r="C8984" s="231"/>
      <c r="D8984" s="223"/>
      <c r="E8984" s="227"/>
      <c r="F8984" s="230"/>
      <c r="H8984" s="220"/>
      <c r="I8984" s="223"/>
    </row>
    <row r="8985" spans="1:9">
      <c r="A8985" s="230"/>
      <c r="B8985" s="230"/>
      <c r="C8985" s="231"/>
      <c r="D8985" s="223"/>
      <c r="E8985" s="227"/>
      <c r="F8985" s="230"/>
      <c r="H8985" s="220"/>
      <c r="I8985" s="223"/>
    </row>
    <row r="8986" spans="1:9">
      <c r="A8986" s="230"/>
      <c r="B8986" s="230"/>
      <c r="C8986" s="231"/>
      <c r="D8986" s="223"/>
      <c r="E8986" s="227"/>
      <c r="F8986" s="230"/>
      <c r="H8986" s="220"/>
      <c r="I8986" s="223"/>
    </row>
    <row r="8987" spans="1:9">
      <c r="A8987" s="230"/>
      <c r="B8987" s="230"/>
      <c r="C8987" s="231"/>
      <c r="D8987" s="223"/>
      <c r="E8987" s="227"/>
      <c r="F8987" s="230"/>
      <c r="H8987" s="220"/>
      <c r="I8987" s="223"/>
    </row>
    <row r="8988" spans="1:9">
      <c r="A8988" s="230"/>
      <c r="B8988" s="230"/>
      <c r="C8988" s="231"/>
      <c r="D8988" s="223"/>
      <c r="E8988" s="227"/>
      <c r="F8988" s="230"/>
      <c r="H8988" s="220"/>
      <c r="I8988" s="223"/>
    </row>
    <row r="8989" spans="1:9">
      <c r="A8989" s="230"/>
      <c r="B8989" s="230"/>
      <c r="C8989" s="231"/>
      <c r="D8989" s="223"/>
      <c r="E8989" s="227"/>
      <c r="F8989" s="230"/>
      <c r="H8989" s="220"/>
      <c r="I8989" s="223"/>
    </row>
    <row r="8990" spans="1:9">
      <c r="A8990" s="230"/>
      <c r="B8990" s="230"/>
      <c r="C8990" s="231"/>
      <c r="D8990" s="223"/>
      <c r="E8990" s="227"/>
      <c r="F8990" s="230"/>
      <c r="H8990" s="220"/>
      <c r="I8990" s="223"/>
    </row>
    <row r="8991" spans="1:9">
      <c r="A8991" s="230"/>
      <c r="B8991" s="230"/>
      <c r="C8991" s="231"/>
      <c r="D8991" s="223"/>
      <c r="E8991" s="227"/>
      <c r="F8991" s="230"/>
      <c r="H8991" s="220"/>
      <c r="I8991" s="223"/>
    </row>
    <row r="8992" spans="1:9">
      <c r="A8992" s="230"/>
      <c r="B8992" s="230"/>
      <c r="C8992" s="231"/>
      <c r="D8992" s="223"/>
      <c r="E8992" s="227"/>
      <c r="F8992" s="230"/>
      <c r="H8992" s="220"/>
      <c r="I8992" s="223"/>
    </row>
    <row r="8993" spans="1:9">
      <c r="A8993" s="230"/>
      <c r="B8993" s="230"/>
      <c r="C8993" s="231"/>
      <c r="D8993" s="223"/>
      <c r="E8993" s="227"/>
      <c r="F8993" s="230"/>
      <c r="H8993" s="220"/>
      <c r="I8993" s="223"/>
    </row>
    <row r="8994" spans="1:9">
      <c r="A8994" s="230"/>
      <c r="B8994" s="230"/>
      <c r="C8994" s="231"/>
      <c r="D8994" s="223"/>
      <c r="E8994" s="227"/>
      <c r="F8994" s="230"/>
      <c r="H8994" s="220"/>
      <c r="I8994" s="223"/>
    </row>
    <row r="8995" spans="1:9">
      <c r="A8995" s="230"/>
      <c r="B8995" s="230"/>
      <c r="C8995" s="231"/>
      <c r="D8995" s="223"/>
      <c r="E8995" s="227"/>
      <c r="F8995" s="230"/>
      <c r="H8995" s="220"/>
      <c r="I8995" s="223"/>
    </row>
    <row r="8996" spans="1:9">
      <c r="A8996" s="230"/>
      <c r="B8996" s="230"/>
      <c r="C8996" s="231"/>
      <c r="D8996" s="223"/>
      <c r="E8996" s="227"/>
      <c r="F8996" s="230"/>
      <c r="H8996" s="220"/>
      <c r="I8996" s="223"/>
    </row>
    <row r="8997" spans="1:9">
      <c r="A8997" s="230"/>
      <c r="B8997" s="230"/>
      <c r="C8997" s="231"/>
      <c r="D8997" s="223"/>
      <c r="E8997" s="227"/>
      <c r="F8997" s="230"/>
      <c r="H8997" s="220"/>
      <c r="I8997" s="223"/>
    </row>
    <row r="8998" spans="1:9">
      <c r="A8998" s="230"/>
      <c r="B8998" s="230"/>
      <c r="C8998" s="231"/>
      <c r="D8998" s="223"/>
      <c r="E8998" s="227"/>
      <c r="F8998" s="230"/>
      <c r="H8998" s="220"/>
      <c r="I8998" s="223"/>
    </row>
    <row r="8999" spans="1:9">
      <c r="A8999" s="230"/>
      <c r="B8999" s="230"/>
      <c r="C8999" s="231"/>
      <c r="D8999" s="223"/>
      <c r="E8999" s="227"/>
      <c r="F8999" s="230"/>
      <c r="H8999" s="220"/>
      <c r="I8999" s="223"/>
    </row>
    <row r="9000" spans="1:9">
      <c r="A9000" s="230"/>
      <c r="B9000" s="230"/>
      <c r="C9000" s="231"/>
      <c r="D9000" s="223"/>
      <c r="E9000" s="227"/>
      <c r="F9000" s="230"/>
      <c r="H9000" s="220"/>
      <c r="I9000" s="223"/>
    </row>
    <row r="9001" spans="1:9">
      <c r="A9001" s="230"/>
      <c r="B9001" s="230"/>
      <c r="C9001" s="231"/>
      <c r="D9001" s="223"/>
      <c r="E9001" s="227"/>
      <c r="F9001" s="230"/>
      <c r="H9001" s="220"/>
      <c r="I9001" s="223"/>
    </row>
    <row r="9002" spans="1:9">
      <c r="A9002" s="230"/>
      <c r="B9002" s="230"/>
      <c r="C9002" s="231"/>
      <c r="D9002" s="223"/>
      <c r="E9002" s="227"/>
      <c r="F9002" s="230"/>
      <c r="H9002" s="220"/>
      <c r="I9002" s="223"/>
    </row>
    <row r="9003" spans="1:9">
      <c r="A9003" s="230"/>
      <c r="B9003" s="230"/>
      <c r="C9003" s="231"/>
      <c r="D9003" s="223"/>
      <c r="E9003" s="227"/>
      <c r="F9003" s="230"/>
      <c r="H9003" s="220"/>
      <c r="I9003" s="223"/>
    </row>
    <row r="9004" spans="1:9">
      <c r="A9004" s="230"/>
      <c r="B9004" s="230"/>
      <c r="C9004" s="231"/>
      <c r="D9004" s="223"/>
      <c r="E9004" s="227"/>
      <c r="F9004" s="230"/>
      <c r="H9004" s="220"/>
      <c r="I9004" s="223"/>
    </row>
    <row r="9005" spans="1:9">
      <c r="A9005" s="230"/>
      <c r="B9005" s="230"/>
      <c r="C9005" s="231"/>
      <c r="D9005" s="223"/>
      <c r="E9005" s="227"/>
      <c r="F9005" s="230"/>
      <c r="H9005" s="220"/>
      <c r="I9005" s="223"/>
    </row>
    <row r="9006" spans="1:9">
      <c r="A9006" s="230"/>
      <c r="B9006" s="230"/>
      <c r="C9006" s="231"/>
      <c r="D9006" s="223"/>
      <c r="E9006" s="227"/>
      <c r="F9006" s="230"/>
      <c r="H9006" s="220"/>
      <c r="I9006" s="223"/>
    </row>
    <row r="9007" spans="1:9">
      <c r="A9007" s="230"/>
      <c r="B9007" s="230"/>
      <c r="C9007" s="231"/>
      <c r="D9007" s="223"/>
      <c r="E9007" s="227"/>
      <c r="F9007" s="230"/>
      <c r="H9007" s="220"/>
      <c r="I9007" s="223"/>
    </row>
    <row r="9008" spans="1:9">
      <c r="A9008" s="230"/>
      <c r="B9008" s="230"/>
      <c r="C9008" s="231"/>
      <c r="D9008" s="223"/>
      <c r="E9008" s="227"/>
      <c r="F9008" s="230"/>
      <c r="H9008" s="220"/>
      <c r="I9008" s="223"/>
    </row>
    <row r="9009" spans="1:9">
      <c r="A9009" s="230"/>
      <c r="B9009" s="230"/>
      <c r="C9009" s="231"/>
      <c r="D9009" s="223"/>
      <c r="E9009" s="227"/>
      <c r="F9009" s="230"/>
      <c r="H9009" s="220"/>
      <c r="I9009" s="223"/>
    </row>
    <row r="9010" spans="1:9">
      <c r="A9010" s="230"/>
      <c r="B9010" s="230"/>
      <c r="C9010" s="231"/>
      <c r="D9010" s="223"/>
      <c r="E9010" s="227"/>
      <c r="F9010" s="230"/>
      <c r="H9010" s="220"/>
      <c r="I9010" s="223"/>
    </row>
    <row r="9011" spans="1:9">
      <c r="A9011" s="230"/>
      <c r="B9011" s="230"/>
      <c r="C9011" s="231"/>
      <c r="D9011" s="223"/>
      <c r="E9011" s="227"/>
      <c r="F9011" s="230"/>
      <c r="H9011" s="220"/>
      <c r="I9011" s="223"/>
    </row>
    <row r="9012" spans="1:9">
      <c r="A9012" s="230"/>
      <c r="B9012" s="230"/>
      <c r="C9012" s="231"/>
      <c r="D9012" s="223"/>
      <c r="E9012" s="227"/>
      <c r="F9012" s="230"/>
      <c r="H9012" s="220"/>
      <c r="I9012" s="223"/>
    </row>
    <row r="9013" spans="1:9">
      <c r="A9013" s="230"/>
      <c r="B9013" s="230"/>
      <c r="C9013" s="231"/>
      <c r="D9013" s="223"/>
      <c r="E9013" s="227"/>
      <c r="F9013" s="230"/>
      <c r="H9013" s="220"/>
      <c r="I9013" s="223"/>
    </row>
    <row r="9014" spans="1:9">
      <c r="A9014" s="230"/>
      <c r="B9014" s="230"/>
      <c r="C9014" s="231"/>
      <c r="D9014" s="223"/>
      <c r="E9014" s="227"/>
      <c r="F9014" s="230"/>
      <c r="H9014" s="220"/>
      <c r="I9014" s="223"/>
    </row>
    <row r="9015" spans="1:9">
      <c r="A9015" s="230"/>
      <c r="B9015" s="230"/>
      <c r="C9015" s="231"/>
      <c r="D9015" s="223"/>
      <c r="E9015" s="227"/>
      <c r="F9015" s="230"/>
      <c r="H9015" s="220"/>
      <c r="I9015" s="223"/>
    </row>
    <row r="9016" spans="1:9">
      <c r="A9016" s="230"/>
      <c r="B9016" s="230"/>
      <c r="C9016" s="231"/>
      <c r="D9016" s="223"/>
      <c r="E9016" s="227"/>
      <c r="F9016" s="230"/>
      <c r="H9016" s="220"/>
      <c r="I9016" s="223"/>
    </row>
    <row r="9017" spans="1:9">
      <c r="A9017" s="230"/>
      <c r="B9017" s="230"/>
      <c r="C9017" s="231"/>
      <c r="D9017" s="223"/>
      <c r="E9017" s="227"/>
      <c r="F9017" s="230"/>
      <c r="H9017" s="220"/>
      <c r="I9017" s="223"/>
    </row>
    <row r="9018" spans="1:9">
      <c r="A9018" s="230"/>
      <c r="B9018" s="230"/>
      <c r="C9018" s="231"/>
      <c r="D9018" s="223"/>
      <c r="E9018" s="227"/>
      <c r="F9018" s="230"/>
      <c r="H9018" s="220"/>
      <c r="I9018" s="223"/>
    </row>
    <row r="9019" spans="1:9">
      <c r="A9019" s="230"/>
      <c r="B9019" s="230"/>
      <c r="C9019" s="231"/>
      <c r="D9019" s="223"/>
      <c r="E9019" s="227"/>
      <c r="F9019" s="230"/>
      <c r="H9019" s="220"/>
      <c r="I9019" s="223"/>
    </row>
    <row r="9020" spans="1:9">
      <c r="A9020" s="230"/>
      <c r="B9020" s="230"/>
      <c r="C9020" s="231"/>
      <c r="D9020" s="223"/>
      <c r="E9020" s="227"/>
      <c r="F9020" s="230"/>
      <c r="H9020" s="220"/>
      <c r="I9020" s="223"/>
    </row>
    <row r="9021" spans="1:9">
      <c r="A9021" s="230"/>
      <c r="B9021" s="230"/>
      <c r="C9021" s="231"/>
      <c r="D9021" s="223"/>
      <c r="E9021" s="227"/>
      <c r="F9021" s="230"/>
      <c r="H9021" s="220"/>
      <c r="I9021" s="223"/>
    </row>
    <row r="9022" spans="1:9">
      <c r="A9022" s="230"/>
      <c r="B9022" s="230"/>
      <c r="C9022" s="231"/>
      <c r="D9022" s="223"/>
      <c r="E9022" s="227"/>
      <c r="F9022" s="230"/>
      <c r="H9022" s="220"/>
      <c r="I9022" s="223"/>
    </row>
    <row r="9023" spans="1:9">
      <c r="A9023" s="230"/>
      <c r="B9023" s="230"/>
      <c r="C9023" s="231"/>
      <c r="D9023" s="223"/>
      <c r="E9023" s="227"/>
      <c r="F9023" s="230"/>
      <c r="H9023" s="220"/>
      <c r="I9023" s="223"/>
    </row>
    <row r="9024" spans="1:9">
      <c r="A9024" s="230"/>
      <c r="B9024" s="230"/>
      <c r="C9024" s="231"/>
      <c r="D9024" s="223"/>
      <c r="E9024" s="227"/>
      <c r="F9024" s="230"/>
      <c r="H9024" s="220"/>
      <c r="I9024" s="223"/>
    </row>
    <row r="9025" spans="1:9">
      <c r="A9025" s="230"/>
      <c r="B9025" s="230"/>
      <c r="C9025" s="231"/>
      <c r="D9025" s="223"/>
      <c r="E9025" s="227"/>
      <c r="F9025" s="230"/>
      <c r="H9025" s="220"/>
      <c r="I9025" s="223"/>
    </row>
    <row r="9026" spans="1:9">
      <c r="A9026" s="230"/>
      <c r="B9026" s="230"/>
      <c r="C9026" s="231"/>
      <c r="D9026" s="223"/>
      <c r="E9026" s="227"/>
      <c r="F9026" s="230"/>
      <c r="H9026" s="220"/>
      <c r="I9026" s="223"/>
    </row>
    <row r="9027" spans="1:9">
      <c r="A9027" s="230"/>
      <c r="B9027" s="230"/>
      <c r="C9027" s="231"/>
      <c r="D9027" s="223"/>
      <c r="E9027" s="227"/>
      <c r="F9027" s="230"/>
      <c r="H9027" s="220"/>
      <c r="I9027" s="223"/>
    </row>
    <row r="9028" spans="1:9">
      <c r="A9028" s="230"/>
      <c r="B9028" s="230"/>
      <c r="C9028" s="231"/>
      <c r="D9028" s="223"/>
      <c r="E9028" s="227"/>
      <c r="F9028" s="230"/>
      <c r="H9028" s="220"/>
      <c r="I9028" s="223"/>
    </row>
    <row r="9029" spans="1:9">
      <c r="A9029" s="230"/>
      <c r="B9029" s="230"/>
      <c r="C9029" s="231"/>
      <c r="D9029" s="223"/>
      <c r="E9029" s="227"/>
      <c r="F9029" s="230"/>
      <c r="H9029" s="220"/>
      <c r="I9029" s="223"/>
    </row>
    <row r="9030" spans="1:9">
      <c r="A9030" s="230"/>
      <c r="B9030" s="230"/>
      <c r="C9030" s="231"/>
      <c r="D9030" s="223"/>
      <c r="E9030" s="227"/>
      <c r="F9030" s="230"/>
      <c r="H9030" s="220"/>
      <c r="I9030" s="223"/>
    </row>
    <row r="9031" spans="1:9">
      <c r="A9031" s="230"/>
      <c r="B9031" s="230"/>
      <c r="C9031" s="231"/>
      <c r="D9031" s="223"/>
      <c r="E9031" s="227"/>
      <c r="F9031" s="230"/>
      <c r="H9031" s="220"/>
      <c r="I9031" s="223"/>
    </row>
    <row r="9032" spans="1:9">
      <c r="A9032" s="230"/>
      <c r="B9032" s="230"/>
      <c r="C9032" s="231"/>
      <c r="D9032" s="223"/>
      <c r="E9032" s="227"/>
      <c r="F9032" s="230"/>
      <c r="H9032" s="220"/>
      <c r="I9032" s="223"/>
    </row>
    <row r="9033" spans="1:9">
      <c r="A9033" s="230"/>
      <c r="B9033" s="230"/>
      <c r="C9033" s="231"/>
      <c r="D9033" s="223"/>
      <c r="E9033" s="227"/>
      <c r="F9033" s="230"/>
      <c r="H9033" s="220"/>
      <c r="I9033" s="223"/>
    </row>
    <row r="9034" spans="1:9">
      <c r="A9034" s="230"/>
      <c r="B9034" s="230"/>
      <c r="C9034" s="231"/>
      <c r="D9034" s="223"/>
      <c r="E9034" s="227"/>
      <c r="F9034" s="230"/>
      <c r="H9034" s="220"/>
      <c r="I9034" s="223"/>
    </row>
    <row r="9035" spans="1:9">
      <c r="A9035" s="230"/>
      <c r="B9035" s="230"/>
      <c r="C9035" s="231"/>
      <c r="D9035" s="223"/>
      <c r="E9035" s="227"/>
      <c r="F9035" s="230"/>
      <c r="H9035" s="220"/>
      <c r="I9035" s="223"/>
    </row>
    <row r="9036" spans="1:9">
      <c r="A9036" s="230"/>
      <c r="B9036" s="230"/>
      <c r="C9036" s="231"/>
      <c r="D9036" s="223"/>
      <c r="E9036" s="227"/>
      <c r="F9036" s="230"/>
      <c r="H9036" s="220"/>
      <c r="I9036" s="223"/>
    </row>
    <row r="9037" spans="1:9">
      <c r="A9037" s="230"/>
      <c r="B9037" s="230"/>
      <c r="C9037" s="231"/>
      <c r="D9037" s="223"/>
      <c r="E9037" s="227"/>
      <c r="F9037" s="230"/>
      <c r="H9037" s="220"/>
      <c r="I9037" s="223"/>
    </row>
    <row r="9038" spans="1:9">
      <c r="A9038" s="230"/>
      <c r="B9038" s="230"/>
      <c r="C9038" s="231"/>
      <c r="D9038" s="223"/>
      <c r="E9038" s="227"/>
      <c r="F9038" s="230"/>
      <c r="H9038" s="220"/>
      <c r="I9038" s="223"/>
    </row>
    <row r="9039" spans="1:9">
      <c r="A9039" s="230"/>
      <c r="B9039" s="230"/>
      <c r="C9039" s="231"/>
      <c r="D9039" s="223"/>
      <c r="E9039" s="227"/>
      <c r="F9039" s="230"/>
      <c r="H9039" s="220"/>
      <c r="I9039" s="223"/>
    </row>
    <row r="9040" spans="1:9">
      <c r="A9040" s="230"/>
      <c r="B9040" s="230"/>
      <c r="C9040" s="231"/>
      <c r="D9040" s="223"/>
      <c r="E9040" s="227"/>
      <c r="F9040" s="230"/>
      <c r="H9040" s="220"/>
      <c r="I9040" s="223"/>
    </row>
    <row r="9041" spans="1:9">
      <c r="A9041" s="230"/>
      <c r="B9041" s="230"/>
      <c r="C9041" s="231"/>
      <c r="D9041" s="223"/>
      <c r="E9041" s="227"/>
      <c r="F9041" s="230"/>
      <c r="H9041" s="220"/>
      <c r="I9041" s="223"/>
    </row>
    <row r="9042" spans="1:9">
      <c r="A9042" s="230"/>
      <c r="B9042" s="230"/>
      <c r="C9042" s="231"/>
      <c r="D9042" s="223"/>
      <c r="E9042" s="227"/>
      <c r="F9042" s="230"/>
      <c r="H9042" s="220"/>
      <c r="I9042" s="223"/>
    </row>
    <row r="9043" spans="1:9">
      <c r="A9043" s="230"/>
      <c r="B9043" s="230"/>
      <c r="C9043" s="231"/>
      <c r="D9043" s="223"/>
      <c r="E9043" s="227"/>
      <c r="F9043" s="230"/>
      <c r="H9043" s="220"/>
      <c r="I9043" s="223"/>
    </row>
    <row r="9044" spans="1:9">
      <c r="A9044" s="230"/>
      <c r="B9044" s="230"/>
      <c r="C9044" s="231"/>
      <c r="D9044" s="223"/>
      <c r="E9044" s="227"/>
      <c r="F9044" s="230"/>
      <c r="H9044" s="220"/>
      <c r="I9044" s="223"/>
    </row>
    <row r="9045" spans="1:9">
      <c r="A9045" s="230"/>
      <c r="B9045" s="230"/>
      <c r="C9045" s="231"/>
      <c r="D9045" s="223"/>
      <c r="E9045" s="227"/>
      <c r="F9045" s="230"/>
      <c r="H9045" s="220"/>
      <c r="I9045" s="223"/>
    </row>
    <row r="9046" spans="1:9">
      <c r="A9046" s="230"/>
      <c r="B9046" s="230"/>
      <c r="C9046" s="231"/>
      <c r="D9046" s="223"/>
      <c r="E9046" s="227"/>
      <c r="F9046" s="230"/>
      <c r="H9046" s="220"/>
      <c r="I9046" s="223"/>
    </row>
    <row r="9047" spans="1:9">
      <c r="A9047" s="230"/>
      <c r="B9047" s="230"/>
      <c r="C9047" s="231"/>
      <c r="D9047" s="223"/>
      <c r="E9047" s="227"/>
      <c r="F9047" s="230"/>
      <c r="H9047" s="220"/>
      <c r="I9047" s="223"/>
    </row>
    <row r="9048" spans="1:9">
      <c r="A9048" s="230"/>
      <c r="B9048" s="230"/>
      <c r="C9048" s="231"/>
      <c r="D9048" s="223"/>
      <c r="E9048" s="227"/>
      <c r="F9048" s="230"/>
      <c r="H9048" s="220"/>
      <c r="I9048" s="223"/>
    </row>
    <row r="9049" spans="1:9">
      <c r="A9049" s="230"/>
      <c r="B9049" s="230"/>
      <c r="C9049" s="231"/>
      <c r="D9049" s="223"/>
      <c r="E9049" s="227"/>
      <c r="F9049" s="230"/>
      <c r="H9049" s="220"/>
      <c r="I9049" s="223"/>
    </row>
    <row r="9050" spans="1:9">
      <c r="A9050" s="230"/>
      <c r="B9050" s="230"/>
      <c r="C9050" s="231"/>
      <c r="D9050" s="223"/>
      <c r="E9050" s="227"/>
      <c r="F9050" s="230"/>
      <c r="H9050" s="220"/>
      <c r="I9050" s="223"/>
    </row>
    <row r="9051" spans="1:9">
      <c r="A9051" s="230"/>
      <c r="B9051" s="230"/>
      <c r="C9051" s="231"/>
      <c r="D9051" s="223"/>
      <c r="E9051" s="227"/>
      <c r="F9051" s="230"/>
      <c r="H9051" s="220"/>
      <c r="I9051" s="223"/>
    </row>
    <row r="9052" spans="1:9">
      <c r="A9052" s="230"/>
      <c r="B9052" s="230"/>
      <c r="C9052" s="231"/>
      <c r="D9052" s="223"/>
      <c r="E9052" s="227"/>
      <c r="F9052" s="230"/>
      <c r="H9052" s="220"/>
      <c r="I9052" s="223"/>
    </row>
    <row r="9053" spans="1:9">
      <c r="A9053" s="230"/>
      <c r="B9053" s="230"/>
      <c r="C9053" s="231"/>
      <c r="D9053" s="223"/>
      <c r="E9053" s="227"/>
      <c r="F9053" s="230"/>
      <c r="H9053" s="220"/>
      <c r="I9053" s="223"/>
    </row>
    <row r="9054" spans="1:9">
      <c r="A9054" s="230"/>
      <c r="B9054" s="230"/>
      <c r="C9054" s="231"/>
      <c r="D9054" s="223"/>
      <c r="E9054" s="227"/>
      <c r="F9054" s="230"/>
      <c r="H9054" s="220"/>
      <c r="I9054" s="223"/>
    </row>
    <row r="9055" spans="1:9">
      <c r="A9055" s="230"/>
      <c r="B9055" s="230"/>
      <c r="C9055" s="231"/>
      <c r="D9055" s="223"/>
      <c r="E9055" s="227"/>
      <c r="F9055" s="230"/>
      <c r="H9055" s="220"/>
      <c r="I9055" s="223"/>
    </row>
    <row r="9056" spans="1:9">
      <c r="A9056" s="230"/>
      <c r="B9056" s="230"/>
      <c r="C9056" s="231"/>
      <c r="D9056" s="223"/>
      <c r="E9056" s="227"/>
      <c r="F9056" s="230"/>
      <c r="H9056" s="220"/>
      <c r="I9056" s="223"/>
    </row>
    <row r="9057" spans="1:9">
      <c r="A9057" s="230"/>
      <c r="B9057" s="230"/>
      <c r="C9057" s="231"/>
      <c r="D9057" s="223"/>
      <c r="E9057" s="227"/>
      <c r="F9057" s="230"/>
      <c r="H9057" s="220"/>
      <c r="I9057" s="223"/>
    </row>
    <row r="9058" spans="1:9">
      <c r="A9058" s="230"/>
      <c r="B9058" s="230"/>
      <c r="C9058" s="231"/>
      <c r="D9058" s="223"/>
      <c r="E9058" s="227"/>
      <c r="F9058" s="230"/>
      <c r="H9058" s="220"/>
      <c r="I9058" s="223"/>
    </row>
    <row r="9059" spans="1:9">
      <c r="A9059" s="230"/>
      <c r="B9059" s="230"/>
      <c r="C9059" s="231"/>
      <c r="D9059" s="223"/>
      <c r="E9059" s="227"/>
      <c r="F9059" s="230"/>
      <c r="H9059" s="220"/>
      <c r="I9059" s="223"/>
    </row>
    <row r="9060" spans="1:9">
      <c r="A9060" s="230"/>
      <c r="B9060" s="230"/>
      <c r="C9060" s="231"/>
      <c r="D9060" s="223"/>
      <c r="E9060" s="227"/>
      <c r="F9060" s="230"/>
      <c r="H9060" s="220"/>
      <c r="I9060" s="223"/>
    </row>
    <row r="9061" spans="1:9">
      <c r="A9061" s="230"/>
      <c r="B9061" s="230"/>
      <c r="C9061" s="231"/>
      <c r="D9061" s="223"/>
      <c r="E9061" s="227"/>
      <c r="F9061" s="230"/>
      <c r="H9061" s="220"/>
      <c r="I9061" s="223"/>
    </row>
    <row r="9062" spans="1:9">
      <c r="A9062" s="230"/>
      <c r="B9062" s="230"/>
      <c r="C9062" s="231"/>
      <c r="D9062" s="223"/>
      <c r="E9062" s="227"/>
      <c r="F9062" s="230"/>
      <c r="H9062" s="220"/>
      <c r="I9062" s="223"/>
    </row>
    <row r="9063" spans="1:9">
      <c r="A9063" s="230"/>
      <c r="B9063" s="230"/>
      <c r="C9063" s="231"/>
      <c r="D9063" s="223"/>
      <c r="E9063" s="227"/>
      <c r="F9063" s="230"/>
      <c r="H9063" s="220"/>
      <c r="I9063" s="223"/>
    </row>
    <row r="9064" spans="1:9">
      <c r="A9064" s="230"/>
      <c r="B9064" s="230"/>
      <c r="C9064" s="231"/>
      <c r="D9064" s="223"/>
      <c r="E9064" s="227"/>
      <c r="F9064" s="230"/>
      <c r="H9064" s="220"/>
      <c r="I9064" s="223"/>
    </row>
    <row r="9065" spans="1:9">
      <c r="A9065" s="230"/>
      <c r="B9065" s="230"/>
      <c r="C9065" s="231"/>
      <c r="D9065" s="223"/>
      <c r="E9065" s="227"/>
      <c r="F9065" s="230"/>
      <c r="H9065" s="220"/>
      <c r="I9065" s="223"/>
    </row>
    <row r="9066" spans="1:9">
      <c r="A9066" s="230"/>
      <c r="B9066" s="230"/>
      <c r="C9066" s="231"/>
      <c r="D9066" s="223"/>
      <c r="E9066" s="227"/>
      <c r="F9066" s="230"/>
      <c r="H9066" s="220"/>
      <c r="I9066" s="223"/>
    </row>
    <row r="9067" spans="1:9">
      <c r="A9067" s="230"/>
      <c r="B9067" s="230"/>
      <c r="C9067" s="231"/>
      <c r="D9067" s="223"/>
      <c r="E9067" s="227"/>
      <c r="F9067" s="230"/>
      <c r="H9067" s="220"/>
      <c r="I9067" s="223"/>
    </row>
    <row r="9068" spans="1:9">
      <c r="A9068" s="230"/>
      <c r="B9068" s="230"/>
      <c r="C9068" s="231"/>
      <c r="D9068" s="223"/>
      <c r="E9068" s="227"/>
      <c r="F9068" s="230"/>
      <c r="H9068" s="220"/>
      <c r="I9068" s="223"/>
    </row>
    <row r="9069" spans="1:9">
      <c r="A9069" s="230"/>
      <c r="B9069" s="230"/>
      <c r="C9069" s="231"/>
      <c r="D9069" s="223"/>
      <c r="E9069" s="227"/>
      <c r="F9069" s="230"/>
      <c r="H9069" s="220"/>
      <c r="I9069" s="223"/>
    </row>
    <row r="9070" spans="1:9">
      <c r="A9070" s="230"/>
      <c r="B9070" s="230"/>
      <c r="C9070" s="231"/>
      <c r="D9070" s="223"/>
      <c r="E9070" s="227"/>
      <c r="F9070" s="230"/>
      <c r="H9070" s="220"/>
      <c r="I9070" s="223"/>
    </row>
    <row r="9071" spans="1:9">
      <c r="A9071" s="230"/>
      <c r="B9071" s="230"/>
      <c r="C9071" s="231"/>
      <c r="D9071" s="223"/>
      <c r="E9071" s="227"/>
      <c r="F9071" s="230"/>
      <c r="H9071" s="220"/>
      <c r="I9071" s="223"/>
    </row>
    <row r="9072" spans="1:9">
      <c r="A9072" s="230"/>
      <c r="B9072" s="230"/>
      <c r="C9072" s="231"/>
      <c r="D9072" s="223"/>
      <c r="E9072" s="227"/>
      <c r="F9072" s="230"/>
      <c r="H9072" s="220"/>
      <c r="I9072" s="223"/>
    </row>
    <row r="9073" spans="1:9">
      <c r="A9073" s="230"/>
      <c r="B9073" s="230"/>
      <c r="C9073" s="231"/>
      <c r="D9073" s="223"/>
      <c r="E9073" s="227"/>
      <c r="F9073" s="230"/>
      <c r="H9073" s="220"/>
      <c r="I9073" s="223"/>
    </row>
    <row r="9074" spans="1:9">
      <c r="A9074" s="230"/>
      <c r="B9074" s="230"/>
      <c r="C9074" s="231"/>
      <c r="D9074" s="223"/>
      <c r="E9074" s="227"/>
      <c r="F9074" s="230"/>
      <c r="H9074" s="220"/>
      <c r="I9074" s="223"/>
    </row>
    <row r="9075" spans="1:9">
      <c r="A9075" s="230"/>
      <c r="B9075" s="230"/>
      <c r="C9075" s="231"/>
      <c r="D9075" s="223"/>
      <c r="E9075" s="227"/>
      <c r="F9075" s="230"/>
      <c r="H9075" s="220"/>
      <c r="I9075" s="223"/>
    </row>
    <row r="9076" spans="1:9">
      <c r="A9076" s="230"/>
      <c r="B9076" s="230"/>
      <c r="C9076" s="231"/>
      <c r="D9076" s="223"/>
      <c r="E9076" s="227"/>
      <c r="F9076" s="230"/>
      <c r="H9076" s="220"/>
      <c r="I9076" s="223"/>
    </row>
    <row r="9077" spans="1:9">
      <c r="A9077" s="230"/>
      <c r="B9077" s="230"/>
      <c r="C9077" s="231"/>
      <c r="D9077" s="223"/>
      <c r="E9077" s="227"/>
      <c r="F9077" s="230"/>
      <c r="H9077" s="220"/>
      <c r="I9077" s="223"/>
    </row>
    <row r="9078" spans="1:9">
      <c r="A9078" s="230"/>
      <c r="B9078" s="230"/>
      <c r="C9078" s="231"/>
      <c r="D9078" s="223"/>
      <c r="E9078" s="227"/>
      <c r="F9078" s="230"/>
      <c r="H9078" s="220"/>
      <c r="I9078" s="223"/>
    </row>
    <row r="9079" spans="1:9">
      <c r="A9079" s="230"/>
      <c r="B9079" s="230"/>
      <c r="C9079" s="231"/>
      <c r="D9079" s="223"/>
      <c r="E9079" s="227"/>
      <c r="F9079" s="230"/>
      <c r="H9079" s="220"/>
      <c r="I9079" s="223"/>
    </row>
    <row r="9080" spans="1:9">
      <c r="A9080" s="230"/>
      <c r="B9080" s="230"/>
      <c r="C9080" s="231"/>
      <c r="D9080" s="223"/>
      <c r="E9080" s="227"/>
      <c r="F9080" s="230"/>
      <c r="H9080" s="220"/>
      <c r="I9080" s="223"/>
    </row>
    <row r="9081" spans="1:9">
      <c r="A9081" s="230"/>
      <c r="B9081" s="230"/>
      <c r="C9081" s="231"/>
      <c r="D9081" s="223"/>
      <c r="E9081" s="227"/>
      <c r="F9081" s="230"/>
      <c r="H9081" s="220"/>
      <c r="I9081" s="223"/>
    </row>
    <row r="9082" spans="1:9">
      <c r="A9082" s="230"/>
      <c r="B9082" s="230"/>
      <c r="C9082" s="231"/>
      <c r="D9082" s="223"/>
      <c r="E9082" s="227"/>
      <c r="F9082" s="230"/>
      <c r="H9082" s="220"/>
      <c r="I9082" s="223"/>
    </row>
    <row r="9083" spans="1:9">
      <c r="A9083" s="230"/>
      <c r="B9083" s="230"/>
      <c r="C9083" s="231"/>
      <c r="D9083" s="223"/>
      <c r="E9083" s="227"/>
      <c r="F9083" s="230"/>
      <c r="H9083" s="220"/>
      <c r="I9083" s="223"/>
    </row>
    <row r="9084" spans="1:9">
      <c r="A9084" s="230"/>
      <c r="B9084" s="230"/>
      <c r="C9084" s="231"/>
      <c r="D9084" s="223"/>
      <c r="E9084" s="227"/>
      <c r="F9084" s="230"/>
      <c r="H9084" s="220"/>
      <c r="I9084" s="223"/>
    </row>
    <row r="9085" spans="1:9">
      <c r="A9085" s="230"/>
      <c r="B9085" s="230"/>
      <c r="C9085" s="231"/>
      <c r="D9085" s="223"/>
      <c r="E9085" s="227"/>
      <c r="F9085" s="230"/>
      <c r="H9085" s="220"/>
      <c r="I9085" s="223"/>
    </row>
    <row r="9086" spans="1:9">
      <c r="A9086" s="230"/>
      <c r="B9086" s="230"/>
      <c r="C9086" s="231"/>
      <c r="D9086" s="223"/>
      <c r="E9086" s="227"/>
      <c r="F9086" s="230"/>
      <c r="H9086" s="220"/>
      <c r="I9086" s="223"/>
    </row>
    <row r="9087" spans="1:9">
      <c r="A9087" s="230"/>
      <c r="B9087" s="230"/>
      <c r="C9087" s="231"/>
      <c r="D9087" s="223"/>
      <c r="E9087" s="227"/>
      <c r="F9087" s="230"/>
      <c r="H9087" s="220"/>
      <c r="I9087" s="223"/>
    </row>
    <row r="9088" spans="1:9">
      <c r="A9088" s="230"/>
      <c r="B9088" s="230"/>
      <c r="C9088" s="231"/>
      <c r="D9088" s="223"/>
      <c r="E9088" s="227"/>
      <c r="F9088" s="230"/>
      <c r="H9088" s="220"/>
      <c r="I9088" s="223"/>
    </row>
    <row r="9089" spans="1:9">
      <c r="A9089" s="230"/>
      <c r="B9089" s="230"/>
      <c r="C9089" s="231"/>
      <c r="D9089" s="223"/>
      <c r="E9089" s="227"/>
      <c r="F9089" s="230"/>
      <c r="H9089" s="220"/>
      <c r="I9089" s="223"/>
    </row>
    <row r="9090" spans="1:9">
      <c r="A9090" s="230"/>
      <c r="B9090" s="230"/>
      <c r="C9090" s="231"/>
      <c r="D9090" s="223"/>
      <c r="E9090" s="227"/>
      <c r="F9090" s="230"/>
      <c r="H9090" s="220"/>
      <c r="I9090" s="223"/>
    </row>
    <row r="9091" spans="1:9">
      <c r="A9091" s="230"/>
      <c r="B9091" s="230"/>
      <c r="C9091" s="231"/>
      <c r="D9091" s="223"/>
      <c r="E9091" s="227"/>
      <c r="F9091" s="230"/>
      <c r="H9091" s="220"/>
      <c r="I9091" s="223"/>
    </row>
    <row r="9092" spans="1:9">
      <c r="A9092" s="230"/>
      <c r="B9092" s="230"/>
      <c r="C9092" s="231"/>
      <c r="D9092" s="223"/>
      <c r="E9092" s="227"/>
      <c r="F9092" s="230"/>
      <c r="H9092" s="220"/>
      <c r="I9092" s="223"/>
    </row>
    <row r="9093" spans="1:9">
      <c r="A9093" s="230"/>
      <c r="B9093" s="230"/>
      <c r="C9093" s="231"/>
      <c r="D9093" s="223"/>
      <c r="E9093" s="227"/>
      <c r="F9093" s="230"/>
      <c r="H9093" s="220"/>
      <c r="I9093" s="223"/>
    </row>
    <row r="9094" spans="1:9">
      <c r="A9094" s="230"/>
      <c r="B9094" s="230"/>
      <c r="C9094" s="231"/>
      <c r="D9094" s="223"/>
      <c r="E9094" s="227"/>
      <c r="F9094" s="230"/>
      <c r="H9094" s="220"/>
      <c r="I9094" s="223"/>
    </row>
    <row r="9095" spans="1:9">
      <c r="A9095" s="230"/>
      <c r="B9095" s="230"/>
      <c r="C9095" s="231"/>
      <c r="D9095" s="223"/>
      <c r="E9095" s="227"/>
      <c r="F9095" s="230"/>
      <c r="H9095" s="220"/>
      <c r="I9095" s="223"/>
    </row>
    <row r="9096" spans="1:9">
      <c r="A9096" s="230"/>
      <c r="B9096" s="230"/>
      <c r="C9096" s="231"/>
      <c r="D9096" s="223"/>
      <c r="E9096" s="227"/>
      <c r="F9096" s="230"/>
      <c r="H9096" s="220"/>
      <c r="I9096" s="223"/>
    </row>
    <row r="9097" spans="1:9">
      <c r="A9097" s="230"/>
      <c r="B9097" s="230"/>
      <c r="C9097" s="231"/>
      <c r="D9097" s="223"/>
      <c r="E9097" s="227"/>
      <c r="F9097" s="230"/>
      <c r="H9097" s="220"/>
      <c r="I9097" s="223"/>
    </row>
    <row r="9098" spans="1:9">
      <c r="A9098" s="230"/>
      <c r="B9098" s="230"/>
      <c r="C9098" s="231"/>
      <c r="D9098" s="223"/>
      <c r="E9098" s="227"/>
      <c r="F9098" s="230"/>
      <c r="H9098" s="220"/>
      <c r="I9098" s="223"/>
    </row>
    <row r="9099" spans="1:9">
      <c r="A9099" s="230"/>
      <c r="B9099" s="230"/>
      <c r="C9099" s="231"/>
      <c r="D9099" s="223"/>
      <c r="E9099" s="227"/>
      <c r="F9099" s="230"/>
      <c r="H9099" s="220"/>
      <c r="I9099" s="223"/>
    </row>
    <row r="9100" spans="1:9">
      <c r="A9100" s="230"/>
      <c r="B9100" s="230"/>
      <c r="C9100" s="231"/>
      <c r="D9100" s="223"/>
      <c r="E9100" s="227"/>
      <c r="F9100" s="230"/>
      <c r="H9100" s="220"/>
      <c r="I9100" s="223"/>
    </row>
    <row r="9101" spans="1:9">
      <c r="A9101" s="230"/>
      <c r="B9101" s="230"/>
      <c r="C9101" s="231"/>
      <c r="D9101" s="223"/>
      <c r="E9101" s="227"/>
      <c r="F9101" s="230"/>
      <c r="H9101" s="220"/>
      <c r="I9101" s="223"/>
    </row>
    <row r="9102" spans="1:9">
      <c r="A9102" s="230"/>
      <c r="B9102" s="230"/>
      <c r="C9102" s="231"/>
      <c r="D9102" s="223"/>
      <c r="E9102" s="227"/>
      <c r="F9102" s="230"/>
      <c r="H9102" s="220"/>
      <c r="I9102" s="223"/>
    </row>
    <row r="9103" spans="1:9">
      <c r="A9103" s="230"/>
      <c r="B9103" s="230"/>
      <c r="C9103" s="231"/>
      <c r="D9103" s="223"/>
      <c r="E9103" s="227"/>
      <c r="F9103" s="230"/>
      <c r="H9103" s="220"/>
      <c r="I9103" s="223"/>
    </row>
    <row r="9104" spans="1:9">
      <c r="A9104" s="230"/>
      <c r="B9104" s="230"/>
      <c r="C9104" s="231"/>
      <c r="D9104" s="223"/>
      <c r="E9104" s="227"/>
      <c r="F9104" s="230"/>
      <c r="H9104" s="220"/>
      <c r="I9104" s="223"/>
    </row>
    <row r="9105" spans="1:9">
      <c r="A9105" s="230"/>
      <c r="B9105" s="230"/>
      <c r="C9105" s="231"/>
      <c r="D9105" s="223"/>
      <c r="E9105" s="227"/>
      <c r="F9105" s="230"/>
      <c r="H9105" s="220"/>
      <c r="I9105" s="223"/>
    </row>
    <row r="9106" spans="1:9">
      <c r="A9106" s="230"/>
      <c r="B9106" s="230"/>
      <c r="C9106" s="231"/>
      <c r="D9106" s="223"/>
      <c r="E9106" s="227"/>
      <c r="F9106" s="230"/>
      <c r="H9106" s="220"/>
      <c r="I9106" s="223"/>
    </row>
    <row r="9107" spans="1:9">
      <c r="A9107" s="230"/>
      <c r="B9107" s="230"/>
      <c r="C9107" s="231"/>
      <c r="D9107" s="223"/>
      <c r="E9107" s="227"/>
      <c r="F9107" s="230"/>
      <c r="H9107" s="220"/>
      <c r="I9107" s="223"/>
    </row>
    <row r="9108" spans="1:9">
      <c r="A9108" s="230"/>
      <c r="B9108" s="230"/>
      <c r="C9108" s="231"/>
      <c r="D9108" s="223"/>
      <c r="E9108" s="227"/>
      <c r="F9108" s="230"/>
      <c r="H9108" s="220"/>
      <c r="I9108" s="223"/>
    </row>
    <row r="9109" spans="1:9">
      <c r="A9109" s="230"/>
      <c r="B9109" s="230"/>
      <c r="C9109" s="231"/>
      <c r="D9109" s="223"/>
      <c r="E9109" s="227"/>
      <c r="F9109" s="230"/>
      <c r="H9109" s="220"/>
      <c r="I9109" s="223"/>
    </row>
    <row r="9110" spans="1:9">
      <c r="A9110" s="230"/>
      <c r="B9110" s="230"/>
      <c r="C9110" s="231"/>
      <c r="D9110" s="223"/>
      <c r="E9110" s="227"/>
      <c r="F9110" s="230"/>
      <c r="H9110" s="220"/>
      <c r="I9110" s="223"/>
    </row>
    <row r="9111" spans="1:9">
      <c r="A9111" s="230"/>
      <c r="B9111" s="230"/>
      <c r="C9111" s="231"/>
      <c r="D9111" s="223"/>
      <c r="E9111" s="227"/>
      <c r="F9111" s="230"/>
      <c r="H9111" s="220"/>
      <c r="I9111" s="223"/>
    </row>
    <row r="9112" spans="1:9">
      <c r="A9112" s="230"/>
      <c r="B9112" s="230"/>
      <c r="C9112" s="231"/>
      <c r="D9112" s="223"/>
      <c r="E9112" s="227"/>
      <c r="F9112" s="230"/>
      <c r="H9112" s="220"/>
      <c r="I9112" s="223"/>
    </row>
    <row r="9113" spans="1:9">
      <c r="A9113" s="230"/>
      <c r="B9113" s="230"/>
      <c r="C9113" s="231"/>
      <c r="D9113" s="223"/>
      <c r="E9113" s="227"/>
      <c r="F9113" s="230"/>
      <c r="H9113" s="220"/>
      <c r="I9113" s="223"/>
    </row>
    <row r="9114" spans="1:9">
      <c r="A9114" s="230"/>
      <c r="B9114" s="230"/>
      <c r="C9114" s="231"/>
      <c r="D9114" s="223"/>
      <c r="E9114" s="227"/>
      <c r="F9114" s="230"/>
      <c r="H9114" s="220"/>
      <c r="I9114" s="223"/>
    </row>
    <row r="9115" spans="1:9">
      <c r="A9115" s="230"/>
      <c r="B9115" s="230"/>
      <c r="C9115" s="231"/>
      <c r="D9115" s="223"/>
      <c r="E9115" s="227"/>
      <c r="F9115" s="230"/>
      <c r="H9115" s="220"/>
      <c r="I9115" s="223"/>
    </row>
    <row r="9116" spans="1:9">
      <c r="A9116" s="230"/>
      <c r="B9116" s="230"/>
      <c r="C9116" s="231"/>
      <c r="D9116" s="223"/>
      <c r="E9116" s="227"/>
      <c r="F9116" s="230"/>
      <c r="H9116" s="220"/>
      <c r="I9116" s="223"/>
    </row>
    <row r="9117" spans="1:9">
      <c r="A9117" s="230"/>
      <c r="B9117" s="230"/>
      <c r="C9117" s="231"/>
      <c r="D9117" s="223"/>
      <c r="E9117" s="227"/>
      <c r="F9117" s="230"/>
      <c r="H9117" s="220"/>
      <c r="I9117" s="223"/>
    </row>
    <row r="9118" spans="1:9">
      <c r="A9118" s="230"/>
      <c r="B9118" s="230"/>
      <c r="C9118" s="231"/>
      <c r="D9118" s="223"/>
      <c r="E9118" s="227"/>
      <c r="F9118" s="230"/>
      <c r="H9118" s="220"/>
      <c r="I9118" s="223"/>
    </row>
    <row r="9119" spans="1:9">
      <c r="A9119" s="230"/>
      <c r="B9119" s="230"/>
      <c r="C9119" s="231"/>
      <c r="D9119" s="223"/>
      <c r="E9119" s="227"/>
      <c r="F9119" s="230"/>
      <c r="H9119" s="220"/>
      <c r="I9119" s="223"/>
    </row>
    <row r="9120" spans="1:9">
      <c r="A9120" s="230"/>
      <c r="B9120" s="230"/>
      <c r="C9120" s="231"/>
      <c r="D9120" s="223"/>
      <c r="E9120" s="227"/>
      <c r="F9120" s="230"/>
      <c r="H9120" s="220"/>
      <c r="I9120" s="223"/>
    </row>
    <row r="9121" spans="1:9">
      <c r="A9121" s="230"/>
      <c r="B9121" s="230"/>
      <c r="C9121" s="231"/>
      <c r="D9121" s="223"/>
      <c r="E9121" s="227"/>
      <c r="F9121" s="230"/>
      <c r="H9121" s="220"/>
      <c r="I9121" s="223"/>
    </row>
    <row r="9122" spans="1:9">
      <c r="A9122" s="230"/>
      <c r="B9122" s="230"/>
      <c r="C9122" s="231"/>
      <c r="D9122" s="223"/>
      <c r="E9122" s="227"/>
      <c r="F9122" s="230"/>
      <c r="H9122" s="220"/>
      <c r="I9122" s="223"/>
    </row>
    <row r="9123" spans="1:9">
      <c r="A9123" s="230"/>
      <c r="B9123" s="230"/>
      <c r="C9123" s="231"/>
      <c r="D9123" s="223"/>
      <c r="E9123" s="227"/>
      <c r="F9123" s="230"/>
      <c r="H9123" s="220"/>
      <c r="I9123" s="223"/>
    </row>
    <row r="9124" spans="1:9">
      <c r="A9124" s="230"/>
      <c r="B9124" s="230"/>
      <c r="C9124" s="231"/>
      <c r="D9124" s="223"/>
      <c r="E9124" s="227"/>
      <c r="F9124" s="230"/>
      <c r="H9124" s="220"/>
      <c r="I9124" s="223"/>
    </row>
    <row r="9125" spans="1:9">
      <c r="A9125" s="230"/>
      <c r="B9125" s="230"/>
      <c r="C9125" s="231"/>
      <c r="D9125" s="223"/>
      <c r="E9125" s="227"/>
      <c r="F9125" s="230"/>
      <c r="H9125" s="220"/>
      <c r="I9125" s="223"/>
    </row>
    <row r="9126" spans="1:9">
      <c r="A9126" s="230"/>
      <c r="B9126" s="230"/>
      <c r="C9126" s="231"/>
      <c r="D9126" s="223"/>
      <c r="E9126" s="227"/>
      <c r="F9126" s="230"/>
      <c r="H9126" s="220"/>
      <c r="I9126" s="223"/>
    </row>
    <row r="9127" spans="1:9">
      <c r="A9127" s="230"/>
      <c r="B9127" s="230"/>
      <c r="C9127" s="231"/>
      <c r="D9127" s="223"/>
      <c r="E9127" s="227"/>
      <c r="F9127" s="230"/>
      <c r="H9127" s="220"/>
      <c r="I9127" s="223"/>
    </row>
    <row r="9128" spans="1:9">
      <c r="A9128" s="230"/>
      <c r="B9128" s="230"/>
      <c r="C9128" s="231"/>
      <c r="D9128" s="223"/>
      <c r="E9128" s="227"/>
      <c r="F9128" s="230"/>
      <c r="H9128" s="220"/>
      <c r="I9128" s="223"/>
    </row>
    <row r="9129" spans="1:9">
      <c r="A9129" s="230"/>
      <c r="B9129" s="230"/>
      <c r="C9129" s="231"/>
      <c r="D9129" s="223"/>
      <c r="E9129" s="227"/>
      <c r="F9129" s="230"/>
      <c r="H9129" s="220"/>
      <c r="I9129" s="223"/>
    </row>
    <row r="9130" spans="1:9">
      <c r="A9130" s="230"/>
      <c r="B9130" s="230"/>
      <c r="C9130" s="231"/>
      <c r="D9130" s="223"/>
      <c r="E9130" s="227"/>
      <c r="F9130" s="230"/>
      <c r="H9130" s="220"/>
      <c r="I9130" s="223"/>
    </row>
    <row r="9131" spans="1:9">
      <c r="A9131" s="230"/>
      <c r="B9131" s="230"/>
      <c r="C9131" s="231"/>
      <c r="D9131" s="223"/>
      <c r="E9131" s="227"/>
      <c r="F9131" s="230"/>
      <c r="H9131" s="220"/>
      <c r="I9131" s="223"/>
    </row>
    <row r="9132" spans="1:9">
      <c r="A9132" s="230"/>
      <c r="B9132" s="230"/>
      <c r="C9132" s="231"/>
      <c r="D9132" s="223"/>
      <c r="E9132" s="227"/>
      <c r="F9132" s="230"/>
      <c r="H9132" s="220"/>
      <c r="I9132" s="223"/>
    </row>
    <row r="9133" spans="1:9">
      <c r="A9133" s="230"/>
      <c r="B9133" s="230"/>
      <c r="C9133" s="231"/>
      <c r="D9133" s="223"/>
      <c r="E9133" s="227"/>
      <c r="F9133" s="230"/>
      <c r="H9133" s="220"/>
      <c r="I9133" s="223"/>
    </row>
    <row r="9134" spans="1:9">
      <c r="A9134" s="230"/>
      <c r="B9134" s="230"/>
      <c r="C9134" s="231"/>
      <c r="D9134" s="223"/>
      <c r="E9134" s="227"/>
      <c r="F9134" s="230"/>
      <c r="H9134" s="220"/>
      <c r="I9134" s="223"/>
    </row>
    <row r="9135" spans="1:9">
      <c r="A9135" s="230"/>
      <c r="B9135" s="230"/>
      <c r="C9135" s="231"/>
      <c r="D9135" s="223"/>
      <c r="E9135" s="227"/>
      <c r="F9135" s="230"/>
      <c r="H9135" s="220"/>
      <c r="I9135" s="223"/>
    </row>
    <row r="9136" spans="1:9">
      <c r="A9136" s="230"/>
      <c r="B9136" s="230"/>
      <c r="C9136" s="231"/>
      <c r="D9136" s="223"/>
      <c r="E9136" s="227"/>
      <c r="F9136" s="230"/>
      <c r="H9136" s="220"/>
      <c r="I9136" s="223"/>
    </row>
    <row r="9137" spans="1:9">
      <c r="A9137" s="230"/>
      <c r="B9137" s="230"/>
      <c r="C9137" s="231"/>
      <c r="D9137" s="223"/>
      <c r="E9137" s="227"/>
      <c r="F9137" s="230"/>
      <c r="H9137" s="220"/>
      <c r="I9137" s="223"/>
    </row>
    <row r="9138" spans="1:9">
      <c r="A9138" s="230"/>
      <c r="B9138" s="230"/>
      <c r="C9138" s="231"/>
      <c r="D9138" s="223"/>
      <c r="E9138" s="227"/>
      <c r="F9138" s="230"/>
      <c r="H9138" s="220"/>
      <c r="I9138" s="223"/>
    </row>
    <row r="9139" spans="1:9">
      <c r="A9139" s="230"/>
      <c r="B9139" s="230"/>
      <c r="C9139" s="231"/>
      <c r="D9139" s="223"/>
      <c r="E9139" s="227"/>
      <c r="F9139" s="230"/>
      <c r="H9139" s="220"/>
      <c r="I9139" s="223"/>
    </row>
    <row r="9140" spans="1:9">
      <c r="A9140" s="230"/>
      <c r="B9140" s="230"/>
      <c r="C9140" s="231"/>
      <c r="D9140" s="223"/>
      <c r="E9140" s="227"/>
      <c r="F9140" s="230"/>
      <c r="H9140" s="220"/>
      <c r="I9140" s="223"/>
    </row>
    <row r="9141" spans="1:9">
      <c r="A9141" s="230"/>
      <c r="B9141" s="230"/>
      <c r="C9141" s="231"/>
      <c r="D9141" s="223"/>
      <c r="E9141" s="227"/>
      <c r="F9141" s="230"/>
      <c r="H9141" s="220"/>
      <c r="I9141" s="223"/>
    </row>
    <row r="9142" spans="1:9">
      <c r="A9142" s="230"/>
      <c r="B9142" s="230"/>
      <c r="C9142" s="231"/>
      <c r="D9142" s="223"/>
      <c r="E9142" s="227"/>
      <c r="F9142" s="230"/>
      <c r="H9142" s="220"/>
      <c r="I9142" s="223"/>
    </row>
    <row r="9143" spans="1:9">
      <c r="A9143" s="230"/>
      <c r="B9143" s="230"/>
      <c r="C9143" s="231"/>
      <c r="D9143" s="223"/>
      <c r="E9143" s="227"/>
      <c r="F9143" s="230"/>
      <c r="H9143" s="220"/>
      <c r="I9143" s="223"/>
    </row>
    <row r="9144" spans="1:9">
      <c r="A9144" s="230"/>
      <c r="B9144" s="230"/>
      <c r="C9144" s="231"/>
      <c r="D9144" s="223"/>
      <c r="E9144" s="227"/>
      <c r="F9144" s="230"/>
      <c r="H9144" s="220"/>
      <c r="I9144" s="223"/>
    </row>
    <row r="9145" spans="1:9">
      <c r="A9145" s="230"/>
      <c r="B9145" s="230"/>
      <c r="C9145" s="231"/>
      <c r="D9145" s="223"/>
      <c r="E9145" s="227"/>
      <c r="F9145" s="230"/>
      <c r="H9145" s="220"/>
      <c r="I9145" s="223"/>
    </row>
    <row r="9146" spans="1:9">
      <c r="A9146" s="230"/>
      <c r="B9146" s="230"/>
      <c r="C9146" s="231"/>
      <c r="D9146" s="223"/>
      <c r="E9146" s="227"/>
      <c r="F9146" s="230"/>
      <c r="H9146" s="220"/>
      <c r="I9146" s="223"/>
    </row>
    <row r="9147" spans="1:9">
      <c r="A9147" s="230"/>
      <c r="B9147" s="230"/>
      <c r="C9147" s="231"/>
      <c r="D9147" s="223"/>
      <c r="E9147" s="227"/>
      <c r="F9147" s="230"/>
      <c r="H9147" s="220"/>
      <c r="I9147" s="223"/>
    </row>
    <row r="9148" spans="1:9">
      <c r="A9148" s="230"/>
      <c r="B9148" s="230"/>
      <c r="C9148" s="231"/>
      <c r="D9148" s="223"/>
      <c r="E9148" s="227"/>
      <c r="F9148" s="230"/>
      <c r="H9148" s="220"/>
      <c r="I9148" s="223"/>
    </row>
    <row r="9149" spans="1:9">
      <c r="A9149" s="230"/>
      <c r="B9149" s="230"/>
      <c r="C9149" s="231"/>
      <c r="D9149" s="223"/>
      <c r="E9149" s="227"/>
      <c r="F9149" s="230"/>
      <c r="H9149" s="220"/>
      <c r="I9149" s="223"/>
    </row>
    <row r="9150" spans="1:9">
      <c r="A9150" s="230"/>
      <c r="B9150" s="230"/>
      <c r="C9150" s="231"/>
      <c r="D9150" s="223"/>
      <c r="E9150" s="227"/>
      <c r="F9150" s="230"/>
      <c r="H9150" s="220"/>
      <c r="I9150" s="223"/>
    </row>
    <row r="9151" spans="1:9">
      <c r="A9151" s="230"/>
      <c r="B9151" s="230"/>
      <c r="C9151" s="231"/>
      <c r="D9151" s="223"/>
      <c r="E9151" s="227"/>
      <c r="F9151" s="230"/>
      <c r="H9151" s="220"/>
      <c r="I9151" s="223"/>
    </row>
    <row r="9152" spans="1:9">
      <c r="A9152" s="230"/>
      <c r="B9152" s="230"/>
      <c r="C9152" s="231"/>
      <c r="D9152" s="223"/>
      <c r="E9152" s="227"/>
      <c r="F9152" s="230"/>
      <c r="H9152" s="220"/>
      <c r="I9152" s="223"/>
    </row>
    <row r="9153" spans="1:9">
      <c r="A9153" s="230"/>
      <c r="B9153" s="230"/>
      <c r="C9153" s="231"/>
      <c r="D9153" s="223"/>
      <c r="E9153" s="227"/>
      <c r="F9153" s="230"/>
      <c r="H9153" s="220"/>
      <c r="I9153" s="223"/>
    </row>
    <row r="9154" spans="1:9">
      <c r="A9154" s="230"/>
      <c r="B9154" s="230"/>
      <c r="C9154" s="231"/>
      <c r="D9154" s="223"/>
      <c r="E9154" s="227"/>
      <c r="F9154" s="230"/>
      <c r="H9154" s="220"/>
      <c r="I9154" s="223"/>
    </row>
    <row r="9155" spans="1:9">
      <c r="A9155" s="230"/>
      <c r="B9155" s="230"/>
      <c r="C9155" s="231"/>
      <c r="D9155" s="223"/>
      <c r="E9155" s="227"/>
      <c r="F9155" s="230"/>
      <c r="H9155" s="220"/>
      <c r="I9155" s="223"/>
    </row>
    <row r="9156" spans="1:9">
      <c r="A9156" s="230"/>
      <c r="B9156" s="230"/>
      <c r="C9156" s="231"/>
      <c r="D9156" s="223"/>
      <c r="E9156" s="227"/>
      <c r="F9156" s="230"/>
      <c r="H9156" s="220"/>
      <c r="I9156" s="223"/>
    </row>
    <row r="9157" spans="1:9">
      <c r="A9157" s="230"/>
      <c r="B9157" s="230"/>
      <c r="C9157" s="231"/>
      <c r="D9157" s="223"/>
      <c r="E9157" s="227"/>
      <c r="F9157" s="230"/>
      <c r="H9157" s="220"/>
      <c r="I9157" s="223"/>
    </row>
    <row r="9158" spans="1:9">
      <c r="A9158" s="230"/>
      <c r="B9158" s="230"/>
      <c r="C9158" s="231"/>
      <c r="D9158" s="223"/>
      <c r="E9158" s="227"/>
      <c r="F9158" s="230"/>
      <c r="H9158" s="220"/>
      <c r="I9158" s="223"/>
    </row>
    <row r="9159" spans="1:9">
      <c r="A9159" s="230"/>
      <c r="B9159" s="230"/>
      <c r="C9159" s="231"/>
      <c r="D9159" s="223"/>
      <c r="E9159" s="227"/>
      <c r="F9159" s="230"/>
      <c r="H9159" s="220"/>
      <c r="I9159" s="223"/>
    </row>
    <row r="9160" spans="1:9">
      <c r="A9160" s="230"/>
      <c r="B9160" s="230"/>
      <c r="C9160" s="231"/>
      <c r="D9160" s="223"/>
      <c r="E9160" s="227"/>
      <c r="F9160" s="230"/>
      <c r="H9160" s="220"/>
      <c r="I9160" s="223"/>
    </row>
    <row r="9161" spans="1:9">
      <c r="A9161" s="230"/>
      <c r="B9161" s="230"/>
      <c r="C9161" s="231"/>
      <c r="D9161" s="223"/>
      <c r="E9161" s="227"/>
      <c r="F9161" s="230"/>
      <c r="H9161" s="220"/>
      <c r="I9161" s="223"/>
    </row>
    <row r="9162" spans="1:9">
      <c r="A9162" s="230"/>
      <c r="B9162" s="230"/>
      <c r="C9162" s="231"/>
      <c r="D9162" s="223"/>
      <c r="E9162" s="227"/>
      <c r="F9162" s="230"/>
      <c r="H9162" s="220"/>
      <c r="I9162" s="223"/>
    </row>
    <row r="9163" spans="1:9">
      <c r="A9163" s="230"/>
      <c r="B9163" s="230"/>
      <c r="C9163" s="231"/>
      <c r="D9163" s="223"/>
      <c r="E9163" s="227"/>
      <c r="F9163" s="230"/>
      <c r="H9163" s="220"/>
      <c r="I9163" s="223"/>
    </row>
    <row r="9164" spans="1:9">
      <c r="A9164" s="230"/>
      <c r="B9164" s="230"/>
      <c r="C9164" s="231"/>
      <c r="D9164" s="223"/>
      <c r="E9164" s="227"/>
      <c r="F9164" s="230"/>
      <c r="H9164" s="220"/>
      <c r="I9164" s="223"/>
    </row>
    <row r="9165" spans="1:9">
      <c r="A9165" s="230"/>
      <c r="B9165" s="230"/>
      <c r="C9165" s="231"/>
      <c r="D9165" s="223"/>
      <c r="E9165" s="227"/>
      <c r="F9165" s="230"/>
      <c r="H9165" s="220"/>
      <c r="I9165" s="223"/>
    </row>
    <row r="9166" spans="1:9">
      <c r="A9166" s="230"/>
      <c r="B9166" s="230"/>
      <c r="C9166" s="231"/>
      <c r="D9166" s="223"/>
      <c r="E9166" s="227"/>
      <c r="F9166" s="230"/>
      <c r="H9166" s="220"/>
      <c r="I9166" s="223"/>
    </row>
    <row r="9167" spans="1:9">
      <c r="A9167" s="230"/>
      <c r="B9167" s="230"/>
      <c r="C9167" s="231"/>
      <c r="D9167" s="223"/>
      <c r="E9167" s="227"/>
      <c r="F9167" s="230"/>
      <c r="H9167" s="220"/>
      <c r="I9167" s="223"/>
    </row>
    <row r="9168" spans="1:9">
      <c r="A9168" s="230"/>
      <c r="B9168" s="230"/>
      <c r="C9168" s="231"/>
      <c r="D9168" s="223"/>
      <c r="E9168" s="227"/>
      <c r="F9168" s="230"/>
      <c r="H9168" s="220"/>
      <c r="I9168" s="223"/>
    </row>
    <row r="9169" spans="1:9">
      <c r="A9169" s="230"/>
      <c r="B9169" s="230"/>
      <c r="C9169" s="231"/>
      <c r="D9169" s="223"/>
      <c r="E9169" s="227"/>
      <c r="F9169" s="230"/>
      <c r="H9169" s="220"/>
      <c r="I9169" s="223"/>
    </row>
    <row r="9170" spans="1:9">
      <c r="A9170" s="230"/>
      <c r="B9170" s="230"/>
      <c r="C9170" s="231"/>
      <c r="D9170" s="223"/>
      <c r="E9170" s="227"/>
      <c r="F9170" s="230"/>
      <c r="H9170" s="220"/>
      <c r="I9170" s="223"/>
    </row>
    <row r="9171" spans="1:9">
      <c r="A9171" s="230"/>
      <c r="B9171" s="230"/>
      <c r="C9171" s="231"/>
      <c r="D9171" s="223"/>
      <c r="E9171" s="227"/>
      <c r="F9171" s="230"/>
      <c r="H9171" s="220"/>
      <c r="I9171" s="223"/>
    </row>
    <row r="9172" spans="1:9">
      <c r="A9172" s="230"/>
      <c r="B9172" s="230"/>
      <c r="C9172" s="231"/>
      <c r="D9172" s="223"/>
      <c r="E9172" s="227"/>
      <c r="F9172" s="230"/>
      <c r="H9172" s="220"/>
      <c r="I9172" s="223"/>
    </row>
    <row r="9173" spans="1:9">
      <c r="A9173" s="230"/>
      <c r="B9173" s="230"/>
      <c r="C9173" s="231"/>
      <c r="D9173" s="223"/>
      <c r="E9173" s="227"/>
      <c r="F9173" s="230"/>
      <c r="H9173" s="220"/>
      <c r="I9173" s="223"/>
    </row>
    <row r="9174" spans="1:9">
      <c r="A9174" s="230"/>
      <c r="B9174" s="230"/>
      <c r="C9174" s="231"/>
      <c r="D9174" s="223"/>
      <c r="E9174" s="227"/>
      <c r="F9174" s="230"/>
      <c r="H9174" s="220"/>
      <c r="I9174" s="223"/>
    </row>
    <row r="9175" spans="1:9">
      <c r="A9175" s="230"/>
      <c r="B9175" s="230"/>
      <c r="C9175" s="231"/>
      <c r="D9175" s="223"/>
      <c r="E9175" s="227"/>
      <c r="F9175" s="230"/>
      <c r="H9175" s="220"/>
      <c r="I9175" s="223"/>
    </row>
    <row r="9176" spans="1:9">
      <c r="A9176" s="230"/>
      <c r="B9176" s="230"/>
      <c r="C9176" s="231"/>
      <c r="D9176" s="223"/>
      <c r="E9176" s="227"/>
      <c r="F9176" s="230"/>
      <c r="H9176" s="220"/>
      <c r="I9176" s="223"/>
    </row>
    <row r="9177" spans="1:9">
      <c r="A9177" s="230"/>
      <c r="B9177" s="230"/>
      <c r="C9177" s="231"/>
      <c r="D9177" s="223"/>
      <c r="E9177" s="227"/>
      <c r="F9177" s="230"/>
      <c r="H9177" s="220"/>
      <c r="I9177" s="223"/>
    </row>
    <row r="9178" spans="1:9">
      <c r="A9178" s="230"/>
      <c r="B9178" s="230"/>
      <c r="C9178" s="231"/>
      <c r="D9178" s="223"/>
      <c r="E9178" s="227"/>
      <c r="F9178" s="230"/>
      <c r="H9178" s="220"/>
      <c r="I9178" s="223"/>
    </row>
    <row r="9179" spans="1:9">
      <c r="A9179" s="230"/>
      <c r="B9179" s="230"/>
      <c r="C9179" s="231"/>
      <c r="D9179" s="223"/>
      <c r="E9179" s="227"/>
      <c r="F9179" s="230"/>
      <c r="H9179" s="220"/>
      <c r="I9179" s="223"/>
    </row>
    <row r="9180" spans="1:9">
      <c r="A9180" s="230"/>
      <c r="B9180" s="230"/>
      <c r="C9180" s="231"/>
      <c r="D9180" s="223"/>
      <c r="E9180" s="227"/>
      <c r="F9180" s="230"/>
      <c r="H9180" s="220"/>
      <c r="I9180" s="223"/>
    </row>
    <row r="9181" spans="1:9">
      <c r="A9181" s="230"/>
      <c r="B9181" s="230"/>
      <c r="C9181" s="231"/>
      <c r="D9181" s="223"/>
      <c r="E9181" s="227"/>
      <c r="F9181" s="230"/>
      <c r="H9181" s="220"/>
      <c r="I9181" s="223"/>
    </row>
    <row r="9182" spans="1:9">
      <c r="A9182" s="230"/>
      <c r="B9182" s="230"/>
      <c r="C9182" s="231"/>
      <c r="D9182" s="223"/>
      <c r="E9182" s="227"/>
      <c r="F9182" s="230"/>
      <c r="H9182" s="220"/>
      <c r="I9182" s="223"/>
    </row>
    <row r="9183" spans="1:9">
      <c r="A9183" s="230"/>
      <c r="B9183" s="230"/>
      <c r="C9183" s="231"/>
      <c r="D9183" s="223"/>
      <c r="E9183" s="227"/>
      <c r="F9183" s="230"/>
      <c r="H9183" s="220"/>
      <c r="I9183" s="223"/>
    </row>
    <row r="9184" spans="1:9">
      <c r="A9184" s="230"/>
      <c r="B9184" s="230"/>
      <c r="C9184" s="231"/>
      <c r="D9184" s="223"/>
      <c r="E9184" s="227"/>
      <c r="F9184" s="230"/>
      <c r="H9184" s="220"/>
      <c r="I9184" s="223"/>
    </row>
    <row r="9185" spans="1:9">
      <c r="A9185" s="230"/>
      <c r="B9185" s="230"/>
      <c r="C9185" s="231"/>
      <c r="D9185" s="223"/>
      <c r="E9185" s="227"/>
      <c r="F9185" s="230"/>
      <c r="H9185" s="220"/>
      <c r="I9185" s="223"/>
    </row>
    <row r="9186" spans="1:9">
      <c r="A9186" s="230"/>
      <c r="B9186" s="230"/>
      <c r="C9186" s="231"/>
      <c r="D9186" s="223"/>
      <c r="E9186" s="227"/>
      <c r="F9186" s="230"/>
      <c r="H9186" s="220"/>
      <c r="I9186" s="223"/>
    </row>
    <row r="9187" spans="1:9">
      <c r="A9187" s="230"/>
      <c r="B9187" s="230"/>
      <c r="C9187" s="231"/>
      <c r="D9187" s="223"/>
      <c r="E9187" s="227"/>
      <c r="F9187" s="230"/>
      <c r="H9187" s="220"/>
      <c r="I9187" s="223"/>
    </row>
    <row r="9188" spans="1:9">
      <c r="A9188" s="230"/>
      <c r="B9188" s="230"/>
      <c r="C9188" s="231"/>
      <c r="D9188" s="223"/>
      <c r="E9188" s="227"/>
      <c r="F9188" s="230"/>
      <c r="H9188" s="220"/>
      <c r="I9188" s="223"/>
    </row>
    <row r="9189" spans="1:9">
      <c r="A9189" s="230"/>
      <c r="B9189" s="230"/>
      <c r="C9189" s="231"/>
      <c r="D9189" s="223"/>
      <c r="E9189" s="227"/>
      <c r="F9189" s="230"/>
      <c r="H9189" s="220"/>
      <c r="I9189" s="223"/>
    </row>
    <row r="9190" spans="1:9">
      <c r="A9190" s="230"/>
      <c r="B9190" s="230"/>
      <c r="C9190" s="231"/>
      <c r="D9190" s="223"/>
      <c r="E9190" s="227"/>
      <c r="F9190" s="230"/>
      <c r="H9190" s="220"/>
      <c r="I9190" s="223"/>
    </row>
    <row r="9191" spans="1:9">
      <c r="A9191" s="230"/>
      <c r="B9191" s="230"/>
      <c r="C9191" s="231"/>
      <c r="D9191" s="223"/>
      <c r="E9191" s="227"/>
      <c r="F9191" s="230"/>
      <c r="H9191" s="220"/>
      <c r="I9191" s="223"/>
    </row>
    <row r="9192" spans="1:9">
      <c r="A9192" s="230"/>
      <c r="B9192" s="230"/>
      <c r="C9192" s="231"/>
      <c r="D9192" s="223"/>
      <c r="E9192" s="227"/>
      <c r="F9192" s="230"/>
      <c r="H9192" s="220"/>
      <c r="I9192" s="223"/>
    </row>
    <row r="9193" spans="1:9">
      <c r="A9193" s="230"/>
      <c r="B9193" s="230"/>
      <c r="C9193" s="231"/>
      <c r="D9193" s="223"/>
      <c r="E9193" s="227"/>
      <c r="F9193" s="230"/>
      <c r="H9193" s="220"/>
      <c r="I9193" s="223"/>
    </row>
    <row r="9194" spans="1:9">
      <c r="A9194" s="230"/>
      <c r="B9194" s="230"/>
      <c r="C9194" s="231"/>
      <c r="D9194" s="223"/>
      <c r="E9194" s="227"/>
      <c r="F9194" s="230"/>
      <c r="H9194" s="220"/>
      <c r="I9194" s="223"/>
    </row>
    <row r="9195" spans="1:9">
      <c r="A9195" s="230"/>
      <c r="B9195" s="230"/>
      <c r="C9195" s="231"/>
      <c r="D9195" s="223"/>
      <c r="E9195" s="227"/>
      <c r="F9195" s="230"/>
      <c r="H9195" s="220"/>
      <c r="I9195" s="223"/>
    </row>
    <row r="9196" spans="1:9">
      <c r="A9196" s="230"/>
      <c r="B9196" s="230"/>
      <c r="C9196" s="231"/>
      <c r="D9196" s="223"/>
      <c r="E9196" s="227"/>
      <c r="F9196" s="230"/>
      <c r="H9196" s="220"/>
      <c r="I9196" s="223"/>
    </row>
    <row r="9197" spans="1:9">
      <c r="A9197" s="230"/>
      <c r="B9197" s="230"/>
      <c r="C9197" s="231"/>
      <c r="D9197" s="223"/>
      <c r="E9197" s="227"/>
      <c r="F9197" s="230"/>
      <c r="H9197" s="220"/>
      <c r="I9197" s="223"/>
    </row>
    <row r="9198" spans="1:9">
      <c r="A9198" s="230"/>
      <c r="B9198" s="230"/>
      <c r="C9198" s="231"/>
      <c r="D9198" s="223"/>
      <c r="E9198" s="227"/>
      <c r="F9198" s="230"/>
      <c r="H9198" s="220"/>
      <c r="I9198" s="223"/>
    </row>
    <row r="9199" spans="1:9">
      <c r="A9199" s="230"/>
      <c r="B9199" s="230"/>
      <c r="C9199" s="231"/>
      <c r="D9199" s="223"/>
      <c r="E9199" s="227"/>
      <c r="F9199" s="230"/>
      <c r="H9199" s="220"/>
      <c r="I9199" s="223"/>
    </row>
    <row r="9200" spans="1:9">
      <c r="A9200" s="230"/>
      <c r="B9200" s="230"/>
      <c r="C9200" s="231"/>
      <c r="D9200" s="223"/>
      <c r="E9200" s="227"/>
      <c r="F9200" s="230"/>
      <c r="H9200" s="220"/>
      <c r="I9200" s="223"/>
    </row>
    <row r="9201" spans="1:9">
      <c r="A9201" s="230"/>
      <c r="B9201" s="230"/>
      <c r="C9201" s="231"/>
      <c r="D9201" s="223"/>
      <c r="E9201" s="227"/>
      <c r="F9201" s="230"/>
      <c r="H9201" s="220"/>
      <c r="I9201" s="223"/>
    </row>
    <row r="9202" spans="1:9">
      <c r="A9202" s="230"/>
      <c r="B9202" s="230"/>
      <c r="C9202" s="231"/>
      <c r="D9202" s="223"/>
      <c r="E9202" s="227"/>
      <c r="F9202" s="230"/>
      <c r="H9202" s="220"/>
      <c r="I9202" s="223"/>
    </row>
    <row r="9203" spans="1:9">
      <c r="A9203" s="230"/>
      <c r="B9203" s="230"/>
      <c r="C9203" s="231"/>
      <c r="D9203" s="223"/>
      <c r="E9203" s="227"/>
      <c r="F9203" s="230"/>
      <c r="H9203" s="220"/>
      <c r="I9203" s="223"/>
    </row>
    <row r="9204" spans="1:9">
      <c r="A9204" s="230"/>
      <c r="B9204" s="230"/>
      <c r="C9204" s="231"/>
      <c r="D9204" s="223"/>
      <c r="E9204" s="227"/>
      <c r="F9204" s="230"/>
      <c r="H9204" s="220"/>
      <c r="I9204" s="223"/>
    </row>
    <row r="9205" spans="1:9">
      <c r="A9205" s="230"/>
      <c r="B9205" s="230"/>
      <c r="C9205" s="231"/>
      <c r="D9205" s="223"/>
      <c r="E9205" s="227"/>
      <c r="F9205" s="230"/>
      <c r="H9205" s="220"/>
      <c r="I9205" s="223"/>
    </row>
    <row r="9206" spans="1:9">
      <c r="A9206" s="230"/>
      <c r="B9206" s="230"/>
      <c r="C9206" s="231"/>
      <c r="D9206" s="223"/>
      <c r="E9206" s="227"/>
      <c r="F9206" s="230"/>
      <c r="H9206" s="220"/>
      <c r="I9206" s="223"/>
    </row>
    <row r="9207" spans="1:9">
      <c r="A9207" s="230"/>
      <c r="B9207" s="230"/>
      <c r="C9207" s="231"/>
      <c r="D9207" s="223"/>
      <c r="E9207" s="227"/>
      <c r="F9207" s="230"/>
      <c r="H9207" s="220"/>
      <c r="I9207" s="223"/>
    </row>
    <row r="9208" spans="1:9">
      <c r="A9208" s="230"/>
      <c r="B9208" s="230"/>
      <c r="C9208" s="231"/>
      <c r="D9208" s="223"/>
      <c r="E9208" s="227"/>
      <c r="F9208" s="230"/>
      <c r="H9208" s="220"/>
      <c r="I9208" s="223"/>
    </row>
    <row r="9209" spans="1:9">
      <c r="A9209" s="230"/>
      <c r="B9209" s="230"/>
      <c r="C9209" s="231"/>
      <c r="D9209" s="223"/>
      <c r="E9209" s="227"/>
      <c r="F9209" s="230"/>
      <c r="H9209" s="220"/>
      <c r="I9209" s="223"/>
    </row>
    <row r="9210" spans="1:9">
      <c r="A9210" s="230"/>
      <c r="B9210" s="230"/>
      <c r="C9210" s="231"/>
      <c r="D9210" s="223"/>
      <c r="E9210" s="227"/>
      <c r="F9210" s="230"/>
      <c r="H9210" s="220"/>
      <c r="I9210" s="223"/>
    </row>
    <row r="9211" spans="1:9">
      <c r="A9211" s="230"/>
      <c r="B9211" s="230"/>
      <c r="C9211" s="231"/>
      <c r="D9211" s="223"/>
      <c r="E9211" s="227"/>
      <c r="F9211" s="230"/>
      <c r="H9211" s="220"/>
      <c r="I9211" s="223"/>
    </row>
    <row r="9212" spans="1:9">
      <c r="A9212" s="230"/>
      <c r="B9212" s="230"/>
      <c r="C9212" s="231"/>
      <c r="D9212" s="223"/>
      <c r="E9212" s="227"/>
      <c r="F9212" s="230"/>
      <c r="H9212" s="220"/>
      <c r="I9212" s="223"/>
    </row>
    <row r="9213" spans="1:9">
      <c r="A9213" s="230"/>
      <c r="B9213" s="230"/>
      <c r="C9213" s="231"/>
      <c r="D9213" s="223"/>
      <c r="E9213" s="227"/>
      <c r="F9213" s="230"/>
      <c r="H9213" s="220"/>
      <c r="I9213" s="223"/>
    </row>
    <row r="9214" spans="1:9">
      <c r="A9214" s="230"/>
      <c r="B9214" s="230"/>
      <c r="C9214" s="231"/>
      <c r="D9214" s="223"/>
      <c r="E9214" s="227"/>
      <c r="F9214" s="230"/>
      <c r="H9214" s="220"/>
      <c r="I9214" s="223"/>
    </row>
    <row r="9215" spans="1:9">
      <c r="A9215" s="230"/>
      <c r="B9215" s="230"/>
      <c r="C9215" s="231"/>
      <c r="D9215" s="223"/>
      <c r="E9215" s="227"/>
      <c r="F9215" s="230"/>
      <c r="H9215" s="220"/>
      <c r="I9215" s="223"/>
    </row>
    <row r="9216" spans="1:9">
      <c r="A9216" s="230"/>
      <c r="B9216" s="230"/>
      <c r="C9216" s="231"/>
      <c r="D9216" s="223"/>
      <c r="E9216" s="227"/>
      <c r="F9216" s="230"/>
      <c r="H9216" s="220"/>
      <c r="I9216" s="223"/>
    </row>
    <row r="9217" spans="1:9">
      <c r="A9217" s="230"/>
      <c r="B9217" s="230"/>
      <c r="C9217" s="231"/>
      <c r="D9217" s="223"/>
      <c r="E9217" s="227"/>
      <c r="F9217" s="230"/>
      <c r="H9217" s="220"/>
      <c r="I9217" s="223"/>
    </row>
    <row r="9218" spans="1:9">
      <c r="A9218" s="230"/>
      <c r="B9218" s="230"/>
      <c r="C9218" s="231"/>
      <c r="D9218" s="223"/>
      <c r="E9218" s="227"/>
      <c r="F9218" s="230"/>
      <c r="H9218" s="220"/>
      <c r="I9218" s="223"/>
    </row>
    <row r="9219" spans="1:9">
      <c r="A9219" s="230"/>
      <c r="B9219" s="230"/>
      <c r="C9219" s="231"/>
      <c r="D9219" s="223"/>
      <c r="E9219" s="227"/>
      <c r="F9219" s="230"/>
      <c r="H9219" s="220"/>
      <c r="I9219" s="223"/>
    </row>
    <row r="9220" spans="1:9">
      <c r="A9220" s="230"/>
      <c r="B9220" s="230"/>
      <c r="C9220" s="231"/>
      <c r="D9220" s="223"/>
      <c r="E9220" s="227"/>
      <c r="F9220" s="230"/>
      <c r="H9220" s="220"/>
      <c r="I9220" s="223"/>
    </row>
    <row r="9221" spans="1:9">
      <c r="A9221" s="230"/>
      <c r="B9221" s="230"/>
      <c r="C9221" s="231"/>
      <c r="D9221" s="223"/>
      <c r="E9221" s="227"/>
      <c r="F9221" s="230"/>
      <c r="H9221" s="220"/>
      <c r="I9221" s="223"/>
    </row>
    <row r="9222" spans="1:9">
      <c r="A9222" s="230"/>
      <c r="B9222" s="230"/>
      <c r="C9222" s="231"/>
      <c r="D9222" s="223"/>
      <c r="E9222" s="227"/>
      <c r="F9222" s="230"/>
      <c r="H9222" s="220"/>
      <c r="I9222" s="223"/>
    </row>
    <row r="9223" spans="1:9">
      <c r="A9223" s="230"/>
      <c r="B9223" s="230"/>
      <c r="C9223" s="231"/>
      <c r="D9223" s="223"/>
      <c r="E9223" s="227"/>
      <c r="F9223" s="230"/>
      <c r="H9223" s="220"/>
      <c r="I9223" s="223"/>
    </row>
    <row r="9224" spans="1:9">
      <c r="A9224" s="230"/>
      <c r="B9224" s="230"/>
      <c r="C9224" s="231"/>
      <c r="D9224" s="223"/>
      <c r="E9224" s="227"/>
      <c r="F9224" s="230"/>
      <c r="H9224" s="220"/>
      <c r="I9224" s="223"/>
    </row>
    <row r="9225" spans="1:9">
      <c r="A9225" s="230"/>
      <c r="B9225" s="230"/>
      <c r="C9225" s="231"/>
      <c r="D9225" s="223"/>
      <c r="E9225" s="227"/>
      <c r="F9225" s="230"/>
      <c r="H9225" s="220"/>
      <c r="I9225" s="223"/>
    </row>
    <row r="9226" spans="1:9">
      <c r="A9226" s="230"/>
      <c r="B9226" s="230"/>
      <c r="C9226" s="231"/>
      <c r="D9226" s="223"/>
      <c r="E9226" s="227"/>
      <c r="F9226" s="230"/>
      <c r="H9226" s="220"/>
      <c r="I9226" s="223"/>
    </row>
    <row r="9227" spans="1:9">
      <c r="A9227" s="230"/>
      <c r="B9227" s="230"/>
      <c r="C9227" s="231"/>
      <c r="D9227" s="223"/>
      <c r="E9227" s="227"/>
      <c r="F9227" s="230"/>
      <c r="H9227" s="220"/>
      <c r="I9227" s="223"/>
    </row>
    <row r="9228" spans="1:9">
      <c r="A9228" s="230"/>
      <c r="B9228" s="230"/>
      <c r="C9228" s="231"/>
      <c r="D9228" s="223"/>
      <c r="E9228" s="227"/>
      <c r="F9228" s="230"/>
      <c r="H9228" s="220"/>
      <c r="I9228" s="223"/>
    </row>
    <row r="9229" spans="1:9">
      <c r="A9229" s="230"/>
      <c r="B9229" s="230"/>
      <c r="C9229" s="231"/>
      <c r="D9229" s="223"/>
      <c r="E9229" s="227"/>
      <c r="F9229" s="230"/>
      <c r="H9229" s="220"/>
      <c r="I9229" s="223"/>
    </row>
    <row r="9230" spans="1:9">
      <c r="A9230" s="230"/>
      <c r="B9230" s="230"/>
      <c r="C9230" s="231"/>
      <c r="D9230" s="223"/>
      <c r="E9230" s="227"/>
      <c r="F9230" s="230"/>
      <c r="H9230" s="220"/>
      <c r="I9230" s="223"/>
    </row>
    <row r="9231" spans="1:9">
      <c r="A9231" s="230"/>
      <c r="B9231" s="230"/>
      <c r="C9231" s="231"/>
      <c r="D9231" s="223"/>
      <c r="E9231" s="227"/>
      <c r="F9231" s="230"/>
      <c r="H9231" s="220"/>
      <c r="I9231" s="223"/>
    </row>
    <row r="9232" spans="1:9">
      <c r="A9232" s="230"/>
      <c r="B9232" s="230"/>
      <c r="C9232" s="231"/>
      <c r="D9232" s="223"/>
      <c r="E9232" s="227"/>
      <c r="F9232" s="230"/>
      <c r="H9232" s="220"/>
      <c r="I9232" s="223"/>
    </row>
    <row r="9233" spans="1:9">
      <c r="A9233" s="230"/>
      <c r="B9233" s="230"/>
      <c r="C9233" s="231"/>
      <c r="D9233" s="223"/>
      <c r="E9233" s="227"/>
      <c r="F9233" s="230"/>
      <c r="H9233" s="220"/>
      <c r="I9233" s="223"/>
    </row>
    <row r="9234" spans="1:9">
      <c r="A9234" s="230"/>
      <c r="B9234" s="230"/>
      <c r="C9234" s="231"/>
      <c r="D9234" s="223"/>
      <c r="E9234" s="227"/>
      <c r="F9234" s="230"/>
      <c r="H9234" s="220"/>
      <c r="I9234" s="223"/>
    </row>
    <row r="9235" spans="1:9">
      <c r="A9235" s="230"/>
      <c r="B9235" s="230"/>
      <c r="C9235" s="231"/>
      <c r="D9235" s="223"/>
      <c r="E9235" s="227"/>
      <c r="F9235" s="230"/>
      <c r="H9235" s="220"/>
      <c r="I9235" s="223"/>
    </row>
    <row r="9236" spans="1:9">
      <c r="A9236" s="230"/>
      <c r="B9236" s="230"/>
      <c r="C9236" s="231"/>
      <c r="D9236" s="223"/>
      <c r="E9236" s="227"/>
      <c r="F9236" s="230"/>
      <c r="H9236" s="220"/>
      <c r="I9236" s="223"/>
    </row>
    <row r="9237" spans="1:9">
      <c r="A9237" s="230"/>
      <c r="B9237" s="230"/>
      <c r="C9237" s="231"/>
      <c r="D9237" s="223"/>
      <c r="E9237" s="227"/>
      <c r="F9237" s="230"/>
      <c r="H9237" s="220"/>
      <c r="I9237" s="223"/>
    </row>
    <row r="9238" spans="1:9">
      <c r="A9238" s="230"/>
      <c r="B9238" s="230"/>
      <c r="C9238" s="231"/>
      <c r="D9238" s="223"/>
      <c r="E9238" s="227"/>
      <c r="F9238" s="230"/>
      <c r="H9238" s="220"/>
      <c r="I9238" s="223"/>
    </row>
    <row r="9239" spans="1:9">
      <c r="A9239" s="230"/>
      <c r="B9239" s="230"/>
      <c r="C9239" s="231"/>
      <c r="D9239" s="223"/>
      <c r="E9239" s="227"/>
      <c r="F9239" s="230"/>
      <c r="H9239" s="220"/>
      <c r="I9239" s="223"/>
    </row>
    <row r="9240" spans="1:9">
      <c r="A9240" s="230"/>
      <c r="B9240" s="230"/>
      <c r="C9240" s="231"/>
      <c r="D9240" s="223"/>
      <c r="E9240" s="227"/>
      <c r="F9240" s="230"/>
      <c r="H9240" s="220"/>
      <c r="I9240" s="223"/>
    </row>
    <row r="9241" spans="1:9">
      <c r="A9241" s="230"/>
      <c r="B9241" s="230"/>
      <c r="C9241" s="231"/>
      <c r="D9241" s="223"/>
      <c r="E9241" s="227"/>
      <c r="F9241" s="230"/>
      <c r="H9241" s="220"/>
      <c r="I9241" s="223"/>
    </row>
    <row r="9242" spans="1:9">
      <c r="A9242" s="230"/>
      <c r="B9242" s="230"/>
      <c r="C9242" s="231"/>
      <c r="D9242" s="223"/>
      <c r="E9242" s="227"/>
      <c r="F9242" s="230"/>
      <c r="H9242" s="220"/>
      <c r="I9242" s="223"/>
    </row>
    <row r="9243" spans="1:9">
      <c r="A9243" s="230"/>
      <c r="B9243" s="230"/>
      <c r="C9243" s="231"/>
      <c r="D9243" s="223"/>
      <c r="E9243" s="227"/>
      <c r="F9243" s="230"/>
      <c r="H9243" s="220"/>
      <c r="I9243" s="223"/>
    </row>
    <row r="9244" spans="1:9">
      <c r="A9244" s="230"/>
      <c r="B9244" s="230"/>
      <c r="C9244" s="231"/>
      <c r="D9244" s="223"/>
      <c r="E9244" s="227"/>
      <c r="F9244" s="230"/>
      <c r="H9244" s="220"/>
      <c r="I9244" s="223"/>
    </row>
    <row r="9245" spans="1:9">
      <c r="A9245" s="230"/>
      <c r="B9245" s="230"/>
      <c r="C9245" s="231"/>
      <c r="D9245" s="223"/>
      <c r="E9245" s="227"/>
      <c r="F9245" s="230"/>
      <c r="H9245" s="220"/>
      <c r="I9245" s="223"/>
    </row>
    <row r="9246" spans="1:9">
      <c r="A9246" s="230"/>
      <c r="B9246" s="230"/>
      <c r="C9246" s="231"/>
      <c r="D9246" s="223"/>
      <c r="E9246" s="227"/>
      <c r="F9246" s="230"/>
      <c r="H9246" s="220"/>
      <c r="I9246" s="223"/>
    </row>
    <row r="9247" spans="1:9">
      <c r="A9247" s="230"/>
      <c r="B9247" s="230"/>
      <c r="C9247" s="231"/>
      <c r="D9247" s="223"/>
      <c r="E9247" s="227"/>
      <c r="F9247" s="230"/>
      <c r="H9247" s="220"/>
      <c r="I9247" s="223"/>
    </row>
    <row r="9248" spans="1:9">
      <c r="A9248" s="230"/>
      <c r="B9248" s="230"/>
      <c r="C9248" s="231"/>
      <c r="D9248" s="223"/>
      <c r="E9248" s="227"/>
      <c r="F9248" s="230"/>
      <c r="H9248" s="220"/>
      <c r="I9248" s="223"/>
    </row>
    <row r="9249" spans="1:9">
      <c r="A9249" s="230"/>
      <c r="B9249" s="230"/>
      <c r="C9249" s="231"/>
      <c r="D9249" s="223"/>
      <c r="E9249" s="227"/>
      <c r="F9249" s="230"/>
      <c r="H9249" s="220"/>
      <c r="I9249" s="223"/>
    </row>
    <row r="9250" spans="1:9">
      <c r="A9250" s="230"/>
      <c r="B9250" s="230"/>
      <c r="C9250" s="231"/>
      <c r="D9250" s="223"/>
      <c r="E9250" s="227"/>
      <c r="F9250" s="230"/>
      <c r="H9250" s="220"/>
      <c r="I9250" s="223"/>
    </row>
    <row r="9251" spans="1:9">
      <c r="A9251" s="230"/>
      <c r="B9251" s="230"/>
      <c r="C9251" s="231"/>
      <c r="D9251" s="223"/>
      <c r="E9251" s="227"/>
      <c r="F9251" s="230"/>
      <c r="H9251" s="220"/>
      <c r="I9251" s="223"/>
    </row>
    <row r="9252" spans="1:9">
      <c r="A9252" s="230"/>
      <c r="B9252" s="230"/>
      <c r="C9252" s="231"/>
      <c r="D9252" s="223"/>
      <c r="E9252" s="227"/>
      <c r="F9252" s="230"/>
      <c r="H9252" s="220"/>
      <c r="I9252" s="223"/>
    </row>
    <row r="9253" spans="1:9">
      <c r="A9253" s="230"/>
      <c r="B9253" s="230"/>
      <c r="C9253" s="231"/>
      <c r="D9253" s="223"/>
      <c r="E9253" s="227"/>
      <c r="F9253" s="230"/>
      <c r="H9253" s="220"/>
      <c r="I9253" s="223"/>
    </row>
    <row r="9254" spans="1:9">
      <c r="A9254" s="230"/>
      <c r="B9254" s="230"/>
      <c r="C9254" s="231"/>
      <c r="D9254" s="223"/>
      <c r="E9254" s="227"/>
      <c r="F9254" s="230"/>
      <c r="H9254" s="220"/>
      <c r="I9254" s="223"/>
    </row>
    <row r="9255" spans="1:9">
      <c r="A9255" s="230"/>
      <c r="B9255" s="230"/>
      <c r="C9255" s="231"/>
      <c r="D9255" s="223"/>
      <c r="E9255" s="227"/>
      <c r="F9255" s="230"/>
      <c r="H9255" s="220"/>
      <c r="I9255" s="223"/>
    </row>
    <row r="9256" spans="1:9">
      <c r="A9256" s="230"/>
      <c r="B9256" s="230"/>
      <c r="C9256" s="231"/>
      <c r="D9256" s="223"/>
      <c r="E9256" s="227"/>
      <c r="F9256" s="230"/>
      <c r="H9256" s="220"/>
      <c r="I9256" s="223"/>
    </row>
    <row r="9257" spans="1:9">
      <c r="A9257" s="230"/>
      <c r="B9257" s="230"/>
      <c r="C9257" s="231"/>
      <c r="D9257" s="223"/>
      <c r="E9257" s="227"/>
      <c r="F9257" s="230"/>
      <c r="H9257" s="220"/>
      <c r="I9257" s="223"/>
    </row>
    <row r="9258" spans="1:9">
      <c r="A9258" s="230"/>
      <c r="B9258" s="230"/>
      <c r="C9258" s="231"/>
      <c r="D9258" s="223"/>
      <c r="E9258" s="227"/>
      <c r="F9258" s="230"/>
      <c r="H9258" s="220"/>
      <c r="I9258" s="223"/>
    </row>
    <row r="9259" spans="1:9">
      <c r="A9259" s="230"/>
      <c r="B9259" s="230"/>
      <c r="C9259" s="231"/>
      <c r="D9259" s="223"/>
      <c r="E9259" s="227"/>
      <c r="F9259" s="230"/>
      <c r="H9259" s="220"/>
      <c r="I9259" s="223"/>
    </row>
    <row r="9260" spans="1:9">
      <c r="A9260" s="230"/>
      <c r="B9260" s="230"/>
      <c r="C9260" s="231"/>
      <c r="D9260" s="223"/>
      <c r="E9260" s="227"/>
      <c r="F9260" s="230"/>
      <c r="H9260" s="220"/>
      <c r="I9260" s="223"/>
    </row>
    <row r="9261" spans="1:9">
      <c r="A9261" s="230"/>
      <c r="B9261" s="230"/>
      <c r="C9261" s="231"/>
      <c r="D9261" s="223"/>
      <c r="E9261" s="227"/>
      <c r="F9261" s="230"/>
      <c r="H9261" s="220"/>
      <c r="I9261" s="223"/>
    </row>
    <row r="9262" spans="1:9">
      <c r="A9262" s="230"/>
      <c r="B9262" s="230"/>
      <c r="C9262" s="231"/>
      <c r="D9262" s="223"/>
      <c r="E9262" s="227"/>
      <c r="F9262" s="230"/>
      <c r="H9262" s="220"/>
      <c r="I9262" s="223"/>
    </row>
    <row r="9263" spans="1:9">
      <c r="A9263" s="230"/>
      <c r="B9263" s="230"/>
      <c r="C9263" s="231"/>
      <c r="D9263" s="223"/>
      <c r="E9263" s="227"/>
      <c r="F9263" s="230"/>
      <c r="H9263" s="220"/>
      <c r="I9263" s="223"/>
    </row>
    <row r="9264" spans="1:9">
      <c r="A9264" s="230"/>
      <c r="B9264" s="230"/>
      <c r="C9264" s="231"/>
      <c r="D9264" s="223"/>
      <c r="E9264" s="227"/>
      <c r="F9264" s="230"/>
      <c r="H9264" s="220"/>
      <c r="I9264" s="223"/>
    </row>
    <row r="9265" spans="1:9">
      <c r="A9265" s="230"/>
      <c r="B9265" s="230"/>
      <c r="C9265" s="231"/>
      <c r="D9265" s="223"/>
      <c r="E9265" s="227"/>
      <c r="F9265" s="230"/>
      <c r="H9265" s="220"/>
      <c r="I9265" s="223"/>
    </row>
    <row r="9266" spans="1:9">
      <c r="A9266" s="230"/>
      <c r="B9266" s="230"/>
      <c r="C9266" s="231"/>
      <c r="D9266" s="223"/>
      <c r="E9266" s="227"/>
      <c r="F9266" s="230"/>
      <c r="H9266" s="220"/>
      <c r="I9266" s="223"/>
    </row>
    <row r="9267" spans="1:9">
      <c r="A9267" s="230"/>
      <c r="B9267" s="230"/>
      <c r="C9267" s="231"/>
      <c r="D9267" s="223"/>
      <c r="E9267" s="227"/>
      <c r="F9267" s="230"/>
      <c r="H9267" s="220"/>
      <c r="I9267" s="223"/>
    </row>
    <row r="9268" spans="1:9">
      <c r="A9268" s="230"/>
      <c r="B9268" s="230"/>
      <c r="C9268" s="231"/>
      <c r="D9268" s="223"/>
      <c r="E9268" s="227"/>
      <c r="F9268" s="230"/>
      <c r="H9268" s="220"/>
      <c r="I9268" s="223"/>
    </row>
    <row r="9269" spans="1:9">
      <c r="A9269" s="230"/>
      <c r="B9269" s="230"/>
      <c r="C9269" s="231"/>
      <c r="D9269" s="223"/>
      <c r="E9269" s="227"/>
      <c r="F9269" s="230"/>
      <c r="H9269" s="220"/>
      <c r="I9269" s="223"/>
    </row>
    <row r="9270" spans="1:9">
      <c r="A9270" s="230"/>
      <c r="B9270" s="230"/>
      <c r="C9270" s="231"/>
      <c r="D9270" s="223"/>
      <c r="E9270" s="227"/>
      <c r="F9270" s="230"/>
      <c r="H9270" s="220"/>
      <c r="I9270" s="223"/>
    </row>
    <row r="9271" spans="1:9">
      <c r="A9271" s="230"/>
      <c r="B9271" s="230"/>
      <c r="C9271" s="231"/>
      <c r="D9271" s="223"/>
      <c r="E9271" s="227"/>
      <c r="F9271" s="230"/>
      <c r="H9271" s="220"/>
      <c r="I9271" s="223"/>
    </row>
    <row r="9272" spans="1:9">
      <c r="A9272" s="230"/>
      <c r="B9272" s="230"/>
      <c r="C9272" s="231"/>
      <c r="D9272" s="223"/>
      <c r="E9272" s="227"/>
      <c r="F9272" s="230"/>
      <c r="H9272" s="220"/>
      <c r="I9272" s="223"/>
    </row>
    <row r="9273" spans="1:9">
      <c r="A9273" s="230"/>
      <c r="B9273" s="230"/>
      <c r="C9273" s="231"/>
      <c r="D9273" s="223"/>
      <c r="E9273" s="227"/>
      <c r="F9273" s="230"/>
      <c r="H9273" s="220"/>
      <c r="I9273" s="223"/>
    </row>
    <row r="9274" spans="1:9">
      <c r="A9274" s="230"/>
      <c r="B9274" s="230"/>
      <c r="C9274" s="231"/>
      <c r="D9274" s="223"/>
      <c r="E9274" s="227"/>
      <c r="F9274" s="230"/>
      <c r="H9274" s="220"/>
      <c r="I9274" s="223"/>
    </row>
    <row r="9275" spans="1:9">
      <c r="A9275" s="230"/>
      <c r="B9275" s="230"/>
      <c r="C9275" s="231"/>
      <c r="D9275" s="223"/>
      <c r="E9275" s="227"/>
      <c r="F9275" s="230"/>
      <c r="H9275" s="220"/>
      <c r="I9275" s="223"/>
    </row>
    <row r="9276" spans="1:9">
      <c r="A9276" s="230"/>
      <c r="B9276" s="230"/>
      <c r="C9276" s="231"/>
      <c r="D9276" s="223"/>
      <c r="E9276" s="227"/>
      <c r="F9276" s="230"/>
      <c r="H9276" s="220"/>
      <c r="I9276" s="223"/>
    </row>
    <row r="9277" spans="1:9">
      <c r="A9277" s="230"/>
      <c r="B9277" s="230"/>
      <c r="C9277" s="231"/>
      <c r="D9277" s="223"/>
      <c r="E9277" s="227"/>
      <c r="F9277" s="230"/>
      <c r="H9277" s="220"/>
      <c r="I9277" s="223"/>
    </row>
    <row r="9278" spans="1:9">
      <c r="A9278" s="230"/>
      <c r="B9278" s="230"/>
      <c r="C9278" s="231"/>
      <c r="D9278" s="223"/>
      <c r="E9278" s="227"/>
      <c r="F9278" s="230"/>
      <c r="H9278" s="220"/>
      <c r="I9278" s="223"/>
    </row>
    <row r="9279" spans="1:9">
      <c r="A9279" s="230"/>
      <c r="B9279" s="230"/>
      <c r="C9279" s="231"/>
      <c r="D9279" s="223"/>
      <c r="E9279" s="227"/>
      <c r="F9279" s="230"/>
      <c r="H9279" s="220"/>
      <c r="I9279" s="223"/>
    </row>
    <row r="9280" spans="1:9">
      <c r="A9280" s="230"/>
      <c r="B9280" s="230"/>
      <c r="C9280" s="231"/>
      <c r="D9280" s="223"/>
      <c r="E9280" s="227"/>
      <c r="F9280" s="230"/>
      <c r="H9280" s="220"/>
      <c r="I9280" s="223"/>
    </row>
    <row r="9281" spans="1:9">
      <c r="A9281" s="230"/>
      <c r="B9281" s="230"/>
      <c r="C9281" s="231"/>
      <c r="D9281" s="223"/>
      <c r="E9281" s="227"/>
      <c r="F9281" s="230"/>
      <c r="H9281" s="220"/>
      <c r="I9281" s="223"/>
    </row>
    <row r="9282" spans="1:9">
      <c r="A9282" s="230"/>
      <c r="B9282" s="230"/>
      <c r="C9282" s="231"/>
      <c r="D9282" s="223"/>
      <c r="E9282" s="227"/>
      <c r="F9282" s="230"/>
      <c r="H9282" s="220"/>
      <c r="I9282" s="223"/>
    </row>
    <row r="9283" spans="1:9">
      <c r="A9283" s="230"/>
      <c r="B9283" s="230"/>
      <c r="C9283" s="231"/>
      <c r="D9283" s="223"/>
      <c r="E9283" s="227"/>
      <c r="F9283" s="230"/>
      <c r="H9283" s="220"/>
      <c r="I9283" s="223"/>
    </row>
    <row r="9284" spans="1:9">
      <c r="A9284" s="230"/>
      <c r="B9284" s="230"/>
      <c r="C9284" s="231"/>
      <c r="D9284" s="223"/>
      <c r="E9284" s="227"/>
      <c r="F9284" s="230"/>
      <c r="H9284" s="220"/>
      <c r="I9284" s="223"/>
    </row>
    <row r="9285" spans="1:9">
      <c r="A9285" s="230"/>
      <c r="B9285" s="230"/>
      <c r="C9285" s="231"/>
      <c r="D9285" s="223"/>
      <c r="E9285" s="227"/>
      <c r="F9285" s="230"/>
      <c r="H9285" s="220"/>
      <c r="I9285" s="223"/>
    </row>
    <row r="9286" spans="1:9">
      <c r="A9286" s="230"/>
      <c r="B9286" s="230"/>
      <c r="C9286" s="231"/>
      <c r="D9286" s="223"/>
      <c r="E9286" s="227"/>
      <c r="F9286" s="230"/>
      <c r="H9286" s="220"/>
      <c r="I9286" s="223"/>
    </row>
    <row r="9287" spans="1:9">
      <c r="A9287" s="230"/>
      <c r="B9287" s="230"/>
      <c r="C9287" s="231"/>
      <c r="D9287" s="223"/>
      <c r="E9287" s="227"/>
      <c r="F9287" s="230"/>
      <c r="H9287" s="220"/>
      <c r="I9287" s="223"/>
    </row>
    <row r="9288" spans="1:9">
      <c r="A9288" s="230"/>
      <c r="B9288" s="230"/>
      <c r="C9288" s="231"/>
      <c r="D9288" s="223"/>
      <c r="E9288" s="227"/>
      <c r="F9288" s="230"/>
      <c r="H9288" s="220"/>
      <c r="I9288" s="223"/>
    </row>
    <row r="9289" spans="1:9">
      <c r="A9289" s="230"/>
      <c r="B9289" s="230"/>
      <c r="C9289" s="231"/>
      <c r="D9289" s="223"/>
      <c r="E9289" s="227"/>
      <c r="F9289" s="230"/>
      <c r="H9289" s="220"/>
      <c r="I9289" s="223"/>
    </row>
    <row r="9290" spans="1:9">
      <c r="A9290" s="230"/>
      <c r="B9290" s="230"/>
      <c r="C9290" s="231"/>
      <c r="D9290" s="223"/>
      <c r="E9290" s="227"/>
      <c r="F9290" s="230"/>
      <c r="H9290" s="220"/>
      <c r="I9290" s="223"/>
    </row>
    <row r="9291" spans="1:9">
      <c r="A9291" s="230"/>
      <c r="B9291" s="230"/>
      <c r="C9291" s="231"/>
      <c r="D9291" s="223"/>
      <c r="E9291" s="227"/>
      <c r="F9291" s="230"/>
      <c r="H9291" s="220"/>
      <c r="I9291" s="223"/>
    </row>
    <row r="9292" spans="1:9">
      <c r="A9292" s="230"/>
      <c r="B9292" s="230"/>
      <c r="C9292" s="231"/>
      <c r="D9292" s="223"/>
      <c r="E9292" s="227"/>
      <c r="F9292" s="230"/>
      <c r="H9292" s="220"/>
      <c r="I9292" s="223"/>
    </row>
    <row r="9293" spans="1:9">
      <c r="A9293" s="230"/>
      <c r="B9293" s="230"/>
      <c r="C9293" s="231"/>
      <c r="D9293" s="223"/>
      <c r="E9293" s="227"/>
      <c r="F9293" s="230"/>
      <c r="H9293" s="220"/>
      <c r="I9293" s="223"/>
    </row>
    <row r="9294" spans="1:9">
      <c r="A9294" s="230"/>
      <c r="B9294" s="230"/>
      <c r="C9294" s="231"/>
      <c r="D9294" s="223"/>
      <c r="E9294" s="227"/>
      <c r="F9294" s="230"/>
      <c r="H9294" s="220"/>
      <c r="I9294" s="223"/>
    </row>
    <row r="9295" spans="1:9">
      <c r="A9295" s="230"/>
      <c r="B9295" s="230"/>
      <c r="C9295" s="231"/>
      <c r="D9295" s="223"/>
      <c r="E9295" s="227"/>
      <c r="F9295" s="230"/>
      <c r="H9295" s="220"/>
      <c r="I9295" s="223"/>
    </row>
    <row r="9296" spans="1:9">
      <c r="A9296" s="230"/>
      <c r="B9296" s="230"/>
      <c r="C9296" s="231"/>
      <c r="D9296" s="223"/>
      <c r="E9296" s="227"/>
      <c r="F9296" s="230"/>
      <c r="H9296" s="220"/>
      <c r="I9296" s="223"/>
    </row>
    <row r="9297" spans="1:9">
      <c r="A9297" s="230"/>
      <c r="B9297" s="230"/>
      <c r="C9297" s="231"/>
      <c r="D9297" s="223"/>
      <c r="E9297" s="227"/>
      <c r="F9297" s="230"/>
      <c r="H9297" s="220"/>
      <c r="I9297" s="223"/>
    </row>
    <row r="9298" spans="1:9">
      <c r="A9298" s="230"/>
      <c r="B9298" s="230"/>
      <c r="C9298" s="231"/>
      <c r="D9298" s="223"/>
      <c r="E9298" s="227"/>
      <c r="F9298" s="230"/>
      <c r="H9298" s="220"/>
      <c r="I9298" s="223"/>
    </row>
    <row r="9299" spans="1:9">
      <c r="A9299" s="230"/>
      <c r="B9299" s="230"/>
      <c r="C9299" s="231"/>
      <c r="D9299" s="223"/>
      <c r="E9299" s="227"/>
      <c r="F9299" s="230"/>
      <c r="H9299" s="220"/>
      <c r="I9299" s="223"/>
    </row>
    <row r="9300" spans="1:9">
      <c r="A9300" s="230"/>
      <c r="B9300" s="230"/>
      <c r="C9300" s="231"/>
      <c r="D9300" s="223"/>
      <c r="E9300" s="227"/>
      <c r="F9300" s="230"/>
      <c r="H9300" s="220"/>
      <c r="I9300" s="223"/>
    </row>
    <row r="9301" spans="1:9">
      <c r="A9301" s="230"/>
      <c r="B9301" s="230"/>
      <c r="C9301" s="231"/>
      <c r="D9301" s="223"/>
      <c r="E9301" s="227"/>
      <c r="F9301" s="230"/>
      <c r="H9301" s="220"/>
      <c r="I9301" s="223"/>
    </row>
    <row r="9302" spans="1:9">
      <c r="A9302" s="230"/>
      <c r="B9302" s="230"/>
      <c r="C9302" s="231"/>
      <c r="D9302" s="223"/>
      <c r="E9302" s="227"/>
      <c r="F9302" s="230"/>
      <c r="H9302" s="220"/>
      <c r="I9302" s="223"/>
    </row>
    <row r="9303" spans="1:9">
      <c r="A9303" s="230"/>
      <c r="B9303" s="230"/>
      <c r="C9303" s="231"/>
      <c r="D9303" s="223"/>
      <c r="E9303" s="227"/>
      <c r="F9303" s="230"/>
      <c r="H9303" s="220"/>
      <c r="I9303" s="223"/>
    </row>
    <row r="9304" spans="1:9">
      <c r="A9304" s="230"/>
      <c r="B9304" s="230"/>
      <c r="C9304" s="231"/>
      <c r="D9304" s="223"/>
      <c r="E9304" s="227"/>
      <c r="F9304" s="230"/>
      <c r="H9304" s="220"/>
      <c r="I9304" s="223"/>
    </row>
    <row r="9305" spans="1:9">
      <c r="A9305" s="230"/>
      <c r="B9305" s="230"/>
      <c r="C9305" s="231"/>
      <c r="D9305" s="223"/>
      <c r="E9305" s="227"/>
      <c r="F9305" s="230"/>
      <c r="H9305" s="220"/>
      <c r="I9305" s="223"/>
    </row>
    <row r="9306" spans="1:9">
      <c r="A9306" s="230"/>
      <c r="B9306" s="230"/>
      <c r="C9306" s="231"/>
      <c r="D9306" s="223"/>
      <c r="E9306" s="227"/>
      <c r="F9306" s="230"/>
      <c r="H9306" s="220"/>
      <c r="I9306" s="223"/>
    </row>
    <row r="9307" spans="1:9">
      <c r="A9307" s="230"/>
      <c r="B9307" s="230"/>
      <c r="C9307" s="231"/>
      <c r="D9307" s="223"/>
      <c r="E9307" s="227"/>
      <c r="F9307" s="230"/>
      <c r="H9307" s="220"/>
      <c r="I9307" s="223"/>
    </row>
    <row r="9308" spans="1:9">
      <c r="A9308" s="230"/>
      <c r="B9308" s="230"/>
      <c r="C9308" s="231"/>
      <c r="D9308" s="223"/>
      <c r="E9308" s="227"/>
      <c r="F9308" s="230"/>
      <c r="H9308" s="220"/>
      <c r="I9308" s="223"/>
    </row>
    <row r="9309" spans="1:9">
      <c r="A9309" s="230"/>
      <c r="B9309" s="230"/>
      <c r="C9309" s="231"/>
      <c r="D9309" s="223"/>
      <c r="E9309" s="227"/>
      <c r="F9309" s="230"/>
      <c r="H9309" s="220"/>
      <c r="I9309" s="223"/>
    </row>
    <row r="9310" spans="1:9">
      <c r="A9310" s="230"/>
      <c r="B9310" s="230"/>
      <c r="C9310" s="231"/>
      <c r="D9310" s="223"/>
      <c r="E9310" s="227"/>
      <c r="F9310" s="230"/>
      <c r="H9310" s="220"/>
      <c r="I9310" s="223"/>
    </row>
    <row r="9311" spans="1:9">
      <c r="A9311" s="230"/>
      <c r="B9311" s="230"/>
      <c r="C9311" s="231"/>
      <c r="D9311" s="223"/>
      <c r="E9311" s="227"/>
      <c r="F9311" s="230"/>
      <c r="H9311" s="220"/>
      <c r="I9311" s="223"/>
    </row>
    <row r="9312" spans="1:9">
      <c r="A9312" s="230"/>
      <c r="B9312" s="230"/>
      <c r="C9312" s="231"/>
      <c r="D9312" s="223"/>
      <c r="E9312" s="227"/>
      <c r="F9312" s="230"/>
      <c r="H9312" s="220"/>
      <c r="I9312" s="223"/>
    </row>
    <row r="9313" spans="1:9">
      <c r="A9313" s="230"/>
      <c r="B9313" s="230"/>
      <c r="C9313" s="231"/>
      <c r="D9313" s="223"/>
      <c r="E9313" s="227"/>
      <c r="F9313" s="230"/>
      <c r="H9313" s="220"/>
      <c r="I9313" s="223"/>
    </row>
    <row r="9314" spans="1:9">
      <c r="A9314" s="230"/>
      <c r="B9314" s="230"/>
      <c r="C9314" s="231"/>
      <c r="D9314" s="223"/>
      <c r="E9314" s="227"/>
      <c r="F9314" s="230"/>
      <c r="H9314" s="220"/>
      <c r="I9314" s="223"/>
    </row>
    <row r="9315" spans="1:9">
      <c r="A9315" s="230"/>
      <c r="B9315" s="230"/>
      <c r="C9315" s="231"/>
      <c r="D9315" s="223"/>
      <c r="E9315" s="227"/>
      <c r="F9315" s="230"/>
      <c r="H9315" s="220"/>
      <c r="I9315" s="223"/>
    </row>
    <row r="9316" spans="1:9">
      <c r="A9316" s="230"/>
      <c r="B9316" s="230"/>
      <c r="C9316" s="231"/>
      <c r="D9316" s="223"/>
      <c r="E9316" s="227"/>
      <c r="F9316" s="230"/>
      <c r="H9316" s="220"/>
      <c r="I9316" s="223"/>
    </row>
    <row r="9317" spans="1:9">
      <c r="A9317" s="230"/>
      <c r="B9317" s="230"/>
      <c r="C9317" s="231"/>
      <c r="D9317" s="223"/>
      <c r="E9317" s="227"/>
      <c r="F9317" s="230"/>
      <c r="H9317" s="220"/>
      <c r="I9317" s="223"/>
    </row>
    <row r="9318" spans="1:9">
      <c r="A9318" s="230"/>
      <c r="B9318" s="230"/>
      <c r="C9318" s="231"/>
      <c r="D9318" s="223"/>
      <c r="E9318" s="227"/>
      <c r="F9318" s="230"/>
      <c r="H9318" s="220"/>
      <c r="I9318" s="223"/>
    </row>
    <row r="9319" spans="1:9">
      <c r="A9319" s="230"/>
      <c r="B9319" s="230"/>
      <c r="C9319" s="231"/>
      <c r="D9319" s="223"/>
      <c r="E9319" s="227"/>
      <c r="F9319" s="230"/>
      <c r="H9319" s="220"/>
      <c r="I9319" s="223"/>
    </row>
    <row r="9320" spans="1:9">
      <c r="A9320" s="230"/>
      <c r="B9320" s="230"/>
      <c r="C9320" s="231"/>
      <c r="D9320" s="223"/>
      <c r="E9320" s="227"/>
      <c r="F9320" s="230"/>
      <c r="H9320" s="220"/>
      <c r="I9320" s="223"/>
    </row>
    <row r="9321" spans="1:9">
      <c r="A9321" s="230"/>
      <c r="B9321" s="230"/>
      <c r="C9321" s="231"/>
      <c r="D9321" s="223"/>
      <c r="E9321" s="227"/>
      <c r="F9321" s="230"/>
      <c r="H9321" s="220"/>
      <c r="I9321" s="223"/>
    </row>
    <row r="9322" spans="1:9">
      <c r="A9322" s="230"/>
      <c r="B9322" s="230"/>
      <c r="C9322" s="231"/>
      <c r="D9322" s="223"/>
      <c r="E9322" s="227"/>
      <c r="F9322" s="230"/>
      <c r="H9322" s="220"/>
      <c r="I9322" s="223"/>
    </row>
    <row r="9323" spans="1:9">
      <c r="A9323" s="230"/>
      <c r="B9323" s="230"/>
      <c r="C9323" s="231"/>
      <c r="D9323" s="223"/>
      <c r="E9323" s="227"/>
      <c r="F9323" s="230"/>
      <c r="H9323" s="220"/>
      <c r="I9323" s="223"/>
    </row>
    <row r="9324" spans="1:9">
      <c r="A9324" s="230"/>
      <c r="B9324" s="230"/>
      <c r="C9324" s="231"/>
      <c r="D9324" s="223"/>
      <c r="E9324" s="227"/>
      <c r="F9324" s="230"/>
      <c r="H9324" s="220"/>
      <c r="I9324" s="223"/>
    </row>
    <row r="9325" spans="1:9">
      <c r="A9325" s="230"/>
      <c r="B9325" s="230"/>
      <c r="C9325" s="231"/>
      <c r="D9325" s="223"/>
      <c r="E9325" s="227"/>
      <c r="F9325" s="230"/>
      <c r="H9325" s="220"/>
      <c r="I9325" s="223"/>
    </row>
    <row r="9326" spans="1:9">
      <c r="A9326" s="230"/>
      <c r="B9326" s="230"/>
      <c r="C9326" s="231"/>
      <c r="D9326" s="223"/>
      <c r="E9326" s="227"/>
      <c r="F9326" s="230"/>
      <c r="H9326" s="220"/>
      <c r="I9326" s="223"/>
    </row>
    <row r="9327" spans="1:9">
      <c r="A9327" s="230"/>
      <c r="B9327" s="230"/>
      <c r="C9327" s="231"/>
      <c r="D9327" s="223"/>
      <c r="E9327" s="227"/>
      <c r="F9327" s="230"/>
      <c r="H9327" s="220"/>
      <c r="I9327" s="223"/>
    </row>
    <row r="9328" spans="1:9">
      <c r="A9328" s="230"/>
      <c r="B9328" s="230"/>
      <c r="C9328" s="231"/>
      <c r="D9328" s="223"/>
      <c r="E9328" s="227"/>
      <c r="F9328" s="230"/>
      <c r="H9328" s="220"/>
      <c r="I9328" s="223"/>
    </row>
    <row r="9329" spans="1:9">
      <c r="A9329" s="230"/>
      <c r="B9329" s="230"/>
      <c r="C9329" s="231"/>
      <c r="D9329" s="223"/>
      <c r="E9329" s="227"/>
      <c r="F9329" s="230"/>
      <c r="H9329" s="220"/>
      <c r="I9329" s="223"/>
    </row>
    <row r="9330" spans="1:9">
      <c r="A9330" s="230"/>
      <c r="B9330" s="230"/>
      <c r="C9330" s="231"/>
      <c r="D9330" s="223"/>
      <c r="E9330" s="227"/>
      <c r="F9330" s="230"/>
      <c r="H9330" s="220"/>
      <c r="I9330" s="223"/>
    </row>
    <row r="9331" spans="1:9">
      <c r="A9331" s="230"/>
      <c r="B9331" s="230"/>
      <c r="C9331" s="231"/>
      <c r="D9331" s="223"/>
      <c r="E9331" s="227"/>
      <c r="F9331" s="230"/>
      <c r="H9331" s="220"/>
      <c r="I9331" s="223"/>
    </row>
    <row r="9332" spans="1:9">
      <c r="A9332" s="230"/>
      <c r="B9332" s="230"/>
      <c r="C9332" s="231"/>
      <c r="D9332" s="223"/>
      <c r="E9332" s="227"/>
      <c r="F9332" s="230"/>
      <c r="H9332" s="220"/>
      <c r="I9332" s="223"/>
    </row>
    <row r="9333" spans="1:9">
      <c r="A9333" s="230"/>
      <c r="B9333" s="230"/>
      <c r="C9333" s="231"/>
      <c r="D9333" s="223"/>
      <c r="E9333" s="227"/>
      <c r="F9333" s="230"/>
      <c r="H9333" s="220"/>
      <c r="I9333" s="223"/>
    </row>
    <row r="9334" spans="1:9">
      <c r="A9334" s="230"/>
      <c r="B9334" s="230"/>
      <c r="C9334" s="231"/>
      <c r="D9334" s="223"/>
      <c r="E9334" s="227"/>
      <c r="F9334" s="230"/>
      <c r="H9334" s="220"/>
      <c r="I9334" s="223"/>
    </row>
    <row r="9335" spans="1:9">
      <c r="A9335" s="230"/>
      <c r="B9335" s="230"/>
      <c r="C9335" s="231"/>
      <c r="D9335" s="223"/>
      <c r="E9335" s="227"/>
      <c r="F9335" s="230"/>
      <c r="H9335" s="220"/>
      <c r="I9335" s="223"/>
    </row>
    <row r="9336" spans="1:9">
      <c r="A9336" s="230"/>
      <c r="B9336" s="230"/>
      <c r="C9336" s="231"/>
      <c r="D9336" s="223"/>
      <c r="E9336" s="227"/>
      <c r="F9336" s="230"/>
      <c r="H9336" s="220"/>
      <c r="I9336" s="223"/>
    </row>
    <row r="9337" spans="1:9">
      <c r="A9337" s="230"/>
      <c r="B9337" s="230"/>
      <c r="C9337" s="231"/>
      <c r="D9337" s="223"/>
      <c r="E9337" s="227"/>
      <c r="F9337" s="230"/>
      <c r="H9337" s="220"/>
      <c r="I9337" s="223"/>
    </row>
    <row r="9338" spans="1:9">
      <c r="A9338" s="230"/>
      <c r="B9338" s="230"/>
      <c r="C9338" s="231"/>
      <c r="D9338" s="223"/>
      <c r="E9338" s="227"/>
      <c r="F9338" s="230"/>
      <c r="H9338" s="220"/>
      <c r="I9338" s="223"/>
    </row>
    <row r="9339" spans="1:9">
      <c r="A9339" s="230"/>
      <c r="B9339" s="230"/>
      <c r="C9339" s="231"/>
      <c r="D9339" s="223"/>
      <c r="E9339" s="227"/>
      <c r="F9339" s="230"/>
      <c r="H9339" s="220"/>
      <c r="I9339" s="223"/>
    </row>
    <row r="9340" spans="1:9">
      <c r="A9340" s="230"/>
      <c r="B9340" s="230"/>
      <c r="C9340" s="231"/>
      <c r="D9340" s="223"/>
      <c r="E9340" s="227"/>
      <c r="F9340" s="230"/>
      <c r="H9340" s="220"/>
      <c r="I9340" s="223"/>
    </row>
    <row r="9341" spans="1:9">
      <c r="A9341" s="230"/>
      <c r="B9341" s="230"/>
      <c r="C9341" s="231"/>
      <c r="D9341" s="223"/>
      <c r="E9341" s="227"/>
      <c r="F9341" s="230"/>
      <c r="H9341" s="220"/>
      <c r="I9341" s="223"/>
    </row>
    <row r="9342" spans="1:9">
      <c r="A9342" s="230"/>
      <c r="B9342" s="230"/>
      <c r="C9342" s="231"/>
      <c r="D9342" s="223"/>
      <c r="E9342" s="227"/>
      <c r="F9342" s="230"/>
      <c r="H9342" s="220"/>
      <c r="I9342" s="223"/>
    </row>
    <row r="9343" spans="1:9">
      <c r="A9343" s="230"/>
      <c r="B9343" s="230"/>
      <c r="C9343" s="231"/>
      <c r="D9343" s="223"/>
      <c r="E9343" s="227"/>
      <c r="F9343" s="230"/>
      <c r="H9343" s="220"/>
      <c r="I9343" s="223"/>
    </row>
    <row r="9344" spans="1:9">
      <c r="A9344" s="230"/>
      <c r="B9344" s="230"/>
      <c r="C9344" s="231"/>
      <c r="D9344" s="223"/>
      <c r="E9344" s="227"/>
      <c r="F9344" s="230"/>
      <c r="H9344" s="220"/>
      <c r="I9344" s="223"/>
    </row>
    <row r="9345" spans="1:9">
      <c r="A9345" s="230"/>
      <c r="B9345" s="230"/>
      <c r="C9345" s="231"/>
      <c r="D9345" s="223"/>
      <c r="E9345" s="227"/>
      <c r="F9345" s="230"/>
      <c r="H9345" s="220"/>
      <c r="I9345" s="223"/>
    </row>
    <row r="9346" spans="1:9">
      <c r="A9346" s="230"/>
      <c r="B9346" s="230"/>
      <c r="C9346" s="231"/>
      <c r="D9346" s="223"/>
      <c r="E9346" s="227"/>
      <c r="F9346" s="230"/>
      <c r="H9346" s="220"/>
      <c r="I9346" s="223"/>
    </row>
    <row r="9347" spans="1:9">
      <c r="A9347" s="230"/>
      <c r="B9347" s="230"/>
      <c r="C9347" s="231"/>
      <c r="D9347" s="223"/>
      <c r="E9347" s="227"/>
      <c r="F9347" s="230"/>
      <c r="H9347" s="220"/>
      <c r="I9347" s="223"/>
    </row>
    <row r="9348" spans="1:9">
      <c r="A9348" s="230"/>
      <c r="B9348" s="230"/>
      <c r="C9348" s="231"/>
      <c r="D9348" s="223"/>
      <c r="E9348" s="227"/>
      <c r="F9348" s="230"/>
      <c r="H9348" s="220"/>
      <c r="I9348" s="223"/>
    </row>
    <row r="9349" spans="1:9">
      <c r="A9349" s="230"/>
      <c r="B9349" s="230"/>
      <c r="C9349" s="231"/>
      <c r="D9349" s="223"/>
      <c r="E9349" s="227"/>
      <c r="F9349" s="230"/>
      <c r="H9349" s="220"/>
      <c r="I9349" s="223"/>
    </row>
    <row r="9350" spans="1:9">
      <c r="A9350" s="230"/>
      <c r="B9350" s="230"/>
      <c r="C9350" s="231"/>
      <c r="D9350" s="223"/>
      <c r="E9350" s="227"/>
      <c r="F9350" s="230"/>
      <c r="H9350" s="220"/>
      <c r="I9350" s="223"/>
    </row>
    <row r="9351" spans="1:9">
      <c r="A9351" s="230"/>
      <c r="B9351" s="230"/>
      <c r="C9351" s="231"/>
      <c r="D9351" s="223"/>
      <c r="E9351" s="227"/>
      <c r="F9351" s="230"/>
      <c r="H9351" s="220"/>
      <c r="I9351" s="223"/>
    </row>
    <row r="9352" spans="1:9">
      <c r="A9352" s="230"/>
      <c r="B9352" s="230"/>
      <c r="C9352" s="231"/>
      <c r="D9352" s="223"/>
      <c r="E9352" s="227"/>
      <c r="F9352" s="230"/>
      <c r="H9352" s="220"/>
      <c r="I9352" s="223"/>
    </row>
    <row r="9353" spans="1:9">
      <c r="A9353" s="230"/>
      <c r="B9353" s="230"/>
      <c r="C9353" s="231"/>
      <c r="D9353" s="223"/>
      <c r="E9353" s="227"/>
      <c r="F9353" s="230"/>
      <c r="H9353" s="220"/>
      <c r="I9353" s="223"/>
    </row>
    <row r="9354" spans="1:9">
      <c r="A9354" s="230"/>
      <c r="B9354" s="230"/>
      <c r="C9354" s="231"/>
      <c r="D9354" s="223"/>
      <c r="E9354" s="227"/>
      <c r="F9354" s="230"/>
      <c r="H9354" s="220"/>
      <c r="I9354" s="223"/>
    </row>
    <row r="9355" spans="1:9">
      <c r="A9355" s="230"/>
      <c r="B9355" s="230"/>
      <c r="C9355" s="231"/>
      <c r="D9355" s="223"/>
      <c r="E9355" s="227"/>
      <c r="F9355" s="230"/>
      <c r="H9355" s="220"/>
      <c r="I9355" s="223"/>
    </row>
    <row r="9356" spans="1:9">
      <c r="A9356" s="230"/>
      <c r="B9356" s="230"/>
      <c r="C9356" s="231"/>
      <c r="D9356" s="223"/>
      <c r="E9356" s="227"/>
      <c r="F9356" s="230"/>
      <c r="H9356" s="220"/>
      <c r="I9356" s="223"/>
    </row>
    <row r="9357" spans="1:9">
      <c r="A9357" s="230"/>
      <c r="B9357" s="230"/>
      <c r="C9357" s="231"/>
      <c r="D9357" s="223"/>
      <c r="E9357" s="227"/>
      <c r="F9357" s="230"/>
      <c r="H9357" s="220"/>
      <c r="I9357" s="223"/>
    </row>
    <row r="9358" spans="1:9">
      <c r="A9358" s="230"/>
      <c r="B9358" s="230"/>
      <c r="C9358" s="231"/>
      <c r="D9358" s="223"/>
      <c r="E9358" s="227"/>
      <c r="F9358" s="230"/>
      <c r="H9358" s="220"/>
      <c r="I9358" s="223"/>
    </row>
    <row r="9359" spans="1:9">
      <c r="A9359" s="230"/>
      <c r="B9359" s="230"/>
      <c r="C9359" s="231"/>
      <c r="D9359" s="223"/>
      <c r="E9359" s="227"/>
      <c r="F9359" s="230"/>
      <c r="H9359" s="220"/>
      <c r="I9359" s="223"/>
    </row>
    <row r="9360" spans="1:9">
      <c r="A9360" s="230"/>
      <c r="B9360" s="230"/>
      <c r="C9360" s="231"/>
      <c r="D9360" s="223"/>
      <c r="E9360" s="227"/>
      <c r="F9360" s="230"/>
      <c r="H9360" s="220"/>
      <c r="I9360" s="223"/>
    </row>
    <row r="9361" spans="1:9">
      <c r="A9361" s="230"/>
      <c r="B9361" s="230"/>
      <c r="C9361" s="231"/>
      <c r="D9361" s="223"/>
      <c r="E9361" s="227"/>
      <c r="F9361" s="230"/>
      <c r="H9361" s="220"/>
      <c r="I9361" s="223"/>
    </row>
    <row r="9362" spans="1:9">
      <c r="A9362" s="230"/>
      <c r="B9362" s="230"/>
      <c r="C9362" s="231"/>
      <c r="D9362" s="223"/>
      <c r="E9362" s="227"/>
      <c r="F9362" s="230"/>
      <c r="H9362" s="220"/>
      <c r="I9362" s="223"/>
    </row>
    <row r="9363" spans="1:9">
      <c r="A9363" s="230"/>
      <c r="B9363" s="230"/>
      <c r="C9363" s="231"/>
      <c r="D9363" s="223"/>
      <c r="E9363" s="227"/>
      <c r="F9363" s="230"/>
      <c r="H9363" s="220"/>
      <c r="I9363" s="223"/>
    </row>
    <row r="9364" spans="1:9">
      <c r="A9364" s="230"/>
      <c r="B9364" s="230"/>
      <c r="C9364" s="231"/>
      <c r="D9364" s="223"/>
      <c r="E9364" s="227"/>
      <c r="F9364" s="230"/>
      <c r="H9364" s="220"/>
      <c r="I9364" s="223"/>
    </row>
    <row r="9365" spans="1:9">
      <c r="A9365" s="230"/>
      <c r="B9365" s="230"/>
      <c r="C9365" s="231"/>
      <c r="D9365" s="223"/>
      <c r="E9365" s="227"/>
      <c r="F9365" s="230"/>
      <c r="H9365" s="220"/>
      <c r="I9365" s="223"/>
    </row>
    <row r="9366" spans="1:9">
      <c r="A9366" s="230"/>
      <c r="B9366" s="230"/>
      <c r="C9366" s="231"/>
      <c r="D9366" s="223"/>
      <c r="E9366" s="227"/>
      <c r="F9366" s="230"/>
      <c r="H9366" s="220"/>
      <c r="I9366" s="223"/>
    </row>
    <row r="9367" spans="1:9">
      <c r="A9367" s="230"/>
      <c r="B9367" s="230"/>
      <c r="C9367" s="231"/>
      <c r="D9367" s="223"/>
      <c r="E9367" s="227"/>
      <c r="F9367" s="230"/>
      <c r="H9367" s="220"/>
      <c r="I9367" s="223"/>
    </row>
    <row r="9368" spans="1:9">
      <c r="A9368" s="230"/>
      <c r="B9368" s="230"/>
      <c r="C9368" s="231"/>
      <c r="D9368" s="223"/>
      <c r="E9368" s="227"/>
      <c r="F9368" s="230"/>
      <c r="H9368" s="220"/>
      <c r="I9368" s="223"/>
    </row>
    <row r="9369" spans="1:9">
      <c r="A9369" s="230"/>
      <c r="B9369" s="230"/>
      <c r="C9369" s="231"/>
      <c r="D9369" s="223"/>
      <c r="E9369" s="227"/>
      <c r="F9369" s="230"/>
      <c r="H9369" s="220"/>
      <c r="I9369" s="223"/>
    </row>
    <row r="9370" spans="1:9">
      <c r="A9370" s="230"/>
      <c r="B9370" s="230"/>
      <c r="C9370" s="231"/>
      <c r="D9370" s="223"/>
      <c r="E9370" s="227"/>
      <c r="F9370" s="230"/>
      <c r="H9370" s="220"/>
      <c r="I9370" s="223"/>
    </row>
    <row r="9371" spans="1:9">
      <c r="A9371" s="230"/>
      <c r="B9371" s="230"/>
      <c r="C9371" s="231"/>
      <c r="D9371" s="223"/>
      <c r="E9371" s="227"/>
      <c r="F9371" s="230"/>
      <c r="H9371" s="220"/>
      <c r="I9371" s="223"/>
    </row>
    <row r="9372" spans="1:9">
      <c r="A9372" s="230"/>
      <c r="B9372" s="230"/>
      <c r="C9372" s="231"/>
      <c r="D9372" s="223"/>
      <c r="E9372" s="227"/>
      <c r="F9372" s="230"/>
      <c r="H9372" s="220"/>
      <c r="I9372" s="223"/>
    </row>
    <row r="9373" spans="1:9">
      <c r="A9373" s="230"/>
      <c r="B9373" s="230"/>
      <c r="C9373" s="231"/>
      <c r="D9373" s="223"/>
      <c r="E9373" s="227"/>
      <c r="F9373" s="230"/>
      <c r="H9373" s="220"/>
      <c r="I9373" s="223"/>
    </row>
    <row r="9374" spans="1:9">
      <c r="A9374" s="230"/>
      <c r="B9374" s="230"/>
      <c r="C9374" s="231"/>
      <c r="D9374" s="223"/>
      <c r="E9374" s="227"/>
      <c r="F9374" s="230"/>
      <c r="H9374" s="220"/>
      <c r="I9374" s="223"/>
    </row>
    <row r="9375" spans="1:9">
      <c r="A9375" s="230"/>
      <c r="B9375" s="230"/>
      <c r="C9375" s="231"/>
      <c r="D9375" s="223"/>
      <c r="E9375" s="227"/>
      <c r="F9375" s="230"/>
      <c r="H9375" s="220"/>
      <c r="I9375" s="223"/>
    </row>
    <row r="9376" spans="1:9">
      <c r="A9376" s="230"/>
      <c r="B9376" s="230"/>
      <c r="C9376" s="231"/>
      <c r="D9376" s="223"/>
      <c r="E9376" s="227"/>
      <c r="F9376" s="230"/>
      <c r="H9376" s="220"/>
      <c r="I9376" s="223"/>
    </row>
    <row r="9377" spans="1:9">
      <c r="A9377" s="230"/>
      <c r="B9377" s="230"/>
      <c r="C9377" s="231"/>
      <c r="D9377" s="223"/>
      <c r="E9377" s="227"/>
      <c r="F9377" s="230"/>
      <c r="H9377" s="220"/>
      <c r="I9377" s="223"/>
    </row>
    <row r="9378" spans="1:9">
      <c r="A9378" s="230"/>
      <c r="B9378" s="230"/>
      <c r="C9378" s="231"/>
      <c r="D9378" s="223"/>
      <c r="E9378" s="227"/>
      <c r="F9378" s="230"/>
      <c r="H9378" s="220"/>
      <c r="I9378" s="223"/>
    </row>
    <row r="9379" spans="1:9">
      <c r="A9379" s="230"/>
      <c r="B9379" s="230"/>
      <c r="C9379" s="231"/>
      <c r="D9379" s="223"/>
      <c r="E9379" s="227"/>
      <c r="F9379" s="230"/>
      <c r="H9379" s="220"/>
      <c r="I9379" s="223"/>
    </row>
    <row r="9380" spans="1:9">
      <c r="A9380" s="230"/>
      <c r="B9380" s="230"/>
      <c r="C9380" s="231"/>
      <c r="D9380" s="223"/>
      <c r="E9380" s="227"/>
      <c r="F9380" s="230"/>
      <c r="H9380" s="220"/>
      <c r="I9380" s="223"/>
    </row>
    <row r="9381" spans="1:9">
      <c r="A9381" s="230"/>
      <c r="B9381" s="230"/>
      <c r="C9381" s="231"/>
      <c r="D9381" s="223"/>
      <c r="E9381" s="227"/>
      <c r="F9381" s="230"/>
      <c r="H9381" s="220"/>
      <c r="I9381" s="223"/>
    </row>
    <row r="9382" spans="1:9">
      <c r="A9382" s="230"/>
      <c r="B9382" s="230"/>
      <c r="C9382" s="231"/>
      <c r="D9382" s="223"/>
      <c r="E9382" s="227"/>
      <c r="F9382" s="230"/>
      <c r="H9382" s="220"/>
      <c r="I9382" s="223"/>
    </row>
    <row r="9383" spans="1:9">
      <c r="A9383" s="230"/>
      <c r="B9383" s="230"/>
      <c r="C9383" s="231"/>
      <c r="D9383" s="223"/>
      <c r="E9383" s="227"/>
      <c r="F9383" s="230"/>
      <c r="H9383" s="220"/>
      <c r="I9383" s="223"/>
    </row>
    <row r="9384" spans="1:9">
      <c r="A9384" s="230"/>
      <c r="B9384" s="230"/>
      <c r="C9384" s="231"/>
      <c r="D9384" s="223"/>
      <c r="E9384" s="227"/>
      <c r="F9384" s="230"/>
      <c r="H9384" s="220"/>
      <c r="I9384" s="223"/>
    </row>
    <row r="9385" spans="1:9">
      <c r="A9385" s="230"/>
      <c r="B9385" s="230"/>
      <c r="C9385" s="231"/>
      <c r="D9385" s="223"/>
      <c r="E9385" s="227"/>
      <c r="F9385" s="230"/>
      <c r="H9385" s="220"/>
      <c r="I9385" s="223"/>
    </row>
    <row r="9386" spans="1:9">
      <c r="A9386" s="230"/>
      <c r="B9386" s="230"/>
      <c r="C9386" s="231"/>
      <c r="D9386" s="223"/>
      <c r="E9386" s="227"/>
      <c r="F9386" s="230"/>
      <c r="H9386" s="220"/>
      <c r="I9386" s="223"/>
    </row>
    <row r="9387" spans="1:9">
      <c r="A9387" s="230"/>
      <c r="B9387" s="230"/>
      <c r="C9387" s="231"/>
      <c r="D9387" s="223"/>
      <c r="E9387" s="227"/>
      <c r="F9387" s="230"/>
      <c r="H9387" s="220"/>
      <c r="I9387" s="223"/>
    </row>
    <row r="9388" spans="1:9">
      <c r="A9388" s="230"/>
      <c r="B9388" s="230"/>
      <c r="C9388" s="231"/>
      <c r="D9388" s="223"/>
      <c r="E9388" s="227"/>
      <c r="F9388" s="230"/>
      <c r="H9388" s="220"/>
      <c r="I9388" s="223"/>
    </row>
    <row r="9389" spans="1:9">
      <c r="A9389" s="230"/>
      <c r="B9389" s="230"/>
      <c r="C9389" s="231"/>
      <c r="D9389" s="223"/>
      <c r="E9389" s="227"/>
      <c r="F9389" s="230"/>
      <c r="H9389" s="220"/>
      <c r="I9389" s="223"/>
    </row>
    <row r="9390" spans="1:9">
      <c r="A9390" s="230"/>
      <c r="B9390" s="230"/>
      <c r="C9390" s="231"/>
      <c r="D9390" s="223"/>
      <c r="E9390" s="227"/>
      <c r="F9390" s="230"/>
      <c r="H9390" s="220"/>
      <c r="I9390" s="223"/>
    </row>
    <row r="9391" spans="1:9">
      <c r="A9391" s="230"/>
      <c r="B9391" s="230"/>
      <c r="C9391" s="231"/>
      <c r="D9391" s="223"/>
      <c r="E9391" s="227"/>
      <c r="F9391" s="230"/>
      <c r="H9391" s="220"/>
      <c r="I9391" s="223"/>
    </row>
    <row r="9392" spans="1:9">
      <c r="A9392" s="230"/>
      <c r="B9392" s="230"/>
      <c r="C9392" s="231"/>
      <c r="D9392" s="223"/>
      <c r="E9392" s="227"/>
      <c r="F9392" s="230"/>
      <c r="H9392" s="220"/>
      <c r="I9392" s="223"/>
    </row>
    <row r="9393" spans="1:9">
      <c r="A9393" s="230"/>
      <c r="B9393" s="230"/>
      <c r="C9393" s="231"/>
      <c r="D9393" s="223"/>
      <c r="E9393" s="227"/>
      <c r="F9393" s="230"/>
      <c r="H9393" s="220"/>
      <c r="I9393" s="223"/>
    </row>
    <row r="9394" spans="1:9">
      <c r="A9394" s="230"/>
      <c r="B9394" s="230"/>
      <c r="C9394" s="231"/>
      <c r="D9394" s="223"/>
      <c r="E9394" s="227"/>
      <c r="F9394" s="230"/>
      <c r="H9394" s="220"/>
      <c r="I9394" s="223"/>
    </row>
    <row r="9395" spans="1:9">
      <c r="A9395" s="230"/>
      <c r="B9395" s="230"/>
      <c r="C9395" s="231"/>
      <c r="D9395" s="223"/>
      <c r="E9395" s="227"/>
      <c r="F9395" s="230"/>
      <c r="H9395" s="220"/>
      <c r="I9395" s="223"/>
    </row>
    <row r="9396" spans="1:9">
      <c r="A9396" s="230"/>
      <c r="B9396" s="230"/>
      <c r="C9396" s="231"/>
      <c r="D9396" s="223"/>
      <c r="E9396" s="227"/>
      <c r="F9396" s="230"/>
      <c r="H9396" s="220"/>
      <c r="I9396" s="223"/>
    </row>
    <row r="9397" spans="1:9">
      <c r="A9397" s="230"/>
      <c r="B9397" s="230"/>
      <c r="C9397" s="231"/>
      <c r="D9397" s="223"/>
      <c r="E9397" s="227"/>
      <c r="F9397" s="230"/>
      <c r="H9397" s="220"/>
      <c r="I9397" s="223"/>
    </row>
    <row r="9398" spans="1:9">
      <c r="A9398" s="230"/>
      <c r="B9398" s="230"/>
      <c r="C9398" s="231"/>
      <c r="D9398" s="223"/>
      <c r="E9398" s="227"/>
      <c r="F9398" s="230"/>
      <c r="H9398" s="220"/>
      <c r="I9398" s="223"/>
    </row>
    <row r="9399" spans="1:9">
      <c r="A9399" s="230"/>
      <c r="B9399" s="230"/>
      <c r="C9399" s="231"/>
      <c r="D9399" s="223"/>
      <c r="E9399" s="227"/>
      <c r="F9399" s="230"/>
      <c r="H9399" s="220"/>
      <c r="I9399" s="223"/>
    </row>
    <row r="9400" spans="1:9">
      <c r="A9400" s="230"/>
      <c r="B9400" s="230"/>
      <c r="C9400" s="231"/>
      <c r="D9400" s="223"/>
      <c r="E9400" s="227"/>
      <c r="F9400" s="230"/>
      <c r="H9400" s="220"/>
      <c r="I9400" s="223"/>
    </row>
    <row r="9401" spans="1:9">
      <c r="A9401" s="230"/>
      <c r="B9401" s="230"/>
      <c r="C9401" s="231"/>
      <c r="D9401" s="223"/>
      <c r="E9401" s="227"/>
      <c r="F9401" s="230"/>
      <c r="H9401" s="220"/>
      <c r="I9401" s="223"/>
    </row>
    <row r="9402" spans="1:9">
      <c r="A9402" s="230"/>
      <c r="B9402" s="230"/>
      <c r="C9402" s="231"/>
      <c r="D9402" s="223"/>
      <c r="E9402" s="227"/>
      <c r="F9402" s="230"/>
      <c r="H9402" s="220"/>
      <c r="I9402" s="223"/>
    </row>
    <row r="9403" spans="1:9">
      <c r="A9403" s="230"/>
      <c r="B9403" s="230"/>
      <c r="C9403" s="231"/>
      <c r="D9403" s="223"/>
      <c r="E9403" s="227"/>
      <c r="F9403" s="230"/>
      <c r="H9403" s="220"/>
      <c r="I9403" s="223"/>
    </row>
    <row r="9404" spans="1:9">
      <c r="A9404" s="230"/>
      <c r="B9404" s="230"/>
      <c r="C9404" s="231"/>
      <c r="D9404" s="223"/>
      <c r="E9404" s="227"/>
      <c r="F9404" s="230"/>
      <c r="H9404" s="220"/>
      <c r="I9404" s="223"/>
    </row>
    <row r="9405" spans="1:9">
      <c r="A9405" s="230"/>
      <c r="B9405" s="230"/>
      <c r="C9405" s="231"/>
      <c r="D9405" s="223"/>
      <c r="E9405" s="227"/>
      <c r="F9405" s="230"/>
      <c r="H9405" s="220"/>
      <c r="I9405" s="223"/>
    </row>
    <row r="9406" spans="1:9">
      <c r="A9406" s="230"/>
      <c r="B9406" s="230"/>
      <c r="C9406" s="231"/>
      <c r="D9406" s="223"/>
      <c r="E9406" s="227"/>
      <c r="F9406" s="230"/>
      <c r="H9406" s="220"/>
      <c r="I9406" s="223"/>
    </row>
    <row r="9407" spans="1:9">
      <c r="A9407" s="230"/>
      <c r="B9407" s="230"/>
      <c r="C9407" s="231"/>
      <c r="D9407" s="223"/>
      <c r="E9407" s="227"/>
      <c r="F9407" s="230"/>
      <c r="H9407" s="220"/>
      <c r="I9407" s="223"/>
    </row>
    <row r="9408" spans="1:9">
      <c r="A9408" s="230"/>
      <c r="B9408" s="230"/>
      <c r="C9408" s="231"/>
      <c r="D9408" s="223"/>
      <c r="E9408" s="227"/>
      <c r="F9408" s="230"/>
      <c r="H9408" s="220"/>
      <c r="I9408" s="223"/>
    </row>
    <row r="9409" spans="1:9">
      <c r="A9409" s="230"/>
      <c r="B9409" s="230"/>
      <c r="C9409" s="231"/>
      <c r="D9409" s="223"/>
      <c r="E9409" s="227"/>
      <c r="F9409" s="230"/>
      <c r="H9409" s="220"/>
      <c r="I9409" s="223"/>
    </row>
    <row r="9410" spans="1:9">
      <c r="A9410" s="230"/>
      <c r="B9410" s="230"/>
      <c r="C9410" s="231"/>
      <c r="D9410" s="223"/>
      <c r="E9410" s="227"/>
      <c r="F9410" s="230"/>
      <c r="H9410" s="220"/>
      <c r="I9410" s="223"/>
    </row>
    <row r="9411" spans="1:9">
      <c r="A9411" s="230"/>
      <c r="B9411" s="230"/>
      <c r="C9411" s="231"/>
      <c r="D9411" s="223"/>
      <c r="E9411" s="227"/>
      <c r="F9411" s="230"/>
      <c r="H9411" s="220"/>
      <c r="I9411" s="223"/>
    </row>
    <row r="9412" spans="1:9">
      <c r="A9412" s="230"/>
      <c r="B9412" s="230"/>
      <c r="C9412" s="231"/>
      <c r="D9412" s="223"/>
      <c r="E9412" s="227"/>
      <c r="F9412" s="230"/>
      <c r="H9412" s="220"/>
      <c r="I9412" s="223"/>
    </row>
    <row r="9413" spans="1:9">
      <c r="A9413" s="230"/>
      <c r="B9413" s="230"/>
      <c r="C9413" s="231"/>
      <c r="D9413" s="223"/>
      <c r="E9413" s="227"/>
      <c r="F9413" s="230"/>
      <c r="H9413" s="220"/>
      <c r="I9413" s="223"/>
    </row>
    <row r="9414" spans="1:9">
      <c r="A9414" s="230"/>
      <c r="B9414" s="230"/>
      <c r="C9414" s="231"/>
      <c r="D9414" s="223"/>
      <c r="E9414" s="227"/>
      <c r="F9414" s="230"/>
      <c r="H9414" s="220"/>
      <c r="I9414" s="223"/>
    </row>
    <row r="9415" spans="1:9">
      <c r="A9415" s="230"/>
      <c r="B9415" s="230"/>
      <c r="C9415" s="231"/>
      <c r="D9415" s="223"/>
      <c r="E9415" s="227"/>
      <c r="F9415" s="230"/>
      <c r="H9415" s="220"/>
      <c r="I9415" s="223"/>
    </row>
    <row r="9416" spans="1:9">
      <c r="A9416" s="230"/>
      <c r="B9416" s="230"/>
      <c r="C9416" s="231"/>
      <c r="D9416" s="223"/>
      <c r="E9416" s="227"/>
      <c r="F9416" s="230"/>
      <c r="H9416" s="220"/>
      <c r="I9416" s="223"/>
    </row>
    <row r="9417" spans="1:9">
      <c r="A9417" s="230"/>
      <c r="B9417" s="230"/>
      <c r="C9417" s="231"/>
      <c r="D9417" s="223"/>
      <c r="E9417" s="227"/>
      <c r="F9417" s="230"/>
      <c r="H9417" s="220"/>
      <c r="I9417" s="223"/>
    </row>
    <row r="9418" spans="1:9">
      <c r="A9418" s="230"/>
      <c r="B9418" s="230"/>
      <c r="C9418" s="231"/>
      <c r="D9418" s="223"/>
      <c r="E9418" s="227"/>
      <c r="F9418" s="230"/>
      <c r="H9418" s="220"/>
      <c r="I9418" s="223"/>
    </row>
    <row r="9419" spans="1:9">
      <c r="A9419" s="230"/>
      <c r="B9419" s="230"/>
      <c r="C9419" s="231"/>
      <c r="D9419" s="223"/>
      <c r="E9419" s="227"/>
      <c r="F9419" s="230"/>
      <c r="H9419" s="220"/>
      <c r="I9419" s="223"/>
    </row>
    <row r="9420" spans="1:9">
      <c r="A9420" s="230"/>
      <c r="B9420" s="230"/>
      <c r="C9420" s="231"/>
      <c r="D9420" s="223"/>
      <c r="E9420" s="227"/>
      <c r="F9420" s="230"/>
      <c r="H9420" s="220"/>
      <c r="I9420" s="223"/>
    </row>
    <row r="9421" spans="1:9">
      <c r="A9421" s="230"/>
      <c r="B9421" s="230"/>
      <c r="C9421" s="231"/>
      <c r="D9421" s="223"/>
      <c r="E9421" s="227"/>
      <c r="F9421" s="230"/>
      <c r="H9421" s="220"/>
      <c r="I9421" s="223"/>
    </row>
    <row r="9422" spans="1:9">
      <c r="A9422" s="230"/>
      <c r="B9422" s="230"/>
      <c r="C9422" s="231"/>
      <c r="D9422" s="223"/>
      <c r="E9422" s="227"/>
      <c r="F9422" s="230"/>
      <c r="H9422" s="220"/>
      <c r="I9422" s="223"/>
    </row>
    <row r="9423" spans="1:9">
      <c r="A9423" s="230"/>
      <c r="B9423" s="230"/>
      <c r="C9423" s="231"/>
      <c r="D9423" s="223"/>
      <c r="E9423" s="227"/>
      <c r="F9423" s="230"/>
      <c r="H9423" s="220"/>
      <c r="I9423" s="223"/>
    </row>
    <row r="9424" spans="1:9">
      <c r="A9424" s="230"/>
      <c r="B9424" s="230"/>
      <c r="C9424" s="231"/>
      <c r="D9424" s="223"/>
      <c r="E9424" s="227"/>
      <c r="F9424" s="230"/>
      <c r="H9424" s="220"/>
      <c r="I9424" s="223"/>
    </row>
    <row r="9425" spans="1:9">
      <c r="A9425" s="230"/>
      <c r="B9425" s="230"/>
      <c r="C9425" s="231"/>
      <c r="D9425" s="223"/>
      <c r="E9425" s="227"/>
      <c r="F9425" s="230"/>
      <c r="H9425" s="220"/>
      <c r="I9425" s="223"/>
    </row>
    <row r="9426" spans="1:9">
      <c r="A9426" s="230"/>
      <c r="B9426" s="230"/>
      <c r="C9426" s="231"/>
      <c r="D9426" s="223"/>
      <c r="E9426" s="227"/>
      <c r="F9426" s="230"/>
      <c r="H9426" s="220"/>
      <c r="I9426" s="223"/>
    </row>
    <row r="9427" spans="1:9">
      <c r="A9427" s="230"/>
      <c r="B9427" s="230"/>
      <c r="C9427" s="231"/>
      <c r="D9427" s="223"/>
      <c r="E9427" s="227"/>
      <c r="F9427" s="230"/>
      <c r="H9427" s="220"/>
      <c r="I9427" s="223"/>
    </row>
    <row r="9428" spans="1:9">
      <c r="A9428" s="230"/>
      <c r="B9428" s="230"/>
      <c r="C9428" s="231"/>
      <c r="D9428" s="223"/>
      <c r="E9428" s="227"/>
      <c r="F9428" s="230"/>
      <c r="H9428" s="220"/>
      <c r="I9428" s="223"/>
    </row>
    <row r="9429" spans="1:9">
      <c r="A9429" s="230"/>
      <c r="B9429" s="230"/>
      <c r="C9429" s="231"/>
      <c r="D9429" s="223"/>
      <c r="E9429" s="227"/>
      <c r="F9429" s="230"/>
      <c r="H9429" s="220"/>
      <c r="I9429" s="223"/>
    </row>
    <row r="9430" spans="1:9">
      <c r="A9430" s="230"/>
      <c r="B9430" s="230"/>
      <c r="C9430" s="231"/>
      <c r="D9430" s="223"/>
      <c r="E9430" s="227"/>
      <c r="F9430" s="230"/>
      <c r="H9430" s="220"/>
      <c r="I9430" s="223"/>
    </row>
    <row r="9431" spans="1:9">
      <c r="A9431" s="230"/>
      <c r="B9431" s="230"/>
      <c r="C9431" s="231"/>
      <c r="D9431" s="223"/>
      <c r="E9431" s="227"/>
      <c r="F9431" s="230"/>
      <c r="H9431" s="220"/>
      <c r="I9431" s="223"/>
    </row>
    <row r="9432" spans="1:9">
      <c r="A9432" s="230"/>
      <c r="B9432" s="230"/>
      <c r="C9432" s="231"/>
      <c r="D9432" s="223"/>
      <c r="E9432" s="227"/>
      <c r="F9432" s="230"/>
      <c r="H9432" s="220"/>
      <c r="I9432" s="223"/>
    </row>
    <row r="9433" spans="1:9">
      <c r="A9433" s="230"/>
      <c r="B9433" s="230"/>
      <c r="C9433" s="231"/>
      <c r="D9433" s="223"/>
      <c r="E9433" s="227"/>
      <c r="F9433" s="230"/>
      <c r="H9433" s="220"/>
      <c r="I9433" s="223"/>
    </row>
    <row r="9434" spans="1:9">
      <c r="A9434" s="230"/>
      <c r="B9434" s="230"/>
      <c r="C9434" s="231"/>
      <c r="D9434" s="223"/>
      <c r="E9434" s="227"/>
      <c r="F9434" s="230"/>
      <c r="H9434" s="220"/>
      <c r="I9434" s="223"/>
    </row>
    <row r="9435" spans="1:9">
      <c r="A9435" s="230"/>
      <c r="B9435" s="230"/>
      <c r="C9435" s="231"/>
      <c r="D9435" s="223"/>
      <c r="E9435" s="227"/>
      <c r="F9435" s="230"/>
      <c r="H9435" s="220"/>
      <c r="I9435" s="223"/>
    </row>
    <row r="9436" spans="1:9">
      <c r="A9436" s="230"/>
      <c r="B9436" s="230"/>
      <c r="C9436" s="231"/>
      <c r="D9436" s="223"/>
      <c r="E9436" s="227"/>
      <c r="F9436" s="230"/>
      <c r="H9436" s="220"/>
      <c r="I9436" s="223"/>
    </row>
    <row r="9437" spans="1:9">
      <c r="A9437" s="230"/>
      <c r="B9437" s="230"/>
      <c r="C9437" s="231"/>
      <c r="D9437" s="223"/>
      <c r="E9437" s="227"/>
      <c r="F9437" s="230"/>
      <c r="H9437" s="220"/>
      <c r="I9437" s="223"/>
    </row>
    <row r="9438" spans="1:9">
      <c r="A9438" s="230"/>
      <c r="B9438" s="230"/>
      <c r="C9438" s="231"/>
      <c r="D9438" s="223"/>
      <c r="E9438" s="227"/>
      <c r="F9438" s="230"/>
      <c r="H9438" s="220"/>
      <c r="I9438" s="223"/>
    </row>
    <row r="9439" spans="1:9">
      <c r="A9439" s="230"/>
      <c r="B9439" s="230"/>
      <c r="C9439" s="231"/>
      <c r="D9439" s="223"/>
      <c r="E9439" s="227"/>
      <c r="F9439" s="230"/>
      <c r="H9439" s="220"/>
      <c r="I9439" s="223"/>
    </row>
    <row r="9440" spans="1:9">
      <c r="A9440" s="230"/>
      <c r="B9440" s="230"/>
      <c r="C9440" s="231"/>
      <c r="D9440" s="223"/>
      <c r="E9440" s="227"/>
      <c r="F9440" s="230"/>
      <c r="H9440" s="220"/>
      <c r="I9440" s="223"/>
    </row>
    <row r="9441" spans="1:9">
      <c r="A9441" s="230"/>
      <c r="B9441" s="230"/>
      <c r="C9441" s="231"/>
      <c r="D9441" s="223"/>
      <c r="E9441" s="227"/>
      <c r="F9441" s="230"/>
      <c r="H9441" s="220"/>
      <c r="I9441" s="223"/>
    </row>
    <row r="9442" spans="1:9">
      <c r="A9442" s="230"/>
      <c r="B9442" s="230"/>
      <c r="C9442" s="231"/>
      <c r="D9442" s="223"/>
      <c r="E9442" s="227"/>
      <c r="F9442" s="230"/>
      <c r="H9442" s="220"/>
      <c r="I9442" s="223"/>
    </row>
    <row r="9443" spans="1:9">
      <c r="A9443" s="230"/>
      <c r="B9443" s="230"/>
      <c r="C9443" s="231"/>
      <c r="D9443" s="223"/>
      <c r="E9443" s="227"/>
      <c r="F9443" s="230"/>
      <c r="H9443" s="220"/>
      <c r="I9443" s="223"/>
    </row>
    <row r="9444" spans="1:9">
      <c r="A9444" s="230"/>
      <c r="B9444" s="230"/>
      <c r="C9444" s="231"/>
      <c r="D9444" s="223"/>
      <c r="E9444" s="227"/>
      <c r="F9444" s="230"/>
      <c r="H9444" s="220"/>
      <c r="I9444" s="223"/>
    </row>
    <row r="9445" spans="1:9">
      <c r="A9445" s="230"/>
      <c r="B9445" s="230"/>
      <c r="C9445" s="231"/>
      <c r="D9445" s="223"/>
      <c r="E9445" s="227"/>
      <c r="F9445" s="230"/>
      <c r="H9445" s="220"/>
      <c r="I9445" s="223"/>
    </row>
    <row r="9446" spans="1:9">
      <c r="A9446" s="230"/>
      <c r="B9446" s="230"/>
      <c r="C9446" s="231"/>
      <c r="D9446" s="223"/>
      <c r="E9446" s="227"/>
      <c r="F9446" s="230"/>
      <c r="H9446" s="220"/>
      <c r="I9446" s="223"/>
    </row>
    <row r="9447" spans="1:9">
      <c r="A9447" s="230"/>
      <c r="B9447" s="230"/>
      <c r="C9447" s="231"/>
      <c r="D9447" s="223"/>
      <c r="E9447" s="227"/>
      <c r="F9447" s="230"/>
      <c r="H9447" s="220"/>
      <c r="I9447" s="223"/>
    </row>
    <row r="9448" spans="1:9">
      <c r="A9448" s="230"/>
      <c r="B9448" s="230"/>
      <c r="C9448" s="231"/>
      <c r="D9448" s="223"/>
      <c r="E9448" s="227"/>
      <c r="F9448" s="230"/>
      <c r="H9448" s="220"/>
      <c r="I9448" s="223"/>
    </row>
    <row r="9449" spans="1:9">
      <c r="A9449" s="230"/>
      <c r="B9449" s="230"/>
      <c r="C9449" s="231"/>
      <c r="D9449" s="223"/>
      <c r="E9449" s="227"/>
      <c r="F9449" s="230"/>
      <c r="H9449" s="220"/>
      <c r="I9449" s="223"/>
    </row>
    <row r="9450" spans="1:9">
      <c r="A9450" s="230"/>
      <c r="B9450" s="230"/>
      <c r="C9450" s="231"/>
      <c r="D9450" s="223"/>
      <c r="E9450" s="227"/>
      <c r="F9450" s="230"/>
      <c r="H9450" s="220"/>
      <c r="I9450" s="223"/>
    </row>
    <row r="9451" spans="1:9">
      <c r="A9451" s="230"/>
      <c r="B9451" s="230"/>
      <c r="C9451" s="231"/>
      <c r="D9451" s="223"/>
      <c r="E9451" s="227"/>
      <c r="F9451" s="230"/>
      <c r="H9451" s="220"/>
      <c r="I9451" s="223"/>
    </row>
    <row r="9452" spans="1:9">
      <c r="A9452" s="230"/>
      <c r="B9452" s="230"/>
      <c r="C9452" s="231"/>
      <c r="D9452" s="223"/>
      <c r="E9452" s="227"/>
      <c r="F9452" s="230"/>
      <c r="H9452" s="220"/>
      <c r="I9452" s="223"/>
    </row>
    <row r="9453" spans="1:9">
      <c r="A9453" s="230"/>
      <c r="B9453" s="230"/>
      <c r="C9453" s="231"/>
      <c r="D9453" s="223"/>
      <c r="E9453" s="227"/>
      <c r="F9453" s="230"/>
      <c r="H9453" s="220"/>
      <c r="I9453" s="223"/>
    </row>
    <row r="9454" spans="1:9">
      <c r="A9454" s="230"/>
      <c r="B9454" s="230"/>
      <c r="C9454" s="231"/>
      <c r="D9454" s="223"/>
      <c r="E9454" s="227"/>
      <c r="F9454" s="230"/>
      <c r="H9454" s="220"/>
      <c r="I9454" s="223"/>
    </row>
    <row r="9455" spans="1:9">
      <c r="A9455" s="230"/>
      <c r="B9455" s="230"/>
      <c r="C9455" s="231"/>
      <c r="D9455" s="223"/>
      <c r="E9455" s="227"/>
      <c r="F9455" s="230"/>
      <c r="H9455" s="220"/>
      <c r="I9455" s="223"/>
    </row>
    <row r="9456" spans="1:9">
      <c r="A9456" s="230"/>
      <c r="B9456" s="230"/>
      <c r="C9456" s="231"/>
      <c r="D9456" s="223"/>
      <c r="E9456" s="227"/>
      <c r="F9456" s="230"/>
      <c r="H9456" s="220"/>
      <c r="I9456" s="223"/>
    </row>
    <row r="9457" spans="1:9">
      <c r="A9457" s="230"/>
      <c r="B9457" s="230"/>
      <c r="C9457" s="231"/>
      <c r="D9457" s="223"/>
      <c r="E9457" s="227"/>
      <c r="F9457" s="230"/>
      <c r="H9457" s="220"/>
      <c r="I9457" s="223"/>
    </row>
    <row r="9458" spans="1:9">
      <c r="A9458" s="230"/>
      <c r="B9458" s="230"/>
      <c r="C9458" s="231"/>
      <c r="D9458" s="223"/>
      <c r="E9458" s="227"/>
      <c r="F9458" s="230"/>
      <c r="H9458" s="220"/>
      <c r="I9458" s="223"/>
    </row>
    <row r="9459" spans="1:9">
      <c r="A9459" s="230"/>
      <c r="B9459" s="230"/>
      <c r="C9459" s="231"/>
      <c r="D9459" s="223"/>
      <c r="E9459" s="227"/>
      <c r="F9459" s="230"/>
      <c r="H9459" s="220"/>
      <c r="I9459" s="223"/>
    </row>
    <row r="9460" spans="1:9">
      <c r="A9460" s="230"/>
      <c r="B9460" s="230"/>
      <c r="C9460" s="231"/>
      <c r="D9460" s="223"/>
      <c r="E9460" s="227"/>
      <c r="F9460" s="230"/>
      <c r="H9460" s="220"/>
      <c r="I9460" s="223"/>
    </row>
    <row r="9461" spans="1:9">
      <c r="A9461" s="230"/>
      <c r="B9461" s="230"/>
      <c r="C9461" s="231"/>
      <c r="D9461" s="223"/>
      <c r="E9461" s="227"/>
      <c r="F9461" s="230"/>
      <c r="H9461" s="220"/>
      <c r="I9461" s="223"/>
    </row>
    <row r="9462" spans="1:9">
      <c r="A9462" s="230"/>
      <c r="B9462" s="230"/>
      <c r="C9462" s="231"/>
      <c r="D9462" s="223"/>
      <c r="E9462" s="227"/>
      <c r="F9462" s="230"/>
      <c r="H9462" s="220"/>
      <c r="I9462" s="223"/>
    </row>
    <row r="9463" spans="1:9">
      <c r="A9463" s="230"/>
      <c r="B9463" s="230"/>
      <c r="C9463" s="231"/>
      <c r="D9463" s="223"/>
      <c r="E9463" s="227"/>
      <c r="F9463" s="230"/>
      <c r="H9463" s="220"/>
      <c r="I9463" s="223"/>
    </row>
    <row r="9464" spans="1:9">
      <c r="A9464" s="230"/>
      <c r="B9464" s="230"/>
      <c r="C9464" s="231"/>
      <c r="D9464" s="223"/>
      <c r="E9464" s="227"/>
      <c r="F9464" s="230"/>
      <c r="H9464" s="220"/>
      <c r="I9464" s="223"/>
    </row>
    <row r="9465" spans="1:9">
      <c r="A9465" s="230"/>
      <c r="B9465" s="230"/>
      <c r="C9465" s="231"/>
      <c r="D9465" s="223"/>
      <c r="E9465" s="227"/>
      <c r="F9465" s="230"/>
      <c r="H9465" s="220"/>
      <c r="I9465" s="223"/>
    </row>
    <row r="9466" spans="1:9">
      <c r="A9466" s="230"/>
      <c r="B9466" s="230"/>
      <c r="C9466" s="231"/>
      <c r="D9466" s="223"/>
      <c r="E9466" s="227"/>
      <c r="F9466" s="230"/>
      <c r="H9466" s="220"/>
      <c r="I9466" s="223"/>
    </row>
    <row r="9467" spans="1:9">
      <c r="A9467" s="230"/>
      <c r="B9467" s="230"/>
      <c r="C9467" s="231"/>
      <c r="D9467" s="223"/>
      <c r="E9467" s="227"/>
      <c r="F9467" s="230"/>
      <c r="H9467" s="220"/>
      <c r="I9467" s="223"/>
    </row>
    <row r="9468" spans="1:9">
      <c r="A9468" s="230"/>
      <c r="B9468" s="230"/>
      <c r="C9468" s="231"/>
      <c r="D9468" s="223"/>
      <c r="E9468" s="227"/>
      <c r="F9468" s="230"/>
      <c r="H9468" s="220"/>
      <c r="I9468" s="223"/>
    </row>
    <row r="9469" spans="1:9">
      <c r="A9469" s="230"/>
      <c r="B9469" s="230"/>
      <c r="C9469" s="231"/>
      <c r="D9469" s="223"/>
      <c r="E9469" s="227"/>
      <c r="F9469" s="230"/>
      <c r="H9469" s="220"/>
      <c r="I9469" s="223"/>
    </row>
    <row r="9470" spans="1:9">
      <c r="A9470" s="230"/>
      <c r="B9470" s="230"/>
      <c r="C9470" s="231"/>
      <c r="D9470" s="223"/>
      <c r="E9470" s="227"/>
      <c r="F9470" s="230"/>
      <c r="H9470" s="220"/>
      <c r="I9470" s="223"/>
    </row>
    <row r="9471" spans="1:9">
      <c r="A9471" s="230"/>
      <c r="B9471" s="230"/>
      <c r="C9471" s="231"/>
      <c r="D9471" s="223"/>
      <c r="E9471" s="227"/>
      <c r="F9471" s="230"/>
      <c r="H9471" s="220"/>
      <c r="I9471" s="223"/>
    </row>
    <row r="9472" spans="1:9">
      <c r="A9472" s="230"/>
      <c r="B9472" s="230"/>
      <c r="C9472" s="231"/>
      <c r="D9472" s="223"/>
      <c r="E9472" s="227"/>
      <c r="F9472" s="230"/>
      <c r="H9472" s="220"/>
      <c r="I9472" s="223"/>
    </row>
    <row r="9473" spans="1:9">
      <c r="A9473" s="230"/>
      <c r="B9473" s="230"/>
      <c r="C9473" s="231"/>
      <c r="D9473" s="223"/>
      <c r="E9473" s="227"/>
      <c r="F9473" s="230"/>
      <c r="H9473" s="220"/>
      <c r="I9473" s="223"/>
    </row>
    <row r="9474" spans="1:9">
      <c r="A9474" s="230"/>
      <c r="B9474" s="230"/>
      <c r="C9474" s="231"/>
      <c r="D9474" s="223"/>
      <c r="E9474" s="227"/>
      <c r="F9474" s="230"/>
      <c r="H9474" s="220"/>
      <c r="I9474" s="223"/>
    </row>
    <row r="9475" spans="1:9">
      <c r="A9475" s="230"/>
      <c r="B9475" s="230"/>
      <c r="C9475" s="231"/>
      <c r="D9475" s="223"/>
      <c r="E9475" s="227"/>
      <c r="F9475" s="230"/>
      <c r="H9475" s="220"/>
      <c r="I9475" s="223"/>
    </row>
    <row r="9476" spans="1:9">
      <c r="A9476" s="230"/>
      <c r="B9476" s="230"/>
      <c r="C9476" s="231"/>
      <c r="D9476" s="223"/>
      <c r="E9476" s="227"/>
      <c r="F9476" s="230"/>
      <c r="H9476" s="220"/>
      <c r="I9476" s="223"/>
    </row>
    <row r="9477" spans="1:9">
      <c r="A9477" s="230"/>
      <c r="B9477" s="230"/>
      <c r="C9477" s="231"/>
      <c r="D9477" s="223"/>
      <c r="E9477" s="227"/>
      <c r="F9477" s="230"/>
      <c r="H9477" s="220"/>
      <c r="I9477" s="223"/>
    </row>
    <row r="9478" spans="1:9">
      <c r="A9478" s="230"/>
      <c r="B9478" s="230"/>
      <c r="C9478" s="231"/>
      <c r="D9478" s="223"/>
      <c r="E9478" s="227"/>
      <c r="F9478" s="230"/>
      <c r="H9478" s="220"/>
      <c r="I9478" s="223"/>
    </row>
    <row r="9479" spans="1:9">
      <c r="A9479" s="230"/>
      <c r="B9479" s="230"/>
      <c r="C9479" s="231"/>
      <c r="D9479" s="223"/>
      <c r="E9479" s="227"/>
      <c r="F9479" s="230"/>
      <c r="H9479" s="220"/>
      <c r="I9479" s="223"/>
    </row>
    <row r="9480" spans="1:9">
      <c r="A9480" s="230"/>
      <c r="B9480" s="230"/>
      <c r="C9480" s="231"/>
      <c r="D9480" s="223"/>
      <c r="E9480" s="227"/>
      <c r="F9480" s="230"/>
      <c r="H9480" s="220"/>
      <c r="I9480" s="223"/>
    </row>
    <row r="9481" spans="1:9">
      <c r="A9481" s="230"/>
      <c r="B9481" s="230"/>
      <c r="C9481" s="231"/>
      <c r="D9481" s="223"/>
      <c r="E9481" s="227"/>
      <c r="F9481" s="230"/>
      <c r="H9481" s="220"/>
      <c r="I9481" s="223"/>
    </row>
    <row r="9482" spans="1:9">
      <c r="A9482" s="230"/>
      <c r="B9482" s="230"/>
      <c r="C9482" s="231"/>
      <c r="D9482" s="223"/>
      <c r="E9482" s="227"/>
      <c r="F9482" s="230"/>
      <c r="H9482" s="220"/>
      <c r="I9482" s="223"/>
    </row>
    <row r="9483" spans="1:9">
      <c r="A9483" s="230"/>
      <c r="B9483" s="230"/>
      <c r="C9483" s="231"/>
      <c r="D9483" s="223"/>
      <c r="E9483" s="227"/>
      <c r="F9483" s="230"/>
      <c r="H9483" s="220"/>
      <c r="I9483" s="223"/>
    </row>
    <row r="9484" spans="1:9">
      <c r="A9484" s="230"/>
      <c r="B9484" s="230"/>
      <c r="C9484" s="231"/>
      <c r="D9484" s="223"/>
      <c r="E9484" s="227"/>
      <c r="F9484" s="230"/>
      <c r="H9484" s="220"/>
      <c r="I9484" s="223"/>
    </row>
    <row r="9485" spans="1:9">
      <c r="A9485" s="230"/>
      <c r="B9485" s="230"/>
      <c r="C9485" s="231"/>
      <c r="D9485" s="223"/>
      <c r="E9485" s="227"/>
      <c r="F9485" s="230"/>
      <c r="H9485" s="220"/>
      <c r="I9485" s="223"/>
    </row>
    <row r="9486" spans="1:9">
      <c r="A9486" s="230"/>
      <c r="B9486" s="230"/>
      <c r="C9486" s="231"/>
      <c r="D9486" s="223"/>
      <c r="E9486" s="227"/>
      <c r="F9486" s="230"/>
      <c r="H9486" s="220"/>
      <c r="I9486" s="223"/>
    </row>
    <row r="9487" spans="1:9">
      <c r="A9487" s="230"/>
      <c r="B9487" s="230"/>
      <c r="C9487" s="231"/>
      <c r="D9487" s="223"/>
      <c r="E9487" s="227"/>
      <c r="F9487" s="230"/>
      <c r="H9487" s="220"/>
      <c r="I9487" s="223"/>
    </row>
    <row r="9488" spans="1:9">
      <c r="A9488" s="230"/>
      <c r="B9488" s="230"/>
      <c r="C9488" s="231"/>
      <c r="D9488" s="223"/>
      <c r="E9488" s="227"/>
      <c r="F9488" s="230"/>
      <c r="H9488" s="220"/>
      <c r="I9488" s="223"/>
    </row>
    <row r="9489" spans="1:9">
      <c r="A9489" s="230"/>
      <c r="B9489" s="230"/>
      <c r="C9489" s="231"/>
      <c r="D9489" s="223"/>
      <c r="E9489" s="227"/>
      <c r="F9489" s="230"/>
      <c r="H9489" s="220"/>
      <c r="I9489" s="223"/>
    </row>
    <row r="9490" spans="1:9">
      <c r="A9490" s="230"/>
      <c r="B9490" s="230"/>
      <c r="C9490" s="231"/>
      <c r="D9490" s="223"/>
      <c r="E9490" s="227"/>
      <c r="F9490" s="230"/>
      <c r="H9490" s="220"/>
      <c r="I9490" s="223"/>
    </row>
    <row r="9491" spans="1:9">
      <c r="A9491" s="230"/>
      <c r="B9491" s="230"/>
      <c r="C9491" s="231"/>
      <c r="D9491" s="223"/>
      <c r="E9491" s="227"/>
      <c r="F9491" s="230"/>
      <c r="H9491" s="220"/>
      <c r="I9491" s="223"/>
    </row>
    <row r="9492" spans="1:9">
      <c r="A9492" s="230"/>
      <c r="B9492" s="230"/>
      <c r="C9492" s="231"/>
      <c r="D9492" s="223"/>
      <c r="E9492" s="227"/>
      <c r="F9492" s="230"/>
      <c r="H9492" s="220"/>
      <c r="I9492" s="223"/>
    </row>
    <row r="9493" spans="1:9">
      <c r="A9493" s="230"/>
      <c r="B9493" s="230"/>
      <c r="C9493" s="231"/>
      <c r="D9493" s="223"/>
      <c r="E9493" s="227"/>
      <c r="F9493" s="230"/>
      <c r="H9493" s="220"/>
      <c r="I9493" s="223"/>
    </row>
    <row r="9494" spans="1:9">
      <c r="A9494" s="230"/>
      <c r="B9494" s="230"/>
      <c r="C9494" s="231"/>
      <c r="D9494" s="223"/>
      <c r="E9494" s="227"/>
      <c r="F9494" s="230"/>
      <c r="H9494" s="220"/>
      <c r="I9494" s="223"/>
    </row>
    <row r="9495" spans="1:9">
      <c r="A9495" s="230"/>
      <c r="B9495" s="230"/>
      <c r="C9495" s="231"/>
      <c r="D9495" s="223"/>
      <c r="E9495" s="227"/>
      <c r="F9495" s="230"/>
      <c r="H9495" s="220"/>
      <c r="I9495" s="223"/>
    </row>
    <row r="9496" spans="1:9">
      <c r="A9496" s="230"/>
      <c r="B9496" s="230"/>
      <c r="C9496" s="231"/>
      <c r="D9496" s="223"/>
      <c r="E9496" s="227"/>
      <c r="F9496" s="230"/>
      <c r="H9496" s="220"/>
      <c r="I9496" s="223"/>
    </row>
    <row r="9497" spans="1:9">
      <c r="A9497" s="230"/>
      <c r="B9497" s="230"/>
      <c r="C9497" s="231"/>
      <c r="D9497" s="223"/>
      <c r="E9497" s="227"/>
      <c r="F9497" s="230"/>
      <c r="H9497" s="220"/>
      <c r="I9497" s="223"/>
    </row>
    <row r="9498" spans="1:9">
      <c r="A9498" s="230"/>
      <c r="B9498" s="230"/>
      <c r="C9498" s="231"/>
      <c r="D9498" s="223"/>
      <c r="E9498" s="227"/>
      <c r="F9498" s="230"/>
      <c r="H9498" s="220"/>
      <c r="I9498" s="223"/>
    </row>
    <row r="9499" spans="1:9">
      <c r="A9499" s="230"/>
      <c r="B9499" s="230"/>
      <c r="C9499" s="231"/>
      <c r="D9499" s="223"/>
      <c r="E9499" s="227"/>
      <c r="F9499" s="230"/>
      <c r="H9499" s="220"/>
      <c r="I9499" s="223"/>
    </row>
    <row r="9500" spans="1:9">
      <c r="A9500" s="230"/>
      <c r="B9500" s="230"/>
      <c r="C9500" s="231"/>
      <c r="D9500" s="223"/>
      <c r="E9500" s="227"/>
      <c r="F9500" s="230"/>
      <c r="H9500" s="220"/>
      <c r="I9500" s="223"/>
    </row>
    <row r="9501" spans="1:9">
      <c r="A9501" s="230"/>
      <c r="B9501" s="230"/>
      <c r="C9501" s="231"/>
      <c r="D9501" s="223"/>
      <c r="E9501" s="227"/>
      <c r="F9501" s="230"/>
      <c r="H9501" s="220"/>
      <c r="I9501" s="223"/>
    </row>
    <row r="9502" spans="1:9">
      <c r="A9502" s="230"/>
      <c r="B9502" s="230"/>
      <c r="C9502" s="231"/>
      <c r="D9502" s="223"/>
      <c r="E9502" s="227"/>
      <c r="F9502" s="230"/>
      <c r="H9502" s="220"/>
      <c r="I9502" s="223"/>
    </row>
    <row r="9503" spans="1:9">
      <c r="A9503" s="230"/>
      <c r="B9503" s="230"/>
      <c r="C9503" s="231"/>
      <c r="D9503" s="223"/>
      <c r="E9503" s="227"/>
      <c r="F9503" s="230"/>
      <c r="H9503" s="220"/>
      <c r="I9503" s="223"/>
    </row>
    <row r="9504" spans="1:9">
      <c r="A9504" s="230"/>
      <c r="B9504" s="230"/>
      <c r="C9504" s="231"/>
      <c r="D9504" s="223"/>
      <c r="E9504" s="227"/>
      <c r="F9504" s="230"/>
      <c r="H9504" s="220"/>
      <c r="I9504" s="223"/>
    </row>
    <row r="9505" spans="1:9">
      <c r="A9505" s="230"/>
      <c r="B9505" s="230"/>
      <c r="C9505" s="231"/>
      <c r="D9505" s="223"/>
      <c r="E9505" s="227"/>
      <c r="F9505" s="230"/>
      <c r="H9505" s="220"/>
      <c r="I9505" s="223"/>
    </row>
    <row r="9506" spans="1:9">
      <c r="A9506" s="230"/>
      <c r="B9506" s="230"/>
      <c r="C9506" s="231"/>
      <c r="D9506" s="223"/>
      <c r="E9506" s="227"/>
      <c r="F9506" s="230"/>
      <c r="H9506" s="220"/>
      <c r="I9506" s="223"/>
    </row>
    <row r="9507" spans="1:9">
      <c r="A9507" s="230"/>
      <c r="B9507" s="230"/>
      <c r="C9507" s="231"/>
      <c r="D9507" s="223"/>
      <c r="E9507" s="227"/>
      <c r="F9507" s="230"/>
      <c r="H9507" s="220"/>
      <c r="I9507" s="223"/>
    </row>
    <row r="9508" spans="1:9">
      <c r="A9508" s="230"/>
      <c r="B9508" s="230"/>
      <c r="C9508" s="231"/>
      <c r="D9508" s="223"/>
      <c r="E9508" s="227"/>
      <c r="F9508" s="230"/>
      <c r="H9508" s="220"/>
      <c r="I9508" s="223"/>
    </row>
    <row r="9509" spans="1:9">
      <c r="A9509" s="230"/>
      <c r="B9509" s="230"/>
      <c r="C9509" s="231"/>
      <c r="D9509" s="223"/>
      <c r="E9509" s="227"/>
      <c r="F9509" s="230"/>
      <c r="H9509" s="220"/>
      <c r="I9509" s="223"/>
    </row>
    <row r="9510" spans="1:9">
      <c r="A9510" s="230"/>
      <c r="B9510" s="230"/>
      <c r="C9510" s="231"/>
      <c r="D9510" s="223"/>
      <c r="E9510" s="227"/>
      <c r="F9510" s="230"/>
      <c r="H9510" s="220"/>
      <c r="I9510" s="223"/>
    </row>
    <row r="9511" spans="1:9">
      <c r="A9511" s="230"/>
      <c r="B9511" s="230"/>
      <c r="C9511" s="231"/>
      <c r="D9511" s="223"/>
      <c r="E9511" s="227"/>
      <c r="F9511" s="230"/>
      <c r="H9511" s="220"/>
      <c r="I9511" s="223"/>
    </row>
    <row r="9512" spans="1:9">
      <c r="A9512" s="230"/>
      <c r="B9512" s="230"/>
      <c r="C9512" s="231"/>
      <c r="D9512" s="223"/>
      <c r="E9512" s="227"/>
      <c r="F9512" s="230"/>
      <c r="H9512" s="220"/>
      <c r="I9512" s="223"/>
    </row>
    <row r="9513" spans="1:9">
      <c r="A9513" s="230"/>
      <c r="B9513" s="230"/>
      <c r="C9513" s="231"/>
      <c r="D9513" s="223"/>
      <c r="E9513" s="227"/>
      <c r="F9513" s="230"/>
      <c r="H9513" s="220"/>
      <c r="I9513" s="223"/>
    </row>
    <row r="9514" spans="1:9">
      <c r="A9514" s="230"/>
      <c r="B9514" s="230"/>
      <c r="C9514" s="231"/>
      <c r="D9514" s="223"/>
      <c r="E9514" s="227"/>
      <c r="F9514" s="230"/>
      <c r="H9514" s="220"/>
      <c r="I9514" s="223"/>
    </row>
    <row r="9515" spans="1:9">
      <c r="A9515" s="230"/>
      <c r="B9515" s="230"/>
      <c r="C9515" s="231"/>
      <c r="D9515" s="223"/>
      <c r="E9515" s="227"/>
      <c r="F9515" s="230"/>
      <c r="H9515" s="220"/>
      <c r="I9515" s="223"/>
    </row>
    <row r="9516" spans="1:9">
      <c r="A9516" s="230"/>
      <c r="B9516" s="230"/>
      <c r="C9516" s="231"/>
      <c r="D9516" s="223"/>
      <c r="E9516" s="227"/>
      <c r="F9516" s="230"/>
      <c r="H9516" s="220"/>
      <c r="I9516" s="223"/>
    </row>
    <row r="9517" spans="1:9">
      <c r="A9517" s="230"/>
      <c r="B9517" s="230"/>
      <c r="C9517" s="231"/>
      <c r="D9517" s="223"/>
      <c r="E9517" s="227"/>
      <c r="F9517" s="230"/>
      <c r="H9517" s="220"/>
      <c r="I9517" s="223"/>
    </row>
    <row r="9518" spans="1:9">
      <c r="A9518" s="230"/>
      <c r="B9518" s="230"/>
      <c r="C9518" s="231"/>
      <c r="D9518" s="223"/>
      <c r="E9518" s="227"/>
      <c r="F9518" s="230"/>
      <c r="H9518" s="220"/>
      <c r="I9518" s="223"/>
    </row>
    <row r="9519" spans="1:9">
      <c r="A9519" s="230"/>
      <c r="B9519" s="230"/>
      <c r="C9519" s="231"/>
      <c r="D9519" s="223"/>
      <c r="E9519" s="227"/>
      <c r="F9519" s="230"/>
      <c r="H9519" s="220"/>
      <c r="I9519" s="223"/>
    </row>
    <row r="9520" spans="1:9">
      <c r="A9520" s="230"/>
      <c r="B9520" s="230"/>
      <c r="C9520" s="231"/>
      <c r="D9520" s="223"/>
      <c r="E9520" s="227"/>
      <c r="F9520" s="230"/>
      <c r="H9520" s="220"/>
      <c r="I9520" s="223"/>
    </row>
    <row r="9521" spans="1:9">
      <c r="A9521" s="230"/>
      <c r="B9521" s="230"/>
      <c r="C9521" s="231"/>
      <c r="D9521" s="223"/>
      <c r="E9521" s="227"/>
      <c r="F9521" s="230"/>
      <c r="H9521" s="220"/>
      <c r="I9521" s="223"/>
    </row>
    <row r="9522" spans="1:9">
      <c r="A9522" s="230"/>
      <c r="B9522" s="230"/>
      <c r="C9522" s="231"/>
      <c r="D9522" s="223"/>
      <c r="E9522" s="227"/>
      <c r="F9522" s="230"/>
      <c r="H9522" s="220"/>
      <c r="I9522" s="223"/>
    </row>
    <row r="9523" spans="1:9">
      <c r="A9523" s="230"/>
      <c r="B9523" s="230"/>
      <c r="C9523" s="231"/>
      <c r="D9523" s="223"/>
      <c r="E9523" s="227"/>
      <c r="F9523" s="230"/>
      <c r="H9523" s="220"/>
      <c r="I9523" s="223"/>
    </row>
    <row r="9524" spans="1:9">
      <c r="A9524" s="230"/>
      <c r="B9524" s="230"/>
      <c r="C9524" s="231"/>
      <c r="D9524" s="223"/>
      <c r="E9524" s="227"/>
      <c r="F9524" s="230"/>
      <c r="H9524" s="220"/>
      <c r="I9524" s="223"/>
    </row>
    <row r="9525" spans="1:9">
      <c r="A9525" s="230"/>
      <c r="B9525" s="230"/>
      <c r="C9525" s="231"/>
      <c r="D9525" s="223"/>
      <c r="E9525" s="227"/>
      <c r="F9525" s="230"/>
      <c r="H9525" s="220"/>
      <c r="I9525" s="223"/>
    </row>
    <row r="9526" spans="1:9">
      <c r="A9526" s="230"/>
      <c r="B9526" s="230"/>
      <c r="C9526" s="231"/>
      <c r="D9526" s="223"/>
      <c r="E9526" s="227"/>
      <c r="F9526" s="230"/>
      <c r="H9526" s="220"/>
      <c r="I9526" s="223"/>
    </row>
    <row r="9527" spans="1:9">
      <c r="A9527" s="230"/>
      <c r="B9527" s="230"/>
      <c r="C9527" s="231"/>
      <c r="D9527" s="223"/>
      <c r="E9527" s="227"/>
      <c r="F9527" s="230"/>
      <c r="H9527" s="220"/>
      <c r="I9527" s="223"/>
    </row>
    <row r="9528" spans="1:9">
      <c r="A9528" s="230"/>
      <c r="B9528" s="230"/>
      <c r="C9528" s="231"/>
      <c r="D9528" s="223"/>
      <c r="E9528" s="227"/>
      <c r="F9528" s="230"/>
      <c r="H9528" s="220"/>
      <c r="I9528" s="223"/>
    </row>
    <row r="9529" spans="1:9">
      <c r="A9529" s="230"/>
      <c r="B9529" s="230"/>
      <c r="C9529" s="231"/>
      <c r="D9529" s="223"/>
      <c r="E9529" s="227"/>
      <c r="F9529" s="230"/>
      <c r="H9529" s="220"/>
      <c r="I9529" s="223"/>
    </row>
    <row r="9530" spans="1:9">
      <c r="A9530" s="230"/>
      <c r="B9530" s="230"/>
      <c r="C9530" s="231"/>
      <c r="D9530" s="223"/>
      <c r="E9530" s="227"/>
      <c r="F9530" s="230"/>
      <c r="H9530" s="220"/>
      <c r="I9530" s="223"/>
    </row>
    <row r="9531" spans="1:9">
      <c r="A9531" s="230"/>
      <c r="B9531" s="230"/>
      <c r="C9531" s="231"/>
      <c r="D9531" s="223"/>
      <c r="E9531" s="227"/>
      <c r="F9531" s="230"/>
      <c r="H9531" s="220"/>
      <c r="I9531" s="223"/>
    </row>
    <row r="9532" spans="1:9">
      <c r="A9532" s="230"/>
      <c r="B9532" s="230"/>
      <c r="C9532" s="231"/>
      <c r="D9532" s="223"/>
      <c r="E9532" s="227"/>
      <c r="F9532" s="230"/>
      <c r="H9532" s="220"/>
      <c r="I9532" s="223"/>
    </row>
    <row r="9533" spans="1:9">
      <c r="A9533" s="230"/>
      <c r="B9533" s="230"/>
      <c r="C9533" s="231"/>
      <c r="D9533" s="223"/>
      <c r="E9533" s="227"/>
      <c r="F9533" s="230"/>
      <c r="H9533" s="220"/>
      <c r="I9533" s="223"/>
    </row>
    <row r="9534" spans="1:9">
      <c r="A9534" s="230"/>
      <c r="B9534" s="230"/>
      <c r="C9534" s="231"/>
      <c r="D9534" s="223"/>
      <c r="E9534" s="227"/>
      <c r="F9534" s="230"/>
      <c r="H9534" s="220"/>
      <c r="I9534" s="223"/>
    </row>
    <row r="9535" spans="1:9">
      <c r="A9535" s="230"/>
      <c r="B9535" s="230"/>
      <c r="C9535" s="231"/>
      <c r="D9535" s="223"/>
      <c r="E9535" s="227"/>
      <c r="F9535" s="230"/>
      <c r="H9535" s="220"/>
      <c r="I9535" s="223"/>
    </row>
    <row r="9536" spans="1:9">
      <c r="A9536" s="230"/>
      <c r="B9536" s="230"/>
      <c r="C9536" s="231"/>
      <c r="D9536" s="223"/>
      <c r="E9536" s="227"/>
      <c r="F9536" s="230"/>
      <c r="H9536" s="220"/>
      <c r="I9536" s="223"/>
    </row>
    <row r="9537" spans="1:9">
      <c r="A9537" s="230"/>
      <c r="B9537" s="230"/>
      <c r="C9537" s="231"/>
      <c r="D9537" s="223"/>
      <c r="E9537" s="227"/>
      <c r="F9537" s="230"/>
      <c r="H9537" s="220"/>
      <c r="I9537" s="223"/>
    </row>
    <row r="9538" spans="1:9">
      <c r="A9538" s="230"/>
      <c r="B9538" s="230"/>
      <c r="C9538" s="231"/>
      <c r="D9538" s="223"/>
      <c r="E9538" s="227"/>
      <c r="F9538" s="230"/>
      <c r="H9538" s="220"/>
      <c r="I9538" s="223"/>
    </row>
    <row r="9539" spans="1:9">
      <c r="A9539" s="230"/>
      <c r="B9539" s="230"/>
      <c r="C9539" s="231"/>
      <c r="D9539" s="223"/>
      <c r="E9539" s="227"/>
      <c r="F9539" s="230"/>
      <c r="H9539" s="220"/>
      <c r="I9539" s="223"/>
    </row>
    <row r="9540" spans="1:9">
      <c r="A9540" s="230"/>
      <c r="B9540" s="230"/>
      <c r="C9540" s="231"/>
      <c r="D9540" s="223"/>
      <c r="E9540" s="227"/>
      <c r="F9540" s="230"/>
      <c r="H9540" s="220"/>
      <c r="I9540" s="223"/>
    </row>
    <row r="9541" spans="1:9">
      <c r="A9541" s="230"/>
      <c r="B9541" s="230"/>
      <c r="C9541" s="231"/>
      <c r="D9541" s="223"/>
      <c r="E9541" s="227"/>
      <c r="F9541" s="230"/>
      <c r="H9541" s="220"/>
      <c r="I9541" s="223"/>
    </row>
    <row r="9542" spans="1:9">
      <c r="A9542" s="230"/>
      <c r="B9542" s="230"/>
      <c r="C9542" s="231"/>
      <c r="D9542" s="223"/>
      <c r="E9542" s="227"/>
      <c r="F9542" s="230"/>
      <c r="H9542" s="220"/>
      <c r="I9542" s="223"/>
    </row>
    <row r="9543" spans="1:9">
      <c r="A9543" s="230"/>
      <c r="B9543" s="230"/>
      <c r="C9543" s="231"/>
      <c r="D9543" s="223"/>
      <c r="E9543" s="227"/>
      <c r="F9543" s="230"/>
      <c r="H9543" s="220"/>
      <c r="I9543" s="223"/>
    </row>
    <row r="9544" spans="1:9">
      <c r="A9544" s="230"/>
      <c r="B9544" s="230"/>
      <c r="C9544" s="231"/>
      <c r="D9544" s="223"/>
      <c r="E9544" s="227"/>
      <c r="F9544" s="230"/>
      <c r="H9544" s="220"/>
      <c r="I9544" s="223"/>
    </row>
    <row r="9545" spans="1:9">
      <c r="A9545" s="230"/>
      <c r="B9545" s="230"/>
      <c r="C9545" s="231"/>
      <c r="D9545" s="223"/>
      <c r="E9545" s="227"/>
      <c r="F9545" s="230"/>
      <c r="H9545" s="220"/>
      <c r="I9545" s="223"/>
    </row>
    <row r="9546" spans="1:9">
      <c r="A9546" s="230"/>
      <c r="B9546" s="230"/>
      <c r="C9546" s="231"/>
      <c r="D9546" s="223"/>
      <c r="E9546" s="227"/>
      <c r="F9546" s="230"/>
      <c r="H9546" s="220"/>
      <c r="I9546" s="223"/>
    </row>
    <row r="9547" spans="1:9">
      <c r="A9547" s="230"/>
      <c r="B9547" s="230"/>
      <c r="C9547" s="231"/>
      <c r="D9547" s="223"/>
      <c r="E9547" s="227"/>
      <c r="F9547" s="230"/>
      <c r="H9547" s="220"/>
      <c r="I9547" s="223"/>
    </row>
    <row r="9548" spans="1:9">
      <c r="A9548" s="230"/>
      <c r="B9548" s="230"/>
      <c r="C9548" s="231"/>
      <c r="D9548" s="223"/>
      <c r="E9548" s="227"/>
      <c r="F9548" s="230"/>
      <c r="H9548" s="220"/>
      <c r="I9548" s="223"/>
    </row>
    <row r="9549" spans="1:9">
      <c r="A9549" s="230"/>
      <c r="B9549" s="230"/>
      <c r="C9549" s="231"/>
      <c r="D9549" s="223"/>
      <c r="E9549" s="227"/>
      <c r="F9549" s="230"/>
      <c r="H9549" s="220"/>
      <c r="I9549" s="223"/>
    </row>
    <row r="9550" spans="1:9">
      <c r="A9550" s="230"/>
      <c r="B9550" s="230"/>
      <c r="C9550" s="231"/>
      <c r="D9550" s="223"/>
      <c r="E9550" s="227"/>
      <c r="F9550" s="230"/>
      <c r="H9550" s="220"/>
      <c r="I9550" s="223"/>
    </row>
    <row r="9551" spans="1:9">
      <c r="A9551" s="230"/>
      <c r="B9551" s="230"/>
      <c r="C9551" s="231"/>
      <c r="D9551" s="223"/>
      <c r="E9551" s="227"/>
      <c r="F9551" s="230"/>
      <c r="H9551" s="220"/>
      <c r="I9551" s="223"/>
    </row>
    <row r="9552" spans="1:9">
      <c r="A9552" s="230"/>
      <c r="B9552" s="230"/>
      <c r="C9552" s="231"/>
      <c r="D9552" s="223"/>
      <c r="E9552" s="227"/>
      <c r="F9552" s="230"/>
      <c r="H9552" s="220"/>
      <c r="I9552" s="223"/>
    </row>
    <row r="9553" spans="1:9">
      <c r="A9553" s="230"/>
      <c r="B9553" s="230"/>
      <c r="C9553" s="231"/>
      <c r="D9553" s="223"/>
      <c r="E9553" s="227"/>
      <c r="F9553" s="230"/>
      <c r="H9553" s="220"/>
      <c r="I9553" s="223"/>
    </row>
    <row r="9554" spans="1:9">
      <c r="A9554" s="230"/>
      <c r="B9554" s="230"/>
      <c r="C9554" s="231"/>
      <c r="D9554" s="223"/>
      <c r="E9554" s="227"/>
      <c r="F9554" s="230"/>
      <c r="H9554" s="220"/>
      <c r="I9554" s="223"/>
    </row>
    <row r="9555" spans="1:9">
      <c r="A9555" s="230"/>
      <c r="B9555" s="230"/>
      <c r="C9555" s="231"/>
      <c r="D9555" s="223"/>
      <c r="E9555" s="227"/>
      <c r="F9555" s="230"/>
      <c r="H9555" s="220"/>
      <c r="I9555" s="223"/>
    </row>
    <row r="9556" spans="1:9">
      <c r="A9556" s="230"/>
      <c r="B9556" s="230"/>
      <c r="C9556" s="231"/>
      <c r="D9556" s="223"/>
      <c r="E9556" s="227"/>
      <c r="F9556" s="230"/>
      <c r="H9556" s="220"/>
      <c r="I9556" s="223"/>
    </row>
    <row r="9557" spans="1:9">
      <c r="A9557" s="230"/>
      <c r="B9557" s="230"/>
      <c r="C9557" s="231"/>
      <c r="D9557" s="223"/>
      <c r="E9557" s="227"/>
      <c r="F9557" s="230"/>
      <c r="H9557" s="220"/>
      <c r="I9557" s="223"/>
    </row>
    <row r="9558" spans="1:9">
      <c r="A9558" s="230"/>
      <c r="B9558" s="230"/>
      <c r="C9558" s="231"/>
      <c r="D9558" s="223"/>
      <c r="E9558" s="227"/>
      <c r="F9558" s="230"/>
      <c r="H9558" s="220"/>
      <c r="I9558" s="223"/>
    </row>
    <row r="9559" spans="1:9">
      <c r="A9559" s="230"/>
      <c r="B9559" s="230"/>
      <c r="C9559" s="231"/>
      <c r="D9559" s="223"/>
      <c r="E9559" s="227"/>
      <c r="F9559" s="230"/>
      <c r="H9559" s="220"/>
      <c r="I9559" s="223"/>
    </row>
    <row r="9560" spans="1:9">
      <c r="A9560" s="230"/>
      <c r="B9560" s="230"/>
      <c r="C9560" s="231"/>
      <c r="D9560" s="223"/>
      <c r="E9560" s="227"/>
      <c r="F9560" s="230"/>
      <c r="H9560" s="220"/>
      <c r="I9560" s="223"/>
    </row>
    <row r="9561" spans="1:9">
      <c r="A9561" s="230"/>
      <c r="B9561" s="230"/>
      <c r="C9561" s="231"/>
      <c r="D9561" s="223"/>
      <c r="E9561" s="227"/>
      <c r="F9561" s="230"/>
      <c r="H9561" s="220"/>
      <c r="I9561" s="223"/>
    </row>
    <row r="9562" spans="1:9">
      <c r="A9562" s="230"/>
      <c r="B9562" s="230"/>
      <c r="C9562" s="231"/>
      <c r="D9562" s="223"/>
      <c r="E9562" s="227"/>
      <c r="F9562" s="230"/>
      <c r="H9562" s="220"/>
      <c r="I9562" s="223"/>
    </row>
    <row r="9563" spans="1:9">
      <c r="A9563" s="230"/>
      <c r="B9563" s="230"/>
      <c r="C9563" s="231"/>
      <c r="D9563" s="223"/>
      <c r="E9563" s="227"/>
      <c r="F9563" s="230"/>
      <c r="H9563" s="220"/>
      <c r="I9563" s="223"/>
    </row>
    <row r="9564" spans="1:9">
      <c r="A9564" s="230"/>
      <c r="B9564" s="230"/>
      <c r="C9564" s="231"/>
      <c r="D9564" s="223"/>
      <c r="E9564" s="227"/>
      <c r="F9564" s="230"/>
      <c r="H9564" s="220"/>
      <c r="I9564" s="223"/>
    </row>
    <row r="9565" spans="1:9">
      <c r="A9565" s="230"/>
      <c r="B9565" s="230"/>
      <c r="C9565" s="231"/>
      <c r="D9565" s="223"/>
      <c r="E9565" s="227"/>
      <c r="F9565" s="230"/>
      <c r="H9565" s="220"/>
      <c r="I9565" s="223"/>
    </row>
    <row r="9566" spans="1:9">
      <c r="A9566" s="230"/>
      <c r="B9566" s="230"/>
      <c r="C9566" s="231"/>
      <c r="D9566" s="223"/>
      <c r="E9566" s="227"/>
      <c r="F9566" s="230"/>
      <c r="H9566" s="220"/>
      <c r="I9566" s="223"/>
    </row>
    <row r="9567" spans="1:9">
      <c r="A9567" s="230"/>
      <c r="B9567" s="230"/>
      <c r="C9567" s="231"/>
      <c r="D9567" s="223"/>
      <c r="E9567" s="227"/>
      <c r="F9567" s="230"/>
      <c r="H9567" s="220"/>
      <c r="I9567" s="223"/>
    </row>
    <row r="9568" spans="1:9">
      <c r="A9568" s="230"/>
      <c r="B9568" s="230"/>
      <c r="C9568" s="231"/>
      <c r="D9568" s="223"/>
      <c r="E9568" s="227"/>
      <c r="F9568" s="230"/>
      <c r="H9568" s="220"/>
      <c r="I9568" s="223"/>
    </row>
    <row r="9569" spans="1:9">
      <c r="A9569" s="230"/>
      <c r="B9569" s="230"/>
      <c r="C9569" s="231"/>
      <c r="D9569" s="223"/>
      <c r="E9569" s="227"/>
      <c r="F9569" s="230"/>
      <c r="H9569" s="220"/>
      <c r="I9569" s="223"/>
    </row>
    <row r="9570" spans="1:9">
      <c r="A9570" s="230"/>
      <c r="B9570" s="230"/>
      <c r="C9570" s="231"/>
      <c r="D9570" s="223"/>
      <c r="E9570" s="227"/>
      <c r="F9570" s="230"/>
      <c r="H9570" s="220"/>
      <c r="I9570" s="223"/>
    </row>
    <row r="9571" spans="1:9">
      <c r="A9571" s="230"/>
      <c r="B9571" s="230"/>
      <c r="C9571" s="231"/>
      <c r="D9571" s="223"/>
      <c r="E9571" s="227"/>
      <c r="F9571" s="230"/>
      <c r="H9571" s="220"/>
      <c r="I9571" s="223"/>
    </row>
    <row r="9572" spans="1:9">
      <c r="A9572" s="230"/>
      <c r="B9572" s="230"/>
      <c r="C9572" s="231"/>
      <c r="D9572" s="223"/>
      <c r="E9572" s="227"/>
      <c r="F9572" s="230"/>
      <c r="H9572" s="220"/>
      <c r="I9572" s="223"/>
    </row>
    <row r="9573" spans="1:9">
      <c r="A9573" s="230"/>
      <c r="B9573" s="230"/>
      <c r="C9573" s="231"/>
      <c r="D9573" s="223"/>
      <c r="E9573" s="227"/>
      <c r="F9573" s="230"/>
      <c r="H9573" s="220"/>
      <c r="I9573" s="223"/>
    </row>
    <row r="9574" spans="1:9">
      <c r="A9574" s="230"/>
      <c r="B9574" s="230"/>
      <c r="C9574" s="231"/>
      <c r="D9574" s="223"/>
      <c r="E9574" s="227"/>
      <c r="F9574" s="230"/>
      <c r="H9574" s="220"/>
      <c r="I9574" s="223"/>
    </row>
    <row r="9575" spans="1:9">
      <c r="A9575" s="230"/>
      <c r="B9575" s="230"/>
      <c r="C9575" s="231"/>
      <c r="D9575" s="223"/>
      <c r="E9575" s="227"/>
      <c r="F9575" s="230"/>
      <c r="H9575" s="220"/>
      <c r="I9575" s="223"/>
    </row>
    <row r="9576" spans="1:9">
      <c r="A9576" s="230"/>
      <c r="B9576" s="230"/>
      <c r="C9576" s="231"/>
      <c r="D9576" s="223"/>
      <c r="E9576" s="227"/>
      <c r="F9576" s="230"/>
      <c r="H9576" s="220"/>
      <c r="I9576" s="223"/>
    </row>
    <row r="9577" spans="1:9">
      <c r="A9577" s="230"/>
      <c r="B9577" s="230"/>
      <c r="C9577" s="231"/>
      <c r="D9577" s="223"/>
      <c r="E9577" s="227"/>
      <c r="F9577" s="230"/>
      <c r="H9577" s="220"/>
      <c r="I9577" s="223"/>
    </row>
    <row r="9578" spans="1:9">
      <c r="A9578" s="230"/>
      <c r="B9578" s="230"/>
      <c r="C9578" s="231"/>
      <c r="D9578" s="223"/>
      <c r="E9578" s="227"/>
      <c r="F9578" s="230"/>
      <c r="H9578" s="220"/>
      <c r="I9578" s="223"/>
    </row>
    <row r="9579" spans="1:9">
      <c r="A9579" s="230"/>
      <c r="B9579" s="230"/>
      <c r="C9579" s="231"/>
      <c r="D9579" s="223"/>
      <c r="E9579" s="227"/>
      <c r="F9579" s="230"/>
      <c r="H9579" s="220"/>
      <c r="I9579" s="223"/>
    </row>
    <row r="9580" spans="1:9">
      <c r="A9580" s="230"/>
      <c r="B9580" s="230"/>
      <c r="C9580" s="231"/>
      <c r="D9580" s="223"/>
      <c r="E9580" s="227"/>
      <c r="F9580" s="230"/>
      <c r="H9580" s="220"/>
      <c r="I9580" s="223"/>
    </row>
    <row r="9581" spans="1:9">
      <c r="A9581" s="230"/>
      <c r="B9581" s="230"/>
      <c r="C9581" s="231"/>
      <c r="D9581" s="223"/>
      <c r="E9581" s="227"/>
      <c r="F9581" s="230"/>
      <c r="H9581" s="220"/>
      <c r="I9581" s="223"/>
    </row>
    <row r="9582" spans="1:9">
      <c r="A9582" s="230"/>
      <c r="B9582" s="230"/>
      <c r="C9582" s="231"/>
      <c r="D9582" s="223"/>
      <c r="E9582" s="227"/>
      <c r="F9582" s="230"/>
      <c r="H9582" s="220"/>
      <c r="I9582" s="223"/>
    </row>
    <row r="9583" spans="1:9">
      <c r="A9583" s="230"/>
      <c r="B9583" s="230"/>
      <c r="C9583" s="231"/>
      <c r="D9583" s="223"/>
      <c r="E9583" s="227"/>
      <c r="F9583" s="230"/>
      <c r="H9583" s="220"/>
      <c r="I9583" s="223"/>
    </row>
    <row r="9584" spans="1:9">
      <c r="A9584" s="230"/>
      <c r="B9584" s="230"/>
      <c r="C9584" s="231"/>
      <c r="D9584" s="223"/>
      <c r="E9584" s="227"/>
      <c r="F9584" s="230"/>
      <c r="H9584" s="220"/>
      <c r="I9584" s="223"/>
    </row>
    <row r="9585" spans="1:9">
      <c r="A9585" s="230"/>
      <c r="B9585" s="230"/>
      <c r="C9585" s="231"/>
      <c r="D9585" s="223"/>
      <c r="E9585" s="227"/>
      <c r="F9585" s="230"/>
      <c r="H9585" s="220"/>
      <c r="I9585" s="223"/>
    </row>
    <row r="9586" spans="1:9">
      <c r="A9586" s="230"/>
      <c r="B9586" s="230"/>
      <c r="C9586" s="231"/>
      <c r="D9586" s="223"/>
      <c r="E9586" s="227"/>
      <c r="F9586" s="230"/>
      <c r="H9586" s="220"/>
      <c r="I9586" s="223"/>
    </row>
    <row r="9587" spans="1:9">
      <c r="A9587" s="230"/>
      <c r="B9587" s="230"/>
      <c r="C9587" s="231"/>
      <c r="D9587" s="223"/>
      <c r="E9587" s="227"/>
      <c r="F9587" s="230"/>
      <c r="H9587" s="220"/>
      <c r="I9587" s="223"/>
    </row>
    <row r="9588" spans="1:9">
      <c r="A9588" s="230"/>
      <c r="B9588" s="230"/>
      <c r="C9588" s="231"/>
      <c r="D9588" s="223"/>
      <c r="E9588" s="227"/>
      <c r="F9588" s="230"/>
      <c r="H9588" s="220"/>
      <c r="I9588" s="223"/>
    </row>
    <row r="9589" spans="1:9">
      <c r="A9589" s="230"/>
      <c r="B9589" s="230"/>
      <c r="C9589" s="231"/>
      <c r="D9589" s="223"/>
      <c r="E9589" s="227"/>
      <c r="F9589" s="230"/>
      <c r="H9589" s="220"/>
      <c r="I9589" s="223"/>
    </row>
    <row r="9590" spans="1:9">
      <c r="A9590" s="230"/>
      <c r="B9590" s="230"/>
      <c r="C9590" s="231"/>
      <c r="D9590" s="223"/>
      <c r="E9590" s="227"/>
      <c r="F9590" s="230"/>
      <c r="H9590" s="220"/>
      <c r="I9590" s="223"/>
    </row>
    <row r="9591" spans="1:9">
      <c r="A9591" s="230"/>
      <c r="B9591" s="230"/>
      <c r="C9591" s="231"/>
      <c r="D9591" s="223"/>
      <c r="E9591" s="227"/>
      <c r="F9591" s="230"/>
      <c r="H9591" s="220"/>
      <c r="I9591" s="223"/>
    </row>
    <row r="9592" spans="1:9">
      <c r="A9592" s="230"/>
      <c r="B9592" s="230"/>
      <c r="C9592" s="231"/>
      <c r="D9592" s="223"/>
      <c r="E9592" s="227"/>
      <c r="F9592" s="230"/>
      <c r="H9592" s="220"/>
      <c r="I9592" s="223"/>
    </row>
    <row r="9593" spans="1:9">
      <c r="A9593" s="230"/>
      <c r="B9593" s="230"/>
      <c r="C9593" s="231"/>
      <c r="D9593" s="223"/>
      <c r="E9593" s="227"/>
      <c r="F9593" s="230"/>
      <c r="H9593" s="220"/>
      <c r="I9593" s="223"/>
    </row>
    <row r="9594" spans="1:9">
      <c r="A9594" s="230"/>
      <c r="B9594" s="230"/>
      <c r="C9594" s="231"/>
      <c r="D9594" s="223"/>
      <c r="E9594" s="227"/>
      <c r="F9594" s="230"/>
      <c r="H9594" s="220"/>
      <c r="I9594" s="223"/>
    </row>
    <row r="9595" spans="1:9">
      <c r="A9595" s="230"/>
      <c r="B9595" s="230"/>
      <c r="C9595" s="231"/>
      <c r="D9595" s="223"/>
      <c r="E9595" s="227"/>
      <c r="F9595" s="230"/>
      <c r="H9595" s="220"/>
      <c r="I9595" s="223"/>
    </row>
    <row r="9596" spans="1:9">
      <c r="A9596" s="230"/>
      <c r="B9596" s="230"/>
      <c r="C9596" s="231"/>
      <c r="D9596" s="223"/>
      <c r="E9596" s="227"/>
      <c r="F9596" s="230"/>
      <c r="H9596" s="220"/>
      <c r="I9596" s="223"/>
    </row>
    <row r="9597" spans="1:9">
      <c r="A9597" s="230"/>
      <c r="B9597" s="230"/>
      <c r="C9597" s="231"/>
      <c r="D9597" s="223"/>
      <c r="E9597" s="227"/>
      <c r="F9597" s="230"/>
      <c r="H9597" s="220"/>
      <c r="I9597" s="223"/>
    </row>
    <row r="9598" spans="1:9">
      <c r="A9598" s="230"/>
      <c r="B9598" s="230"/>
      <c r="C9598" s="231"/>
      <c r="D9598" s="223"/>
      <c r="E9598" s="227"/>
      <c r="F9598" s="230"/>
      <c r="H9598" s="220"/>
      <c r="I9598" s="223"/>
    </row>
    <row r="9599" spans="1:9">
      <c r="A9599" s="230"/>
      <c r="B9599" s="230"/>
      <c r="C9599" s="231"/>
      <c r="D9599" s="223"/>
      <c r="E9599" s="227"/>
      <c r="F9599" s="230"/>
      <c r="H9599" s="220"/>
      <c r="I9599" s="223"/>
    </row>
    <row r="9600" spans="1:9">
      <c r="A9600" s="230"/>
      <c r="B9600" s="230"/>
      <c r="C9600" s="231"/>
      <c r="D9600" s="223"/>
      <c r="E9600" s="227"/>
      <c r="F9600" s="230"/>
      <c r="H9600" s="220"/>
      <c r="I9600" s="223"/>
    </row>
    <row r="9601" spans="1:9">
      <c r="A9601" s="230"/>
      <c r="B9601" s="230"/>
      <c r="C9601" s="231"/>
      <c r="D9601" s="223"/>
      <c r="E9601" s="227"/>
      <c r="F9601" s="230"/>
      <c r="H9601" s="220"/>
      <c r="I9601" s="223"/>
    </row>
    <row r="9602" spans="1:9">
      <c r="A9602" s="230"/>
      <c r="B9602" s="230"/>
      <c r="C9602" s="231"/>
      <c r="D9602" s="223"/>
      <c r="E9602" s="227"/>
      <c r="F9602" s="230"/>
      <c r="H9602" s="220"/>
      <c r="I9602" s="223"/>
    </row>
    <row r="9603" spans="1:9">
      <c r="A9603" s="230"/>
      <c r="B9603" s="230"/>
      <c r="C9603" s="231"/>
      <c r="D9603" s="223"/>
      <c r="E9603" s="227"/>
      <c r="F9603" s="230"/>
      <c r="H9603" s="220"/>
      <c r="I9603" s="223"/>
    </row>
    <row r="9604" spans="1:9">
      <c r="A9604" s="230"/>
      <c r="B9604" s="230"/>
      <c r="C9604" s="231"/>
      <c r="D9604" s="223"/>
      <c r="E9604" s="227"/>
      <c r="F9604" s="230"/>
      <c r="H9604" s="220"/>
      <c r="I9604" s="223"/>
    </row>
    <row r="9605" spans="1:9">
      <c r="A9605" s="230"/>
      <c r="B9605" s="230"/>
      <c r="C9605" s="231"/>
      <c r="D9605" s="223"/>
      <c r="E9605" s="227"/>
      <c r="F9605" s="230"/>
      <c r="H9605" s="220"/>
      <c r="I9605" s="223"/>
    </row>
    <row r="9606" spans="1:9">
      <c r="A9606" s="230"/>
      <c r="B9606" s="230"/>
      <c r="C9606" s="231"/>
      <c r="D9606" s="223"/>
      <c r="E9606" s="227"/>
      <c r="F9606" s="230"/>
      <c r="H9606" s="220"/>
      <c r="I9606" s="223"/>
    </row>
    <row r="9607" spans="1:9">
      <c r="A9607" s="230"/>
      <c r="B9607" s="230"/>
      <c r="C9607" s="231"/>
      <c r="D9607" s="223"/>
      <c r="E9607" s="227"/>
      <c r="F9607" s="230"/>
      <c r="H9607" s="220"/>
      <c r="I9607" s="223"/>
    </row>
    <row r="9608" spans="1:9">
      <c r="A9608" s="230"/>
      <c r="B9608" s="230"/>
      <c r="C9608" s="231"/>
      <c r="D9608" s="223"/>
      <c r="E9608" s="227"/>
      <c r="F9608" s="230"/>
      <c r="H9608" s="220"/>
      <c r="I9608" s="223"/>
    </row>
    <row r="9609" spans="1:9">
      <c r="A9609" s="230"/>
      <c r="B9609" s="230"/>
      <c r="C9609" s="231"/>
      <c r="D9609" s="223"/>
      <c r="E9609" s="227"/>
      <c r="F9609" s="230"/>
      <c r="H9609" s="220"/>
      <c r="I9609" s="223"/>
    </row>
    <row r="9610" spans="1:9">
      <c r="A9610" s="230"/>
      <c r="B9610" s="230"/>
      <c r="C9610" s="231"/>
      <c r="D9610" s="223"/>
      <c r="E9610" s="227"/>
      <c r="F9610" s="230"/>
      <c r="H9610" s="220"/>
      <c r="I9610" s="223"/>
    </row>
    <row r="9611" spans="1:9">
      <c r="A9611" s="230"/>
      <c r="B9611" s="230"/>
      <c r="C9611" s="231"/>
      <c r="D9611" s="223"/>
      <c r="E9611" s="227"/>
      <c r="F9611" s="230"/>
      <c r="H9611" s="220"/>
      <c r="I9611" s="223"/>
    </row>
    <row r="9612" spans="1:9">
      <c r="A9612" s="230"/>
      <c r="B9612" s="230"/>
      <c r="C9612" s="231"/>
      <c r="D9612" s="223"/>
      <c r="E9612" s="227"/>
      <c r="F9612" s="230"/>
      <c r="H9612" s="220"/>
      <c r="I9612" s="223"/>
    </row>
    <row r="9613" spans="1:9">
      <c r="A9613" s="230"/>
      <c r="B9613" s="230"/>
      <c r="C9613" s="231"/>
      <c r="D9613" s="223"/>
      <c r="E9613" s="227"/>
      <c r="F9613" s="230"/>
      <c r="H9613" s="220"/>
      <c r="I9613" s="223"/>
    </row>
    <row r="9614" spans="1:9">
      <c r="A9614" s="230"/>
      <c r="B9614" s="230"/>
      <c r="C9614" s="231"/>
      <c r="D9614" s="223"/>
      <c r="E9614" s="227"/>
      <c r="F9614" s="230"/>
      <c r="H9614" s="220"/>
      <c r="I9614" s="223"/>
    </row>
    <row r="9615" spans="1:9">
      <c r="A9615" s="230"/>
      <c r="B9615" s="230"/>
      <c r="C9615" s="231"/>
      <c r="D9615" s="223"/>
      <c r="E9615" s="227"/>
      <c r="F9615" s="230"/>
      <c r="H9615" s="220"/>
      <c r="I9615" s="223"/>
    </row>
    <row r="9616" spans="1:9">
      <c r="A9616" s="230"/>
      <c r="B9616" s="230"/>
      <c r="C9616" s="231"/>
      <c r="D9616" s="223"/>
      <c r="E9616" s="227"/>
      <c r="F9616" s="230"/>
      <c r="H9616" s="220"/>
      <c r="I9616" s="223"/>
    </row>
    <row r="9617" spans="1:9">
      <c r="A9617" s="230"/>
      <c r="B9617" s="230"/>
      <c r="C9617" s="231"/>
      <c r="D9617" s="223"/>
      <c r="E9617" s="227"/>
      <c r="F9617" s="230"/>
      <c r="H9617" s="220"/>
      <c r="I9617" s="223"/>
    </row>
    <row r="9618" spans="1:9">
      <c r="A9618" s="230"/>
      <c r="B9618" s="230"/>
      <c r="C9618" s="231"/>
      <c r="D9618" s="223"/>
      <c r="E9618" s="227"/>
      <c r="F9618" s="230"/>
      <c r="H9618" s="220"/>
      <c r="I9618" s="223"/>
    </row>
    <row r="9619" spans="1:9">
      <c r="A9619" s="230"/>
      <c r="B9619" s="230"/>
      <c r="C9619" s="231"/>
      <c r="D9619" s="223"/>
      <c r="E9619" s="227"/>
      <c r="F9619" s="230"/>
      <c r="H9619" s="220"/>
      <c r="I9619" s="223"/>
    </row>
    <row r="9620" spans="1:9">
      <c r="A9620" s="230"/>
      <c r="B9620" s="230"/>
      <c r="C9620" s="231"/>
      <c r="D9620" s="223"/>
      <c r="E9620" s="227"/>
      <c r="F9620" s="230"/>
      <c r="H9620" s="220"/>
      <c r="I9620" s="223"/>
    </row>
    <row r="9621" spans="1:9">
      <c r="A9621" s="230"/>
      <c r="B9621" s="230"/>
      <c r="C9621" s="231"/>
      <c r="D9621" s="223"/>
      <c r="E9621" s="227"/>
      <c r="F9621" s="230"/>
      <c r="H9621" s="220"/>
      <c r="I9621" s="223"/>
    </row>
    <row r="9622" spans="1:9">
      <c r="A9622" s="230"/>
      <c r="B9622" s="230"/>
      <c r="C9622" s="231"/>
      <c r="D9622" s="223"/>
      <c r="E9622" s="227"/>
      <c r="F9622" s="230"/>
      <c r="H9622" s="220"/>
      <c r="I9622" s="223"/>
    </row>
    <row r="9623" spans="1:9">
      <c r="A9623" s="230"/>
      <c r="B9623" s="230"/>
      <c r="C9623" s="231"/>
      <c r="D9623" s="223"/>
      <c r="E9623" s="227"/>
      <c r="F9623" s="230"/>
      <c r="H9623" s="220"/>
      <c r="I9623" s="223"/>
    </row>
    <row r="9624" spans="1:9">
      <c r="A9624" s="230"/>
      <c r="B9624" s="230"/>
      <c r="C9624" s="231"/>
      <c r="D9624" s="223"/>
      <c r="E9624" s="227"/>
      <c r="F9624" s="230"/>
      <c r="H9624" s="220"/>
      <c r="I9624" s="223"/>
    </row>
    <row r="9625" spans="1:9">
      <c r="A9625" s="230"/>
      <c r="B9625" s="230"/>
      <c r="C9625" s="231"/>
      <c r="D9625" s="223"/>
      <c r="E9625" s="227"/>
      <c r="F9625" s="230"/>
      <c r="H9625" s="220"/>
      <c r="I9625" s="223"/>
    </row>
    <row r="9626" spans="1:9">
      <c r="A9626" s="230"/>
      <c r="B9626" s="230"/>
      <c r="C9626" s="231"/>
      <c r="D9626" s="223"/>
      <c r="E9626" s="227"/>
      <c r="F9626" s="230"/>
      <c r="H9626" s="220"/>
      <c r="I9626" s="223"/>
    </row>
    <row r="9627" spans="1:9">
      <c r="A9627" s="230"/>
      <c r="B9627" s="230"/>
      <c r="C9627" s="231"/>
      <c r="D9627" s="223"/>
      <c r="E9627" s="227"/>
      <c r="F9627" s="230"/>
      <c r="H9627" s="220"/>
      <c r="I9627" s="223"/>
    </row>
    <row r="9628" spans="1:9">
      <c r="A9628" s="230"/>
      <c r="B9628" s="230"/>
      <c r="C9628" s="231"/>
      <c r="D9628" s="223"/>
      <c r="E9628" s="227"/>
      <c r="F9628" s="230"/>
      <c r="H9628" s="220"/>
      <c r="I9628" s="223"/>
    </row>
    <row r="9629" spans="1:9">
      <c r="A9629" s="230"/>
      <c r="B9629" s="230"/>
      <c r="C9629" s="231"/>
      <c r="D9629" s="223"/>
      <c r="E9629" s="227"/>
      <c r="F9629" s="230"/>
      <c r="H9629" s="220"/>
      <c r="I9629" s="223"/>
    </row>
    <row r="9630" spans="1:9">
      <c r="A9630" s="230"/>
      <c r="B9630" s="230"/>
      <c r="C9630" s="231"/>
      <c r="D9630" s="223"/>
      <c r="E9630" s="227"/>
      <c r="F9630" s="230"/>
      <c r="H9630" s="220"/>
      <c r="I9630" s="223"/>
    </row>
    <row r="9631" spans="1:9">
      <c r="A9631" s="230"/>
      <c r="B9631" s="230"/>
      <c r="C9631" s="231"/>
      <c r="D9631" s="223"/>
      <c r="E9631" s="227"/>
      <c r="F9631" s="230"/>
      <c r="H9631" s="220"/>
      <c r="I9631" s="223"/>
    </row>
    <row r="9632" spans="1:9">
      <c r="A9632" s="230"/>
      <c r="B9632" s="230"/>
      <c r="C9632" s="231"/>
      <c r="D9632" s="223"/>
      <c r="E9632" s="227"/>
      <c r="F9632" s="230"/>
      <c r="H9632" s="220"/>
      <c r="I9632" s="223"/>
    </row>
    <row r="9633" spans="1:9">
      <c r="A9633" s="230"/>
      <c r="B9633" s="230"/>
      <c r="C9633" s="231"/>
      <c r="D9633" s="223"/>
      <c r="E9633" s="227"/>
      <c r="F9633" s="230"/>
      <c r="H9633" s="220"/>
      <c r="I9633" s="223"/>
    </row>
    <row r="9634" spans="1:9">
      <c r="A9634" s="230"/>
      <c r="B9634" s="230"/>
      <c r="C9634" s="231"/>
      <c r="D9634" s="223"/>
      <c r="E9634" s="227"/>
      <c r="F9634" s="230"/>
      <c r="H9634" s="220"/>
      <c r="I9634" s="223"/>
    </row>
    <row r="9635" spans="1:9">
      <c r="A9635" s="230"/>
      <c r="B9635" s="230"/>
      <c r="C9635" s="231"/>
      <c r="D9635" s="223"/>
      <c r="E9635" s="227"/>
      <c r="F9635" s="230"/>
      <c r="H9635" s="220"/>
      <c r="I9635" s="223"/>
    </row>
    <row r="9636" spans="1:9">
      <c r="A9636" s="230"/>
      <c r="B9636" s="230"/>
      <c r="C9636" s="231"/>
      <c r="D9636" s="223"/>
      <c r="E9636" s="227"/>
      <c r="F9636" s="230"/>
      <c r="H9636" s="220"/>
      <c r="I9636" s="223"/>
    </row>
    <row r="9637" spans="1:9">
      <c r="A9637" s="230"/>
      <c r="B9637" s="230"/>
      <c r="C9637" s="231"/>
      <c r="D9637" s="223"/>
      <c r="E9637" s="227"/>
      <c r="F9637" s="230"/>
      <c r="H9637" s="220"/>
      <c r="I9637" s="223"/>
    </row>
    <row r="9638" spans="1:9">
      <c r="A9638" s="230"/>
      <c r="B9638" s="230"/>
      <c r="C9638" s="231"/>
      <c r="D9638" s="223"/>
      <c r="E9638" s="227"/>
      <c r="F9638" s="230"/>
      <c r="H9638" s="220"/>
      <c r="I9638" s="223"/>
    </row>
    <row r="9639" spans="1:9">
      <c r="A9639" s="230"/>
      <c r="B9639" s="230"/>
      <c r="C9639" s="231"/>
      <c r="D9639" s="223"/>
      <c r="E9639" s="227"/>
      <c r="F9639" s="230"/>
      <c r="H9639" s="220"/>
      <c r="I9639" s="223"/>
    </row>
    <row r="9640" spans="1:9">
      <c r="A9640" s="230"/>
      <c r="B9640" s="230"/>
      <c r="C9640" s="231"/>
      <c r="D9640" s="223"/>
      <c r="E9640" s="227"/>
      <c r="F9640" s="230"/>
      <c r="H9640" s="220"/>
      <c r="I9640" s="223"/>
    </row>
    <row r="9641" spans="1:9">
      <c r="A9641" s="230"/>
      <c r="B9641" s="230"/>
      <c r="C9641" s="231"/>
      <c r="D9641" s="223"/>
      <c r="E9641" s="227"/>
      <c r="F9641" s="230"/>
      <c r="H9641" s="220"/>
      <c r="I9641" s="223"/>
    </row>
    <row r="9642" spans="1:9">
      <c r="A9642" s="230"/>
      <c r="B9642" s="230"/>
      <c r="C9642" s="231"/>
      <c r="D9642" s="223"/>
      <c r="E9642" s="227"/>
      <c r="F9642" s="230"/>
      <c r="H9642" s="220"/>
      <c r="I9642" s="223"/>
    </row>
    <row r="9643" spans="1:9">
      <c r="A9643" s="230"/>
      <c r="B9643" s="230"/>
      <c r="C9643" s="231"/>
      <c r="D9643" s="223"/>
      <c r="E9643" s="227"/>
      <c r="F9643" s="230"/>
      <c r="H9643" s="220"/>
      <c r="I9643" s="223"/>
    </row>
    <row r="9644" spans="1:9">
      <c r="A9644" s="230"/>
      <c r="B9644" s="230"/>
      <c r="C9644" s="231"/>
      <c r="D9644" s="223"/>
      <c r="E9644" s="227"/>
      <c r="F9644" s="230"/>
      <c r="H9644" s="220"/>
      <c r="I9644" s="223"/>
    </row>
    <row r="9645" spans="1:9">
      <c r="A9645" s="230"/>
      <c r="B9645" s="230"/>
      <c r="C9645" s="231"/>
      <c r="D9645" s="223"/>
      <c r="E9645" s="227"/>
      <c r="F9645" s="230"/>
      <c r="H9645" s="220"/>
      <c r="I9645" s="223"/>
    </row>
    <row r="9646" spans="1:9">
      <c r="A9646" s="230"/>
      <c r="B9646" s="230"/>
      <c r="C9646" s="231"/>
      <c r="D9646" s="223"/>
      <c r="E9646" s="227"/>
      <c r="F9646" s="230"/>
      <c r="H9646" s="220"/>
      <c r="I9646" s="223"/>
    </row>
    <row r="9647" spans="1:9">
      <c r="A9647" s="230"/>
      <c r="B9647" s="230"/>
      <c r="C9647" s="231"/>
      <c r="D9647" s="223"/>
      <c r="E9647" s="227"/>
      <c r="F9647" s="230"/>
      <c r="H9647" s="220"/>
      <c r="I9647" s="223"/>
    </row>
    <row r="9648" spans="1:9">
      <c r="A9648" s="230"/>
      <c r="B9648" s="230"/>
      <c r="C9648" s="231"/>
      <c r="D9648" s="223"/>
      <c r="E9648" s="227"/>
      <c r="F9648" s="230"/>
      <c r="H9648" s="220"/>
      <c r="I9648" s="223"/>
    </row>
    <row r="9649" spans="1:9">
      <c r="A9649" s="230"/>
      <c r="B9649" s="230"/>
      <c r="C9649" s="231"/>
      <c r="D9649" s="223"/>
      <c r="E9649" s="227"/>
      <c r="F9649" s="230"/>
      <c r="H9649" s="220"/>
      <c r="I9649" s="223"/>
    </row>
    <row r="9650" spans="1:9">
      <c r="A9650" s="230"/>
      <c r="B9650" s="230"/>
      <c r="C9650" s="231"/>
      <c r="D9650" s="223"/>
      <c r="E9650" s="227"/>
      <c r="F9650" s="230"/>
      <c r="H9650" s="220"/>
      <c r="I9650" s="223"/>
    </row>
    <row r="9651" spans="1:9">
      <c r="A9651" s="230"/>
      <c r="B9651" s="230"/>
      <c r="C9651" s="231"/>
      <c r="D9651" s="223"/>
      <c r="E9651" s="227"/>
      <c r="F9651" s="230"/>
      <c r="H9651" s="220"/>
      <c r="I9651" s="223"/>
    </row>
    <row r="9652" spans="1:9">
      <c r="A9652" s="230"/>
      <c r="B9652" s="230"/>
      <c r="C9652" s="231"/>
      <c r="D9652" s="223"/>
      <c r="E9652" s="227"/>
      <c r="F9652" s="230"/>
      <c r="H9652" s="220"/>
      <c r="I9652" s="223"/>
    </row>
    <row r="9653" spans="1:9">
      <c r="A9653" s="230"/>
      <c r="B9653" s="230"/>
      <c r="C9653" s="231"/>
      <c r="D9653" s="223"/>
      <c r="E9653" s="227"/>
      <c r="F9653" s="230"/>
      <c r="H9653" s="220"/>
      <c r="I9653" s="223"/>
    </row>
    <row r="9654" spans="1:9">
      <c r="A9654" s="230"/>
      <c r="B9654" s="230"/>
      <c r="C9654" s="231"/>
      <c r="D9654" s="223"/>
      <c r="E9654" s="227"/>
      <c r="F9654" s="230"/>
      <c r="H9654" s="220"/>
      <c r="I9654" s="223"/>
    </row>
    <row r="9655" spans="1:9">
      <c r="A9655" s="230"/>
      <c r="B9655" s="230"/>
      <c r="C9655" s="231"/>
      <c r="D9655" s="223"/>
      <c r="E9655" s="227"/>
      <c r="F9655" s="230"/>
      <c r="H9655" s="220"/>
      <c r="I9655" s="223"/>
    </row>
    <row r="9656" spans="1:9">
      <c r="A9656" s="230"/>
      <c r="B9656" s="230"/>
      <c r="C9656" s="231"/>
      <c r="D9656" s="223"/>
      <c r="E9656" s="227"/>
      <c r="F9656" s="230"/>
      <c r="H9656" s="220"/>
      <c r="I9656" s="223"/>
    </row>
    <row r="9657" spans="1:9">
      <c r="A9657" s="230"/>
      <c r="B9657" s="230"/>
      <c r="C9657" s="231"/>
      <c r="D9657" s="223"/>
      <c r="E9657" s="227"/>
      <c r="F9657" s="230"/>
      <c r="H9657" s="220"/>
      <c r="I9657" s="223"/>
    </row>
    <row r="9658" spans="1:9">
      <c r="A9658" s="230"/>
      <c r="B9658" s="230"/>
      <c r="C9658" s="231"/>
      <c r="D9658" s="223"/>
      <c r="E9658" s="227"/>
      <c r="F9658" s="230"/>
      <c r="H9658" s="220"/>
      <c r="I9658" s="223"/>
    </row>
    <row r="9659" spans="1:9">
      <c r="A9659" s="230"/>
      <c r="B9659" s="230"/>
      <c r="C9659" s="231"/>
      <c r="D9659" s="223"/>
      <c r="E9659" s="227"/>
      <c r="F9659" s="230"/>
      <c r="H9659" s="220"/>
      <c r="I9659" s="223"/>
    </row>
    <row r="9660" spans="1:9">
      <c r="A9660" s="230"/>
      <c r="B9660" s="230"/>
      <c r="C9660" s="231"/>
      <c r="D9660" s="223"/>
      <c r="E9660" s="227"/>
      <c r="F9660" s="230"/>
      <c r="H9660" s="220"/>
      <c r="I9660" s="223"/>
    </row>
    <row r="9661" spans="1:9">
      <c r="A9661" s="230"/>
      <c r="B9661" s="230"/>
      <c r="C9661" s="231"/>
      <c r="D9661" s="223"/>
      <c r="E9661" s="227"/>
      <c r="F9661" s="230"/>
      <c r="H9661" s="220"/>
      <c r="I9661" s="223"/>
    </row>
    <row r="9662" spans="1:9">
      <c r="A9662" s="230"/>
      <c r="B9662" s="230"/>
      <c r="C9662" s="231"/>
      <c r="D9662" s="223"/>
      <c r="E9662" s="227"/>
      <c r="F9662" s="230"/>
      <c r="H9662" s="220"/>
      <c r="I9662" s="223"/>
    </row>
    <row r="9663" spans="1:9">
      <c r="A9663" s="230"/>
      <c r="B9663" s="230"/>
      <c r="C9663" s="231"/>
      <c r="D9663" s="223"/>
      <c r="E9663" s="227"/>
      <c r="F9663" s="230"/>
      <c r="H9663" s="220"/>
      <c r="I9663" s="223"/>
    </row>
    <row r="9664" spans="1:9">
      <c r="A9664" s="230"/>
      <c r="B9664" s="230"/>
      <c r="C9664" s="231"/>
      <c r="D9664" s="223"/>
      <c r="E9664" s="227"/>
      <c r="F9664" s="230"/>
      <c r="H9664" s="220"/>
      <c r="I9664" s="223"/>
    </row>
    <row r="9665" spans="1:9">
      <c r="A9665" s="230"/>
      <c r="B9665" s="230"/>
      <c r="C9665" s="231"/>
      <c r="D9665" s="223"/>
      <c r="E9665" s="227"/>
      <c r="F9665" s="230"/>
      <c r="H9665" s="220"/>
      <c r="I9665" s="223"/>
    </row>
    <row r="9666" spans="1:9">
      <c r="A9666" s="230"/>
      <c r="B9666" s="230"/>
      <c r="C9666" s="231"/>
      <c r="D9666" s="223"/>
      <c r="E9666" s="227"/>
      <c r="F9666" s="230"/>
      <c r="H9666" s="220"/>
      <c r="I9666" s="223"/>
    </row>
    <row r="9667" spans="1:9">
      <c r="A9667" s="230"/>
      <c r="B9667" s="230"/>
      <c r="C9667" s="231"/>
      <c r="D9667" s="223"/>
      <c r="E9667" s="227"/>
      <c r="F9667" s="230"/>
      <c r="H9667" s="220"/>
      <c r="I9667" s="223"/>
    </row>
    <row r="9668" spans="1:9">
      <c r="A9668" s="230"/>
      <c r="B9668" s="230"/>
      <c r="C9668" s="231"/>
      <c r="D9668" s="223"/>
      <c r="E9668" s="227"/>
      <c r="F9668" s="230"/>
      <c r="H9668" s="220"/>
      <c r="I9668" s="223"/>
    </row>
    <row r="9669" spans="1:9">
      <c r="A9669" s="230"/>
      <c r="B9669" s="230"/>
      <c r="C9669" s="231"/>
      <c r="D9669" s="223"/>
      <c r="E9669" s="227"/>
      <c r="F9669" s="230"/>
      <c r="H9669" s="220"/>
      <c r="I9669" s="223"/>
    </row>
    <row r="9670" spans="1:9">
      <c r="A9670" s="230"/>
      <c r="B9670" s="230"/>
      <c r="C9670" s="231"/>
      <c r="D9670" s="223"/>
      <c r="E9670" s="227"/>
      <c r="F9670" s="230"/>
      <c r="H9670" s="220"/>
      <c r="I9670" s="223"/>
    </row>
    <row r="9671" spans="1:9">
      <c r="A9671" s="230"/>
      <c r="B9671" s="230"/>
      <c r="C9671" s="231"/>
      <c r="D9671" s="223"/>
      <c r="E9671" s="227"/>
      <c r="F9671" s="230"/>
      <c r="H9671" s="220"/>
      <c r="I9671" s="223"/>
    </row>
    <row r="9672" spans="1:9">
      <c r="A9672" s="230"/>
      <c r="B9672" s="230"/>
      <c r="C9672" s="231"/>
      <c r="D9672" s="223"/>
      <c r="E9672" s="227"/>
      <c r="F9672" s="230"/>
      <c r="H9672" s="220"/>
      <c r="I9672" s="223"/>
    </row>
    <row r="9673" spans="1:9">
      <c r="A9673" s="230"/>
      <c r="B9673" s="230"/>
      <c r="C9673" s="231"/>
      <c r="D9673" s="223"/>
      <c r="E9673" s="227"/>
      <c r="F9673" s="230"/>
      <c r="H9673" s="220"/>
      <c r="I9673" s="223"/>
    </row>
    <row r="9674" spans="1:9">
      <c r="A9674" s="230"/>
      <c r="B9674" s="230"/>
      <c r="C9674" s="231"/>
      <c r="D9674" s="223"/>
      <c r="E9674" s="227"/>
      <c r="F9674" s="230"/>
      <c r="H9674" s="220"/>
      <c r="I9674" s="223"/>
    </row>
    <row r="9675" spans="1:9">
      <c r="A9675" s="230"/>
      <c r="B9675" s="230"/>
      <c r="C9675" s="231"/>
      <c r="D9675" s="223"/>
      <c r="E9675" s="227"/>
      <c r="F9675" s="230"/>
      <c r="H9675" s="220"/>
      <c r="I9675" s="223"/>
    </row>
    <row r="9676" spans="1:9">
      <c r="A9676" s="230"/>
      <c r="B9676" s="230"/>
      <c r="C9676" s="231"/>
      <c r="D9676" s="223"/>
      <c r="E9676" s="227"/>
      <c r="F9676" s="230"/>
      <c r="H9676" s="220"/>
      <c r="I9676" s="223"/>
    </row>
    <row r="9677" spans="1:9">
      <c r="A9677" s="230"/>
      <c r="B9677" s="230"/>
      <c r="C9677" s="231"/>
      <c r="D9677" s="223"/>
      <c r="E9677" s="227"/>
      <c r="F9677" s="230"/>
      <c r="H9677" s="220"/>
      <c r="I9677" s="223"/>
    </row>
    <row r="9678" spans="1:9">
      <c r="A9678" s="230"/>
      <c r="B9678" s="230"/>
      <c r="C9678" s="231"/>
      <c r="D9678" s="223"/>
      <c r="E9678" s="227"/>
      <c r="F9678" s="230"/>
      <c r="H9678" s="220"/>
      <c r="I9678" s="223"/>
    </row>
    <row r="9679" spans="1:9">
      <c r="A9679" s="230"/>
      <c r="B9679" s="230"/>
      <c r="C9679" s="231"/>
      <c r="D9679" s="223"/>
      <c r="E9679" s="227"/>
      <c r="F9679" s="230"/>
      <c r="H9679" s="220"/>
      <c r="I9679" s="223"/>
    </row>
    <row r="9680" spans="1:9">
      <c r="A9680" s="230"/>
      <c r="B9680" s="230"/>
      <c r="C9680" s="231"/>
      <c r="D9680" s="223"/>
      <c r="E9680" s="227"/>
      <c r="F9680" s="230"/>
      <c r="H9680" s="220"/>
      <c r="I9680" s="223"/>
    </row>
    <row r="9681" spans="1:9">
      <c r="A9681" s="230"/>
      <c r="B9681" s="230"/>
      <c r="C9681" s="231"/>
      <c r="D9681" s="223"/>
      <c r="E9681" s="227"/>
      <c r="F9681" s="230"/>
      <c r="H9681" s="220"/>
      <c r="I9681" s="223"/>
    </row>
    <row r="9682" spans="1:9">
      <c r="A9682" s="230"/>
      <c r="B9682" s="230"/>
      <c r="C9682" s="231"/>
      <c r="D9682" s="223"/>
      <c r="E9682" s="227"/>
      <c r="F9682" s="230"/>
      <c r="H9682" s="220"/>
      <c r="I9682" s="223"/>
    </row>
    <row r="9683" spans="1:9">
      <c r="A9683" s="230"/>
      <c r="B9683" s="230"/>
      <c r="C9683" s="231"/>
      <c r="D9683" s="223"/>
      <c r="E9683" s="227"/>
      <c r="F9683" s="230"/>
      <c r="H9683" s="220"/>
      <c r="I9683" s="223"/>
    </row>
    <row r="9684" spans="1:9">
      <c r="A9684" s="230"/>
      <c r="B9684" s="230"/>
      <c r="C9684" s="231"/>
      <c r="D9684" s="223"/>
      <c r="E9684" s="227"/>
      <c r="F9684" s="230"/>
      <c r="H9684" s="220"/>
      <c r="I9684" s="223"/>
    </row>
    <row r="9685" spans="1:9">
      <c r="A9685" s="230"/>
      <c r="B9685" s="230"/>
      <c r="C9685" s="231"/>
      <c r="D9685" s="223"/>
      <c r="E9685" s="227"/>
      <c r="F9685" s="230"/>
      <c r="H9685" s="220"/>
      <c r="I9685" s="223"/>
    </row>
    <row r="9686" spans="1:9">
      <c r="A9686" s="230"/>
      <c r="B9686" s="230"/>
      <c r="C9686" s="231"/>
      <c r="D9686" s="223"/>
      <c r="E9686" s="227"/>
      <c r="F9686" s="230"/>
      <c r="H9686" s="220"/>
      <c r="I9686" s="223"/>
    </row>
    <row r="9687" spans="1:9">
      <c r="A9687" s="230"/>
      <c r="B9687" s="230"/>
      <c r="C9687" s="231"/>
      <c r="D9687" s="223"/>
      <c r="E9687" s="227"/>
      <c r="F9687" s="230"/>
      <c r="H9687" s="220"/>
      <c r="I9687" s="223"/>
    </row>
    <row r="9688" spans="1:9">
      <c r="A9688" s="230"/>
      <c r="B9688" s="230"/>
      <c r="C9688" s="231"/>
      <c r="D9688" s="223"/>
      <c r="E9688" s="227"/>
      <c r="F9688" s="230"/>
      <c r="H9688" s="220"/>
      <c r="I9688" s="223"/>
    </row>
    <row r="9689" spans="1:9">
      <c r="A9689" s="230"/>
      <c r="B9689" s="230"/>
      <c r="C9689" s="231"/>
      <c r="D9689" s="223"/>
      <c r="E9689" s="227"/>
      <c r="F9689" s="230"/>
      <c r="H9689" s="220"/>
      <c r="I9689" s="223"/>
    </row>
    <row r="9690" spans="1:9">
      <c r="A9690" s="230"/>
      <c r="B9690" s="230"/>
      <c r="C9690" s="231"/>
      <c r="D9690" s="223"/>
      <c r="E9690" s="227"/>
      <c r="F9690" s="230"/>
      <c r="H9690" s="220"/>
      <c r="I9690" s="223"/>
    </row>
    <row r="9691" spans="1:9">
      <c r="A9691" s="230"/>
      <c r="B9691" s="230"/>
      <c r="C9691" s="231"/>
      <c r="D9691" s="223"/>
      <c r="E9691" s="227"/>
      <c r="F9691" s="230"/>
      <c r="H9691" s="220"/>
      <c r="I9691" s="223"/>
    </row>
    <row r="9692" spans="1:9">
      <c r="A9692" s="230"/>
      <c r="B9692" s="230"/>
      <c r="C9692" s="231"/>
      <c r="D9692" s="223"/>
      <c r="E9692" s="227"/>
      <c r="F9692" s="230"/>
      <c r="H9692" s="220"/>
      <c r="I9692" s="223"/>
    </row>
    <row r="9693" spans="1:9">
      <c r="A9693" s="230"/>
      <c r="B9693" s="230"/>
      <c r="C9693" s="231"/>
      <c r="D9693" s="223"/>
      <c r="E9693" s="227"/>
      <c r="F9693" s="230"/>
      <c r="H9693" s="220"/>
      <c r="I9693" s="223"/>
    </row>
    <row r="9694" spans="1:9">
      <c r="A9694" s="230"/>
      <c r="B9694" s="230"/>
      <c r="C9694" s="231"/>
      <c r="D9694" s="223"/>
      <c r="E9694" s="227"/>
      <c r="F9694" s="230"/>
      <c r="H9694" s="220"/>
      <c r="I9694" s="223"/>
    </row>
    <row r="9695" spans="1:9">
      <c r="A9695" s="230"/>
      <c r="B9695" s="230"/>
      <c r="C9695" s="231"/>
      <c r="D9695" s="223"/>
      <c r="E9695" s="227"/>
      <c r="F9695" s="230"/>
      <c r="H9695" s="220"/>
      <c r="I9695" s="223"/>
    </row>
    <row r="9696" spans="1:9">
      <c r="A9696" s="230"/>
      <c r="B9696" s="230"/>
      <c r="C9696" s="231"/>
      <c r="D9696" s="223"/>
      <c r="E9696" s="227"/>
      <c r="F9696" s="230"/>
      <c r="H9696" s="220"/>
      <c r="I9696" s="223"/>
    </row>
    <row r="9697" spans="1:9">
      <c r="A9697" s="230"/>
      <c r="B9697" s="230"/>
      <c r="C9697" s="231"/>
      <c r="D9697" s="223"/>
      <c r="E9697" s="227"/>
      <c r="F9697" s="230"/>
      <c r="H9697" s="220"/>
      <c r="I9697" s="223"/>
    </row>
    <row r="9698" spans="1:9">
      <c r="A9698" s="230"/>
      <c r="B9698" s="230"/>
      <c r="C9698" s="231"/>
      <c r="D9698" s="223"/>
      <c r="E9698" s="227"/>
      <c r="F9698" s="230"/>
      <c r="H9698" s="220"/>
      <c r="I9698" s="223"/>
    </row>
    <row r="9699" spans="1:9">
      <c r="A9699" s="230"/>
      <c r="B9699" s="230"/>
      <c r="C9699" s="231"/>
      <c r="D9699" s="223"/>
      <c r="E9699" s="227"/>
      <c r="F9699" s="230"/>
      <c r="H9699" s="220"/>
      <c r="I9699" s="223"/>
    </row>
    <row r="9700" spans="1:9">
      <c r="A9700" s="230"/>
      <c r="B9700" s="230"/>
      <c r="C9700" s="231"/>
      <c r="D9700" s="223"/>
      <c r="E9700" s="227"/>
      <c r="F9700" s="230"/>
      <c r="H9700" s="220"/>
      <c r="I9700" s="223"/>
    </row>
    <row r="9701" spans="1:9">
      <c r="A9701" s="230"/>
      <c r="B9701" s="230"/>
      <c r="C9701" s="231"/>
      <c r="D9701" s="223"/>
      <c r="E9701" s="227"/>
      <c r="F9701" s="230"/>
      <c r="H9701" s="220"/>
      <c r="I9701" s="223"/>
    </row>
    <row r="9702" spans="1:9">
      <c r="A9702" s="230"/>
      <c r="B9702" s="230"/>
      <c r="C9702" s="231"/>
      <c r="D9702" s="223"/>
      <c r="E9702" s="227"/>
      <c r="F9702" s="230"/>
      <c r="H9702" s="220"/>
      <c r="I9702" s="223"/>
    </row>
    <row r="9703" spans="1:9">
      <c r="A9703" s="230"/>
      <c r="B9703" s="230"/>
      <c r="C9703" s="231"/>
      <c r="D9703" s="223"/>
      <c r="E9703" s="227"/>
      <c r="F9703" s="230"/>
      <c r="H9703" s="220"/>
      <c r="I9703" s="223"/>
    </row>
    <row r="9704" spans="1:9">
      <c r="A9704" s="230"/>
      <c r="B9704" s="230"/>
      <c r="C9704" s="231"/>
      <c r="D9704" s="223"/>
      <c r="E9704" s="227"/>
      <c r="F9704" s="230"/>
      <c r="H9704" s="220"/>
      <c r="I9704" s="223"/>
    </row>
    <row r="9705" spans="1:9">
      <c r="A9705" s="230"/>
      <c r="B9705" s="230"/>
      <c r="C9705" s="231"/>
      <c r="D9705" s="223"/>
      <c r="E9705" s="227"/>
      <c r="F9705" s="230"/>
      <c r="H9705" s="220"/>
      <c r="I9705" s="223"/>
    </row>
    <row r="9706" spans="1:9">
      <c r="A9706" s="230"/>
      <c r="B9706" s="230"/>
      <c r="C9706" s="231"/>
      <c r="D9706" s="223"/>
      <c r="E9706" s="227"/>
      <c r="F9706" s="230"/>
      <c r="H9706" s="220"/>
      <c r="I9706" s="223"/>
    </row>
    <row r="9707" spans="1:9">
      <c r="A9707" s="230"/>
      <c r="B9707" s="230"/>
      <c r="C9707" s="231"/>
      <c r="D9707" s="223"/>
      <c r="E9707" s="227"/>
      <c r="F9707" s="230"/>
      <c r="H9707" s="220"/>
      <c r="I9707" s="223"/>
    </row>
    <row r="9708" spans="1:9">
      <c r="A9708" s="230"/>
      <c r="B9708" s="230"/>
      <c r="C9708" s="231"/>
      <c r="D9708" s="223"/>
      <c r="E9708" s="227"/>
      <c r="F9708" s="230"/>
      <c r="H9708" s="220"/>
      <c r="I9708" s="223"/>
    </row>
    <row r="9709" spans="1:9">
      <c r="A9709" s="230"/>
      <c r="B9709" s="230"/>
      <c r="C9709" s="231"/>
      <c r="D9709" s="223"/>
      <c r="E9709" s="227"/>
      <c r="F9709" s="230"/>
      <c r="H9709" s="220"/>
      <c r="I9709" s="223"/>
    </row>
    <row r="9710" spans="1:9">
      <c r="A9710" s="230"/>
      <c r="B9710" s="230"/>
      <c r="C9710" s="231"/>
      <c r="D9710" s="223"/>
      <c r="E9710" s="227"/>
      <c r="F9710" s="230"/>
      <c r="H9710" s="220"/>
      <c r="I9710" s="223"/>
    </row>
    <row r="9711" spans="1:9">
      <c r="A9711" s="230"/>
      <c r="B9711" s="230"/>
      <c r="C9711" s="231"/>
      <c r="D9711" s="223"/>
      <c r="E9711" s="227"/>
      <c r="F9711" s="230"/>
      <c r="H9711" s="220"/>
      <c r="I9711" s="223"/>
    </row>
    <row r="9712" spans="1:9">
      <c r="A9712" s="230"/>
      <c r="B9712" s="230"/>
      <c r="C9712" s="231"/>
      <c r="D9712" s="223"/>
      <c r="E9712" s="227"/>
      <c r="F9712" s="230"/>
      <c r="H9712" s="220"/>
      <c r="I9712" s="223"/>
    </row>
    <row r="9713" spans="1:9">
      <c r="A9713" s="230"/>
      <c r="B9713" s="230"/>
      <c r="C9713" s="231"/>
      <c r="D9713" s="223"/>
      <c r="E9713" s="227"/>
      <c r="F9713" s="230"/>
      <c r="H9713" s="220"/>
      <c r="I9713" s="223"/>
    </row>
    <row r="9714" spans="1:9">
      <c r="A9714" s="230"/>
      <c r="B9714" s="230"/>
      <c r="C9714" s="231"/>
      <c r="D9714" s="223"/>
      <c r="E9714" s="227"/>
      <c r="F9714" s="230"/>
      <c r="H9714" s="220"/>
      <c r="I9714" s="223"/>
    </row>
    <row r="9715" spans="1:9">
      <c r="A9715" s="230"/>
      <c r="B9715" s="230"/>
      <c r="C9715" s="231"/>
      <c r="D9715" s="223"/>
      <c r="E9715" s="227"/>
      <c r="F9715" s="230"/>
      <c r="H9715" s="220"/>
      <c r="I9715" s="223"/>
    </row>
    <row r="9716" spans="1:9">
      <c r="A9716" s="230"/>
      <c r="B9716" s="230"/>
      <c r="C9716" s="231"/>
      <c r="D9716" s="223"/>
      <c r="E9716" s="227"/>
      <c r="F9716" s="230"/>
      <c r="H9716" s="220"/>
      <c r="I9716" s="223"/>
    </row>
    <row r="9717" spans="1:9">
      <c r="A9717" s="230"/>
      <c r="B9717" s="230"/>
      <c r="C9717" s="231"/>
      <c r="D9717" s="223"/>
      <c r="E9717" s="227"/>
      <c r="F9717" s="230"/>
      <c r="H9717" s="220"/>
      <c r="I9717" s="223"/>
    </row>
    <row r="9718" spans="1:9">
      <c r="A9718" s="230"/>
      <c r="B9718" s="230"/>
      <c r="C9718" s="231"/>
      <c r="D9718" s="223"/>
      <c r="E9718" s="227"/>
      <c r="F9718" s="230"/>
      <c r="H9718" s="220"/>
      <c r="I9718" s="223"/>
    </row>
    <row r="9719" spans="1:9">
      <c r="A9719" s="230"/>
      <c r="B9719" s="230"/>
      <c r="C9719" s="231"/>
      <c r="D9719" s="223"/>
      <c r="E9719" s="227"/>
      <c r="F9719" s="230"/>
      <c r="H9719" s="220"/>
      <c r="I9719" s="223"/>
    </row>
    <row r="9720" spans="1:9">
      <c r="A9720" s="230"/>
      <c r="B9720" s="230"/>
      <c r="C9720" s="231"/>
      <c r="D9720" s="223"/>
      <c r="E9720" s="227"/>
      <c r="F9720" s="230"/>
      <c r="H9720" s="220"/>
      <c r="I9720" s="223"/>
    </row>
    <row r="9721" spans="1:9">
      <c r="A9721" s="230"/>
      <c r="B9721" s="230"/>
      <c r="C9721" s="231"/>
      <c r="D9721" s="223"/>
      <c r="E9721" s="227"/>
      <c r="F9721" s="230"/>
      <c r="H9721" s="220"/>
      <c r="I9721" s="223"/>
    </row>
    <row r="9722" spans="1:9">
      <c r="A9722" s="230"/>
      <c r="B9722" s="230"/>
      <c r="C9722" s="231"/>
      <c r="D9722" s="223"/>
      <c r="E9722" s="227"/>
      <c r="F9722" s="230"/>
      <c r="H9722" s="220"/>
      <c r="I9722" s="223"/>
    </row>
    <row r="9723" spans="1:9">
      <c r="A9723" s="230"/>
      <c r="B9723" s="230"/>
      <c r="C9723" s="231"/>
      <c r="D9723" s="223"/>
      <c r="E9723" s="227"/>
      <c r="F9723" s="230"/>
      <c r="H9723" s="220"/>
      <c r="I9723" s="223"/>
    </row>
    <row r="9724" spans="1:9">
      <c r="A9724" s="230"/>
      <c r="B9724" s="230"/>
      <c r="C9724" s="231"/>
      <c r="D9724" s="223"/>
      <c r="E9724" s="227"/>
      <c r="F9724" s="230"/>
      <c r="H9724" s="220"/>
      <c r="I9724" s="223"/>
    </row>
    <row r="9725" spans="1:9">
      <c r="A9725" s="230"/>
      <c r="B9725" s="230"/>
      <c r="C9725" s="231"/>
      <c r="D9725" s="223"/>
      <c r="E9725" s="227"/>
      <c r="F9725" s="230"/>
      <c r="H9725" s="220"/>
      <c r="I9725" s="223"/>
    </row>
    <row r="9726" spans="1:9">
      <c r="A9726" s="230"/>
      <c r="B9726" s="230"/>
      <c r="C9726" s="231"/>
      <c r="D9726" s="223"/>
      <c r="E9726" s="227"/>
      <c r="F9726" s="230"/>
      <c r="H9726" s="220"/>
      <c r="I9726" s="223"/>
    </row>
    <row r="9727" spans="1:9">
      <c r="A9727" s="230"/>
      <c r="B9727" s="230"/>
      <c r="C9727" s="231"/>
      <c r="D9727" s="223"/>
      <c r="E9727" s="227"/>
      <c r="F9727" s="230"/>
      <c r="H9727" s="220"/>
      <c r="I9727" s="223"/>
    </row>
    <row r="9728" spans="1:9">
      <c r="A9728" s="230"/>
      <c r="B9728" s="230"/>
      <c r="C9728" s="231"/>
      <c r="D9728" s="223"/>
      <c r="E9728" s="227"/>
      <c r="F9728" s="230"/>
      <c r="H9728" s="220"/>
      <c r="I9728" s="223"/>
    </row>
    <row r="9729" spans="1:9">
      <c r="A9729" s="230"/>
      <c r="B9729" s="230"/>
      <c r="C9729" s="231"/>
      <c r="D9729" s="223"/>
      <c r="E9729" s="227"/>
      <c r="F9729" s="230"/>
      <c r="H9729" s="220"/>
      <c r="I9729" s="223"/>
    </row>
    <row r="9730" spans="1:9">
      <c r="A9730" s="230"/>
      <c r="B9730" s="230"/>
      <c r="C9730" s="231"/>
      <c r="D9730" s="223"/>
      <c r="E9730" s="227"/>
      <c r="F9730" s="230"/>
      <c r="H9730" s="220"/>
      <c r="I9730" s="223"/>
    </row>
    <row r="9731" spans="1:9">
      <c r="A9731" s="230"/>
      <c r="B9731" s="230"/>
      <c r="C9731" s="231"/>
      <c r="D9731" s="223"/>
      <c r="E9731" s="227"/>
      <c r="F9731" s="230"/>
      <c r="H9731" s="220"/>
      <c r="I9731" s="223"/>
    </row>
    <row r="9732" spans="1:9">
      <c r="A9732" s="230"/>
      <c r="B9732" s="230"/>
      <c r="C9732" s="231"/>
      <c r="D9732" s="223"/>
      <c r="E9732" s="227"/>
      <c r="F9732" s="230"/>
      <c r="H9732" s="220"/>
      <c r="I9732" s="223"/>
    </row>
    <row r="9733" spans="1:9">
      <c r="A9733" s="230"/>
      <c r="B9733" s="230"/>
      <c r="C9733" s="231"/>
      <c r="D9733" s="223"/>
      <c r="E9733" s="227"/>
      <c r="F9733" s="230"/>
      <c r="H9733" s="220"/>
      <c r="I9733" s="223"/>
    </row>
    <row r="9734" spans="1:9">
      <c r="A9734" s="230"/>
      <c r="B9734" s="230"/>
      <c r="C9734" s="231"/>
      <c r="D9734" s="223"/>
      <c r="E9734" s="227"/>
      <c r="F9734" s="230"/>
      <c r="H9734" s="220"/>
      <c r="I9734" s="223"/>
    </row>
    <row r="9735" spans="1:9">
      <c r="A9735" s="230"/>
      <c r="B9735" s="230"/>
      <c r="C9735" s="231"/>
      <c r="D9735" s="223"/>
      <c r="E9735" s="227"/>
      <c r="F9735" s="230"/>
      <c r="H9735" s="220"/>
      <c r="I9735" s="223"/>
    </row>
    <row r="9736" spans="1:9">
      <c r="A9736" s="230"/>
      <c r="B9736" s="230"/>
      <c r="C9736" s="231"/>
      <c r="D9736" s="223"/>
      <c r="E9736" s="227"/>
      <c r="F9736" s="230"/>
      <c r="H9736" s="220"/>
      <c r="I9736" s="223"/>
    </row>
    <row r="9737" spans="1:9">
      <c r="A9737" s="230"/>
      <c r="B9737" s="230"/>
      <c r="C9737" s="231"/>
      <c r="D9737" s="223"/>
      <c r="E9737" s="227"/>
      <c r="F9737" s="230"/>
      <c r="H9737" s="220"/>
      <c r="I9737" s="223"/>
    </row>
    <row r="9738" spans="1:9">
      <c r="A9738" s="230"/>
      <c r="B9738" s="230"/>
      <c r="C9738" s="231"/>
      <c r="D9738" s="223"/>
      <c r="E9738" s="227"/>
      <c r="F9738" s="230"/>
      <c r="H9738" s="220"/>
      <c r="I9738" s="223"/>
    </row>
    <row r="9739" spans="1:9">
      <c r="A9739" s="230"/>
      <c r="B9739" s="230"/>
      <c r="C9739" s="231"/>
      <c r="D9739" s="223"/>
      <c r="E9739" s="227"/>
      <c r="F9739" s="230"/>
      <c r="H9739" s="220"/>
      <c r="I9739" s="223"/>
    </row>
    <row r="9740" spans="1:9">
      <c r="A9740" s="230"/>
      <c r="B9740" s="230"/>
      <c r="C9740" s="231"/>
      <c r="D9740" s="223"/>
      <c r="E9740" s="227"/>
      <c r="F9740" s="230"/>
      <c r="H9740" s="220"/>
      <c r="I9740" s="223"/>
    </row>
    <row r="9741" spans="1:9">
      <c r="A9741" s="230"/>
      <c r="B9741" s="230"/>
      <c r="C9741" s="231"/>
      <c r="D9741" s="223"/>
      <c r="E9741" s="227"/>
      <c r="F9741" s="230"/>
      <c r="H9741" s="220"/>
      <c r="I9741" s="223"/>
    </row>
    <row r="9742" spans="1:9">
      <c r="A9742" s="230"/>
      <c r="B9742" s="230"/>
      <c r="C9742" s="231"/>
      <c r="D9742" s="223"/>
      <c r="E9742" s="227"/>
      <c r="F9742" s="230"/>
      <c r="H9742" s="220"/>
      <c r="I9742" s="223"/>
    </row>
    <row r="9743" spans="1:9">
      <c r="A9743" s="230"/>
      <c r="B9743" s="230"/>
      <c r="C9743" s="231"/>
      <c r="D9743" s="223"/>
      <c r="E9743" s="227"/>
      <c r="F9743" s="230"/>
      <c r="H9743" s="220"/>
      <c r="I9743" s="223"/>
    </row>
    <row r="9744" spans="1:9">
      <c r="A9744" s="230"/>
      <c r="B9744" s="230"/>
      <c r="C9744" s="231"/>
      <c r="D9744" s="223"/>
      <c r="E9744" s="227"/>
      <c r="F9744" s="230"/>
      <c r="H9744" s="220"/>
      <c r="I9744" s="223"/>
    </row>
    <row r="9745" spans="1:9">
      <c r="A9745" s="230"/>
      <c r="B9745" s="230"/>
      <c r="C9745" s="231"/>
      <c r="D9745" s="223"/>
      <c r="E9745" s="227"/>
      <c r="F9745" s="230"/>
      <c r="H9745" s="220"/>
      <c r="I9745" s="223"/>
    </row>
    <row r="9746" spans="1:9">
      <c r="A9746" s="230"/>
      <c r="B9746" s="230"/>
      <c r="C9746" s="231"/>
      <c r="D9746" s="223"/>
      <c r="E9746" s="227"/>
      <c r="F9746" s="230"/>
      <c r="H9746" s="220"/>
      <c r="I9746" s="223"/>
    </row>
    <row r="9747" spans="1:9">
      <c r="A9747" s="230"/>
      <c r="B9747" s="230"/>
      <c r="C9747" s="231"/>
      <c r="D9747" s="223"/>
      <c r="E9747" s="227"/>
      <c r="F9747" s="230"/>
      <c r="H9747" s="220"/>
      <c r="I9747" s="223"/>
    </row>
    <row r="9748" spans="1:9">
      <c r="A9748" s="230"/>
      <c r="B9748" s="230"/>
      <c r="C9748" s="231"/>
      <c r="D9748" s="223"/>
      <c r="E9748" s="227"/>
      <c r="F9748" s="230"/>
      <c r="H9748" s="220"/>
      <c r="I9748" s="223"/>
    </row>
    <row r="9749" spans="1:9">
      <c r="A9749" s="230"/>
      <c r="B9749" s="230"/>
      <c r="C9749" s="231"/>
      <c r="D9749" s="223"/>
      <c r="E9749" s="227"/>
      <c r="F9749" s="230"/>
      <c r="H9749" s="220"/>
      <c r="I9749" s="223"/>
    </row>
    <row r="9750" spans="1:9">
      <c r="A9750" s="230"/>
      <c r="B9750" s="230"/>
      <c r="C9750" s="231"/>
      <c r="D9750" s="223"/>
      <c r="E9750" s="227"/>
      <c r="F9750" s="230"/>
      <c r="H9750" s="220"/>
      <c r="I9750" s="223"/>
    </row>
    <row r="9751" spans="1:9">
      <c r="A9751" s="230"/>
      <c r="B9751" s="230"/>
      <c r="C9751" s="231"/>
      <c r="D9751" s="223"/>
      <c r="E9751" s="227"/>
      <c r="F9751" s="230"/>
      <c r="H9751" s="220"/>
      <c r="I9751" s="223"/>
    </row>
    <row r="9752" spans="1:9">
      <c r="A9752" s="230"/>
      <c r="B9752" s="230"/>
      <c r="C9752" s="231"/>
      <c r="D9752" s="223"/>
      <c r="E9752" s="227"/>
      <c r="F9752" s="230"/>
      <c r="H9752" s="220"/>
      <c r="I9752" s="223"/>
    </row>
    <row r="9753" spans="1:9">
      <c r="A9753" s="230"/>
      <c r="B9753" s="230"/>
      <c r="C9753" s="231"/>
      <c r="D9753" s="223"/>
      <c r="E9753" s="227"/>
      <c r="F9753" s="230"/>
      <c r="H9753" s="220"/>
      <c r="I9753" s="223"/>
    </row>
    <row r="9754" spans="1:9">
      <c r="A9754" s="230"/>
      <c r="B9754" s="230"/>
      <c r="C9754" s="231"/>
      <c r="D9754" s="223"/>
      <c r="E9754" s="227"/>
      <c r="F9754" s="230"/>
      <c r="H9754" s="220"/>
      <c r="I9754" s="223"/>
    </row>
    <row r="9755" spans="1:9">
      <c r="A9755" s="230"/>
      <c r="B9755" s="230"/>
      <c r="C9755" s="231"/>
      <c r="D9755" s="223"/>
      <c r="E9755" s="227"/>
      <c r="F9755" s="230"/>
      <c r="H9755" s="220"/>
      <c r="I9755" s="223"/>
    </row>
    <row r="9756" spans="1:9">
      <c r="A9756" s="230"/>
      <c r="B9756" s="230"/>
      <c r="C9756" s="231"/>
      <c r="D9756" s="223"/>
      <c r="E9756" s="227"/>
      <c r="F9756" s="230"/>
      <c r="H9756" s="220"/>
      <c r="I9756" s="223"/>
    </row>
    <row r="9757" spans="1:9">
      <c r="A9757" s="230"/>
      <c r="B9757" s="230"/>
      <c r="C9757" s="231"/>
      <c r="D9757" s="223"/>
      <c r="E9757" s="227"/>
      <c r="F9757" s="230"/>
      <c r="H9757" s="220"/>
      <c r="I9757" s="223"/>
    </row>
    <row r="9758" spans="1:9">
      <c r="A9758" s="230"/>
      <c r="B9758" s="230"/>
      <c r="C9758" s="231"/>
      <c r="D9758" s="223"/>
      <c r="E9758" s="227"/>
      <c r="F9758" s="230"/>
      <c r="H9758" s="220"/>
      <c r="I9758" s="223"/>
    </row>
    <row r="9759" spans="1:9">
      <c r="A9759" s="230"/>
      <c r="B9759" s="230"/>
      <c r="C9759" s="231"/>
      <c r="D9759" s="223"/>
      <c r="E9759" s="227"/>
      <c r="F9759" s="230"/>
      <c r="H9759" s="220"/>
      <c r="I9759" s="223"/>
    </row>
    <row r="9760" spans="1:9">
      <c r="A9760" s="230"/>
      <c r="B9760" s="230"/>
      <c r="C9760" s="231"/>
      <c r="D9760" s="223"/>
      <c r="E9760" s="227"/>
      <c r="F9760" s="230"/>
      <c r="H9760" s="220"/>
      <c r="I9760" s="223"/>
    </row>
    <row r="9761" spans="1:9">
      <c r="A9761" s="230"/>
      <c r="B9761" s="230"/>
      <c r="C9761" s="231"/>
      <c r="D9761" s="223"/>
      <c r="E9761" s="227"/>
      <c r="F9761" s="230"/>
      <c r="H9761" s="220"/>
      <c r="I9761" s="223"/>
    </row>
    <row r="9762" spans="1:9">
      <c r="A9762" s="230"/>
      <c r="B9762" s="230"/>
      <c r="C9762" s="231"/>
      <c r="D9762" s="223"/>
      <c r="E9762" s="227"/>
      <c r="F9762" s="230"/>
      <c r="H9762" s="220"/>
      <c r="I9762" s="223"/>
    </row>
    <row r="9763" spans="1:9">
      <c r="A9763" s="230"/>
      <c r="B9763" s="230"/>
      <c r="C9763" s="231"/>
      <c r="D9763" s="223"/>
      <c r="E9763" s="227"/>
      <c r="F9763" s="230"/>
      <c r="H9763" s="220"/>
      <c r="I9763" s="223"/>
    </row>
    <row r="9764" spans="1:9">
      <c r="A9764" s="230"/>
      <c r="B9764" s="230"/>
      <c r="C9764" s="231"/>
      <c r="D9764" s="223"/>
      <c r="E9764" s="227"/>
      <c r="F9764" s="230"/>
      <c r="H9764" s="220"/>
      <c r="I9764" s="223"/>
    </row>
    <row r="9765" spans="1:9">
      <c r="A9765" s="230"/>
      <c r="B9765" s="230"/>
      <c r="C9765" s="231"/>
      <c r="D9765" s="223"/>
      <c r="E9765" s="227"/>
      <c r="F9765" s="230"/>
      <c r="H9765" s="220"/>
      <c r="I9765" s="223"/>
    </row>
    <row r="9766" spans="1:9">
      <c r="A9766" s="230"/>
      <c r="B9766" s="230"/>
      <c r="C9766" s="231"/>
      <c r="D9766" s="223"/>
      <c r="E9766" s="227"/>
      <c r="F9766" s="230"/>
      <c r="H9766" s="220"/>
      <c r="I9766" s="223"/>
    </row>
    <row r="9767" spans="1:9">
      <c r="A9767" s="230"/>
      <c r="B9767" s="230"/>
      <c r="C9767" s="231"/>
      <c r="D9767" s="223"/>
      <c r="E9767" s="227"/>
      <c r="F9767" s="230"/>
      <c r="H9767" s="220"/>
      <c r="I9767" s="223"/>
    </row>
    <row r="9768" spans="1:9">
      <c r="A9768" s="230"/>
      <c r="B9768" s="230"/>
      <c r="C9768" s="231"/>
      <c r="D9768" s="223"/>
      <c r="E9768" s="227"/>
      <c r="F9768" s="230"/>
      <c r="H9768" s="220"/>
      <c r="I9768" s="223"/>
    </row>
    <row r="9769" spans="1:9">
      <c r="A9769" s="230"/>
      <c r="B9769" s="230"/>
      <c r="C9769" s="231"/>
      <c r="D9769" s="223"/>
      <c r="E9769" s="227"/>
      <c r="F9769" s="230"/>
      <c r="H9769" s="220"/>
      <c r="I9769" s="223"/>
    </row>
    <row r="9770" spans="1:9">
      <c r="A9770" s="230"/>
      <c r="B9770" s="230"/>
      <c r="C9770" s="231"/>
      <c r="D9770" s="223"/>
      <c r="E9770" s="227"/>
      <c r="F9770" s="230"/>
      <c r="H9770" s="220"/>
      <c r="I9770" s="223"/>
    </row>
    <row r="9771" spans="1:9">
      <c r="A9771" s="230"/>
      <c r="B9771" s="230"/>
      <c r="C9771" s="231"/>
      <c r="D9771" s="223"/>
      <c r="E9771" s="227"/>
      <c r="F9771" s="230"/>
      <c r="H9771" s="220"/>
      <c r="I9771" s="223"/>
    </row>
    <row r="9772" spans="1:9">
      <c r="A9772" s="230"/>
      <c r="B9772" s="230"/>
      <c r="C9772" s="231"/>
      <c r="D9772" s="223"/>
      <c r="E9772" s="227"/>
      <c r="F9772" s="230"/>
      <c r="H9772" s="220"/>
      <c r="I9772" s="223"/>
    </row>
    <row r="9773" spans="1:9">
      <c r="A9773" s="230"/>
      <c r="B9773" s="230"/>
      <c r="C9773" s="231"/>
      <c r="D9773" s="223"/>
      <c r="E9773" s="227"/>
      <c r="F9773" s="230"/>
      <c r="H9773" s="220"/>
      <c r="I9773" s="223"/>
    </row>
    <row r="9774" spans="1:9">
      <c r="A9774" s="230"/>
      <c r="B9774" s="230"/>
      <c r="C9774" s="231"/>
      <c r="D9774" s="223"/>
      <c r="E9774" s="227"/>
      <c r="F9774" s="230"/>
      <c r="H9774" s="220"/>
      <c r="I9774" s="223"/>
    </row>
    <row r="9775" spans="1:9">
      <c r="A9775" s="230"/>
      <c r="B9775" s="230"/>
      <c r="C9775" s="231"/>
      <c r="D9775" s="223"/>
      <c r="E9775" s="227"/>
      <c r="F9775" s="230"/>
      <c r="H9775" s="220"/>
      <c r="I9775" s="223"/>
    </row>
    <row r="9776" spans="1:9">
      <c r="A9776" s="230"/>
      <c r="B9776" s="230"/>
      <c r="C9776" s="231"/>
      <c r="D9776" s="223"/>
      <c r="E9776" s="227"/>
      <c r="F9776" s="230"/>
      <c r="H9776" s="220"/>
      <c r="I9776" s="223"/>
    </row>
    <row r="9777" spans="1:9">
      <c r="A9777" s="230"/>
      <c r="B9777" s="230"/>
      <c r="C9777" s="231"/>
      <c r="D9777" s="223"/>
      <c r="E9777" s="227"/>
      <c r="F9777" s="230"/>
      <c r="H9777" s="220"/>
      <c r="I9777" s="223"/>
    </row>
    <row r="9778" spans="1:9">
      <c r="A9778" s="230"/>
      <c r="B9778" s="230"/>
      <c r="C9778" s="231"/>
      <c r="D9778" s="223"/>
      <c r="E9778" s="227"/>
      <c r="F9778" s="230"/>
      <c r="H9778" s="220"/>
      <c r="I9778" s="223"/>
    </row>
    <row r="9779" spans="1:9">
      <c r="A9779" s="230"/>
      <c r="B9779" s="230"/>
      <c r="C9779" s="231"/>
      <c r="D9779" s="223"/>
      <c r="E9779" s="227"/>
      <c r="F9779" s="230"/>
      <c r="H9779" s="220"/>
      <c r="I9779" s="223"/>
    </row>
    <row r="9780" spans="1:9">
      <c r="A9780" s="230"/>
      <c r="B9780" s="230"/>
      <c r="C9780" s="231"/>
      <c r="D9780" s="223"/>
      <c r="E9780" s="227"/>
      <c r="F9780" s="230"/>
      <c r="H9780" s="220"/>
      <c r="I9780" s="223"/>
    </row>
    <row r="9781" spans="1:9">
      <c r="A9781" s="230"/>
      <c r="B9781" s="230"/>
      <c r="C9781" s="231"/>
      <c r="D9781" s="223"/>
      <c r="E9781" s="227"/>
      <c r="F9781" s="230"/>
      <c r="H9781" s="220"/>
      <c r="I9781" s="223"/>
    </row>
    <row r="9782" spans="1:9">
      <c r="A9782" s="230"/>
      <c r="B9782" s="230"/>
      <c r="C9782" s="231"/>
      <c r="D9782" s="223"/>
      <c r="E9782" s="227"/>
      <c r="F9782" s="230"/>
      <c r="H9782" s="220"/>
      <c r="I9782" s="223"/>
    </row>
    <row r="9783" spans="1:9">
      <c r="A9783" s="230"/>
      <c r="B9783" s="230"/>
      <c r="C9783" s="231"/>
      <c r="D9783" s="223"/>
      <c r="E9783" s="227"/>
      <c r="F9783" s="230"/>
      <c r="H9783" s="220"/>
      <c r="I9783" s="223"/>
    </row>
    <row r="9784" spans="1:9">
      <c r="A9784" s="230"/>
      <c r="B9784" s="230"/>
      <c r="C9784" s="231"/>
      <c r="D9784" s="223"/>
      <c r="E9784" s="227"/>
      <c r="F9784" s="230"/>
      <c r="H9784" s="220"/>
      <c r="I9784" s="223"/>
    </row>
    <row r="9785" spans="1:9">
      <c r="A9785" s="230"/>
      <c r="B9785" s="230"/>
      <c r="C9785" s="231"/>
      <c r="D9785" s="223"/>
      <c r="E9785" s="227"/>
      <c r="F9785" s="230"/>
      <c r="H9785" s="220"/>
      <c r="I9785" s="223"/>
    </row>
    <row r="9786" spans="1:9">
      <c r="A9786" s="230"/>
      <c r="B9786" s="230"/>
      <c r="C9786" s="231"/>
      <c r="D9786" s="223"/>
      <c r="E9786" s="227"/>
      <c r="F9786" s="230"/>
      <c r="H9786" s="220"/>
      <c r="I9786" s="223"/>
    </row>
    <row r="9787" spans="1:9">
      <c r="A9787" s="230"/>
      <c r="B9787" s="230"/>
      <c r="C9787" s="231"/>
      <c r="D9787" s="223"/>
      <c r="E9787" s="227"/>
      <c r="F9787" s="230"/>
      <c r="H9787" s="220"/>
      <c r="I9787" s="223"/>
    </row>
    <row r="9788" spans="1:9">
      <c r="A9788" s="230"/>
      <c r="B9788" s="230"/>
      <c r="C9788" s="231"/>
      <c r="D9788" s="223"/>
      <c r="E9788" s="227"/>
      <c r="F9788" s="230"/>
      <c r="H9788" s="220"/>
      <c r="I9788" s="223"/>
    </row>
    <row r="9789" spans="1:9">
      <c r="A9789" s="230"/>
      <c r="B9789" s="230"/>
      <c r="C9789" s="231"/>
      <c r="D9789" s="223"/>
      <c r="E9789" s="227"/>
      <c r="F9789" s="230"/>
      <c r="H9789" s="220"/>
      <c r="I9789" s="223"/>
    </row>
    <row r="9790" spans="1:9">
      <c r="A9790" s="230"/>
      <c r="B9790" s="230"/>
      <c r="C9790" s="231"/>
      <c r="D9790" s="223"/>
      <c r="E9790" s="227"/>
      <c r="F9790" s="230"/>
      <c r="H9790" s="220"/>
      <c r="I9790" s="223"/>
    </row>
    <row r="9791" spans="1:9">
      <c r="A9791" s="230"/>
      <c r="B9791" s="230"/>
      <c r="C9791" s="231"/>
      <c r="D9791" s="223"/>
      <c r="E9791" s="227"/>
      <c r="F9791" s="230"/>
      <c r="H9791" s="220"/>
      <c r="I9791" s="223"/>
    </row>
    <row r="9792" spans="1:9">
      <c r="A9792" s="230"/>
      <c r="B9792" s="230"/>
      <c r="C9792" s="231"/>
      <c r="D9792" s="223"/>
      <c r="E9792" s="227"/>
      <c r="F9792" s="230"/>
      <c r="H9792" s="220"/>
      <c r="I9792" s="223"/>
    </row>
    <row r="9793" spans="1:9">
      <c r="A9793" s="230"/>
      <c r="B9793" s="230"/>
      <c r="C9793" s="231"/>
      <c r="D9793" s="223"/>
      <c r="E9793" s="227"/>
      <c r="F9793" s="230"/>
      <c r="H9793" s="220"/>
      <c r="I9793" s="223"/>
    </row>
    <row r="9794" spans="1:9">
      <c r="A9794" s="230"/>
      <c r="B9794" s="230"/>
      <c r="C9794" s="231"/>
      <c r="D9794" s="223"/>
      <c r="E9794" s="227"/>
      <c r="F9794" s="230"/>
      <c r="H9794" s="220"/>
      <c r="I9794" s="223"/>
    </row>
    <row r="9795" spans="1:9">
      <c r="A9795" s="230"/>
      <c r="B9795" s="230"/>
      <c r="C9795" s="231"/>
      <c r="D9795" s="223"/>
      <c r="E9795" s="227"/>
      <c r="F9795" s="230"/>
      <c r="H9795" s="220"/>
      <c r="I9795" s="223"/>
    </row>
    <row r="9796" spans="1:9">
      <c r="A9796" s="230"/>
      <c r="B9796" s="230"/>
      <c r="C9796" s="231"/>
      <c r="D9796" s="223"/>
      <c r="E9796" s="227"/>
      <c r="F9796" s="230"/>
      <c r="H9796" s="220"/>
      <c r="I9796" s="223"/>
    </row>
    <row r="9797" spans="1:9">
      <c r="A9797" s="230"/>
      <c r="B9797" s="230"/>
      <c r="C9797" s="231"/>
      <c r="D9797" s="223"/>
      <c r="E9797" s="227"/>
      <c r="F9797" s="230"/>
      <c r="H9797" s="220"/>
      <c r="I9797" s="223"/>
    </row>
    <row r="9798" spans="1:9">
      <c r="A9798" s="230"/>
      <c r="B9798" s="230"/>
      <c r="C9798" s="231"/>
      <c r="D9798" s="223"/>
      <c r="E9798" s="227"/>
      <c r="F9798" s="230"/>
      <c r="H9798" s="220"/>
      <c r="I9798" s="223"/>
    </row>
    <row r="9799" spans="1:9">
      <c r="A9799" s="230"/>
      <c r="B9799" s="230"/>
      <c r="C9799" s="231"/>
      <c r="D9799" s="223"/>
      <c r="E9799" s="227"/>
      <c r="F9799" s="230"/>
      <c r="H9799" s="220"/>
      <c r="I9799" s="223"/>
    </row>
    <row r="9800" spans="1:9">
      <c r="A9800" s="230"/>
      <c r="B9800" s="230"/>
      <c r="C9800" s="231"/>
      <c r="D9800" s="223"/>
      <c r="E9800" s="227"/>
      <c r="F9800" s="230"/>
      <c r="H9800" s="220"/>
      <c r="I9800" s="223"/>
    </row>
    <row r="9801" spans="1:9">
      <c r="A9801" s="230"/>
      <c r="B9801" s="230"/>
      <c r="C9801" s="231"/>
      <c r="D9801" s="223"/>
      <c r="E9801" s="227"/>
      <c r="F9801" s="230"/>
      <c r="H9801" s="220"/>
      <c r="I9801" s="223"/>
    </row>
    <row r="9802" spans="1:9">
      <c r="A9802" s="230"/>
      <c r="B9802" s="230"/>
      <c r="C9802" s="231"/>
      <c r="D9802" s="223"/>
      <c r="E9802" s="227"/>
      <c r="F9802" s="230"/>
      <c r="H9802" s="220"/>
      <c r="I9802" s="223"/>
    </row>
    <row r="9803" spans="1:9">
      <c r="A9803" s="230"/>
      <c r="B9803" s="230"/>
      <c r="C9803" s="231"/>
      <c r="D9803" s="223"/>
      <c r="E9803" s="227"/>
      <c r="F9803" s="230"/>
      <c r="H9803" s="220"/>
      <c r="I9803" s="223"/>
    </row>
    <row r="9804" spans="1:9">
      <c r="A9804" s="230"/>
      <c r="B9804" s="230"/>
      <c r="C9804" s="231"/>
      <c r="D9804" s="223"/>
      <c r="E9804" s="227"/>
      <c r="F9804" s="230"/>
      <c r="H9804" s="220"/>
      <c r="I9804" s="223"/>
    </row>
    <row r="9805" spans="1:9">
      <c r="A9805" s="230"/>
      <c r="B9805" s="230"/>
      <c r="C9805" s="231"/>
      <c r="D9805" s="223"/>
      <c r="E9805" s="227"/>
      <c r="F9805" s="230"/>
      <c r="H9805" s="220"/>
      <c r="I9805" s="223"/>
    </row>
    <row r="9806" spans="1:9">
      <c r="A9806" s="230"/>
      <c r="B9806" s="230"/>
      <c r="C9806" s="231"/>
      <c r="D9806" s="223"/>
      <c r="E9806" s="227"/>
      <c r="F9806" s="230"/>
      <c r="H9806" s="220"/>
      <c r="I9806" s="223"/>
    </row>
    <row r="9807" spans="1:9">
      <c r="A9807" s="230"/>
      <c r="B9807" s="230"/>
      <c r="C9807" s="231"/>
      <c r="D9807" s="223"/>
      <c r="E9807" s="227"/>
      <c r="F9807" s="230"/>
      <c r="H9807" s="220"/>
      <c r="I9807" s="223"/>
    </row>
    <row r="9808" spans="1:9">
      <c r="A9808" s="230"/>
      <c r="B9808" s="230"/>
      <c r="C9808" s="231"/>
      <c r="D9808" s="223"/>
      <c r="E9808" s="227"/>
      <c r="F9808" s="230"/>
      <c r="H9808" s="220"/>
      <c r="I9808" s="223"/>
    </row>
    <row r="9809" spans="1:9">
      <c r="A9809" s="230"/>
      <c r="B9809" s="230"/>
      <c r="C9809" s="231"/>
      <c r="D9809" s="223"/>
      <c r="E9809" s="227"/>
      <c r="F9809" s="230"/>
      <c r="H9809" s="220"/>
      <c r="I9809" s="223"/>
    </row>
    <row r="9810" spans="1:9">
      <c r="A9810" s="230"/>
      <c r="B9810" s="230"/>
      <c r="C9810" s="231"/>
      <c r="D9810" s="223"/>
      <c r="E9810" s="227"/>
      <c r="F9810" s="230"/>
      <c r="H9810" s="220"/>
      <c r="I9810" s="223"/>
    </row>
    <row r="9811" spans="1:9">
      <c r="A9811" s="230"/>
      <c r="B9811" s="230"/>
      <c r="C9811" s="231"/>
      <c r="D9811" s="223"/>
      <c r="E9811" s="227"/>
      <c r="F9811" s="230"/>
      <c r="H9811" s="220"/>
      <c r="I9811" s="223"/>
    </row>
    <row r="9812" spans="1:9">
      <c r="A9812" s="230"/>
      <c r="B9812" s="230"/>
      <c r="C9812" s="231"/>
      <c r="D9812" s="223"/>
      <c r="E9812" s="227"/>
      <c r="F9812" s="230"/>
      <c r="H9812" s="220"/>
      <c r="I9812" s="223"/>
    </row>
    <row r="9813" spans="1:9">
      <c r="A9813" s="230"/>
      <c r="B9813" s="230"/>
      <c r="C9813" s="231"/>
      <c r="D9813" s="223"/>
      <c r="E9813" s="227"/>
      <c r="F9813" s="230"/>
      <c r="H9813" s="220"/>
      <c r="I9813" s="223"/>
    </row>
    <row r="9814" spans="1:9">
      <c r="A9814" s="230"/>
      <c r="B9814" s="230"/>
      <c r="C9814" s="231"/>
      <c r="D9814" s="223"/>
      <c r="E9814" s="227"/>
      <c r="F9814" s="230"/>
      <c r="H9814" s="220"/>
      <c r="I9814" s="223"/>
    </row>
    <row r="9815" spans="1:9">
      <c r="A9815" s="230"/>
      <c r="B9815" s="230"/>
      <c r="C9815" s="231"/>
      <c r="D9815" s="223"/>
      <c r="E9815" s="227"/>
      <c r="F9815" s="230"/>
      <c r="H9815" s="220"/>
      <c r="I9815" s="223"/>
    </row>
    <row r="9816" spans="1:9">
      <c r="A9816" s="230"/>
      <c r="B9816" s="230"/>
      <c r="C9816" s="231"/>
      <c r="D9816" s="223"/>
      <c r="E9816" s="227"/>
      <c r="F9816" s="230"/>
      <c r="H9816" s="220"/>
      <c r="I9816" s="223"/>
    </row>
    <row r="9817" spans="1:9">
      <c r="A9817" s="230"/>
      <c r="B9817" s="230"/>
      <c r="C9817" s="231"/>
      <c r="D9817" s="223"/>
      <c r="E9817" s="227"/>
      <c r="F9817" s="230"/>
      <c r="H9817" s="220"/>
      <c r="I9817" s="223"/>
    </row>
    <row r="9818" spans="1:9">
      <c r="A9818" s="230"/>
      <c r="B9818" s="230"/>
      <c r="C9818" s="231"/>
      <c r="D9818" s="223"/>
      <c r="E9818" s="227"/>
      <c r="F9818" s="230"/>
      <c r="H9818" s="220"/>
      <c r="I9818" s="223"/>
    </row>
    <row r="9819" spans="1:9">
      <c r="A9819" s="230"/>
      <c r="B9819" s="230"/>
      <c r="C9819" s="231"/>
      <c r="D9819" s="223"/>
      <c r="E9819" s="227"/>
      <c r="F9819" s="230"/>
      <c r="H9819" s="220"/>
      <c r="I9819" s="223"/>
    </row>
    <row r="9820" spans="1:9">
      <c r="A9820" s="230"/>
      <c r="B9820" s="230"/>
      <c r="C9820" s="231"/>
      <c r="D9820" s="223"/>
      <c r="E9820" s="227"/>
      <c r="F9820" s="230"/>
      <c r="H9820" s="220"/>
      <c r="I9820" s="223"/>
    </row>
    <row r="9821" spans="1:9">
      <c r="A9821" s="230"/>
      <c r="B9821" s="230"/>
      <c r="C9821" s="231"/>
      <c r="D9821" s="223"/>
      <c r="E9821" s="227"/>
      <c r="F9821" s="230"/>
      <c r="H9821" s="220"/>
      <c r="I9821" s="223"/>
    </row>
    <row r="9822" spans="1:9">
      <c r="A9822" s="230"/>
      <c r="B9822" s="230"/>
      <c r="C9822" s="231"/>
      <c r="D9822" s="223"/>
      <c r="E9822" s="227"/>
      <c r="F9822" s="230"/>
      <c r="H9822" s="220"/>
      <c r="I9822" s="223"/>
    </row>
    <row r="9823" spans="1:9">
      <c r="A9823" s="230"/>
      <c r="B9823" s="230"/>
      <c r="C9823" s="231"/>
      <c r="D9823" s="223"/>
      <c r="E9823" s="227"/>
      <c r="F9823" s="230"/>
      <c r="H9823" s="220"/>
      <c r="I9823" s="223"/>
    </row>
    <row r="9824" spans="1:9">
      <c r="A9824" s="230"/>
      <c r="B9824" s="230"/>
      <c r="C9824" s="231"/>
      <c r="D9824" s="223"/>
      <c r="E9824" s="227"/>
      <c r="F9824" s="230"/>
      <c r="H9824" s="220"/>
      <c r="I9824" s="223"/>
    </row>
    <row r="9825" spans="1:9">
      <c r="A9825" s="230"/>
      <c r="B9825" s="230"/>
      <c r="C9825" s="231"/>
      <c r="D9825" s="223"/>
      <c r="E9825" s="227"/>
      <c r="F9825" s="230"/>
      <c r="H9825" s="220"/>
      <c r="I9825" s="223"/>
    </row>
    <row r="9826" spans="1:9">
      <c r="A9826" s="230"/>
      <c r="B9826" s="230"/>
      <c r="C9826" s="231"/>
      <c r="D9826" s="223"/>
      <c r="E9826" s="227"/>
      <c r="F9826" s="230"/>
      <c r="H9826" s="220"/>
      <c r="I9826" s="223"/>
    </row>
    <row r="9827" spans="1:9">
      <c r="A9827" s="230"/>
      <c r="B9827" s="230"/>
      <c r="C9827" s="231"/>
      <c r="D9827" s="223"/>
      <c r="E9827" s="227"/>
      <c r="F9827" s="230"/>
      <c r="H9827" s="220"/>
      <c r="I9827" s="223"/>
    </row>
    <row r="9828" spans="1:9">
      <c r="A9828" s="230"/>
      <c r="B9828" s="230"/>
      <c r="C9828" s="231"/>
      <c r="D9828" s="223"/>
      <c r="E9828" s="227"/>
      <c r="F9828" s="230"/>
      <c r="H9828" s="220"/>
      <c r="I9828" s="223"/>
    </row>
    <row r="9829" spans="1:9">
      <c r="A9829" s="230"/>
      <c r="B9829" s="230"/>
      <c r="C9829" s="231"/>
      <c r="D9829" s="223"/>
      <c r="E9829" s="227"/>
      <c r="F9829" s="230"/>
      <c r="H9829" s="220"/>
      <c r="I9829" s="223"/>
    </row>
    <row r="9830" spans="1:9">
      <c r="A9830" s="230"/>
      <c r="B9830" s="230"/>
      <c r="C9830" s="231"/>
      <c r="D9830" s="223"/>
      <c r="E9830" s="227"/>
      <c r="F9830" s="230"/>
      <c r="H9830" s="220"/>
      <c r="I9830" s="223"/>
    </row>
    <row r="9831" spans="1:9">
      <c r="A9831" s="230"/>
      <c r="B9831" s="230"/>
      <c r="C9831" s="231"/>
      <c r="D9831" s="223"/>
      <c r="E9831" s="227"/>
      <c r="F9831" s="230"/>
      <c r="H9831" s="220"/>
      <c r="I9831" s="223"/>
    </row>
    <row r="9832" spans="1:9">
      <c r="A9832" s="230"/>
      <c r="B9832" s="230"/>
      <c r="C9832" s="231"/>
      <c r="D9832" s="223"/>
      <c r="E9832" s="227"/>
      <c r="F9832" s="230"/>
      <c r="H9832" s="220"/>
      <c r="I9832" s="223"/>
    </row>
    <row r="9833" spans="1:9">
      <c r="A9833" s="230"/>
      <c r="B9833" s="230"/>
      <c r="C9833" s="231"/>
      <c r="D9833" s="223"/>
      <c r="E9833" s="227"/>
      <c r="F9833" s="230"/>
      <c r="H9833" s="220"/>
      <c r="I9833" s="223"/>
    </row>
    <row r="9834" spans="1:9">
      <c r="A9834" s="230"/>
      <c r="B9834" s="230"/>
      <c r="C9834" s="231"/>
      <c r="D9834" s="223"/>
      <c r="E9834" s="227"/>
      <c r="F9834" s="230"/>
      <c r="H9834" s="220"/>
      <c r="I9834" s="223"/>
    </row>
    <row r="9835" spans="1:9">
      <c r="A9835" s="230"/>
      <c r="B9835" s="230"/>
      <c r="C9835" s="231"/>
      <c r="D9835" s="223"/>
      <c r="E9835" s="227"/>
      <c r="F9835" s="230"/>
      <c r="H9835" s="220"/>
      <c r="I9835" s="223"/>
    </row>
    <row r="9836" spans="1:9">
      <c r="A9836" s="230"/>
      <c r="B9836" s="230"/>
      <c r="C9836" s="231"/>
      <c r="D9836" s="223"/>
      <c r="E9836" s="227"/>
      <c r="F9836" s="230"/>
      <c r="H9836" s="220"/>
      <c r="I9836" s="223"/>
    </row>
    <row r="9837" spans="1:9">
      <c r="A9837" s="230"/>
      <c r="B9837" s="230"/>
      <c r="C9837" s="231"/>
      <c r="D9837" s="223"/>
      <c r="E9837" s="227"/>
      <c r="F9837" s="230"/>
      <c r="H9837" s="220"/>
      <c r="I9837" s="223"/>
    </row>
    <row r="9838" spans="1:9">
      <c r="A9838" s="230"/>
      <c r="B9838" s="230"/>
      <c r="C9838" s="231"/>
      <c r="D9838" s="223"/>
      <c r="E9838" s="227"/>
      <c r="F9838" s="230"/>
      <c r="H9838" s="220"/>
      <c r="I9838" s="223"/>
    </row>
    <row r="9839" spans="1:9">
      <c r="A9839" s="230"/>
      <c r="B9839" s="230"/>
      <c r="C9839" s="231"/>
      <c r="D9839" s="223"/>
      <c r="E9839" s="227"/>
      <c r="F9839" s="230"/>
      <c r="H9839" s="220"/>
      <c r="I9839" s="223"/>
    </row>
    <row r="9840" spans="1:9">
      <c r="A9840" s="230"/>
      <c r="B9840" s="230"/>
      <c r="C9840" s="231"/>
      <c r="D9840" s="223"/>
      <c r="E9840" s="227"/>
      <c r="F9840" s="230"/>
      <c r="H9840" s="220"/>
      <c r="I9840" s="223"/>
    </row>
    <row r="9841" spans="1:9">
      <c r="A9841" s="230"/>
      <c r="B9841" s="230"/>
      <c r="C9841" s="231"/>
      <c r="D9841" s="223"/>
      <c r="E9841" s="227"/>
      <c r="F9841" s="230"/>
      <c r="H9841" s="220"/>
      <c r="I9841" s="223"/>
    </row>
    <row r="9842" spans="1:9">
      <c r="A9842" s="230"/>
      <c r="B9842" s="230"/>
      <c r="C9842" s="231"/>
      <c r="D9842" s="223"/>
      <c r="E9842" s="227"/>
      <c r="F9842" s="230"/>
      <c r="H9842" s="220"/>
      <c r="I9842" s="223"/>
    </row>
    <row r="9843" spans="1:9">
      <c r="A9843" s="230"/>
      <c r="B9843" s="230"/>
      <c r="C9843" s="231"/>
      <c r="D9843" s="223"/>
      <c r="E9843" s="227"/>
      <c r="F9843" s="230"/>
      <c r="H9843" s="220"/>
      <c r="I9843" s="223"/>
    </row>
    <row r="9844" spans="1:9">
      <c r="A9844" s="230"/>
      <c r="B9844" s="230"/>
      <c r="C9844" s="231"/>
      <c r="D9844" s="223"/>
      <c r="E9844" s="227"/>
      <c r="F9844" s="230"/>
      <c r="H9844" s="220"/>
      <c r="I9844" s="223"/>
    </row>
    <row r="9845" spans="1:9">
      <c r="A9845" s="230"/>
      <c r="B9845" s="230"/>
      <c r="C9845" s="231"/>
      <c r="D9845" s="223"/>
      <c r="E9845" s="227"/>
      <c r="F9845" s="230"/>
      <c r="H9845" s="220"/>
      <c r="I9845" s="223"/>
    </row>
    <row r="9846" spans="1:9">
      <c r="A9846" s="230"/>
      <c r="B9846" s="230"/>
      <c r="C9846" s="231"/>
      <c r="D9846" s="223"/>
      <c r="E9846" s="227"/>
      <c r="F9846" s="230"/>
      <c r="H9846" s="220"/>
      <c r="I9846" s="223"/>
    </row>
    <row r="9847" spans="1:9">
      <c r="A9847" s="230"/>
      <c r="B9847" s="230"/>
      <c r="C9847" s="231"/>
      <c r="D9847" s="223"/>
      <c r="E9847" s="227"/>
      <c r="F9847" s="230"/>
      <c r="H9847" s="220"/>
      <c r="I9847" s="223"/>
    </row>
    <row r="9848" spans="1:9">
      <c r="A9848" s="230"/>
      <c r="B9848" s="230"/>
      <c r="C9848" s="231"/>
      <c r="D9848" s="223"/>
      <c r="E9848" s="227"/>
      <c r="F9848" s="230"/>
      <c r="H9848" s="220"/>
      <c r="I9848" s="223"/>
    </row>
    <row r="9849" spans="1:9">
      <c r="A9849" s="230"/>
      <c r="B9849" s="230"/>
      <c r="C9849" s="231"/>
      <c r="D9849" s="223"/>
      <c r="E9849" s="227"/>
      <c r="F9849" s="230"/>
      <c r="H9849" s="220"/>
      <c r="I9849" s="223"/>
    </row>
    <row r="9850" spans="1:9">
      <c r="A9850" s="230"/>
      <c r="B9850" s="230"/>
      <c r="C9850" s="231"/>
      <c r="D9850" s="223"/>
      <c r="E9850" s="227"/>
      <c r="F9850" s="230"/>
      <c r="H9850" s="220"/>
      <c r="I9850" s="223"/>
    </row>
    <row r="9851" spans="1:9">
      <c r="A9851" s="230"/>
      <c r="B9851" s="230"/>
      <c r="C9851" s="231"/>
      <c r="D9851" s="223"/>
      <c r="E9851" s="227"/>
      <c r="F9851" s="230"/>
      <c r="H9851" s="220"/>
      <c r="I9851" s="223"/>
    </row>
    <row r="9852" spans="1:9">
      <c r="A9852" s="230"/>
      <c r="B9852" s="230"/>
      <c r="C9852" s="231"/>
      <c r="D9852" s="223"/>
      <c r="E9852" s="227"/>
      <c r="F9852" s="230"/>
      <c r="H9852" s="220"/>
      <c r="I9852" s="223"/>
    </row>
    <row r="9853" spans="1:9">
      <c r="A9853" s="230"/>
      <c r="B9853" s="230"/>
      <c r="C9853" s="231"/>
      <c r="D9853" s="223"/>
      <c r="E9853" s="227"/>
      <c r="F9853" s="230"/>
      <c r="H9853" s="220"/>
      <c r="I9853" s="223"/>
    </row>
    <row r="9854" spans="1:9">
      <c r="A9854" s="230"/>
      <c r="B9854" s="230"/>
      <c r="C9854" s="231"/>
      <c r="D9854" s="223"/>
      <c r="E9854" s="227"/>
      <c r="F9854" s="230"/>
      <c r="H9854" s="220"/>
      <c r="I9854" s="223"/>
    </row>
    <row r="9855" spans="1:9">
      <c r="A9855" s="230"/>
      <c r="B9855" s="230"/>
      <c r="C9855" s="231"/>
      <c r="D9855" s="223"/>
      <c r="E9855" s="227"/>
      <c r="F9855" s="230"/>
      <c r="H9855" s="220"/>
      <c r="I9855" s="223"/>
    </row>
    <row r="9856" spans="1:9">
      <c r="A9856" s="230"/>
      <c r="B9856" s="230"/>
      <c r="C9856" s="231"/>
      <c r="D9856" s="223"/>
      <c r="E9856" s="227"/>
      <c r="F9856" s="230"/>
      <c r="H9856" s="220"/>
      <c r="I9856" s="223"/>
    </row>
    <row r="9857" spans="1:9">
      <c r="A9857" s="230"/>
      <c r="B9857" s="230"/>
      <c r="C9857" s="231"/>
      <c r="D9857" s="223"/>
      <c r="E9857" s="227"/>
      <c r="F9857" s="230"/>
      <c r="H9857" s="220"/>
      <c r="I9857" s="223"/>
    </row>
    <row r="9858" spans="1:9">
      <c r="A9858" s="230"/>
      <c r="B9858" s="230"/>
      <c r="C9858" s="231"/>
      <c r="D9858" s="223"/>
      <c r="E9858" s="227"/>
      <c r="F9858" s="230"/>
      <c r="H9858" s="220"/>
      <c r="I9858" s="223"/>
    </row>
    <row r="9859" spans="1:9">
      <c r="A9859" s="230"/>
      <c r="B9859" s="230"/>
      <c r="C9859" s="231"/>
      <c r="D9859" s="223"/>
      <c r="E9859" s="227"/>
      <c r="F9859" s="230"/>
      <c r="H9859" s="220"/>
      <c r="I9859" s="223"/>
    </row>
    <row r="9860" spans="1:9">
      <c r="A9860" s="230"/>
      <c r="B9860" s="230"/>
      <c r="C9860" s="231"/>
      <c r="D9860" s="223"/>
      <c r="E9860" s="227"/>
      <c r="F9860" s="230"/>
      <c r="H9860" s="220"/>
      <c r="I9860" s="223"/>
    </row>
    <row r="9861" spans="1:9">
      <c r="A9861" s="230"/>
      <c r="B9861" s="230"/>
      <c r="C9861" s="231"/>
      <c r="D9861" s="223"/>
      <c r="E9861" s="227"/>
      <c r="F9861" s="230"/>
      <c r="H9861" s="220"/>
      <c r="I9861" s="223"/>
    </row>
    <row r="9862" spans="1:9">
      <c r="A9862" s="230"/>
      <c r="B9862" s="230"/>
      <c r="C9862" s="231"/>
      <c r="D9862" s="223"/>
      <c r="E9862" s="227"/>
      <c r="F9862" s="230"/>
      <c r="H9862" s="220"/>
      <c r="I9862" s="223"/>
    </row>
    <row r="9863" spans="1:9">
      <c r="A9863" s="230"/>
      <c r="B9863" s="230"/>
      <c r="C9863" s="231"/>
      <c r="D9863" s="223"/>
      <c r="E9863" s="227"/>
      <c r="F9863" s="230"/>
      <c r="H9863" s="220"/>
      <c r="I9863" s="223"/>
    </row>
    <row r="9864" spans="1:9">
      <c r="A9864" s="230"/>
      <c r="B9864" s="230"/>
      <c r="C9864" s="231"/>
      <c r="D9864" s="223"/>
      <c r="E9864" s="227"/>
      <c r="F9864" s="230"/>
      <c r="H9864" s="220"/>
      <c r="I9864" s="223"/>
    </row>
    <row r="9865" spans="1:9">
      <c r="A9865" s="230"/>
      <c r="B9865" s="230"/>
      <c r="C9865" s="231"/>
      <c r="D9865" s="223"/>
      <c r="E9865" s="227"/>
      <c r="F9865" s="230"/>
      <c r="H9865" s="220"/>
      <c r="I9865" s="223"/>
    </row>
    <row r="9866" spans="1:9">
      <c r="A9866" s="230"/>
      <c r="B9866" s="230"/>
      <c r="C9866" s="231"/>
      <c r="D9866" s="223"/>
      <c r="E9866" s="227"/>
      <c r="F9866" s="230"/>
      <c r="H9866" s="220"/>
      <c r="I9866" s="223"/>
    </row>
    <row r="9867" spans="1:9">
      <c r="A9867" s="230"/>
      <c r="B9867" s="230"/>
      <c r="C9867" s="231"/>
      <c r="D9867" s="223"/>
      <c r="E9867" s="227"/>
      <c r="F9867" s="230"/>
      <c r="H9867" s="220"/>
      <c r="I9867" s="223"/>
    </row>
    <row r="9868" spans="1:9">
      <c r="A9868" s="230"/>
      <c r="B9868" s="230"/>
      <c r="C9868" s="231"/>
      <c r="D9868" s="223"/>
      <c r="E9868" s="227"/>
      <c r="F9868" s="230"/>
      <c r="H9868" s="220"/>
      <c r="I9868" s="223"/>
    </row>
    <row r="9869" spans="1:9">
      <c r="A9869" s="230"/>
      <c r="B9869" s="230"/>
      <c r="C9869" s="231"/>
      <c r="D9869" s="223"/>
      <c r="E9869" s="227"/>
      <c r="F9869" s="230"/>
      <c r="H9869" s="220"/>
      <c r="I9869" s="223"/>
    </row>
    <row r="9870" spans="1:9">
      <c r="A9870" s="230"/>
      <c r="B9870" s="230"/>
      <c r="C9870" s="231"/>
      <c r="D9870" s="223"/>
      <c r="E9870" s="227"/>
      <c r="F9870" s="230"/>
      <c r="H9870" s="220"/>
      <c r="I9870" s="223"/>
    </row>
    <row r="9871" spans="1:9">
      <c r="A9871" s="230"/>
      <c r="B9871" s="230"/>
      <c r="C9871" s="231"/>
      <c r="D9871" s="223"/>
      <c r="E9871" s="227"/>
      <c r="F9871" s="230"/>
      <c r="H9871" s="220"/>
      <c r="I9871" s="223"/>
    </row>
    <row r="9872" spans="1:9">
      <c r="A9872" s="230"/>
      <c r="B9872" s="230"/>
      <c r="C9872" s="231"/>
      <c r="D9872" s="223"/>
      <c r="E9872" s="227"/>
      <c r="F9872" s="230"/>
      <c r="H9872" s="220"/>
      <c r="I9872" s="223"/>
    </row>
    <row r="9873" spans="1:9">
      <c r="A9873" s="230"/>
      <c r="B9873" s="230"/>
      <c r="C9873" s="231"/>
      <c r="D9873" s="223"/>
      <c r="E9873" s="227"/>
      <c r="F9873" s="230"/>
      <c r="H9873" s="220"/>
      <c r="I9873" s="223"/>
    </row>
    <row r="9874" spans="1:9">
      <c r="A9874" s="230"/>
      <c r="B9874" s="230"/>
      <c r="C9874" s="231"/>
      <c r="D9874" s="223"/>
      <c r="E9874" s="227"/>
      <c r="F9874" s="230"/>
      <c r="H9874" s="220"/>
      <c r="I9874" s="223"/>
    </row>
    <row r="9875" spans="1:9">
      <c r="A9875" s="230"/>
      <c r="B9875" s="230"/>
      <c r="C9875" s="231"/>
      <c r="D9875" s="223"/>
      <c r="E9875" s="227"/>
      <c r="F9875" s="230"/>
      <c r="H9875" s="220"/>
      <c r="I9875" s="223"/>
    </row>
    <row r="9876" spans="1:9">
      <c r="A9876" s="230"/>
      <c r="B9876" s="230"/>
      <c r="C9876" s="231"/>
      <c r="D9876" s="223"/>
      <c r="E9876" s="227"/>
      <c r="F9876" s="230"/>
      <c r="H9876" s="220"/>
      <c r="I9876" s="223"/>
    </row>
    <row r="9877" spans="1:9">
      <c r="A9877" s="230"/>
      <c r="B9877" s="230"/>
      <c r="C9877" s="231"/>
      <c r="D9877" s="223"/>
      <c r="E9877" s="227"/>
      <c r="F9877" s="230"/>
      <c r="H9877" s="220"/>
      <c r="I9877" s="223"/>
    </row>
    <row r="9878" spans="1:9">
      <c r="A9878" s="230"/>
      <c r="B9878" s="230"/>
      <c r="C9878" s="231"/>
      <c r="D9878" s="223"/>
      <c r="E9878" s="227"/>
      <c r="F9878" s="230"/>
      <c r="H9878" s="220"/>
      <c r="I9878" s="223"/>
    </row>
    <row r="9879" spans="1:9">
      <c r="A9879" s="230"/>
      <c r="B9879" s="230"/>
      <c r="C9879" s="231"/>
      <c r="D9879" s="223"/>
      <c r="E9879" s="227"/>
      <c r="F9879" s="230"/>
      <c r="H9879" s="220"/>
      <c r="I9879" s="223"/>
    </row>
    <row r="9880" spans="1:9">
      <c r="A9880" s="230"/>
      <c r="B9880" s="230"/>
      <c r="C9880" s="231"/>
      <c r="D9880" s="223"/>
      <c r="E9880" s="227"/>
      <c r="F9880" s="230"/>
      <c r="H9880" s="220"/>
      <c r="I9880" s="223"/>
    </row>
    <row r="9881" spans="1:9">
      <c r="A9881" s="230"/>
      <c r="B9881" s="230"/>
      <c r="C9881" s="231"/>
      <c r="D9881" s="223"/>
      <c r="E9881" s="227"/>
      <c r="F9881" s="230"/>
      <c r="H9881" s="220"/>
      <c r="I9881" s="223"/>
    </row>
    <row r="9882" spans="1:9">
      <c r="A9882" s="230"/>
      <c r="B9882" s="230"/>
      <c r="C9882" s="231"/>
      <c r="D9882" s="223"/>
      <c r="E9882" s="227"/>
      <c r="F9882" s="230"/>
      <c r="H9882" s="220"/>
      <c r="I9882" s="223"/>
    </row>
    <row r="9883" spans="1:9">
      <c r="A9883" s="230"/>
      <c r="B9883" s="230"/>
      <c r="C9883" s="231"/>
      <c r="D9883" s="223"/>
      <c r="E9883" s="227"/>
      <c r="F9883" s="230"/>
      <c r="H9883" s="220"/>
      <c r="I9883" s="223"/>
    </row>
    <row r="9884" spans="1:9">
      <c r="A9884" s="230"/>
      <c r="B9884" s="230"/>
      <c r="C9884" s="231"/>
      <c r="D9884" s="223"/>
      <c r="E9884" s="227"/>
      <c r="F9884" s="230"/>
      <c r="H9884" s="220"/>
      <c r="I9884" s="223"/>
    </row>
    <row r="9885" spans="1:9">
      <c r="A9885" s="230"/>
      <c r="B9885" s="230"/>
      <c r="C9885" s="231"/>
      <c r="D9885" s="223"/>
      <c r="E9885" s="227"/>
      <c r="F9885" s="230"/>
      <c r="H9885" s="220"/>
      <c r="I9885" s="223"/>
    </row>
    <row r="9886" spans="1:9">
      <c r="A9886" s="230"/>
      <c r="B9886" s="230"/>
      <c r="C9886" s="231"/>
      <c r="D9886" s="223"/>
      <c r="E9886" s="227"/>
      <c r="F9886" s="230"/>
      <c r="H9886" s="220"/>
      <c r="I9886" s="223"/>
    </row>
    <row r="9887" spans="1:9">
      <c r="A9887" s="230"/>
      <c r="B9887" s="230"/>
      <c r="C9887" s="231"/>
      <c r="D9887" s="223"/>
      <c r="E9887" s="227"/>
      <c r="F9887" s="230"/>
      <c r="H9887" s="220"/>
      <c r="I9887" s="223"/>
    </row>
    <row r="9888" spans="1:9">
      <c r="A9888" s="230"/>
      <c r="B9888" s="230"/>
      <c r="C9888" s="231"/>
      <c r="D9888" s="223"/>
      <c r="E9888" s="227"/>
      <c r="F9888" s="230"/>
      <c r="H9888" s="220"/>
      <c r="I9888" s="223"/>
    </row>
    <row r="9889" spans="1:9">
      <c r="A9889" s="230"/>
      <c r="B9889" s="230"/>
      <c r="C9889" s="231"/>
      <c r="D9889" s="223"/>
      <c r="E9889" s="227"/>
      <c r="F9889" s="230"/>
      <c r="H9889" s="220"/>
      <c r="I9889" s="223"/>
    </row>
    <row r="9890" spans="1:9">
      <c r="A9890" s="230"/>
      <c r="B9890" s="230"/>
      <c r="C9890" s="231"/>
      <c r="D9890" s="223"/>
      <c r="E9890" s="227"/>
      <c r="F9890" s="230"/>
      <c r="H9890" s="220"/>
      <c r="I9890" s="223"/>
    </row>
    <row r="9891" spans="1:9">
      <c r="A9891" s="230"/>
      <c r="B9891" s="230"/>
      <c r="C9891" s="231"/>
      <c r="D9891" s="223"/>
      <c r="E9891" s="227"/>
      <c r="F9891" s="230"/>
      <c r="H9891" s="220"/>
      <c r="I9891" s="223"/>
    </row>
    <row r="9892" spans="1:9">
      <c r="A9892" s="230"/>
      <c r="B9892" s="230"/>
      <c r="C9892" s="231"/>
      <c r="D9892" s="223"/>
      <c r="E9892" s="227"/>
      <c r="F9892" s="230"/>
      <c r="H9892" s="220"/>
      <c r="I9892" s="223"/>
    </row>
    <row r="9893" spans="1:9">
      <c r="A9893" s="230"/>
      <c r="B9893" s="230"/>
      <c r="C9893" s="231"/>
      <c r="D9893" s="223"/>
      <c r="E9893" s="227"/>
      <c r="F9893" s="230"/>
      <c r="H9893" s="220"/>
      <c r="I9893" s="223"/>
    </row>
    <row r="9894" spans="1:9">
      <c r="A9894" s="230"/>
      <c r="B9894" s="230"/>
      <c r="C9894" s="231"/>
      <c r="D9894" s="223"/>
      <c r="E9894" s="227"/>
      <c r="F9894" s="230"/>
      <c r="H9894" s="220"/>
      <c r="I9894" s="223"/>
    </row>
    <row r="9895" spans="1:9">
      <c r="A9895" s="230"/>
      <c r="B9895" s="230"/>
      <c r="C9895" s="231"/>
      <c r="D9895" s="223"/>
      <c r="E9895" s="227"/>
      <c r="F9895" s="230"/>
      <c r="H9895" s="220"/>
      <c r="I9895" s="223"/>
    </row>
    <row r="9896" spans="1:9">
      <c r="A9896" s="230"/>
      <c r="B9896" s="230"/>
      <c r="C9896" s="231"/>
      <c r="D9896" s="223"/>
      <c r="E9896" s="227"/>
      <c r="F9896" s="230"/>
      <c r="H9896" s="220"/>
      <c r="I9896" s="223"/>
    </row>
    <row r="9897" spans="1:9">
      <c r="A9897" s="230"/>
      <c r="B9897" s="230"/>
      <c r="C9897" s="231"/>
      <c r="D9897" s="223"/>
      <c r="E9897" s="227"/>
      <c r="F9897" s="230"/>
      <c r="H9897" s="220"/>
      <c r="I9897" s="223"/>
    </row>
    <row r="9898" spans="1:9">
      <c r="A9898" s="230"/>
      <c r="B9898" s="230"/>
      <c r="C9898" s="231"/>
      <c r="D9898" s="223"/>
      <c r="E9898" s="227"/>
      <c r="F9898" s="230"/>
      <c r="H9898" s="220"/>
      <c r="I9898" s="223"/>
    </row>
    <row r="9899" spans="1:9">
      <c r="A9899" s="230"/>
      <c r="B9899" s="230"/>
      <c r="C9899" s="231"/>
      <c r="D9899" s="223"/>
      <c r="E9899" s="227"/>
      <c r="F9899" s="230"/>
      <c r="H9899" s="220"/>
      <c r="I9899" s="223"/>
    </row>
    <row r="9900" spans="1:9">
      <c r="A9900" s="230"/>
      <c r="B9900" s="230"/>
      <c r="C9900" s="231"/>
      <c r="D9900" s="223"/>
      <c r="E9900" s="227"/>
      <c r="F9900" s="230"/>
      <c r="H9900" s="220"/>
      <c r="I9900" s="223"/>
    </row>
    <row r="9901" spans="1:9">
      <c r="A9901" s="230"/>
      <c r="B9901" s="230"/>
      <c r="C9901" s="231"/>
      <c r="D9901" s="223"/>
      <c r="E9901" s="227"/>
      <c r="F9901" s="230"/>
      <c r="H9901" s="220"/>
      <c r="I9901" s="223"/>
    </row>
    <row r="9902" spans="1:9">
      <c r="A9902" s="230"/>
      <c r="B9902" s="230"/>
      <c r="C9902" s="231"/>
      <c r="D9902" s="223"/>
      <c r="E9902" s="227"/>
      <c r="F9902" s="230"/>
      <c r="H9902" s="220"/>
      <c r="I9902" s="223"/>
    </row>
    <row r="9903" spans="1:9">
      <c r="A9903" s="230"/>
      <c r="B9903" s="230"/>
      <c r="C9903" s="231"/>
      <c r="D9903" s="223"/>
      <c r="E9903" s="227"/>
      <c r="F9903" s="230"/>
      <c r="H9903" s="220"/>
      <c r="I9903" s="223"/>
    </row>
    <row r="9904" spans="1:9">
      <c r="A9904" s="230"/>
      <c r="B9904" s="230"/>
      <c r="C9904" s="231"/>
      <c r="D9904" s="223"/>
      <c r="E9904" s="227"/>
      <c r="F9904" s="230"/>
      <c r="H9904" s="220"/>
      <c r="I9904" s="223"/>
    </row>
    <row r="9905" spans="1:9">
      <c r="A9905" s="230"/>
      <c r="B9905" s="230"/>
      <c r="C9905" s="231"/>
      <c r="D9905" s="223"/>
      <c r="E9905" s="227"/>
      <c r="F9905" s="230"/>
      <c r="H9905" s="220"/>
      <c r="I9905" s="223"/>
    </row>
    <row r="9906" spans="1:9">
      <c r="A9906" s="230"/>
      <c r="B9906" s="230"/>
      <c r="C9906" s="231"/>
      <c r="D9906" s="223"/>
      <c r="E9906" s="227"/>
      <c r="F9906" s="230"/>
      <c r="H9906" s="220"/>
      <c r="I9906" s="223"/>
    </row>
    <row r="9907" spans="1:9">
      <c r="A9907" s="230"/>
      <c r="B9907" s="230"/>
      <c r="C9907" s="231"/>
      <c r="D9907" s="223"/>
      <c r="E9907" s="227"/>
      <c r="F9907" s="230"/>
      <c r="H9907" s="220"/>
      <c r="I9907" s="223"/>
    </row>
    <row r="9908" spans="1:9">
      <c r="A9908" s="230"/>
      <c r="B9908" s="230"/>
      <c r="C9908" s="231"/>
      <c r="D9908" s="223"/>
      <c r="E9908" s="227"/>
      <c r="F9908" s="230"/>
      <c r="H9908" s="220"/>
      <c r="I9908" s="223"/>
    </row>
    <row r="9909" spans="1:9">
      <c r="A9909" s="230"/>
      <c r="B9909" s="230"/>
      <c r="C9909" s="231"/>
      <c r="D9909" s="223"/>
      <c r="E9909" s="227"/>
      <c r="F9909" s="230"/>
      <c r="H9909" s="220"/>
      <c r="I9909" s="223"/>
    </row>
    <row r="9910" spans="1:9">
      <c r="A9910" s="230"/>
      <c r="B9910" s="230"/>
      <c r="C9910" s="231"/>
      <c r="D9910" s="223"/>
      <c r="E9910" s="227"/>
      <c r="F9910" s="230"/>
      <c r="H9910" s="220"/>
      <c r="I9910" s="223"/>
    </row>
    <row r="9911" spans="1:9">
      <c r="A9911" s="230"/>
      <c r="B9911" s="230"/>
      <c r="C9911" s="231"/>
      <c r="D9911" s="223"/>
      <c r="E9911" s="227"/>
      <c r="F9911" s="230"/>
      <c r="H9911" s="220"/>
      <c r="I9911" s="223"/>
    </row>
    <row r="9912" spans="1:9">
      <c r="A9912" s="230"/>
      <c r="B9912" s="230"/>
      <c r="C9912" s="231"/>
      <c r="D9912" s="223"/>
      <c r="E9912" s="227"/>
      <c r="F9912" s="230"/>
      <c r="H9912" s="220"/>
      <c r="I9912" s="223"/>
    </row>
    <row r="9913" spans="1:9">
      <c r="A9913" s="230"/>
      <c r="B9913" s="230"/>
      <c r="C9913" s="231"/>
      <c r="D9913" s="223"/>
      <c r="E9913" s="227"/>
      <c r="F9913" s="230"/>
      <c r="H9913" s="220"/>
      <c r="I9913" s="223"/>
    </row>
    <row r="9914" spans="1:9">
      <c r="A9914" s="230"/>
      <c r="B9914" s="230"/>
      <c r="C9914" s="231"/>
      <c r="D9914" s="223"/>
      <c r="E9914" s="227"/>
      <c r="F9914" s="230"/>
      <c r="H9914" s="220"/>
      <c r="I9914" s="223"/>
    </row>
    <row r="9915" spans="1:9">
      <c r="A9915" s="230"/>
      <c r="B9915" s="230"/>
      <c r="C9915" s="231"/>
      <c r="D9915" s="223"/>
      <c r="E9915" s="227"/>
      <c r="F9915" s="230"/>
      <c r="H9915" s="220"/>
      <c r="I9915" s="223"/>
    </row>
    <row r="9916" spans="1:9">
      <c r="A9916" s="230"/>
      <c r="B9916" s="230"/>
      <c r="C9916" s="231"/>
      <c r="D9916" s="223"/>
      <c r="E9916" s="227"/>
      <c r="F9916" s="230"/>
      <c r="H9916" s="220"/>
      <c r="I9916" s="223"/>
    </row>
    <row r="9917" spans="1:9">
      <c r="A9917" s="230"/>
      <c r="B9917" s="230"/>
      <c r="C9917" s="231"/>
      <c r="D9917" s="223"/>
      <c r="E9917" s="227"/>
      <c r="F9917" s="230"/>
      <c r="H9917" s="220"/>
      <c r="I9917" s="223"/>
    </row>
    <row r="9918" spans="1:9">
      <c r="A9918" s="230"/>
      <c r="B9918" s="230"/>
      <c r="C9918" s="231"/>
      <c r="D9918" s="223"/>
      <c r="E9918" s="227"/>
      <c r="F9918" s="230"/>
      <c r="H9918" s="220"/>
      <c r="I9918" s="223"/>
    </row>
    <row r="9919" spans="1:9">
      <c r="A9919" s="230"/>
      <c r="B9919" s="230"/>
      <c r="C9919" s="231"/>
      <c r="D9919" s="223"/>
      <c r="E9919" s="227"/>
      <c r="F9919" s="230"/>
      <c r="H9919" s="220"/>
      <c r="I9919" s="223"/>
    </row>
    <row r="9920" spans="1:9">
      <c r="A9920" s="230"/>
      <c r="B9920" s="230"/>
      <c r="C9920" s="231"/>
      <c r="D9920" s="223"/>
      <c r="E9920" s="227"/>
      <c r="F9920" s="230"/>
      <c r="H9920" s="220"/>
      <c r="I9920" s="223"/>
    </row>
    <row r="9921" spans="1:9">
      <c r="A9921" s="230"/>
      <c r="B9921" s="230"/>
      <c r="C9921" s="231"/>
      <c r="D9921" s="223"/>
      <c r="E9921" s="227"/>
      <c r="F9921" s="230"/>
      <c r="H9921" s="220"/>
      <c r="I9921" s="223"/>
    </row>
    <row r="9922" spans="1:9">
      <c r="A9922" s="230"/>
      <c r="B9922" s="230"/>
      <c r="C9922" s="231"/>
      <c r="D9922" s="223"/>
      <c r="E9922" s="227"/>
      <c r="F9922" s="230"/>
      <c r="H9922" s="220"/>
      <c r="I9922" s="223"/>
    </row>
    <row r="9923" spans="1:9">
      <c r="A9923" s="230"/>
      <c r="B9923" s="230"/>
      <c r="C9923" s="231"/>
      <c r="D9923" s="223"/>
      <c r="E9923" s="227"/>
      <c r="F9923" s="230"/>
      <c r="H9923" s="220"/>
      <c r="I9923" s="223"/>
    </row>
    <row r="9924" spans="1:9">
      <c r="A9924" s="230"/>
      <c r="B9924" s="230"/>
      <c r="C9924" s="231"/>
      <c r="D9924" s="223"/>
      <c r="E9924" s="227"/>
      <c r="F9924" s="230"/>
      <c r="H9924" s="220"/>
      <c r="I9924" s="223"/>
    </row>
    <row r="9925" spans="1:9">
      <c r="A9925" s="230"/>
      <c r="B9925" s="230"/>
      <c r="C9925" s="231"/>
      <c r="D9925" s="223"/>
      <c r="E9925" s="227"/>
      <c r="F9925" s="230"/>
      <c r="H9925" s="220"/>
      <c r="I9925" s="223"/>
    </row>
    <row r="9926" spans="1:9">
      <c r="A9926" s="230"/>
      <c r="B9926" s="230"/>
      <c r="C9926" s="231"/>
      <c r="D9926" s="223"/>
      <c r="E9926" s="227"/>
      <c r="F9926" s="230"/>
      <c r="H9926" s="220"/>
      <c r="I9926" s="223"/>
    </row>
    <row r="9927" spans="1:9">
      <c r="A9927" s="230"/>
      <c r="B9927" s="230"/>
      <c r="C9927" s="231"/>
      <c r="D9927" s="223"/>
      <c r="E9927" s="227"/>
      <c r="F9927" s="230"/>
      <c r="H9927" s="220"/>
      <c r="I9927" s="223"/>
    </row>
    <row r="9928" spans="1:9">
      <c r="A9928" s="230"/>
      <c r="B9928" s="230"/>
      <c r="C9928" s="231"/>
      <c r="D9928" s="223"/>
      <c r="E9928" s="227"/>
      <c r="F9928" s="230"/>
      <c r="H9928" s="220"/>
      <c r="I9928" s="223"/>
    </row>
    <row r="9929" spans="1:9">
      <c r="A9929" s="230"/>
      <c r="B9929" s="230"/>
      <c r="C9929" s="231"/>
      <c r="D9929" s="223"/>
      <c r="E9929" s="227"/>
      <c r="F9929" s="230"/>
      <c r="H9929" s="220"/>
      <c r="I9929" s="223"/>
    </row>
    <row r="9930" spans="1:9">
      <c r="A9930" s="230"/>
      <c r="B9930" s="230"/>
      <c r="C9930" s="231"/>
      <c r="D9930" s="223"/>
      <c r="E9930" s="227"/>
      <c r="F9930" s="230"/>
      <c r="H9930" s="220"/>
      <c r="I9930" s="223"/>
    </row>
    <row r="9931" spans="1:9">
      <c r="A9931" s="230"/>
      <c r="B9931" s="230"/>
      <c r="C9931" s="231"/>
      <c r="D9931" s="223"/>
      <c r="E9931" s="227"/>
      <c r="F9931" s="230"/>
      <c r="H9931" s="220"/>
      <c r="I9931" s="223"/>
    </row>
    <row r="9932" spans="1:9">
      <c r="A9932" s="230"/>
      <c r="B9932" s="230"/>
      <c r="C9932" s="231"/>
      <c r="D9932" s="223"/>
      <c r="E9932" s="227"/>
      <c r="F9932" s="230"/>
      <c r="H9932" s="220"/>
      <c r="I9932" s="223"/>
    </row>
    <row r="9933" spans="1:9">
      <c r="A9933" s="230"/>
      <c r="B9933" s="230"/>
      <c r="C9933" s="231"/>
      <c r="D9933" s="223"/>
      <c r="E9933" s="227"/>
      <c r="F9933" s="230"/>
      <c r="H9933" s="220"/>
      <c r="I9933" s="223"/>
    </row>
    <row r="9934" spans="1:9">
      <c r="A9934" s="230"/>
      <c r="B9934" s="230"/>
      <c r="C9934" s="231"/>
      <c r="D9934" s="223"/>
      <c r="E9934" s="227"/>
      <c r="F9934" s="230"/>
      <c r="H9934" s="220"/>
      <c r="I9934" s="223"/>
    </row>
    <row r="9935" spans="1:9">
      <c r="A9935" s="230"/>
      <c r="B9935" s="230"/>
      <c r="C9935" s="231"/>
      <c r="D9935" s="223"/>
      <c r="E9935" s="227"/>
      <c r="F9935" s="230"/>
      <c r="H9935" s="220"/>
      <c r="I9935" s="223"/>
    </row>
    <row r="9936" spans="1:9">
      <c r="A9936" s="230"/>
      <c r="B9936" s="230"/>
      <c r="C9936" s="231"/>
      <c r="D9936" s="223"/>
      <c r="E9936" s="227"/>
      <c r="F9936" s="230"/>
      <c r="H9936" s="220"/>
      <c r="I9936" s="223"/>
    </row>
    <row r="9937" spans="1:9">
      <c r="A9937" s="230"/>
      <c r="B9937" s="230"/>
      <c r="C9937" s="231"/>
      <c r="D9937" s="223"/>
      <c r="E9937" s="227"/>
      <c r="F9937" s="230"/>
      <c r="H9937" s="220"/>
      <c r="I9937" s="223"/>
    </row>
    <row r="9938" spans="1:9">
      <c r="A9938" s="230"/>
      <c r="B9938" s="230"/>
      <c r="C9938" s="231"/>
      <c r="D9938" s="223"/>
      <c r="E9938" s="227"/>
      <c r="F9938" s="230"/>
      <c r="H9938" s="220"/>
      <c r="I9938" s="223"/>
    </row>
    <row r="9939" spans="1:9">
      <c r="A9939" s="230"/>
      <c r="B9939" s="230"/>
      <c r="C9939" s="231"/>
      <c r="D9939" s="223"/>
      <c r="E9939" s="227"/>
      <c r="F9939" s="230"/>
      <c r="H9939" s="220"/>
      <c r="I9939" s="223"/>
    </row>
    <row r="9940" spans="1:9">
      <c r="A9940" s="230"/>
      <c r="B9940" s="230"/>
      <c r="C9940" s="231"/>
      <c r="D9940" s="223"/>
      <c r="E9940" s="227"/>
      <c r="F9940" s="230"/>
      <c r="H9940" s="220"/>
      <c r="I9940" s="223"/>
    </row>
    <row r="9941" spans="1:9">
      <c r="A9941" s="230"/>
      <c r="B9941" s="230"/>
      <c r="C9941" s="231"/>
      <c r="D9941" s="223"/>
      <c r="E9941" s="227"/>
      <c r="F9941" s="230"/>
      <c r="H9941" s="220"/>
      <c r="I9941" s="223"/>
    </row>
    <row r="9942" spans="1:9">
      <c r="A9942" s="230"/>
      <c r="B9942" s="230"/>
      <c r="C9942" s="231"/>
      <c r="D9942" s="223"/>
      <c r="E9942" s="227"/>
      <c r="F9942" s="230"/>
      <c r="H9942" s="220"/>
      <c r="I9942" s="223"/>
    </row>
    <row r="9943" spans="1:9">
      <c r="A9943" s="230"/>
      <c r="B9943" s="230"/>
      <c r="C9943" s="231"/>
      <c r="D9943" s="223"/>
      <c r="E9943" s="227"/>
      <c r="F9943" s="230"/>
      <c r="H9943" s="220"/>
      <c r="I9943" s="223"/>
    </row>
    <row r="9944" spans="1:9">
      <c r="A9944" s="230"/>
      <c r="B9944" s="230"/>
      <c r="C9944" s="231"/>
      <c r="D9944" s="223"/>
      <c r="E9944" s="227"/>
      <c r="F9944" s="230"/>
      <c r="H9944" s="220"/>
      <c r="I9944" s="223"/>
    </row>
    <row r="9945" spans="1:9">
      <c r="A9945" s="230"/>
      <c r="B9945" s="230"/>
      <c r="C9945" s="231"/>
      <c r="D9945" s="223"/>
      <c r="E9945" s="227"/>
      <c r="F9945" s="230"/>
      <c r="H9945" s="220"/>
      <c r="I9945" s="223"/>
    </row>
    <row r="9946" spans="1:9">
      <c r="A9946" s="230"/>
      <c r="B9946" s="230"/>
      <c r="C9946" s="231"/>
      <c r="D9946" s="223"/>
      <c r="E9946" s="227"/>
      <c r="F9946" s="230"/>
      <c r="H9946" s="220"/>
      <c r="I9946" s="223"/>
    </row>
    <row r="9947" spans="1:9">
      <c r="A9947" s="230"/>
      <c r="B9947" s="230"/>
      <c r="C9947" s="231"/>
      <c r="D9947" s="223"/>
      <c r="E9947" s="227"/>
      <c r="F9947" s="230"/>
      <c r="H9947" s="220"/>
      <c r="I9947" s="223"/>
    </row>
    <row r="9948" spans="1:9">
      <c r="A9948" s="230"/>
      <c r="B9948" s="230"/>
      <c r="C9948" s="231"/>
      <c r="D9948" s="223"/>
      <c r="E9948" s="227"/>
      <c r="F9948" s="230"/>
      <c r="H9948" s="220"/>
      <c r="I9948" s="223"/>
    </row>
    <row r="9949" spans="1:9">
      <c r="A9949" s="230"/>
      <c r="B9949" s="230"/>
      <c r="C9949" s="231"/>
      <c r="D9949" s="223"/>
      <c r="E9949" s="227"/>
      <c r="F9949" s="230"/>
      <c r="H9949" s="220"/>
      <c r="I9949" s="223"/>
    </row>
    <row r="9950" spans="1:9">
      <c r="A9950" s="230"/>
      <c r="B9950" s="230"/>
      <c r="C9950" s="231"/>
      <c r="D9950" s="223"/>
      <c r="E9950" s="227"/>
      <c r="F9950" s="230"/>
      <c r="H9950" s="220"/>
      <c r="I9950" s="223"/>
    </row>
    <row r="9951" spans="1:9">
      <c r="A9951" s="230"/>
      <c r="B9951" s="230"/>
      <c r="C9951" s="231"/>
      <c r="D9951" s="223"/>
      <c r="E9951" s="227"/>
      <c r="F9951" s="230"/>
      <c r="H9951" s="220"/>
      <c r="I9951" s="223"/>
    </row>
    <row r="9952" spans="1:9">
      <c r="A9952" s="230"/>
      <c r="B9952" s="230"/>
      <c r="C9952" s="231"/>
      <c r="D9952" s="223"/>
      <c r="E9952" s="227"/>
      <c r="F9952" s="230"/>
      <c r="H9952" s="220"/>
      <c r="I9952" s="223"/>
    </row>
    <row r="9953" spans="1:9">
      <c r="A9953" s="230"/>
      <c r="B9953" s="230"/>
      <c r="C9953" s="231"/>
      <c r="D9953" s="223"/>
      <c r="E9953" s="227"/>
      <c r="F9953" s="230"/>
      <c r="H9953" s="220"/>
      <c r="I9953" s="223"/>
    </row>
    <row r="9954" spans="1:9">
      <c r="A9954" s="230"/>
      <c r="B9954" s="230"/>
      <c r="C9954" s="231"/>
      <c r="D9954" s="223"/>
      <c r="E9954" s="227"/>
      <c r="F9954" s="230"/>
      <c r="H9954" s="220"/>
      <c r="I9954" s="223"/>
    </row>
    <row r="9955" spans="1:9">
      <c r="A9955" s="230"/>
      <c r="B9955" s="230"/>
      <c r="C9955" s="231"/>
      <c r="D9955" s="223"/>
      <c r="E9955" s="227"/>
      <c r="F9955" s="230"/>
      <c r="H9955" s="220"/>
      <c r="I9955" s="223"/>
    </row>
    <row r="9956" spans="1:9">
      <c r="A9956" s="230"/>
      <c r="B9956" s="230"/>
      <c r="C9956" s="231"/>
      <c r="D9956" s="223"/>
      <c r="E9956" s="227"/>
      <c r="F9956" s="230"/>
      <c r="H9956" s="220"/>
      <c r="I9956" s="223"/>
    </row>
    <row r="9957" spans="1:9">
      <c r="A9957" s="230"/>
      <c r="B9957" s="230"/>
      <c r="C9957" s="231"/>
      <c r="D9957" s="223"/>
      <c r="E9957" s="227"/>
      <c r="F9957" s="230"/>
      <c r="H9957" s="220"/>
      <c r="I9957" s="223"/>
    </row>
    <row r="9958" spans="1:9">
      <c r="A9958" s="230"/>
      <c r="B9958" s="230"/>
      <c r="C9958" s="231"/>
      <c r="D9958" s="223"/>
      <c r="E9958" s="227"/>
      <c r="F9958" s="230"/>
      <c r="H9958" s="220"/>
      <c r="I9958" s="223"/>
    </row>
    <row r="9959" spans="1:9">
      <c r="A9959" s="230"/>
      <c r="B9959" s="230"/>
      <c r="C9959" s="231"/>
      <c r="D9959" s="223"/>
      <c r="E9959" s="227"/>
      <c r="F9959" s="230"/>
      <c r="H9959" s="220"/>
      <c r="I9959" s="223"/>
    </row>
    <row r="9960" spans="1:9">
      <c r="A9960" s="230"/>
      <c r="B9960" s="230"/>
      <c r="C9960" s="231"/>
      <c r="D9960" s="223"/>
      <c r="E9960" s="227"/>
      <c r="F9960" s="230"/>
      <c r="H9960" s="220"/>
      <c r="I9960" s="223"/>
    </row>
    <row r="9961" spans="1:9">
      <c r="A9961" s="230"/>
      <c r="B9961" s="230"/>
      <c r="C9961" s="231"/>
      <c r="D9961" s="223"/>
      <c r="E9961" s="227"/>
      <c r="F9961" s="230"/>
      <c r="H9961" s="220"/>
      <c r="I9961" s="223"/>
    </row>
    <row r="9962" spans="1:9">
      <c r="A9962" s="230"/>
      <c r="B9962" s="230"/>
      <c r="C9962" s="231"/>
      <c r="D9962" s="223"/>
      <c r="E9962" s="227"/>
      <c r="F9962" s="230"/>
      <c r="H9962" s="220"/>
      <c r="I9962" s="223"/>
    </row>
    <row r="9963" spans="1:9">
      <c r="A9963" s="230"/>
      <c r="B9963" s="230"/>
      <c r="C9963" s="231"/>
      <c r="D9963" s="223"/>
      <c r="E9963" s="227"/>
      <c r="F9963" s="230"/>
      <c r="H9963" s="220"/>
      <c r="I9963" s="223"/>
    </row>
    <row r="9964" spans="1:9">
      <c r="A9964" s="230"/>
      <c r="B9964" s="230"/>
      <c r="C9964" s="231"/>
      <c r="D9964" s="223"/>
      <c r="E9964" s="227"/>
      <c r="F9964" s="230"/>
      <c r="H9964" s="220"/>
      <c r="I9964" s="223"/>
    </row>
    <row r="9965" spans="1:9">
      <c r="A9965" s="230"/>
      <c r="B9965" s="230"/>
      <c r="C9965" s="231"/>
      <c r="D9965" s="223"/>
      <c r="E9965" s="227"/>
      <c r="F9965" s="230"/>
      <c r="H9965" s="220"/>
      <c r="I9965" s="223"/>
    </row>
    <row r="9966" spans="1:9">
      <c r="A9966" s="230"/>
      <c r="B9966" s="230"/>
      <c r="C9966" s="231"/>
      <c r="D9966" s="223"/>
      <c r="E9966" s="227"/>
      <c r="F9966" s="230"/>
      <c r="H9966" s="220"/>
      <c r="I9966" s="223"/>
    </row>
    <row r="9967" spans="1:9">
      <c r="A9967" s="230"/>
      <c r="B9967" s="230"/>
      <c r="C9967" s="231"/>
      <c r="D9967" s="223"/>
      <c r="E9967" s="227"/>
      <c r="F9967" s="230"/>
      <c r="H9967" s="220"/>
      <c r="I9967" s="223"/>
    </row>
    <row r="9968" spans="1:9">
      <c r="A9968" s="230"/>
      <c r="B9968" s="230"/>
      <c r="C9968" s="231"/>
      <c r="D9968" s="223"/>
      <c r="E9968" s="227"/>
      <c r="F9968" s="230"/>
      <c r="H9968" s="220"/>
      <c r="I9968" s="223"/>
    </row>
    <row r="9969" spans="1:9">
      <c r="A9969" s="230"/>
      <c r="B9969" s="230"/>
      <c r="C9969" s="231"/>
      <c r="D9969" s="223"/>
      <c r="E9969" s="227"/>
      <c r="F9969" s="230"/>
      <c r="H9969" s="220"/>
      <c r="I9969" s="223"/>
    </row>
    <row r="9970" spans="1:9">
      <c r="A9970" s="230"/>
      <c r="B9970" s="230"/>
      <c r="C9970" s="231"/>
      <c r="D9970" s="223"/>
      <c r="E9970" s="227"/>
      <c r="F9970" s="230"/>
      <c r="H9970" s="220"/>
      <c r="I9970" s="223"/>
    </row>
    <row r="9971" spans="1:9">
      <c r="A9971" s="230"/>
      <c r="B9971" s="230"/>
      <c r="C9971" s="231"/>
      <c r="D9971" s="223"/>
      <c r="E9971" s="227"/>
      <c r="F9971" s="230"/>
      <c r="H9971" s="220"/>
      <c r="I9971" s="223"/>
    </row>
    <row r="9972" spans="1:9">
      <c r="A9972" s="230"/>
      <c r="B9972" s="230"/>
      <c r="C9972" s="231"/>
      <c r="D9972" s="223"/>
      <c r="E9972" s="227"/>
      <c r="F9972" s="230"/>
      <c r="H9972" s="220"/>
      <c r="I9972" s="223"/>
    </row>
    <row r="9973" spans="1:9">
      <c r="A9973" s="230"/>
      <c r="B9973" s="230"/>
      <c r="C9973" s="231"/>
      <c r="D9973" s="223"/>
      <c r="E9973" s="227"/>
      <c r="F9973" s="230"/>
      <c r="H9973" s="220"/>
      <c r="I9973" s="223"/>
    </row>
    <row r="9974" spans="1:9">
      <c r="A9974" s="230"/>
      <c r="B9974" s="230"/>
      <c r="C9974" s="231"/>
      <c r="D9974" s="223"/>
      <c r="E9974" s="227"/>
      <c r="F9974" s="230"/>
      <c r="H9974" s="220"/>
      <c r="I9974" s="223"/>
    </row>
    <row r="9975" spans="1:9">
      <c r="A9975" s="230"/>
      <c r="B9975" s="230"/>
      <c r="C9975" s="231"/>
      <c r="D9975" s="223"/>
      <c r="E9975" s="227"/>
      <c r="F9975" s="230"/>
      <c r="H9975" s="220"/>
      <c r="I9975" s="223"/>
    </row>
    <row r="9976" spans="1:9">
      <c r="A9976" s="230"/>
      <c r="B9976" s="230"/>
      <c r="C9976" s="231"/>
      <c r="D9976" s="223"/>
      <c r="E9976" s="227"/>
      <c r="F9976" s="230"/>
      <c r="H9976" s="220"/>
      <c r="I9976" s="223"/>
    </row>
    <row r="9977" spans="1:9">
      <c r="A9977" s="230"/>
      <c r="B9977" s="230"/>
      <c r="C9977" s="231"/>
      <c r="D9977" s="223"/>
      <c r="E9977" s="227"/>
      <c r="F9977" s="230"/>
      <c r="H9977" s="220"/>
      <c r="I9977" s="223"/>
    </row>
    <row r="9978" spans="1:9">
      <c r="A9978" s="230"/>
      <c r="B9978" s="230"/>
      <c r="C9978" s="231"/>
      <c r="D9978" s="223"/>
      <c r="E9978" s="227"/>
      <c r="F9978" s="230"/>
      <c r="H9978" s="220"/>
      <c r="I9978" s="223"/>
    </row>
    <row r="9979" spans="1:9">
      <c r="A9979" s="230"/>
      <c r="B9979" s="230"/>
      <c r="C9979" s="231"/>
      <c r="D9979" s="223"/>
      <c r="E9979" s="227"/>
      <c r="F9979" s="230"/>
      <c r="H9979" s="220"/>
      <c r="I9979" s="223"/>
    </row>
    <row r="9980" spans="1:9">
      <c r="A9980" s="230"/>
      <c r="B9980" s="230"/>
      <c r="C9980" s="231"/>
      <c r="D9980" s="223"/>
      <c r="E9980" s="227"/>
      <c r="F9980" s="230"/>
      <c r="H9980" s="220"/>
      <c r="I9980" s="223"/>
    </row>
    <row r="9981" spans="1:9">
      <c r="A9981" s="230"/>
      <c r="B9981" s="230"/>
      <c r="C9981" s="231"/>
      <c r="D9981" s="223"/>
      <c r="E9981" s="227"/>
      <c r="F9981" s="230"/>
      <c r="H9981" s="220"/>
      <c r="I9981" s="223"/>
    </row>
    <row r="9982" spans="1:9">
      <c r="A9982" s="230"/>
      <c r="B9982" s="230"/>
      <c r="C9982" s="231"/>
      <c r="D9982" s="223"/>
      <c r="E9982" s="227"/>
      <c r="F9982" s="230"/>
      <c r="H9982" s="220"/>
      <c r="I9982" s="223"/>
    </row>
    <row r="9983" spans="1:9">
      <c r="A9983" s="230"/>
      <c r="B9983" s="230"/>
      <c r="C9983" s="231"/>
      <c r="D9983" s="223"/>
      <c r="E9983" s="227"/>
      <c r="F9983" s="230"/>
      <c r="H9983" s="220"/>
      <c r="I9983" s="223"/>
    </row>
    <row r="9984" spans="1:9">
      <c r="A9984" s="230"/>
      <c r="B9984" s="230"/>
      <c r="C9984" s="231"/>
      <c r="D9984" s="223"/>
      <c r="E9984" s="227"/>
      <c r="F9984" s="230"/>
      <c r="H9984" s="220"/>
      <c r="I9984" s="223"/>
    </row>
    <row r="9985" spans="1:9">
      <c r="A9985" s="230"/>
      <c r="B9985" s="230"/>
      <c r="C9985" s="231"/>
      <c r="D9985" s="223"/>
      <c r="E9985" s="227"/>
      <c r="F9985" s="230"/>
      <c r="H9985" s="220"/>
      <c r="I9985" s="223"/>
    </row>
    <row r="9986" spans="1:9">
      <c r="A9986" s="230"/>
      <c r="B9986" s="230"/>
      <c r="C9986" s="231"/>
      <c r="D9986" s="223"/>
      <c r="E9986" s="227"/>
      <c r="F9986" s="230"/>
      <c r="H9986" s="220"/>
      <c r="I9986" s="223"/>
    </row>
    <row r="9987" spans="1:9">
      <c r="A9987" s="230"/>
      <c r="B9987" s="230"/>
      <c r="C9987" s="231"/>
      <c r="D9987" s="223"/>
      <c r="E9987" s="227"/>
      <c r="F9987" s="230"/>
      <c r="H9987" s="220"/>
      <c r="I9987" s="223"/>
    </row>
    <row r="9988" spans="1:9">
      <c r="A9988" s="230"/>
      <c r="B9988" s="230"/>
      <c r="C9988" s="231"/>
      <c r="D9988" s="223"/>
      <c r="E9988" s="227"/>
      <c r="F9988" s="230"/>
      <c r="H9988" s="220"/>
      <c r="I9988" s="223"/>
    </row>
    <row r="9989" spans="1:9">
      <c r="A9989" s="230"/>
      <c r="B9989" s="230"/>
      <c r="C9989" s="231"/>
      <c r="D9989" s="223"/>
      <c r="E9989" s="227"/>
      <c r="F9989" s="230"/>
      <c r="H9989" s="220"/>
      <c r="I9989" s="223"/>
    </row>
    <row r="9990" spans="1:9">
      <c r="A9990" s="230"/>
      <c r="B9990" s="230"/>
      <c r="C9990" s="231"/>
      <c r="D9990" s="223"/>
      <c r="E9990" s="227"/>
      <c r="F9990" s="230"/>
      <c r="H9990" s="220"/>
      <c r="I9990" s="223"/>
    </row>
    <row r="9991" spans="1:9">
      <c r="A9991" s="230"/>
      <c r="B9991" s="230"/>
      <c r="C9991" s="231"/>
      <c r="D9991" s="223"/>
      <c r="E9991" s="227"/>
      <c r="F9991" s="230"/>
      <c r="H9991" s="220"/>
      <c r="I9991" s="223"/>
    </row>
    <row r="9992" spans="1:9">
      <c r="A9992" s="230"/>
      <c r="B9992" s="230"/>
      <c r="C9992" s="231"/>
      <c r="D9992" s="223"/>
      <c r="E9992" s="227"/>
      <c r="F9992" s="230"/>
      <c r="H9992" s="220"/>
      <c r="I9992" s="223"/>
    </row>
    <row r="9993" spans="1:9">
      <c r="A9993" s="230"/>
      <c r="B9993" s="230"/>
      <c r="C9993" s="231"/>
      <c r="D9993" s="223"/>
      <c r="E9993" s="227"/>
      <c r="F9993" s="230"/>
      <c r="H9993" s="220"/>
      <c r="I9993" s="223"/>
    </row>
    <row r="9994" spans="1:9">
      <c r="A9994" s="230"/>
      <c r="B9994" s="230"/>
      <c r="C9994" s="231"/>
      <c r="D9994" s="223"/>
      <c r="E9994" s="227"/>
      <c r="F9994" s="230"/>
      <c r="H9994" s="220"/>
      <c r="I9994" s="223"/>
    </row>
    <row r="9995" spans="1:9">
      <c r="A9995" s="230"/>
      <c r="B9995" s="230"/>
      <c r="C9995" s="231"/>
      <c r="D9995" s="223"/>
      <c r="E9995" s="227"/>
      <c r="F9995" s="230"/>
      <c r="H9995" s="220"/>
      <c r="I9995" s="223"/>
    </row>
    <row r="9996" spans="1:9">
      <c r="A9996" s="230"/>
      <c r="B9996" s="230"/>
      <c r="C9996" s="231"/>
      <c r="D9996" s="223"/>
      <c r="E9996" s="227"/>
      <c r="F9996" s="230"/>
      <c r="H9996" s="220"/>
      <c r="I9996" s="223"/>
    </row>
    <row r="9997" spans="1:9">
      <c r="A9997" s="230"/>
      <c r="B9997" s="230"/>
      <c r="C9997" s="231"/>
      <c r="D9997" s="223"/>
      <c r="E9997" s="227"/>
      <c r="F9997" s="230"/>
      <c r="H9997" s="220"/>
      <c r="I9997" s="223"/>
    </row>
    <row r="9998" spans="1:9">
      <c r="A9998" s="230"/>
      <c r="B9998" s="230"/>
      <c r="C9998" s="231"/>
      <c r="D9998" s="223"/>
      <c r="E9998" s="227"/>
      <c r="F9998" s="230"/>
      <c r="H9998" s="220"/>
      <c r="I9998" s="223"/>
    </row>
    <row r="9999" spans="1:9">
      <c r="A9999" s="230"/>
      <c r="B9999" s="230"/>
      <c r="C9999" s="231"/>
      <c r="D9999" s="223"/>
      <c r="E9999" s="227"/>
      <c r="F9999" s="230"/>
      <c r="H9999" s="220"/>
      <c r="I9999" s="223"/>
    </row>
    <row r="10000" spans="1:9">
      <c r="A10000" s="230"/>
      <c r="B10000" s="230"/>
      <c r="C10000" s="231"/>
      <c r="D10000" s="223"/>
      <c r="E10000" s="227"/>
      <c r="F10000" s="230"/>
      <c r="H10000" s="220"/>
      <c r="I10000" s="223"/>
    </row>
    <row r="10001" spans="1:9">
      <c r="A10001" s="230"/>
      <c r="B10001" s="230"/>
      <c r="C10001" s="231"/>
      <c r="D10001" s="223"/>
      <c r="E10001" s="227"/>
      <c r="F10001" s="230"/>
      <c r="H10001" s="220"/>
      <c r="I10001" s="223"/>
    </row>
    <row r="10002" spans="1:9">
      <c r="A10002" s="230"/>
      <c r="B10002" s="230"/>
      <c r="C10002" s="231"/>
      <c r="D10002" s="223"/>
      <c r="E10002" s="227"/>
      <c r="F10002" s="230"/>
      <c r="H10002" s="220"/>
      <c r="I10002" s="223"/>
    </row>
    <row r="10003" spans="1:9">
      <c r="A10003" s="230"/>
      <c r="B10003" s="230"/>
      <c r="C10003" s="231"/>
      <c r="D10003" s="223"/>
      <c r="E10003" s="227"/>
      <c r="F10003" s="230"/>
      <c r="H10003" s="220"/>
      <c r="I10003" s="223"/>
    </row>
    <row r="10004" spans="1:9">
      <c r="A10004" s="230"/>
      <c r="B10004" s="230"/>
      <c r="C10004" s="231"/>
      <c r="D10004" s="223"/>
      <c r="E10004" s="227"/>
      <c r="F10004" s="230"/>
      <c r="H10004" s="220"/>
      <c r="I10004" s="223"/>
    </row>
    <row r="10005" spans="1:9">
      <c r="A10005" s="230"/>
      <c r="B10005" s="230"/>
      <c r="C10005" s="231"/>
      <c r="D10005" s="223"/>
      <c r="E10005" s="227"/>
      <c r="F10005" s="230"/>
      <c r="H10005" s="220"/>
      <c r="I10005" s="223"/>
    </row>
    <row r="10006" spans="1:9">
      <c r="A10006" s="230"/>
      <c r="B10006" s="230"/>
      <c r="C10006" s="231"/>
      <c r="D10006" s="223"/>
      <c r="E10006" s="227"/>
      <c r="F10006" s="230"/>
      <c r="H10006" s="220"/>
      <c r="I10006" s="223"/>
    </row>
    <row r="10007" spans="1:9">
      <c r="A10007" s="230"/>
      <c r="B10007" s="230"/>
      <c r="C10007" s="231"/>
      <c r="D10007" s="223"/>
      <c r="E10007" s="227"/>
      <c r="F10007" s="230"/>
      <c r="H10007" s="220"/>
      <c r="I10007" s="223"/>
    </row>
    <row r="10008" spans="1:9">
      <c r="A10008" s="230"/>
      <c r="B10008" s="230"/>
      <c r="C10008" s="231"/>
      <c r="D10008" s="223"/>
      <c r="E10008" s="227"/>
      <c r="F10008" s="230"/>
      <c r="H10008" s="220"/>
      <c r="I10008" s="223"/>
    </row>
    <row r="10009" spans="1:9">
      <c r="A10009" s="230"/>
      <c r="B10009" s="230"/>
      <c r="C10009" s="231"/>
      <c r="D10009" s="223"/>
      <c r="E10009" s="227"/>
      <c r="F10009" s="230"/>
      <c r="H10009" s="220"/>
      <c r="I10009" s="223"/>
    </row>
    <row r="10010" spans="1:9">
      <c r="A10010" s="230"/>
      <c r="B10010" s="230"/>
      <c r="C10010" s="231"/>
      <c r="D10010" s="223"/>
      <c r="E10010" s="227"/>
      <c r="F10010" s="230"/>
      <c r="H10010" s="220"/>
      <c r="I10010" s="223"/>
    </row>
    <row r="10011" spans="1:9">
      <c r="A10011" s="230"/>
      <c r="B10011" s="230"/>
      <c r="C10011" s="231"/>
      <c r="D10011" s="223"/>
      <c r="E10011" s="227"/>
      <c r="F10011" s="230"/>
      <c r="H10011" s="220"/>
      <c r="I10011" s="223"/>
    </row>
    <row r="10012" spans="1:9">
      <c r="A10012" s="230"/>
      <c r="B10012" s="230"/>
      <c r="C10012" s="231"/>
      <c r="D10012" s="223"/>
      <c r="E10012" s="227"/>
      <c r="F10012" s="230"/>
      <c r="H10012" s="220"/>
      <c r="I10012" s="223"/>
    </row>
    <row r="10013" spans="1:9">
      <c r="A10013" s="230"/>
      <c r="B10013" s="230"/>
      <c r="C10013" s="231"/>
      <c r="D10013" s="223"/>
      <c r="E10013" s="227"/>
      <c r="F10013" s="230"/>
      <c r="H10013" s="220"/>
      <c r="I10013" s="223"/>
    </row>
    <row r="10014" spans="1:9">
      <c r="A10014" s="230"/>
      <c r="B10014" s="230"/>
      <c r="C10014" s="231"/>
      <c r="D10014" s="223"/>
      <c r="E10014" s="227"/>
      <c r="F10014" s="230"/>
      <c r="H10014" s="220"/>
      <c r="I10014" s="223"/>
    </row>
    <row r="10015" spans="1:9">
      <c r="A10015" s="230"/>
      <c r="B10015" s="230"/>
      <c r="C10015" s="231"/>
      <c r="D10015" s="223"/>
      <c r="E10015" s="227"/>
      <c r="F10015" s="230"/>
      <c r="H10015" s="220"/>
      <c r="I10015" s="223"/>
    </row>
    <row r="10016" spans="1:9">
      <c r="A10016" s="230"/>
      <c r="B10016" s="230"/>
      <c r="C10016" s="231"/>
      <c r="D10016" s="223"/>
      <c r="E10016" s="227"/>
      <c r="F10016" s="230"/>
      <c r="H10016" s="220"/>
      <c r="I10016" s="223"/>
    </row>
    <row r="10017" spans="1:9">
      <c r="A10017" s="230"/>
      <c r="B10017" s="230"/>
      <c r="C10017" s="231"/>
      <c r="D10017" s="223"/>
      <c r="E10017" s="227"/>
      <c r="F10017" s="230"/>
      <c r="H10017" s="220"/>
      <c r="I10017" s="223"/>
    </row>
    <row r="10018" spans="1:9">
      <c r="A10018" s="230"/>
      <c r="B10018" s="230"/>
      <c r="C10018" s="231"/>
      <c r="D10018" s="223"/>
      <c r="E10018" s="227"/>
      <c r="F10018" s="230"/>
      <c r="H10018" s="220"/>
      <c r="I10018" s="223"/>
    </row>
    <row r="10019" spans="1:9">
      <c r="A10019" s="230"/>
      <c r="B10019" s="230"/>
      <c r="C10019" s="231"/>
      <c r="D10019" s="223"/>
      <c r="E10019" s="227"/>
      <c r="F10019" s="230"/>
      <c r="H10019" s="220"/>
      <c r="I10019" s="223"/>
    </row>
    <row r="10020" spans="1:9">
      <c r="A10020" s="230"/>
      <c r="B10020" s="230"/>
      <c r="C10020" s="231"/>
      <c r="D10020" s="223"/>
      <c r="E10020" s="227"/>
      <c r="F10020" s="230"/>
      <c r="H10020" s="220"/>
      <c r="I10020" s="223"/>
    </row>
    <row r="10021" spans="1:9">
      <c r="A10021" s="230"/>
      <c r="B10021" s="230"/>
      <c r="C10021" s="231"/>
      <c r="D10021" s="223"/>
      <c r="E10021" s="227"/>
      <c r="F10021" s="230"/>
      <c r="H10021" s="220"/>
      <c r="I10021" s="223"/>
    </row>
    <row r="10022" spans="1:9">
      <c r="A10022" s="230"/>
      <c r="B10022" s="230"/>
      <c r="C10022" s="231"/>
      <c r="D10022" s="223"/>
      <c r="E10022" s="227"/>
      <c r="F10022" s="230"/>
      <c r="H10022" s="220"/>
      <c r="I10022" s="223"/>
    </row>
    <row r="10023" spans="1:9">
      <c r="A10023" s="230"/>
      <c r="B10023" s="230"/>
      <c r="C10023" s="231"/>
      <c r="D10023" s="223"/>
      <c r="E10023" s="227"/>
      <c r="F10023" s="230"/>
      <c r="H10023" s="220"/>
      <c r="I10023" s="223"/>
    </row>
    <row r="10024" spans="1:9">
      <c r="A10024" s="230"/>
      <c r="B10024" s="230"/>
      <c r="C10024" s="231"/>
      <c r="D10024" s="223"/>
      <c r="E10024" s="227"/>
      <c r="F10024" s="230"/>
      <c r="H10024" s="220"/>
      <c r="I10024" s="223"/>
    </row>
    <row r="10025" spans="1:9">
      <c r="A10025" s="230"/>
      <c r="B10025" s="230"/>
      <c r="C10025" s="231"/>
      <c r="D10025" s="223"/>
      <c r="E10025" s="227"/>
      <c r="F10025" s="230"/>
      <c r="H10025" s="220"/>
      <c r="I10025" s="223"/>
    </row>
    <row r="10026" spans="1:9">
      <c r="A10026" s="230"/>
      <c r="B10026" s="230"/>
      <c r="C10026" s="231"/>
      <c r="D10026" s="223"/>
      <c r="E10026" s="227"/>
      <c r="F10026" s="230"/>
      <c r="H10026" s="220"/>
      <c r="I10026" s="223"/>
    </row>
    <row r="10027" spans="1:9">
      <c r="A10027" s="230"/>
      <c r="B10027" s="230"/>
      <c r="C10027" s="231"/>
      <c r="D10027" s="223"/>
      <c r="E10027" s="227"/>
      <c r="F10027" s="230"/>
      <c r="H10027" s="220"/>
      <c r="I10027" s="223"/>
    </row>
    <row r="10028" spans="1:9">
      <c r="A10028" s="230"/>
      <c r="B10028" s="230"/>
      <c r="C10028" s="231"/>
      <c r="D10028" s="223"/>
      <c r="E10028" s="227"/>
      <c r="F10028" s="230"/>
      <c r="H10028" s="220"/>
      <c r="I10028" s="223"/>
    </row>
    <row r="10029" spans="1:9">
      <c r="A10029" s="230"/>
      <c r="B10029" s="230"/>
      <c r="C10029" s="231"/>
      <c r="D10029" s="223"/>
      <c r="E10029" s="227"/>
      <c r="F10029" s="230"/>
      <c r="H10029" s="220"/>
      <c r="I10029" s="223"/>
    </row>
    <row r="10030" spans="1:9">
      <c r="A10030" s="230"/>
      <c r="B10030" s="230"/>
      <c r="C10030" s="231"/>
      <c r="D10030" s="223"/>
      <c r="E10030" s="227"/>
      <c r="F10030" s="230"/>
      <c r="H10030" s="220"/>
      <c r="I10030" s="223"/>
    </row>
    <row r="10031" spans="1:9">
      <c r="A10031" s="230"/>
      <c r="B10031" s="230"/>
      <c r="C10031" s="231"/>
      <c r="D10031" s="223"/>
      <c r="E10031" s="227"/>
      <c r="F10031" s="230"/>
      <c r="H10031" s="220"/>
      <c r="I10031" s="223"/>
    </row>
    <row r="10032" spans="1:9">
      <c r="A10032" s="230"/>
      <c r="B10032" s="230"/>
      <c r="C10032" s="231"/>
      <c r="D10032" s="223"/>
      <c r="E10032" s="227"/>
      <c r="F10032" s="230"/>
      <c r="H10032" s="220"/>
      <c r="I10032" s="223"/>
    </row>
    <row r="10033" spans="1:9">
      <c r="A10033" s="230"/>
      <c r="B10033" s="230"/>
      <c r="C10033" s="231"/>
      <c r="D10033" s="223"/>
      <c r="E10033" s="227"/>
      <c r="F10033" s="230"/>
      <c r="H10033" s="220"/>
      <c r="I10033" s="223"/>
    </row>
    <row r="10034" spans="1:9">
      <c r="A10034" s="230"/>
      <c r="B10034" s="230"/>
      <c r="C10034" s="231"/>
      <c r="D10034" s="223"/>
      <c r="E10034" s="227"/>
      <c r="F10034" s="230"/>
      <c r="H10034" s="220"/>
      <c r="I10034" s="223"/>
    </row>
    <row r="10035" spans="1:9">
      <c r="A10035" s="230"/>
      <c r="B10035" s="230"/>
      <c r="C10035" s="231"/>
      <c r="D10035" s="223"/>
      <c r="E10035" s="227"/>
      <c r="F10035" s="230"/>
      <c r="H10035" s="220"/>
      <c r="I10035" s="223"/>
    </row>
    <row r="10036" spans="1:9">
      <c r="A10036" s="230"/>
      <c r="B10036" s="230"/>
      <c r="C10036" s="231"/>
      <c r="D10036" s="223"/>
      <c r="E10036" s="227"/>
      <c r="F10036" s="230"/>
      <c r="H10036" s="220"/>
      <c r="I10036" s="223"/>
    </row>
    <row r="10037" spans="1:9">
      <c r="A10037" s="230"/>
      <c r="B10037" s="230"/>
      <c r="C10037" s="231"/>
      <c r="D10037" s="223"/>
      <c r="E10037" s="227"/>
      <c r="F10037" s="230"/>
      <c r="H10037" s="220"/>
      <c r="I10037" s="223"/>
    </row>
    <row r="10038" spans="1:9">
      <c r="A10038" s="230"/>
      <c r="B10038" s="230"/>
      <c r="C10038" s="231"/>
      <c r="D10038" s="223"/>
      <c r="E10038" s="227"/>
      <c r="F10038" s="230"/>
      <c r="H10038" s="220"/>
      <c r="I10038" s="223"/>
    </row>
    <row r="10039" spans="1:9">
      <c r="A10039" s="230"/>
      <c r="B10039" s="230"/>
      <c r="C10039" s="231"/>
      <c r="D10039" s="223"/>
      <c r="E10039" s="227"/>
      <c r="F10039" s="230"/>
      <c r="H10039" s="220"/>
      <c r="I10039" s="223"/>
    </row>
    <row r="10040" spans="1:9">
      <c r="A10040" s="230"/>
      <c r="B10040" s="230"/>
      <c r="C10040" s="231"/>
      <c r="D10040" s="223"/>
      <c r="E10040" s="227"/>
      <c r="F10040" s="230"/>
      <c r="H10040" s="220"/>
      <c r="I10040" s="223"/>
    </row>
    <row r="10041" spans="1:9">
      <c r="A10041" s="230"/>
      <c r="B10041" s="230"/>
      <c r="C10041" s="231"/>
      <c r="D10041" s="223"/>
      <c r="E10041" s="227"/>
      <c r="F10041" s="230"/>
      <c r="H10041" s="220"/>
      <c r="I10041" s="223"/>
    </row>
    <row r="10042" spans="1:9">
      <c r="A10042" s="230"/>
      <c r="B10042" s="230"/>
      <c r="C10042" s="231"/>
      <c r="D10042" s="223"/>
      <c r="E10042" s="227"/>
      <c r="F10042" s="230"/>
      <c r="H10042" s="220"/>
      <c r="I10042" s="223"/>
    </row>
    <row r="10043" spans="1:9">
      <c r="A10043" s="230"/>
      <c r="B10043" s="230"/>
      <c r="C10043" s="231"/>
      <c r="D10043" s="223"/>
      <c r="E10043" s="227"/>
      <c r="F10043" s="230"/>
      <c r="H10043" s="220"/>
      <c r="I10043" s="223"/>
    </row>
    <row r="10044" spans="1:9">
      <c r="A10044" s="230"/>
      <c r="B10044" s="230"/>
      <c r="C10044" s="231"/>
      <c r="D10044" s="223"/>
      <c r="E10044" s="227"/>
      <c r="F10044" s="230"/>
      <c r="H10044" s="220"/>
      <c r="I10044" s="223"/>
    </row>
    <row r="10045" spans="1:9">
      <c r="A10045" s="230"/>
      <c r="B10045" s="230"/>
      <c r="C10045" s="231"/>
      <c r="D10045" s="223"/>
      <c r="E10045" s="227"/>
      <c r="F10045" s="230"/>
      <c r="H10045" s="220"/>
      <c r="I10045" s="223"/>
    </row>
    <row r="10046" spans="1:9">
      <c r="A10046" s="230"/>
      <c r="B10046" s="230"/>
      <c r="C10046" s="231"/>
      <c r="D10046" s="223"/>
      <c r="E10046" s="227"/>
      <c r="F10046" s="230"/>
      <c r="H10046" s="220"/>
      <c r="I10046" s="223"/>
    </row>
    <row r="10047" spans="1:9">
      <c r="A10047" s="230"/>
      <c r="B10047" s="230"/>
      <c r="C10047" s="231"/>
      <c r="D10047" s="223"/>
      <c r="E10047" s="227"/>
      <c r="F10047" s="230"/>
      <c r="H10047" s="220"/>
      <c r="I10047" s="223"/>
    </row>
    <row r="10048" spans="1:9">
      <c r="A10048" s="230"/>
      <c r="B10048" s="230"/>
      <c r="C10048" s="231"/>
      <c r="D10048" s="223"/>
      <c r="E10048" s="227"/>
      <c r="F10048" s="230"/>
      <c r="H10048" s="220"/>
      <c r="I10048" s="223"/>
    </row>
    <row r="10049" spans="1:9">
      <c r="A10049" s="230"/>
      <c r="B10049" s="230"/>
      <c r="C10049" s="231"/>
      <c r="D10049" s="223"/>
      <c r="E10049" s="227"/>
      <c r="F10049" s="230"/>
      <c r="H10049" s="220"/>
      <c r="I10049" s="223"/>
    </row>
    <row r="10050" spans="1:9">
      <c r="A10050" s="230"/>
      <c r="B10050" s="230"/>
      <c r="C10050" s="231"/>
      <c r="D10050" s="223"/>
      <c r="E10050" s="227"/>
      <c r="F10050" s="230"/>
      <c r="H10050" s="220"/>
      <c r="I10050" s="223"/>
    </row>
    <row r="10051" spans="1:9">
      <c r="A10051" s="230"/>
      <c r="B10051" s="230"/>
      <c r="C10051" s="231"/>
      <c r="D10051" s="223"/>
      <c r="E10051" s="227"/>
      <c r="F10051" s="230"/>
      <c r="H10051" s="220"/>
      <c r="I10051" s="223"/>
    </row>
    <row r="10052" spans="1:9">
      <c r="A10052" s="230"/>
      <c r="B10052" s="230"/>
      <c r="C10052" s="231"/>
      <c r="D10052" s="223"/>
      <c r="E10052" s="227"/>
      <c r="F10052" s="230"/>
      <c r="H10052" s="220"/>
      <c r="I10052" s="223"/>
    </row>
    <row r="10053" spans="1:9">
      <c r="A10053" s="230"/>
      <c r="B10053" s="230"/>
      <c r="C10053" s="231"/>
      <c r="D10053" s="223"/>
      <c r="E10053" s="227"/>
      <c r="F10053" s="230"/>
      <c r="H10053" s="220"/>
      <c r="I10053" s="223"/>
    </row>
    <row r="10054" spans="1:9">
      <c r="A10054" s="230"/>
      <c r="B10054" s="230"/>
      <c r="C10054" s="231"/>
      <c r="D10054" s="223"/>
      <c r="E10054" s="227"/>
      <c r="F10054" s="230"/>
      <c r="H10054" s="220"/>
      <c r="I10054" s="223"/>
    </row>
    <row r="10055" spans="1:9">
      <c r="A10055" s="230"/>
      <c r="B10055" s="230"/>
      <c r="C10055" s="231"/>
      <c r="D10055" s="223"/>
      <c r="E10055" s="227"/>
      <c r="F10055" s="230"/>
      <c r="H10055" s="220"/>
      <c r="I10055" s="223"/>
    </row>
    <row r="10056" spans="1:9">
      <c r="A10056" s="230"/>
      <c r="B10056" s="230"/>
      <c r="C10056" s="231"/>
      <c r="D10056" s="223"/>
      <c r="E10056" s="227"/>
      <c r="F10056" s="230"/>
      <c r="H10056" s="220"/>
      <c r="I10056" s="223"/>
    </row>
    <row r="10057" spans="1:9">
      <c r="A10057" s="230"/>
      <c r="B10057" s="230"/>
      <c r="C10057" s="231"/>
      <c r="D10057" s="223"/>
      <c r="E10057" s="227"/>
      <c r="F10057" s="230"/>
      <c r="H10057" s="220"/>
      <c r="I10057" s="223"/>
    </row>
    <row r="10058" spans="1:9">
      <c r="A10058" s="230"/>
      <c r="B10058" s="230"/>
      <c r="C10058" s="231"/>
      <c r="D10058" s="223"/>
      <c r="E10058" s="227"/>
      <c r="F10058" s="230"/>
      <c r="H10058" s="220"/>
      <c r="I10058" s="223"/>
    </row>
    <row r="10059" spans="1:9">
      <c r="A10059" s="230"/>
      <c r="B10059" s="230"/>
      <c r="C10059" s="231"/>
      <c r="D10059" s="223"/>
      <c r="E10059" s="227"/>
      <c r="F10059" s="230"/>
      <c r="H10059" s="220"/>
      <c r="I10059" s="223"/>
    </row>
    <row r="10060" spans="1:9">
      <c r="A10060" s="230"/>
      <c r="B10060" s="230"/>
      <c r="C10060" s="231"/>
      <c r="D10060" s="223"/>
      <c r="E10060" s="227"/>
      <c r="F10060" s="230"/>
      <c r="H10060" s="220"/>
      <c r="I10060" s="223"/>
    </row>
    <row r="10061" spans="1:9">
      <c r="A10061" s="230"/>
      <c r="B10061" s="230"/>
      <c r="C10061" s="231"/>
      <c r="D10061" s="223"/>
      <c r="E10061" s="227"/>
      <c r="F10061" s="230"/>
      <c r="H10061" s="220"/>
      <c r="I10061" s="223"/>
    </row>
    <row r="10062" spans="1:9">
      <c r="A10062" s="230"/>
      <c r="B10062" s="230"/>
      <c r="C10062" s="231"/>
      <c r="D10062" s="223"/>
      <c r="E10062" s="227"/>
      <c r="F10062" s="230"/>
      <c r="H10062" s="220"/>
      <c r="I10062" s="223"/>
    </row>
    <row r="10063" spans="1:9">
      <c r="A10063" s="230"/>
      <c r="B10063" s="230"/>
      <c r="C10063" s="231"/>
      <c r="D10063" s="223"/>
      <c r="E10063" s="227"/>
      <c r="F10063" s="230"/>
      <c r="H10063" s="220"/>
      <c r="I10063" s="223"/>
    </row>
    <row r="10064" spans="1:9">
      <c r="A10064" s="230"/>
      <c r="B10064" s="230"/>
      <c r="C10064" s="231"/>
      <c r="D10064" s="223"/>
      <c r="E10064" s="227"/>
      <c r="F10064" s="230"/>
      <c r="H10064" s="220"/>
      <c r="I10064" s="223"/>
    </row>
    <row r="10065" spans="1:9">
      <c r="A10065" s="230"/>
      <c r="B10065" s="230"/>
      <c r="C10065" s="231"/>
      <c r="D10065" s="223"/>
      <c r="E10065" s="227"/>
      <c r="F10065" s="230"/>
      <c r="H10065" s="220"/>
      <c r="I10065" s="223"/>
    </row>
    <row r="10066" spans="1:9">
      <c r="A10066" s="230"/>
      <c r="B10066" s="230"/>
      <c r="C10066" s="231"/>
      <c r="D10066" s="223"/>
      <c r="E10066" s="227"/>
      <c r="F10066" s="230"/>
      <c r="H10066" s="220"/>
      <c r="I10066" s="223"/>
    </row>
    <row r="10067" spans="1:9">
      <c r="A10067" s="230"/>
      <c r="B10067" s="230"/>
      <c r="C10067" s="231"/>
      <c r="D10067" s="223"/>
      <c r="E10067" s="227"/>
      <c r="F10067" s="230"/>
      <c r="H10067" s="220"/>
      <c r="I10067" s="223"/>
    </row>
    <row r="10068" spans="1:9">
      <c r="A10068" s="230"/>
      <c r="B10068" s="230"/>
      <c r="C10068" s="231"/>
      <c r="D10068" s="223"/>
      <c r="E10068" s="227"/>
      <c r="F10068" s="230"/>
      <c r="H10068" s="220"/>
      <c r="I10068" s="223"/>
    </row>
    <row r="10069" spans="1:9">
      <c r="A10069" s="230"/>
      <c r="B10069" s="230"/>
      <c r="C10069" s="231"/>
      <c r="D10069" s="223"/>
      <c r="E10069" s="227"/>
      <c r="F10069" s="230"/>
      <c r="H10069" s="220"/>
      <c r="I10069" s="223"/>
    </row>
    <row r="10070" spans="1:9">
      <c r="A10070" s="230"/>
      <c r="B10070" s="230"/>
      <c r="C10070" s="231"/>
      <c r="D10070" s="223"/>
      <c r="E10070" s="227"/>
      <c r="F10070" s="230"/>
      <c r="H10070" s="220"/>
      <c r="I10070" s="223"/>
    </row>
    <row r="10071" spans="1:9">
      <c r="A10071" s="230"/>
      <c r="B10071" s="230"/>
      <c r="C10071" s="231"/>
      <c r="D10071" s="223"/>
      <c r="E10071" s="227"/>
      <c r="F10071" s="230"/>
      <c r="H10071" s="220"/>
      <c r="I10071" s="223"/>
    </row>
    <row r="10072" spans="1:9">
      <c r="A10072" s="230"/>
      <c r="B10072" s="230"/>
      <c r="C10072" s="231"/>
      <c r="D10072" s="223"/>
      <c r="E10072" s="227"/>
      <c r="F10072" s="230"/>
      <c r="H10072" s="220"/>
      <c r="I10072" s="223"/>
    </row>
    <row r="10073" spans="1:9">
      <c r="A10073" s="230"/>
      <c r="B10073" s="230"/>
      <c r="C10073" s="231"/>
      <c r="D10073" s="223"/>
      <c r="E10073" s="227"/>
      <c r="F10073" s="230"/>
      <c r="H10073" s="220"/>
      <c r="I10073" s="223"/>
    </row>
    <row r="10074" spans="1:9">
      <c r="A10074" s="230"/>
      <c r="B10074" s="230"/>
      <c r="C10074" s="231"/>
      <c r="D10074" s="223"/>
      <c r="E10074" s="227"/>
      <c r="F10074" s="230"/>
      <c r="H10074" s="220"/>
      <c r="I10074" s="223"/>
    </row>
    <row r="10075" spans="1:9">
      <c r="A10075" s="230"/>
      <c r="B10075" s="230"/>
      <c r="C10075" s="231"/>
      <c r="D10075" s="223"/>
      <c r="E10075" s="227"/>
      <c r="F10075" s="230"/>
      <c r="H10075" s="220"/>
      <c r="I10075" s="223"/>
    </row>
    <row r="10076" spans="1:9">
      <c r="A10076" s="230"/>
      <c r="B10076" s="230"/>
      <c r="C10076" s="231"/>
      <c r="D10076" s="223"/>
      <c r="E10076" s="227"/>
      <c r="F10076" s="230"/>
      <c r="H10076" s="220"/>
      <c r="I10076" s="223"/>
    </row>
    <row r="10077" spans="1:9">
      <c r="A10077" s="230"/>
      <c r="B10077" s="230"/>
      <c r="C10077" s="231"/>
      <c r="D10077" s="223"/>
      <c r="E10077" s="227"/>
      <c r="F10077" s="230"/>
      <c r="H10077" s="220"/>
      <c r="I10077" s="223"/>
    </row>
    <row r="10078" spans="1:9">
      <c r="A10078" s="230"/>
      <c r="B10078" s="230"/>
      <c r="C10078" s="231"/>
      <c r="D10078" s="223"/>
      <c r="E10078" s="227"/>
      <c r="F10078" s="230"/>
      <c r="H10078" s="220"/>
      <c r="I10078" s="223"/>
    </row>
    <row r="10079" spans="1:9">
      <c r="A10079" s="230"/>
      <c r="B10079" s="230"/>
      <c r="C10079" s="231"/>
      <c r="D10079" s="223"/>
      <c r="E10079" s="227"/>
      <c r="F10079" s="230"/>
      <c r="H10079" s="220"/>
      <c r="I10079" s="223"/>
    </row>
    <row r="10080" spans="1:9">
      <c r="A10080" s="230"/>
      <c r="B10080" s="230"/>
      <c r="C10080" s="231"/>
      <c r="D10080" s="223"/>
      <c r="E10080" s="227"/>
      <c r="F10080" s="230"/>
      <c r="H10080" s="220"/>
      <c r="I10080" s="223"/>
    </row>
    <row r="10081" spans="1:9">
      <c r="A10081" s="230"/>
      <c r="B10081" s="230"/>
      <c r="C10081" s="231"/>
      <c r="D10081" s="223"/>
      <c r="E10081" s="227"/>
      <c r="F10081" s="230"/>
      <c r="H10081" s="220"/>
      <c r="I10081" s="223"/>
    </row>
    <row r="10082" spans="1:9">
      <c r="A10082" s="230"/>
      <c r="B10082" s="230"/>
      <c r="C10082" s="231"/>
      <c r="D10082" s="223"/>
      <c r="E10082" s="227"/>
      <c r="F10082" s="230"/>
      <c r="H10082" s="220"/>
      <c r="I10082" s="223"/>
    </row>
    <row r="10083" spans="1:9">
      <c r="A10083" s="230"/>
      <c r="B10083" s="230"/>
      <c r="C10083" s="231"/>
      <c r="D10083" s="223"/>
      <c r="E10083" s="227"/>
      <c r="F10083" s="230"/>
      <c r="H10083" s="220"/>
      <c r="I10083" s="223"/>
    </row>
    <row r="10084" spans="1:9">
      <c r="A10084" s="230"/>
      <c r="B10084" s="230"/>
      <c r="C10084" s="231"/>
      <c r="D10084" s="223"/>
      <c r="E10084" s="227"/>
      <c r="F10084" s="230"/>
      <c r="H10084" s="220"/>
      <c r="I10084" s="223"/>
    </row>
    <row r="10085" spans="1:9">
      <c r="A10085" s="230"/>
      <c r="B10085" s="230"/>
      <c r="C10085" s="231"/>
      <c r="D10085" s="223"/>
      <c r="E10085" s="227"/>
      <c r="F10085" s="230"/>
      <c r="H10085" s="220"/>
      <c r="I10085" s="223"/>
    </row>
    <row r="10086" spans="1:9">
      <c r="A10086" s="230"/>
      <c r="B10086" s="230"/>
      <c r="C10086" s="231"/>
      <c r="D10086" s="223"/>
      <c r="E10086" s="227"/>
      <c r="F10086" s="230"/>
      <c r="H10086" s="220"/>
      <c r="I10086" s="223"/>
    </row>
    <row r="10087" spans="1:9">
      <c r="A10087" s="230"/>
      <c r="B10087" s="230"/>
      <c r="C10087" s="231"/>
      <c r="D10087" s="223"/>
      <c r="E10087" s="227"/>
      <c r="F10087" s="230"/>
      <c r="H10087" s="220"/>
      <c r="I10087" s="223"/>
    </row>
    <row r="10088" spans="1:9">
      <c r="A10088" s="230"/>
      <c r="B10088" s="230"/>
      <c r="C10088" s="231"/>
      <c r="D10088" s="223"/>
      <c r="E10088" s="227"/>
      <c r="F10088" s="230"/>
      <c r="H10088" s="220"/>
      <c r="I10088" s="223"/>
    </row>
    <row r="10089" spans="1:9">
      <c r="A10089" s="230"/>
      <c r="B10089" s="230"/>
      <c r="C10089" s="231"/>
      <c r="D10089" s="223"/>
      <c r="E10089" s="227"/>
      <c r="F10089" s="230"/>
      <c r="H10089" s="220"/>
      <c r="I10089" s="223"/>
    </row>
    <row r="10090" spans="1:9">
      <c r="A10090" s="230"/>
      <c r="B10090" s="230"/>
      <c r="C10090" s="231"/>
      <c r="D10090" s="223"/>
      <c r="E10090" s="227"/>
      <c r="F10090" s="230"/>
      <c r="H10090" s="220"/>
      <c r="I10090" s="223"/>
    </row>
    <row r="10091" spans="1:9">
      <c r="A10091" s="230"/>
      <c r="B10091" s="230"/>
      <c r="C10091" s="231"/>
      <c r="D10091" s="223"/>
      <c r="E10091" s="227"/>
      <c r="F10091" s="230"/>
      <c r="H10091" s="220"/>
      <c r="I10091" s="223"/>
    </row>
    <row r="10092" spans="1:9">
      <c r="A10092" s="230"/>
      <c r="B10092" s="230"/>
      <c r="C10092" s="231"/>
      <c r="D10092" s="223"/>
      <c r="E10092" s="227"/>
      <c r="F10092" s="230"/>
      <c r="H10092" s="220"/>
      <c r="I10092" s="223"/>
    </row>
    <row r="10093" spans="1:9">
      <c r="A10093" s="230"/>
      <c r="B10093" s="230"/>
      <c r="C10093" s="231"/>
      <c r="D10093" s="223"/>
      <c r="E10093" s="227"/>
      <c r="F10093" s="230"/>
      <c r="H10093" s="220"/>
      <c r="I10093" s="223"/>
    </row>
    <row r="10094" spans="1:9">
      <c r="A10094" s="230"/>
      <c r="B10094" s="230"/>
      <c r="C10094" s="231"/>
      <c r="D10094" s="223"/>
      <c r="E10094" s="227"/>
      <c r="F10094" s="230"/>
      <c r="H10094" s="220"/>
      <c r="I10094" s="223"/>
    </row>
    <row r="10095" spans="1:9">
      <c r="A10095" s="230"/>
      <c r="B10095" s="230"/>
      <c r="C10095" s="231"/>
      <c r="D10095" s="223"/>
      <c r="E10095" s="227"/>
      <c r="F10095" s="230"/>
      <c r="H10095" s="220"/>
      <c r="I10095" s="223"/>
    </row>
    <row r="10096" spans="1:9">
      <c r="A10096" s="230"/>
      <c r="B10096" s="230"/>
      <c r="C10096" s="231"/>
      <c r="D10096" s="223"/>
      <c r="E10096" s="227"/>
      <c r="F10096" s="230"/>
      <c r="H10096" s="220"/>
      <c r="I10096" s="223"/>
    </row>
    <row r="10097" spans="1:9">
      <c r="A10097" s="230"/>
      <c r="B10097" s="230"/>
      <c r="C10097" s="231"/>
      <c r="D10097" s="223"/>
      <c r="E10097" s="227"/>
      <c r="F10097" s="230"/>
      <c r="H10097" s="220"/>
      <c r="I10097" s="223"/>
    </row>
    <row r="10098" spans="1:9">
      <c r="A10098" s="230"/>
      <c r="B10098" s="230"/>
      <c r="C10098" s="231"/>
      <c r="D10098" s="223"/>
      <c r="E10098" s="227"/>
      <c r="F10098" s="230"/>
      <c r="H10098" s="220"/>
      <c r="I10098" s="223"/>
    </row>
    <row r="10099" spans="1:9">
      <c r="A10099" s="230"/>
      <c r="B10099" s="230"/>
      <c r="C10099" s="231"/>
      <c r="D10099" s="223"/>
      <c r="E10099" s="227"/>
      <c r="F10099" s="230"/>
      <c r="H10099" s="220"/>
      <c r="I10099" s="223"/>
    </row>
    <row r="10100" spans="1:9">
      <c r="A10100" s="230"/>
      <c r="B10100" s="230"/>
      <c r="C10100" s="231"/>
      <c r="D10100" s="223"/>
      <c r="E10100" s="227"/>
      <c r="F10100" s="230"/>
      <c r="H10100" s="220"/>
      <c r="I10100" s="223"/>
    </row>
    <row r="10101" spans="1:9">
      <c r="A10101" s="230"/>
      <c r="B10101" s="230"/>
      <c r="C10101" s="231"/>
      <c r="D10101" s="223"/>
      <c r="E10101" s="227"/>
      <c r="F10101" s="230"/>
      <c r="H10101" s="220"/>
      <c r="I10101" s="223"/>
    </row>
    <row r="10102" spans="1:9">
      <c r="A10102" s="230"/>
      <c r="B10102" s="230"/>
      <c r="C10102" s="231"/>
      <c r="D10102" s="223"/>
      <c r="E10102" s="227"/>
      <c r="F10102" s="230"/>
      <c r="H10102" s="220"/>
      <c r="I10102" s="223"/>
    </row>
    <row r="10103" spans="1:9">
      <c r="A10103" s="230"/>
      <c r="B10103" s="230"/>
      <c r="C10103" s="231"/>
      <c r="D10103" s="223"/>
      <c r="E10103" s="227"/>
      <c r="F10103" s="230"/>
      <c r="H10103" s="220"/>
      <c r="I10103" s="223"/>
    </row>
    <row r="10104" spans="1:9">
      <c r="A10104" s="230"/>
      <c r="B10104" s="230"/>
      <c r="C10104" s="231"/>
      <c r="D10104" s="223"/>
      <c r="E10104" s="227"/>
      <c r="F10104" s="230"/>
      <c r="H10104" s="220"/>
      <c r="I10104" s="223"/>
    </row>
    <row r="10105" spans="1:9">
      <c r="A10105" s="230"/>
      <c r="B10105" s="230"/>
      <c r="C10105" s="231"/>
      <c r="D10105" s="223"/>
      <c r="E10105" s="227"/>
      <c r="F10105" s="230"/>
      <c r="H10105" s="220"/>
      <c r="I10105" s="223"/>
    </row>
    <row r="10106" spans="1:9">
      <c r="A10106" s="230"/>
      <c r="B10106" s="230"/>
      <c r="C10106" s="231"/>
      <c r="D10106" s="223"/>
      <c r="E10106" s="227"/>
      <c r="F10106" s="230"/>
      <c r="H10106" s="220"/>
      <c r="I10106" s="223"/>
    </row>
    <row r="10107" spans="1:9">
      <c r="A10107" s="230"/>
      <c r="B10107" s="230"/>
      <c r="C10107" s="231"/>
      <c r="D10107" s="223"/>
      <c r="E10107" s="227"/>
      <c r="F10107" s="230"/>
      <c r="H10107" s="220"/>
      <c r="I10107" s="223"/>
    </row>
    <row r="10108" spans="1:9">
      <c r="A10108" s="230"/>
      <c r="B10108" s="230"/>
      <c r="C10108" s="231"/>
      <c r="D10108" s="223"/>
      <c r="E10108" s="227"/>
      <c r="F10108" s="230"/>
      <c r="H10108" s="220"/>
      <c r="I10108" s="223"/>
    </row>
    <row r="10109" spans="1:9">
      <c r="A10109" s="230"/>
      <c r="B10109" s="230"/>
      <c r="C10109" s="231"/>
      <c r="D10109" s="223"/>
      <c r="E10109" s="227"/>
      <c r="F10109" s="230"/>
      <c r="H10109" s="220"/>
      <c r="I10109" s="223"/>
    </row>
    <row r="10110" spans="1:9">
      <c r="A10110" s="230"/>
      <c r="B10110" s="230"/>
      <c r="C10110" s="231"/>
      <c r="D10110" s="223"/>
      <c r="E10110" s="227"/>
      <c r="F10110" s="230"/>
      <c r="H10110" s="220"/>
      <c r="I10110" s="223"/>
    </row>
    <row r="10111" spans="1:9">
      <c r="A10111" s="230"/>
      <c r="B10111" s="230"/>
      <c r="C10111" s="231"/>
      <c r="D10111" s="223"/>
      <c r="E10111" s="227"/>
      <c r="F10111" s="230"/>
      <c r="H10111" s="220"/>
      <c r="I10111" s="223"/>
    </row>
    <row r="10112" spans="1:9">
      <c r="A10112" s="230"/>
      <c r="B10112" s="230"/>
      <c r="C10112" s="231"/>
      <c r="D10112" s="223"/>
      <c r="E10112" s="227"/>
      <c r="F10112" s="230"/>
      <c r="H10112" s="220"/>
      <c r="I10112" s="223"/>
    </row>
    <row r="10113" spans="1:9">
      <c r="A10113" s="230"/>
      <c r="B10113" s="230"/>
      <c r="C10113" s="231"/>
      <c r="D10113" s="223"/>
      <c r="E10113" s="227"/>
      <c r="F10113" s="230"/>
      <c r="H10113" s="220"/>
      <c r="I10113" s="223"/>
    </row>
    <row r="10114" spans="1:9">
      <c r="A10114" s="230"/>
      <c r="B10114" s="230"/>
      <c r="C10114" s="231"/>
      <c r="D10114" s="223"/>
      <c r="E10114" s="227"/>
      <c r="F10114" s="230"/>
      <c r="H10114" s="220"/>
      <c r="I10114" s="223"/>
    </row>
    <row r="10115" spans="1:9">
      <c r="A10115" s="230"/>
      <c r="B10115" s="230"/>
      <c r="C10115" s="231"/>
      <c r="D10115" s="223"/>
      <c r="E10115" s="227"/>
      <c r="F10115" s="230"/>
      <c r="H10115" s="220"/>
      <c r="I10115" s="223"/>
    </row>
    <row r="10116" spans="1:9">
      <c r="A10116" s="230"/>
      <c r="B10116" s="230"/>
      <c r="C10116" s="231"/>
      <c r="D10116" s="223"/>
      <c r="E10116" s="227"/>
      <c r="F10116" s="230"/>
      <c r="H10116" s="220"/>
      <c r="I10116" s="223"/>
    </row>
    <row r="10117" spans="1:9">
      <c r="A10117" s="230"/>
      <c r="B10117" s="230"/>
      <c r="C10117" s="231"/>
      <c r="D10117" s="223"/>
      <c r="E10117" s="227"/>
      <c r="F10117" s="230"/>
      <c r="H10117" s="220"/>
      <c r="I10117" s="223"/>
    </row>
    <row r="10118" spans="1:9">
      <c r="A10118" s="230"/>
      <c r="B10118" s="230"/>
      <c r="C10118" s="231"/>
      <c r="D10118" s="223"/>
      <c r="E10118" s="227"/>
      <c r="F10118" s="230"/>
      <c r="H10118" s="220"/>
      <c r="I10118" s="223"/>
    </row>
    <row r="10119" spans="1:9">
      <c r="A10119" s="230"/>
      <c r="B10119" s="230"/>
      <c r="C10119" s="231"/>
      <c r="D10119" s="223"/>
      <c r="E10119" s="227"/>
      <c r="F10119" s="230"/>
      <c r="H10119" s="220"/>
      <c r="I10119" s="223"/>
    </row>
    <row r="10120" spans="1:9">
      <c r="A10120" s="230"/>
      <c r="B10120" s="230"/>
      <c r="C10120" s="231"/>
      <c r="D10120" s="223"/>
      <c r="E10120" s="227"/>
      <c r="F10120" s="230"/>
      <c r="H10120" s="220"/>
      <c r="I10120" s="223"/>
    </row>
    <row r="10121" spans="1:9">
      <c r="A10121" s="230"/>
      <c r="B10121" s="230"/>
      <c r="C10121" s="231"/>
      <c r="D10121" s="223"/>
      <c r="E10121" s="227"/>
      <c r="F10121" s="230"/>
      <c r="H10121" s="220"/>
      <c r="I10121" s="223"/>
    </row>
    <row r="10122" spans="1:9">
      <c r="A10122" s="230"/>
      <c r="B10122" s="230"/>
      <c r="C10122" s="231"/>
      <c r="D10122" s="223"/>
      <c r="E10122" s="227"/>
      <c r="F10122" s="230"/>
      <c r="H10122" s="220"/>
      <c r="I10122" s="223"/>
    </row>
    <row r="10123" spans="1:9">
      <c r="A10123" s="230"/>
      <c r="B10123" s="230"/>
      <c r="C10123" s="231"/>
      <c r="D10123" s="223"/>
      <c r="E10123" s="227"/>
      <c r="F10123" s="230"/>
      <c r="H10123" s="220"/>
      <c r="I10123" s="223"/>
    </row>
    <row r="10124" spans="1:9">
      <c r="A10124" s="230"/>
      <c r="B10124" s="230"/>
      <c r="C10124" s="231"/>
      <c r="D10124" s="223"/>
      <c r="E10124" s="227"/>
      <c r="F10124" s="230"/>
      <c r="H10124" s="220"/>
      <c r="I10124" s="223"/>
    </row>
    <row r="10125" spans="1:9">
      <c r="A10125" s="230"/>
      <c r="B10125" s="230"/>
      <c r="C10125" s="231"/>
      <c r="D10125" s="223"/>
      <c r="E10125" s="227"/>
      <c r="F10125" s="230"/>
      <c r="H10125" s="220"/>
      <c r="I10125" s="223"/>
    </row>
    <row r="10126" spans="1:9">
      <c r="A10126" s="230"/>
      <c r="B10126" s="230"/>
      <c r="C10126" s="231"/>
      <c r="D10126" s="223"/>
      <c r="E10126" s="227"/>
      <c r="F10126" s="230"/>
      <c r="H10126" s="220"/>
      <c r="I10126" s="223"/>
    </row>
    <row r="10127" spans="1:9">
      <c r="A10127" s="230"/>
      <c r="B10127" s="230"/>
      <c r="C10127" s="231"/>
      <c r="D10127" s="223"/>
      <c r="E10127" s="227"/>
      <c r="F10127" s="230"/>
      <c r="H10127" s="220"/>
      <c r="I10127" s="223"/>
    </row>
    <row r="10128" spans="1:9">
      <c r="A10128" s="230"/>
      <c r="B10128" s="230"/>
      <c r="C10128" s="231"/>
      <c r="D10128" s="223"/>
      <c r="E10128" s="227"/>
      <c r="F10128" s="230"/>
      <c r="H10128" s="220"/>
      <c r="I10128" s="223"/>
    </row>
    <row r="10129" spans="1:9">
      <c r="A10129" s="230"/>
      <c r="B10129" s="230"/>
      <c r="C10129" s="231"/>
      <c r="D10129" s="223"/>
      <c r="E10129" s="227"/>
      <c r="F10129" s="230"/>
      <c r="H10129" s="220"/>
      <c r="I10129" s="223"/>
    </row>
    <row r="10130" spans="1:9">
      <c r="A10130" s="230"/>
      <c r="B10130" s="230"/>
      <c r="C10130" s="231"/>
      <c r="D10130" s="223"/>
      <c r="E10130" s="227"/>
      <c r="F10130" s="230"/>
      <c r="H10130" s="220"/>
      <c r="I10130" s="223"/>
    </row>
    <row r="10131" spans="1:9">
      <c r="A10131" s="230"/>
      <c r="B10131" s="230"/>
      <c r="C10131" s="231"/>
      <c r="D10131" s="223"/>
      <c r="E10131" s="227"/>
      <c r="F10131" s="230"/>
      <c r="H10131" s="220"/>
      <c r="I10131" s="223"/>
    </row>
    <row r="10132" spans="1:9">
      <c r="A10132" s="230"/>
      <c r="B10132" s="230"/>
      <c r="C10132" s="231"/>
      <c r="D10132" s="223"/>
      <c r="E10132" s="227"/>
      <c r="F10132" s="230"/>
      <c r="H10132" s="220"/>
      <c r="I10132" s="223"/>
    </row>
    <row r="10133" spans="1:9">
      <c r="A10133" s="230"/>
      <c r="B10133" s="230"/>
      <c r="C10133" s="231"/>
      <c r="D10133" s="223"/>
      <c r="E10133" s="227"/>
      <c r="F10133" s="230"/>
      <c r="H10133" s="220"/>
      <c r="I10133" s="223"/>
    </row>
    <row r="10134" spans="1:9">
      <c r="A10134" s="230"/>
      <c r="B10134" s="230"/>
      <c r="C10134" s="231"/>
      <c r="D10134" s="223"/>
      <c r="E10134" s="227"/>
      <c r="F10134" s="230"/>
      <c r="H10134" s="220"/>
      <c r="I10134" s="223"/>
    </row>
    <row r="10135" spans="1:9">
      <c r="A10135" s="230"/>
      <c r="B10135" s="230"/>
      <c r="C10135" s="231"/>
      <c r="D10135" s="223"/>
      <c r="E10135" s="227"/>
      <c r="F10135" s="230"/>
      <c r="H10135" s="220"/>
      <c r="I10135" s="223"/>
    </row>
    <row r="10136" spans="1:9">
      <c r="A10136" s="230"/>
      <c r="B10136" s="230"/>
      <c r="C10136" s="231"/>
      <c r="D10136" s="223"/>
      <c r="E10136" s="227"/>
      <c r="F10136" s="230"/>
      <c r="H10136" s="220"/>
      <c r="I10136" s="223"/>
    </row>
    <row r="10137" spans="1:9">
      <c r="A10137" s="230"/>
      <c r="B10137" s="230"/>
      <c r="C10137" s="231"/>
      <c r="D10137" s="223"/>
      <c r="E10137" s="227"/>
      <c r="F10137" s="230"/>
      <c r="H10137" s="220"/>
      <c r="I10137" s="223"/>
    </row>
    <row r="10138" spans="1:9">
      <c r="A10138" s="230"/>
      <c r="B10138" s="230"/>
      <c r="C10138" s="231"/>
      <c r="D10138" s="223"/>
      <c r="E10138" s="227"/>
      <c r="F10138" s="230"/>
      <c r="H10138" s="220"/>
      <c r="I10138" s="223"/>
    </row>
    <row r="10139" spans="1:9">
      <c r="A10139" s="230"/>
      <c r="B10139" s="230"/>
      <c r="C10139" s="231"/>
      <c r="D10139" s="223"/>
      <c r="E10139" s="227"/>
      <c r="F10139" s="230"/>
      <c r="H10139" s="220"/>
      <c r="I10139" s="223"/>
    </row>
    <row r="10140" spans="1:9">
      <c r="A10140" s="230"/>
      <c r="B10140" s="230"/>
      <c r="C10140" s="231"/>
      <c r="D10140" s="223"/>
      <c r="E10140" s="227"/>
      <c r="F10140" s="230"/>
      <c r="H10140" s="220"/>
      <c r="I10140" s="223"/>
    </row>
    <row r="10141" spans="1:9">
      <c r="A10141" s="230"/>
      <c r="B10141" s="230"/>
      <c r="C10141" s="231"/>
      <c r="D10141" s="223"/>
      <c r="E10141" s="227"/>
      <c r="F10141" s="230"/>
      <c r="H10141" s="220"/>
      <c r="I10141" s="223"/>
    </row>
    <row r="10142" spans="1:9">
      <c r="A10142" s="230"/>
      <c r="B10142" s="230"/>
      <c r="C10142" s="231"/>
      <c r="D10142" s="223"/>
      <c r="E10142" s="227"/>
      <c r="F10142" s="230"/>
      <c r="H10142" s="220"/>
      <c r="I10142" s="223"/>
    </row>
    <row r="10143" spans="1:9">
      <c r="A10143" s="230"/>
      <c r="B10143" s="230"/>
      <c r="C10143" s="231"/>
      <c r="D10143" s="223"/>
      <c r="E10143" s="227"/>
      <c r="F10143" s="230"/>
      <c r="H10143" s="220"/>
      <c r="I10143" s="223"/>
    </row>
    <row r="10144" spans="1:9">
      <c r="A10144" s="230"/>
      <c r="B10144" s="230"/>
      <c r="C10144" s="231"/>
      <c r="D10144" s="223"/>
      <c r="E10144" s="227"/>
      <c r="F10144" s="230"/>
      <c r="H10144" s="220"/>
      <c r="I10144" s="223"/>
    </row>
    <row r="10145" spans="1:9">
      <c r="A10145" s="230"/>
      <c r="B10145" s="230"/>
      <c r="C10145" s="231"/>
      <c r="D10145" s="223"/>
      <c r="E10145" s="227"/>
      <c r="F10145" s="230"/>
      <c r="H10145" s="220"/>
      <c r="I10145" s="223"/>
    </row>
    <row r="10146" spans="1:9">
      <c r="A10146" s="230"/>
      <c r="B10146" s="230"/>
      <c r="C10146" s="231"/>
      <c r="D10146" s="223"/>
      <c r="E10146" s="227"/>
      <c r="F10146" s="230"/>
      <c r="H10146" s="220"/>
      <c r="I10146" s="223"/>
    </row>
    <row r="10147" spans="1:9">
      <c r="A10147" s="230"/>
      <c r="B10147" s="230"/>
      <c r="C10147" s="231"/>
      <c r="D10147" s="223"/>
      <c r="E10147" s="227"/>
      <c r="F10147" s="230"/>
      <c r="H10147" s="220"/>
      <c r="I10147" s="223"/>
    </row>
    <row r="10148" spans="1:9">
      <c r="A10148" s="230"/>
      <c r="B10148" s="230"/>
      <c r="C10148" s="231"/>
      <c r="D10148" s="223"/>
      <c r="E10148" s="227"/>
      <c r="F10148" s="230"/>
      <c r="H10148" s="220"/>
      <c r="I10148" s="223"/>
    </row>
    <row r="10149" spans="1:9">
      <c r="A10149" s="230"/>
      <c r="B10149" s="230"/>
      <c r="C10149" s="231"/>
      <c r="D10149" s="223"/>
      <c r="E10149" s="227"/>
      <c r="F10149" s="230"/>
      <c r="H10149" s="220"/>
      <c r="I10149" s="223"/>
    </row>
    <row r="10150" spans="1:9">
      <c r="A10150" s="230"/>
      <c r="B10150" s="230"/>
      <c r="C10150" s="231"/>
      <c r="D10150" s="223"/>
      <c r="E10150" s="227"/>
      <c r="F10150" s="230"/>
      <c r="H10150" s="220"/>
      <c r="I10150" s="223"/>
    </row>
    <row r="10151" spans="1:9">
      <c r="A10151" s="230"/>
      <c r="B10151" s="230"/>
      <c r="C10151" s="231"/>
      <c r="D10151" s="223"/>
      <c r="E10151" s="227"/>
      <c r="F10151" s="230"/>
      <c r="H10151" s="220"/>
      <c r="I10151" s="223"/>
    </row>
    <row r="10152" spans="1:9">
      <c r="A10152" s="230"/>
      <c r="B10152" s="230"/>
      <c r="C10152" s="231"/>
      <c r="D10152" s="223"/>
      <c r="E10152" s="227"/>
      <c r="F10152" s="230"/>
      <c r="H10152" s="220"/>
      <c r="I10152" s="223"/>
    </row>
    <row r="10153" spans="1:9">
      <c r="A10153" s="230"/>
      <c r="B10153" s="230"/>
      <c r="C10153" s="231"/>
      <c r="D10153" s="223"/>
      <c r="E10153" s="227"/>
      <c r="F10153" s="230"/>
      <c r="H10153" s="220"/>
      <c r="I10153" s="223"/>
    </row>
    <row r="10154" spans="1:9">
      <c r="A10154" s="230"/>
      <c r="B10154" s="230"/>
      <c r="C10154" s="231"/>
      <c r="D10154" s="223"/>
      <c r="E10154" s="227"/>
      <c r="F10154" s="230"/>
      <c r="H10154" s="220"/>
      <c r="I10154" s="223"/>
    </row>
    <row r="10155" spans="1:9">
      <c r="A10155" s="230"/>
      <c r="B10155" s="230"/>
      <c r="C10155" s="231"/>
      <c r="D10155" s="223"/>
      <c r="E10155" s="227"/>
      <c r="F10155" s="230"/>
      <c r="H10155" s="220"/>
      <c r="I10155" s="223"/>
    </row>
    <row r="10156" spans="1:9">
      <c r="A10156" s="230"/>
      <c r="B10156" s="230"/>
      <c r="C10156" s="231"/>
      <c r="D10156" s="223"/>
      <c r="E10156" s="227"/>
      <c r="F10156" s="230"/>
      <c r="H10156" s="220"/>
      <c r="I10156" s="223"/>
    </row>
    <row r="10157" spans="1:9">
      <c r="A10157" s="230"/>
      <c r="B10157" s="230"/>
      <c r="C10157" s="231"/>
      <c r="D10157" s="223"/>
      <c r="E10157" s="227"/>
      <c r="F10157" s="230"/>
      <c r="H10157" s="220"/>
      <c r="I10157" s="223"/>
    </row>
    <row r="10158" spans="1:9">
      <c r="A10158" s="230"/>
      <c r="B10158" s="230"/>
      <c r="C10158" s="231"/>
      <c r="D10158" s="223"/>
      <c r="E10158" s="227"/>
      <c r="F10158" s="230"/>
      <c r="H10158" s="220"/>
      <c r="I10158" s="223"/>
    </row>
    <row r="10159" spans="1:9">
      <c r="A10159" s="230"/>
      <c r="B10159" s="230"/>
      <c r="C10159" s="231"/>
      <c r="D10159" s="223"/>
      <c r="E10159" s="227"/>
      <c r="F10159" s="230"/>
      <c r="H10159" s="220"/>
      <c r="I10159" s="223"/>
    </row>
    <row r="10160" spans="1:9">
      <c r="A10160" s="230"/>
      <c r="B10160" s="230"/>
      <c r="C10160" s="231"/>
      <c r="D10160" s="223"/>
      <c r="E10160" s="227"/>
      <c r="F10160" s="230"/>
      <c r="H10160" s="220"/>
      <c r="I10160" s="223"/>
    </row>
    <row r="10161" spans="1:9">
      <c r="A10161" s="230"/>
      <c r="B10161" s="230"/>
      <c r="C10161" s="231"/>
      <c r="D10161" s="223"/>
      <c r="E10161" s="227"/>
      <c r="F10161" s="230"/>
      <c r="H10161" s="220"/>
      <c r="I10161" s="223"/>
    </row>
    <row r="10162" spans="1:9">
      <c r="A10162" s="230"/>
      <c r="B10162" s="230"/>
      <c r="C10162" s="231"/>
      <c r="D10162" s="223"/>
      <c r="E10162" s="227"/>
      <c r="F10162" s="230"/>
      <c r="H10162" s="220"/>
      <c r="I10162" s="223"/>
    </row>
    <row r="10163" spans="1:9">
      <c r="A10163" s="230"/>
      <c r="B10163" s="230"/>
      <c r="C10163" s="231"/>
      <c r="D10163" s="223"/>
      <c r="E10163" s="227"/>
      <c r="F10163" s="230"/>
      <c r="H10163" s="220"/>
      <c r="I10163" s="223"/>
    </row>
    <row r="10164" spans="1:9">
      <c r="A10164" s="230"/>
      <c r="B10164" s="230"/>
      <c r="C10164" s="231"/>
      <c r="D10164" s="223"/>
      <c r="E10164" s="227"/>
      <c r="F10164" s="230"/>
      <c r="H10164" s="220"/>
      <c r="I10164" s="223"/>
    </row>
    <row r="10165" spans="1:9">
      <c r="A10165" s="230"/>
      <c r="B10165" s="230"/>
      <c r="C10165" s="231"/>
      <c r="D10165" s="223"/>
      <c r="E10165" s="227"/>
      <c r="F10165" s="230"/>
      <c r="H10165" s="220"/>
      <c r="I10165" s="223"/>
    </row>
    <row r="10166" spans="1:9">
      <c r="A10166" s="230"/>
      <c r="B10166" s="230"/>
      <c r="C10166" s="231"/>
      <c r="D10166" s="223"/>
      <c r="E10166" s="227"/>
      <c r="F10166" s="230"/>
      <c r="H10166" s="220"/>
      <c r="I10166" s="223"/>
    </row>
    <row r="10167" spans="1:9">
      <c r="A10167" s="230"/>
      <c r="B10167" s="230"/>
      <c r="C10167" s="231"/>
      <c r="D10167" s="223"/>
      <c r="E10167" s="227"/>
      <c r="F10167" s="230"/>
      <c r="H10167" s="220"/>
      <c r="I10167" s="223"/>
    </row>
    <row r="10168" spans="1:9">
      <c r="A10168" s="230"/>
      <c r="B10168" s="230"/>
      <c r="C10168" s="231"/>
      <c r="D10168" s="223"/>
      <c r="E10168" s="227"/>
      <c r="F10168" s="230"/>
      <c r="H10168" s="220"/>
      <c r="I10168" s="223"/>
    </row>
    <row r="10169" spans="1:9">
      <c r="A10169" s="230"/>
      <c r="B10169" s="230"/>
      <c r="C10169" s="231"/>
      <c r="D10169" s="223"/>
      <c r="E10169" s="227"/>
      <c r="F10169" s="230"/>
      <c r="H10169" s="220"/>
      <c r="I10169" s="223"/>
    </row>
    <row r="10170" spans="1:9">
      <c r="A10170" s="230"/>
      <c r="B10170" s="230"/>
      <c r="C10170" s="231"/>
      <c r="D10170" s="223"/>
      <c r="E10170" s="227"/>
      <c r="F10170" s="230"/>
      <c r="H10170" s="220"/>
      <c r="I10170" s="223"/>
    </row>
    <row r="10171" spans="1:9">
      <c r="A10171" s="230"/>
      <c r="B10171" s="230"/>
      <c r="C10171" s="231"/>
      <c r="D10171" s="223"/>
      <c r="E10171" s="227"/>
      <c r="F10171" s="230"/>
      <c r="H10171" s="220"/>
      <c r="I10171" s="223"/>
    </row>
    <row r="10172" spans="1:9">
      <c r="A10172" s="230"/>
      <c r="B10172" s="230"/>
      <c r="C10172" s="231"/>
      <c r="D10172" s="223"/>
      <c r="E10172" s="227"/>
      <c r="F10172" s="230"/>
      <c r="H10172" s="220"/>
      <c r="I10172" s="223"/>
    </row>
    <row r="10173" spans="1:9">
      <c r="A10173" s="230"/>
      <c r="B10173" s="230"/>
      <c r="C10173" s="231"/>
      <c r="D10173" s="223"/>
      <c r="E10173" s="227"/>
      <c r="F10173" s="230"/>
      <c r="H10173" s="220"/>
      <c r="I10173" s="223"/>
    </row>
    <row r="10174" spans="1:9">
      <c r="A10174" s="230"/>
      <c r="B10174" s="230"/>
      <c r="C10174" s="231"/>
      <c r="D10174" s="223"/>
      <c r="E10174" s="227"/>
      <c r="F10174" s="230"/>
      <c r="H10174" s="220"/>
      <c r="I10174" s="223"/>
    </row>
    <row r="10175" spans="1:9">
      <c r="A10175" s="230"/>
      <c r="B10175" s="230"/>
      <c r="C10175" s="231"/>
      <c r="D10175" s="223"/>
      <c r="E10175" s="227"/>
      <c r="F10175" s="230"/>
      <c r="H10175" s="220"/>
      <c r="I10175" s="223"/>
    </row>
    <row r="10176" spans="1:9">
      <c r="A10176" s="230"/>
      <c r="B10176" s="230"/>
      <c r="C10176" s="231"/>
      <c r="D10176" s="223"/>
      <c r="E10176" s="227"/>
      <c r="F10176" s="230"/>
      <c r="H10176" s="220"/>
      <c r="I10176" s="223"/>
    </row>
    <row r="10177" spans="1:9">
      <c r="A10177" s="230"/>
      <c r="B10177" s="230"/>
      <c r="C10177" s="231"/>
      <c r="D10177" s="223"/>
      <c r="E10177" s="227"/>
      <c r="F10177" s="230"/>
      <c r="H10177" s="220"/>
      <c r="I10177" s="223"/>
    </row>
    <row r="10178" spans="1:9">
      <c r="A10178" s="230"/>
      <c r="B10178" s="230"/>
      <c r="C10178" s="231"/>
      <c r="D10178" s="223"/>
      <c r="E10178" s="227"/>
      <c r="F10178" s="230"/>
      <c r="H10178" s="220"/>
      <c r="I10178" s="223"/>
    </row>
    <row r="10179" spans="1:9">
      <c r="A10179" s="230"/>
      <c r="B10179" s="230"/>
      <c r="C10179" s="231"/>
      <c r="D10179" s="223"/>
      <c r="E10179" s="227"/>
      <c r="F10179" s="230"/>
      <c r="H10179" s="220"/>
      <c r="I10179" s="223"/>
    </row>
    <row r="10180" spans="1:9">
      <c r="A10180" s="230"/>
      <c r="B10180" s="230"/>
      <c r="C10180" s="231"/>
      <c r="D10180" s="223"/>
      <c r="E10180" s="227"/>
      <c r="F10180" s="230"/>
      <c r="H10180" s="220"/>
      <c r="I10180" s="223"/>
    </row>
    <row r="10181" spans="1:9">
      <c r="A10181" s="230"/>
      <c r="B10181" s="230"/>
      <c r="C10181" s="231"/>
      <c r="D10181" s="223"/>
      <c r="E10181" s="227"/>
      <c r="F10181" s="230"/>
      <c r="H10181" s="220"/>
      <c r="I10181" s="223"/>
    </row>
    <row r="10182" spans="1:9">
      <c r="A10182" s="230"/>
      <c r="B10182" s="230"/>
      <c r="C10182" s="231"/>
      <c r="D10182" s="223"/>
      <c r="E10182" s="227"/>
      <c r="F10182" s="230"/>
      <c r="H10182" s="220"/>
      <c r="I10182" s="223"/>
    </row>
    <row r="10183" spans="1:9">
      <c r="A10183" s="230"/>
      <c r="B10183" s="230"/>
      <c r="C10183" s="231"/>
      <c r="D10183" s="223"/>
      <c r="E10183" s="227"/>
      <c r="F10183" s="230"/>
      <c r="H10183" s="220"/>
      <c r="I10183" s="223"/>
    </row>
    <row r="10184" spans="1:9">
      <c r="A10184" s="230"/>
      <c r="B10184" s="230"/>
      <c r="C10184" s="231"/>
      <c r="D10184" s="223"/>
      <c r="E10184" s="227"/>
      <c r="F10184" s="230"/>
      <c r="H10184" s="220"/>
      <c r="I10184" s="223"/>
    </row>
    <row r="10185" spans="1:9">
      <c r="A10185" s="230"/>
      <c r="B10185" s="230"/>
      <c r="C10185" s="231"/>
      <c r="D10185" s="223"/>
      <c r="E10185" s="227"/>
      <c r="F10185" s="230"/>
      <c r="H10185" s="220"/>
      <c r="I10185" s="223"/>
    </row>
    <row r="10186" spans="1:9">
      <c r="A10186" s="230"/>
      <c r="B10186" s="230"/>
      <c r="C10186" s="231"/>
      <c r="D10186" s="223"/>
      <c r="E10186" s="227"/>
      <c r="F10186" s="230"/>
      <c r="H10186" s="220"/>
      <c r="I10186" s="223"/>
    </row>
    <row r="10187" spans="1:9">
      <c r="A10187" s="230"/>
      <c r="B10187" s="230"/>
      <c r="C10187" s="231"/>
      <c r="D10187" s="223"/>
      <c r="E10187" s="227"/>
      <c r="F10187" s="230"/>
      <c r="H10187" s="220"/>
      <c r="I10187" s="223"/>
    </row>
    <row r="10188" spans="1:9">
      <c r="A10188" s="230"/>
      <c r="B10188" s="230"/>
      <c r="C10188" s="231"/>
      <c r="D10188" s="223"/>
      <c r="E10188" s="227"/>
      <c r="F10188" s="230"/>
      <c r="H10188" s="220"/>
      <c r="I10188" s="223"/>
    </row>
    <row r="10189" spans="1:9">
      <c r="A10189" s="230"/>
      <c r="B10189" s="230"/>
      <c r="C10189" s="231"/>
      <c r="D10189" s="223"/>
      <c r="E10189" s="227"/>
      <c r="F10189" s="230"/>
      <c r="H10189" s="220"/>
      <c r="I10189" s="223"/>
    </row>
    <row r="10190" spans="1:9">
      <c r="A10190" s="230"/>
      <c r="B10190" s="230"/>
      <c r="C10190" s="231"/>
      <c r="D10190" s="223"/>
      <c r="E10190" s="227"/>
      <c r="F10190" s="230"/>
      <c r="H10190" s="220"/>
      <c r="I10190" s="223"/>
    </row>
    <row r="10191" spans="1:9">
      <c r="A10191" s="230"/>
      <c r="B10191" s="230"/>
      <c r="C10191" s="231"/>
      <c r="D10191" s="223"/>
      <c r="E10191" s="227"/>
      <c r="F10191" s="230"/>
      <c r="H10191" s="220"/>
      <c r="I10191" s="223"/>
    </row>
    <row r="10192" spans="1:9">
      <c r="A10192" s="230"/>
      <c r="B10192" s="230"/>
      <c r="C10192" s="231"/>
      <c r="D10192" s="223"/>
      <c r="E10192" s="227"/>
      <c r="F10192" s="230"/>
      <c r="H10192" s="220"/>
      <c r="I10192" s="223"/>
    </row>
    <row r="10193" spans="1:9">
      <c r="A10193" s="230"/>
      <c r="B10193" s="230"/>
      <c r="C10193" s="231"/>
      <c r="D10193" s="223"/>
      <c r="E10193" s="227"/>
      <c r="F10193" s="230"/>
      <c r="H10193" s="220"/>
      <c r="I10193" s="223"/>
    </row>
    <row r="10194" spans="1:9">
      <c r="A10194" s="230"/>
      <c r="B10194" s="230"/>
      <c r="C10194" s="231"/>
      <c r="D10194" s="223"/>
      <c r="E10194" s="227"/>
      <c r="F10194" s="230"/>
      <c r="H10194" s="220"/>
      <c r="I10194" s="223"/>
    </row>
    <row r="10195" spans="1:9">
      <c r="A10195" s="230"/>
      <c r="B10195" s="230"/>
      <c r="C10195" s="231"/>
      <c r="D10195" s="223"/>
      <c r="E10195" s="227"/>
      <c r="F10195" s="230"/>
      <c r="H10195" s="220"/>
      <c r="I10195" s="223"/>
    </row>
    <row r="10196" spans="1:9">
      <c r="A10196" s="230"/>
      <c r="B10196" s="230"/>
      <c r="C10196" s="231"/>
      <c r="D10196" s="223"/>
      <c r="E10196" s="227"/>
      <c r="F10196" s="230"/>
      <c r="H10196" s="220"/>
      <c r="I10196" s="223"/>
    </row>
    <row r="10197" spans="1:9">
      <c r="A10197" s="230"/>
      <c r="B10197" s="230"/>
      <c r="C10197" s="231"/>
      <c r="D10197" s="223"/>
      <c r="E10197" s="227"/>
      <c r="F10197" s="230"/>
      <c r="H10197" s="220"/>
      <c r="I10197" s="223"/>
    </row>
    <row r="10198" spans="1:9">
      <c r="A10198" s="230"/>
      <c r="B10198" s="230"/>
      <c r="C10198" s="231"/>
      <c r="D10198" s="223"/>
      <c r="E10198" s="227"/>
      <c r="F10198" s="230"/>
      <c r="H10198" s="220"/>
      <c r="I10198" s="223"/>
    </row>
    <row r="10199" spans="1:9">
      <c r="A10199" s="230"/>
      <c r="B10199" s="230"/>
      <c r="C10199" s="231"/>
      <c r="D10199" s="223"/>
      <c r="E10199" s="227"/>
      <c r="F10199" s="230"/>
      <c r="H10199" s="220"/>
      <c r="I10199" s="223"/>
    </row>
    <row r="10200" spans="1:9">
      <c r="A10200" s="230"/>
      <c r="B10200" s="230"/>
      <c r="C10200" s="231"/>
      <c r="D10200" s="223"/>
      <c r="E10200" s="227"/>
      <c r="F10200" s="230"/>
      <c r="H10200" s="220"/>
      <c r="I10200" s="223"/>
    </row>
    <row r="10201" spans="1:9">
      <c r="A10201" s="230"/>
      <c r="B10201" s="230"/>
      <c r="C10201" s="231"/>
      <c r="D10201" s="223"/>
      <c r="E10201" s="227"/>
      <c r="F10201" s="230"/>
      <c r="H10201" s="220"/>
      <c r="I10201" s="223"/>
    </row>
    <row r="10202" spans="1:9">
      <c r="A10202" s="230"/>
      <c r="B10202" s="230"/>
      <c r="C10202" s="231"/>
      <c r="D10202" s="223"/>
      <c r="E10202" s="227"/>
      <c r="F10202" s="230"/>
      <c r="H10202" s="220"/>
      <c r="I10202" s="223"/>
    </row>
    <row r="10203" spans="1:9">
      <c r="A10203" s="230"/>
      <c r="B10203" s="230"/>
      <c r="C10203" s="231"/>
      <c r="D10203" s="223"/>
      <c r="E10203" s="227"/>
      <c r="F10203" s="230"/>
      <c r="H10203" s="220"/>
      <c r="I10203" s="223"/>
    </row>
    <row r="10204" spans="1:9">
      <c r="A10204" s="230"/>
      <c r="B10204" s="230"/>
      <c r="C10204" s="231"/>
      <c r="D10204" s="223"/>
      <c r="E10204" s="227"/>
      <c r="F10204" s="230"/>
      <c r="H10204" s="220"/>
      <c r="I10204" s="223"/>
    </row>
    <row r="10205" spans="1:9">
      <c r="A10205" s="230"/>
      <c r="B10205" s="230"/>
      <c r="C10205" s="231"/>
      <c r="D10205" s="223"/>
      <c r="E10205" s="227"/>
      <c r="F10205" s="230"/>
      <c r="H10205" s="220"/>
      <c r="I10205" s="223"/>
    </row>
    <row r="10206" spans="1:9">
      <c r="A10206" s="230"/>
      <c r="B10206" s="230"/>
      <c r="C10206" s="231"/>
      <c r="D10206" s="223"/>
      <c r="E10206" s="227"/>
      <c r="F10206" s="230"/>
      <c r="H10206" s="220"/>
      <c r="I10206" s="223"/>
    </row>
    <row r="10207" spans="1:9">
      <c r="A10207" s="230"/>
      <c r="B10207" s="230"/>
      <c r="C10207" s="231"/>
      <c r="D10207" s="223"/>
      <c r="E10207" s="227"/>
      <c r="F10207" s="230"/>
      <c r="H10207" s="220"/>
      <c r="I10207" s="223"/>
    </row>
    <row r="10208" spans="1:9">
      <c r="A10208" s="230"/>
      <c r="B10208" s="230"/>
      <c r="C10208" s="231"/>
      <c r="D10208" s="223"/>
      <c r="E10208" s="227"/>
      <c r="F10208" s="230"/>
      <c r="H10208" s="220"/>
      <c r="I10208" s="223"/>
    </row>
    <row r="10209" spans="1:9">
      <c r="A10209" s="230"/>
      <c r="B10209" s="230"/>
      <c r="C10209" s="231"/>
      <c r="D10209" s="223"/>
      <c r="E10209" s="227"/>
      <c r="F10209" s="230"/>
      <c r="H10209" s="220"/>
      <c r="I10209" s="223"/>
    </row>
    <row r="10210" spans="1:9">
      <c r="A10210" s="230"/>
      <c r="B10210" s="230"/>
      <c r="C10210" s="231"/>
      <c r="D10210" s="223"/>
      <c r="E10210" s="227"/>
      <c r="F10210" s="230"/>
      <c r="H10210" s="220"/>
      <c r="I10210" s="223"/>
    </row>
    <row r="10211" spans="1:9">
      <c r="A10211" s="230"/>
      <c r="B10211" s="230"/>
      <c r="C10211" s="231"/>
      <c r="D10211" s="223"/>
      <c r="E10211" s="227"/>
      <c r="F10211" s="230"/>
      <c r="H10211" s="220"/>
      <c r="I10211" s="223"/>
    </row>
    <row r="10212" spans="1:9">
      <c r="A10212" s="230"/>
      <c r="B10212" s="230"/>
      <c r="C10212" s="231"/>
      <c r="D10212" s="223"/>
      <c r="E10212" s="227"/>
      <c r="F10212" s="230"/>
      <c r="H10212" s="220"/>
      <c r="I10212" s="223"/>
    </row>
    <row r="10213" spans="1:9">
      <c r="A10213" s="230"/>
      <c r="B10213" s="230"/>
      <c r="C10213" s="231"/>
      <c r="D10213" s="223"/>
      <c r="E10213" s="227"/>
      <c r="F10213" s="230"/>
      <c r="H10213" s="220"/>
      <c r="I10213" s="223"/>
    </row>
    <row r="10214" spans="1:9">
      <c r="A10214" s="230"/>
      <c r="B10214" s="230"/>
      <c r="C10214" s="231"/>
      <c r="D10214" s="223"/>
      <c r="E10214" s="227"/>
      <c r="F10214" s="230"/>
      <c r="H10214" s="220"/>
      <c r="I10214" s="223"/>
    </row>
    <row r="10215" spans="1:9">
      <c r="A10215" s="230"/>
      <c r="B10215" s="230"/>
      <c r="C10215" s="231"/>
      <c r="D10215" s="223"/>
      <c r="E10215" s="227"/>
      <c r="F10215" s="230"/>
      <c r="H10215" s="220"/>
      <c r="I10215" s="223"/>
    </row>
    <row r="10216" spans="1:9">
      <c r="A10216" s="230"/>
      <c r="B10216" s="230"/>
      <c r="C10216" s="231"/>
      <c r="D10216" s="223"/>
      <c r="E10216" s="227"/>
      <c r="F10216" s="230"/>
      <c r="H10216" s="220"/>
      <c r="I10216" s="223"/>
    </row>
    <row r="10217" spans="1:9">
      <c r="A10217" s="230"/>
      <c r="B10217" s="230"/>
      <c r="C10217" s="231"/>
      <c r="D10217" s="223"/>
      <c r="E10217" s="227"/>
      <c r="F10217" s="230"/>
      <c r="H10217" s="220"/>
      <c r="I10217" s="223"/>
    </row>
    <row r="10218" spans="1:9">
      <c r="A10218" s="230"/>
      <c r="B10218" s="230"/>
      <c r="C10218" s="231"/>
      <c r="D10218" s="223"/>
      <c r="E10218" s="227"/>
      <c r="F10218" s="230"/>
      <c r="H10218" s="220"/>
      <c r="I10218" s="223"/>
    </row>
    <row r="10219" spans="1:9">
      <c r="A10219" s="230"/>
      <c r="B10219" s="230"/>
      <c r="C10219" s="231"/>
      <c r="D10219" s="223"/>
      <c r="E10219" s="227"/>
      <c r="F10219" s="230"/>
      <c r="H10219" s="220"/>
      <c r="I10219" s="223"/>
    </row>
    <row r="10220" spans="1:9">
      <c r="A10220" s="230"/>
      <c r="B10220" s="230"/>
      <c r="C10220" s="231"/>
      <c r="D10220" s="223"/>
      <c r="E10220" s="227"/>
      <c r="F10220" s="230"/>
      <c r="H10220" s="220"/>
      <c r="I10220" s="223"/>
    </row>
    <row r="10221" spans="1:9">
      <c r="A10221" s="230"/>
      <c r="B10221" s="230"/>
      <c r="C10221" s="231"/>
      <c r="D10221" s="223"/>
      <c r="E10221" s="227"/>
      <c r="F10221" s="230"/>
      <c r="H10221" s="220"/>
      <c r="I10221" s="223"/>
    </row>
    <row r="10222" spans="1:9">
      <c r="A10222" s="230"/>
      <c r="B10222" s="230"/>
      <c r="C10222" s="231"/>
      <c r="D10222" s="223"/>
      <c r="E10222" s="227"/>
      <c r="F10222" s="230"/>
      <c r="H10222" s="220"/>
      <c r="I10222" s="223"/>
    </row>
    <row r="10223" spans="1:9">
      <c r="A10223" s="230"/>
      <c r="B10223" s="230"/>
      <c r="C10223" s="231"/>
      <c r="D10223" s="223"/>
      <c r="E10223" s="227"/>
      <c r="F10223" s="230"/>
      <c r="H10223" s="220"/>
      <c r="I10223" s="223"/>
    </row>
    <row r="10224" spans="1:9">
      <c r="A10224" s="230"/>
      <c r="B10224" s="230"/>
      <c r="C10224" s="231"/>
      <c r="D10224" s="223"/>
      <c r="E10224" s="227"/>
      <c r="F10224" s="230"/>
      <c r="H10224" s="220"/>
      <c r="I10224" s="223"/>
    </row>
    <row r="10225" spans="1:9">
      <c r="A10225" s="230"/>
      <c r="B10225" s="230"/>
      <c r="C10225" s="231"/>
      <c r="D10225" s="223"/>
      <c r="E10225" s="227"/>
      <c r="F10225" s="230"/>
      <c r="H10225" s="220"/>
      <c r="I10225" s="223"/>
    </row>
    <row r="10226" spans="1:9">
      <c r="A10226" s="230"/>
      <c r="B10226" s="230"/>
      <c r="C10226" s="231"/>
      <c r="D10226" s="223"/>
      <c r="E10226" s="227"/>
      <c r="F10226" s="230"/>
      <c r="H10226" s="220"/>
      <c r="I10226" s="223"/>
    </row>
    <row r="10227" spans="1:9">
      <c r="A10227" s="230"/>
      <c r="B10227" s="230"/>
      <c r="C10227" s="231"/>
      <c r="D10227" s="223"/>
      <c r="E10227" s="227"/>
      <c r="F10227" s="230"/>
      <c r="H10227" s="220"/>
      <c r="I10227" s="223"/>
    </row>
    <row r="10228" spans="1:9">
      <c r="A10228" s="230"/>
      <c r="B10228" s="230"/>
      <c r="C10228" s="231"/>
      <c r="D10228" s="223"/>
      <c r="E10228" s="227"/>
      <c r="F10228" s="230"/>
      <c r="H10228" s="220"/>
      <c r="I10228" s="223"/>
    </row>
    <row r="10229" spans="1:9">
      <c r="A10229" s="230"/>
      <c r="B10229" s="230"/>
      <c r="C10229" s="231"/>
      <c r="D10229" s="223"/>
      <c r="E10229" s="227"/>
      <c r="F10229" s="230"/>
      <c r="H10229" s="220"/>
      <c r="I10229" s="223"/>
    </row>
    <row r="10230" spans="1:9">
      <c r="A10230" s="230"/>
      <c r="B10230" s="230"/>
      <c r="C10230" s="231"/>
      <c r="D10230" s="223"/>
      <c r="E10230" s="227"/>
      <c r="F10230" s="230"/>
      <c r="H10230" s="220"/>
      <c r="I10230" s="223"/>
    </row>
    <row r="10231" spans="1:9">
      <c r="A10231" s="230"/>
      <c r="B10231" s="230"/>
      <c r="C10231" s="231"/>
      <c r="D10231" s="223"/>
      <c r="E10231" s="227"/>
      <c r="F10231" s="230"/>
      <c r="H10231" s="220"/>
      <c r="I10231" s="223"/>
    </row>
    <row r="10232" spans="1:9">
      <c r="A10232" s="230"/>
      <c r="B10232" s="230"/>
      <c r="C10232" s="231"/>
      <c r="D10232" s="223"/>
      <c r="E10232" s="227"/>
      <c r="F10232" s="230"/>
      <c r="H10232" s="220"/>
      <c r="I10232" s="223"/>
    </row>
    <row r="10233" spans="1:9">
      <c r="A10233" s="230"/>
      <c r="B10233" s="230"/>
      <c r="C10233" s="231"/>
      <c r="D10233" s="223"/>
      <c r="E10233" s="227"/>
      <c r="F10233" s="230"/>
      <c r="H10233" s="220"/>
      <c r="I10233" s="223"/>
    </row>
    <row r="10234" spans="1:9">
      <c r="A10234" s="230"/>
      <c r="B10234" s="230"/>
      <c r="C10234" s="231"/>
      <c r="D10234" s="223"/>
      <c r="E10234" s="227"/>
      <c r="F10234" s="230"/>
      <c r="H10234" s="220"/>
      <c r="I10234" s="223"/>
    </row>
    <row r="10235" spans="1:9">
      <c r="A10235" s="230"/>
      <c r="B10235" s="230"/>
      <c r="C10235" s="231"/>
      <c r="D10235" s="223"/>
      <c r="E10235" s="227"/>
      <c r="F10235" s="230"/>
      <c r="H10235" s="220"/>
      <c r="I10235" s="223"/>
    </row>
    <row r="10236" spans="1:9">
      <c r="A10236" s="230"/>
      <c r="B10236" s="230"/>
      <c r="C10236" s="231"/>
      <c r="D10236" s="223"/>
      <c r="E10236" s="227"/>
      <c r="F10236" s="230"/>
      <c r="H10236" s="220"/>
      <c r="I10236" s="223"/>
    </row>
    <row r="10237" spans="1:9">
      <c r="A10237" s="230"/>
      <c r="B10237" s="230"/>
      <c r="C10237" s="231"/>
      <c r="D10237" s="223"/>
      <c r="E10237" s="227"/>
      <c r="F10237" s="230"/>
      <c r="H10237" s="220"/>
      <c r="I10237" s="223"/>
    </row>
    <row r="10238" spans="1:9">
      <c r="A10238" s="230"/>
      <c r="B10238" s="230"/>
      <c r="C10238" s="231"/>
      <c r="D10238" s="223"/>
      <c r="E10238" s="227"/>
      <c r="F10238" s="230"/>
      <c r="H10238" s="220"/>
      <c r="I10238" s="223"/>
    </row>
    <row r="10239" spans="1:9">
      <c r="A10239" s="230"/>
      <c r="B10239" s="230"/>
      <c r="C10239" s="231"/>
      <c r="D10239" s="223"/>
      <c r="E10239" s="227"/>
      <c r="F10239" s="230"/>
      <c r="H10239" s="220"/>
      <c r="I10239" s="223"/>
    </row>
    <row r="10240" spans="1:9">
      <c r="A10240" s="230"/>
      <c r="B10240" s="230"/>
      <c r="C10240" s="231"/>
      <c r="D10240" s="223"/>
      <c r="E10240" s="227"/>
      <c r="F10240" s="230"/>
      <c r="H10240" s="220"/>
      <c r="I10240" s="223"/>
    </row>
    <row r="10241" spans="1:9">
      <c r="A10241" s="230"/>
      <c r="B10241" s="230"/>
      <c r="C10241" s="231"/>
      <c r="D10241" s="223"/>
      <c r="E10241" s="227"/>
      <c r="F10241" s="230"/>
      <c r="H10241" s="220"/>
      <c r="I10241" s="223"/>
    </row>
    <row r="10242" spans="1:9">
      <c r="A10242" s="230"/>
      <c r="B10242" s="230"/>
      <c r="C10242" s="231"/>
      <c r="D10242" s="223"/>
      <c r="E10242" s="227"/>
      <c r="F10242" s="230"/>
      <c r="H10242" s="220"/>
      <c r="I10242" s="223"/>
    </row>
    <row r="10243" spans="1:9">
      <c r="A10243" s="230"/>
      <c r="B10243" s="230"/>
      <c r="C10243" s="231"/>
      <c r="D10243" s="223"/>
      <c r="E10243" s="227"/>
      <c r="F10243" s="230"/>
      <c r="H10243" s="220"/>
      <c r="I10243" s="223"/>
    </row>
    <row r="10244" spans="1:9">
      <c r="A10244" s="230"/>
      <c r="B10244" s="230"/>
      <c r="C10244" s="231"/>
      <c r="D10244" s="223"/>
      <c r="E10244" s="227"/>
      <c r="F10244" s="230"/>
      <c r="H10244" s="220"/>
      <c r="I10244" s="223"/>
    </row>
    <row r="10245" spans="1:9">
      <c r="A10245" s="230"/>
      <c r="B10245" s="230"/>
      <c r="C10245" s="231"/>
      <c r="D10245" s="223"/>
      <c r="E10245" s="227"/>
      <c r="F10245" s="230"/>
      <c r="H10245" s="220"/>
      <c r="I10245" s="223"/>
    </row>
    <row r="10246" spans="1:9">
      <c r="A10246" s="230"/>
      <c r="B10246" s="230"/>
      <c r="C10246" s="231"/>
      <c r="D10246" s="223"/>
      <c r="E10246" s="227"/>
      <c r="F10246" s="230"/>
      <c r="H10246" s="220"/>
      <c r="I10246" s="223"/>
    </row>
    <row r="10247" spans="1:9">
      <c r="A10247" s="230"/>
      <c r="B10247" s="230"/>
      <c r="C10247" s="231"/>
      <c r="D10247" s="223"/>
      <c r="E10247" s="227"/>
      <c r="F10247" s="230"/>
      <c r="H10247" s="220"/>
      <c r="I10247" s="223"/>
    </row>
    <row r="10248" spans="1:9">
      <c r="A10248" s="230"/>
      <c r="B10248" s="230"/>
      <c r="C10248" s="231"/>
      <c r="D10248" s="223"/>
      <c r="E10248" s="227"/>
      <c r="F10248" s="230"/>
      <c r="H10248" s="220"/>
      <c r="I10248" s="223"/>
    </row>
    <row r="10249" spans="1:9">
      <c r="A10249" s="230"/>
      <c r="B10249" s="230"/>
      <c r="C10249" s="231"/>
      <c r="D10249" s="223"/>
      <c r="E10249" s="227"/>
      <c r="F10249" s="230"/>
      <c r="H10249" s="220"/>
      <c r="I10249" s="223"/>
    </row>
    <row r="10250" spans="1:9">
      <c r="A10250" s="230"/>
      <c r="B10250" s="230"/>
      <c r="C10250" s="231"/>
      <c r="D10250" s="223"/>
      <c r="E10250" s="227"/>
      <c r="F10250" s="230"/>
      <c r="H10250" s="220"/>
      <c r="I10250" s="223"/>
    </row>
    <row r="10251" spans="1:9">
      <c r="A10251" s="230"/>
      <c r="B10251" s="230"/>
      <c r="C10251" s="231"/>
      <c r="D10251" s="223"/>
      <c r="E10251" s="227"/>
      <c r="F10251" s="230"/>
      <c r="H10251" s="220"/>
      <c r="I10251" s="223"/>
    </row>
    <row r="10252" spans="1:9">
      <c r="A10252" s="230"/>
      <c r="B10252" s="230"/>
      <c r="C10252" s="231"/>
      <c r="D10252" s="223"/>
      <c r="E10252" s="227"/>
      <c r="F10252" s="230"/>
      <c r="H10252" s="220"/>
      <c r="I10252" s="223"/>
    </row>
    <row r="10253" spans="1:9">
      <c r="A10253" s="230"/>
      <c r="B10253" s="230"/>
      <c r="C10253" s="231"/>
      <c r="D10253" s="223"/>
      <c r="E10253" s="227"/>
      <c r="F10253" s="230"/>
      <c r="H10253" s="220"/>
      <c r="I10253" s="223"/>
    </row>
    <row r="10254" spans="1:9">
      <c r="A10254" s="230"/>
      <c r="B10254" s="230"/>
      <c r="C10254" s="231"/>
      <c r="D10254" s="223"/>
      <c r="E10254" s="227"/>
      <c r="F10254" s="230"/>
      <c r="H10254" s="220"/>
      <c r="I10254" s="223"/>
    </row>
    <row r="10255" spans="1:9">
      <c r="A10255" s="230"/>
      <c r="B10255" s="230"/>
      <c r="C10255" s="231"/>
      <c r="D10255" s="223"/>
      <c r="E10255" s="227"/>
      <c r="F10255" s="230"/>
      <c r="H10255" s="220"/>
      <c r="I10255" s="223"/>
    </row>
    <row r="10256" spans="1:9">
      <c r="A10256" s="230"/>
      <c r="B10256" s="230"/>
      <c r="C10256" s="231"/>
      <c r="D10256" s="223"/>
      <c r="E10256" s="227"/>
      <c r="F10256" s="230"/>
      <c r="H10256" s="220"/>
      <c r="I10256" s="223"/>
    </row>
    <row r="10257" spans="1:9">
      <c r="A10257" s="230"/>
      <c r="B10257" s="230"/>
      <c r="C10257" s="231"/>
      <c r="D10257" s="223"/>
      <c r="E10257" s="227"/>
      <c r="F10257" s="230"/>
      <c r="H10257" s="220"/>
      <c r="I10257" s="223"/>
    </row>
    <row r="10258" spans="1:9">
      <c r="A10258" s="230"/>
      <c r="B10258" s="230"/>
      <c r="C10258" s="231"/>
      <c r="D10258" s="223"/>
      <c r="E10258" s="227"/>
      <c r="F10258" s="230"/>
      <c r="H10258" s="220"/>
      <c r="I10258" s="223"/>
    </row>
    <row r="10259" spans="1:9">
      <c r="A10259" s="230"/>
      <c r="B10259" s="230"/>
      <c r="C10259" s="231"/>
      <c r="D10259" s="223"/>
      <c r="E10259" s="227"/>
      <c r="F10259" s="230"/>
      <c r="H10259" s="220"/>
      <c r="I10259" s="223"/>
    </row>
    <row r="10260" spans="1:9">
      <c r="A10260" s="230"/>
      <c r="B10260" s="230"/>
      <c r="C10260" s="231"/>
      <c r="D10260" s="223"/>
      <c r="E10260" s="227"/>
      <c r="F10260" s="230"/>
      <c r="H10260" s="220"/>
      <c r="I10260" s="223"/>
    </row>
    <row r="10261" spans="1:9">
      <c r="A10261" s="230"/>
      <c r="B10261" s="230"/>
      <c r="C10261" s="231"/>
      <c r="D10261" s="223"/>
      <c r="E10261" s="227"/>
      <c r="F10261" s="230"/>
      <c r="H10261" s="220"/>
      <c r="I10261" s="223"/>
    </row>
    <row r="10262" spans="1:9">
      <c r="A10262" s="230"/>
      <c r="B10262" s="230"/>
      <c r="C10262" s="231"/>
      <c r="D10262" s="223"/>
      <c r="E10262" s="227"/>
      <c r="F10262" s="230"/>
      <c r="H10262" s="220"/>
      <c r="I10262" s="223"/>
    </row>
    <row r="10263" spans="1:9">
      <c r="A10263" s="230"/>
      <c r="B10263" s="230"/>
      <c r="C10263" s="231"/>
      <c r="D10263" s="223"/>
      <c r="E10263" s="227"/>
      <c r="F10263" s="230"/>
      <c r="H10263" s="220"/>
      <c r="I10263" s="223"/>
    </row>
    <row r="10264" spans="1:9">
      <c r="A10264" s="230"/>
      <c r="B10264" s="230"/>
      <c r="C10264" s="231"/>
      <c r="D10264" s="223"/>
      <c r="E10264" s="227"/>
      <c r="F10264" s="230"/>
      <c r="H10264" s="220"/>
      <c r="I10264" s="223"/>
    </row>
    <row r="10265" spans="1:9">
      <c r="A10265" s="230"/>
      <c r="B10265" s="230"/>
      <c r="C10265" s="231"/>
      <c r="D10265" s="223"/>
      <c r="E10265" s="227"/>
      <c r="F10265" s="230"/>
      <c r="H10265" s="220"/>
      <c r="I10265" s="223"/>
    </row>
    <row r="10266" spans="1:9">
      <c r="A10266" s="230"/>
      <c r="B10266" s="230"/>
      <c r="C10266" s="231"/>
      <c r="D10266" s="223"/>
      <c r="E10266" s="227"/>
      <c r="F10266" s="230"/>
      <c r="H10266" s="220"/>
      <c r="I10266" s="223"/>
    </row>
    <row r="10267" spans="1:9">
      <c r="A10267" s="230"/>
      <c r="B10267" s="230"/>
      <c r="C10267" s="231"/>
      <c r="D10267" s="223"/>
      <c r="E10267" s="227"/>
      <c r="F10267" s="230"/>
      <c r="H10267" s="220"/>
      <c r="I10267" s="223"/>
    </row>
    <row r="10268" spans="1:9">
      <c r="A10268" s="230"/>
      <c r="B10268" s="230"/>
      <c r="C10268" s="231"/>
      <c r="D10268" s="223"/>
      <c r="E10268" s="227"/>
      <c r="F10268" s="230"/>
      <c r="H10268" s="220"/>
      <c r="I10268" s="223"/>
    </row>
    <row r="10269" spans="1:9">
      <c r="A10269" s="230"/>
      <c r="B10269" s="230"/>
      <c r="C10269" s="231"/>
      <c r="D10269" s="223"/>
      <c r="E10269" s="227"/>
      <c r="F10269" s="230"/>
      <c r="H10269" s="220"/>
      <c r="I10269" s="223"/>
    </row>
    <row r="10270" spans="1:9">
      <c r="A10270" s="230"/>
      <c r="B10270" s="230"/>
      <c r="C10270" s="231"/>
      <c r="D10270" s="223"/>
      <c r="E10270" s="227"/>
      <c r="F10270" s="230"/>
      <c r="H10270" s="220"/>
      <c r="I10270" s="223"/>
    </row>
    <row r="10271" spans="1:9">
      <c r="A10271" s="230"/>
      <c r="B10271" s="230"/>
      <c r="C10271" s="231"/>
      <c r="D10271" s="223"/>
      <c r="E10271" s="227"/>
      <c r="F10271" s="230"/>
      <c r="H10271" s="220"/>
      <c r="I10271" s="223"/>
    </row>
    <row r="10272" spans="1:9">
      <c r="A10272" s="230"/>
      <c r="B10272" s="230"/>
      <c r="C10272" s="231"/>
      <c r="D10272" s="223"/>
      <c r="E10272" s="227"/>
      <c r="F10272" s="230"/>
      <c r="H10272" s="220"/>
      <c r="I10272" s="223"/>
    </row>
    <row r="10273" spans="1:9">
      <c r="A10273" s="230"/>
      <c r="B10273" s="230"/>
      <c r="C10273" s="231"/>
      <c r="D10273" s="223"/>
      <c r="E10273" s="227"/>
      <c r="F10273" s="230"/>
      <c r="H10273" s="220"/>
      <c r="I10273" s="223"/>
    </row>
    <row r="10274" spans="1:9">
      <c r="A10274" s="230"/>
      <c r="B10274" s="230"/>
      <c r="C10274" s="231"/>
      <c r="D10274" s="223"/>
      <c r="E10274" s="227"/>
      <c r="F10274" s="230"/>
      <c r="H10274" s="220"/>
      <c r="I10274" s="223"/>
    </row>
    <row r="10275" spans="1:9">
      <c r="A10275" s="230"/>
      <c r="B10275" s="230"/>
      <c r="C10275" s="231"/>
      <c r="D10275" s="223"/>
      <c r="E10275" s="227"/>
      <c r="F10275" s="230"/>
      <c r="H10275" s="220"/>
      <c r="I10275" s="223"/>
    </row>
    <row r="10276" spans="1:9">
      <c r="A10276" s="230"/>
      <c r="B10276" s="230"/>
      <c r="C10276" s="231"/>
      <c r="D10276" s="223"/>
      <c r="E10276" s="227"/>
      <c r="F10276" s="230"/>
      <c r="H10276" s="220"/>
      <c r="I10276" s="223"/>
    </row>
    <row r="10277" spans="1:9">
      <c r="A10277" s="230"/>
      <c r="B10277" s="230"/>
      <c r="C10277" s="231"/>
      <c r="D10277" s="223"/>
      <c r="E10277" s="227"/>
      <c r="F10277" s="230"/>
      <c r="H10277" s="220"/>
      <c r="I10277" s="223"/>
    </row>
    <row r="10278" spans="1:9">
      <c r="A10278" s="230"/>
      <c r="B10278" s="230"/>
      <c r="C10278" s="231"/>
      <c r="D10278" s="223"/>
      <c r="E10278" s="227"/>
      <c r="F10278" s="230"/>
      <c r="H10278" s="220"/>
      <c r="I10278" s="223"/>
    </row>
    <row r="10279" spans="1:9">
      <c r="A10279" s="230"/>
      <c r="B10279" s="230"/>
      <c r="C10279" s="231"/>
      <c r="D10279" s="223"/>
      <c r="E10279" s="227"/>
      <c r="F10279" s="230"/>
      <c r="H10279" s="220"/>
      <c r="I10279" s="223"/>
    </row>
    <row r="10280" spans="1:9">
      <c r="A10280" s="230"/>
      <c r="B10280" s="230"/>
      <c r="C10280" s="231"/>
      <c r="D10280" s="223"/>
      <c r="E10280" s="227"/>
      <c r="F10280" s="230"/>
      <c r="H10280" s="220"/>
      <c r="I10280" s="223"/>
    </row>
    <row r="10281" spans="1:9">
      <c r="A10281" s="230"/>
      <c r="B10281" s="230"/>
      <c r="C10281" s="231"/>
      <c r="D10281" s="223"/>
      <c r="E10281" s="227"/>
      <c r="F10281" s="230"/>
      <c r="H10281" s="220"/>
      <c r="I10281" s="223"/>
    </row>
    <row r="10282" spans="1:9">
      <c r="A10282" s="230"/>
      <c r="B10282" s="230"/>
      <c r="C10282" s="231"/>
      <c r="D10282" s="223"/>
      <c r="E10282" s="227"/>
      <c r="F10282" s="230"/>
      <c r="H10282" s="220"/>
      <c r="I10282" s="223"/>
    </row>
    <row r="10283" spans="1:9">
      <c r="A10283" s="230"/>
      <c r="B10283" s="230"/>
      <c r="C10283" s="231"/>
      <c r="D10283" s="223"/>
      <c r="E10283" s="227"/>
      <c r="F10283" s="230"/>
      <c r="H10283" s="220"/>
      <c r="I10283" s="223"/>
    </row>
    <row r="10284" spans="1:9">
      <c r="A10284" s="230"/>
      <c r="B10284" s="230"/>
      <c r="C10284" s="231"/>
      <c r="D10284" s="223"/>
      <c r="E10284" s="227"/>
      <c r="F10284" s="230"/>
      <c r="H10284" s="220"/>
      <c r="I10284" s="223"/>
    </row>
    <row r="10285" spans="1:9">
      <c r="A10285" s="230"/>
      <c r="B10285" s="230"/>
      <c r="C10285" s="231"/>
      <c r="D10285" s="223"/>
      <c r="E10285" s="227"/>
      <c r="F10285" s="230"/>
      <c r="H10285" s="220"/>
      <c r="I10285" s="223"/>
    </row>
    <row r="10286" spans="1:9">
      <c r="A10286" s="230"/>
      <c r="B10286" s="230"/>
      <c r="C10286" s="231"/>
      <c r="D10286" s="223"/>
      <c r="E10286" s="227"/>
      <c r="F10286" s="230"/>
      <c r="H10286" s="220"/>
      <c r="I10286" s="223"/>
    </row>
    <row r="10287" spans="1:9">
      <c r="A10287" s="230"/>
      <c r="B10287" s="230"/>
      <c r="C10287" s="231"/>
      <c r="D10287" s="223"/>
      <c r="E10287" s="227"/>
      <c r="F10287" s="230"/>
      <c r="H10287" s="220"/>
      <c r="I10287" s="223"/>
    </row>
    <row r="10288" spans="1:9">
      <c r="A10288" s="230"/>
      <c r="B10288" s="230"/>
      <c r="C10288" s="231"/>
      <c r="D10288" s="223"/>
      <c r="E10288" s="227"/>
      <c r="F10288" s="230"/>
      <c r="H10288" s="220"/>
      <c r="I10288" s="223"/>
    </row>
    <row r="10289" spans="1:9">
      <c r="A10289" s="230"/>
      <c r="B10289" s="230"/>
      <c r="C10289" s="231"/>
      <c r="D10289" s="223"/>
      <c r="E10289" s="227"/>
      <c r="F10289" s="230"/>
      <c r="H10289" s="220"/>
      <c r="I10289" s="223"/>
    </row>
    <row r="10290" spans="1:9">
      <c r="A10290" s="230"/>
      <c r="B10290" s="230"/>
      <c r="C10290" s="231"/>
      <c r="D10290" s="223"/>
      <c r="E10290" s="227"/>
      <c r="F10290" s="230"/>
      <c r="H10290" s="220"/>
      <c r="I10290" s="223"/>
    </row>
    <row r="10291" spans="1:9">
      <c r="A10291" s="230"/>
      <c r="B10291" s="230"/>
      <c r="C10291" s="231"/>
      <c r="D10291" s="223"/>
      <c r="E10291" s="227"/>
      <c r="F10291" s="230"/>
      <c r="H10291" s="220"/>
      <c r="I10291" s="223"/>
    </row>
    <row r="10292" spans="1:9">
      <c r="A10292" s="230"/>
      <c r="B10292" s="230"/>
      <c r="C10292" s="231"/>
      <c r="D10292" s="223"/>
      <c r="E10292" s="227"/>
      <c r="F10292" s="230"/>
      <c r="H10292" s="220"/>
      <c r="I10292" s="223"/>
    </row>
    <row r="10293" spans="1:9">
      <c r="A10293" s="230"/>
      <c r="B10293" s="230"/>
      <c r="C10293" s="231"/>
      <c r="D10293" s="223"/>
      <c r="E10293" s="227"/>
      <c r="F10293" s="230"/>
      <c r="H10293" s="220"/>
      <c r="I10293" s="223"/>
    </row>
    <row r="10294" spans="1:9">
      <c r="A10294" s="230"/>
      <c r="B10294" s="230"/>
      <c r="C10294" s="231"/>
      <c r="D10294" s="223"/>
      <c r="E10294" s="227"/>
      <c r="F10294" s="230"/>
      <c r="H10294" s="220"/>
      <c r="I10294" s="223"/>
    </row>
    <row r="10295" spans="1:9">
      <c r="A10295" s="230"/>
      <c r="B10295" s="230"/>
      <c r="C10295" s="231"/>
      <c r="D10295" s="223"/>
      <c r="E10295" s="227"/>
      <c r="F10295" s="230"/>
      <c r="H10295" s="220"/>
      <c r="I10295" s="223"/>
    </row>
    <row r="10296" spans="1:9">
      <c r="A10296" s="230"/>
      <c r="B10296" s="230"/>
      <c r="C10296" s="231"/>
      <c r="D10296" s="223"/>
      <c r="E10296" s="227"/>
      <c r="F10296" s="230"/>
      <c r="H10296" s="220"/>
      <c r="I10296" s="223"/>
    </row>
    <row r="10297" spans="1:9">
      <c r="A10297" s="230"/>
      <c r="B10297" s="230"/>
      <c r="C10297" s="231"/>
      <c r="D10297" s="223"/>
      <c r="E10297" s="227"/>
      <c r="F10297" s="230"/>
      <c r="H10297" s="220"/>
      <c r="I10297" s="223"/>
    </row>
    <row r="10298" spans="1:9">
      <c r="A10298" s="230"/>
      <c r="B10298" s="230"/>
      <c r="C10298" s="231"/>
      <c r="D10298" s="223"/>
      <c r="E10298" s="227"/>
      <c r="F10298" s="230"/>
      <c r="H10298" s="220"/>
      <c r="I10298" s="223"/>
    </row>
    <row r="10299" spans="1:9">
      <c r="A10299" s="230"/>
      <c r="B10299" s="230"/>
      <c r="C10299" s="231"/>
      <c r="D10299" s="223"/>
      <c r="E10299" s="227"/>
      <c r="F10299" s="230"/>
      <c r="H10299" s="220"/>
      <c r="I10299" s="223"/>
    </row>
    <row r="10300" spans="1:9">
      <c r="A10300" s="230"/>
      <c r="B10300" s="230"/>
      <c r="C10300" s="231"/>
      <c r="D10300" s="223"/>
      <c r="E10300" s="227"/>
      <c r="F10300" s="230"/>
      <c r="H10300" s="220"/>
      <c r="I10300" s="223"/>
    </row>
    <row r="10301" spans="1:9">
      <c r="A10301" s="230"/>
      <c r="B10301" s="230"/>
      <c r="C10301" s="231"/>
      <c r="D10301" s="223"/>
      <c r="E10301" s="227"/>
      <c r="F10301" s="230"/>
      <c r="H10301" s="220"/>
      <c r="I10301" s="223"/>
    </row>
    <row r="10302" spans="1:9">
      <c r="A10302" s="230"/>
      <c r="B10302" s="230"/>
      <c r="C10302" s="231"/>
      <c r="D10302" s="223"/>
      <c r="E10302" s="227"/>
      <c r="F10302" s="230"/>
      <c r="H10302" s="220"/>
      <c r="I10302" s="223"/>
    </row>
    <row r="10303" spans="1:9">
      <c r="A10303" s="230"/>
      <c r="B10303" s="230"/>
      <c r="C10303" s="231"/>
      <c r="D10303" s="223"/>
      <c r="E10303" s="227"/>
      <c r="F10303" s="230"/>
      <c r="H10303" s="220"/>
      <c r="I10303" s="223"/>
    </row>
    <row r="10304" spans="1:9">
      <c r="A10304" s="230"/>
      <c r="B10304" s="230"/>
      <c r="C10304" s="231"/>
      <c r="D10304" s="223"/>
      <c r="E10304" s="227"/>
      <c r="F10304" s="230"/>
      <c r="H10304" s="220"/>
      <c r="I10304" s="223"/>
    </row>
    <row r="10305" spans="1:9">
      <c r="A10305" s="230"/>
      <c r="B10305" s="230"/>
      <c r="C10305" s="231"/>
      <c r="D10305" s="223"/>
      <c r="E10305" s="227"/>
      <c r="F10305" s="230"/>
      <c r="H10305" s="220"/>
      <c r="I10305" s="223"/>
    </row>
    <row r="10306" spans="1:9">
      <c r="A10306" s="230"/>
      <c r="B10306" s="230"/>
      <c r="C10306" s="231"/>
      <c r="D10306" s="223"/>
      <c r="E10306" s="227"/>
      <c r="F10306" s="230"/>
      <c r="H10306" s="220"/>
      <c r="I10306" s="223"/>
    </row>
    <row r="10307" spans="1:9">
      <c r="A10307" s="230"/>
      <c r="B10307" s="230"/>
      <c r="C10307" s="231"/>
      <c r="D10307" s="223"/>
      <c r="E10307" s="227"/>
      <c r="F10307" s="230"/>
      <c r="H10307" s="220"/>
      <c r="I10307" s="223"/>
    </row>
    <row r="10308" spans="1:9">
      <c r="A10308" s="230"/>
      <c r="B10308" s="230"/>
      <c r="C10308" s="231"/>
      <c r="D10308" s="223"/>
      <c r="E10308" s="227"/>
      <c r="F10308" s="230"/>
      <c r="H10308" s="220"/>
      <c r="I10308" s="223"/>
    </row>
    <row r="10309" spans="1:9">
      <c r="A10309" s="230"/>
      <c r="B10309" s="230"/>
      <c r="C10309" s="231"/>
      <c r="D10309" s="223"/>
      <c r="E10309" s="227"/>
      <c r="F10309" s="230"/>
      <c r="H10309" s="220"/>
      <c r="I10309" s="223"/>
    </row>
    <row r="10310" spans="1:9">
      <c r="A10310" s="230"/>
      <c r="B10310" s="230"/>
      <c r="C10310" s="231"/>
      <c r="D10310" s="223"/>
      <c r="E10310" s="227"/>
      <c r="F10310" s="230"/>
      <c r="H10310" s="220"/>
      <c r="I10310" s="223"/>
    </row>
    <row r="10311" spans="1:9">
      <c r="A10311" s="230"/>
      <c r="B10311" s="230"/>
      <c r="C10311" s="231"/>
      <c r="D10311" s="223"/>
      <c r="E10311" s="227"/>
      <c r="F10311" s="230"/>
      <c r="H10311" s="220"/>
      <c r="I10311" s="223"/>
    </row>
    <row r="10312" spans="1:9">
      <c r="A10312" s="230"/>
      <c r="B10312" s="230"/>
      <c r="C10312" s="231"/>
      <c r="D10312" s="223"/>
      <c r="E10312" s="227"/>
      <c r="F10312" s="230"/>
      <c r="H10312" s="220"/>
      <c r="I10312" s="223"/>
    </row>
    <row r="10313" spans="1:9">
      <c r="A10313" s="230"/>
      <c r="B10313" s="230"/>
      <c r="C10313" s="231"/>
      <c r="D10313" s="223"/>
      <c r="E10313" s="227"/>
      <c r="F10313" s="230"/>
      <c r="H10313" s="220"/>
      <c r="I10313" s="223"/>
    </row>
    <row r="10314" spans="1:9">
      <c r="A10314" s="230"/>
      <c r="B10314" s="230"/>
      <c r="C10314" s="231"/>
      <c r="D10314" s="223"/>
      <c r="E10314" s="227"/>
      <c r="F10314" s="230"/>
      <c r="H10314" s="220"/>
      <c r="I10314" s="223"/>
    </row>
    <row r="10315" spans="1:9">
      <c r="A10315" s="230"/>
      <c r="B10315" s="230"/>
      <c r="C10315" s="231"/>
      <c r="D10315" s="223"/>
      <c r="E10315" s="227"/>
      <c r="F10315" s="230"/>
      <c r="H10315" s="220"/>
      <c r="I10315" s="223"/>
    </row>
    <row r="10316" spans="1:9">
      <c r="A10316" s="230"/>
      <c r="B10316" s="230"/>
      <c r="C10316" s="231"/>
      <c r="D10316" s="223"/>
      <c r="E10316" s="227"/>
      <c r="F10316" s="230"/>
      <c r="H10316" s="220"/>
      <c r="I10316" s="223"/>
    </row>
    <row r="10317" spans="1:9">
      <c r="A10317" s="230"/>
      <c r="B10317" s="230"/>
      <c r="C10317" s="231"/>
      <c r="D10317" s="223"/>
      <c r="E10317" s="227"/>
      <c r="F10317" s="230"/>
      <c r="H10317" s="220"/>
      <c r="I10317" s="223"/>
    </row>
    <row r="10318" spans="1:9">
      <c r="A10318" s="230"/>
      <c r="B10318" s="230"/>
      <c r="C10318" s="231"/>
      <c r="D10318" s="223"/>
      <c r="E10318" s="227"/>
      <c r="F10318" s="230"/>
      <c r="H10318" s="220"/>
      <c r="I10318" s="223"/>
    </row>
    <row r="10319" spans="1:9">
      <c r="A10319" s="230"/>
      <c r="B10319" s="230"/>
      <c r="C10319" s="231"/>
      <c r="D10319" s="223"/>
      <c r="E10319" s="227"/>
      <c r="F10319" s="230"/>
      <c r="H10319" s="220"/>
      <c r="I10319" s="223"/>
    </row>
    <row r="10320" spans="1:9">
      <c r="A10320" s="230"/>
      <c r="B10320" s="230"/>
      <c r="C10320" s="231"/>
      <c r="D10320" s="223"/>
      <c r="E10320" s="227"/>
      <c r="F10320" s="230"/>
      <c r="H10320" s="220"/>
      <c r="I10320" s="223"/>
    </row>
    <row r="10321" spans="1:9">
      <c r="A10321" s="230"/>
      <c r="B10321" s="230"/>
      <c r="C10321" s="231"/>
      <c r="D10321" s="223"/>
      <c r="E10321" s="227"/>
      <c r="F10321" s="230"/>
      <c r="H10321" s="220"/>
      <c r="I10321" s="223"/>
    </row>
    <row r="10322" spans="1:9">
      <c r="A10322" s="230"/>
      <c r="B10322" s="230"/>
      <c r="C10322" s="231"/>
      <c r="D10322" s="223"/>
      <c r="E10322" s="227"/>
      <c r="F10322" s="230"/>
      <c r="H10322" s="220"/>
      <c r="I10322" s="223"/>
    </row>
    <row r="10323" spans="1:9">
      <c r="A10323" s="230"/>
      <c r="B10323" s="230"/>
      <c r="C10323" s="231"/>
      <c r="D10323" s="223"/>
      <c r="E10323" s="227"/>
      <c r="F10323" s="230"/>
      <c r="H10323" s="220"/>
      <c r="I10323" s="223"/>
    </row>
    <row r="10324" spans="1:9">
      <c r="A10324" s="230"/>
      <c r="B10324" s="230"/>
      <c r="C10324" s="231"/>
      <c r="D10324" s="223"/>
      <c r="E10324" s="227"/>
      <c r="F10324" s="230"/>
      <c r="H10324" s="220"/>
      <c r="I10324" s="223"/>
    </row>
    <row r="10325" spans="1:9">
      <c r="A10325" s="230"/>
      <c r="B10325" s="230"/>
      <c r="C10325" s="231"/>
      <c r="D10325" s="223"/>
      <c r="E10325" s="227"/>
      <c r="F10325" s="230"/>
      <c r="H10325" s="220"/>
      <c r="I10325" s="223"/>
    </row>
    <row r="10326" spans="1:9">
      <c r="A10326" s="230"/>
      <c r="B10326" s="230"/>
      <c r="C10326" s="231"/>
      <c r="D10326" s="223"/>
      <c r="E10326" s="227"/>
      <c r="F10326" s="230"/>
      <c r="H10326" s="220"/>
      <c r="I10326" s="223"/>
    </row>
    <row r="10327" spans="1:9">
      <c r="A10327" s="230"/>
      <c r="B10327" s="230"/>
      <c r="C10327" s="231"/>
      <c r="D10327" s="223"/>
      <c r="E10327" s="227"/>
      <c r="F10327" s="230"/>
      <c r="H10327" s="220"/>
      <c r="I10327" s="223"/>
    </row>
    <row r="10328" spans="1:9">
      <c r="A10328" s="230"/>
      <c r="B10328" s="230"/>
      <c r="C10328" s="231"/>
      <c r="D10328" s="223"/>
      <c r="E10328" s="227"/>
      <c r="F10328" s="230"/>
      <c r="H10328" s="220"/>
      <c r="I10328" s="223"/>
    </row>
    <row r="10329" spans="1:9">
      <c r="A10329" s="230"/>
      <c r="B10329" s="230"/>
      <c r="C10329" s="231"/>
      <c r="D10329" s="223"/>
      <c r="E10329" s="227"/>
      <c r="F10329" s="230"/>
      <c r="H10329" s="220"/>
      <c r="I10329" s="223"/>
    </row>
    <row r="10330" spans="1:9">
      <c r="A10330" s="230"/>
      <c r="B10330" s="230"/>
      <c r="C10330" s="231"/>
      <c r="D10330" s="223"/>
      <c r="E10330" s="227"/>
      <c r="F10330" s="230"/>
      <c r="H10330" s="220"/>
      <c r="I10330" s="223"/>
    </row>
    <row r="10331" spans="1:9">
      <c r="A10331" s="230"/>
      <c r="B10331" s="230"/>
      <c r="C10331" s="231"/>
      <c r="D10331" s="223"/>
      <c r="E10331" s="227"/>
      <c r="F10331" s="230"/>
      <c r="H10331" s="220"/>
      <c r="I10331" s="223"/>
    </row>
    <row r="10332" spans="1:9">
      <c r="A10332" s="230"/>
      <c r="B10332" s="230"/>
      <c r="C10332" s="231"/>
      <c r="D10332" s="223"/>
      <c r="E10332" s="227"/>
      <c r="F10332" s="230"/>
      <c r="H10332" s="220"/>
      <c r="I10332" s="223"/>
    </row>
    <row r="10333" spans="1:9">
      <c r="A10333" s="230"/>
      <c r="B10333" s="230"/>
      <c r="C10333" s="231"/>
      <c r="D10333" s="223"/>
      <c r="E10333" s="227"/>
      <c r="F10333" s="230"/>
      <c r="H10333" s="220"/>
      <c r="I10333" s="223"/>
    </row>
    <row r="10334" spans="1:9">
      <c r="A10334" s="230"/>
      <c r="B10334" s="230"/>
      <c r="C10334" s="231"/>
      <c r="D10334" s="223"/>
      <c r="E10334" s="227"/>
      <c r="F10334" s="230"/>
      <c r="H10334" s="220"/>
      <c r="I10334" s="223"/>
    </row>
    <row r="10335" spans="1:9">
      <c r="A10335" s="230"/>
      <c r="B10335" s="230"/>
      <c r="C10335" s="231"/>
      <c r="D10335" s="223"/>
      <c r="E10335" s="227"/>
      <c r="F10335" s="230"/>
      <c r="H10335" s="220"/>
      <c r="I10335" s="223"/>
    </row>
    <row r="10336" spans="1:9">
      <c r="A10336" s="230"/>
      <c r="B10336" s="230"/>
      <c r="C10336" s="231"/>
      <c r="D10336" s="223"/>
      <c r="E10336" s="227"/>
      <c r="F10336" s="230"/>
      <c r="H10336" s="220"/>
      <c r="I10336" s="223"/>
    </row>
    <row r="10337" spans="1:9">
      <c r="A10337" s="230"/>
      <c r="B10337" s="230"/>
      <c r="C10337" s="231"/>
      <c r="D10337" s="223"/>
      <c r="E10337" s="227"/>
      <c r="F10337" s="230"/>
      <c r="H10337" s="220"/>
      <c r="I10337" s="223"/>
    </row>
    <row r="10338" spans="1:9">
      <c r="A10338" s="230"/>
      <c r="B10338" s="230"/>
      <c r="C10338" s="231"/>
      <c r="D10338" s="223"/>
      <c r="E10338" s="227"/>
      <c r="F10338" s="230"/>
      <c r="H10338" s="220"/>
      <c r="I10338" s="223"/>
    </row>
    <row r="10339" spans="1:9">
      <c r="A10339" s="230"/>
      <c r="B10339" s="230"/>
      <c r="C10339" s="231"/>
      <c r="D10339" s="223"/>
      <c r="E10339" s="227"/>
      <c r="F10339" s="230"/>
      <c r="H10339" s="220"/>
      <c r="I10339" s="223"/>
    </row>
    <row r="10340" spans="1:9">
      <c r="A10340" s="230"/>
      <c r="B10340" s="230"/>
      <c r="C10340" s="231"/>
      <c r="D10340" s="223"/>
      <c r="E10340" s="227"/>
      <c r="F10340" s="230"/>
      <c r="H10340" s="220"/>
      <c r="I10340" s="223"/>
    </row>
    <row r="10341" spans="1:9">
      <c r="A10341" s="230"/>
      <c r="B10341" s="230"/>
      <c r="C10341" s="231"/>
      <c r="D10341" s="223"/>
      <c r="E10341" s="227"/>
      <c r="F10341" s="230"/>
      <c r="H10341" s="220"/>
      <c r="I10341" s="223"/>
    </row>
    <row r="10342" spans="1:9">
      <c r="A10342" s="230"/>
      <c r="B10342" s="230"/>
      <c r="C10342" s="231"/>
      <c r="D10342" s="223"/>
      <c r="E10342" s="227"/>
      <c r="F10342" s="230"/>
      <c r="H10342" s="220"/>
      <c r="I10342" s="223"/>
    </row>
    <row r="10343" spans="1:9">
      <c r="A10343" s="230"/>
      <c r="B10343" s="230"/>
      <c r="C10343" s="231"/>
      <c r="D10343" s="223"/>
      <c r="E10343" s="227"/>
      <c r="F10343" s="230"/>
      <c r="H10343" s="220"/>
      <c r="I10343" s="223"/>
    </row>
    <row r="10344" spans="1:9">
      <c r="A10344" s="230"/>
      <c r="B10344" s="230"/>
      <c r="C10344" s="231"/>
      <c r="D10344" s="223"/>
      <c r="E10344" s="227"/>
      <c r="F10344" s="230"/>
      <c r="H10344" s="220"/>
      <c r="I10344" s="223"/>
    </row>
    <row r="10345" spans="1:9">
      <c r="A10345" s="230"/>
      <c r="B10345" s="230"/>
      <c r="C10345" s="231"/>
      <c r="D10345" s="223"/>
      <c r="E10345" s="227"/>
      <c r="F10345" s="230"/>
      <c r="H10345" s="220"/>
      <c r="I10345" s="223"/>
    </row>
    <row r="10346" spans="1:9">
      <c r="A10346" s="230"/>
      <c r="B10346" s="230"/>
      <c r="C10346" s="231"/>
      <c r="D10346" s="223"/>
      <c r="E10346" s="227"/>
      <c r="F10346" s="230"/>
      <c r="H10346" s="220"/>
      <c r="I10346" s="223"/>
    </row>
    <row r="10347" spans="1:9">
      <c r="A10347" s="230"/>
      <c r="B10347" s="230"/>
      <c r="C10347" s="231"/>
      <c r="D10347" s="223"/>
      <c r="E10347" s="227"/>
      <c r="F10347" s="230"/>
      <c r="H10347" s="220"/>
      <c r="I10347" s="223"/>
    </row>
    <row r="10348" spans="1:9">
      <c r="A10348" s="230"/>
      <c r="B10348" s="230"/>
      <c r="C10348" s="231"/>
      <c r="D10348" s="223"/>
      <c r="E10348" s="227"/>
      <c r="F10348" s="230"/>
      <c r="H10348" s="220"/>
      <c r="I10348" s="223"/>
    </row>
    <row r="10349" spans="1:9">
      <c r="A10349" s="230"/>
      <c r="B10349" s="230"/>
      <c r="C10349" s="231"/>
      <c r="D10349" s="223"/>
      <c r="E10349" s="227"/>
      <c r="F10349" s="230"/>
      <c r="H10349" s="220"/>
      <c r="I10349" s="223"/>
    </row>
    <row r="10350" spans="1:9">
      <c r="A10350" s="230"/>
      <c r="B10350" s="230"/>
      <c r="C10350" s="231"/>
      <c r="D10350" s="223"/>
      <c r="E10350" s="227"/>
      <c r="F10350" s="230"/>
      <c r="H10350" s="220"/>
      <c r="I10350" s="223"/>
    </row>
    <row r="10351" spans="1:9">
      <c r="A10351" s="230"/>
      <c r="B10351" s="230"/>
      <c r="C10351" s="231"/>
      <c r="D10351" s="223"/>
      <c r="E10351" s="227"/>
      <c r="F10351" s="230"/>
      <c r="H10351" s="220"/>
      <c r="I10351" s="223"/>
    </row>
    <row r="10352" spans="1:9">
      <c r="A10352" s="230"/>
      <c r="B10352" s="230"/>
      <c r="C10352" s="231"/>
      <c r="D10352" s="223"/>
      <c r="E10352" s="227"/>
      <c r="F10352" s="230"/>
      <c r="H10352" s="220"/>
      <c r="I10352" s="223"/>
    </row>
    <row r="10353" spans="1:9">
      <c r="A10353" s="230"/>
      <c r="B10353" s="230"/>
      <c r="C10353" s="231"/>
      <c r="D10353" s="223"/>
      <c r="E10353" s="227"/>
      <c r="F10353" s="230"/>
      <c r="H10353" s="220"/>
      <c r="I10353" s="223"/>
    </row>
    <row r="10354" spans="1:9">
      <c r="A10354" s="230"/>
      <c r="B10354" s="230"/>
      <c r="C10354" s="231"/>
      <c r="D10354" s="223"/>
      <c r="E10354" s="227"/>
      <c r="F10354" s="230"/>
      <c r="H10354" s="220"/>
      <c r="I10354" s="223"/>
    </row>
    <row r="10355" spans="1:9">
      <c r="A10355" s="230"/>
      <c r="B10355" s="230"/>
      <c r="C10355" s="231"/>
      <c r="D10355" s="223"/>
      <c r="E10355" s="227"/>
      <c r="F10355" s="230"/>
      <c r="H10355" s="220"/>
      <c r="I10355" s="223"/>
    </row>
    <row r="10356" spans="1:9">
      <c r="A10356" s="230"/>
      <c r="B10356" s="230"/>
      <c r="C10356" s="231"/>
      <c r="D10356" s="223"/>
      <c r="E10356" s="227"/>
      <c r="F10356" s="230"/>
      <c r="H10356" s="220"/>
      <c r="I10356" s="223"/>
    </row>
    <row r="10357" spans="1:9">
      <c r="A10357" s="230"/>
      <c r="B10357" s="230"/>
      <c r="C10357" s="231"/>
      <c r="D10357" s="223"/>
      <c r="E10357" s="227"/>
      <c r="F10357" s="230"/>
      <c r="H10357" s="220"/>
      <c r="I10357" s="223"/>
    </row>
    <row r="10358" spans="1:9">
      <c r="A10358" s="230"/>
      <c r="B10358" s="230"/>
      <c r="C10358" s="231"/>
      <c r="D10358" s="223"/>
      <c r="E10358" s="227"/>
      <c r="F10358" s="230"/>
      <c r="H10358" s="220"/>
      <c r="I10358" s="223"/>
    </row>
    <row r="10359" spans="1:9">
      <c r="A10359" s="230"/>
      <c r="B10359" s="230"/>
      <c r="C10359" s="231"/>
      <c r="D10359" s="223"/>
      <c r="E10359" s="227"/>
      <c r="F10359" s="230"/>
      <c r="H10359" s="220"/>
      <c r="I10359" s="223"/>
    </row>
    <row r="10360" spans="1:9">
      <c r="A10360" s="230"/>
      <c r="B10360" s="230"/>
      <c r="C10360" s="231"/>
      <c r="D10360" s="223"/>
      <c r="E10360" s="227"/>
      <c r="F10360" s="230"/>
      <c r="H10360" s="220"/>
      <c r="I10360" s="223"/>
    </row>
    <row r="10361" spans="1:9">
      <c r="A10361" s="230"/>
      <c r="B10361" s="230"/>
      <c r="C10361" s="231"/>
      <c r="D10361" s="223"/>
      <c r="E10361" s="227"/>
      <c r="F10361" s="230"/>
      <c r="H10361" s="220"/>
      <c r="I10361" s="223"/>
    </row>
    <row r="10362" spans="1:9">
      <c r="A10362" s="230"/>
      <c r="B10362" s="230"/>
      <c r="C10362" s="231"/>
      <c r="D10362" s="223"/>
      <c r="E10362" s="227"/>
      <c r="F10362" s="230"/>
      <c r="H10362" s="220"/>
      <c r="I10362" s="223"/>
    </row>
    <row r="10363" spans="1:9">
      <c r="A10363" s="230"/>
      <c r="B10363" s="230"/>
      <c r="C10363" s="231"/>
      <c r="D10363" s="223"/>
      <c r="E10363" s="227"/>
      <c r="F10363" s="230"/>
      <c r="H10363" s="220"/>
      <c r="I10363" s="223"/>
    </row>
    <row r="10364" spans="1:9">
      <c r="A10364" s="230"/>
      <c r="B10364" s="230"/>
      <c r="C10364" s="231"/>
      <c r="D10364" s="223"/>
      <c r="E10364" s="227"/>
      <c r="F10364" s="230"/>
      <c r="H10364" s="220"/>
      <c r="I10364" s="223"/>
    </row>
    <row r="10365" spans="1:9">
      <c r="A10365" s="230"/>
      <c r="B10365" s="230"/>
      <c r="C10365" s="231"/>
      <c r="D10365" s="223"/>
      <c r="E10365" s="227"/>
      <c r="F10365" s="230"/>
      <c r="H10365" s="220"/>
      <c r="I10365" s="223"/>
    </row>
    <row r="10366" spans="1:9">
      <c r="A10366" s="230"/>
      <c r="B10366" s="230"/>
      <c r="C10366" s="231"/>
      <c r="D10366" s="223"/>
      <c r="E10366" s="227"/>
      <c r="F10366" s="230"/>
      <c r="H10366" s="220"/>
      <c r="I10366" s="223"/>
    </row>
    <row r="10367" spans="1:9">
      <c r="A10367" s="230"/>
      <c r="B10367" s="230"/>
      <c r="C10367" s="231"/>
      <c r="D10367" s="223"/>
      <c r="E10367" s="227"/>
      <c r="F10367" s="230"/>
      <c r="H10367" s="220"/>
      <c r="I10367" s="223"/>
    </row>
    <row r="10368" spans="1:9">
      <c r="A10368" s="230"/>
      <c r="B10368" s="230"/>
      <c r="C10368" s="231"/>
      <c r="D10368" s="223"/>
      <c r="E10368" s="227"/>
      <c r="F10368" s="230"/>
      <c r="H10368" s="220"/>
      <c r="I10368" s="223"/>
    </row>
    <row r="10369" spans="1:9">
      <c r="A10369" s="230"/>
      <c r="B10369" s="230"/>
      <c r="C10369" s="231"/>
      <c r="D10369" s="223"/>
      <c r="E10369" s="227"/>
      <c r="F10369" s="230"/>
      <c r="H10369" s="220"/>
      <c r="I10369" s="223"/>
    </row>
    <row r="10370" spans="1:9">
      <c r="A10370" s="230"/>
      <c r="B10370" s="230"/>
      <c r="C10370" s="231"/>
      <c r="D10370" s="223"/>
      <c r="E10370" s="227"/>
      <c r="F10370" s="230"/>
      <c r="H10370" s="220"/>
      <c r="I10370" s="223"/>
    </row>
    <row r="10371" spans="1:9">
      <c r="A10371" s="230"/>
      <c r="B10371" s="230"/>
      <c r="C10371" s="231"/>
      <c r="D10371" s="223"/>
      <c r="E10371" s="227"/>
      <c r="F10371" s="230"/>
      <c r="H10371" s="220"/>
      <c r="I10371" s="223"/>
    </row>
    <row r="10372" spans="1:9">
      <c r="A10372" s="230"/>
      <c r="B10372" s="230"/>
      <c r="C10372" s="231"/>
      <c r="D10372" s="223"/>
      <c r="E10372" s="227"/>
      <c r="F10372" s="230"/>
      <c r="H10372" s="220"/>
      <c r="I10372" s="223"/>
    </row>
    <row r="10373" spans="1:9">
      <c r="A10373" s="230"/>
      <c r="B10373" s="230"/>
      <c r="C10373" s="231"/>
      <c r="D10373" s="223"/>
      <c r="E10373" s="227"/>
      <c r="F10373" s="230"/>
      <c r="H10373" s="220"/>
      <c r="I10373" s="223"/>
    </row>
    <row r="10374" spans="1:9">
      <c r="A10374" s="230"/>
      <c r="B10374" s="230"/>
      <c r="C10374" s="231"/>
      <c r="D10374" s="223"/>
      <c r="E10374" s="227"/>
      <c r="F10374" s="230"/>
      <c r="H10374" s="220"/>
      <c r="I10374" s="223"/>
    </row>
    <row r="10375" spans="1:9">
      <c r="A10375" s="230"/>
      <c r="B10375" s="230"/>
      <c r="C10375" s="231"/>
      <c r="D10375" s="223"/>
      <c r="E10375" s="227"/>
      <c r="F10375" s="230"/>
      <c r="H10375" s="220"/>
      <c r="I10375" s="223"/>
    </row>
    <row r="10376" spans="1:9">
      <c r="A10376" s="230"/>
      <c r="B10376" s="230"/>
      <c r="C10376" s="231"/>
      <c r="D10376" s="223"/>
      <c r="E10376" s="227"/>
      <c r="F10376" s="230"/>
      <c r="H10376" s="220"/>
      <c r="I10376" s="223"/>
    </row>
    <row r="10377" spans="1:9">
      <c r="A10377" s="230"/>
      <c r="B10377" s="230"/>
      <c r="C10377" s="231"/>
      <c r="D10377" s="223"/>
      <c r="E10377" s="227"/>
      <c r="F10377" s="230"/>
      <c r="H10377" s="220"/>
      <c r="I10377" s="223"/>
    </row>
    <row r="10378" spans="1:9">
      <c r="A10378" s="230"/>
      <c r="B10378" s="230"/>
      <c r="C10378" s="231"/>
      <c r="D10378" s="223"/>
      <c r="E10378" s="227"/>
      <c r="F10378" s="230"/>
      <c r="H10378" s="220"/>
      <c r="I10378" s="223"/>
    </row>
    <row r="10379" spans="1:9">
      <c r="A10379" s="230"/>
      <c r="B10379" s="230"/>
      <c r="C10379" s="231"/>
      <c r="D10379" s="223"/>
      <c r="E10379" s="227"/>
      <c r="F10379" s="230"/>
      <c r="H10379" s="220"/>
      <c r="I10379" s="223"/>
    </row>
    <row r="10380" spans="1:9">
      <c r="A10380" s="230"/>
      <c r="B10380" s="230"/>
      <c r="C10380" s="231"/>
      <c r="D10380" s="223"/>
      <c r="E10380" s="227"/>
      <c r="F10380" s="230"/>
      <c r="H10380" s="220"/>
      <c r="I10380" s="223"/>
    </row>
    <row r="10381" spans="1:9">
      <c r="A10381" s="230"/>
      <c r="B10381" s="230"/>
      <c r="C10381" s="231"/>
      <c r="D10381" s="223"/>
      <c r="E10381" s="227"/>
      <c r="F10381" s="230"/>
      <c r="H10381" s="220"/>
      <c r="I10381" s="223"/>
    </row>
    <row r="10382" spans="1:9">
      <c r="A10382" s="230"/>
      <c r="B10382" s="230"/>
      <c r="C10382" s="231"/>
      <c r="D10382" s="223"/>
      <c r="E10382" s="227"/>
      <c r="F10382" s="230"/>
      <c r="H10382" s="220"/>
      <c r="I10382" s="223"/>
    </row>
    <row r="10383" spans="1:9">
      <c r="A10383" s="230"/>
      <c r="B10383" s="230"/>
      <c r="C10383" s="231"/>
      <c r="D10383" s="223"/>
      <c r="E10383" s="227"/>
      <c r="F10383" s="230"/>
      <c r="H10383" s="220"/>
      <c r="I10383" s="223"/>
    </row>
    <row r="10384" spans="1:9">
      <c r="A10384" s="230"/>
      <c r="B10384" s="230"/>
      <c r="C10384" s="231"/>
      <c r="D10384" s="223"/>
      <c r="E10384" s="227"/>
      <c r="F10384" s="230"/>
      <c r="H10384" s="220"/>
      <c r="I10384" s="223"/>
    </row>
    <row r="10385" spans="1:9">
      <c r="A10385" s="230"/>
      <c r="B10385" s="230"/>
      <c r="C10385" s="231"/>
      <c r="D10385" s="223"/>
      <c r="E10385" s="227"/>
      <c r="F10385" s="230"/>
      <c r="H10385" s="220"/>
      <c r="I10385" s="223"/>
    </row>
    <row r="10386" spans="1:9">
      <c r="A10386" s="230"/>
      <c r="B10386" s="230"/>
      <c r="C10386" s="231"/>
      <c r="D10386" s="223"/>
      <c r="E10386" s="227"/>
      <c r="F10386" s="230"/>
      <c r="H10386" s="220"/>
      <c r="I10386" s="223"/>
    </row>
    <row r="10387" spans="1:9">
      <c r="A10387" s="230"/>
      <c r="B10387" s="230"/>
      <c r="C10387" s="231"/>
      <c r="D10387" s="223"/>
      <c r="E10387" s="227"/>
      <c r="F10387" s="230"/>
      <c r="H10387" s="220"/>
      <c r="I10387" s="223"/>
    </row>
    <row r="10388" spans="1:9">
      <c r="A10388" s="230"/>
      <c r="B10388" s="230"/>
      <c r="C10388" s="231"/>
      <c r="D10388" s="223"/>
      <c r="E10388" s="227"/>
      <c r="F10388" s="230"/>
      <c r="H10388" s="220"/>
      <c r="I10388" s="223"/>
    </row>
    <row r="10389" spans="1:9">
      <c r="A10389" s="230"/>
      <c r="B10389" s="230"/>
      <c r="C10389" s="231"/>
      <c r="D10389" s="223"/>
      <c r="E10389" s="227"/>
      <c r="F10389" s="230"/>
      <c r="H10389" s="220"/>
      <c r="I10389" s="223"/>
    </row>
    <row r="10390" spans="1:9">
      <c r="A10390" s="230"/>
      <c r="B10390" s="230"/>
      <c r="C10390" s="231"/>
      <c r="D10390" s="223"/>
      <c r="E10390" s="227"/>
      <c r="F10390" s="230"/>
      <c r="H10390" s="220"/>
      <c r="I10390" s="223"/>
    </row>
    <row r="10391" spans="1:9">
      <c r="A10391" s="230"/>
      <c r="B10391" s="230"/>
      <c r="C10391" s="231"/>
      <c r="D10391" s="223"/>
      <c r="E10391" s="227"/>
      <c r="F10391" s="230"/>
      <c r="H10391" s="220"/>
      <c r="I10391" s="223"/>
    </row>
    <row r="10392" spans="1:9">
      <c r="A10392" s="230"/>
      <c r="B10392" s="230"/>
      <c r="C10392" s="231"/>
      <c r="D10392" s="223"/>
      <c r="E10392" s="227"/>
      <c r="F10392" s="230"/>
      <c r="H10392" s="220"/>
      <c r="I10392" s="223"/>
    </row>
    <row r="10393" spans="1:9">
      <c r="A10393" s="230"/>
      <c r="B10393" s="230"/>
      <c r="C10393" s="231"/>
      <c r="D10393" s="223"/>
      <c r="E10393" s="227"/>
      <c r="F10393" s="230"/>
      <c r="H10393" s="220"/>
      <c r="I10393" s="223"/>
    </row>
    <row r="10394" spans="1:9">
      <c r="A10394" s="230"/>
      <c r="B10394" s="230"/>
      <c r="C10394" s="231"/>
      <c r="D10394" s="223"/>
      <c r="E10394" s="227"/>
      <c r="F10394" s="230"/>
      <c r="H10394" s="220"/>
      <c r="I10394" s="223"/>
    </row>
    <row r="10395" spans="1:9">
      <c r="A10395" s="230"/>
      <c r="B10395" s="230"/>
      <c r="C10395" s="231"/>
      <c r="D10395" s="223"/>
      <c r="E10395" s="227"/>
      <c r="F10395" s="230"/>
      <c r="H10395" s="220"/>
      <c r="I10395" s="223"/>
    </row>
    <row r="10396" spans="1:9">
      <c r="A10396" s="230"/>
      <c r="B10396" s="230"/>
      <c r="C10396" s="231"/>
      <c r="D10396" s="223"/>
      <c r="E10396" s="227"/>
      <c r="F10396" s="230"/>
      <c r="H10396" s="220"/>
      <c r="I10396" s="223"/>
    </row>
    <row r="10397" spans="1:9">
      <c r="A10397" s="230"/>
      <c r="B10397" s="230"/>
      <c r="C10397" s="231"/>
      <c r="D10397" s="223"/>
      <c r="E10397" s="227"/>
      <c r="F10397" s="230"/>
      <c r="H10397" s="220"/>
      <c r="I10397" s="223"/>
    </row>
    <row r="10398" spans="1:9">
      <c r="A10398" s="230"/>
      <c r="B10398" s="230"/>
      <c r="C10398" s="231"/>
      <c r="D10398" s="223"/>
      <c r="E10398" s="227"/>
      <c r="F10398" s="230"/>
      <c r="H10398" s="220"/>
      <c r="I10398" s="223"/>
    </row>
    <row r="10399" spans="1:9">
      <c r="A10399" s="230"/>
      <c r="B10399" s="230"/>
      <c r="C10399" s="231"/>
      <c r="D10399" s="223"/>
      <c r="E10399" s="227"/>
      <c r="F10399" s="230"/>
      <c r="H10399" s="220"/>
      <c r="I10399" s="223"/>
    </row>
    <row r="10400" spans="1:9">
      <c r="A10400" s="230"/>
      <c r="B10400" s="230"/>
      <c r="C10400" s="231"/>
      <c r="D10400" s="223"/>
      <c r="E10400" s="227"/>
      <c r="F10400" s="230"/>
      <c r="H10400" s="220"/>
      <c r="I10400" s="223"/>
    </row>
    <row r="10401" spans="1:9">
      <c r="A10401" s="230"/>
      <c r="B10401" s="230"/>
      <c r="C10401" s="231"/>
      <c r="D10401" s="223"/>
      <c r="E10401" s="227"/>
      <c r="F10401" s="230"/>
      <c r="H10401" s="220"/>
      <c r="I10401" s="223"/>
    </row>
    <row r="10402" spans="1:9">
      <c r="A10402" s="230"/>
      <c r="B10402" s="230"/>
      <c r="C10402" s="231"/>
      <c r="D10402" s="223"/>
      <c r="E10402" s="227"/>
      <c r="F10402" s="230"/>
      <c r="H10402" s="220"/>
      <c r="I10402" s="223"/>
    </row>
    <row r="10403" spans="1:9">
      <c r="A10403" s="230"/>
      <c r="B10403" s="230"/>
      <c r="C10403" s="231"/>
      <c r="D10403" s="223"/>
      <c r="E10403" s="227"/>
      <c r="F10403" s="230"/>
      <c r="H10403" s="220"/>
      <c r="I10403" s="223"/>
    </row>
    <row r="10404" spans="1:9">
      <c r="A10404" s="230"/>
      <c r="B10404" s="230"/>
      <c r="C10404" s="231"/>
      <c r="D10404" s="223"/>
      <c r="E10404" s="227"/>
      <c r="F10404" s="230"/>
      <c r="H10404" s="220"/>
      <c r="I10404" s="223"/>
    </row>
    <row r="10405" spans="1:9">
      <c r="A10405" s="230"/>
      <c r="B10405" s="230"/>
      <c r="C10405" s="231"/>
      <c r="D10405" s="223"/>
      <c r="E10405" s="227"/>
      <c r="F10405" s="230"/>
      <c r="H10405" s="220"/>
      <c r="I10405" s="223"/>
    </row>
    <row r="10406" spans="1:9">
      <c r="A10406" s="230"/>
      <c r="B10406" s="230"/>
      <c r="C10406" s="231"/>
      <c r="D10406" s="223"/>
      <c r="E10406" s="227"/>
      <c r="F10406" s="230"/>
      <c r="H10406" s="220"/>
      <c r="I10406" s="223"/>
    </row>
    <row r="10407" spans="1:9">
      <c r="A10407" s="230"/>
      <c r="B10407" s="230"/>
      <c r="C10407" s="231"/>
      <c r="D10407" s="223"/>
      <c r="E10407" s="227"/>
      <c r="F10407" s="230"/>
      <c r="H10407" s="220"/>
      <c r="I10407" s="223"/>
    </row>
    <row r="10408" spans="1:9">
      <c r="A10408" s="230"/>
      <c r="B10408" s="230"/>
      <c r="C10408" s="231"/>
      <c r="D10408" s="223"/>
      <c r="E10408" s="227"/>
      <c r="F10408" s="230"/>
      <c r="H10408" s="220"/>
      <c r="I10408" s="223"/>
    </row>
    <row r="10409" spans="1:9">
      <c r="A10409" s="230"/>
      <c r="B10409" s="230"/>
      <c r="C10409" s="231"/>
      <c r="D10409" s="223"/>
      <c r="E10409" s="227"/>
      <c r="F10409" s="230"/>
      <c r="H10409" s="220"/>
      <c r="I10409" s="223"/>
    </row>
    <row r="10410" spans="1:9">
      <c r="A10410" s="230"/>
      <c r="B10410" s="230"/>
      <c r="C10410" s="231"/>
      <c r="D10410" s="223"/>
      <c r="E10410" s="227"/>
      <c r="F10410" s="230"/>
      <c r="H10410" s="220"/>
      <c r="I10410" s="223"/>
    </row>
    <row r="10411" spans="1:9">
      <c r="A10411" s="230"/>
      <c r="B10411" s="230"/>
      <c r="C10411" s="231"/>
      <c r="D10411" s="223"/>
      <c r="E10411" s="227"/>
      <c r="F10411" s="230"/>
      <c r="H10411" s="220"/>
      <c r="I10411" s="223"/>
    </row>
    <row r="10412" spans="1:9">
      <c r="A10412" s="230"/>
      <c r="B10412" s="230"/>
      <c r="C10412" s="231"/>
      <c r="D10412" s="223"/>
      <c r="E10412" s="227"/>
      <c r="F10412" s="230"/>
      <c r="H10412" s="220"/>
      <c r="I10412" s="223"/>
    </row>
    <row r="10413" spans="1:9">
      <c r="A10413" s="230"/>
      <c r="B10413" s="230"/>
      <c r="C10413" s="231"/>
      <c r="D10413" s="223"/>
      <c r="E10413" s="227"/>
      <c r="F10413" s="230"/>
      <c r="H10413" s="220"/>
      <c r="I10413" s="223"/>
    </row>
    <row r="10414" spans="1:9">
      <c r="A10414" s="230"/>
      <c r="B10414" s="230"/>
      <c r="C10414" s="231"/>
      <c r="D10414" s="223"/>
      <c r="E10414" s="227"/>
      <c r="F10414" s="230"/>
      <c r="H10414" s="220"/>
      <c r="I10414" s="223"/>
    </row>
    <row r="10415" spans="1:9">
      <c r="A10415" s="230"/>
      <c r="B10415" s="230"/>
      <c r="C10415" s="231"/>
      <c r="D10415" s="223"/>
      <c r="E10415" s="227"/>
      <c r="F10415" s="230"/>
      <c r="H10415" s="220"/>
      <c r="I10415" s="223"/>
    </row>
    <row r="10416" spans="1:9">
      <c r="A10416" s="230"/>
      <c r="B10416" s="230"/>
      <c r="C10416" s="231"/>
      <c r="D10416" s="223"/>
      <c r="E10416" s="227"/>
      <c r="F10416" s="230"/>
      <c r="H10416" s="220"/>
      <c r="I10416" s="223"/>
    </row>
    <row r="10417" spans="1:9">
      <c r="A10417" s="230"/>
      <c r="B10417" s="230"/>
      <c r="C10417" s="231"/>
      <c r="D10417" s="223"/>
      <c r="E10417" s="227"/>
      <c r="F10417" s="230"/>
      <c r="H10417" s="220"/>
      <c r="I10417" s="223"/>
    </row>
    <row r="10418" spans="1:9">
      <c r="A10418" s="230"/>
      <c r="B10418" s="230"/>
      <c r="C10418" s="231"/>
      <c r="D10418" s="223"/>
      <c r="E10418" s="227"/>
      <c r="F10418" s="230"/>
      <c r="H10418" s="220"/>
      <c r="I10418" s="223"/>
    </row>
    <row r="10419" spans="1:9">
      <c r="A10419" s="230"/>
      <c r="B10419" s="230"/>
      <c r="C10419" s="231"/>
      <c r="D10419" s="223"/>
      <c r="E10419" s="227"/>
      <c r="F10419" s="230"/>
      <c r="H10419" s="220"/>
      <c r="I10419" s="223"/>
    </row>
    <row r="10420" spans="1:9">
      <c r="A10420" s="230"/>
      <c r="B10420" s="230"/>
      <c r="C10420" s="231"/>
      <c r="D10420" s="223"/>
      <c r="E10420" s="227"/>
      <c r="F10420" s="230"/>
      <c r="H10420" s="220"/>
      <c r="I10420" s="223"/>
    </row>
    <row r="10421" spans="1:9">
      <c r="A10421" s="230"/>
      <c r="B10421" s="230"/>
      <c r="C10421" s="231"/>
      <c r="D10421" s="223"/>
      <c r="E10421" s="227"/>
      <c r="F10421" s="230"/>
      <c r="H10421" s="220"/>
      <c r="I10421" s="223"/>
    </row>
    <row r="10422" spans="1:9">
      <c r="A10422" s="230"/>
      <c r="B10422" s="230"/>
      <c r="C10422" s="231"/>
      <c r="D10422" s="223"/>
      <c r="E10422" s="227"/>
      <c r="F10422" s="230"/>
      <c r="H10422" s="220"/>
      <c r="I10422" s="223"/>
    </row>
    <row r="10423" spans="1:9">
      <c r="A10423" s="230"/>
      <c r="B10423" s="230"/>
      <c r="C10423" s="231"/>
      <c r="D10423" s="223"/>
      <c r="E10423" s="227"/>
      <c r="F10423" s="230"/>
      <c r="H10423" s="220"/>
      <c r="I10423" s="223"/>
    </row>
    <row r="10424" spans="1:9">
      <c r="A10424" s="230"/>
      <c r="B10424" s="230"/>
      <c r="C10424" s="231"/>
      <c r="D10424" s="223"/>
      <c r="E10424" s="227"/>
      <c r="F10424" s="230"/>
      <c r="H10424" s="220"/>
      <c r="I10424" s="223"/>
    </row>
    <row r="10425" spans="1:9">
      <c r="A10425" s="230"/>
      <c r="B10425" s="230"/>
      <c r="C10425" s="231"/>
      <c r="D10425" s="223"/>
      <c r="E10425" s="227"/>
      <c r="F10425" s="230"/>
      <c r="H10425" s="220"/>
      <c r="I10425" s="223"/>
    </row>
    <row r="10426" spans="1:9">
      <c r="A10426" s="230"/>
      <c r="B10426" s="230"/>
      <c r="C10426" s="231"/>
      <c r="D10426" s="223"/>
      <c r="E10426" s="227"/>
      <c r="F10426" s="230"/>
      <c r="H10426" s="220"/>
      <c r="I10426" s="223"/>
    </row>
    <row r="10427" spans="1:9">
      <c r="A10427" s="230"/>
      <c r="B10427" s="230"/>
      <c r="C10427" s="231"/>
      <c r="D10427" s="223"/>
      <c r="E10427" s="227"/>
      <c r="F10427" s="230"/>
      <c r="H10427" s="220"/>
      <c r="I10427" s="223"/>
    </row>
    <row r="10428" spans="1:9">
      <c r="A10428" s="230"/>
      <c r="B10428" s="230"/>
      <c r="C10428" s="231"/>
      <c r="D10428" s="223"/>
      <c r="E10428" s="227"/>
      <c r="F10428" s="230"/>
      <c r="H10428" s="220"/>
      <c r="I10428" s="223"/>
    </row>
    <row r="10429" spans="1:9">
      <c r="A10429" s="230"/>
      <c r="B10429" s="230"/>
      <c r="C10429" s="231"/>
      <c r="D10429" s="223"/>
      <c r="E10429" s="227"/>
      <c r="F10429" s="230"/>
      <c r="H10429" s="220"/>
      <c r="I10429" s="223"/>
    </row>
    <row r="10430" spans="1:9">
      <c r="A10430" s="230"/>
      <c r="B10430" s="230"/>
      <c r="C10430" s="231"/>
      <c r="D10430" s="223"/>
      <c r="E10430" s="227"/>
      <c r="F10430" s="230"/>
      <c r="H10430" s="220"/>
      <c r="I10430" s="223"/>
    </row>
    <row r="10431" spans="1:9">
      <c r="A10431" s="230"/>
      <c r="B10431" s="230"/>
      <c r="C10431" s="231"/>
      <c r="D10431" s="223"/>
      <c r="E10431" s="227"/>
      <c r="F10431" s="230"/>
      <c r="H10431" s="220"/>
      <c r="I10431" s="223"/>
    </row>
    <row r="10432" spans="1:9">
      <c r="A10432" s="230"/>
      <c r="B10432" s="230"/>
      <c r="C10432" s="231"/>
      <c r="D10432" s="223"/>
      <c r="E10432" s="227"/>
      <c r="F10432" s="230"/>
      <c r="H10432" s="220"/>
      <c r="I10432" s="223"/>
    </row>
    <row r="10433" spans="1:9">
      <c r="A10433" s="230"/>
      <c r="B10433" s="230"/>
      <c r="C10433" s="231"/>
      <c r="D10433" s="223"/>
      <c r="E10433" s="227"/>
      <c r="F10433" s="230"/>
      <c r="H10433" s="220"/>
      <c r="I10433" s="223"/>
    </row>
    <row r="10434" spans="1:9">
      <c r="A10434" s="230"/>
      <c r="B10434" s="230"/>
      <c r="C10434" s="231"/>
      <c r="D10434" s="223"/>
      <c r="E10434" s="227"/>
      <c r="F10434" s="230"/>
      <c r="H10434" s="220"/>
      <c r="I10434" s="223"/>
    </row>
    <row r="10435" spans="1:9">
      <c r="A10435" s="230"/>
      <c r="B10435" s="230"/>
      <c r="C10435" s="231"/>
      <c r="D10435" s="223"/>
      <c r="E10435" s="227"/>
      <c r="F10435" s="230"/>
      <c r="H10435" s="220"/>
      <c r="I10435" s="223"/>
    </row>
    <row r="10436" spans="1:9">
      <c r="A10436" s="230"/>
      <c r="B10436" s="230"/>
      <c r="C10436" s="231"/>
      <c r="D10436" s="223"/>
      <c r="E10436" s="227"/>
      <c r="F10436" s="230"/>
      <c r="H10436" s="220"/>
      <c r="I10436" s="223"/>
    </row>
    <row r="10437" spans="1:9">
      <c r="A10437" s="230"/>
      <c r="B10437" s="230"/>
      <c r="C10437" s="231"/>
      <c r="D10437" s="223"/>
      <c r="E10437" s="227"/>
      <c r="F10437" s="230"/>
      <c r="H10437" s="220"/>
      <c r="I10437" s="223"/>
    </row>
    <row r="10438" spans="1:9">
      <c r="A10438" s="230"/>
      <c r="B10438" s="230"/>
      <c r="C10438" s="231"/>
      <c r="D10438" s="223"/>
      <c r="E10438" s="227"/>
      <c r="F10438" s="230"/>
      <c r="H10438" s="220"/>
      <c r="I10438" s="223"/>
    </row>
    <row r="10439" spans="1:9">
      <c r="A10439" s="230"/>
      <c r="B10439" s="230"/>
      <c r="C10439" s="231"/>
      <c r="D10439" s="223"/>
      <c r="E10439" s="227"/>
      <c r="F10439" s="230"/>
      <c r="H10439" s="220"/>
      <c r="I10439" s="223"/>
    </row>
    <row r="10440" spans="1:9">
      <c r="A10440" s="230"/>
      <c r="B10440" s="230"/>
      <c r="C10440" s="231"/>
      <c r="D10440" s="223"/>
      <c r="E10440" s="227"/>
      <c r="F10440" s="230"/>
      <c r="H10440" s="220"/>
      <c r="I10440" s="223"/>
    </row>
    <row r="10441" spans="1:9">
      <c r="A10441" s="230"/>
      <c r="B10441" s="230"/>
      <c r="C10441" s="231"/>
      <c r="D10441" s="223"/>
      <c r="E10441" s="227"/>
      <c r="F10441" s="230"/>
      <c r="H10441" s="220"/>
      <c r="I10441" s="223"/>
    </row>
    <row r="10442" spans="1:9">
      <c r="A10442" s="230"/>
      <c r="B10442" s="230"/>
      <c r="C10442" s="231"/>
      <c r="D10442" s="223"/>
      <c r="E10442" s="227"/>
      <c r="F10442" s="230"/>
      <c r="H10442" s="220"/>
      <c r="I10442" s="223"/>
    </row>
    <row r="10443" spans="1:9">
      <c r="A10443" s="230"/>
      <c r="B10443" s="230"/>
      <c r="C10443" s="231"/>
      <c r="D10443" s="223"/>
      <c r="E10443" s="227"/>
      <c r="F10443" s="230"/>
      <c r="H10443" s="220"/>
      <c r="I10443" s="223"/>
    </row>
    <row r="10444" spans="1:9">
      <c r="A10444" s="230"/>
      <c r="B10444" s="230"/>
      <c r="C10444" s="231"/>
      <c r="D10444" s="223"/>
      <c r="E10444" s="227"/>
      <c r="F10444" s="230"/>
      <c r="H10444" s="220"/>
      <c r="I10444" s="223"/>
    </row>
    <row r="10445" spans="1:9">
      <c r="A10445" s="230"/>
      <c r="B10445" s="230"/>
      <c r="C10445" s="231"/>
      <c r="D10445" s="223"/>
      <c r="E10445" s="227"/>
      <c r="F10445" s="230"/>
      <c r="H10445" s="220"/>
      <c r="I10445" s="223"/>
    </row>
    <row r="10446" spans="1:9">
      <c r="A10446" s="230"/>
      <c r="B10446" s="230"/>
      <c r="C10446" s="231"/>
      <c r="D10446" s="223"/>
      <c r="E10446" s="227"/>
      <c r="F10446" s="230"/>
      <c r="H10446" s="220"/>
      <c r="I10446" s="223"/>
    </row>
    <row r="10447" spans="1:9">
      <c r="A10447" s="230"/>
      <c r="B10447" s="230"/>
      <c r="C10447" s="231"/>
      <c r="D10447" s="223"/>
      <c r="E10447" s="227"/>
      <c r="F10447" s="230"/>
      <c r="H10447" s="220"/>
      <c r="I10447" s="223"/>
    </row>
    <row r="10448" spans="1:9">
      <c r="A10448" s="230"/>
      <c r="B10448" s="230"/>
      <c r="C10448" s="231"/>
      <c r="D10448" s="223"/>
      <c r="E10448" s="227"/>
      <c r="F10448" s="230"/>
      <c r="H10448" s="220"/>
      <c r="I10448" s="223"/>
    </row>
    <row r="10449" spans="1:9">
      <c r="A10449" s="230"/>
      <c r="B10449" s="230"/>
      <c r="C10449" s="231"/>
      <c r="D10449" s="223"/>
      <c r="E10449" s="227"/>
      <c r="F10449" s="230"/>
      <c r="H10449" s="220"/>
      <c r="I10449" s="223"/>
    </row>
    <row r="10450" spans="1:9">
      <c r="A10450" s="230"/>
      <c r="B10450" s="230"/>
      <c r="C10450" s="231"/>
      <c r="D10450" s="223"/>
      <c r="E10450" s="227"/>
      <c r="F10450" s="230"/>
      <c r="H10450" s="220"/>
      <c r="I10450" s="223"/>
    </row>
    <row r="10451" spans="1:9">
      <c r="A10451" s="230"/>
      <c r="B10451" s="230"/>
      <c r="C10451" s="231"/>
      <c r="D10451" s="223"/>
      <c r="E10451" s="227"/>
      <c r="F10451" s="230"/>
      <c r="H10451" s="220"/>
      <c r="I10451" s="223"/>
    </row>
    <row r="10452" spans="1:9">
      <c r="A10452" s="230"/>
      <c r="B10452" s="230"/>
      <c r="C10452" s="231"/>
      <c r="D10452" s="223"/>
      <c r="E10452" s="227"/>
      <c r="F10452" s="230"/>
      <c r="H10452" s="220"/>
      <c r="I10452" s="223"/>
    </row>
    <row r="10453" spans="1:9">
      <c r="A10453" s="230"/>
      <c r="B10453" s="230"/>
      <c r="C10453" s="231"/>
      <c r="D10453" s="223"/>
      <c r="E10453" s="227"/>
      <c r="F10453" s="230"/>
      <c r="H10453" s="220"/>
      <c r="I10453" s="223"/>
    </row>
    <row r="10454" spans="1:9">
      <c r="A10454" s="230"/>
      <c r="B10454" s="230"/>
      <c r="C10454" s="231"/>
      <c r="D10454" s="223"/>
      <c r="E10454" s="227"/>
      <c r="F10454" s="230"/>
      <c r="H10454" s="220"/>
      <c r="I10454" s="223"/>
    </row>
    <row r="10455" spans="1:9">
      <c r="A10455" s="230"/>
      <c r="B10455" s="230"/>
      <c r="C10455" s="231"/>
      <c r="D10455" s="223"/>
      <c r="E10455" s="227"/>
      <c r="F10455" s="230"/>
      <c r="H10455" s="220"/>
      <c r="I10455" s="223"/>
    </row>
    <row r="10456" spans="1:9">
      <c r="A10456" s="230"/>
      <c r="B10456" s="230"/>
      <c r="C10456" s="231"/>
      <c r="D10456" s="223"/>
      <c r="E10456" s="227"/>
      <c r="F10456" s="230"/>
      <c r="H10456" s="220"/>
      <c r="I10456" s="223"/>
    </row>
    <row r="10457" spans="1:9">
      <c r="A10457" s="230"/>
      <c r="B10457" s="230"/>
      <c r="C10457" s="231"/>
      <c r="D10457" s="223"/>
      <c r="E10457" s="227"/>
      <c r="F10457" s="230"/>
      <c r="H10457" s="220"/>
      <c r="I10457" s="223"/>
    </row>
    <row r="10458" spans="1:9">
      <c r="A10458" s="230"/>
      <c r="B10458" s="230"/>
      <c r="C10458" s="231"/>
      <c r="D10458" s="223"/>
      <c r="E10458" s="227"/>
      <c r="F10458" s="230"/>
      <c r="H10458" s="220"/>
      <c r="I10458" s="223"/>
    </row>
    <row r="10459" spans="1:9">
      <c r="A10459" s="230"/>
      <c r="B10459" s="230"/>
      <c r="C10459" s="231"/>
      <c r="D10459" s="223"/>
      <c r="E10459" s="227"/>
      <c r="F10459" s="230"/>
      <c r="H10459" s="220"/>
      <c r="I10459" s="223"/>
    </row>
    <row r="10460" spans="1:9">
      <c r="A10460" s="230"/>
      <c r="B10460" s="230"/>
      <c r="C10460" s="231"/>
      <c r="D10460" s="223"/>
      <c r="E10460" s="227"/>
      <c r="F10460" s="230"/>
      <c r="H10460" s="220"/>
      <c r="I10460" s="223"/>
    </row>
    <row r="10461" spans="1:9">
      <c r="A10461" s="230"/>
      <c r="B10461" s="230"/>
      <c r="C10461" s="231"/>
      <c r="D10461" s="223"/>
      <c r="E10461" s="227"/>
      <c r="F10461" s="230"/>
      <c r="H10461" s="220"/>
      <c r="I10461" s="223"/>
    </row>
    <row r="10462" spans="1:9">
      <c r="A10462" s="230"/>
      <c r="B10462" s="230"/>
      <c r="C10462" s="231"/>
      <c r="D10462" s="223"/>
      <c r="E10462" s="227"/>
      <c r="F10462" s="230"/>
      <c r="H10462" s="220"/>
      <c r="I10462" s="223"/>
    </row>
    <row r="10463" spans="1:9">
      <c r="A10463" s="230"/>
      <c r="B10463" s="230"/>
      <c r="C10463" s="231"/>
      <c r="D10463" s="223"/>
      <c r="E10463" s="227"/>
      <c r="F10463" s="230"/>
      <c r="H10463" s="220"/>
      <c r="I10463" s="223"/>
    </row>
    <row r="10464" spans="1:9">
      <c r="A10464" s="230"/>
      <c r="B10464" s="230"/>
      <c r="C10464" s="231"/>
      <c r="D10464" s="223"/>
      <c r="E10464" s="227"/>
      <c r="F10464" s="230"/>
      <c r="H10464" s="220"/>
      <c r="I10464" s="223"/>
    </row>
    <row r="10465" spans="1:9">
      <c r="A10465" s="230"/>
      <c r="B10465" s="230"/>
      <c r="C10465" s="231"/>
      <c r="D10465" s="223"/>
      <c r="E10465" s="227"/>
      <c r="F10465" s="230"/>
      <c r="H10465" s="220"/>
      <c r="I10465" s="223"/>
    </row>
    <row r="10466" spans="1:9">
      <c r="A10466" s="230"/>
      <c r="B10466" s="230"/>
      <c r="C10466" s="231"/>
      <c r="D10466" s="223"/>
      <c r="E10466" s="227"/>
      <c r="F10466" s="230"/>
      <c r="H10466" s="220"/>
      <c r="I10466" s="223"/>
    </row>
    <row r="10467" spans="1:9">
      <c r="A10467" s="230"/>
      <c r="B10467" s="230"/>
      <c r="C10467" s="231"/>
      <c r="D10467" s="223"/>
      <c r="E10467" s="227"/>
      <c r="F10467" s="230"/>
      <c r="H10467" s="220"/>
      <c r="I10467" s="223"/>
    </row>
    <row r="10468" spans="1:9">
      <c r="A10468" s="230"/>
      <c r="B10468" s="230"/>
      <c r="C10468" s="231"/>
      <c r="D10468" s="223"/>
      <c r="E10468" s="227"/>
      <c r="F10468" s="230"/>
      <c r="H10468" s="220"/>
      <c r="I10468" s="223"/>
    </row>
    <row r="10469" spans="1:9">
      <c r="A10469" s="230"/>
      <c r="B10469" s="230"/>
      <c r="C10469" s="231"/>
      <c r="D10469" s="223"/>
      <c r="E10469" s="227"/>
      <c r="F10469" s="230"/>
      <c r="H10469" s="220"/>
      <c r="I10469" s="223"/>
    </row>
    <row r="10470" spans="1:9">
      <c r="A10470" s="230"/>
      <c r="B10470" s="230"/>
      <c r="C10470" s="231"/>
      <c r="D10470" s="223"/>
      <c r="E10470" s="227"/>
      <c r="F10470" s="230"/>
      <c r="H10470" s="220"/>
      <c r="I10470" s="223"/>
    </row>
    <row r="10471" spans="1:9">
      <c r="A10471" s="230"/>
      <c r="B10471" s="230"/>
      <c r="C10471" s="231"/>
      <c r="D10471" s="223"/>
      <c r="E10471" s="227"/>
      <c r="F10471" s="230"/>
      <c r="H10471" s="220"/>
      <c r="I10471" s="223"/>
    </row>
    <row r="10472" spans="1:9">
      <c r="A10472" s="230"/>
      <c r="B10472" s="230"/>
      <c r="C10472" s="231"/>
      <c r="D10472" s="223"/>
      <c r="E10472" s="227"/>
      <c r="F10472" s="230"/>
      <c r="H10472" s="220"/>
      <c r="I10472" s="223"/>
    </row>
    <row r="10473" spans="1:9">
      <c r="A10473" s="230"/>
      <c r="B10473" s="230"/>
      <c r="C10473" s="231"/>
      <c r="D10473" s="223"/>
      <c r="E10473" s="227"/>
      <c r="F10473" s="230"/>
      <c r="H10473" s="220"/>
      <c r="I10473" s="223"/>
    </row>
    <row r="10474" spans="1:9">
      <c r="A10474" s="230"/>
      <c r="B10474" s="230"/>
      <c r="C10474" s="231"/>
      <c r="D10474" s="223"/>
      <c r="E10474" s="227"/>
      <c r="F10474" s="230"/>
      <c r="H10474" s="220"/>
      <c r="I10474" s="223"/>
    </row>
    <row r="10475" spans="1:9">
      <c r="A10475" s="230"/>
      <c r="B10475" s="230"/>
      <c r="C10475" s="231"/>
      <c r="D10475" s="223"/>
      <c r="E10475" s="227"/>
      <c r="F10475" s="230"/>
      <c r="H10475" s="220"/>
      <c r="I10475" s="223"/>
    </row>
    <row r="10476" spans="1:9">
      <c r="A10476" s="230"/>
      <c r="B10476" s="230"/>
      <c r="C10476" s="231"/>
      <c r="D10476" s="223"/>
      <c r="E10476" s="227"/>
      <c r="F10476" s="230"/>
      <c r="H10476" s="220"/>
      <c r="I10476" s="223"/>
    </row>
    <row r="10477" spans="1:9">
      <c r="A10477" s="230"/>
      <c r="B10477" s="230"/>
      <c r="C10477" s="231"/>
      <c r="D10477" s="223"/>
      <c r="E10477" s="227"/>
      <c r="F10477" s="230"/>
      <c r="H10477" s="220"/>
      <c r="I10477" s="223"/>
    </row>
    <row r="10478" spans="1:9">
      <c r="A10478" s="230"/>
      <c r="B10478" s="230"/>
      <c r="C10478" s="231"/>
      <c r="D10478" s="223"/>
      <c r="E10478" s="227"/>
      <c r="F10478" s="230"/>
      <c r="H10478" s="220"/>
      <c r="I10478" s="223"/>
    </row>
    <row r="10479" spans="1:9">
      <c r="A10479" s="230"/>
      <c r="B10479" s="230"/>
      <c r="C10479" s="231"/>
      <c r="D10479" s="223"/>
      <c r="E10479" s="227"/>
      <c r="F10479" s="230"/>
      <c r="H10479" s="220"/>
      <c r="I10479" s="223"/>
    </row>
    <row r="10480" spans="1:9">
      <c r="A10480" s="230"/>
      <c r="B10480" s="230"/>
      <c r="C10480" s="231"/>
      <c r="D10480" s="223"/>
      <c r="E10480" s="227"/>
      <c r="F10480" s="230"/>
      <c r="H10480" s="220"/>
      <c r="I10480" s="223"/>
    </row>
    <row r="10481" spans="1:9">
      <c r="A10481" s="230"/>
      <c r="B10481" s="230"/>
      <c r="C10481" s="231"/>
      <c r="D10481" s="223"/>
      <c r="E10481" s="227"/>
      <c r="F10481" s="230"/>
      <c r="H10481" s="220"/>
      <c r="I10481" s="223"/>
    </row>
    <row r="10482" spans="1:9">
      <c r="A10482" s="230"/>
      <c r="B10482" s="230"/>
      <c r="C10482" s="231"/>
      <c r="D10482" s="223"/>
      <c r="E10482" s="227"/>
      <c r="F10482" s="230"/>
      <c r="H10482" s="220"/>
      <c r="I10482" s="223"/>
    </row>
    <row r="10483" spans="1:9">
      <c r="A10483" s="230"/>
      <c r="B10483" s="230"/>
      <c r="C10483" s="231"/>
      <c r="D10483" s="223"/>
      <c r="E10483" s="227"/>
      <c r="F10483" s="230"/>
      <c r="H10483" s="220"/>
      <c r="I10483" s="223"/>
    </row>
    <row r="10484" spans="1:9">
      <c r="A10484" s="230"/>
      <c r="B10484" s="230"/>
      <c r="C10484" s="231"/>
      <c r="D10484" s="223"/>
      <c r="E10484" s="227"/>
      <c r="F10484" s="230"/>
      <c r="H10484" s="220"/>
      <c r="I10484" s="223"/>
    </row>
    <row r="10485" spans="1:9">
      <c r="A10485" s="230"/>
      <c r="B10485" s="230"/>
      <c r="C10485" s="231"/>
      <c r="D10485" s="223"/>
      <c r="E10485" s="227"/>
      <c r="F10485" s="230"/>
      <c r="H10485" s="220"/>
      <c r="I10485" s="223"/>
    </row>
    <row r="10486" spans="1:9">
      <c r="A10486" s="230"/>
      <c r="B10486" s="230"/>
      <c r="C10486" s="231"/>
      <c r="D10486" s="223"/>
      <c r="E10486" s="227"/>
      <c r="F10486" s="230"/>
      <c r="H10486" s="220"/>
      <c r="I10486" s="223"/>
    </row>
    <row r="10487" spans="1:9">
      <c r="A10487" s="230"/>
      <c r="B10487" s="230"/>
      <c r="C10487" s="231"/>
      <c r="D10487" s="223"/>
      <c r="E10487" s="227"/>
      <c r="F10487" s="230"/>
      <c r="H10487" s="220"/>
      <c r="I10487" s="223"/>
    </row>
    <row r="10488" spans="1:9">
      <c r="A10488" s="230"/>
      <c r="B10488" s="230"/>
      <c r="C10488" s="231"/>
      <c r="D10488" s="223"/>
      <c r="E10488" s="227"/>
      <c r="F10488" s="230"/>
      <c r="H10488" s="220"/>
      <c r="I10488" s="223"/>
    </row>
    <row r="10489" spans="1:9">
      <c r="A10489" s="230"/>
      <c r="B10489" s="230"/>
      <c r="C10489" s="231"/>
      <c r="D10489" s="223"/>
      <c r="E10489" s="227"/>
      <c r="F10489" s="230"/>
      <c r="H10489" s="220"/>
      <c r="I10489" s="223"/>
    </row>
    <row r="10490" spans="1:9">
      <c r="A10490" s="230"/>
      <c r="B10490" s="230"/>
      <c r="C10490" s="231"/>
      <c r="D10490" s="223"/>
      <c r="E10490" s="227"/>
      <c r="F10490" s="230"/>
      <c r="H10490" s="220"/>
      <c r="I10490" s="223"/>
    </row>
    <row r="10491" spans="1:9">
      <c r="A10491" s="230"/>
      <c r="B10491" s="230"/>
      <c r="C10491" s="231"/>
      <c r="D10491" s="223"/>
      <c r="E10491" s="227"/>
      <c r="F10491" s="230"/>
      <c r="H10491" s="220"/>
      <c r="I10491" s="223"/>
    </row>
    <row r="10492" spans="1:9">
      <c r="A10492" s="230"/>
      <c r="B10492" s="230"/>
      <c r="C10492" s="231"/>
      <c r="D10492" s="223"/>
      <c r="E10492" s="227"/>
      <c r="F10492" s="230"/>
      <c r="H10492" s="220"/>
      <c r="I10492" s="223"/>
    </row>
    <row r="10493" spans="1:9">
      <c r="A10493" s="230"/>
      <c r="B10493" s="230"/>
      <c r="C10493" s="231"/>
      <c r="D10493" s="223"/>
      <c r="E10493" s="227"/>
      <c r="F10493" s="230"/>
      <c r="H10493" s="220"/>
      <c r="I10493" s="223"/>
    </row>
    <row r="10494" spans="1:9">
      <c r="A10494" s="230"/>
      <c r="B10494" s="230"/>
      <c r="C10494" s="231"/>
      <c r="D10494" s="223"/>
      <c r="E10494" s="227"/>
      <c r="F10494" s="230"/>
      <c r="H10494" s="220"/>
      <c r="I10494" s="223"/>
    </row>
    <row r="10495" spans="1:9">
      <c r="A10495" s="230"/>
      <c r="B10495" s="230"/>
      <c r="C10495" s="231"/>
      <c r="D10495" s="223"/>
      <c r="E10495" s="227"/>
      <c r="F10495" s="230"/>
      <c r="H10495" s="220"/>
      <c r="I10495" s="223"/>
    </row>
    <row r="10496" spans="1:9">
      <c r="A10496" s="230"/>
      <c r="B10496" s="230"/>
      <c r="C10496" s="231"/>
      <c r="D10496" s="223"/>
      <c r="E10496" s="227"/>
      <c r="F10496" s="230"/>
      <c r="H10496" s="220"/>
      <c r="I10496" s="223"/>
    </row>
    <row r="10497" spans="1:9">
      <c r="A10497" s="230"/>
      <c r="B10497" s="230"/>
      <c r="C10497" s="231"/>
      <c r="D10497" s="223"/>
      <c r="E10497" s="227"/>
      <c r="F10497" s="230"/>
      <c r="H10497" s="220"/>
      <c r="I10497" s="223"/>
    </row>
    <row r="10498" spans="1:9">
      <c r="A10498" s="230"/>
      <c r="B10498" s="230"/>
      <c r="C10498" s="231"/>
      <c r="D10498" s="223"/>
      <c r="E10498" s="227"/>
      <c r="F10498" s="230"/>
      <c r="H10498" s="220"/>
      <c r="I10498" s="223"/>
    </row>
    <row r="10499" spans="1:9">
      <c r="A10499" s="230"/>
      <c r="B10499" s="230"/>
      <c r="C10499" s="231"/>
      <c r="D10499" s="223"/>
      <c r="E10499" s="227"/>
      <c r="F10499" s="230"/>
      <c r="H10499" s="220"/>
      <c r="I10499" s="223"/>
    </row>
    <row r="10500" spans="1:9">
      <c r="A10500" s="230"/>
      <c r="B10500" s="230"/>
      <c r="C10500" s="231"/>
      <c r="D10500" s="223"/>
      <c r="E10500" s="227"/>
      <c r="F10500" s="230"/>
      <c r="H10500" s="220"/>
      <c r="I10500" s="223"/>
    </row>
    <row r="10501" spans="1:9">
      <c r="A10501" s="230"/>
      <c r="B10501" s="230"/>
      <c r="C10501" s="231"/>
      <c r="D10501" s="223"/>
      <c r="E10501" s="227"/>
      <c r="F10501" s="230"/>
      <c r="H10501" s="220"/>
      <c r="I10501" s="223"/>
    </row>
    <row r="10502" spans="1:9">
      <c r="A10502" s="230"/>
      <c r="B10502" s="230"/>
      <c r="C10502" s="231"/>
      <c r="D10502" s="223"/>
      <c r="E10502" s="227"/>
      <c r="F10502" s="230"/>
      <c r="H10502" s="220"/>
      <c r="I10502" s="223"/>
    </row>
    <row r="10503" spans="1:9">
      <c r="A10503" s="230"/>
      <c r="B10503" s="230"/>
      <c r="C10503" s="231"/>
      <c r="D10503" s="223"/>
      <c r="E10503" s="227"/>
      <c r="F10503" s="230"/>
      <c r="H10503" s="220"/>
      <c r="I10503" s="223"/>
    </row>
    <row r="10504" spans="1:9">
      <c r="A10504" s="230"/>
      <c r="B10504" s="230"/>
      <c r="C10504" s="231"/>
      <c r="D10504" s="223"/>
      <c r="E10504" s="227"/>
      <c r="F10504" s="230"/>
      <c r="H10504" s="220"/>
      <c r="I10504" s="223"/>
    </row>
    <row r="10505" spans="1:9">
      <c r="A10505" s="230"/>
      <c r="B10505" s="230"/>
      <c r="C10505" s="231"/>
      <c r="D10505" s="223"/>
      <c r="E10505" s="227"/>
      <c r="F10505" s="230"/>
      <c r="H10505" s="220"/>
      <c r="I10505" s="223"/>
    </row>
    <row r="10506" spans="1:9">
      <c r="A10506" s="230"/>
      <c r="B10506" s="230"/>
      <c r="C10506" s="231"/>
      <c r="D10506" s="223"/>
      <c r="E10506" s="227"/>
      <c r="F10506" s="230"/>
      <c r="H10506" s="220"/>
      <c r="I10506" s="223"/>
    </row>
    <row r="10507" spans="1:9">
      <c r="A10507" s="230"/>
      <c r="B10507" s="230"/>
      <c r="C10507" s="231"/>
      <c r="D10507" s="223"/>
      <c r="E10507" s="227"/>
      <c r="F10507" s="230"/>
      <c r="H10507" s="220"/>
      <c r="I10507" s="223"/>
    </row>
    <row r="10508" spans="1:9">
      <c r="A10508" s="230"/>
      <c r="B10508" s="230"/>
      <c r="C10508" s="231"/>
      <c r="D10508" s="223"/>
      <c r="E10508" s="227"/>
      <c r="F10508" s="230"/>
      <c r="H10508" s="220"/>
      <c r="I10508" s="223"/>
    </row>
    <row r="10509" spans="1:9">
      <c r="A10509" s="230"/>
      <c r="B10509" s="230"/>
      <c r="C10509" s="231"/>
      <c r="D10509" s="223"/>
      <c r="E10509" s="227"/>
      <c r="F10509" s="230"/>
      <c r="H10509" s="220"/>
      <c r="I10509" s="223"/>
    </row>
    <row r="10510" spans="1:9">
      <c r="A10510" s="230"/>
      <c r="B10510" s="230"/>
      <c r="C10510" s="231"/>
      <c r="D10510" s="223"/>
      <c r="E10510" s="227"/>
      <c r="F10510" s="230"/>
      <c r="H10510" s="220"/>
      <c r="I10510" s="223"/>
    </row>
    <row r="10511" spans="1:9">
      <c r="A10511" s="230"/>
      <c r="B10511" s="230"/>
      <c r="C10511" s="231"/>
      <c r="D10511" s="223"/>
      <c r="E10511" s="227"/>
      <c r="F10511" s="230"/>
      <c r="H10511" s="220"/>
      <c r="I10511" s="223"/>
    </row>
    <row r="10512" spans="1:9">
      <c r="A10512" s="230"/>
      <c r="B10512" s="230"/>
      <c r="C10512" s="231"/>
      <c r="D10512" s="223"/>
      <c r="E10512" s="227"/>
      <c r="F10512" s="230"/>
      <c r="H10512" s="220"/>
      <c r="I10512" s="223"/>
    </row>
    <row r="10513" spans="1:9">
      <c r="A10513" s="230"/>
      <c r="B10513" s="230"/>
      <c r="C10513" s="231"/>
      <c r="D10513" s="223"/>
      <c r="E10513" s="227"/>
      <c r="F10513" s="230"/>
      <c r="H10513" s="220"/>
      <c r="I10513" s="223"/>
    </row>
    <row r="10514" spans="1:9">
      <c r="A10514" s="230"/>
      <c r="B10514" s="230"/>
      <c r="C10514" s="231"/>
      <c r="D10514" s="223"/>
      <c r="E10514" s="227"/>
      <c r="F10514" s="230"/>
      <c r="H10514" s="220"/>
      <c r="I10514" s="223"/>
    </row>
    <row r="10515" spans="1:9">
      <c r="A10515" s="230"/>
      <c r="B10515" s="230"/>
      <c r="C10515" s="231"/>
      <c r="D10515" s="223"/>
      <c r="E10515" s="227"/>
      <c r="F10515" s="230"/>
      <c r="H10515" s="220"/>
      <c r="I10515" s="223"/>
    </row>
    <row r="10516" spans="1:9">
      <c r="A10516" s="230"/>
      <c r="B10516" s="230"/>
      <c r="C10516" s="231"/>
      <c r="D10516" s="223"/>
      <c r="E10516" s="227"/>
      <c r="F10516" s="230"/>
      <c r="H10516" s="220"/>
      <c r="I10516" s="223"/>
    </row>
    <row r="10517" spans="1:9">
      <c r="A10517" s="230"/>
      <c r="B10517" s="230"/>
      <c r="C10517" s="231"/>
      <c r="D10517" s="223"/>
      <c r="E10517" s="227"/>
      <c r="F10517" s="230"/>
      <c r="H10517" s="220"/>
      <c r="I10517" s="223"/>
    </row>
    <row r="10518" spans="1:9">
      <c r="A10518" s="230"/>
      <c r="B10518" s="230"/>
      <c r="C10518" s="231"/>
      <c r="D10518" s="223"/>
      <c r="E10518" s="227"/>
      <c r="F10518" s="230"/>
      <c r="H10518" s="220"/>
      <c r="I10518" s="223"/>
    </row>
    <row r="10519" spans="1:9">
      <c r="A10519" s="230"/>
      <c r="B10519" s="230"/>
      <c r="C10519" s="231"/>
      <c r="D10519" s="223"/>
      <c r="E10519" s="227"/>
      <c r="F10519" s="230"/>
      <c r="H10519" s="220"/>
      <c r="I10519" s="223"/>
    </row>
    <row r="10520" spans="1:9">
      <c r="A10520" s="230"/>
      <c r="B10520" s="230"/>
      <c r="C10520" s="231"/>
      <c r="D10520" s="223"/>
      <c r="E10520" s="227"/>
      <c r="F10520" s="230"/>
      <c r="H10520" s="220"/>
      <c r="I10520" s="223"/>
    </row>
    <row r="10521" spans="1:9">
      <c r="A10521" s="230"/>
      <c r="B10521" s="230"/>
      <c r="C10521" s="231"/>
      <c r="D10521" s="223"/>
      <c r="E10521" s="227"/>
      <c r="F10521" s="230"/>
      <c r="H10521" s="220"/>
      <c r="I10521" s="223"/>
    </row>
    <row r="10522" spans="1:9">
      <c r="A10522" s="230"/>
      <c r="B10522" s="230"/>
      <c r="C10522" s="231"/>
      <c r="D10522" s="223"/>
      <c r="E10522" s="227"/>
      <c r="F10522" s="230"/>
      <c r="H10522" s="220"/>
      <c r="I10522" s="223"/>
    </row>
    <row r="10523" spans="1:9">
      <c r="A10523" s="230"/>
      <c r="B10523" s="230"/>
      <c r="C10523" s="231"/>
      <c r="D10523" s="223"/>
      <c r="E10523" s="227"/>
      <c r="F10523" s="230"/>
      <c r="H10523" s="220"/>
      <c r="I10523" s="223"/>
    </row>
    <row r="10524" spans="1:9">
      <c r="A10524" s="230"/>
      <c r="B10524" s="230"/>
      <c r="C10524" s="231"/>
      <c r="D10524" s="223"/>
      <c r="E10524" s="227"/>
      <c r="F10524" s="230"/>
      <c r="H10524" s="220"/>
      <c r="I10524" s="223"/>
    </row>
    <row r="10525" spans="1:9">
      <c r="A10525" s="230"/>
      <c r="B10525" s="230"/>
      <c r="C10525" s="231"/>
      <c r="D10525" s="223"/>
      <c r="E10525" s="227"/>
      <c r="F10525" s="230"/>
      <c r="H10525" s="220"/>
      <c r="I10525" s="223"/>
    </row>
    <row r="10526" spans="1:9">
      <c r="A10526" s="230"/>
      <c r="B10526" s="230"/>
      <c r="C10526" s="231"/>
      <c r="D10526" s="223"/>
      <c r="E10526" s="227"/>
      <c r="F10526" s="230"/>
      <c r="H10526" s="220"/>
      <c r="I10526" s="223"/>
    </row>
    <row r="10527" spans="1:9">
      <c r="A10527" s="230"/>
      <c r="B10527" s="230"/>
      <c r="C10527" s="231"/>
      <c r="D10527" s="223"/>
      <c r="E10527" s="227"/>
      <c r="F10527" s="230"/>
      <c r="H10527" s="220"/>
      <c r="I10527" s="223"/>
    </row>
    <row r="10528" spans="1:9">
      <c r="A10528" s="230"/>
      <c r="B10528" s="230"/>
      <c r="C10528" s="231"/>
      <c r="D10528" s="223"/>
      <c r="E10528" s="227"/>
      <c r="F10528" s="230"/>
      <c r="H10528" s="220"/>
      <c r="I10528" s="223"/>
    </row>
    <row r="10529" spans="1:9">
      <c r="A10529" s="230"/>
      <c r="B10529" s="230"/>
      <c r="C10529" s="231"/>
      <c r="D10529" s="223"/>
      <c r="E10529" s="227"/>
      <c r="F10529" s="230"/>
      <c r="H10529" s="220"/>
      <c r="I10529" s="223"/>
    </row>
    <row r="10530" spans="1:9">
      <c r="A10530" s="230"/>
      <c r="B10530" s="230"/>
      <c r="C10530" s="231"/>
      <c r="D10530" s="223"/>
      <c r="E10530" s="227"/>
      <c r="F10530" s="230"/>
      <c r="H10530" s="220"/>
      <c r="I10530" s="223"/>
    </row>
    <row r="10531" spans="1:9">
      <c r="A10531" s="230"/>
      <c r="B10531" s="230"/>
      <c r="C10531" s="231"/>
      <c r="D10531" s="223"/>
      <c r="E10531" s="227"/>
      <c r="F10531" s="230"/>
      <c r="H10531" s="220"/>
      <c r="I10531" s="223"/>
    </row>
    <row r="10532" spans="1:9">
      <c r="A10532" s="230"/>
      <c r="B10532" s="230"/>
      <c r="C10532" s="231"/>
      <c r="D10532" s="223"/>
      <c r="E10532" s="227"/>
      <c r="F10532" s="230"/>
      <c r="H10532" s="220"/>
      <c r="I10532" s="223"/>
    </row>
    <row r="10533" spans="1:9">
      <c r="A10533" s="230"/>
      <c r="B10533" s="230"/>
      <c r="C10533" s="231"/>
      <c r="D10533" s="223"/>
      <c r="E10533" s="227"/>
      <c r="F10533" s="230"/>
      <c r="H10533" s="220"/>
      <c r="I10533" s="223"/>
    </row>
    <row r="10534" spans="1:9">
      <c r="A10534" s="230"/>
      <c r="B10534" s="230"/>
      <c r="C10534" s="231"/>
      <c r="D10534" s="223"/>
      <c r="E10534" s="227"/>
      <c r="F10534" s="230"/>
      <c r="H10534" s="220"/>
      <c r="I10534" s="223"/>
    </row>
    <row r="10535" spans="1:9">
      <c r="A10535" s="230"/>
      <c r="B10535" s="230"/>
      <c r="C10535" s="231"/>
      <c r="D10535" s="223"/>
      <c r="E10535" s="227"/>
      <c r="F10535" s="230"/>
      <c r="H10535" s="220"/>
      <c r="I10535" s="223"/>
    </row>
    <row r="10536" spans="1:9">
      <c r="A10536" s="230"/>
      <c r="B10536" s="230"/>
      <c r="C10536" s="231"/>
      <c r="D10536" s="223"/>
      <c r="E10536" s="227"/>
      <c r="F10536" s="230"/>
      <c r="H10536" s="220"/>
      <c r="I10536" s="223"/>
    </row>
    <row r="10537" spans="1:9">
      <c r="A10537" s="230"/>
      <c r="B10537" s="230"/>
      <c r="C10537" s="231"/>
      <c r="D10537" s="223"/>
      <c r="E10537" s="227"/>
      <c r="F10537" s="230"/>
      <c r="H10537" s="220"/>
      <c r="I10537" s="223"/>
    </row>
    <row r="10538" spans="1:9">
      <c r="A10538" s="230"/>
      <c r="B10538" s="230"/>
      <c r="C10538" s="231"/>
      <c r="D10538" s="223"/>
      <c r="E10538" s="227"/>
      <c r="F10538" s="230"/>
      <c r="H10538" s="220"/>
      <c r="I10538" s="223"/>
    </row>
    <row r="10539" spans="1:9">
      <c r="A10539" s="230"/>
      <c r="B10539" s="230"/>
      <c r="C10539" s="231"/>
      <c r="D10539" s="223"/>
      <c r="E10539" s="227"/>
      <c r="F10539" s="230"/>
      <c r="H10539" s="220"/>
      <c r="I10539" s="223"/>
    </row>
    <row r="10540" spans="1:9">
      <c r="A10540" s="230"/>
      <c r="B10540" s="230"/>
      <c r="C10540" s="231"/>
      <c r="D10540" s="223"/>
      <c r="E10540" s="227"/>
      <c r="F10540" s="230"/>
      <c r="H10540" s="220"/>
      <c r="I10540" s="223"/>
    </row>
    <row r="10541" spans="1:9">
      <c r="A10541" s="230"/>
      <c r="B10541" s="230"/>
      <c r="C10541" s="231"/>
      <c r="D10541" s="223"/>
      <c r="E10541" s="227"/>
      <c r="F10541" s="230"/>
      <c r="H10541" s="220"/>
      <c r="I10541" s="223"/>
    </row>
    <row r="10542" spans="1:9">
      <c r="A10542" s="230"/>
      <c r="B10542" s="230"/>
      <c r="C10542" s="231"/>
      <c r="D10542" s="223"/>
      <c r="E10542" s="227"/>
      <c r="F10542" s="230"/>
      <c r="H10542" s="220"/>
      <c r="I10542" s="223"/>
    </row>
    <row r="10543" spans="1:9">
      <c r="A10543" s="230"/>
      <c r="B10543" s="230"/>
      <c r="C10543" s="231"/>
      <c r="D10543" s="223"/>
      <c r="E10543" s="227"/>
      <c r="F10543" s="230"/>
      <c r="H10543" s="220"/>
      <c r="I10543" s="223"/>
    </row>
    <row r="10544" spans="1:9">
      <c r="A10544" s="230"/>
      <c r="B10544" s="230"/>
      <c r="C10544" s="231"/>
      <c r="D10544" s="223"/>
      <c r="E10544" s="227"/>
      <c r="F10544" s="230"/>
      <c r="H10544" s="220"/>
      <c r="I10544" s="223"/>
    </row>
    <row r="10545" spans="1:9">
      <c r="A10545" s="230"/>
      <c r="B10545" s="230"/>
      <c r="C10545" s="231"/>
      <c r="D10545" s="223"/>
      <c r="E10545" s="227"/>
      <c r="F10545" s="230"/>
      <c r="H10545" s="220"/>
      <c r="I10545" s="223"/>
    </row>
    <row r="10546" spans="1:9">
      <c r="A10546" s="230"/>
      <c r="B10546" s="230"/>
      <c r="C10546" s="231"/>
      <c r="D10546" s="223"/>
      <c r="E10546" s="227"/>
      <c r="F10546" s="230"/>
      <c r="H10546" s="220"/>
      <c r="I10546" s="223"/>
    </row>
    <row r="10547" spans="1:9">
      <c r="A10547" s="230"/>
      <c r="B10547" s="230"/>
      <c r="C10547" s="231"/>
      <c r="D10547" s="223"/>
      <c r="E10547" s="227"/>
      <c r="F10547" s="230"/>
      <c r="H10547" s="220"/>
      <c r="I10547" s="223"/>
    </row>
    <row r="10548" spans="1:9">
      <c r="A10548" s="230"/>
      <c r="B10548" s="230"/>
      <c r="C10548" s="231"/>
      <c r="D10548" s="223"/>
      <c r="E10548" s="227"/>
      <c r="F10548" s="230"/>
      <c r="H10548" s="220"/>
      <c r="I10548" s="223"/>
    </row>
    <row r="10549" spans="1:9">
      <c r="A10549" s="230"/>
      <c r="B10549" s="230"/>
      <c r="C10549" s="231"/>
      <c r="D10549" s="223"/>
      <c r="E10549" s="227"/>
      <c r="F10549" s="230"/>
      <c r="H10549" s="220"/>
      <c r="I10549" s="223"/>
    </row>
    <row r="10550" spans="1:9">
      <c r="A10550" s="230"/>
      <c r="B10550" s="230"/>
      <c r="C10550" s="231"/>
      <c r="D10550" s="223"/>
      <c r="E10550" s="227"/>
      <c r="F10550" s="230"/>
      <c r="H10550" s="220"/>
      <c r="I10550" s="223"/>
    </row>
    <row r="10551" spans="1:9">
      <c r="A10551" s="230"/>
      <c r="B10551" s="230"/>
      <c r="C10551" s="231"/>
      <c r="D10551" s="223"/>
      <c r="E10551" s="227"/>
      <c r="F10551" s="230"/>
      <c r="H10551" s="220"/>
      <c r="I10551" s="223"/>
    </row>
    <row r="10552" spans="1:9">
      <c r="A10552" s="230"/>
      <c r="B10552" s="230"/>
      <c r="C10552" s="231"/>
      <c r="D10552" s="223"/>
      <c r="E10552" s="227"/>
      <c r="F10552" s="230"/>
      <c r="H10552" s="220"/>
      <c r="I10552" s="223"/>
    </row>
    <row r="10553" spans="1:9">
      <c r="A10553" s="230"/>
      <c r="B10553" s="230"/>
      <c r="C10553" s="231"/>
      <c r="D10553" s="223"/>
      <c r="E10553" s="227"/>
      <c r="F10553" s="230"/>
      <c r="H10553" s="220"/>
      <c r="I10553" s="223"/>
    </row>
    <row r="10554" spans="1:9">
      <c r="A10554" s="230"/>
      <c r="B10554" s="230"/>
      <c r="C10554" s="231"/>
      <c r="D10554" s="223"/>
      <c r="E10554" s="227"/>
      <c r="F10554" s="230"/>
      <c r="H10554" s="220"/>
      <c r="I10554" s="223"/>
    </row>
    <row r="10555" spans="1:9">
      <c r="A10555" s="230"/>
      <c r="B10555" s="230"/>
      <c r="C10555" s="231"/>
      <c r="D10555" s="223"/>
      <c r="E10555" s="227"/>
      <c r="F10555" s="230"/>
      <c r="H10555" s="220"/>
      <c r="I10555" s="223"/>
    </row>
    <row r="10556" spans="1:9">
      <c r="A10556" s="230"/>
      <c r="B10556" s="230"/>
      <c r="C10556" s="231"/>
      <c r="D10556" s="223"/>
      <c r="E10556" s="227"/>
      <c r="F10556" s="230"/>
      <c r="H10556" s="220"/>
      <c r="I10556" s="223"/>
    </row>
    <row r="10557" spans="1:9">
      <c r="A10557" s="230"/>
      <c r="B10557" s="230"/>
      <c r="C10557" s="231"/>
      <c r="D10557" s="223"/>
      <c r="E10557" s="227"/>
      <c r="F10557" s="230"/>
      <c r="H10557" s="220"/>
      <c r="I10557" s="223"/>
    </row>
    <row r="10558" spans="1:9">
      <c r="A10558" s="230"/>
      <c r="B10558" s="230"/>
      <c r="C10558" s="231"/>
      <c r="D10558" s="223"/>
      <c r="E10558" s="227"/>
      <c r="F10558" s="230"/>
      <c r="H10558" s="220"/>
      <c r="I10558" s="223"/>
    </row>
    <row r="10559" spans="1:9">
      <c r="A10559" s="230"/>
      <c r="B10559" s="230"/>
      <c r="C10559" s="231"/>
      <c r="D10559" s="223"/>
      <c r="E10559" s="227"/>
      <c r="F10559" s="230"/>
      <c r="H10559" s="220"/>
      <c r="I10559" s="223"/>
    </row>
    <row r="10560" spans="1:9">
      <c r="A10560" s="230"/>
      <c r="B10560" s="230"/>
      <c r="C10560" s="231"/>
      <c r="D10560" s="223"/>
      <c r="E10560" s="227"/>
      <c r="F10560" s="230"/>
      <c r="H10560" s="220"/>
      <c r="I10560" s="223"/>
    </row>
    <row r="10561" spans="1:9">
      <c r="A10561" s="230"/>
      <c r="B10561" s="230"/>
      <c r="C10561" s="231"/>
      <c r="D10561" s="223"/>
      <c r="E10561" s="227"/>
      <c r="F10561" s="230"/>
      <c r="H10561" s="220"/>
      <c r="I10561" s="223"/>
    </row>
    <row r="10562" spans="1:9">
      <c r="A10562" s="230"/>
      <c r="B10562" s="230"/>
      <c r="C10562" s="231"/>
      <c r="D10562" s="223"/>
      <c r="E10562" s="227"/>
      <c r="F10562" s="230"/>
      <c r="H10562" s="220"/>
      <c r="I10562" s="223"/>
    </row>
    <row r="10563" spans="1:9">
      <c r="A10563" s="230"/>
      <c r="B10563" s="230"/>
      <c r="C10563" s="231"/>
      <c r="D10563" s="223"/>
      <c r="E10563" s="227"/>
      <c r="F10563" s="230"/>
      <c r="H10563" s="220"/>
      <c r="I10563" s="223"/>
    </row>
    <row r="10564" spans="1:9">
      <c r="A10564" s="230"/>
      <c r="B10564" s="230"/>
      <c r="C10564" s="231"/>
      <c r="D10564" s="223"/>
      <c r="E10564" s="227"/>
      <c r="F10564" s="230"/>
      <c r="H10564" s="220"/>
      <c r="I10564" s="223"/>
    </row>
    <row r="10565" spans="1:9">
      <c r="A10565" s="230"/>
      <c r="B10565" s="230"/>
      <c r="C10565" s="231"/>
      <c r="D10565" s="223"/>
      <c r="E10565" s="227"/>
      <c r="F10565" s="230"/>
      <c r="H10565" s="220"/>
      <c r="I10565" s="223"/>
    </row>
    <row r="10566" spans="1:9">
      <c r="A10566" s="230"/>
      <c r="B10566" s="230"/>
      <c r="C10566" s="231"/>
      <c r="D10566" s="223"/>
      <c r="E10566" s="227"/>
      <c r="F10566" s="230"/>
      <c r="H10566" s="220"/>
      <c r="I10566" s="223"/>
    </row>
    <row r="10567" spans="1:9">
      <c r="A10567" s="230"/>
      <c r="B10567" s="230"/>
      <c r="C10567" s="231"/>
      <c r="D10567" s="223"/>
      <c r="E10567" s="227"/>
      <c r="F10567" s="230"/>
      <c r="H10567" s="220"/>
      <c r="I10567" s="223"/>
    </row>
    <row r="10568" spans="1:9">
      <c r="A10568" s="230"/>
      <c r="B10568" s="230"/>
      <c r="C10568" s="231"/>
      <c r="D10568" s="223"/>
      <c r="E10568" s="227"/>
      <c r="F10568" s="230"/>
      <c r="H10568" s="220"/>
      <c r="I10568" s="223"/>
    </row>
    <row r="10569" spans="1:9">
      <c r="A10569" s="230"/>
      <c r="B10569" s="230"/>
      <c r="C10569" s="231"/>
      <c r="D10569" s="223"/>
      <c r="E10569" s="227"/>
      <c r="F10569" s="230"/>
      <c r="H10569" s="220"/>
      <c r="I10569" s="223"/>
    </row>
    <row r="10570" spans="1:9">
      <c r="A10570" s="230"/>
      <c r="B10570" s="230"/>
      <c r="C10570" s="231"/>
      <c r="D10570" s="223"/>
      <c r="E10570" s="227"/>
      <c r="F10570" s="230"/>
      <c r="H10570" s="220"/>
      <c r="I10570" s="223"/>
    </row>
    <row r="10571" spans="1:9">
      <c r="A10571" s="230"/>
      <c r="B10571" s="230"/>
      <c r="C10571" s="231"/>
      <c r="D10571" s="223"/>
      <c r="E10571" s="227"/>
      <c r="F10571" s="230"/>
      <c r="H10571" s="220"/>
      <c r="I10571" s="223"/>
    </row>
    <row r="10572" spans="1:9">
      <c r="A10572" s="230"/>
      <c r="B10572" s="230"/>
      <c r="C10572" s="231"/>
      <c r="D10572" s="223"/>
      <c r="E10572" s="227"/>
      <c r="F10572" s="230"/>
      <c r="H10572" s="220"/>
      <c r="I10572" s="223"/>
    </row>
    <row r="10573" spans="1:9">
      <c r="A10573" s="230"/>
      <c r="B10573" s="230"/>
      <c r="C10573" s="231"/>
      <c r="D10573" s="223"/>
      <c r="E10573" s="227"/>
      <c r="F10573" s="230"/>
      <c r="H10573" s="220"/>
      <c r="I10573" s="223"/>
    </row>
    <row r="10574" spans="1:9">
      <c r="A10574" s="230"/>
      <c r="B10574" s="230"/>
      <c r="C10574" s="231"/>
      <c r="D10574" s="223"/>
      <c r="E10574" s="227"/>
      <c r="F10574" s="230"/>
      <c r="H10574" s="220"/>
      <c r="I10574" s="223"/>
    </row>
    <row r="10575" spans="1:9">
      <c r="A10575" s="230"/>
      <c r="B10575" s="230"/>
      <c r="C10575" s="231"/>
      <c r="D10575" s="223"/>
      <c r="E10575" s="227"/>
      <c r="F10575" s="230"/>
      <c r="H10575" s="220"/>
      <c r="I10575" s="223"/>
    </row>
    <row r="10576" spans="1:9">
      <c r="A10576" s="230"/>
      <c r="B10576" s="230"/>
      <c r="C10576" s="231"/>
      <c r="D10576" s="223"/>
      <c r="E10576" s="227"/>
      <c r="F10576" s="230"/>
      <c r="H10576" s="220"/>
      <c r="I10576" s="223"/>
    </row>
    <row r="10577" spans="1:9">
      <c r="A10577" s="230"/>
      <c r="B10577" s="230"/>
      <c r="C10577" s="231"/>
      <c r="D10577" s="223"/>
      <c r="E10577" s="227"/>
      <c r="F10577" s="230"/>
      <c r="H10577" s="220"/>
      <c r="I10577" s="223"/>
    </row>
    <row r="10578" spans="1:9">
      <c r="A10578" s="230"/>
      <c r="B10578" s="230"/>
      <c r="C10578" s="231"/>
      <c r="D10578" s="223"/>
      <c r="E10578" s="227"/>
      <c r="F10578" s="230"/>
      <c r="H10578" s="220"/>
      <c r="I10578" s="223"/>
    </row>
    <row r="10579" spans="1:9">
      <c r="A10579" s="230"/>
      <c r="B10579" s="230"/>
      <c r="C10579" s="231"/>
      <c r="D10579" s="223"/>
      <c r="E10579" s="227"/>
      <c r="F10579" s="230"/>
      <c r="H10579" s="220"/>
      <c r="I10579" s="223"/>
    </row>
    <row r="10580" spans="1:9">
      <c r="A10580" s="230"/>
      <c r="B10580" s="230"/>
      <c r="C10580" s="231"/>
      <c r="D10580" s="223"/>
      <c r="E10580" s="227"/>
      <c r="F10580" s="230"/>
      <c r="H10580" s="220"/>
      <c r="I10580" s="223"/>
    </row>
    <row r="10581" spans="1:9">
      <c r="A10581" s="230"/>
      <c r="B10581" s="230"/>
      <c r="C10581" s="231"/>
      <c r="D10581" s="223"/>
      <c r="E10581" s="227"/>
      <c r="F10581" s="230"/>
      <c r="H10581" s="220"/>
      <c r="I10581" s="223"/>
    </row>
    <row r="10582" spans="1:9">
      <c r="A10582" s="230"/>
      <c r="B10582" s="230"/>
      <c r="C10582" s="231"/>
      <c r="D10582" s="223"/>
      <c r="E10582" s="227"/>
      <c r="F10582" s="230"/>
      <c r="H10582" s="220"/>
      <c r="I10582" s="223"/>
    </row>
    <row r="10583" spans="1:9">
      <c r="A10583" s="230"/>
      <c r="B10583" s="230"/>
      <c r="C10583" s="231"/>
      <c r="D10583" s="223"/>
      <c r="E10583" s="227"/>
      <c r="F10583" s="230"/>
      <c r="H10583" s="220"/>
      <c r="I10583" s="223"/>
    </row>
    <row r="10584" spans="1:9">
      <c r="A10584" s="230"/>
      <c r="B10584" s="230"/>
      <c r="C10584" s="231"/>
      <c r="D10584" s="223"/>
      <c r="E10584" s="227"/>
      <c r="F10584" s="230"/>
      <c r="H10584" s="220"/>
      <c r="I10584" s="223"/>
    </row>
    <row r="10585" spans="1:9">
      <c r="A10585" s="230"/>
      <c r="B10585" s="230"/>
      <c r="C10585" s="231"/>
      <c r="D10585" s="223"/>
      <c r="E10585" s="227"/>
      <c r="F10585" s="230"/>
      <c r="H10585" s="220"/>
      <c r="I10585" s="223"/>
    </row>
    <row r="10586" spans="1:9">
      <c r="A10586" s="230"/>
      <c r="B10586" s="230"/>
      <c r="C10586" s="231"/>
      <c r="D10586" s="223"/>
      <c r="E10586" s="227"/>
      <c r="F10586" s="230"/>
      <c r="H10586" s="220"/>
      <c r="I10586" s="223"/>
    </row>
    <row r="10587" spans="1:9">
      <c r="A10587" s="230"/>
      <c r="B10587" s="230"/>
      <c r="C10587" s="231"/>
      <c r="D10587" s="223"/>
      <c r="E10587" s="227"/>
      <c r="F10587" s="230"/>
      <c r="H10587" s="220"/>
      <c r="I10587" s="223"/>
    </row>
    <row r="10588" spans="1:9">
      <c r="A10588" s="230"/>
      <c r="B10588" s="230"/>
      <c r="C10588" s="231"/>
      <c r="D10588" s="223"/>
      <c r="E10588" s="227"/>
      <c r="F10588" s="230"/>
      <c r="H10588" s="220"/>
      <c r="I10588" s="223"/>
    </row>
    <row r="10589" spans="1:9">
      <c r="A10589" s="230"/>
      <c r="B10589" s="230"/>
      <c r="C10589" s="231"/>
      <c r="D10589" s="223"/>
      <c r="E10589" s="227"/>
      <c r="F10589" s="230"/>
      <c r="H10589" s="220"/>
      <c r="I10589" s="223"/>
    </row>
    <row r="10590" spans="1:9">
      <c r="A10590" s="230"/>
      <c r="B10590" s="230"/>
      <c r="C10590" s="231"/>
      <c r="D10590" s="223"/>
      <c r="E10590" s="227"/>
      <c r="F10590" s="230"/>
      <c r="H10590" s="220"/>
      <c r="I10590" s="223"/>
    </row>
    <row r="10591" spans="1:9">
      <c r="A10591" s="230"/>
      <c r="B10591" s="230"/>
      <c r="C10591" s="231"/>
      <c r="D10591" s="223"/>
      <c r="E10591" s="227"/>
      <c r="F10591" s="230"/>
      <c r="H10591" s="220"/>
      <c r="I10591" s="223"/>
    </row>
    <row r="10592" spans="1:9">
      <c r="A10592" s="230"/>
      <c r="B10592" s="230"/>
      <c r="C10592" s="231"/>
      <c r="D10592" s="223"/>
      <c r="E10592" s="227"/>
      <c r="F10592" s="230"/>
      <c r="H10592" s="220"/>
      <c r="I10592" s="223"/>
    </row>
    <row r="10593" spans="1:9">
      <c r="A10593" s="230"/>
      <c r="B10593" s="230"/>
      <c r="C10593" s="231"/>
      <c r="D10593" s="223"/>
      <c r="E10593" s="227"/>
      <c r="F10593" s="230"/>
      <c r="H10593" s="220"/>
      <c r="I10593" s="223"/>
    </row>
    <row r="10594" spans="1:9">
      <c r="A10594" s="230"/>
      <c r="B10594" s="230"/>
      <c r="C10594" s="231"/>
      <c r="D10594" s="223"/>
      <c r="E10594" s="227"/>
      <c r="F10594" s="230"/>
      <c r="H10594" s="220"/>
      <c r="I10594" s="223"/>
    </row>
    <row r="10595" spans="1:9">
      <c r="A10595" s="230"/>
      <c r="B10595" s="230"/>
      <c r="C10595" s="231"/>
      <c r="D10595" s="223"/>
      <c r="E10595" s="227"/>
      <c r="F10595" s="230"/>
      <c r="H10595" s="220"/>
      <c r="I10595" s="223"/>
    </row>
    <row r="10596" spans="1:9">
      <c r="A10596" s="230"/>
      <c r="B10596" s="230"/>
      <c r="C10596" s="231"/>
      <c r="D10596" s="223"/>
      <c r="E10596" s="227"/>
      <c r="F10596" s="230"/>
      <c r="H10596" s="220"/>
      <c r="I10596" s="223"/>
    </row>
    <row r="10597" spans="1:9">
      <c r="A10597" s="230"/>
      <c r="B10597" s="230"/>
      <c r="C10597" s="231"/>
      <c r="D10597" s="223"/>
      <c r="E10597" s="227"/>
      <c r="F10597" s="230"/>
      <c r="H10597" s="220"/>
      <c r="I10597" s="223"/>
    </row>
    <row r="10598" spans="1:9">
      <c r="A10598" s="230"/>
      <c r="B10598" s="230"/>
      <c r="C10598" s="231"/>
      <c r="D10598" s="223"/>
      <c r="E10598" s="227"/>
      <c r="F10598" s="230"/>
      <c r="H10598" s="220"/>
      <c r="I10598" s="223"/>
    </row>
    <row r="10599" spans="1:9">
      <c r="A10599" s="230"/>
      <c r="B10599" s="230"/>
      <c r="C10599" s="231"/>
      <c r="D10599" s="223"/>
      <c r="E10599" s="227"/>
      <c r="F10599" s="230"/>
      <c r="H10599" s="220"/>
      <c r="I10599" s="223"/>
    </row>
    <row r="10600" spans="1:9">
      <c r="A10600" s="230"/>
      <c r="B10600" s="230"/>
      <c r="C10600" s="231"/>
      <c r="D10600" s="223"/>
      <c r="E10600" s="227"/>
      <c r="F10600" s="230"/>
      <c r="H10600" s="220"/>
      <c r="I10600" s="223"/>
    </row>
    <row r="10601" spans="1:9">
      <c r="A10601" s="230"/>
      <c r="B10601" s="230"/>
      <c r="C10601" s="231"/>
      <c r="D10601" s="223"/>
      <c r="E10601" s="227"/>
      <c r="F10601" s="230"/>
      <c r="H10601" s="220"/>
      <c r="I10601" s="223"/>
    </row>
    <row r="10602" spans="1:9">
      <c r="A10602" s="230"/>
      <c r="B10602" s="230"/>
      <c r="C10602" s="231"/>
      <c r="D10602" s="223"/>
      <c r="E10602" s="227"/>
      <c r="F10602" s="230"/>
      <c r="H10602" s="220"/>
      <c r="I10602" s="223"/>
    </row>
    <row r="10603" spans="1:9">
      <c r="A10603" s="230"/>
      <c r="B10603" s="230"/>
      <c r="C10603" s="231"/>
      <c r="D10603" s="223"/>
      <c r="E10603" s="227"/>
      <c r="F10603" s="230"/>
      <c r="H10603" s="220"/>
      <c r="I10603" s="223"/>
    </row>
    <row r="10604" spans="1:9">
      <c r="A10604" s="230"/>
      <c r="B10604" s="230"/>
      <c r="C10604" s="231"/>
      <c r="D10604" s="223"/>
      <c r="E10604" s="227"/>
      <c r="F10604" s="230"/>
      <c r="H10604" s="220"/>
      <c r="I10604" s="223"/>
    </row>
    <row r="10605" spans="1:9">
      <c r="A10605" s="230"/>
      <c r="B10605" s="230"/>
      <c r="C10605" s="231"/>
      <c r="D10605" s="223"/>
      <c r="E10605" s="227"/>
      <c r="F10605" s="230"/>
      <c r="H10605" s="220"/>
      <c r="I10605" s="223"/>
    </row>
    <row r="10606" spans="1:9">
      <c r="A10606" s="230"/>
      <c r="B10606" s="230"/>
      <c r="C10606" s="231"/>
      <c r="D10606" s="223"/>
      <c r="E10606" s="227"/>
      <c r="F10606" s="230"/>
      <c r="H10606" s="220"/>
      <c r="I10606" s="223"/>
    </row>
    <row r="10607" spans="1:9">
      <c r="A10607" s="230"/>
      <c r="B10607" s="230"/>
      <c r="C10607" s="231"/>
      <c r="D10607" s="223"/>
      <c r="E10607" s="227"/>
      <c r="F10607" s="230"/>
      <c r="H10607" s="220"/>
      <c r="I10607" s="223"/>
    </row>
    <row r="10608" spans="1:9">
      <c r="A10608" s="230"/>
      <c r="B10608" s="230"/>
      <c r="C10608" s="231"/>
      <c r="D10608" s="223"/>
      <c r="E10608" s="227"/>
      <c r="F10608" s="230"/>
      <c r="H10608" s="220"/>
      <c r="I10608" s="223"/>
    </row>
    <row r="10609" spans="1:9">
      <c r="A10609" s="230"/>
      <c r="B10609" s="230"/>
      <c r="C10609" s="231"/>
      <c r="D10609" s="223"/>
      <c r="E10609" s="227"/>
      <c r="F10609" s="230"/>
      <c r="H10609" s="220"/>
      <c r="I10609" s="223"/>
    </row>
    <row r="10610" spans="1:9">
      <c r="A10610" s="230"/>
      <c r="B10610" s="230"/>
      <c r="C10610" s="231"/>
      <c r="D10610" s="223"/>
      <c r="E10610" s="227"/>
      <c r="F10610" s="230"/>
      <c r="H10610" s="220"/>
      <c r="I10610" s="223"/>
    </row>
    <row r="10611" spans="1:9">
      <c r="A10611" s="230"/>
      <c r="B10611" s="230"/>
      <c r="C10611" s="231"/>
      <c r="D10611" s="223"/>
      <c r="E10611" s="227"/>
      <c r="F10611" s="230"/>
      <c r="H10611" s="220"/>
      <c r="I10611" s="223"/>
    </row>
    <row r="10612" spans="1:9">
      <c r="A10612" s="230"/>
      <c r="B10612" s="230"/>
      <c r="C10612" s="231"/>
      <c r="D10612" s="223"/>
      <c r="E10612" s="227"/>
      <c r="F10612" s="230"/>
      <c r="H10612" s="220"/>
      <c r="I10612" s="223"/>
    </row>
    <row r="10613" spans="1:9">
      <c r="A10613" s="230"/>
      <c r="B10613" s="230"/>
      <c r="C10613" s="231"/>
      <c r="D10613" s="223"/>
      <c r="E10613" s="227"/>
      <c r="F10613" s="230"/>
      <c r="H10613" s="220"/>
      <c r="I10613" s="223"/>
    </row>
    <row r="10614" spans="1:9">
      <c r="A10614" s="230"/>
      <c r="B10614" s="230"/>
      <c r="C10614" s="231"/>
      <c r="D10614" s="223"/>
      <c r="E10614" s="227"/>
      <c r="F10614" s="230"/>
      <c r="H10614" s="220"/>
      <c r="I10614" s="223"/>
    </row>
    <row r="10615" spans="1:9">
      <c r="A10615" s="230"/>
      <c r="B10615" s="230"/>
      <c r="C10615" s="231"/>
      <c r="D10615" s="223"/>
      <c r="E10615" s="227"/>
      <c r="F10615" s="230"/>
      <c r="H10615" s="220"/>
      <c r="I10615" s="223"/>
    </row>
    <row r="10616" spans="1:9">
      <c r="A10616" s="230"/>
      <c r="B10616" s="230"/>
      <c r="C10616" s="231"/>
      <c r="D10616" s="223"/>
      <c r="E10616" s="227"/>
      <c r="F10616" s="230"/>
      <c r="H10616" s="220"/>
      <c r="I10616" s="223"/>
    </row>
    <row r="10617" spans="1:9">
      <c r="A10617" s="230"/>
      <c r="B10617" s="230"/>
      <c r="C10617" s="231"/>
      <c r="D10617" s="223"/>
      <c r="E10617" s="227"/>
      <c r="F10617" s="230"/>
      <c r="H10617" s="220"/>
      <c r="I10617" s="223"/>
    </row>
    <row r="10618" spans="1:9">
      <c r="A10618" s="230"/>
      <c r="B10618" s="230"/>
      <c r="C10618" s="231"/>
      <c r="D10618" s="223"/>
      <c r="E10618" s="227"/>
      <c r="F10618" s="230"/>
      <c r="H10618" s="220"/>
      <c r="I10618" s="223"/>
    </row>
    <row r="10619" spans="1:9">
      <c r="A10619" s="230"/>
      <c r="B10619" s="230"/>
      <c r="C10619" s="231"/>
      <c r="D10619" s="223"/>
      <c r="E10619" s="227"/>
      <c r="F10619" s="230"/>
      <c r="H10619" s="220"/>
      <c r="I10619" s="223"/>
    </row>
    <row r="10620" spans="1:9">
      <c r="A10620" s="230"/>
      <c r="B10620" s="230"/>
      <c r="C10620" s="231"/>
      <c r="D10620" s="223"/>
      <c r="E10620" s="227"/>
      <c r="F10620" s="230"/>
      <c r="H10620" s="220"/>
      <c r="I10620" s="223"/>
    </row>
    <row r="10621" spans="1:9">
      <c r="A10621" s="230"/>
      <c r="B10621" s="230"/>
      <c r="C10621" s="231"/>
      <c r="D10621" s="223"/>
      <c r="E10621" s="227"/>
      <c r="F10621" s="230"/>
      <c r="H10621" s="220"/>
      <c r="I10621" s="223"/>
    </row>
    <row r="10622" spans="1:9">
      <c r="A10622" s="230"/>
      <c r="B10622" s="230"/>
      <c r="C10622" s="231"/>
      <c r="D10622" s="223"/>
      <c r="E10622" s="227"/>
      <c r="F10622" s="230"/>
      <c r="H10622" s="220"/>
      <c r="I10622" s="223"/>
    </row>
    <row r="10623" spans="1:9">
      <c r="A10623" s="230"/>
      <c r="B10623" s="230"/>
      <c r="C10623" s="231"/>
      <c r="D10623" s="223"/>
      <c r="E10623" s="227"/>
      <c r="F10623" s="230"/>
      <c r="H10623" s="220"/>
      <c r="I10623" s="223"/>
    </row>
    <row r="10624" spans="1:9">
      <c r="A10624" s="230"/>
      <c r="B10624" s="230"/>
      <c r="C10624" s="231"/>
      <c r="D10624" s="223"/>
      <c r="E10624" s="227"/>
      <c r="F10624" s="230"/>
      <c r="H10624" s="220"/>
      <c r="I10624" s="223"/>
    </row>
    <row r="10625" spans="1:9">
      <c r="A10625" s="230"/>
      <c r="B10625" s="230"/>
      <c r="C10625" s="231"/>
      <c r="D10625" s="223"/>
      <c r="E10625" s="227"/>
      <c r="F10625" s="230"/>
      <c r="H10625" s="220"/>
      <c r="I10625" s="223"/>
    </row>
    <row r="10626" spans="1:9">
      <c r="A10626" s="230"/>
      <c r="B10626" s="230"/>
      <c r="C10626" s="231"/>
      <c r="D10626" s="223"/>
      <c r="E10626" s="227"/>
      <c r="F10626" s="230"/>
      <c r="H10626" s="220"/>
      <c r="I10626" s="223"/>
    </row>
    <row r="10627" spans="1:9">
      <c r="A10627" s="230"/>
      <c r="B10627" s="230"/>
      <c r="C10627" s="231"/>
      <c r="D10627" s="223"/>
      <c r="E10627" s="227"/>
      <c r="F10627" s="230"/>
      <c r="H10627" s="220"/>
      <c r="I10627" s="223"/>
    </row>
    <row r="10628" spans="1:9">
      <c r="A10628" s="230"/>
      <c r="B10628" s="230"/>
      <c r="C10628" s="231"/>
      <c r="D10628" s="223"/>
      <c r="E10628" s="227"/>
      <c r="F10628" s="230"/>
      <c r="H10628" s="220"/>
      <c r="I10628" s="223"/>
    </row>
    <row r="10629" spans="1:9">
      <c r="A10629" s="230"/>
      <c r="B10629" s="230"/>
      <c r="C10629" s="231"/>
      <c r="D10629" s="223"/>
      <c r="E10629" s="227"/>
      <c r="F10629" s="230"/>
      <c r="H10629" s="220"/>
      <c r="I10629" s="223"/>
    </row>
    <row r="10630" spans="1:9">
      <c r="A10630" s="230"/>
      <c r="B10630" s="230"/>
      <c r="C10630" s="231"/>
      <c r="D10630" s="223"/>
      <c r="E10630" s="227"/>
      <c r="F10630" s="230"/>
      <c r="H10630" s="220"/>
      <c r="I10630" s="223"/>
    </row>
    <row r="10631" spans="1:9">
      <c r="A10631" s="230"/>
      <c r="B10631" s="230"/>
      <c r="C10631" s="231"/>
      <c r="D10631" s="223"/>
      <c r="E10631" s="227"/>
      <c r="F10631" s="230"/>
      <c r="H10631" s="220"/>
      <c r="I10631" s="223"/>
    </row>
    <row r="10632" spans="1:9">
      <c r="A10632" s="230"/>
      <c r="B10632" s="230"/>
      <c r="C10632" s="231"/>
      <c r="D10632" s="223"/>
      <c r="E10632" s="227"/>
      <c r="F10632" s="230"/>
      <c r="H10632" s="220"/>
      <c r="I10632" s="223"/>
    </row>
    <row r="10633" spans="1:9">
      <c r="A10633" s="230"/>
      <c r="B10633" s="230"/>
      <c r="C10633" s="231"/>
      <c r="D10633" s="223"/>
      <c r="E10633" s="227"/>
      <c r="F10633" s="230"/>
      <c r="H10633" s="220"/>
      <c r="I10633" s="223"/>
    </row>
    <row r="10634" spans="1:9">
      <c r="A10634" s="230"/>
      <c r="B10634" s="230"/>
      <c r="C10634" s="231"/>
      <c r="D10634" s="223"/>
      <c r="E10634" s="227"/>
      <c r="F10634" s="230"/>
      <c r="H10634" s="220"/>
      <c r="I10634" s="223"/>
    </row>
    <row r="10635" spans="1:9">
      <c r="A10635" s="230"/>
      <c r="B10635" s="230"/>
      <c r="C10635" s="231"/>
      <c r="D10635" s="223"/>
      <c r="E10635" s="227"/>
      <c r="F10635" s="230"/>
      <c r="H10635" s="220"/>
      <c r="I10635" s="223"/>
    </row>
    <row r="10636" spans="1:9">
      <c r="A10636" s="230"/>
      <c r="B10636" s="230"/>
      <c r="C10636" s="231"/>
      <c r="D10636" s="223"/>
      <c r="E10636" s="227"/>
      <c r="F10636" s="230"/>
      <c r="H10636" s="220"/>
      <c r="I10636" s="223"/>
    </row>
    <row r="10637" spans="1:9">
      <c r="A10637" s="230"/>
      <c r="B10637" s="230"/>
      <c r="C10637" s="231"/>
      <c r="D10637" s="223"/>
      <c r="E10637" s="227"/>
      <c r="F10637" s="230"/>
      <c r="H10637" s="220"/>
      <c r="I10637" s="223"/>
    </row>
    <row r="10638" spans="1:9">
      <c r="A10638" s="230"/>
      <c r="B10638" s="230"/>
      <c r="C10638" s="231"/>
      <c r="D10638" s="223"/>
      <c r="E10638" s="227"/>
      <c r="F10638" s="230"/>
      <c r="H10638" s="220"/>
      <c r="I10638" s="223"/>
    </row>
    <row r="10639" spans="1:9">
      <c r="A10639" s="230"/>
      <c r="B10639" s="230"/>
      <c r="C10639" s="231"/>
      <c r="D10639" s="223"/>
      <c r="E10639" s="227"/>
      <c r="F10639" s="230"/>
      <c r="H10639" s="220"/>
      <c r="I10639" s="223"/>
    </row>
    <row r="10640" spans="1:9">
      <c r="A10640" s="230"/>
      <c r="B10640" s="230"/>
      <c r="C10640" s="231"/>
      <c r="D10640" s="223"/>
      <c r="E10640" s="227"/>
      <c r="F10640" s="230"/>
      <c r="H10640" s="220"/>
      <c r="I10640" s="223"/>
    </row>
    <row r="10641" spans="1:9">
      <c r="A10641" s="230"/>
      <c r="B10641" s="230"/>
      <c r="C10641" s="231"/>
      <c r="D10641" s="223"/>
      <c r="E10641" s="227"/>
      <c r="F10641" s="230"/>
      <c r="H10641" s="220"/>
      <c r="I10641" s="223"/>
    </row>
    <row r="10642" spans="1:9">
      <c r="A10642" s="230"/>
      <c r="B10642" s="230"/>
      <c r="C10642" s="231"/>
      <c r="D10642" s="223"/>
      <c r="E10642" s="227"/>
      <c r="F10642" s="230"/>
      <c r="H10642" s="220"/>
      <c r="I10642" s="223"/>
    </row>
    <row r="10643" spans="1:9">
      <c r="A10643" s="230"/>
      <c r="B10643" s="230"/>
      <c r="C10643" s="231"/>
      <c r="D10643" s="223"/>
      <c r="E10643" s="227"/>
      <c r="F10643" s="230"/>
      <c r="H10643" s="220"/>
      <c r="I10643" s="223"/>
    </row>
    <row r="10644" spans="1:9">
      <c r="A10644" s="230"/>
      <c r="B10644" s="230"/>
      <c r="C10644" s="231"/>
      <c r="D10644" s="223"/>
      <c r="E10644" s="227"/>
      <c r="F10644" s="230"/>
      <c r="H10644" s="220"/>
      <c r="I10644" s="223"/>
    </row>
    <row r="10645" spans="1:9">
      <c r="A10645" s="230"/>
      <c r="B10645" s="230"/>
      <c r="C10645" s="231"/>
      <c r="D10645" s="223"/>
      <c r="E10645" s="227"/>
      <c r="F10645" s="230"/>
      <c r="H10645" s="220"/>
      <c r="I10645" s="223"/>
    </row>
    <row r="10646" spans="1:9">
      <c r="A10646" s="230"/>
      <c r="B10646" s="230"/>
      <c r="C10646" s="231"/>
      <c r="D10646" s="223"/>
      <c r="E10646" s="227"/>
      <c r="F10646" s="230"/>
      <c r="H10646" s="220"/>
      <c r="I10646" s="223"/>
    </row>
    <row r="10647" spans="1:9">
      <c r="A10647" s="230"/>
      <c r="B10647" s="230"/>
      <c r="C10647" s="231"/>
      <c r="D10647" s="223"/>
      <c r="E10647" s="227"/>
      <c r="F10647" s="230"/>
      <c r="H10647" s="220"/>
      <c r="I10647" s="223"/>
    </row>
    <row r="10648" spans="1:9">
      <c r="A10648" s="230"/>
      <c r="B10648" s="230"/>
      <c r="C10648" s="231"/>
      <c r="D10648" s="223"/>
      <c r="E10648" s="227"/>
      <c r="F10648" s="230"/>
      <c r="H10648" s="220"/>
      <c r="I10648" s="223"/>
    </row>
    <row r="10649" spans="1:9">
      <c r="A10649" s="230"/>
      <c r="B10649" s="230"/>
      <c r="C10649" s="231"/>
      <c r="D10649" s="223"/>
      <c r="E10649" s="227"/>
      <c r="F10649" s="230"/>
      <c r="H10649" s="220"/>
      <c r="I10649" s="223"/>
    </row>
    <row r="10650" spans="1:9">
      <c r="A10650" s="230"/>
      <c r="B10650" s="230"/>
      <c r="C10650" s="231"/>
      <c r="D10650" s="223"/>
      <c r="E10650" s="227"/>
      <c r="F10650" s="230"/>
      <c r="H10650" s="220"/>
      <c r="I10650" s="223"/>
    </row>
    <row r="10651" spans="1:9">
      <c r="A10651" s="230"/>
      <c r="B10651" s="230"/>
      <c r="C10651" s="231"/>
      <c r="D10651" s="223"/>
      <c r="E10651" s="227"/>
      <c r="F10651" s="230"/>
      <c r="H10651" s="220"/>
      <c r="I10651" s="223"/>
    </row>
    <row r="10652" spans="1:9">
      <c r="A10652" s="230"/>
      <c r="B10652" s="230"/>
      <c r="C10652" s="231"/>
      <c r="D10652" s="223"/>
      <c r="E10652" s="227"/>
      <c r="F10652" s="230"/>
      <c r="H10652" s="220"/>
      <c r="I10652" s="223"/>
    </row>
    <row r="10653" spans="1:9">
      <c r="A10653" s="230"/>
      <c r="B10653" s="230"/>
      <c r="C10653" s="231"/>
      <c r="D10653" s="223"/>
      <c r="E10653" s="227"/>
      <c r="F10653" s="230"/>
      <c r="H10653" s="220"/>
      <c r="I10653" s="223"/>
    </row>
    <row r="10654" spans="1:9">
      <c r="A10654" s="230"/>
      <c r="B10654" s="230"/>
      <c r="C10654" s="231"/>
      <c r="D10654" s="223"/>
      <c r="E10654" s="227"/>
      <c r="F10654" s="230"/>
      <c r="H10654" s="220"/>
      <c r="I10654" s="223"/>
    </row>
    <row r="10655" spans="1:9">
      <c r="A10655" s="230"/>
      <c r="B10655" s="230"/>
      <c r="C10655" s="231"/>
      <c r="D10655" s="223"/>
      <c r="E10655" s="227"/>
      <c r="F10655" s="230"/>
      <c r="H10655" s="220"/>
      <c r="I10655" s="223"/>
    </row>
    <row r="10656" spans="1:9">
      <c r="A10656" s="230"/>
      <c r="B10656" s="230"/>
      <c r="C10656" s="231"/>
      <c r="D10656" s="223"/>
      <c r="E10656" s="227"/>
      <c r="F10656" s="230"/>
      <c r="H10656" s="220"/>
      <c r="I10656" s="223"/>
    </row>
    <row r="10657" spans="1:9">
      <c r="A10657" s="230"/>
      <c r="B10657" s="230"/>
      <c r="C10657" s="231"/>
      <c r="D10657" s="223"/>
      <c r="E10657" s="227"/>
      <c r="F10657" s="230"/>
      <c r="H10657" s="220"/>
      <c r="I10657" s="223"/>
    </row>
    <row r="10658" spans="1:9">
      <c r="A10658" s="230"/>
      <c r="B10658" s="230"/>
      <c r="C10658" s="231"/>
      <c r="D10658" s="223"/>
      <c r="E10658" s="227"/>
      <c r="F10658" s="230"/>
      <c r="H10658" s="220"/>
      <c r="I10658" s="223"/>
    </row>
    <row r="10659" spans="1:9">
      <c r="A10659" s="230"/>
      <c r="B10659" s="230"/>
      <c r="C10659" s="231"/>
      <c r="D10659" s="223"/>
      <c r="E10659" s="227"/>
      <c r="F10659" s="230"/>
      <c r="H10659" s="220"/>
      <c r="I10659" s="223"/>
    </row>
    <row r="10660" spans="1:9">
      <c r="A10660" s="230"/>
      <c r="B10660" s="230"/>
      <c r="C10660" s="231"/>
      <c r="D10660" s="223"/>
      <c r="E10660" s="227"/>
      <c r="F10660" s="230"/>
      <c r="H10660" s="220"/>
      <c r="I10660" s="223"/>
    </row>
    <row r="10661" spans="1:9">
      <c r="A10661" s="230"/>
      <c r="B10661" s="230"/>
      <c r="C10661" s="231"/>
      <c r="D10661" s="223"/>
      <c r="E10661" s="227"/>
      <c r="F10661" s="230"/>
      <c r="H10661" s="220"/>
      <c r="I10661" s="223"/>
    </row>
    <row r="10662" spans="1:9">
      <c r="A10662" s="230"/>
      <c r="B10662" s="230"/>
      <c r="C10662" s="231"/>
      <c r="D10662" s="223"/>
      <c r="E10662" s="227"/>
      <c r="F10662" s="230"/>
      <c r="H10662" s="220"/>
      <c r="I10662" s="223"/>
    </row>
    <row r="10663" spans="1:9">
      <c r="A10663" s="230"/>
      <c r="B10663" s="230"/>
      <c r="C10663" s="231"/>
      <c r="D10663" s="223"/>
      <c r="E10663" s="227"/>
      <c r="F10663" s="230"/>
      <c r="H10663" s="220"/>
      <c r="I10663" s="223"/>
    </row>
    <row r="10664" spans="1:9">
      <c r="A10664" s="230"/>
      <c r="B10664" s="230"/>
      <c r="C10664" s="231"/>
      <c r="D10664" s="223"/>
      <c r="E10664" s="227"/>
      <c r="F10664" s="230"/>
      <c r="H10664" s="220"/>
      <c r="I10664" s="223"/>
    </row>
    <row r="10665" spans="1:9">
      <c r="A10665" s="230"/>
      <c r="B10665" s="230"/>
      <c r="C10665" s="231"/>
      <c r="D10665" s="223"/>
      <c r="E10665" s="227"/>
      <c r="F10665" s="230"/>
      <c r="H10665" s="220"/>
      <c r="I10665" s="223"/>
    </row>
    <row r="10666" spans="1:9">
      <c r="A10666" s="230"/>
      <c r="B10666" s="230"/>
      <c r="C10666" s="231"/>
      <c r="D10666" s="223"/>
      <c r="E10666" s="227"/>
      <c r="F10666" s="230"/>
      <c r="H10666" s="220"/>
      <c r="I10666" s="223"/>
    </row>
    <row r="10667" spans="1:9">
      <c r="A10667" s="230"/>
      <c r="B10667" s="230"/>
      <c r="C10667" s="231"/>
      <c r="D10667" s="223"/>
      <c r="E10667" s="227"/>
      <c r="F10667" s="230"/>
      <c r="H10667" s="220"/>
      <c r="I10667" s="223"/>
    </row>
    <row r="10668" spans="1:9">
      <c r="A10668" s="230"/>
      <c r="B10668" s="230"/>
      <c r="C10668" s="231"/>
      <c r="D10668" s="223"/>
      <c r="E10668" s="227"/>
      <c r="F10668" s="230"/>
      <c r="H10668" s="220"/>
      <c r="I10668" s="223"/>
    </row>
    <row r="10669" spans="1:9">
      <c r="A10669" s="230"/>
      <c r="B10669" s="230"/>
      <c r="C10669" s="231"/>
      <c r="D10669" s="223"/>
      <c r="E10669" s="227"/>
      <c r="F10669" s="230"/>
      <c r="H10669" s="220"/>
      <c r="I10669" s="223"/>
    </row>
    <row r="10670" spans="1:9">
      <c r="A10670" s="230"/>
      <c r="B10670" s="230"/>
      <c r="C10670" s="231"/>
      <c r="D10670" s="223"/>
      <c r="E10670" s="227"/>
      <c r="F10670" s="230"/>
      <c r="H10670" s="220"/>
      <c r="I10670" s="223"/>
    </row>
    <row r="10671" spans="1:9">
      <c r="A10671" s="230"/>
      <c r="B10671" s="230"/>
      <c r="C10671" s="231"/>
      <c r="D10671" s="223"/>
      <c r="E10671" s="227"/>
      <c r="F10671" s="230"/>
      <c r="H10671" s="220"/>
      <c r="I10671" s="223"/>
    </row>
    <row r="10672" spans="1:9">
      <c r="A10672" s="230"/>
      <c r="B10672" s="230"/>
      <c r="C10672" s="231"/>
      <c r="D10672" s="223"/>
      <c r="E10672" s="227"/>
      <c r="F10672" s="230"/>
      <c r="H10672" s="220"/>
      <c r="I10672" s="223"/>
    </row>
    <row r="10673" spans="1:9">
      <c r="A10673" s="230"/>
      <c r="B10673" s="230"/>
      <c r="C10673" s="231"/>
      <c r="D10673" s="223"/>
      <c r="E10673" s="227"/>
      <c r="F10673" s="230"/>
      <c r="H10673" s="220"/>
      <c r="I10673" s="223"/>
    </row>
    <row r="10674" spans="1:9">
      <c r="A10674" s="230"/>
      <c r="B10674" s="230"/>
      <c r="C10674" s="231"/>
      <c r="D10674" s="223"/>
      <c r="E10674" s="227"/>
      <c r="F10674" s="230"/>
      <c r="H10674" s="220"/>
      <c r="I10674" s="223"/>
    </row>
    <row r="10675" spans="1:9">
      <c r="A10675" s="230"/>
      <c r="B10675" s="230"/>
      <c r="C10675" s="231"/>
      <c r="D10675" s="223"/>
      <c r="E10675" s="227"/>
      <c r="F10675" s="230"/>
      <c r="H10675" s="220"/>
      <c r="I10675" s="223"/>
    </row>
    <row r="10676" spans="1:9">
      <c r="A10676" s="230"/>
      <c r="B10676" s="230"/>
      <c r="C10676" s="231"/>
      <c r="D10676" s="223"/>
      <c r="E10676" s="227"/>
      <c r="F10676" s="230"/>
      <c r="H10676" s="220"/>
      <c r="I10676" s="223"/>
    </row>
    <row r="10677" spans="1:9">
      <c r="A10677" s="230"/>
      <c r="B10677" s="230"/>
      <c r="C10677" s="231"/>
      <c r="D10677" s="223"/>
      <c r="E10677" s="227"/>
      <c r="F10677" s="230"/>
      <c r="H10677" s="220"/>
      <c r="I10677" s="223"/>
    </row>
    <row r="10678" spans="1:9">
      <c r="A10678" s="230"/>
      <c r="B10678" s="230"/>
      <c r="C10678" s="231"/>
      <c r="D10678" s="223"/>
      <c r="E10678" s="227"/>
      <c r="F10678" s="230"/>
      <c r="H10678" s="220"/>
      <c r="I10678" s="223"/>
    </row>
    <row r="10679" spans="1:9">
      <c r="A10679" s="230"/>
      <c r="B10679" s="230"/>
      <c r="C10679" s="231"/>
      <c r="D10679" s="223"/>
      <c r="E10679" s="227"/>
      <c r="F10679" s="230"/>
      <c r="H10679" s="220"/>
      <c r="I10679" s="223"/>
    </row>
    <row r="10680" spans="1:9">
      <c r="A10680" s="230"/>
      <c r="B10680" s="230"/>
      <c r="C10680" s="231"/>
      <c r="D10680" s="223"/>
      <c r="E10680" s="227"/>
      <c r="F10680" s="230"/>
      <c r="H10680" s="220"/>
      <c r="I10680" s="223"/>
    </row>
    <row r="10681" spans="1:9">
      <c r="A10681" s="230"/>
      <c r="B10681" s="230"/>
      <c r="C10681" s="231"/>
      <c r="D10681" s="223"/>
      <c r="E10681" s="227"/>
      <c r="F10681" s="230"/>
      <c r="H10681" s="220"/>
      <c r="I10681" s="223"/>
    </row>
    <row r="10682" spans="1:9">
      <c r="A10682" s="230"/>
      <c r="B10682" s="230"/>
      <c r="C10682" s="231"/>
      <c r="D10682" s="223"/>
      <c r="E10682" s="227"/>
      <c r="F10682" s="230"/>
      <c r="H10682" s="220"/>
      <c r="I10682" s="223"/>
    </row>
    <row r="10683" spans="1:9">
      <c r="A10683" s="230"/>
      <c r="B10683" s="230"/>
      <c r="C10683" s="231"/>
      <c r="D10683" s="223"/>
      <c r="E10683" s="227"/>
      <c r="F10683" s="230"/>
      <c r="H10683" s="220"/>
      <c r="I10683" s="223"/>
    </row>
    <row r="10684" spans="1:9">
      <c r="A10684" s="230"/>
      <c r="B10684" s="230"/>
      <c r="C10684" s="231"/>
      <c r="D10684" s="223"/>
      <c r="E10684" s="227"/>
      <c r="F10684" s="230"/>
      <c r="H10684" s="220"/>
      <c r="I10684" s="223"/>
    </row>
    <row r="10685" spans="1:9">
      <c r="A10685" s="230"/>
      <c r="B10685" s="230"/>
      <c r="C10685" s="231"/>
      <c r="D10685" s="223"/>
      <c r="E10685" s="227"/>
      <c r="F10685" s="230"/>
      <c r="H10685" s="220"/>
      <c r="I10685" s="223"/>
    </row>
    <row r="10686" spans="1:9">
      <c r="A10686" s="230"/>
      <c r="B10686" s="230"/>
      <c r="C10686" s="231"/>
      <c r="D10686" s="223"/>
      <c r="E10686" s="227"/>
      <c r="F10686" s="230"/>
      <c r="H10686" s="220"/>
      <c r="I10686" s="223"/>
    </row>
    <row r="10687" spans="1:9">
      <c r="A10687" s="230"/>
      <c r="B10687" s="230"/>
      <c r="C10687" s="231"/>
      <c r="D10687" s="223"/>
      <c r="E10687" s="227"/>
      <c r="F10687" s="230"/>
      <c r="H10687" s="220"/>
      <c r="I10687" s="223"/>
    </row>
    <row r="10688" spans="1:9">
      <c r="A10688" s="230"/>
      <c r="B10688" s="230"/>
      <c r="C10688" s="231"/>
      <c r="D10688" s="223"/>
      <c r="E10688" s="227"/>
      <c r="F10688" s="230"/>
      <c r="H10688" s="220"/>
      <c r="I10688" s="223"/>
    </row>
    <row r="10689" spans="1:9">
      <c r="A10689" s="230"/>
      <c r="B10689" s="230"/>
      <c r="C10689" s="231"/>
      <c r="D10689" s="223"/>
      <c r="E10689" s="227"/>
      <c r="F10689" s="230"/>
      <c r="H10689" s="220"/>
      <c r="I10689" s="223"/>
    </row>
    <row r="10690" spans="1:9">
      <c r="A10690" s="230"/>
      <c r="B10690" s="230"/>
      <c r="C10690" s="231"/>
      <c r="D10690" s="223"/>
      <c r="E10690" s="227"/>
      <c r="F10690" s="230"/>
      <c r="H10690" s="220"/>
      <c r="I10690" s="223"/>
    </row>
    <row r="10691" spans="1:9">
      <c r="A10691" s="230"/>
      <c r="B10691" s="230"/>
      <c r="C10691" s="231"/>
      <c r="D10691" s="223"/>
      <c r="E10691" s="227"/>
      <c r="F10691" s="230"/>
      <c r="H10691" s="220"/>
      <c r="I10691" s="223"/>
    </row>
    <row r="10692" spans="1:9">
      <c r="A10692" s="230"/>
      <c r="B10692" s="230"/>
      <c r="C10692" s="231"/>
      <c r="D10692" s="223"/>
      <c r="E10692" s="227"/>
      <c r="F10692" s="230"/>
      <c r="H10692" s="220"/>
      <c r="I10692" s="223"/>
    </row>
    <row r="10693" spans="1:9">
      <c r="A10693" s="230"/>
      <c r="B10693" s="230"/>
      <c r="C10693" s="231"/>
      <c r="D10693" s="223"/>
      <c r="E10693" s="227"/>
      <c r="F10693" s="230"/>
      <c r="H10693" s="220"/>
      <c r="I10693" s="223"/>
    </row>
    <row r="10694" spans="1:9">
      <c r="A10694" s="230"/>
      <c r="B10694" s="230"/>
      <c r="C10694" s="231"/>
      <c r="D10694" s="223"/>
      <c r="E10694" s="227"/>
      <c r="F10694" s="230"/>
      <c r="H10694" s="220"/>
      <c r="I10694" s="223"/>
    </row>
    <row r="10695" spans="1:9">
      <c r="A10695" s="230"/>
      <c r="B10695" s="230"/>
      <c r="C10695" s="231"/>
      <c r="D10695" s="223"/>
      <c r="E10695" s="227"/>
      <c r="F10695" s="230"/>
      <c r="H10695" s="220"/>
      <c r="I10695" s="223"/>
    </row>
    <row r="10696" spans="1:9">
      <c r="A10696" s="230"/>
      <c r="B10696" s="230"/>
      <c r="C10696" s="231"/>
      <c r="D10696" s="223"/>
      <c r="E10696" s="227"/>
      <c r="F10696" s="230"/>
      <c r="H10696" s="220"/>
      <c r="I10696" s="223"/>
    </row>
    <row r="10697" spans="1:9">
      <c r="A10697" s="230"/>
      <c r="B10697" s="230"/>
      <c r="C10697" s="231"/>
      <c r="D10697" s="223"/>
      <c r="E10697" s="227"/>
      <c r="F10697" s="230"/>
      <c r="H10697" s="220"/>
      <c r="I10697" s="223"/>
    </row>
    <row r="10698" spans="1:9">
      <c r="A10698" s="230"/>
      <c r="B10698" s="230"/>
      <c r="C10698" s="231"/>
      <c r="D10698" s="223"/>
      <c r="E10698" s="227"/>
      <c r="F10698" s="230"/>
      <c r="H10698" s="220"/>
      <c r="I10698" s="223"/>
    </row>
    <row r="10699" spans="1:9">
      <c r="A10699" s="230"/>
      <c r="B10699" s="230"/>
      <c r="C10699" s="231"/>
      <c r="D10699" s="223"/>
      <c r="E10699" s="227"/>
      <c r="F10699" s="230"/>
      <c r="H10699" s="220"/>
      <c r="I10699" s="223"/>
    </row>
    <row r="10700" spans="1:9">
      <c r="A10700" s="230"/>
      <c r="B10700" s="230"/>
      <c r="C10700" s="231"/>
      <c r="D10700" s="223"/>
      <c r="E10700" s="227"/>
      <c r="F10700" s="230"/>
      <c r="H10700" s="220"/>
      <c r="I10700" s="223"/>
    </row>
    <row r="10701" spans="1:9">
      <c r="A10701" s="230"/>
      <c r="B10701" s="230"/>
      <c r="C10701" s="231"/>
      <c r="D10701" s="223"/>
      <c r="E10701" s="227"/>
      <c r="F10701" s="230"/>
      <c r="H10701" s="220"/>
      <c r="I10701" s="223"/>
    </row>
    <row r="10702" spans="1:9">
      <c r="A10702" s="230"/>
      <c r="B10702" s="230"/>
      <c r="C10702" s="231"/>
      <c r="D10702" s="223"/>
      <c r="E10702" s="227"/>
      <c r="F10702" s="230"/>
      <c r="H10702" s="220"/>
      <c r="I10702" s="223"/>
    </row>
    <row r="10703" spans="1:9">
      <c r="A10703" s="230"/>
      <c r="B10703" s="230"/>
      <c r="C10703" s="231"/>
      <c r="D10703" s="223"/>
      <c r="E10703" s="227"/>
      <c r="F10703" s="230"/>
      <c r="H10703" s="220"/>
      <c r="I10703" s="223"/>
    </row>
    <row r="10704" spans="1:9">
      <c r="A10704" s="230"/>
      <c r="B10704" s="230"/>
      <c r="C10704" s="231"/>
      <c r="D10704" s="223"/>
      <c r="E10704" s="227"/>
      <c r="F10704" s="230"/>
      <c r="H10704" s="220"/>
      <c r="I10704" s="223"/>
    </row>
    <row r="10705" spans="1:9">
      <c r="A10705" s="230"/>
      <c r="B10705" s="230"/>
      <c r="C10705" s="231"/>
      <c r="D10705" s="223"/>
      <c r="E10705" s="227"/>
      <c r="F10705" s="230"/>
      <c r="H10705" s="220"/>
      <c r="I10705" s="223"/>
    </row>
    <row r="10706" spans="1:9">
      <c r="A10706" s="230"/>
      <c r="B10706" s="230"/>
      <c r="C10706" s="231"/>
      <c r="D10706" s="223"/>
      <c r="E10706" s="227"/>
      <c r="F10706" s="230"/>
      <c r="H10706" s="220"/>
      <c r="I10706" s="223"/>
    </row>
    <row r="10707" spans="1:9">
      <c r="A10707" s="230"/>
      <c r="B10707" s="230"/>
      <c r="C10707" s="231"/>
      <c r="D10707" s="223"/>
      <c r="E10707" s="227"/>
      <c r="F10707" s="230"/>
      <c r="H10707" s="220"/>
      <c r="I10707" s="223"/>
    </row>
    <row r="10708" spans="1:9">
      <c r="A10708" s="230"/>
      <c r="B10708" s="230"/>
      <c r="C10708" s="231"/>
      <c r="D10708" s="223"/>
      <c r="E10708" s="227"/>
      <c r="F10708" s="230"/>
      <c r="H10708" s="220"/>
      <c r="I10708" s="223"/>
    </row>
    <row r="10709" spans="1:9">
      <c r="A10709" s="230"/>
      <c r="B10709" s="230"/>
      <c r="C10709" s="231"/>
      <c r="D10709" s="223"/>
      <c r="E10709" s="227"/>
      <c r="F10709" s="230"/>
      <c r="H10709" s="220"/>
      <c r="I10709" s="223"/>
    </row>
    <row r="10710" spans="1:9">
      <c r="A10710" s="230"/>
      <c r="B10710" s="230"/>
      <c r="C10710" s="231"/>
      <c r="D10710" s="223"/>
      <c r="E10710" s="227"/>
      <c r="F10710" s="230"/>
      <c r="H10710" s="220"/>
      <c r="I10710" s="223"/>
    </row>
    <row r="10711" spans="1:9">
      <c r="A10711" s="230"/>
      <c r="B10711" s="230"/>
      <c r="C10711" s="231"/>
      <c r="D10711" s="223"/>
      <c r="E10711" s="227"/>
      <c r="F10711" s="230"/>
      <c r="H10711" s="220"/>
      <c r="I10711" s="223"/>
    </row>
    <row r="10712" spans="1:9">
      <c r="A10712" s="230"/>
      <c r="B10712" s="230"/>
      <c r="C10712" s="231"/>
      <c r="D10712" s="223"/>
      <c r="E10712" s="227"/>
      <c r="F10712" s="230"/>
      <c r="H10712" s="220"/>
      <c r="I10712" s="223"/>
    </row>
    <row r="10713" spans="1:9">
      <c r="A10713" s="230"/>
      <c r="B10713" s="230"/>
      <c r="C10713" s="231"/>
      <c r="D10713" s="223"/>
      <c r="E10713" s="227"/>
      <c r="F10713" s="230"/>
      <c r="H10713" s="220"/>
      <c r="I10713" s="223"/>
    </row>
    <row r="10714" spans="1:9">
      <c r="A10714" s="230"/>
      <c r="B10714" s="230"/>
      <c r="C10714" s="231"/>
      <c r="D10714" s="223"/>
      <c r="E10714" s="227"/>
      <c r="F10714" s="230"/>
      <c r="H10714" s="220"/>
      <c r="I10714" s="223"/>
    </row>
    <row r="10715" spans="1:9">
      <c r="A10715" s="230"/>
      <c r="B10715" s="230"/>
      <c r="C10715" s="231"/>
      <c r="D10715" s="223"/>
      <c r="E10715" s="227"/>
      <c r="F10715" s="230"/>
      <c r="H10715" s="220"/>
      <c r="I10715" s="223"/>
    </row>
    <row r="10716" spans="1:9">
      <c r="A10716" s="230"/>
      <c r="B10716" s="230"/>
      <c r="C10716" s="231"/>
      <c r="D10716" s="223"/>
      <c r="E10716" s="227"/>
      <c r="F10716" s="230"/>
      <c r="H10716" s="220"/>
      <c r="I10716" s="223"/>
    </row>
    <row r="10717" spans="1:9">
      <c r="A10717" s="230"/>
      <c r="B10717" s="230"/>
      <c r="C10717" s="231"/>
      <c r="D10717" s="223"/>
      <c r="E10717" s="227"/>
      <c r="F10717" s="230"/>
      <c r="H10717" s="220"/>
      <c r="I10717" s="223"/>
    </row>
    <row r="10718" spans="1:9">
      <c r="A10718" s="230"/>
      <c r="B10718" s="230"/>
      <c r="C10718" s="231"/>
      <c r="D10718" s="223"/>
      <c r="E10718" s="227"/>
      <c r="F10718" s="230"/>
      <c r="H10718" s="220"/>
      <c r="I10718" s="223"/>
    </row>
    <row r="10719" spans="1:9">
      <c r="A10719" s="230"/>
      <c r="B10719" s="230"/>
      <c r="C10719" s="231"/>
      <c r="D10719" s="223"/>
      <c r="E10719" s="227"/>
      <c r="F10719" s="230"/>
      <c r="H10719" s="220"/>
      <c r="I10719" s="223"/>
    </row>
    <row r="10720" spans="1:9">
      <c r="A10720" s="230"/>
      <c r="B10720" s="230"/>
      <c r="C10720" s="231"/>
      <c r="D10720" s="223"/>
      <c r="E10720" s="227"/>
      <c r="F10720" s="230"/>
      <c r="H10720" s="220"/>
      <c r="I10720" s="223"/>
    </row>
    <row r="10721" spans="1:9">
      <c r="A10721" s="230"/>
      <c r="B10721" s="230"/>
      <c r="C10721" s="231"/>
      <c r="D10721" s="223"/>
      <c r="E10721" s="227"/>
      <c r="F10721" s="230"/>
      <c r="H10721" s="220"/>
      <c r="I10721" s="223"/>
    </row>
    <row r="10722" spans="1:9">
      <c r="A10722" s="230"/>
      <c r="B10722" s="230"/>
      <c r="C10722" s="231"/>
      <c r="D10722" s="223"/>
      <c r="E10722" s="227"/>
      <c r="F10722" s="230"/>
      <c r="H10722" s="220"/>
      <c r="I10722" s="223"/>
    </row>
    <row r="10723" spans="1:9">
      <c r="A10723" s="230"/>
      <c r="B10723" s="230"/>
      <c r="C10723" s="231"/>
      <c r="D10723" s="223"/>
      <c r="E10723" s="227"/>
      <c r="F10723" s="230"/>
      <c r="H10723" s="220"/>
      <c r="I10723" s="223"/>
    </row>
    <row r="10724" spans="1:9">
      <c r="A10724" s="230"/>
      <c r="B10724" s="230"/>
      <c r="C10724" s="231"/>
      <c r="D10724" s="223"/>
      <c r="E10724" s="227"/>
      <c r="F10724" s="230"/>
      <c r="H10724" s="220"/>
      <c r="I10724" s="223"/>
    </row>
    <row r="10725" spans="1:9">
      <c r="A10725" s="230"/>
      <c r="B10725" s="230"/>
      <c r="C10725" s="231"/>
      <c r="D10725" s="223"/>
      <c r="E10725" s="227"/>
      <c r="F10725" s="230"/>
      <c r="H10725" s="220"/>
      <c r="I10725" s="223"/>
    </row>
    <row r="10726" spans="1:9">
      <c r="A10726" s="230"/>
      <c r="B10726" s="230"/>
      <c r="C10726" s="231"/>
      <c r="D10726" s="223"/>
      <c r="E10726" s="227"/>
      <c r="F10726" s="230"/>
      <c r="H10726" s="220"/>
      <c r="I10726" s="223"/>
    </row>
    <row r="10727" spans="1:9">
      <c r="A10727" s="230"/>
      <c r="B10727" s="230"/>
      <c r="C10727" s="231"/>
      <c r="D10727" s="223"/>
      <c r="E10727" s="227"/>
      <c r="F10727" s="230"/>
      <c r="H10727" s="220"/>
      <c r="I10727" s="223"/>
    </row>
    <row r="10728" spans="1:9">
      <c r="A10728" s="230"/>
      <c r="B10728" s="230"/>
      <c r="C10728" s="231"/>
      <c r="D10728" s="223"/>
      <c r="E10728" s="227"/>
      <c r="F10728" s="230"/>
      <c r="H10728" s="220"/>
      <c r="I10728" s="223"/>
    </row>
    <row r="10729" spans="1:9">
      <c r="A10729" s="230"/>
      <c r="B10729" s="230"/>
      <c r="C10729" s="231"/>
      <c r="D10729" s="223"/>
      <c r="E10729" s="227"/>
      <c r="F10729" s="230"/>
      <c r="H10729" s="220"/>
      <c r="I10729" s="223"/>
    </row>
    <row r="10730" spans="1:9">
      <c r="A10730" s="230"/>
      <c r="B10730" s="230"/>
      <c r="C10730" s="231"/>
      <c r="D10730" s="223"/>
      <c r="E10730" s="227"/>
      <c r="F10730" s="230"/>
      <c r="H10730" s="220"/>
      <c r="I10730" s="223"/>
    </row>
    <row r="10731" spans="1:9">
      <c r="A10731" s="230"/>
      <c r="B10731" s="230"/>
      <c r="C10731" s="231"/>
      <c r="D10731" s="223"/>
      <c r="E10731" s="227"/>
      <c r="F10731" s="230"/>
      <c r="H10731" s="220"/>
      <c r="I10731" s="223"/>
    </row>
    <row r="10732" spans="1:9">
      <c r="A10732" s="230"/>
      <c r="B10732" s="230"/>
      <c r="C10732" s="231"/>
      <c r="D10732" s="223"/>
      <c r="E10732" s="227"/>
      <c r="F10732" s="230"/>
      <c r="H10732" s="220"/>
      <c r="I10732" s="223"/>
    </row>
    <row r="10733" spans="1:9">
      <c r="A10733" s="230"/>
      <c r="B10733" s="230"/>
      <c r="C10733" s="231"/>
      <c r="D10733" s="223"/>
      <c r="E10733" s="227"/>
      <c r="F10733" s="230"/>
      <c r="H10733" s="220"/>
      <c r="I10733" s="223"/>
    </row>
    <row r="10734" spans="1:9">
      <c r="A10734" s="230"/>
      <c r="B10734" s="230"/>
      <c r="C10734" s="231"/>
      <c r="D10734" s="223"/>
      <c r="E10734" s="227"/>
      <c r="F10734" s="230"/>
      <c r="H10734" s="220"/>
      <c r="I10734" s="223"/>
    </row>
    <row r="10735" spans="1:9">
      <c r="A10735" s="230"/>
      <c r="B10735" s="230"/>
      <c r="C10735" s="231"/>
      <c r="D10735" s="223"/>
      <c r="E10735" s="227"/>
      <c r="F10735" s="230"/>
      <c r="H10735" s="220"/>
      <c r="I10735" s="223"/>
    </row>
    <row r="10736" spans="1:9">
      <c r="A10736" s="230"/>
      <c r="B10736" s="230"/>
      <c r="C10736" s="231"/>
      <c r="D10736" s="223"/>
      <c r="E10736" s="227"/>
      <c r="F10736" s="230"/>
      <c r="H10736" s="220"/>
      <c r="I10736" s="223"/>
    </row>
    <row r="10737" spans="1:9">
      <c r="A10737" s="230"/>
      <c r="B10737" s="230"/>
      <c r="C10737" s="231"/>
      <c r="D10737" s="223"/>
      <c r="E10737" s="227"/>
      <c r="F10737" s="230"/>
      <c r="H10737" s="220"/>
      <c r="I10737" s="223"/>
    </row>
    <row r="10738" spans="1:9">
      <c r="A10738" s="230"/>
      <c r="B10738" s="230"/>
      <c r="C10738" s="231"/>
      <c r="D10738" s="223"/>
      <c r="E10738" s="227"/>
      <c r="F10738" s="230"/>
      <c r="H10738" s="220"/>
      <c r="I10738" s="223"/>
    </row>
    <row r="10739" spans="1:9">
      <c r="A10739" s="230"/>
      <c r="B10739" s="230"/>
      <c r="C10739" s="231"/>
      <c r="D10739" s="223"/>
      <c r="E10739" s="227"/>
      <c r="F10739" s="230"/>
      <c r="H10739" s="220"/>
      <c r="I10739" s="223"/>
    </row>
    <row r="10740" spans="1:9">
      <c r="A10740" s="230"/>
      <c r="B10740" s="230"/>
      <c r="C10740" s="231"/>
      <c r="D10740" s="223"/>
      <c r="E10740" s="227"/>
      <c r="F10740" s="230"/>
      <c r="H10740" s="220"/>
      <c r="I10740" s="223"/>
    </row>
    <row r="10741" spans="1:9">
      <c r="A10741" s="230"/>
      <c r="B10741" s="230"/>
      <c r="C10741" s="231"/>
      <c r="D10741" s="223"/>
      <c r="E10741" s="227"/>
      <c r="F10741" s="230"/>
      <c r="H10741" s="220"/>
      <c r="I10741" s="223"/>
    </row>
    <row r="10742" spans="1:9">
      <c r="A10742" s="230"/>
      <c r="B10742" s="230"/>
      <c r="C10742" s="231"/>
      <c r="D10742" s="223"/>
      <c r="E10742" s="227"/>
      <c r="F10742" s="230"/>
      <c r="H10742" s="220"/>
      <c r="I10742" s="223"/>
    </row>
    <row r="10743" spans="1:9">
      <c r="A10743" s="230"/>
      <c r="B10743" s="230"/>
      <c r="C10743" s="231"/>
      <c r="D10743" s="223"/>
      <c r="E10743" s="227"/>
      <c r="F10743" s="230"/>
      <c r="H10743" s="220"/>
      <c r="I10743" s="223"/>
    </row>
    <row r="10744" spans="1:9">
      <c r="A10744" s="230"/>
      <c r="B10744" s="230"/>
      <c r="C10744" s="231"/>
      <c r="D10744" s="223"/>
      <c r="E10744" s="227"/>
      <c r="F10744" s="230"/>
      <c r="H10744" s="220"/>
      <c r="I10744" s="223"/>
    </row>
    <row r="10745" spans="1:9">
      <c r="A10745" s="230"/>
      <c r="B10745" s="230"/>
      <c r="C10745" s="231"/>
      <c r="D10745" s="223"/>
      <c r="E10745" s="227"/>
      <c r="F10745" s="230"/>
      <c r="H10745" s="220"/>
      <c r="I10745" s="223"/>
    </row>
    <row r="10746" spans="1:9">
      <c r="A10746" s="230"/>
      <c r="B10746" s="230"/>
      <c r="C10746" s="231"/>
      <c r="D10746" s="223"/>
      <c r="E10746" s="227"/>
      <c r="F10746" s="230"/>
      <c r="H10746" s="220"/>
      <c r="I10746" s="223"/>
    </row>
    <row r="10747" spans="1:9">
      <c r="A10747" s="230"/>
      <c r="B10747" s="230"/>
      <c r="C10747" s="231"/>
      <c r="D10747" s="223"/>
      <c r="E10747" s="227"/>
      <c r="F10747" s="230"/>
      <c r="H10747" s="220"/>
      <c r="I10747" s="223"/>
    </row>
    <row r="10748" spans="1:9">
      <c r="A10748" s="230"/>
      <c r="B10748" s="230"/>
      <c r="C10748" s="231"/>
      <c r="D10748" s="223"/>
      <c r="E10748" s="227"/>
      <c r="F10748" s="230"/>
      <c r="H10748" s="220"/>
      <c r="I10748" s="223"/>
    </row>
    <row r="10749" spans="1:9">
      <c r="A10749" s="230"/>
      <c r="B10749" s="230"/>
      <c r="C10749" s="231"/>
      <c r="D10749" s="223"/>
      <c r="E10749" s="227"/>
      <c r="F10749" s="230"/>
      <c r="H10749" s="220"/>
      <c r="I10749" s="223"/>
    </row>
    <row r="10750" spans="1:9">
      <c r="A10750" s="230"/>
      <c r="B10750" s="230"/>
      <c r="C10750" s="231"/>
      <c r="D10750" s="223"/>
      <c r="E10750" s="227"/>
      <c r="F10750" s="230"/>
      <c r="H10750" s="220"/>
      <c r="I10750" s="223"/>
    </row>
    <row r="10751" spans="1:9">
      <c r="A10751" s="230"/>
      <c r="B10751" s="230"/>
      <c r="C10751" s="231"/>
      <c r="D10751" s="223"/>
      <c r="E10751" s="227"/>
      <c r="F10751" s="230"/>
      <c r="H10751" s="220"/>
      <c r="I10751" s="223"/>
    </row>
    <row r="10752" spans="1:9">
      <c r="A10752" s="230"/>
      <c r="B10752" s="230"/>
      <c r="C10752" s="231"/>
      <c r="D10752" s="223"/>
      <c r="E10752" s="227"/>
      <c r="F10752" s="230"/>
      <c r="H10752" s="220"/>
      <c r="I10752" s="223"/>
    </row>
    <row r="10753" spans="1:9">
      <c r="A10753" s="230"/>
      <c r="B10753" s="230"/>
      <c r="C10753" s="231"/>
      <c r="D10753" s="223"/>
      <c r="E10753" s="227"/>
      <c r="F10753" s="230"/>
      <c r="H10753" s="220"/>
      <c r="I10753" s="223"/>
    </row>
    <row r="10754" spans="1:9">
      <c r="A10754" s="230"/>
      <c r="B10754" s="230"/>
      <c r="C10754" s="231"/>
      <c r="D10754" s="223"/>
      <c r="E10754" s="227"/>
      <c r="F10754" s="230"/>
      <c r="H10754" s="220"/>
      <c r="I10754" s="223"/>
    </row>
    <row r="10755" spans="1:9">
      <c r="A10755" s="230"/>
      <c r="B10755" s="230"/>
      <c r="C10755" s="231"/>
      <c r="D10755" s="223"/>
      <c r="E10755" s="227"/>
      <c r="F10755" s="230"/>
      <c r="H10755" s="220"/>
      <c r="I10755" s="223"/>
    </row>
    <row r="10756" spans="1:9">
      <c r="A10756" s="230"/>
      <c r="B10756" s="230"/>
      <c r="C10756" s="231"/>
      <c r="D10756" s="223"/>
      <c r="E10756" s="227"/>
      <c r="F10756" s="230"/>
      <c r="H10756" s="220"/>
      <c r="I10756" s="223"/>
    </row>
    <row r="10757" spans="1:9">
      <c r="A10757" s="230"/>
      <c r="B10757" s="230"/>
      <c r="C10757" s="231"/>
      <c r="D10757" s="223"/>
      <c r="E10757" s="227"/>
      <c r="F10757" s="230"/>
      <c r="H10757" s="220"/>
      <c r="I10757" s="223"/>
    </row>
    <row r="10758" spans="1:9">
      <c r="A10758" s="230"/>
      <c r="B10758" s="230"/>
      <c r="C10758" s="231"/>
      <c r="D10758" s="223"/>
      <c r="E10758" s="227"/>
      <c r="F10758" s="230"/>
      <c r="H10758" s="220"/>
      <c r="I10758" s="223"/>
    </row>
    <row r="10759" spans="1:9">
      <c r="A10759" s="230"/>
      <c r="B10759" s="230"/>
      <c r="C10759" s="231"/>
      <c r="D10759" s="223"/>
      <c r="E10759" s="227"/>
      <c r="F10759" s="230"/>
      <c r="H10759" s="220"/>
      <c r="I10759" s="223"/>
    </row>
    <row r="10760" spans="1:9">
      <c r="A10760" s="230"/>
      <c r="B10760" s="230"/>
      <c r="C10760" s="231"/>
      <c r="D10760" s="223"/>
      <c r="E10760" s="227"/>
      <c r="F10760" s="230"/>
      <c r="H10760" s="220"/>
      <c r="I10760" s="223"/>
    </row>
    <row r="10761" spans="1:9">
      <c r="A10761" s="230"/>
      <c r="B10761" s="230"/>
      <c r="C10761" s="231"/>
      <c r="D10761" s="223"/>
      <c r="E10761" s="227"/>
      <c r="F10761" s="230"/>
      <c r="H10761" s="220"/>
      <c r="I10761" s="223"/>
    </row>
    <row r="10762" spans="1:9">
      <c r="A10762" s="230"/>
      <c r="B10762" s="230"/>
      <c r="C10762" s="231"/>
      <c r="D10762" s="223"/>
      <c r="E10762" s="227"/>
      <c r="F10762" s="230"/>
      <c r="H10762" s="220"/>
      <c r="I10762" s="223"/>
    </row>
    <row r="10763" spans="1:9">
      <c r="A10763" s="230"/>
      <c r="B10763" s="230"/>
      <c r="C10763" s="231"/>
      <c r="D10763" s="223"/>
      <c r="E10763" s="227"/>
      <c r="F10763" s="230"/>
      <c r="H10763" s="220"/>
      <c r="I10763" s="223"/>
    </row>
    <row r="10764" spans="1:9">
      <c r="A10764" s="230"/>
      <c r="B10764" s="230"/>
      <c r="C10764" s="231"/>
      <c r="D10764" s="223"/>
      <c r="E10764" s="227"/>
      <c r="F10764" s="230"/>
      <c r="H10764" s="220"/>
      <c r="I10764" s="223"/>
    </row>
    <row r="10765" spans="1:9">
      <c r="A10765" s="230"/>
      <c r="B10765" s="230"/>
      <c r="C10765" s="231"/>
      <c r="D10765" s="223"/>
      <c r="E10765" s="227"/>
      <c r="F10765" s="230"/>
      <c r="H10765" s="220"/>
      <c r="I10765" s="223"/>
    </row>
    <row r="10766" spans="1:9">
      <c r="A10766" s="230"/>
      <c r="B10766" s="230"/>
      <c r="C10766" s="231"/>
      <c r="D10766" s="223"/>
      <c r="E10766" s="227"/>
      <c r="F10766" s="230"/>
      <c r="H10766" s="220"/>
      <c r="I10766" s="223"/>
    </row>
    <row r="10767" spans="1:9">
      <c r="A10767" s="230"/>
      <c r="B10767" s="230"/>
      <c r="C10767" s="231"/>
      <c r="D10767" s="223"/>
      <c r="E10767" s="227"/>
      <c r="F10767" s="230"/>
      <c r="H10767" s="220"/>
      <c r="I10767" s="223"/>
    </row>
    <row r="10768" spans="1:9">
      <c r="A10768" s="230"/>
      <c r="B10768" s="230"/>
      <c r="C10768" s="231"/>
      <c r="D10768" s="223"/>
      <c r="E10768" s="227"/>
      <c r="F10768" s="230"/>
      <c r="H10768" s="220"/>
      <c r="I10768" s="223"/>
    </row>
    <row r="10769" spans="1:9">
      <c r="A10769" s="230"/>
      <c r="B10769" s="230"/>
      <c r="C10769" s="231"/>
      <c r="D10769" s="223"/>
      <c r="E10769" s="227"/>
      <c r="F10769" s="230"/>
      <c r="H10769" s="220"/>
      <c r="I10769" s="223"/>
    </row>
    <row r="10770" spans="1:9">
      <c r="A10770" s="230"/>
      <c r="B10770" s="230"/>
      <c r="C10770" s="231"/>
      <c r="D10770" s="223"/>
      <c r="E10770" s="227"/>
      <c r="F10770" s="230"/>
      <c r="H10770" s="220"/>
      <c r="I10770" s="223"/>
    </row>
    <row r="10771" spans="1:9">
      <c r="A10771" s="230"/>
      <c r="B10771" s="230"/>
      <c r="C10771" s="231"/>
      <c r="D10771" s="223"/>
      <c r="E10771" s="227"/>
      <c r="F10771" s="230"/>
      <c r="H10771" s="220"/>
      <c r="I10771" s="223"/>
    </row>
    <row r="10772" spans="1:9">
      <c r="A10772" s="230"/>
      <c r="B10772" s="230"/>
      <c r="C10772" s="231"/>
      <c r="D10772" s="223"/>
      <c r="E10772" s="227"/>
      <c r="F10772" s="230"/>
      <c r="H10772" s="220"/>
      <c r="I10772" s="223"/>
    </row>
    <row r="10773" spans="1:9">
      <c r="A10773" s="230"/>
      <c r="B10773" s="230"/>
      <c r="C10773" s="231"/>
      <c r="D10773" s="223"/>
      <c r="E10773" s="227"/>
      <c r="F10773" s="230"/>
      <c r="H10773" s="220"/>
      <c r="I10773" s="223"/>
    </row>
    <row r="10774" spans="1:9">
      <c r="A10774" s="230"/>
      <c r="B10774" s="230"/>
      <c r="C10774" s="231"/>
      <c r="D10774" s="223"/>
      <c r="E10774" s="227"/>
      <c r="F10774" s="230"/>
      <c r="H10774" s="220"/>
      <c r="I10774" s="223"/>
    </row>
    <row r="10775" spans="1:9">
      <c r="A10775" s="230"/>
      <c r="B10775" s="230"/>
      <c r="C10775" s="231"/>
      <c r="D10775" s="223"/>
      <c r="E10775" s="227"/>
      <c r="F10775" s="230"/>
      <c r="H10775" s="220"/>
      <c r="I10775" s="223"/>
    </row>
    <row r="10776" spans="1:9">
      <c r="A10776" s="230"/>
      <c r="B10776" s="230"/>
      <c r="C10776" s="231"/>
      <c r="D10776" s="223"/>
      <c r="E10776" s="227"/>
      <c r="F10776" s="230"/>
      <c r="H10776" s="220"/>
      <c r="I10776" s="223"/>
    </row>
    <row r="10777" spans="1:9">
      <c r="A10777" s="230"/>
      <c r="B10777" s="230"/>
      <c r="C10777" s="231"/>
      <c r="D10777" s="223"/>
      <c r="E10777" s="227"/>
      <c r="F10777" s="230"/>
      <c r="H10777" s="220"/>
      <c r="I10777" s="223"/>
    </row>
    <row r="10778" spans="1:9">
      <c r="A10778" s="230"/>
      <c r="B10778" s="230"/>
      <c r="C10778" s="231"/>
      <c r="D10778" s="223"/>
      <c r="E10778" s="227"/>
      <c r="F10778" s="230"/>
      <c r="H10778" s="220"/>
      <c r="I10778" s="223"/>
    </row>
    <row r="10779" spans="1:9">
      <c r="A10779" s="230"/>
      <c r="B10779" s="230"/>
      <c r="C10779" s="231"/>
      <c r="D10779" s="223"/>
      <c r="E10779" s="227"/>
      <c r="F10779" s="230"/>
      <c r="H10779" s="220"/>
      <c r="I10779" s="223"/>
    </row>
    <row r="10780" spans="1:9">
      <c r="A10780" s="230"/>
      <c r="B10780" s="230"/>
      <c r="C10780" s="231"/>
      <c r="D10780" s="223"/>
      <c r="E10780" s="227"/>
      <c r="F10780" s="230"/>
      <c r="H10780" s="220"/>
      <c r="I10780" s="223"/>
    </row>
    <row r="10781" spans="1:9">
      <c r="A10781" s="230"/>
      <c r="B10781" s="230"/>
      <c r="C10781" s="231"/>
      <c r="D10781" s="223"/>
      <c r="E10781" s="227"/>
      <c r="F10781" s="230"/>
      <c r="H10781" s="220"/>
      <c r="I10781" s="223"/>
    </row>
    <row r="10782" spans="1:9">
      <c r="A10782" s="230"/>
      <c r="B10782" s="230"/>
      <c r="C10782" s="231"/>
      <c r="D10782" s="223"/>
      <c r="E10782" s="227"/>
      <c r="F10782" s="230"/>
      <c r="H10782" s="220"/>
      <c r="I10782" s="223"/>
    </row>
    <row r="10783" spans="1:9">
      <c r="A10783" s="230"/>
      <c r="B10783" s="230"/>
      <c r="C10783" s="231"/>
      <c r="D10783" s="223"/>
      <c r="E10783" s="227"/>
      <c r="F10783" s="230"/>
      <c r="H10783" s="220"/>
      <c r="I10783" s="223"/>
    </row>
    <row r="10784" spans="1:9">
      <c r="A10784" s="230"/>
      <c r="B10784" s="230"/>
      <c r="C10784" s="231"/>
      <c r="D10784" s="223"/>
      <c r="E10784" s="227"/>
      <c r="F10784" s="230"/>
      <c r="H10784" s="220"/>
      <c r="I10784" s="223"/>
    </row>
    <row r="10785" spans="1:9">
      <c r="A10785" s="230"/>
      <c r="B10785" s="230"/>
      <c r="C10785" s="231"/>
      <c r="D10785" s="223"/>
      <c r="E10785" s="227"/>
      <c r="F10785" s="230"/>
      <c r="H10785" s="220"/>
      <c r="I10785" s="223"/>
    </row>
    <row r="10786" spans="1:9">
      <c r="A10786" s="230"/>
      <c r="B10786" s="230"/>
      <c r="C10786" s="231"/>
      <c r="D10786" s="223"/>
      <c r="E10786" s="227"/>
      <c r="F10786" s="230"/>
      <c r="H10786" s="220"/>
      <c r="I10786" s="223"/>
    </row>
    <row r="10787" spans="1:9">
      <c r="A10787" s="230"/>
      <c r="B10787" s="230"/>
      <c r="C10787" s="231"/>
      <c r="D10787" s="223"/>
      <c r="E10787" s="227"/>
      <c r="F10787" s="230"/>
      <c r="H10787" s="220"/>
      <c r="I10787" s="223"/>
    </row>
    <row r="10788" spans="1:9">
      <c r="A10788" s="230"/>
      <c r="B10788" s="230"/>
      <c r="C10788" s="231"/>
      <c r="D10788" s="223"/>
      <c r="E10788" s="227"/>
      <c r="F10788" s="230"/>
      <c r="H10788" s="220"/>
      <c r="I10788" s="223"/>
    </row>
    <row r="10789" spans="1:9">
      <c r="A10789" s="230"/>
      <c r="B10789" s="230"/>
      <c r="C10789" s="231"/>
      <c r="D10789" s="223"/>
      <c r="E10789" s="227"/>
      <c r="F10789" s="230"/>
      <c r="H10789" s="220"/>
      <c r="I10789" s="223"/>
    </row>
    <row r="10790" spans="1:9">
      <c r="A10790" s="230"/>
      <c r="B10790" s="230"/>
      <c r="C10790" s="231"/>
      <c r="D10790" s="223"/>
      <c r="E10790" s="227"/>
      <c r="F10790" s="230"/>
      <c r="H10790" s="220"/>
      <c r="I10790" s="223"/>
    </row>
    <row r="10791" spans="1:9">
      <c r="A10791" s="230"/>
      <c r="B10791" s="230"/>
      <c r="C10791" s="231"/>
      <c r="D10791" s="223"/>
      <c r="E10791" s="227"/>
      <c r="F10791" s="230"/>
      <c r="H10791" s="220"/>
      <c r="I10791" s="223"/>
    </row>
    <row r="10792" spans="1:9">
      <c r="A10792" s="230"/>
      <c r="B10792" s="230"/>
      <c r="C10792" s="231"/>
      <c r="D10792" s="223"/>
      <c r="E10792" s="227"/>
      <c r="F10792" s="230"/>
      <c r="H10792" s="220"/>
      <c r="I10792" s="223"/>
    </row>
    <row r="10793" spans="1:9">
      <c r="A10793" s="230"/>
      <c r="B10793" s="230"/>
      <c r="C10793" s="231"/>
      <c r="D10793" s="223"/>
      <c r="E10793" s="227"/>
      <c r="F10793" s="230"/>
      <c r="H10793" s="220"/>
      <c r="I10793" s="223"/>
    </row>
    <row r="10794" spans="1:9">
      <c r="A10794" s="230"/>
      <c r="B10794" s="230"/>
      <c r="C10794" s="231"/>
      <c r="D10794" s="223"/>
      <c r="E10794" s="227"/>
      <c r="F10794" s="230"/>
      <c r="H10794" s="220"/>
      <c r="I10794" s="223"/>
    </row>
    <row r="10795" spans="1:9">
      <c r="A10795" s="230"/>
      <c r="B10795" s="230"/>
      <c r="C10795" s="231"/>
      <c r="D10795" s="223"/>
      <c r="E10795" s="227"/>
      <c r="F10795" s="230"/>
      <c r="H10795" s="220"/>
      <c r="I10795" s="223"/>
    </row>
    <row r="10796" spans="1:9">
      <c r="A10796" s="230"/>
      <c r="B10796" s="230"/>
      <c r="C10796" s="231"/>
      <c r="D10796" s="223"/>
      <c r="E10796" s="227"/>
      <c r="F10796" s="230"/>
      <c r="H10796" s="220"/>
      <c r="I10796" s="223"/>
    </row>
    <row r="10797" spans="1:9">
      <c r="A10797" s="230"/>
      <c r="B10797" s="230"/>
      <c r="C10797" s="231"/>
      <c r="D10797" s="223"/>
      <c r="E10797" s="227"/>
      <c r="F10797" s="230"/>
      <c r="H10797" s="220"/>
      <c r="I10797" s="223"/>
    </row>
    <row r="10798" spans="1:9">
      <c r="A10798" s="230"/>
      <c r="B10798" s="230"/>
      <c r="C10798" s="231"/>
      <c r="D10798" s="223"/>
      <c r="E10798" s="227"/>
      <c r="F10798" s="230"/>
      <c r="H10798" s="220"/>
      <c r="I10798" s="223"/>
    </row>
    <row r="10799" spans="1:9">
      <c r="A10799" s="230"/>
      <c r="B10799" s="230"/>
      <c r="C10799" s="231"/>
      <c r="D10799" s="223"/>
      <c r="E10799" s="227"/>
      <c r="F10799" s="230"/>
      <c r="H10799" s="220"/>
      <c r="I10799" s="223"/>
    </row>
    <row r="10800" spans="1:9">
      <c r="A10800" s="230"/>
      <c r="B10800" s="230"/>
      <c r="C10800" s="231"/>
      <c r="D10800" s="223"/>
      <c r="E10800" s="227"/>
      <c r="F10800" s="230"/>
      <c r="H10800" s="220"/>
      <c r="I10800" s="223"/>
    </row>
    <row r="10801" spans="1:9">
      <c r="A10801" s="230"/>
      <c r="B10801" s="230"/>
      <c r="C10801" s="231"/>
      <c r="D10801" s="223"/>
      <c r="E10801" s="227"/>
      <c r="F10801" s="230"/>
      <c r="H10801" s="220"/>
      <c r="I10801" s="223"/>
    </row>
    <row r="10802" spans="1:9">
      <c r="A10802" s="230"/>
      <c r="B10802" s="230"/>
      <c r="C10802" s="231"/>
      <c r="D10802" s="223"/>
      <c r="E10802" s="227"/>
      <c r="F10802" s="230"/>
      <c r="H10802" s="220"/>
      <c r="I10802" s="223"/>
    </row>
    <row r="10803" spans="1:9">
      <c r="A10803" s="230"/>
      <c r="B10803" s="230"/>
      <c r="C10803" s="231"/>
      <c r="D10803" s="223"/>
      <c r="E10803" s="227"/>
      <c r="F10803" s="230"/>
      <c r="H10803" s="220"/>
      <c r="I10803" s="223"/>
    </row>
    <row r="10804" spans="1:9">
      <c r="A10804" s="230"/>
      <c r="B10804" s="230"/>
      <c r="C10804" s="231"/>
      <c r="D10804" s="223"/>
      <c r="E10804" s="227"/>
      <c r="F10804" s="230"/>
      <c r="H10804" s="220"/>
      <c r="I10804" s="223"/>
    </row>
    <row r="10805" spans="1:9">
      <c r="A10805" s="230"/>
      <c r="B10805" s="230"/>
      <c r="C10805" s="231"/>
      <c r="D10805" s="223"/>
      <c r="E10805" s="227"/>
      <c r="F10805" s="230"/>
      <c r="H10805" s="220"/>
      <c r="I10805" s="223"/>
    </row>
    <row r="10806" spans="1:9">
      <c r="A10806" s="230"/>
      <c r="B10806" s="230"/>
      <c r="C10806" s="231"/>
      <c r="D10806" s="223"/>
      <c r="E10806" s="227"/>
      <c r="F10806" s="230"/>
      <c r="H10806" s="220"/>
      <c r="I10806" s="223"/>
    </row>
    <row r="10807" spans="1:9">
      <c r="A10807" s="230"/>
      <c r="B10807" s="230"/>
      <c r="C10807" s="231"/>
      <c r="D10807" s="223"/>
      <c r="E10807" s="227"/>
      <c r="F10807" s="230"/>
      <c r="H10807" s="220"/>
      <c r="I10807" s="223"/>
    </row>
    <row r="10808" spans="1:9">
      <c r="A10808" s="230"/>
      <c r="B10808" s="230"/>
      <c r="C10808" s="231"/>
      <c r="D10808" s="223"/>
      <c r="E10808" s="227"/>
      <c r="F10808" s="230"/>
      <c r="H10808" s="220"/>
      <c r="I10808" s="223"/>
    </row>
    <row r="10809" spans="1:9">
      <c r="A10809" s="230"/>
      <c r="B10809" s="230"/>
      <c r="C10809" s="231"/>
      <c r="D10809" s="223"/>
      <c r="E10809" s="227"/>
      <c r="F10809" s="230"/>
      <c r="H10809" s="220"/>
      <c r="I10809" s="223"/>
    </row>
    <row r="10810" spans="1:9">
      <c r="A10810" s="230"/>
      <c r="B10810" s="230"/>
      <c r="C10810" s="231"/>
      <c r="D10810" s="223"/>
      <c r="E10810" s="227"/>
      <c r="F10810" s="230"/>
      <c r="H10810" s="220"/>
      <c r="I10810" s="223"/>
    </row>
    <row r="10811" spans="1:9">
      <c r="A10811" s="230"/>
      <c r="B10811" s="230"/>
      <c r="C10811" s="231"/>
      <c r="D10811" s="223"/>
      <c r="E10811" s="227"/>
      <c r="F10811" s="230"/>
      <c r="H10811" s="220"/>
      <c r="I10811" s="223"/>
    </row>
    <row r="10812" spans="1:9">
      <c r="A10812" s="230"/>
      <c r="B10812" s="230"/>
      <c r="C10812" s="231"/>
      <c r="D10812" s="223"/>
      <c r="E10812" s="227"/>
      <c r="F10812" s="230"/>
      <c r="H10812" s="220"/>
      <c r="I10812" s="223"/>
    </row>
    <row r="10813" spans="1:9">
      <c r="A10813" s="230"/>
      <c r="B10813" s="230"/>
      <c r="C10813" s="231"/>
      <c r="D10813" s="223"/>
      <c r="E10813" s="227"/>
      <c r="F10813" s="230"/>
      <c r="H10813" s="220"/>
      <c r="I10813" s="223"/>
    </row>
    <row r="10814" spans="1:9">
      <c r="A10814" s="230"/>
      <c r="B10814" s="230"/>
      <c r="C10814" s="231"/>
      <c r="D10814" s="223"/>
      <c r="E10814" s="227"/>
      <c r="F10814" s="230"/>
      <c r="H10814" s="220"/>
      <c r="I10814" s="223"/>
    </row>
    <row r="10815" spans="1:9">
      <c r="A10815" s="230"/>
      <c r="B10815" s="230"/>
      <c r="C10815" s="231"/>
      <c r="D10815" s="223"/>
      <c r="E10815" s="227"/>
      <c r="F10815" s="230"/>
      <c r="H10815" s="220"/>
      <c r="I10815" s="223"/>
    </row>
    <row r="10816" spans="1:9">
      <c r="A10816" s="230"/>
      <c r="B10816" s="230"/>
      <c r="C10816" s="231"/>
      <c r="D10816" s="223"/>
      <c r="E10816" s="227"/>
      <c r="F10816" s="230"/>
      <c r="H10816" s="220"/>
      <c r="I10816" s="223"/>
    </row>
    <row r="10817" spans="1:9">
      <c r="A10817" s="230"/>
      <c r="B10817" s="230"/>
      <c r="C10817" s="231"/>
      <c r="D10817" s="223"/>
      <c r="E10817" s="227"/>
      <c r="F10817" s="230"/>
      <c r="H10817" s="220"/>
      <c r="I10817" s="223"/>
    </row>
    <row r="10818" spans="1:9">
      <c r="A10818" s="230"/>
      <c r="B10818" s="230"/>
      <c r="C10818" s="231"/>
      <c r="D10818" s="223"/>
      <c r="E10818" s="227"/>
      <c r="F10818" s="230"/>
      <c r="H10818" s="220"/>
      <c r="I10818" s="223"/>
    </row>
    <row r="10819" spans="1:9">
      <c r="A10819" s="230"/>
      <c r="B10819" s="230"/>
      <c r="C10819" s="231"/>
      <c r="D10819" s="223"/>
      <c r="E10819" s="227"/>
      <c r="F10819" s="230"/>
      <c r="H10819" s="220"/>
      <c r="I10819" s="223"/>
    </row>
    <row r="10820" spans="1:9">
      <c r="A10820" s="230"/>
      <c r="B10820" s="230"/>
      <c r="C10820" s="231"/>
      <c r="D10820" s="223"/>
      <c r="E10820" s="227"/>
      <c r="F10820" s="230"/>
      <c r="H10820" s="220"/>
      <c r="I10820" s="223"/>
    </row>
    <row r="10821" spans="1:9">
      <c r="A10821" s="230"/>
      <c r="B10821" s="230"/>
      <c r="C10821" s="231"/>
      <c r="D10821" s="223"/>
      <c r="E10821" s="227"/>
      <c r="F10821" s="230"/>
      <c r="H10821" s="220"/>
      <c r="I10821" s="223"/>
    </row>
    <row r="10822" spans="1:9">
      <c r="A10822" s="230"/>
      <c r="B10822" s="230"/>
      <c r="C10822" s="231"/>
      <c r="D10822" s="223"/>
      <c r="E10822" s="227"/>
      <c r="F10822" s="230"/>
      <c r="H10822" s="220"/>
      <c r="I10822" s="223"/>
    </row>
    <row r="10823" spans="1:9">
      <c r="A10823" s="230"/>
      <c r="B10823" s="230"/>
      <c r="C10823" s="231"/>
      <c r="D10823" s="223"/>
      <c r="E10823" s="227"/>
      <c r="F10823" s="230"/>
      <c r="H10823" s="220"/>
      <c r="I10823" s="223"/>
    </row>
    <row r="10824" spans="1:9">
      <c r="A10824" s="230"/>
      <c r="B10824" s="230"/>
      <c r="C10824" s="231"/>
      <c r="D10824" s="223"/>
      <c r="E10824" s="227"/>
      <c r="F10824" s="230"/>
      <c r="H10824" s="220"/>
      <c r="I10824" s="223"/>
    </row>
    <row r="10825" spans="1:9">
      <c r="A10825" s="230"/>
      <c r="B10825" s="230"/>
      <c r="C10825" s="231"/>
      <c r="D10825" s="223"/>
      <c r="E10825" s="227"/>
      <c r="F10825" s="230"/>
      <c r="H10825" s="220"/>
      <c r="I10825" s="223"/>
    </row>
    <row r="10826" spans="1:9">
      <c r="A10826" s="230"/>
      <c r="B10826" s="230"/>
      <c r="C10826" s="231"/>
      <c r="D10826" s="223"/>
      <c r="E10826" s="227"/>
      <c r="F10826" s="230"/>
      <c r="H10826" s="220"/>
      <c r="I10826" s="223"/>
    </row>
    <row r="10827" spans="1:9">
      <c r="A10827" s="230"/>
      <c r="B10827" s="230"/>
      <c r="C10827" s="231"/>
      <c r="D10827" s="223"/>
      <c r="E10827" s="227"/>
      <c r="F10827" s="230"/>
      <c r="H10827" s="220"/>
      <c r="I10827" s="223"/>
    </row>
    <row r="10828" spans="1:9">
      <c r="A10828" s="230"/>
      <c r="B10828" s="230"/>
      <c r="C10828" s="231"/>
      <c r="D10828" s="223"/>
      <c r="E10828" s="227"/>
      <c r="F10828" s="230"/>
      <c r="H10828" s="220"/>
      <c r="I10828" s="223"/>
    </row>
    <row r="10829" spans="1:9">
      <c r="A10829" s="230"/>
      <c r="B10829" s="230"/>
      <c r="C10829" s="231"/>
      <c r="D10829" s="223"/>
      <c r="E10829" s="227"/>
      <c r="F10829" s="230"/>
      <c r="H10829" s="220"/>
      <c r="I10829" s="223"/>
    </row>
    <row r="10830" spans="1:9">
      <c r="A10830" s="230"/>
      <c r="B10830" s="230"/>
      <c r="C10830" s="231"/>
      <c r="D10830" s="223"/>
      <c r="E10830" s="227"/>
      <c r="F10830" s="230"/>
      <c r="H10830" s="220"/>
      <c r="I10830" s="223"/>
    </row>
    <row r="10831" spans="1:9">
      <c r="A10831" s="230"/>
      <c r="B10831" s="230"/>
      <c r="C10831" s="231"/>
      <c r="D10831" s="223"/>
      <c r="E10831" s="227"/>
      <c r="F10831" s="230"/>
      <c r="H10831" s="220"/>
      <c r="I10831" s="223"/>
    </row>
    <row r="10832" spans="1:9">
      <c r="A10832" s="230"/>
      <c r="B10832" s="230"/>
      <c r="C10832" s="231"/>
      <c r="D10832" s="223"/>
      <c r="E10832" s="227"/>
      <c r="F10832" s="230"/>
      <c r="H10832" s="220"/>
      <c r="I10832" s="223"/>
    </row>
    <row r="10833" spans="1:9">
      <c r="A10833" s="230"/>
      <c r="B10833" s="230"/>
      <c r="C10833" s="231"/>
      <c r="D10833" s="223"/>
      <c r="E10833" s="227"/>
      <c r="F10833" s="230"/>
      <c r="H10833" s="220"/>
      <c r="I10833" s="223"/>
    </row>
    <row r="10834" spans="1:9">
      <c r="A10834" s="230"/>
      <c r="B10834" s="230"/>
      <c r="C10834" s="231"/>
      <c r="D10834" s="223"/>
      <c r="E10834" s="227"/>
      <c r="F10834" s="230"/>
      <c r="H10834" s="220"/>
      <c r="I10834" s="223"/>
    </row>
    <row r="10835" spans="1:9">
      <c r="A10835" s="230"/>
      <c r="B10835" s="230"/>
      <c r="C10835" s="231"/>
      <c r="D10835" s="223"/>
      <c r="E10835" s="227"/>
      <c r="F10835" s="230"/>
      <c r="H10835" s="220"/>
      <c r="I10835" s="223"/>
    </row>
    <row r="10836" spans="1:9">
      <c r="A10836" s="230"/>
      <c r="B10836" s="230"/>
      <c r="C10836" s="231"/>
      <c r="D10836" s="223"/>
      <c r="E10836" s="227"/>
      <c r="F10836" s="230"/>
      <c r="H10836" s="220"/>
      <c r="I10836" s="223"/>
    </row>
    <row r="10837" spans="1:9">
      <c r="A10837" s="230"/>
      <c r="B10837" s="230"/>
      <c r="C10837" s="231"/>
      <c r="D10837" s="223"/>
      <c r="E10837" s="227"/>
      <c r="F10837" s="230"/>
      <c r="H10837" s="220"/>
      <c r="I10837" s="223"/>
    </row>
    <row r="10838" spans="1:9">
      <c r="A10838" s="230"/>
      <c r="B10838" s="230"/>
      <c r="C10838" s="231"/>
      <c r="D10838" s="223"/>
      <c r="E10838" s="227"/>
      <c r="F10838" s="230"/>
      <c r="H10838" s="220"/>
      <c r="I10838" s="223"/>
    </row>
    <row r="10839" spans="1:9">
      <c r="A10839" s="230"/>
      <c r="B10839" s="230"/>
      <c r="C10839" s="231"/>
      <c r="D10839" s="223"/>
      <c r="E10839" s="227"/>
      <c r="F10839" s="230"/>
      <c r="H10839" s="220"/>
      <c r="I10839" s="223"/>
    </row>
    <row r="10840" spans="1:9">
      <c r="A10840" s="230"/>
      <c r="B10840" s="230"/>
      <c r="C10840" s="231"/>
      <c r="D10840" s="223"/>
      <c r="E10840" s="227"/>
      <c r="F10840" s="230"/>
      <c r="H10840" s="220"/>
      <c r="I10840" s="223"/>
    </row>
    <row r="10841" spans="1:9">
      <c r="A10841" s="230"/>
      <c r="B10841" s="230"/>
      <c r="C10841" s="231"/>
      <c r="D10841" s="223"/>
      <c r="E10841" s="227"/>
      <c r="F10841" s="230"/>
      <c r="H10841" s="220"/>
      <c r="I10841" s="223"/>
    </row>
    <row r="10842" spans="1:9">
      <c r="A10842" s="230"/>
      <c r="B10842" s="230"/>
      <c r="C10842" s="231"/>
      <c r="D10842" s="223"/>
      <c r="E10842" s="227"/>
      <c r="F10842" s="230"/>
      <c r="H10842" s="220"/>
      <c r="I10842" s="223"/>
    </row>
    <row r="10843" spans="1:9">
      <c r="A10843" s="230"/>
      <c r="B10843" s="230"/>
      <c r="C10843" s="231"/>
      <c r="D10843" s="223"/>
      <c r="E10843" s="227"/>
      <c r="F10843" s="230"/>
      <c r="H10843" s="220"/>
      <c r="I10843" s="223"/>
    </row>
    <row r="10844" spans="1:9">
      <c r="A10844" s="230"/>
      <c r="B10844" s="230"/>
      <c r="C10844" s="231"/>
      <c r="D10844" s="223"/>
      <c r="E10844" s="227"/>
      <c r="F10844" s="230"/>
      <c r="H10844" s="220"/>
      <c r="I10844" s="223"/>
    </row>
    <row r="10845" spans="1:9">
      <c r="A10845" s="230"/>
      <c r="B10845" s="230"/>
      <c r="C10845" s="231"/>
      <c r="D10845" s="223"/>
      <c r="E10845" s="227"/>
      <c r="F10845" s="230"/>
      <c r="H10845" s="220"/>
      <c r="I10845" s="223"/>
    </row>
    <row r="10846" spans="1:9">
      <c r="A10846" s="230"/>
      <c r="B10846" s="230"/>
      <c r="C10846" s="231"/>
      <c r="D10846" s="223"/>
      <c r="E10846" s="227"/>
      <c r="F10846" s="230"/>
      <c r="H10846" s="220"/>
      <c r="I10846" s="223"/>
    </row>
    <row r="10847" spans="1:9">
      <c r="A10847" s="230"/>
      <c r="B10847" s="230"/>
      <c r="C10847" s="231"/>
      <c r="D10847" s="223"/>
      <c r="E10847" s="227"/>
      <c r="F10847" s="230"/>
      <c r="H10847" s="220"/>
      <c r="I10847" s="223"/>
    </row>
    <row r="10848" spans="1:9">
      <c r="A10848" s="230"/>
      <c r="B10848" s="230"/>
      <c r="C10848" s="231"/>
      <c r="D10848" s="223"/>
      <c r="E10848" s="227"/>
      <c r="F10848" s="230"/>
      <c r="H10848" s="220"/>
      <c r="I10848" s="223"/>
    </row>
    <row r="10849" spans="1:9">
      <c r="A10849" s="230"/>
      <c r="B10849" s="230"/>
      <c r="C10849" s="231"/>
      <c r="D10849" s="223"/>
      <c r="E10849" s="227"/>
      <c r="F10849" s="230"/>
      <c r="H10849" s="220"/>
      <c r="I10849" s="223"/>
    </row>
    <row r="10850" spans="1:9">
      <c r="A10850" s="230"/>
      <c r="B10850" s="230"/>
      <c r="C10850" s="231"/>
      <c r="D10850" s="223"/>
      <c r="E10850" s="227"/>
      <c r="F10850" s="230"/>
      <c r="H10850" s="220"/>
      <c r="I10850" s="223"/>
    </row>
    <row r="10851" spans="1:9">
      <c r="A10851" s="230"/>
      <c r="B10851" s="230"/>
      <c r="C10851" s="231"/>
      <c r="D10851" s="223"/>
      <c r="E10851" s="227"/>
      <c r="F10851" s="230"/>
      <c r="H10851" s="220"/>
      <c r="I10851" s="223"/>
    </row>
    <row r="10852" spans="1:9">
      <c r="A10852" s="230"/>
      <c r="B10852" s="230"/>
      <c r="C10852" s="231"/>
      <c r="D10852" s="223"/>
      <c r="E10852" s="227"/>
      <c r="F10852" s="230"/>
      <c r="H10852" s="220"/>
      <c r="I10852" s="223"/>
    </row>
    <row r="10853" spans="1:9">
      <c r="A10853" s="230"/>
      <c r="B10853" s="230"/>
      <c r="C10853" s="231"/>
      <c r="D10853" s="223"/>
      <c r="E10853" s="227"/>
      <c r="F10853" s="230"/>
      <c r="H10853" s="220"/>
      <c r="I10853" s="223"/>
    </row>
    <row r="10854" spans="1:9">
      <c r="A10854" s="230"/>
      <c r="B10854" s="230"/>
      <c r="C10854" s="231"/>
      <c r="D10854" s="223"/>
      <c r="E10854" s="227"/>
      <c r="F10854" s="230"/>
      <c r="H10854" s="220"/>
      <c r="I10854" s="223"/>
    </row>
    <row r="10855" spans="1:9">
      <c r="A10855" s="230"/>
      <c r="B10855" s="230"/>
      <c r="C10855" s="231"/>
      <c r="D10855" s="223"/>
      <c r="E10855" s="227"/>
      <c r="F10855" s="230"/>
      <c r="H10855" s="220"/>
      <c r="I10855" s="223"/>
    </row>
    <row r="10856" spans="1:9">
      <c r="A10856" s="230"/>
      <c r="B10856" s="230"/>
      <c r="C10856" s="231"/>
      <c r="D10856" s="223"/>
      <c r="E10856" s="227"/>
      <c r="F10856" s="230"/>
      <c r="H10856" s="220"/>
      <c r="I10856" s="223"/>
    </row>
    <row r="10857" spans="1:9">
      <c r="A10857" s="230"/>
      <c r="B10857" s="230"/>
      <c r="C10857" s="231"/>
      <c r="D10857" s="223"/>
      <c r="E10857" s="227"/>
      <c r="F10857" s="230"/>
      <c r="H10857" s="220"/>
      <c r="I10857" s="223"/>
    </row>
    <row r="10858" spans="1:9">
      <c r="A10858" s="230"/>
      <c r="B10858" s="230"/>
      <c r="C10858" s="231"/>
      <c r="D10858" s="223"/>
      <c r="E10858" s="227"/>
      <c r="F10858" s="230"/>
      <c r="H10858" s="220"/>
      <c r="I10858" s="223"/>
    </row>
    <row r="10859" spans="1:9">
      <c r="A10859" s="230"/>
      <c r="B10859" s="230"/>
      <c r="C10859" s="231"/>
      <c r="D10859" s="223"/>
      <c r="E10859" s="227"/>
      <c r="F10859" s="230"/>
      <c r="H10859" s="220"/>
      <c r="I10859" s="223"/>
    </row>
    <row r="10860" spans="1:9">
      <c r="A10860" s="230"/>
      <c r="B10860" s="230"/>
      <c r="C10860" s="231"/>
      <c r="D10860" s="223"/>
      <c r="E10860" s="227"/>
      <c r="F10860" s="230"/>
      <c r="H10860" s="220"/>
      <c r="I10860" s="223"/>
    </row>
    <row r="10861" spans="1:9">
      <c r="A10861" s="230"/>
      <c r="B10861" s="230"/>
      <c r="C10861" s="231"/>
      <c r="D10861" s="223"/>
      <c r="E10861" s="227"/>
      <c r="F10861" s="230"/>
      <c r="H10861" s="220"/>
      <c r="I10861" s="223"/>
    </row>
    <row r="10862" spans="1:9">
      <c r="A10862" s="230"/>
      <c r="B10862" s="230"/>
      <c r="C10862" s="231"/>
      <c r="D10862" s="223"/>
      <c r="E10862" s="227"/>
      <c r="F10862" s="230"/>
      <c r="H10862" s="220"/>
      <c r="I10862" s="223"/>
    </row>
    <row r="10863" spans="1:9">
      <c r="A10863" s="230"/>
      <c r="B10863" s="230"/>
      <c r="C10863" s="231"/>
      <c r="D10863" s="223"/>
      <c r="E10863" s="227"/>
      <c r="F10863" s="230"/>
      <c r="H10863" s="220"/>
      <c r="I10863" s="223"/>
    </row>
    <row r="10864" spans="1:9">
      <c r="A10864" s="230"/>
      <c r="B10864" s="230"/>
      <c r="C10864" s="231"/>
      <c r="D10864" s="223"/>
      <c r="E10864" s="227"/>
      <c r="F10864" s="230"/>
      <c r="H10864" s="220"/>
      <c r="I10864" s="223"/>
    </row>
    <row r="10865" spans="1:9">
      <c r="A10865" s="230"/>
      <c r="B10865" s="230"/>
      <c r="C10865" s="231"/>
      <c r="D10865" s="223"/>
      <c r="E10865" s="227"/>
      <c r="F10865" s="230"/>
      <c r="H10865" s="220"/>
      <c r="I10865" s="223"/>
    </row>
    <row r="10866" spans="1:9">
      <c r="A10866" s="230"/>
      <c r="B10866" s="230"/>
      <c r="C10866" s="231"/>
      <c r="D10866" s="223"/>
      <c r="E10866" s="227"/>
      <c r="F10866" s="230"/>
      <c r="H10866" s="220"/>
      <c r="I10866" s="223"/>
    </row>
    <row r="10867" spans="1:9">
      <c r="A10867" s="230"/>
      <c r="B10867" s="230"/>
      <c r="C10867" s="231"/>
      <c r="D10867" s="223"/>
      <c r="E10867" s="227"/>
      <c r="F10867" s="230"/>
      <c r="H10867" s="220"/>
      <c r="I10867" s="223"/>
    </row>
    <row r="10868" spans="1:9">
      <c r="A10868" s="230"/>
      <c r="B10868" s="230"/>
      <c r="C10868" s="231"/>
      <c r="D10868" s="223"/>
      <c r="E10868" s="227"/>
      <c r="F10868" s="230"/>
      <c r="H10868" s="220"/>
      <c r="I10868" s="223"/>
    </row>
    <row r="10869" spans="1:9">
      <c r="A10869" s="230"/>
      <c r="B10869" s="230"/>
      <c r="C10869" s="231"/>
      <c r="D10869" s="223"/>
      <c r="E10869" s="227"/>
      <c r="F10869" s="230"/>
      <c r="H10869" s="220"/>
      <c r="I10869" s="223"/>
    </row>
    <row r="10870" spans="1:9">
      <c r="A10870" s="230"/>
      <c r="B10870" s="230"/>
      <c r="C10870" s="231"/>
      <c r="D10870" s="223"/>
      <c r="E10870" s="227"/>
      <c r="F10870" s="230"/>
      <c r="H10870" s="220"/>
      <c r="I10870" s="223"/>
    </row>
    <row r="10871" spans="1:9">
      <c r="A10871" s="230"/>
      <c r="B10871" s="230"/>
      <c r="C10871" s="231"/>
      <c r="D10871" s="223"/>
      <c r="E10871" s="227"/>
      <c r="F10871" s="230"/>
      <c r="H10871" s="220"/>
      <c r="I10871" s="223"/>
    </row>
    <row r="10872" spans="1:9">
      <c r="A10872" s="230"/>
      <c r="B10872" s="230"/>
      <c r="C10872" s="231"/>
      <c r="D10872" s="223"/>
      <c r="E10872" s="227"/>
      <c r="F10872" s="230"/>
      <c r="H10872" s="220"/>
      <c r="I10872" s="223"/>
    </row>
    <row r="10873" spans="1:9">
      <c r="A10873" s="230"/>
      <c r="B10873" s="230"/>
      <c r="C10873" s="231"/>
      <c r="D10873" s="223"/>
      <c r="E10873" s="227"/>
      <c r="F10873" s="230"/>
      <c r="H10873" s="220"/>
      <c r="I10873" s="223"/>
    </row>
    <row r="10874" spans="1:9">
      <c r="A10874" s="230"/>
      <c r="B10874" s="230"/>
      <c r="C10874" s="231"/>
      <c r="D10874" s="223"/>
      <c r="E10874" s="227"/>
      <c r="F10874" s="230"/>
      <c r="H10874" s="220"/>
      <c r="I10874" s="223"/>
    </row>
    <row r="10875" spans="1:9">
      <c r="A10875" s="230"/>
      <c r="B10875" s="230"/>
      <c r="C10875" s="231"/>
      <c r="D10875" s="223"/>
      <c r="E10875" s="227"/>
      <c r="F10875" s="230"/>
      <c r="H10875" s="220"/>
      <c r="I10875" s="223"/>
    </row>
    <row r="10876" spans="1:9">
      <c r="A10876" s="230"/>
      <c r="B10876" s="230"/>
      <c r="C10876" s="231"/>
      <c r="D10876" s="223"/>
      <c r="E10876" s="227"/>
      <c r="F10876" s="230"/>
      <c r="H10876" s="220"/>
      <c r="I10876" s="223"/>
    </row>
    <row r="10877" spans="1:9">
      <c r="A10877" s="230"/>
      <c r="B10877" s="230"/>
      <c r="C10877" s="231"/>
      <c r="D10877" s="223"/>
      <c r="E10877" s="227"/>
      <c r="F10877" s="230"/>
      <c r="H10877" s="220"/>
      <c r="I10877" s="223"/>
    </row>
    <row r="10878" spans="1:9">
      <c r="A10878" s="230"/>
      <c r="B10878" s="230"/>
      <c r="C10878" s="231"/>
      <c r="D10878" s="223"/>
      <c r="E10878" s="227"/>
      <c r="F10878" s="230"/>
      <c r="H10878" s="220"/>
      <c r="I10878" s="223"/>
    </row>
    <row r="10879" spans="1:9">
      <c r="A10879" s="230"/>
      <c r="B10879" s="230"/>
      <c r="C10879" s="231"/>
      <c r="D10879" s="223"/>
      <c r="E10879" s="227"/>
      <c r="F10879" s="230"/>
      <c r="H10879" s="220"/>
      <c r="I10879" s="223"/>
    </row>
    <row r="10880" spans="1:9">
      <c r="A10880" s="230"/>
      <c r="B10880" s="230"/>
      <c r="C10880" s="231"/>
      <c r="D10880" s="223"/>
      <c r="E10880" s="227"/>
      <c r="F10880" s="230"/>
      <c r="H10880" s="220"/>
      <c r="I10880" s="223"/>
    </row>
    <row r="10881" spans="1:9">
      <c r="A10881" s="230"/>
      <c r="B10881" s="230"/>
      <c r="C10881" s="231"/>
      <c r="D10881" s="223"/>
      <c r="E10881" s="227"/>
      <c r="F10881" s="230"/>
      <c r="H10881" s="220"/>
      <c r="I10881" s="223"/>
    </row>
    <row r="10882" spans="1:9">
      <c r="A10882" s="230"/>
      <c r="B10882" s="230"/>
      <c r="C10882" s="231"/>
      <c r="D10882" s="223"/>
      <c r="E10882" s="227"/>
      <c r="F10882" s="230"/>
      <c r="H10882" s="220"/>
      <c r="I10882" s="223"/>
    </row>
    <row r="10883" spans="1:9">
      <c r="A10883" s="230"/>
      <c r="B10883" s="230"/>
      <c r="C10883" s="231"/>
      <c r="D10883" s="223"/>
      <c r="E10883" s="227"/>
      <c r="F10883" s="230"/>
      <c r="H10883" s="220"/>
      <c r="I10883" s="223"/>
    </row>
    <row r="10884" spans="1:9">
      <c r="A10884" s="230"/>
      <c r="B10884" s="230"/>
      <c r="C10884" s="231"/>
      <c r="D10884" s="223"/>
      <c r="E10884" s="227"/>
      <c r="F10884" s="230"/>
      <c r="H10884" s="220"/>
      <c r="I10884" s="223"/>
    </row>
    <row r="10885" spans="1:9">
      <c r="A10885" s="230"/>
      <c r="B10885" s="230"/>
      <c r="C10885" s="231"/>
      <c r="D10885" s="223"/>
      <c r="E10885" s="227"/>
      <c r="F10885" s="230"/>
      <c r="H10885" s="220"/>
      <c r="I10885" s="223"/>
    </row>
    <row r="10886" spans="1:9">
      <c r="A10886" s="230"/>
      <c r="B10886" s="230"/>
      <c r="C10886" s="231"/>
      <c r="D10886" s="223"/>
      <c r="E10886" s="227"/>
      <c r="F10886" s="230"/>
      <c r="H10886" s="220"/>
      <c r="I10886" s="223"/>
    </row>
    <row r="10887" spans="1:9">
      <c r="A10887" s="230"/>
      <c r="B10887" s="230"/>
      <c r="C10887" s="231"/>
      <c r="D10887" s="223"/>
      <c r="E10887" s="227"/>
      <c r="F10887" s="230"/>
      <c r="H10887" s="220"/>
      <c r="I10887" s="223"/>
    </row>
    <row r="10888" spans="1:9">
      <c r="A10888" s="230"/>
      <c r="B10888" s="230"/>
      <c r="C10888" s="231"/>
      <c r="D10888" s="223"/>
      <c r="E10888" s="227"/>
      <c r="F10888" s="230"/>
      <c r="H10888" s="220"/>
      <c r="I10888" s="223"/>
    </row>
    <row r="10889" spans="1:9">
      <c r="A10889" s="230"/>
      <c r="B10889" s="230"/>
      <c r="C10889" s="231"/>
      <c r="D10889" s="223"/>
      <c r="E10889" s="227"/>
      <c r="F10889" s="230"/>
      <c r="H10889" s="220"/>
      <c r="I10889" s="223"/>
    </row>
    <row r="10890" spans="1:9">
      <c r="A10890" s="230"/>
      <c r="B10890" s="230"/>
      <c r="C10890" s="231"/>
      <c r="D10890" s="223"/>
      <c r="E10890" s="227"/>
      <c r="F10890" s="230"/>
      <c r="H10890" s="220"/>
      <c r="I10890" s="223"/>
    </row>
    <row r="10891" spans="1:9">
      <c r="A10891" s="230"/>
      <c r="B10891" s="230"/>
      <c r="C10891" s="231"/>
      <c r="D10891" s="223"/>
      <c r="E10891" s="227"/>
      <c r="F10891" s="230"/>
      <c r="H10891" s="220"/>
      <c r="I10891" s="223"/>
    </row>
    <row r="10892" spans="1:9">
      <c r="A10892" s="230"/>
      <c r="B10892" s="230"/>
      <c r="C10892" s="231"/>
      <c r="D10892" s="223"/>
      <c r="E10892" s="227"/>
      <c r="F10892" s="230"/>
      <c r="H10892" s="220"/>
      <c r="I10892" s="223"/>
    </row>
    <row r="10893" spans="1:9">
      <c r="A10893" s="230"/>
      <c r="B10893" s="230"/>
      <c r="C10893" s="231"/>
      <c r="D10893" s="223"/>
      <c r="E10893" s="227"/>
      <c r="F10893" s="230"/>
      <c r="H10893" s="220"/>
      <c r="I10893" s="223"/>
    </row>
    <row r="10894" spans="1:9">
      <c r="A10894" s="230"/>
      <c r="B10894" s="230"/>
      <c r="C10894" s="231"/>
      <c r="D10894" s="223"/>
      <c r="E10894" s="227"/>
      <c r="F10894" s="230"/>
      <c r="H10894" s="220"/>
      <c r="I10894" s="223"/>
    </row>
    <row r="10895" spans="1:9">
      <c r="A10895" s="230"/>
      <c r="B10895" s="230"/>
      <c r="C10895" s="231"/>
      <c r="D10895" s="223"/>
      <c r="E10895" s="227"/>
      <c r="F10895" s="230"/>
      <c r="H10895" s="220"/>
      <c r="I10895" s="223"/>
    </row>
    <row r="10896" spans="1:9">
      <c r="A10896" s="230"/>
      <c r="B10896" s="230"/>
      <c r="C10896" s="231"/>
      <c r="D10896" s="223"/>
      <c r="E10896" s="227"/>
      <c r="F10896" s="230"/>
      <c r="H10896" s="220"/>
      <c r="I10896" s="223"/>
    </row>
    <row r="10897" spans="1:9">
      <c r="A10897" s="230"/>
      <c r="B10897" s="230"/>
      <c r="C10897" s="231"/>
      <c r="D10897" s="223"/>
      <c r="E10897" s="227"/>
      <c r="F10897" s="230"/>
      <c r="H10897" s="220"/>
      <c r="I10897" s="223"/>
    </row>
    <row r="10898" spans="1:9">
      <c r="A10898" s="230"/>
      <c r="B10898" s="230"/>
      <c r="C10898" s="231"/>
      <c r="D10898" s="223"/>
      <c r="E10898" s="227"/>
      <c r="F10898" s="230"/>
      <c r="H10898" s="220"/>
      <c r="I10898" s="223"/>
    </row>
    <row r="10899" spans="1:9">
      <c r="A10899" s="230"/>
      <c r="B10899" s="230"/>
      <c r="C10899" s="231"/>
      <c r="D10899" s="223"/>
      <c r="E10899" s="227"/>
      <c r="F10899" s="230"/>
      <c r="H10899" s="220"/>
      <c r="I10899" s="223"/>
    </row>
    <row r="10900" spans="1:9">
      <c r="A10900" s="230"/>
      <c r="B10900" s="230"/>
      <c r="C10900" s="231"/>
      <c r="D10900" s="223"/>
      <c r="E10900" s="227"/>
      <c r="F10900" s="230"/>
      <c r="H10900" s="220"/>
      <c r="I10900" s="223"/>
    </row>
    <row r="10901" spans="1:9">
      <c r="A10901" s="230"/>
      <c r="B10901" s="230"/>
      <c r="C10901" s="231"/>
      <c r="D10901" s="223"/>
      <c r="E10901" s="227"/>
      <c r="F10901" s="230"/>
      <c r="H10901" s="220"/>
      <c r="I10901" s="223"/>
    </row>
    <row r="10902" spans="1:9">
      <c r="A10902" s="230"/>
      <c r="B10902" s="230"/>
      <c r="C10902" s="231"/>
      <c r="D10902" s="223"/>
      <c r="E10902" s="227"/>
      <c r="F10902" s="230"/>
      <c r="H10902" s="220"/>
      <c r="I10902" s="223"/>
    </row>
    <row r="10903" spans="1:9">
      <c r="A10903" s="230"/>
      <c r="B10903" s="230"/>
      <c r="C10903" s="231"/>
      <c r="D10903" s="223"/>
      <c r="E10903" s="227"/>
      <c r="F10903" s="230"/>
      <c r="H10903" s="220"/>
      <c r="I10903" s="223"/>
    </row>
    <row r="10904" spans="1:9">
      <c r="A10904" s="230"/>
      <c r="B10904" s="230"/>
      <c r="C10904" s="231"/>
      <c r="D10904" s="223"/>
      <c r="E10904" s="227"/>
      <c r="F10904" s="230"/>
      <c r="H10904" s="220"/>
      <c r="I10904" s="223"/>
    </row>
    <row r="10905" spans="1:9">
      <c r="A10905" s="230"/>
      <c r="B10905" s="230"/>
      <c r="C10905" s="231"/>
      <c r="D10905" s="223"/>
      <c r="E10905" s="227"/>
      <c r="F10905" s="230"/>
      <c r="H10905" s="220"/>
      <c r="I10905" s="223"/>
    </row>
    <row r="10906" spans="1:9">
      <c r="A10906" s="230"/>
      <c r="B10906" s="230"/>
      <c r="C10906" s="231"/>
      <c r="D10906" s="223"/>
      <c r="E10906" s="227"/>
      <c r="F10906" s="230"/>
      <c r="H10906" s="220"/>
      <c r="I10906" s="223"/>
    </row>
    <row r="10907" spans="1:9">
      <c r="A10907" s="230"/>
      <c r="B10907" s="230"/>
      <c r="C10907" s="231"/>
      <c r="D10907" s="223"/>
      <c r="E10907" s="227"/>
      <c r="F10907" s="230"/>
      <c r="H10907" s="220"/>
      <c r="I10907" s="223"/>
    </row>
    <row r="10908" spans="1:9">
      <c r="A10908" s="230"/>
      <c r="B10908" s="230"/>
      <c r="C10908" s="231"/>
      <c r="D10908" s="223"/>
      <c r="E10908" s="227"/>
      <c r="F10908" s="230"/>
      <c r="H10908" s="220"/>
      <c r="I10908" s="223"/>
    </row>
    <row r="10909" spans="1:9">
      <c r="A10909" s="230"/>
      <c r="B10909" s="230"/>
      <c r="C10909" s="231"/>
      <c r="D10909" s="223"/>
      <c r="E10909" s="227"/>
      <c r="F10909" s="230"/>
      <c r="H10909" s="220"/>
      <c r="I10909" s="223"/>
    </row>
    <row r="10910" spans="1:9">
      <c r="A10910" s="230"/>
      <c r="B10910" s="230"/>
      <c r="C10910" s="231"/>
      <c r="D10910" s="223"/>
      <c r="E10910" s="227"/>
      <c r="F10910" s="230"/>
      <c r="H10910" s="220"/>
      <c r="I10910" s="223"/>
    </row>
    <row r="10911" spans="1:9">
      <c r="A10911" s="230"/>
      <c r="B10911" s="230"/>
      <c r="C10911" s="231"/>
      <c r="D10911" s="223"/>
      <c r="E10911" s="227"/>
      <c r="F10911" s="230"/>
      <c r="H10911" s="220"/>
      <c r="I10911" s="223"/>
    </row>
    <row r="10912" spans="1:9">
      <c r="A10912" s="230"/>
      <c r="B10912" s="230"/>
      <c r="C10912" s="231"/>
      <c r="D10912" s="223"/>
      <c r="E10912" s="227"/>
      <c r="F10912" s="230"/>
      <c r="H10912" s="220"/>
      <c r="I10912" s="223"/>
    </row>
    <row r="10913" spans="1:9">
      <c r="A10913" s="230"/>
      <c r="B10913" s="230"/>
      <c r="C10913" s="231"/>
      <c r="D10913" s="223"/>
      <c r="E10913" s="227"/>
      <c r="F10913" s="230"/>
      <c r="H10913" s="220"/>
      <c r="I10913" s="223"/>
    </row>
    <row r="10914" spans="1:9">
      <c r="A10914" s="230"/>
      <c r="B10914" s="230"/>
      <c r="C10914" s="231"/>
      <c r="D10914" s="223"/>
      <c r="E10914" s="227"/>
      <c r="F10914" s="230"/>
      <c r="H10914" s="220"/>
      <c r="I10914" s="223"/>
    </row>
    <row r="10915" spans="1:9">
      <c r="A10915" s="230"/>
      <c r="B10915" s="230"/>
      <c r="C10915" s="231"/>
      <c r="D10915" s="223"/>
      <c r="E10915" s="227"/>
      <c r="F10915" s="230"/>
      <c r="H10915" s="220"/>
      <c r="I10915" s="223"/>
    </row>
    <row r="10916" spans="1:9">
      <c r="A10916" s="230"/>
      <c r="B10916" s="230"/>
      <c r="C10916" s="231"/>
      <c r="D10916" s="223"/>
      <c r="E10916" s="227"/>
      <c r="F10916" s="230"/>
      <c r="H10916" s="220"/>
      <c r="I10916" s="223"/>
    </row>
    <row r="10917" spans="1:9">
      <c r="A10917" s="230"/>
      <c r="B10917" s="230"/>
      <c r="C10917" s="231"/>
      <c r="D10917" s="223"/>
      <c r="E10917" s="227"/>
      <c r="F10917" s="230"/>
      <c r="H10917" s="220"/>
      <c r="I10917" s="223"/>
    </row>
    <row r="10918" spans="1:9">
      <c r="A10918" s="230"/>
      <c r="B10918" s="230"/>
      <c r="C10918" s="231"/>
      <c r="D10918" s="223"/>
      <c r="E10918" s="227"/>
      <c r="F10918" s="230"/>
      <c r="H10918" s="220"/>
      <c r="I10918" s="223"/>
    </row>
    <row r="10919" spans="1:9">
      <c r="A10919" s="230"/>
      <c r="B10919" s="230"/>
      <c r="C10919" s="231"/>
      <c r="D10919" s="223"/>
      <c r="E10919" s="227"/>
      <c r="F10919" s="230"/>
      <c r="H10919" s="220"/>
      <c r="I10919" s="223"/>
    </row>
    <row r="10920" spans="1:9">
      <c r="A10920" s="230"/>
      <c r="B10920" s="230"/>
      <c r="C10920" s="231"/>
      <c r="D10920" s="223"/>
      <c r="E10920" s="227"/>
      <c r="F10920" s="230"/>
      <c r="H10920" s="220"/>
      <c r="I10920" s="223"/>
    </row>
    <row r="10921" spans="1:9">
      <c r="A10921" s="230"/>
      <c r="B10921" s="230"/>
      <c r="C10921" s="231"/>
      <c r="D10921" s="223"/>
      <c r="E10921" s="227"/>
      <c r="F10921" s="230"/>
      <c r="H10921" s="220"/>
      <c r="I10921" s="223"/>
    </row>
    <row r="10922" spans="1:9">
      <c r="A10922" s="230"/>
      <c r="B10922" s="230"/>
      <c r="C10922" s="231"/>
      <c r="D10922" s="223"/>
      <c r="E10922" s="227"/>
      <c r="F10922" s="230"/>
      <c r="H10922" s="220"/>
      <c r="I10922" s="223"/>
    </row>
    <row r="10923" spans="1:9">
      <c r="A10923" s="230"/>
      <c r="B10923" s="230"/>
      <c r="C10923" s="231"/>
      <c r="D10923" s="223"/>
      <c r="E10923" s="227"/>
      <c r="F10923" s="230"/>
      <c r="H10923" s="220"/>
      <c r="I10923" s="223"/>
    </row>
    <row r="10924" spans="1:9">
      <c r="A10924" s="230"/>
      <c r="B10924" s="230"/>
      <c r="C10924" s="231"/>
      <c r="D10924" s="223"/>
      <c r="E10924" s="227"/>
      <c r="F10924" s="230"/>
      <c r="H10924" s="220"/>
      <c r="I10924" s="223"/>
    </row>
    <row r="10925" spans="1:9">
      <c r="A10925" s="230"/>
      <c r="B10925" s="230"/>
      <c r="C10925" s="231"/>
      <c r="D10925" s="223"/>
      <c r="E10925" s="227"/>
      <c r="F10925" s="230"/>
      <c r="H10925" s="220"/>
      <c r="I10925" s="223"/>
    </row>
    <row r="10926" spans="1:9">
      <c r="A10926" s="230"/>
      <c r="B10926" s="230"/>
      <c r="C10926" s="231"/>
      <c r="D10926" s="223"/>
      <c r="E10926" s="227"/>
      <c r="F10926" s="230"/>
      <c r="H10926" s="220"/>
      <c r="I10926" s="223"/>
    </row>
    <row r="10927" spans="1:9">
      <c r="A10927" s="230"/>
      <c r="B10927" s="230"/>
      <c r="C10927" s="231"/>
      <c r="D10927" s="223"/>
      <c r="E10927" s="227"/>
      <c r="F10927" s="230"/>
      <c r="H10927" s="220"/>
      <c r="I10927" s="223"/>
    </row>
    <row r="10928" spans="1:9">
      <c r="A10928" s="230"/>
      <c r="B10928" s="230"/>
      <c r="C10928" s="231"/>
      <c r="D10928" s="223"/>
      <c r="E10928" s="227"/>
      <c r="F10928" s="230"/>
      <c r="H10928" s="220"/>
      <c r="I10928" s="223"/>
    </row>
    <row r="10929" spans="1:9">
      <c r="A10929" s="230"/>
      <c r="B10929" s="230"/>
      <c r="C10929" s="231"/>
      <c r="D10929" s="223"/>
      <c r="E10929" s="227"/>
      <c r="F10929" s="230"/>
      <c r="H10929" s="220"/>
      <c r="I10929" s="223"/>
    </row>
    <row r="10930" spans="1:9">
      <c r="A10930" s="230"/>
      <c r="B10930" s="230"/>
      <c r="C10930" s="231"/>
      <c r="D10930" s="223"/>
      <c r="E10930" s="227"/>
      <c r="F10930" s="230"/>
      <c r="H10930" s="220"/>
      <c r="I10930" s="223"/>
    </row>
    <row r="10931" spans="1:9">
      <c r="A10931" s="230"/>
      <c r="B10931" s="230"/>
      <c r="C10931" s="231"/>
      <c r="D10931" s="223"/>
      <c r="E10931" s="227"/>
      <c r="F10931" s="230"/>
      <c r="H10931" s="220"/>
      <c r="I10931" s="223"/>
    </row>
    <row r="10932" spans="1:9">
      <c r="A10932" s="230"/>
      <c r="B10932" s="230"/>
      <c r="C10932" s="231"/>
      <c r="D10932" s="223"/>
      <c r="E10932" s="227"/>
      <c r="F10932" s="230"/>
      <c r="H10932" s="220"/>
      <c r="I10932" s="223"/>
    </row>
    <row r="10933" spans="1:9">
      <c r="A10933" s="230"/>
      <c r="B10933" s="230"/>
      <c r="C10933" s="231"/>
      <c r="D10933" s="223"/>
      <c r="E10933" s="227"/>
      <c r="F10933" s="230"/>
      <c r="H10933" s="220"/>
      <c r="I10933" s="223"/>
    </row>
    <row r="10934" spans="1:9">
      <c r="A10934" s="230"/>
      <c r="B10934" s="230"/>
      <c r="C10934" s="231"/>
      <c r="D10934" s="223"/>
      <c r="E10934" s="227"/>
      <c r="F10934" s="230"/>
      <c r="H10934" s="220"/>
      <c r="I10934" s="223"/>
    </row>
    <row r="10935" spans="1:9">
      <c r="A10935" s="230"/>
      <c r="B10935" s="230"/>
      <c r="C10935" s="231"/>
      <c r="D10935" s="223"/>
      <c r="E10935" s="227"/>
      <c r="F10935" s="230"/>
      <c r="H10935" s="220"/>
      <c r="I10935" s="223"/>
    </row>
    <row r="10936" spans="1:9">
      <c r="A10936" s="230"/>
      <c r="B10936" s="230"/>
      <c r="C10936" s="231"/>
      <c r="D10936" s="223"/>
      <c r="E10936" s="227"/>
      <c r="F10936" s="230"/>
      <c r="H10936" s="220"/>
      <c r="I10936" s="223"/>
    </row>
    <row r="10937" spans="1:9">
      <c r="A10937" s="230"/>
      <c r="B10937" s="230"/>
      <c r="C10937" s="231"/>
      <c r="D10937" s="223"/>
      <c r="E10937" s="227"/>
      <c r="F10937" s="230"/>
      <c r="H10937" s="220"/>
      <c r="I10937" s="223"/>
    </row>
    <row r="10938" spans="1:9">
      <c r="A10938" s="230"/>
      <c r="B10938" s="230"/>
      <c r="C10938" s="231"/>
      <c r="D10938" s="223"/>
      <c r="E10938" s="227"/>
      <c r="F10938" s="230"/>
      <c r="H10938" s="220"/>
      <c r="I10938" s="223"/>
    </row>
    <row r="10939" spans="1:9">
      <c r="A10939" s="230"/>
      <c r="B10939" s="230"/>
      <c r="C10939" s="231"/>
      <c r="D10939" s="223"/>
      <c r="E10939" s="227"/>
      <c r="F10939" s="230"/>
      <c r="H10939" s="220"/>
      <c r="I10939" s="223"/>
    </row>
    <row r="10940" spans="1:9">
      <c r="A10940" s="230"/>
      <c r="B10940" s="230"/>
      <c r="C10940" s="231"/>
      <c r="D10940" s="223"/>
      <c r="E10940" s="227"/>
      <c r="F10940" s="230"/>
      <c r="H10940" s="220"/>
      <c r="I10940" s="223"/>
    </row>
    <row r="10941" spans="1:9">
      <c r="A10941" s="230"/>
      <c r="B10941" s="230"/>
      <c r="C10941" s="231"/>
      <c r="D10941" s="223"/>
      <c r="E10941" s="227"/>
      <c r="F10941" s="230"/>
      <c r="H10941" s="220"/>
      <c r="I10941" s="223"/>
    </row>
    <row r="10942" spans="1:9">
      <c r="A10942" s="230"/>
      <c r="B10942" s="230"/>
      <c r="C10942" s="231"/>
      <c r="D10942" s="223"/>
      <c r="E10942" s="227"/>
      <c r="F10942" s="230"/>
      <c r="H10942" s="220"/>
      <c r="I10942" s="223"/>
    </row>
    <row r="10943" spans="1:9">
      <c r="A10943" s="230"/>
      <c r="B10943" s="230"/>
      <c r="C10943" s="231"/>
      <c r="D10943" s="223"/>
      <c r="E10943" s="227"/>
      <c r="F10943" s="230"/>
      <c r="H10943" s="220"/>
      <c r="I10943" s="223"/>
    </row>
    <row r="10944" spans="1:9">
      <c r="A10944" s="230"/>
      <c r="B10944" s="230"/>
      <c r="C10944" s="231"/>
      <c r="D10944" s="223"/>
      <c r="E10944" s="227"/>
      <c r="F10944" s="230"/>
      <c r="H10944" s="220"/>
      <c r="I10944" s="223"/>
    </row>
    <row r="10945" spans="1:9">
      <c r="A10945" s="230"/>
      <c r="B10945" s="230"/>
      <c r="C10945" s="231"/>
      <c r="D10945" s="223"/>
      <c r="E10945" s="227"/>
      <c r="F10945" s="230"/>
      <c r="H10945" s="220"/>
      <c r="I10945" s="223"/>
    </row>
    <row r="10946" spans="1:9">
      <c r="A10946" s="230"/>
      <c r="B10946" s="230"/>
      <c r="C10946" s="231"/>
      <c r="D10946" s="223"/>
      <c r="E10946" s="227"/>
      <c r="F10946" s="230"/>
      <c r="H10946" s="220"/>
      <c r="I10946" s="223"/>
    </row>
    <row r="10947" spans="1:9">
      <c r="A10947" s="230"/>
      <c r="B10947" s="230"/>
      <c r="C10947" s="231"/>
      <c r="D10947" s="223"/>
      <c r="E10947" s="227"/>
      <c r="F10947" s="230"/>
      <c r="H10947" s="220"/>
      <c r="I10947" s="223"/>
    </row>
    <row r="10948" spans="1:9">
      <c r="A10948" s="230"/>
      <c r="B10948" s="230"/>
      <c r="C10948" s="231"/>
      <c r="D10948" s="223"/>
      <c r="E10948" s="227"/>
      <c r="F10948" s="230"/>
      <c r="H10948" s="220"/>
      <c r="I10948" s="223"/>
    </row>
    <row r="10949" spans="1:9">
      <c r="A10949" s="230"/>
      <c r="B10949" s="230"/>
      <c r="C10949" s="231"/>
      <c r="D10949" s="223"/>
      <c r="E10949" s="227"/>
      <c r="F10949" s="230"/>
      <c r="H10949" s="220"/>
      <c r="I10949" s="223"/>
    </row>
    <row r="10950" spans="1:9">
      <c r="A10950" s="230"/>
      <c r="B10950" s="230"/>
      <c r="C10950" s="231"/>
      <c r="D10950" s="223"/>
      <c r="E10950" s="227"/>
      <c r="F10950" s="230"/>
      <c r="H10950" s="220"/>
      <c r="I10950" s="223"/>
    </row>
    <row r="10951" spans="1:9">
      <c r="A10951" s="230"/>
      <c r="B10951" s="230"/>
      <c r="C10951" s="231"/>
      <c r="D10951" s="223"/>
      <c r="E10951" s="227"/>
      <c r="F10951" s="230"/>
      <c r="H10951" s="220"/>
      <c r="I10951" s="223"/>
    </row>
    <row r="10952" spans="1:9">
      <c r="A10952" s="230"/>
      <c r="B10952" s="230"/>
      <c r="C10952" s="231"/>
      <c r="D10952" s="223"/>
      <c r="E10952" s="227"/>
      <c r="F10952" s="230"/>
      <c r="H10952" s="220"/>
      <c r="I10952" s="223"/>
    </row>
    <row r="10953" spans="1:9">
      <c r="A10953" s="230"/>
      <c r="B10953" s="230"/>
      <c r="C10953" s="231"/>
      <c r="D10953" s="223"/>
      <c r="E10953" s="227"/>
      <c r="F10953" s="230"/>
      <c r="H10953" s="220"/>
      <c r="I10953" s="223"/>
    </row>
    <row r="10954" spans="1:9">
      <c r="A10954" s="230"/>
      <c r="B10954" s="230"/>
      <c r="C10954" s="231"/>
      <c r="D10954" s="223"/>
      <c r="E10954" s="227"/>
      <c r="F10954" s="230"/>
      <c r="H10954" s="220"/>
      <c r="I10954" s="223"/>
    </row>
    <row r="10955" spans="1:9">
      <c r="A10955" s="230"/>
      <c r="B10955" s="230"/>
      <c r="C10955" s="231"/>
      <c r="D10955" s="223"/>
      <c r="E10955" s="227"/>
      <c r="F10955" s="230"/>
      <c r="H10955" s="220"/>
      <c r="I10955" s="223"/>
    </row>
    <row r="10956" spans="1:9">
      <c r="A10956" s="230"/>
      <c r="B10956" s="230"/>
      <c r="C10956" s="231"/>
      <c r="D10956" s="223"/>
      <c r="E10956" s="227"/>
      <c r="F10956" s="230"/>
      <c r="H10956" s="220"/>
      <c r="I10956" s="223"/>
    </row>
    <row r="10957" spans="1:9">
      <c r="A10957" s="230"/>
      <c r="B10957" s="230"/>
      <c r="C10957" s="231"/>
      <c r="D10957" s="223"/>
      <c r="E10957" s="227"/>
      <c r="F10957" s="230"/>
      <c r="H10957" s="220"/>
      <c r="I10957" s="223"/>
    </row>
    <row r="10958" spans="1:9">
      <c r="A10958" s="230"/>
      <c r="B10958" s="230"/>
      <c r="C10958" s="231"/>
      <c r="D10958" s="223"/>
      <c r="E10958" s="227"/>
      <c r="F10958" s="230"/>
      <c r="H10958" s="220"/>
      <c r="I10958" s="223"/>
    </row>
    <row r="10959" spans="1:9">
      <c r="A10959" s="230"/>
      <c r="B10959" s="230"/>
      <c r="C10959" s="231"/>
      <c r="D10959" s="223"/>
      <c r="E10959" s="227"/>
      <c r="F10959" s="230"/>
      <c r="H10959" s="220"/>
      <c r="I10959" s="223"/>
    </row>
    <row r="10960" spans="1:9">
      <c r="A10960" s="230"/>
      <c r="B10960" s="230"/>
      <c r="C10960" s="231"/>
      <c r="D10960" s="223"/>
      <c r="E10960" s="227"/>
      <c r="F10960" s="230"/>
      <c r="H10960" s="220"/>
      <c r="I10960" s="223"/>
    </row>
    <row r="10961" spans="1:9">
      <c r="A10961" s="230"/>
      <c r="B10961" s="230"/>
      <c r="C10961" s="231"/>
      <c r="D10961" s="223"/>
      <c r="E10961" s="227"/>
      <c r="F10961" s="230"/>
      <c r="H10961" s="220"/>
      <c r="I10961" s="223"/>
    </row>
    <row r="10962" spans="1:9">
      <c r="A10962" s="230"/>
      <c r="B10962" s="230"/>
      <c r="C10962" s="231"/>
      <c r="D10962" s="223"/>
      <c r="E10962" s="227"/>
      <c r="F10962" s="230"/>
      <c r="H10962" s="220"/>
      <c r="I10962" s="223"/>
    </row>
    <row r="10963" spans="1:9">
      <c r="A10963" s="230"/>
      <c r="B10963" s="230"/>
      <c r="C10963" s="231"/>
      <c r="D10963" s="223"/>
      <c r="E10963" s="227"/>
      <c r="F10963" s="230"/>
      <c r="H10963" s="220"/>
      <c r="I10963" s="223"/>
    </row>
    <row r="10964" spans="1:9">
      <c r="A10964" s="230"/>
      <c r="B10964" s="230"/>
      <c r="C10964" s="231"/>
      <c r="D10964" s="223"/>
      <c r="E10964" s="227"/>
      <c r="F10964" s="230"/>
      <c r="H10964" s="220"/>
      <c r="I10964" s="223"/>
    </row>
    <row r="10965" spans="1:9">
      <c r="A10965" s="230"/>
      <c r="B10965" s="230"/>
      <c r="C10965" s="231"/>
      <c r="D10965" s="223"/>
      <c r="E10965" s="227"/>
      <c r="F10965" s="230"/>
      <c r="H10965" s="220"/>
      <c r="I10965" s="223"/>
    </row>
    <row r="10966" spans="1:9">
      <c r="A10966" s="230"/>
      <c r="B10966" s="230"/>
      <c r="C10966" s="231"/>
      <c r="D10966" s="223"/>
      <c r="E10966" s="227"/>
      <c r="F10966" s="230"/>
      <c r="H10966" s="220"/>
      <c r="I10966" s="223"/>
    </row>
    <row r="10967" spans="1:9">
      <c r="A10967" s="230"/>
      <c r="B10967" s="230"/>
      <c r="C10967" s="231"/>
      <c r="D10967" s="223"/>
      <c r="E10967" s="227"/>
      <c r="F10967" s="230"/>
      <c r="H10967" s="220"/>
      <c r="I10967" s="223"/>
    </row>
    <row r="10968" spans="1:9">
      <c r="A10968" s="230"/>
      <c r="B10968" s="230"/>
      <c r="C10968" s="231"/>
      <c r="D10968" s="223"/>
      <c r="E10968" s="227"/>
      <c r="F10968" s="230"/>
      <c r="H10968" s="220"/>
      <c r="I10968" s="223"/>
    </row>
    <row r="10969" spans="1:9">
      <c r="A10969" s="230"/>
      <c r="B10969" s="230"/>
      <c r="C10969" s="231"/>
      <c r="D10969" s="223"/>
      <c r="E10969" s="227"/>
      <c r="F10969" s="230"/>
      <c r="H10969" s="220"/>
      <c r="I10969" s="223"/>
    </row>
    <row r="10970" spans="1:9">
      <c r="A10970" s="230"/>
      <c r="B10970" s="230"/>
      <c r="C10970" s="231"/>
      <c r="D10970" s="223"/>
      <c r="E10970" s="227"/>
      <c r="F10970" s="230"/>
      <c r="H10970" s="220"/>
      <c r="I10970" s="223"/>
    </row>
    <row r="10971" spans="1:9">
      <c r="A10971" s="230"/>
      <c r="B10971" s="230"/>
      <c r="C10971" s="231"/>
      <c r="D10971" s="223"/>
      <c r="E10971" s="227"/>
      <c r="F10971" s="230"/>
      <c r="H10971" s="220"/>
      <c r="I10971" s="223"/>
    </row>
    <row r="10972" spans="1:9">
      <c r="A10972" s="230"/>
      <c r="B10972" s="230"/>
      <c r="C10972" s="231"/>
      <c r="D10972" s="223"/>
      <c r="E10972" s="227"/>
      <c r="F10972" s="230"/>
      <c r="H10972" s="220"/>
      <c r="I10972" s="223"/>
    </row>
    <row r="10973" spans="1:9">
      <c r="A10973" s="230"/>
      <c r="B10973" s="230"/>
      <c r="C10973" s="231"/>
      <c r="D10973" s="223"/>
      <c r="E10973" s="227"/>
      <c r="F10973" s="230"/>
      <c r="H10973" s="220"/>
      <c r="I10973" s="223"/>
    </row>
    <row r="10974" spans="1:9">
      <c r="A10974" s="230"/>
      <c r="B10974" s="230"/>
      <c r="C10974" s="231"/>
      <c r="D10974" s="223"/>
      <c r="E10974" s="227"/>
      <c r="F10974" s="230"/>
      <c r="H10974" s="220"/>
      <c r="I10974" s="223"/>
    </row>
    <row r="10975" spans="1:9">
      <c r="A10975" s="230"/>
      <c r="B10975" s="230"/>
      <c r="C10975" s="231"/>
      <c r="D10975" s="223"/>
      <c r="E10975" s="227"/>
      <c r="F10975" s="230"/>
      <c r="H10975" s="220"/>
      <c r="I10975" s="223"/>
    </row>
    <row r="10976" spans="1:9">
      <c r="A10976" s="230"/>
      <c r="B10976" s="230"/>
      <c r="C10976" s="231"/>
      <c r="D10976" s="223"/>
      <c r="E10976" s="227"/>
      <c r="F10976" s="230"/>
      <c r="H10976" s="220"/>
      <c r="I10976" s="223"/>
    </row>
    <row r="10977" spans="1:9">
      <c r="A10977" s="230"/>
      <c r="B10977" s="230"/>
      <c r="C10977" s="231"/>
      <c r="D10977" s="223"/>
      <c r="E10977" s="227"/>
      <c r="F10977" s="230"/>
      <c r="H10977" s="220"/>
      <c r="I10977" s="223"/>
    </row>
    <row r="10978" spans="1:9">
      <c r="A10978" s="230"/>
      <c r="B10978" s="230"/>
      <c r="C10978" s="231"/>
      <c r="D10978" s="223"/>
      <c r="E10978" s="227"/>
      <c r="F10978" s="230"/>
      <c r="H10978" s="220"/>
      <c r="I10978" s="223"/>
    </row>
    <row r="10979" spans="1:9">
      <c r="A10979" s="230"/>
      <c r="B10979" s="230"/>
      <c r="C10979" s="231"/>
      <c r="D10979" s="223"/>
      <c r="E10979" s="227"/>
      <c r="F10979" s="230"/>
      <c r="H10979" s="220"/>
      <c r="I10979" s="223"/>
    </row>
    <row r="10980" spans="1:9">
      <c r="A10980" s="230"/>
      <c r="B10980" s="230"/>
      <c r="C10980" s="231"/>
      <c r="D10980" s="223"/>
      <c r="E10980" s="227"/>
      <c r="F10980" s="230"/>
      <c r="H10980" s="220"/>
      <c r="I10980" s="223"/>
    </row>
    <row r="10981" spans="1:9">
      <c r="A10981" s="230"/>
      <c r="B10981" s="230"/>
      <c r="C10981" s="231"/>
      <c r="D10981" s="223"/>
      <c r="E10981" s="227"/>
      <c r="F10981" s="230"/>
      <c r="H10981" s="220"/>
      <c r="I10981" s="223"/>
    </row>
    <row r="10982" spans="1:9">
      <c r="A10982" s="230"/>
      <c r="B10982" s="230"/>
      <c r="C10982" s="231"/>
      <c r="D10982" s="223"/>
      <c r="E10982" s="227"/>
      <c r="F10982" s="230"/>
      <c r="H10982" s="220"/>
      <c r="I10982" s="223"/>
    </row>
    <row r="10983" spans="1:9">
      <c r="A10983" s="230"/>
      <c r="B10983" s="230"/>
      <c r="C10983" s="231"/>
      <c r="D10983" s="223"/>
      <c r="E10983" s="227"/>
      <c r="F10983" s="230"/>
      <c r="H10983" s="220"/>
      <c r="I10983" s="223"/>
    </row>
    <row r="10984" spans="1:9">
      <c r="A10984" s="230"/>
      <c r="B10984" s="230"/>
      <c r="C10984" s="231"/>
      <c r="D10984" s="223"/>
      <c r="E10984" s="227"/>
      <c r="F10984" s="230"/>
      <c r="H10984" s="220"/>
      <c r="I10984" s="223"/>
    </row>
    <row r="10985" spans="1:9">
      <c r="A10985" s="230"/>
      <c r="B10985" s="230"/>
      <c r="C10985" s="231"/>
      <c r="D10985" s="223"/>
      <c r="E10985" s="227"/>
      <c r="F10985" s="230"/>
      <c r="H10985" s="220"/>
      <c r="I10985" s="223"/>
    </row>
    <row r="10986" spans="1:9">
      <c r="A10986" s="230"/>
      <c r="B10986" s="230"/>
      <c r="C10986" s="231"/>
      <c r="D10986" s="223"/>
      <c r="E10986" s="227"/>
      <c r="F10986" s="230"/>
      <c r="H10986" s="220"/>
      <c r="I10986" s="223"/>
    </row>
    <row r="10987" spans="1:9">
      <c r="A10987" s="230"/>
      <c r="B10987" s="230"/>
      <c r="C10987" s="231"/>
      <c r="D10987" s="223"/>
      <c r="E10987" s="227"/>
      <c r="F10987" s="230"/>
      <c r="H10987" s="220"/>
      <c r="I10987" s="223"/>
    </row>
    <row r="10988" spans="1:9">
      <c r="A10988" s="230"/>
      <c r="B10988" s="230"/>
      <c r="C10988" s="231"/>
      <c r="D10988" s="223"/>
      <c r="E10988" s="227"/>
      <c r="F10988" s="230"/>
      <c r="H10988" s="220"/>
      <c r="I10988" s="223"/>
    </row>
    <row r="10989" spans="1:9">
      <c r="A10989" s="230"/>
      <c r="B10989" s="230"/>
      <c r="C10989" s="231"/>
      <c r="D10989" s="223"/>
      <c r="E10989" s="227"/>
      <c r="F10989" s="230"/>
      <c r="H10989" s="220"/>
      <c r="I10989" s="223"/>
    </row>
    <row r="10990" spans="1:9">
      <c r="A10990" s="230"/>
      <c r="B10990" s="230"/>
      <c r="C10990" s="231"/>
      <c r="D10990" s="223"/>
      <c r="E10990" s="227"/>
      <c r="F10990" s="230"/>
      <c r="H10990" s="220"/>
      <c r="I10990" s="223"/>
    </row>
    <row r="10991" spans="1:9">
      <c r="A10991" s="230"/>
      <c r="B10991" s="230"/>
      <c r="C10991" s="231"/>
      <c r="D10991" s="223"/>
      <c r="E10991" s="227"/>
      <c r="F10991" s="230"/>
      <c r="H10991" s="220"/>
      <c r="I10991" s="223"/>
    </row>
    <row r="10992" spans="1:9">
      <c r="A10992" s="230"/>
      <c r="B10992" s="230"/>
      <c r="C10992" s="231"/>
      <c r="D10992" s="223"/>
      <c r="E10992" s="227"/>
      <c r="F10992" s="230"/>
      <c r="H10992" s="220"/>
      <c r="I10992" s="223"/>
    </row>
    <row r="10993" spans="1:9">
      <c r="A10993" s="230"/>
      <c r="B10993" s="230"/>
      <c r="C10993" s="231"/>
      <c r="D10993" s="223"/>
      <c r="E10993" s="227"/>
      <c r="F10993" s="230"/>
      <c r="H10993" s="220"/>
      <c r="I10993" s="223"/>
    </row>
    <row r="10994" spans="1:9">
      <c r="A10994" s="230"/>
      <c r="B10994" s="230"/>
      <c r="C10994" s="231"/>
      <c r="D10994" s="223"/>
      <c r="E10994" s="227"/>
      <c r="F10994" s="230"/>
      <c r="H10994" s="220"/>
      <c r="I10994" s="223"/>
    </row>
    <row r="10995" spans="1:9">
      <c r="A10995" s="230"/>
      <c r="B10995" s="230"/>
      <c r="C10995" s="231"/>
      <c r="D10995" s="223"/>
      <c r="E10995" s="227"/>
      <c r="F10995" s="230"/>
      <c r="H10995" s="220"/>
      <c r="I10995" s="223"/>
    </row>
    <row r="10996" spans="1:9">
      <c r="A10996" s="230"/>
      <c r="B10996" s="230"/>
      <c r="C10996" s="231"/>
      <c r="D10996" s="223"/>
      <c r="E10996" s="227"/>
      <c r="F10996" s="230"/>
      <c r="H10996" s="220"/>
      <c r="I10996" s="223"/>
    </row>
    <row r="10997" spans="1:9">
      <c r="A10997" s="230"/>
      <c r="B10997" s="230"/>
      <c r="C10997" s="231"/>
      <c r="D10997" s="223"/>
      <c r="E10997" s="227"/>
      <c r="F10997" s="230"/>
      <c r="H10997" s="220"/>
      <c r="I10997" s="223"/>
    </row>
    <row r="10998" spans="1:9">
      <c r="A10998" s="230"/>
      <c r="B10998" s="230"/>
      <c r="C10998" s="231"/>
      <c r="D10998" s="223"/>
      <c r="E10998" s="227"/>
      <c r="F10998" s="230"/>
      <c r="H10998" s="220"/>
      <c r="I10998" s="223"/>
    </row>
    <row r="10999" spans="1:9">
      <c r="A10999" s="230"/>
      <c r="B10999" s="230"/>
      <c r="C10999" s="231"/>
      <c r="D10999" s="223"/>
      <c r="E10999" s="227"/>
      <c r="F10999" s="230"/>
      <c r="H10999" s="220"/>
      <c r="I10999" s="223"/>
    </row>
    <row r="11000" spans="1:9">
      <c r="A11000" s="230"/>
      <c r="B11000" s="230"/>
      <c r="C11000" s="231"/>
      <c r="D11000" s="223"/>
      <c r="E11000" s="227"/>
      <c r="F11000" s="230"/>
      <c r="H11000" s="220"/>
      <c r="I11000" s="223"/>
    </row>
    <row r="11001" spans="1:9">
      <c r="A11001" s="230"/>
      <c r="B11001" s="230"/>
      <c r="C11001" s="231"/>
      <c r="D11001" s="223"/>
      <c r="E11001" s="227"/>
      <c r="F11001" s="230"/>
      <c r="H11001" s="220"/>
      <c r="I11001" s="223"/>
    </row>
    <row r="11002" spans="1:9">
      <c r="A11002" s="230"/>
      <c r="B11002" s="230"/>
      <c r="C11002" s="231"/>
      <c r="D11002" s="223"/>
      <c r="E11002" s="227"/>
      <c r="F11002" s="230"/>
      <c r="H11002" s="220"/>
      <c r="I11002" s="223"/>
    </row>
    <row r="11003" spans="1:9">
      <c r="A11003" s="230"/>
      <c r="B11003" s="230"/>
      <c r="C11003" s="231"/>
      <c r="D11003" s="223"/>
      <c r="E11003" s="227"/>
      <c r="F11003" s="230"/>
      <c r="H11003" s="220"/>
      <c r="I11003" s="223"/>
    </row>
    <row r="11004" spans="1:9">
      <c r="A11004" s="230"/>
      <c r="B11004" s="230"/>
      <c r="C11004" s="231"/>
      <c r="D11004" s="223"/>
      <c r="E11004" s="227"/>
      <c r="F11004" s="230"/>
      <c r="H11004" s="220"/>
      <c r="I11004" s="223"/>
    </row>
    <row r="11005" spans="1:9">
      <c r="A11005" s="230"/>
      <c r="B11005" s="230"/>
      <c r="C11005" s="231"/>
      <c r="D11005" s="223"/>
      <c r="E11005" s="227"/>
      <c r="F11005" s="230"/>
      <c r="H11005" s="220"/>
      <c r="I11005" s="223"/>
    </row>
    <row r="11006" spans="1:9">
      <c r="A11006" s="230"/>
      <c r="B11006" s="230"/>
      <c r="C11006" s="231"/>
      <c r="D11006" s="223"/>
      <c r="E11006" s="227"/>
      <c r="F11006" s="230"/>
      <c r="H11006" s="220"/>
      <c r="I11006" s="223"/>
    </row>
    <row r="11007" spans="1:9">
      <c r="A11007" s="230"/>
      <c r="B11007" s="230"/>
      <c r="C11007" s="231"/>
      <c r="D11007" s="223"/>
      <c r="E11007" s="227"/>
      <c r="F11007" s="230"/>
      <c r="H11007" s="220"/>
      <c r="I11007" s="223"/>
    </row>
    <row r="11008" spans="1:9">
      <c r="A11008" s="230"/>
      <c r="B11008" s="230"/>
      <c r="C11008" s="231"/>
      <c r="D11008" s="223"/>
      <c r="E11008" s="227"/>
      <c r="F11008" s="230"/>
      <c r="H11008" s="220"/>
      <c r="I11008" s="223"/>
    </row>
    <row r="11009" spans="1:9">
      <c r="A11009" s="230"/>
      <c r="B11009" s="230"/>
      <c r="C11009" s="231"/>
      <c r="D11009" s="223"/>
      <c r="E11009" s="227"/>
      <c r="F11009" s="230"/>
      <c r="H11009" s="220"/>
      <c r="I11009" s="223"/>
    </row>
    <row r="11010" spans="1:9">
      <c r="A11010" s="230"/>
      <c r="B11010" s="230"/>
      <c r="C11010" s="231"/>
      <c r="D11010" s="223"/>
      <c r="E11010" s="227"/>
      <c r="F11010" s="230"/>
      <c r="H11010" s="220"/>
      <c r="I11010" s="223"/>
    </row>
    <row r="11011" spans="1:9">
      <c r="A11011" s="230"/>
      <c r="B11011" s="230"/>
      <c r="C11011" s="231"/>
      <c r="D11011" s="223"/>
      <c r="E11011" s="227"/>
      <c r="F11011" s="230"/>
      <c r="H11011" s="220"/>
      <c r="I11011" s="223"/>
    </row>
    <row r="11012" spans="1:9">
      <c r="A11012" s="230"/>
      <c r="B11012" s="230"/>
      <c r="C11012" s="231"/>
      <c r="D11012" s="223"/>
      <c r="E11012" s="227"/>
      <c r="F11012" s="230"/>
      <c r="H11012" s="220"/>
      <c r="I11012" s="223"/>
    </row>
    <row r="11013" spans="1:9">
      <c r="A11013" s="230"/>
      <c r="B11013" s="230"/>
      <c r="C11013" s="231"/>
      <c r="D11013" s="223"/>
      <c r="E11013" s="227"/>
      <c r="F11013" s="230"/>
      <c r="H11013" s="220"/>
      <c r="I11013" s="223"/>
    </row>
    <row r="11014" spans="1:9">
      <c r="A11014" s="230"/>
      <c r="B11014" s="230"/>
      <c r="C11014" s="231"/>
      <c r="D11014" s="223"/>
      <c r="E11014" s="227"/>
      <c r="F11014" s="230"/>
      <c r="H11014" s="220"/>
      <c r="I11014" s="223"/>
    </row>
    <row r="11015" spans="1:9">
      <c r="A11015" s="230"/>
      <c r="B11015" s="230"/>
      <c r="C11015" s="231"/>
      <c r="D11015" s="223"/>
      <c r="E11015" s="227"/>
      <c r="F11015" s="230"/>
      <c r="H11015" s="220"/>
      <c r="I11015" s="223"/>
    </row>
    <row r="11016" spans="1:9">
      <c r="A11016" s="230"/>
      <c r="B11016" s="230"/>
      <c r="C11016" s="231"/>
      <c r="D11016" s="223"/>
      <c r="E11016" s="227"/>
      <c r="F11016" s="230"/>
      <c r="H11016" s="220"/>
      <c r="I11016" s="223"/>
    </row>
    <row r="11017" spans="1:9">
      <c r="A11017" s="230"/>
      <c r="B11017" s="230"/>
      <c r="C11017" s="231"/>
      <c r="D11017" s="223"/>
      <c r="E11017" s="227"/>
      <c r="F11017" s="230"/>
      <c r="H11017" s="220"/>
      <c r="I11017" s="223"/>
    </row>
    <row r="11018" spans="1:9">
      <c r="A11018" s="230"/>
      <c r="B11018" s="230"/>
      <c r="C11018" s="231"/>
      <c r="D11018" s="223"/>
      <c r="E11018" s="227"/>
      <c r="F11018" s="230"/>
      <c r="H11018" s="220"/>
      <c r="I11018" s="223"/>
    </row>
    <row r="11019" spans="1:9">
      <c r="A11019" s="230"/>
      <c r="B11019" s="230"/>
      <c r="C11019" s="231"/>
      <c r="D11019" s="223"/>
      <c r="E11019" s="227"/>
      <c r="F11019" s="230"/>
      <c r="H11019" s="220"/>
      <c r="I11019" s="223"/>
    </row>
    <row r="11020" spans="1:9">
      <c r="A11020" s="230"/>
      <c r="B11020" s="230"/>
      <c r="C11020" s="231"/>
      <c r="D11020" s="223"/>
      <c r="E11020" s="227"/>
      <c r="F11020" s="230"/>
      <c r="H11020" s="220"/>
      <c r="I11020" s="223"/>
    </row>
    <row r="11021" spans="1:9">
      <c r="A11021" s="230"/>
      <c r="B11021" s="230"/>
      <c r="C11021" s="231"/>
      <c r="D11021" s="223"/>
      <c r="E11021" s="227"/>
      <c r="F11021" s="230"/>
      <c r="H11021" s="220"/>
      <c r="I11021" s="223"/>
    </row>
    <row r="11022" spans="1:9">
      <c r="A11022" s="230"/>
      <c r="B11022" s="230"/>
      <c r="C11022" s="231"/>
      <c r="D11022" s="223"/>
      <c r="E11022" s="227"/>
      <c r="F11022" s="230"/>
      <c r="H11022" s="220"/>
      <c r="I11022" s="223"/>
    </row>
    <row r="11023" spans="1:9">
      <c r="A11023" s="230"/>
      <c r="B11023" s="230"/>
      <c r="C11023" s="231"/>
      <c r="D11023" s="223"/>
      <c r="E11023" s="227"/>
      <c r="F11023" s="230"/>
      <c r="H11023" s="220"/>
      <c r="I11023" s="223"/>
    </row>
    <row r="11024" spans="1:9">
      <c r="A11024" s="230"/>
      <c r="B11024" s="230"/>
      <c r="C11024" s="231"/>
      <c r="D11024" s="223"/>
      <c r="E11024" s="227"/>
      <c r="F11024" s="230"/>
      <c r="H11024" s="220"/>
      <c r="I11024" s="223"/>
    </row>
    <row r="11025" spans="1:9">
      <c r="A11025" s="230"/>
      <c r="B11025" s="230"/>
      <c r="C11025" s="231"/>
      <c r="D11025" s="223"/>
      <c r="E11025" s="227"/>
      <c r="F11025" s="230"/>
      <c r="H11025" s="220"/>
      <c r="I11025" s="223"/>
    </row>
    <row r="11026" spans="1:9">
      <c r="A11026" s="230"/>
      <c r="B11026" s="230"/>
      <c r="C11026" s="231"/>
      <c r="D11026" s="223"/>
      <c r="E11026" s="227"/>
      <c r="F11026" s="230"/>
      <c r="H11026" s="220"/>
      <c r="I11026" s="223"/>
    </row>
    <row r="11027" spans="1:9">
      <c r="A11027" s="230"/>
      <c r="B11027" s="230"/>
      <c r="C11027" s="231"/>
      <c r="D11027" s="223"/>
      <c r="E11027" s="227"/>
      <c r="F11027" s="230"/>
      <c r="H11027" s="220"/>
      <c r="I11027" s="223"/>
    </row>
    <row r="11028" spans="1:9">
      <c r="A11028" s="230"/>
      <c r="B11028" s="230"/>
      <c r="C11028" s="231"/>
      <c r="D11028" s="223"/>
      <c r="E11028" s="227"/>
      <c r="F11028" s="230"/>
      <c r="H11028" s="220"/>
      <c r="I11028" s="223"/>
    </row>
    <row r="11029" spans="1:9">
      <c r="A11029" s="230"/>
      <c r="B11029" s="230"/>
      <c r="C11029" s="231"/>
      <c r="D11029" s="223"/>
      <c r="E11029" s="227"/>
      <c r="F11029" s="230"/>
      <c r="H11029" s="220"/>
      <c r="I11029" s="223"/>
    </row>
    <row r="11030" spans="1:9">
      <c r="A11030" s="230"/>
      <c r="B11030" s="230"/>
      <c r="C11030" s="231"/>
      <c r="D11030" s="223"/>
      <c r="E11030" s="227"/>
      <c r="F11030" s="230"/>
      <c r="H11030" s="220"/>
      <c r="I11030" s="223"/>
    </row>
    <row r="11031" spans="1:9">
      <c r="A11031" s="230"/>
      <c r="B11031" s="230"/>
      <c r="C11031" s="231"/>
      <c r="D11031" s="223"/>
      <c r="E11031" s="227"/>
      <c r="F11031" s="230"/>
      <c r="H11031" s="220"/>
      <c r="I11031" s="223"/>
    </row>
    <row r="11032" spans="1:9">
      <c r="A11032" s="230"/>
      <c r="B11032" s="230"/>
      <c r="C11032" s="231"/>
      <c r="D11032" s="223"/>
      <c r="E11032" s="227"/>
      <c r="F11032" s="230"/>
      <c r="H11032" s="220"/>
      <c r="I11032" s="223"/>
    </row>
    <row r="11033" spans="1:9">
      <c r="A11033" s="230"/>
      <c r="B11033" s="230"/>
      <c r="C11033" s="231"/>
      <c r="D11033" s="223"/>
      <c r="E11033" s="227"/>
      <c r="F11033" s="230"/>
      <c r="H11033" s="220"/>
      <c r="I11033" s="223"/>
    </row>
    <row r="11034" spans="1:9">
      <c r="A11034" s="230"/>
      <c r="B11034" s="230"/>
      <c r="C11034" s="231"/>
      <c r="D11034" s="223"/>
      <c r="E11034" s="227"/>
      <c r="F11034" s="230"/>
      <c r="H11034" s="220"/>
      <c r="I11034" s="223"/>
    </row>
    <row r="11035" spans="1:9">
      <c r="A11035" s="230"/>
      <c r="B11035" s="230"/>
      <c r="C11035" s="231"/>
      <c r="D11035" s="223"/>
      <c r="E11035" s="227"/>
      <c r="F11035" s="230"/>
      <c r="H11035" s="220"/>
      <c r="I11035" s="223"/>
    </row>
    <row r="11036" spans="1:9">
      <c r="A11036" s="230"/>
      <c r="B11036" s="230"/>
      <c r="C11036" s="231"/>
      <c r="D11036" s="223"/>
      <c r="E11036" s="227"/>
      <c r="F11036" s="230"/>
      <c r="H11036" s="220"/>
      <c r="I11036" s="223"/>
    </row>
    <row r="11037" spans="1:9">
      <c r="A11037" s="230"/>
      <c r="B11037" s="230"/>
      <c r="C11037" s="231"/>
      <c r="D11037" s="223"/>
      <c r="E11037" s="227"/>
      <c r="F11037" s="230"/>
      <c r="H11037" s="220"/>
      <c r="I11037" s="223"/>
    </row>
    <row r="11038" spans="1:9">
      <c r="A11038" s="230"/>
      <c r="B11038" s="230"/>
      <c r="C11038" s="231"/>
      <c r="D11038" s="223"/>
      <c r="E11038" s="227"/>
      <c r="F11038" s="230"/>
      <c r="H11038" s="220"/>
      <c r="I11038" s="223"/>
    </row>
    <row r="11039" spans="1:9">
      <c r="A11039" s="230"/>
      <c r="B11039" s="230"/>
      <c r="C11039" s="231"/>
      <c r="D11039" s="223"/>
      <c r="E11039" s="227"/>
      <c r="F11039" s="230"/>
      <c r="H11039" s="220"/>
      <c r="I11039" s="223"/>
    </row>
    <row r="11040" spans="1:9">
      <c r="A11040" s="230"/>
      <c r="B11040" s="230"/>
      <c r="C11040" s="231"/>
      <c r="D11040" s="223"/>
      <c r="E11040" s="227"/>
      <c r="F11040" s="230"/>
      <c r="H11040" s="220"/>
      <c r="I11040" s="223"/>
    </row>
    <row r="11041" spans="1:9">
      <c r="A11041" s="230"/>
      <c r="B11041" s="230"/>
      <c r="C11041" s="231"/>
      <c r="D11041" s="223"/>
      <c r="E11041" s="227"/>
      <c r="F11041" s="230"/>
      <c r="H11041" s="220"/>
      <c r="I11041" s="223"/>
    </row>
    <row r="11042" spans="1:9">
      <c r="A11042" s="230"/>
      <c r="B11042" s="230"/>
      <c r="C11042" s="231"/>
      <c r="D11042" s="223"/>
      <c r="E11042" s="227"/>
      <c r="F11042" s="230"/>
      <c r="H11042" s="220"/>
      <c r="I11042" s="223"/>
    </row>
    <row r="11043" spans="1:9">
      <c r="A11043" s="230"/>
      <c r="B11043" s="230"/>
      <c r="C11043" s="231"/>
      <c r="D11043" s="223"/>
      <c r="E11043" s="227"/>
      <c r="F11043" s="230"/>
      <c r="H11043" s="220"/>
      <c r="I11043" s="223"/>
    </row>
    <row r="11044" spans="1:9">
      <c r="A11044" s="230"/>
      <c r="B11044" s="230"/>
      <c r="C11044" s="231"/>
      <c r="D11044" s="223"/>
      <c r="E11044" s="227"/>
      <c r="F11044" s="230"/>
      <c r="H11044" s="220"/>
      <c r="I11044" s="223"/>
    </row>
    <row r="11045" spans="1:9">
      <c r="A11045" s="230"/>
      <c r="B11045" s="230"/>
      <c r="C11045" s="231"/>
      <c r="D11045" s="223"/>
      <c r="E11045" s="227"/>
      <c r="F11045" s="230"/>
      <c r="H11045" s="220"/>
      <c r="I11045" s="223"/>
    </row>
    <row r="11046" spans="1:9">
      <c r="A11046" s="230"/>
      <c r="B11046" s="230"/>
      <c r="C11046" s="231"/>
      <c r="D11046" s="223"/>
      <c r="E11046" s="227"/>
      <c r="F11046" s="230"/>
      <c r="H11046" s="220"/>
      <c r="I11046" s="223"/>
    </row>
    <row r="11047" spans="1:9">
      <c r="A11047" s="230"/>
      <c r="B11047" s="230"/>
      <c r="C11047" s="231"/>
      <c r="D11047" s="223"/>
      <c r="E11047" s="227"/>
      <c r="F11047" s="230"/>
      <c r="H11047" s="220"/>
      <c r="I11047" s="223"/>
    </row>
    <row r="11048" spans="1:9">
      <c r="A11048" s="230"/>
      <c r="B11048" s="230"/>
      <c r="C11048" s="231"/>
      <c r="D11048" s="223"/>
      <c r="E11048" s="227"/>
      <c r="F11048" s="230"/>
      <c r="H11048" s="220"/>
      <c r="I11048" s="223"/>
    </row>
    <row r="11049" spans="1:9">
      <c r="A11049" s="230"/>
      <c r="B11049" s="230"/>
      <c r="C11049" s="231"/>
      <c r="D11049" s="223"/>
      <c r="E11049" s="227"/>
      <c r="F11049" s="230"/>
      <c r="H11049" s="220"/>
      <c r="I11049" s="223"/>
    </row>
    <row r="11050" spans="1:9">
      <c r="A11050" s="230"/>
      <c r="B11050" s="230"/>
      <c r="C11050" s="231"/>
      <c r="D11050" s="223"/>
      <c r="E11050" s="227"/>
      <c r="F11050" s="230"/>
      <c r="H11050" s="220"/>
      <c r="I11050" s="223"/>
    </row>
    <row r="11051" spans="1:9">
      <c r="A11051" s="230"/>
      <c r="B11051" s="230"/>
      <c r="C11051" s="231"/>
      <c r="D11051" s="223"/>
      <c r="E11051" s="227"/>
      <c r="F11051" s="230"/>
      <c r="H11051" s="220"/>
      <c r="I11051" s="223"/>
    </row>
    <row r="11052" spans="1:9">
      <c r="A11052" s="230"/>
      <c r="B11052" s="230"/>
      <c r="C11052" s="231"/>
      <c r="D11052" s="223"/>
      <c r="E11052" s="227"/>
      <c r="F11052" s="230"/>
      <c r="H11052" s="220"/>
      <c r="I11052" s="223"/>
    </row>
    <row r="11053" spans="1:9">
      <c r="A11053" s="230"/>
      <c r="B11053" s="230"/>
      <c r="C11053" s="231"/>
      <c r="D11053" s="223"/>
      <c r="E11053" s="227"/>
      <c r="F11053" s="230"/>
      <c r="H11053" s="220"/>
      <c r="I11053" s="223"/>
    </row>
    <row r="11054" spans="1:9">
      <c r="A11054" s="230"/>
      <c r="B11054" s="230"/>
      <c r="C11054" s="231"/>
      <c r="D11054" s="223"/>
      <c r="E11054" s="227"/>
      <c r="F11054" s="230"/>
      <c r="H11054" s="220"/>
      <c r="I11054" s="223"/>
    </row>
    <row r="11055" spans="1:9">
      <c r="A11055" s="230"/>
      <c r="B11055" s="230"/>
      <c r="C11055" s="231"/>
      <c r="D11055" s="223"/>
      <c r="E11055" s="227"/>
      <c r="F11055" s="230"/>
      <c r="H11055" s="220"/>
      <c r="I11055" s="223"/>
    </row>
    <row r="11056" spans="1:9">
      <c r="A11056" s="230"/>
      <c r="B11056" s="230"/>
      <c r="C11056" s="231"/>
      <c r="D11056" s="223"/>
      <c r="E11056" s="227"/>
      <c r="F11056" s="230"/>
      <c r="H11056" s="220"/>
      <c r="I11056" s="223"/>
    </row>
    <row r="11057" spans="1:9">
      <c r="A11057" s="230"/>
      <c r="B11057" s="230"/>
      <c r="C11057" s="231"/>
      <c r="D11057" s="223"/>
      <c r="E11057" s="227"/>
      <c r="F11057" s="230"/>
      <c r="H11057" s="220"/>
      <c r="I11057" s="223"/>
    </row>
    <row r="11058" spans="1:9">
      <c r="A11058" s="230"/>
      <c r="B11058" s="230"/>
      <c r="C11058" s="231"/>
      <c r="D11058" s="223"/>
      <c r="E11058" s="227"/>
      <c r="F11058" s="230"/>
      <c r="H11058" s="220"/>
      <c r="I11058" s="223"/>
    </row>
    <row r="11059" spans="1:9">
      <c r="A11059" s="230"/>
      <c r="B11059" s="230"/>
      <c r="C11059" s="231"/>
      <c r="D11059" s="223"/>
      <c r="E11059" s="227"/>
      <c r="F11059" s="230"/>
      <c r="H11059" s="220"/>
      <c r="I11059" s="223"/>
    </row>
    <row r="11060" spans="1:9">
      <c r="A11060" s="230"/>
      <c r="B11060" s="230"/>
      <c r="C11060" s="231"/>
      <c r="D11060" s="223"/>
      <c r="E11060" s="227"/>
      <c r="F11060" s="230"/>
      <c r="H11060" s="220"/>
      <c r="I11060" s="223"/>
    </row>
    <row r="11061" spans="1:9">
      <c r="A11061" s="230"/>
      <c r="B11061" s="230"/>
      <c r="C11061" s="231"/>
      <c r="D11061" s="223"/>
      <c r="E11061" s="227"/>
      <c r="F11061" s="230"/>
      <c r="H11061" s="220"/>
      <c r="I11061" s="223"/>
    </row>
    <row r="11062" spans="1:9">
      <c r="A11062" s="230"/>
      <c r="B11062" s="230"/>
      <c r="C11062" s="231"/>
      <c r="D11062" s="223"/>
      <c r="E11062" s="227"/>
      <c r="F11062" s="230"/>
      <c r="H11062" s="220"/>
      <c r="I11062" s="223"/>
    </row>
    <row r="11063" spans="1:9">
      <c r="A11063" s="230"/>
      <c r="B11063" s="230"/>
      <c r="C11063" s="231"/>
      <c r="D11063" s="223"/>
      <c r="E11063" s="227"/>
      <c r="F11063" s="230"/>
      <c r="H11063" s="220"/>
      <c r="I11063" s="223"/>
    </row>
    <row r="11064" spans="1:9">
      <c r="A11064" s="230"/>
      <c r="B11064" s="230"/>
      <c r="C11064" s="231"/>
      <c r="D11064" s="223"/>
      <c r="E11064" s="227"/>
      <c r="F11064" s="230"/>
      <c r="H11064" s="220"/>
      <c r="I11064" s="223"/>
    </row>
    <row r="11065" spans="1:9">
      <c r="A11065" s="230"/>
      <c r="B11065" s="230"/>
      <c r="C11065" s="231"/>
      <c r="D11065" s="223"/>
      <c r="E11065" s="227"/>
      <c r="F11065" s="230"/>
      <c r="H11065" s="220"/>
      <c r="I11065" s="223"/>
    </row>
    <row r="11066" spans="1:9">
      <c r="A11066" s="230"/>
      <c r="B11066" s="230"/>
      <c r="C11066" s="231"/>
      <c r="D11066" s="223"/>
      <c r="E11066" s="227"/>
      <c r="F11066" s="230"/>
      <c r="H11066" s="220"/>
      <c r="I11066" s="223"/>
    </row>
    <row r="11067" spans="1:9">
      <c r="A11067" s="230"/>
      <c r="B11067" s="230"/>
      <c r="C11067" s="231"/>
      <c r="D11067" s="223"/>
      <c r="E11067" s="227"/>
      <c r="F11067" s="230"/>
      <c r="H11067" s="220"/>
      <c r="I11067" s="223"/>
    </row>
    <row r="11068" spans="1:9">
      <c r="A11068" s="230"/>
      <c r="B11068" s="230"/>
      <c r="C11068" s="231"/>
      <c r="D11068" s="223"/>
      <c r="E11068" s="227"/>
      <c r="F11068" s="230"/>
      <c r="H11068" s="220"/>
      <c r="I11068" s="223"/>
    </row>
    <row r="11069" spans="1:9">
      <c r="A11069" s="230"/>
      <c r="B11069" s="230"/>
      <c r="C11069" s="231"/>
      <c r="D11069" s="223"/>
      <c r="E11069" s="227"/>
      <c r="F11069" s="230"/>
      <c r="H11069" s="220"/>
      <c r="I11069" s="223"/>
    </row>
    <row r="11070" spans="1:9">
      <c r="A11070" s="230"/>
      <c r="B11070" s="230"/>
      <c r="C11070" s="231"/>
      <c r="D11070" s="223"/>
      <c r="E11070" s="227"/>
      <c r="F11070" s="230"/>
      <c r="H11070" s="220"/>
      <c r="I11070" s="223"/>
    </row>
    <row r="11071" spans="1:9">
      <c r="A11071" s="230"/>
      <c r="B11071" s="230"/>
      <c r="C11071" s="231"/>
      <c r="D11071" s="223"/>
      <c r="E11071" s="227"/>
      <c r="F11071" s="230"/>
      <c r="H11071" s="220"/>
      <c r="I11071" s="223"/>
    </row>
    <row r="11072" spans="1:9">
      <c r="A11072" s="230"/>
      <c r="B11072" s="230"/>
      <c r="C11072" s="231"/>
      <c r="D11072" s="223"/>
      <c r="E11072" s="227"/>
      <c r="F11072" s="230"/>
      <c r="H11072" s="220"/>
      <c r="I11072" s="223"/>
    </row>
    <row r="11073" spans="1:9">
      <c r="A11073" s="230"/>
      <c r="B11073" s="230"/>
      <c r="C11073" s="231"/>
      <c r="D11073" s="223"/>
      <c r="E11073" s="227"/>
      <c r="F11073" s="230"/>
      <c r="H11073" s="220"/>
      <c r="I11073" s="223"/>
    </row>
    <row r="11074" spans="1:9">
      <c r="A11074" s="230"/>
      <c r="B11074" s="230"/>
      <c r="C11074" s="231"/>
      <c r="D11074" s="223"/>
      <c r="E11074" s="227"/>
      <c r="F11074" s="230"/>
      <c r="H11074" s="220"/>
      <c r="I11074" s="223"/>
    </row>
    <row r="11075" spans="1:9">
      <c r="A11075" s="230"/>
      <c r="B11075" s="230"/>
      <c r="C11075" s="231"/>
      <c r="D11075" s="223"/>
      <c r="E11075" s="227"/>
      <c r="F11075" s="230"/>
      <c r="H11075" s="220"/>
      <c r="I11075" s="223"/>
    </row>
    <row r="11076" spans="1:9">
      <c r="A11076" s="230"/>
      <c r="B11076" s="230"/>
      <c r="C11076" s="231"/>
      <c r="D11076" s="223"/>
      <c r="E11076" s="227"/>
      <c r="F11076" s="230"/>
      <c r="H11076" s="220"/>
      <c r="I11076" s="223"/>
    </row>
    <row r="11077" spans="1:9">
      <c r="A11077" s="230"/>
      <c r="B11077" s="230"/>
      <c r="C11077" s="231"/>
      <c r="D11077" s="223"/>
      <c r="E11077" s="227"/>
      <c r="F11077" s="230"/>
      <c r="H11077" s="220"/>
      <c r="I11077" s="223"/>
    </row>
    <row r="11078" spans="1:9">
      <c r="A11078" s="230"/>
      <c r="B11078" s="230"/>
      <c r="C11078" s="231"/>
      <c r="D11078" s="223"/>
      <c r="E11078" s="227"/>
      <c r="F11078" s="230"/>
      <c r="H11078" s="220"/>
      <c r="I11078" s="223"/>
    </row>
    <row r="11079" spans="1:9">
      <c r="A11079" s="230"/>
      <c r="B11079" s="230"/>
      <c r="C11079" s="231"/>
      <c r="D11079" s="223"/>
      <c r="E11079" s="227"/>
      <c r="F11079" s="230"/>
      <c r="H11079" s="220"/>
      <c r="I11079" s="223"/>
    </row>
    <row r="11080" spans="1:9">
      <c r="A11080" s="230"/>
      <c r="B11080" s="230"/>
      <c r="C11080" s="231"/>
      <c r="D11080" s="223"/>
      <c r="E11080" s="227"/>
      <c r="F11080" s="230"/>
      <c r="H11080" s="220"/>
      <c r="I11080" s="223"/>
    </row>
    <row r="11081" spans="1:9">
      <c r="A11081" s="230"/>
      <c r="B11081" s="230"/>
      <c r="C11081" s="231"/>
      <c r="D11081" s="223"/>
      <c r="E11081" s="227"/>
      <c r="F11081" s="230"/>
      <c r="H11081" s="220"/>
      <c r="I11081" s="223"/>
    </row>
    <row r="11082" spans="1:9">
      <c r="A11082" s="230"/>
      <c r="B11082" s="230"/>
      <c r="C11082" s="231"/>
      <c r="D11082" s="223"/>
      <c r="E11082" s="227"/>
      <c r="F11082" s="230"/>
      <c r="H11082" s="220"/>
      <c r="I11082" s="223"/>
    </row>
    <row r="11083" spans="1:9">
      <c r="A11083" s="230"/>
      <c r="B11083" s="230"/>
      <c r="C11083" s="231"/>
      <c r="D11083" s="223"/>
      <c r="E11083" s="227"/>
      <c r="F11083" s="230"/>
      <c r="H11083" s="220"/>
      <c r="I11083" s="223"/>
    </row>
    <row r="11084" spans="1:9">
      <c r="A11084" s="230"/>
      <c r="B11084" s="230"/>
      <c r="C11084" s="231"/>
      <c r="D11084" s="223"/>
      <c r="E11084" s="227"/>
      <c r="F11084" s="230"/>
      <c r="H11084" s="220"/>
      <c r="I11084" s="223"/>
    </row>
    <row r="11085" spans="1:9">
      <c r="A11085" s="230"/>
      <c r="B11085" s="230"/>
      <c r="C11085" s="231"/>
      <c r="D11085" s="223"/>
      <c r="E11085" s="227"/>
      <c r="F11085" s="230"/>
      <c r="H11085" s="220"/>
      <c r="I11085" s="223"/>
    </row>
    <row r="11086" spans="1:9">
      <c r="A11086" s="230"/>
      <c r="B11086" s="230"/>
      <c r="C11086" s="231"/>
      <c r="D11086" s="223"/>
      <c r="E11086" s="227"/>
      <c r="F11086" s="230"/>
      <c r="H11086" s="220"/>
      <c r="I11086" s="223"/>
    </row>
    <row r="11087" spans="1:9">
      <c r="A11087" s="230"/>
      <c r="B11087" s="230"/>
      <c r="C11087" s="231"/>
      <c r="D11087" s="223"/>
      <c r="E11087" s="227"/>
      <c r="F11087" s="230"/>
      <c r="H11087" s="220"/>
      <c r="I11087" s="223"/>
    </row>
    <row r="11088" spans="1:9">
      <c r="A11088" s="230"/>
      <c r="B11088" s="230"/>
      <c r="C11088" s="231"/>
      <c r="D11088" s="223"/>
      <c r="E11088" s="227"/>
      <c r="F11088" s="230"/>
      <c r="H11088" s="220"/>
      <c r="I11088" s="223"/>
    </row>
    <row r="11089" spans="1:9">
      <c r="A11089" s="230"/>
      <c r="B11089" s="230"/>
      <c r="C11089" s="231"/>
      <c r="D11089" s="223"/>
      <c r="E11089" s="227"/>
      <c r="F11089" s="230"/>
      <c r="H11089" s="220"/>
      <c r="I11089" s="223"/>
    </row>
    <row r="11090" spans="1:9">
      <c r="A11090" s="230"/>
      <c r="B11090" s="230"/>
      <c r="C11090" s="231"/>
      <c r="D11090" s="223"/>
      <c r="E11090" s="227"/>
      <c r="F11090" s="230"/>
      <c r="H11090" s="220"/>
      <c r="I11090" s="223"/>
    </row>
    <row r="11091" spans="1:9">
      <c r="A11091" s="230"/>
      <c r="B11091" s="230"/>
      <c r="C11091" s="231"/>
      <c r="D11091" s="223"/>
      <c r="E11091" s="227"/>
      <c r="F11091" s="230"/>
      <c r="H11091" s="220"/>
      <c r="I11091" s="223"/>
    </row>
    <row r="11092" spans="1:9">
      <c r="A11092" s="230"/>
      <c r="B11092" s="230"/>
      <c r="C11092" s="231"/>
      <c r="D11092" s="223"/>
      <c r="E11092" s="227"/>
      <c r="F11092" s="230"/>
      <c r="H11092" s="220"/>
      <c r="I11092" s="223"/>
    </row>
    <row r="11093" spans="1:9">
      <c r="A11093" s="230"/>
      <c r="B11093" s="230"/>
      <c r="C11093" s="231"/>
      <c r="D11093" s="223"/>
      <c r="E11093" s="227"/>
      <c r="F11093" s="230"/>
      <c r="H11093" s="220"/>
      <c r="I11093" s="223"/>
    </row>
    <row r="11094" spans="1:9">
      <c r="A11094" s="230"/>
      <c r="B11094" s="230"/>
      <c r="C11094" s="231"/>
      <c r="D11094" s="223"/>
      <c r="E11094" s="227"/>
      <c r="F11094" s="230"/>
      <c r="H11094" s="220"/>
      <c r="I11094" s="223"/>
    </row>
    <row r="11095" spans="1:9">
      <c r="A11095" s="230"/>
      <c r="B11095" s="230"/>
      <c r="C11095" s="231"/>
      <c r="D11095" s="223"/>
      <c r="E11095" s="227"/>
      <c r="F11095" s="230"/>
      <c r="H11095" s="220"/>
      <c r="I11095" s="223"/>
    </row>
    <row r="11096" spans="1:9">
      <c r="A11096" s="230"/>
      <c r="B11096" s="230"/>
      <c r="C11096" s="231"/>
      <c r="D11096" s="223"/>
      <c r="E11096" s="227"/>
      <c r="F11096" s="230"/>
      <c r="H11096" s="220"/>
      <c r="I11096" s="223"/>
    </row>
    <row r="11097" spans="1:9">
      <c r="A11097" s="230"/>
      <c r="B11097" s="230"/>
      <c r="C11097" s="231"/>
      <c r="D11097" s="223"/>
      <c r="E11097" s="227"/>
      <c r="F11097" s="230"/>
      <c r="H11097" s="220"/>
      <c r="I11097" s="223"/>
    </row>
    <row r="11098" spans="1:9">
      <c r="A11098" s="230"/>
      <c r="B11098" s="230"/>
      <c r="C11098" s="231"/>
      <c r="D11098" s="223"/>
      <c r="E11098" s="227"/>
      <c r="F11098" s="230"/>
      <c r="H11098" s="220"/>
      <c r="I11098" s="223"/>
    </row>
    <row r="11099" spans="1:9">
      <c r="A11099" s="230"/>
      <c r="B11099" s="230"/>
      <c r="C11099" s="231"/>
      <c r="D11099" s="223"/>
      <c r="E11099" s="227"/>
      <c r="F11099" s="230"/>
      <c r="H11099" s="220"/>
      <c r="I11099" s="223"/>
    </row>
    <row r="11100" spans="1:9">
      <c r="A11100" s="230"/>
      <c r="B11100" s="230"/>
      <c r="C11100" s="231"/>
      <c r="D11100" s="223"/>
      <c r="E11100" s="227"/>
      <c r="F11100" s="230"/>
      <c r="H11100" s="220"/>
      <c r="I11100" s="223"/>
    </row>
    <row r="11101" spans="1:9">
      <c r="A11101" s="230"/>
      <c r="B11101" s="230"/>
      <c r="C11101" s="231"/>
      <c r="D11101" s="223"/>
      <c r="E11101" s="227"/>
      <c r="F11101" s="230"/>
      <c r="H11101" s="220"/>
      <c r="I11101" s="223"/>
    </row>
    <row r="11102" spans="1:9">
      <c r="A11102" s="230"/>
      <c r="B11102" s="230"/>
      <c r="C11102" s="231"/>
      <c r="D11102" s="223"/>
      <c r="E11102" s="227"/>
      <c r="F11102" s="230"/>
      <c r="H11102" s="220"/>
      <c r="I11102" s="223"/>
    </row>
    <row r="11103" spans="1:9">
      <c r="A11103" s="230"/>
      <c r="B11103" s="230"/>
      <c r="C11103" s="231"/>
      <c r="D11103" s="223"/>
      <c r="E11103" s="227"/>
      <c r="F11103" s="230"/>
      <c r="H11103" s="220"/>
      <c r="I11103" s="223"/>
    </row>
    <row r="11104" spans="1:9">
      <c r="A11104" s="230"/>
      <c r="B11104" s="230"/>
      <c r="C11104" s="231"/>
      <c r="D11104" s="223"/>
      <c r="E11104" s="227"/>
      <c r="F11104" s="230"/>
      <c r="H11104" s="220"/>
      <c r="I11104" s="223"/>
    </row>
    <row r="11105" spans="1:9">
      <c r="A11105" s="230"/>
      <c r="B11105" s="230"/>
      <c r="C11105" s="231"/>
      <c r="D11105" s="223"/>
      <c r="E11105" s="227"/>
      <c r="F11105" s="230"/>
      <c r="H11105" s="220"/>
      <c r="I11105" s="223"/>
    </row>
    <row r="11106" spans="1:9">
      <c r="A11106" s="230"/>
      <c r="B11106" s="230"/>
      <c r="C11106" s="231"/>
      <c r="D11106" s="223"/>
      <c r="E11106" s="227"/>
      <c r="F11106" s="230"/>
      <c r="H11106" s="220"/>
      <c r="I11106" s="223"/>
    </row>
    <row r="11107" spans="1:9">
      <c r="A11107" s="230"/>
      <c r="B11107" s="230"/>
      <c r="C11107" s="231"/>
      <c r="D11107" s="223"/>
      <c r="E11107" s="227"/>
      <c r="F11107" s="230"/>
      <c r="H11107" s="220"/>
      <c r="I11107" s="223"/>
    </row>
    <row r="11108" spans="1:9">
      <c r="A11108" s="230"/>
      <c r="B11108" s="230"/>
      <c r="C11108" s="231"/>
      <c r="D11108" s="223"/>
      <c r="E11108" s="227"/>
      <c r="F11108" s="230"/>
      <c r="H11108" s="220"/>
      <c r="I11108" s="223"/>
    </row>
    <row r="11109" spans="1:9">
      <c r="A11109" s="230"/>
      <c r="B11109" s="230"/>
      <c r="C11109" s="231"/>
      <c r="D11109" s="223"/>
      <c r="E11109" s="227"/>
      <c r="F11109" s="230"/>
      <c r="H11109" s="220"/>
      <c r="I11109" s="223"/>
    </row>
    <row r="11110" spans="1:9">
      <c r="A11110" s="230"/>
      <c r="B11110" s="230"/>
      <c r="C11110" s="231"/>
      <c r="D11110" s="223"/>
      <c r="E11110" s="227"/>
      <c r="F11110" s="230"/>
      <c r="H11110" s="220"/>
      <c r="I11110" s="223"/>
    </row>
    <row r="11111" spans="1:9">
      <c r="A11111" s="230"/>
      <c r="B11111" s="230"/>
      <c r="C11111" s="231"/>
      <c r="D11111" s="223"/>
      <c r="E11111" s="227"/>
      <c r="F11111" s="230"/>
      <c r="H11111" s="220"/>
      <c r="I11111" s="223"/>
    </row>
    <row r="11112" spans="1:9">
      <c r="A11112" s="230"/>
      <c r="B11112" s="230"/>
      <c r="C11112" s="231"/>
      <c r="D11112" s="223"/>
      <c r="E11112" s="227"/>
      <c r="F11112" s="230"/>
      <c r="H11112" s="220"/>
      <c r="I11112" s="223"/>
    </row>
    <row r="11113" spans="1:9">
      <c r="A11113" s="230"/>
      <c r="B11113" s="230"/>
      <c r="C11113" s="231"/>
      <c r="D11113" s="223"/>
      <c r="E11113" s="227"/>
      <c r="F11113" s="230"/>
      <c r="H11113" s="220"/>
      <c r="I11113" s="223"/>
    </row>
    <row r="11114" spans="1:9">
      <c r="A11114" s="230"/>
      <c r="B11114" s="230"/>
      <c r="C11114" s="231"/>
      <c r="D11114" s="223"/>
      <c r="E11114" s="227"/>
      <c r="F11114" s="230"/>
      <c r="H11114" s="220"/>
      <c r="I11114" s="223"/>
    </row>
    <row r="11115" spans="1:9">
      <c r="A11115" s="230"/>
      <c r="B11115" s="230"/>
      <c r="C11115" s="231"/>
      <c r="D11115" s="223"/>
      <c r="E11115" s="227"/>
      <c r="F11115" s="230"/>
      <c r="H11115" s="220"/>
      <c r="I11115" s="223"/>
    </row>
    <row r="11116" spans="1:9">
      <c r="A11116" s="230"/>
      <c r="B11116" s="230"/>
      <c r="C11116" s="231"/>
      <c r="D11116" s="223"/>
      <c r="E11116" s="227"/>
      <c r="F11116" s="230"/>
      <c r="H11116" s="220"/>
      <c r="I11116" s="223"/>
    </row>
    <row r="11117" spans="1:9">
      <c r="A11117" s="230"/>
      <c r="B11117" s="230"/>
      <c r="C11117" s="231"/>
      <c r="D11117" s="223"/>
      <c r="E11117" s="227"/>
      <c r="F11117" s="230"/>
      <c r="H11117" s="220"/>
      <c r="I11117" s="223"/>
    </row>
    <row r="11118" spans="1:9">
      <c r="A11118" s="230"/>
      <c r="B11118" s="230"/>
      <c r="C11118" s="231"/>
      <c r="D11118" s="223"/>
      <c r="E11118" s="227"/>
      <c r="F11118" s="230"/>
      <c r="H11118" s="220"/>
      <c r="I11118" s="223"/>
    </row>
    <row r="11119" spans="1:9">
      <c r="A11119" s="230"/>
      <c r="B11119" s="230"/>
      <c r="C11119" s="231"/>
      <c r="D11119" s="223"/>
      <c r="E11119" s="227"/>
      <c r="F11119" s="230"/>
      <c r="H11119" s="220"/>
      <c r="I11119" s="223"/>
    </row>
    <row r="11120" spans="1:9">
      <c r="A11120" s="230"/>
      <c r="B11120" s="230"/>
      <c r="C11120" s="231"/>
      <c r="D11120" s="223"/>
      <c r="E11120" s="227"/>
      <c r="F11120" s="230"/>
      <c r="H11120" s="220"/>
      <c r="I11120" s="223"/>
    </row>
    <row r="11121" spans="1:9">
      <c r="A11121" s="230"/>
      <c r="B11121" s="230"/>
      <c r="C11121" s="231"/>
      <c r="D11121" s="223"/>
      <c r="E11121" s="227"/>
      <c r="F11121" s="230"/>
      <c r="H11121" s="220"/>
      <c r="I11121" s="223"/>
    </row>
    <row r="11122" spans="1:9">
      <c r="A11122" s="230"/>
      <c r="B11122" s="230"/>
      <c r="C11122" s="231"/>
      <c r="D11122" s="223"/>
      <c r="E11122" s="227"/>
      <c r="F11122" s="230"/>
      <c r="H11122" s="220"/>
      <c r="I11122" s="223"/>
    </row>
    <row r="11123" spans="1:9">
      <c r="A11123" s="230"/>
      <c r="B11123" s="230"/>
      <c r="C11123" s="231"/>
      <c r="D11123" s="223"/>
      <c r="E11123" s="227"/>
      <c r="F11123" s="230"/>
      <c r="H11123" s="220"/>
      <c r="I11123" s="223"/>
    </row>
    <row r="11124" spans="1:9">
      <c r="A11124" s="230"/>
      <c r="B11124" s="230"/>
      <c r="C11124" s="231"/>
      <c r="D11124" s="223"/>
      <c r="E11124" s="227"/>
      <c r="F11124" s="230"/>
      <c r="H11124" s="220"/>
      <c r="I11124" s="223"/>
    </row>
    <row r="11125" spans="1:9">
      <c r="A11125" s="230"/>
      <c r="B11125" s="230"/>
      <c r="C11125" s="231"/>
      <c r="D11125" s="223"/>
      <c r="E11125" s="227"/>
      <c r="F11125" s="230"/>
      <c r="H11125" s="220"/>
      <c r="I11125" s="223"/>
    </row>
    <row r="11126" spans="1:9">
      <c r="A11126" s="230"/>
      <c r="B11126" s="230"/>
      <c r="C11126" s="231"/>
      <c r="D11126" s="223"/>
      <c r="E11126" s="227"/>
      <c r="F11126" s="230"/>
      <c r="H11126" s="220"/>
      <c r="I11126" s="223"/>
    </row>
    <row r="11127" spans="1:9">
      <c r="A11127" s="230"/>
      <c r="B11127" s="230"/>
      <c r="C11127" s="231"/>
      <c r="D11127" s="223"/>
      <c r="E11127" s="227"/>
      <c r="F11127" s="230"/>
      <c r="H11127" s="220"/>
      <c r="I11127" s="223"/>
    </row>
    <row r="11128" spans="1:9">
      <c r="A11128" s="230"/>
      <c r="B11128" s="230"/>
      <c r="C11128" s="231"/>
      <c r="D11128" s="223"/>
      <c r="E11128" s="227"/>
      <c r="F11128" s="230"/>
      <c r="H11128" s="220"/>
      <c r="I11128" s="223"/>
    </row>
    <row r="11129" spans="1:9">
      <c r="A11129" s="230"/>
      <c r="B11129" s="230"/>
      <c r="C11129" s="231"/>
      <c r="D11129" s="223"/>
      <c r="E11129" s="227"/>
      <c r="F11129" s="230"/>
      <c r="H11129" s="220"/>
      <c r="I11129" s="223"/>
    </row>
    <row r="11130" spans="1:9">
      <c r="A11130" s="230"/>
      <c r="B11130" s="230"/>
      <c r="C11130" s="231"/>
      <c r="D11130" s="223"/>
      <c r="E11130" s="227"/>
      <c r="F11130" s="230"/>
      <c r="H11130" s="220"/>
      <c r="I11130" s="223"/>
    </row>
    <row r="11131" spans="1:9">
      <c r="A11131" s="230"/>
      <c r="B11131" s="230"/>
      <c r="C11131" s="231"/>
      <c r="D11131" s="223"/>
      <c r="E11131" s="227"/>
      <c r="F11131" s="230"/>
      <c r="H11131" s="220"/>
      <c r="I11131" s="223"/>
    </row>
    <row r="11132" spans="1:9">
      <c r="A11132" s="230"/>
      <c r="B11132" s="230"/>
      <c r="C11132" s="231"/>
      <c r="D11132" s="223"/>
      <c r="E11132" s="227"/>
      <c r="F11132" s="230"/>
      <c r="H11132" s="220"/>
      <c r="I11132" s="223"/>
    </row>
    <row r="11133" spans="1:9">
      <c r="A11133" s="230"/>
      <c r="B11133" s="230"/>
      <c r="C11133" s="231"/>
      <c r="D11133" s="223"/>
      <c r="E11133" s="227"/>
      <c r="F11133" s="230"/>
      <c r="H11133" s="220"/>
      <c r="I11133" s="223"/>
    </row>
    <row r="11134" spans="1:9">
      <c r="A11134" s="230"/>
      <c r="B11134" s="230"/>
      <c r="C11134" s="231"/>
      <c r="D11134" s="223"/>
      <c r="E11134" s="227"/>
      <c r="F11134" s="230"/>
      <c r="H11134" s="220"/>
      <c r="I11134" s="223"/>
    </row>
    <row r="11135" spans="1:9">
      <c r="A11135" s="230"/>
      <c r="B11135" s="230"/>
      <c r="C11135" s="231"/>
      <c r="D11135" s="223"/>
      <c r="E11135" s="227"/>
      <c r="F11135" s="230"/>
      <c r="H11135" s="220"/>
      <c r="I11135" s="223"/>
    </row>
    <row r="11136" spans="1:9">
      <c r="A11136" s="230"/>
      <c r="B11136" s="230"/>
      <c r="C11136" s="231"/>
      <c r="D11136" s="223"/>
      <c r="E11136" s="227"/>
      <c r="F11136" s="230"/>
      <c r="H11136" s="220"/>
      <c r="I11136" s="223"/>
    </row>
    <row r="11137" spans="1:9">
      <c r="A11137" s="230"/>
      <c r="B11137" s="230"/>
      <c r="C11137" s="231"/>
      <c r="D11137" s="223"/>
      <c r="E11137" s="227"/>
      <c r="F11137" s="230"/>
      <c r="H11137" s="220"/>
      <c r="I11137" s="223"/>
    </row>
    <row r="11138" spans="1:9">
      <c r="A11138" s="230"/>
      <c r="B11138" s="230"/>
      <c r="C11138" s="231"/>
      <c r="D11138" s="223"/>
      <c r="E11138" s="227"/>
      <c r="F11138" s="230"/>
      <c r="H11138" s="220"/>
      <c r="I11138" s="223"/>
    </row>
    <row r="11139" spans="1:9">
      <c r="A11139" s="230"/>
      <c r="B11139" s="230"/>
      <c r="C11139" s="231"/>
      <c r="D11139" s="223"/>
      <c r="E11139" s="227"/>
      <c r="F11139" s="230"/>
      <c r="H11139" s="220"/>
      <c r="I11139" s="223"/>
    </row>
    <row r="11140" spans="1:9">
      <c r="A11140" s="230"/>
      <c r="B11140" s="230"/>
      <c r="C11140" s="231"/>
      <c r="D11140" s="223"/>
      <c r="E11140" s="227"/>
      <c r="F11140" s="230"/>
      <c r="H11140" s="220"/>
      <c r="I11140" s="223"/>
    </row>
    <row r="11141" spans="1:9">
      <c r="A11141" s="230"/>
      <c r="B11141" s="230"/>
      <c r="C11141" s="231"/>
      <c r="D11141" s="223"/>
      <c r="E11141" s="227"/>
      <c r="F11141" s="230"/>
      <c r="H11141" s="220"/>
      <c r="I11141" s="223"/>
    </row>
    <row r="11142" spans="1:9">
      <c r="A11142" s="230"/>
      <c r="B11142" s="230"/>
      <c r="C11142" s="231"/>
      <c r="D11142" s="223"/>
      <c r="E11142" s="227"/>
      <c r="F11142" s="230"/>
      <c r="H11142" s="220"/>
      <c r="I11142" s="223"/>
    </row>
    <row r="11143" spans="1:9">
      <c r="A11143" s="230"/>
      <c r="B11143" s="230"/>
      <c r="C11143" s="231"/>
      <c r="D11143" s="223"/>
      <c r="E11143" s="227"/>
      <c r="F11143" s="230"/>
      <c r="H11143" s="220"/>
      <c r="I11143" s="223"/>
    </row>
    <row r="11144" spans="1:9">
      <c r="A11144" s="230"/>
      <c r="B11144" s="230"/>
      <c r="C11144" s="231"/>
      <c r="D11144" s="223"/>
      <c r="E11144" s="227"/>
      <c r="F11144" s="230"/>
      <c r="H11144" s="220"/>
      <c r="I11144" s="223"/>
    </row>
    <row r="11145" spans="1:9">
      <c r="A11145" s="230"/>
      <c r="B11145" s="230"/>
      <c r="C11145" s="231"/>
      <c r="D11145" s="223"/>
      <c r="E11145" s="227"/>
      <c r="F11145" s="230"/>
      <c r="H11145" s="220"/>
      <c r="I11145" s="223"/>
    </row>
    <row r="11146" spans="1:9">
      <c r="A11146" s="230"/>
      <c r="B11146" s="230"/>
      <c r="C11146" s="231"/>
      <c r="D11146" s="223"/>
      <c r="E11146" s="227"/>
      <c r="F11146" s="230"/>
      <c r="H11146" s="220"/>
      <c r="I11146" s="223"/>
    </row>
    <row r="11147" spans="1:9">
      <c r="A11147" s="230"/>
      <c r="B11147" s="230"/>
      <c r="C11147" s="231"/>
      <c r="D11147" s="223"/>
      <c r="E11147" s="227"/>
      <c r="F11147" s="230"/>
      <c r="H11147" s="220"/>
      <c r="I11147" s="223"/>
    </row>
    <row r="11148" spans="1:9">
      <c r="A11148" s="230"/>
      <c r="B11148" s="230"/>
      <c r="C11148" s="231"/>
      <c r="D11148" s="223"/>
      <c r="E11148" s="227"/>
      <c r="F11148" s="230"/>
      <c r="H11148" s="220"/>
      <c r="I11148" s="223"/>
    </row>
    <row r="11149" spans="1:9">
      <c r="A11149" s="230"/>
      <c r="B11149" s="230"/>
      <c r="C11149" s="231"/>
      <c r="D11149" s="223"/>
      <c r="E11149" s="227"/>
      <c r="F11149" s="230"/>
      <c r="H11149" s="220"/>
      <c r="I11149" s="223"/>
    </row>
    <row r="11150" spans="1:9">
      <c r="A11150" s="230"/>
      <c r="B11150" s="230"/>
      <c r="C11150" s="231"/>
      <c r="D11150" s="223"/>
      <c r="E11150" s="227"/>
      <c r="F11150" s="230"/>
      <c r="H11150" s="220"/>
      <c r="I11150" s="223"/>
    </row>
    <row r="11151" spans="1:9">
      <c r="A11151" s="230"/>
      <c r="B11151" s="230"/>
      <c r="C11151" s="231"/>
      <c r="D11151" s="223"/>
      <c r="E11151" s="227"/>
      <c r="F11151" s="230"/>
      <c r="H11151" s="220"/>
      <c r="I11151" s="223"/>
    </row>
    <row r="11152" spans="1:9">
      <c r="A11152" s="230"/>
      <c r="B11152" s="230"/>
      <c r="C11152" s="231"/>
      <c r="D11152" s="223"/>
      <c r="E11152" s="227"/>
      <c r="F11152" s="230"/>
      <c r="H11152" s="220"/>
      <c r="I11152" s="223"/>
    </row>
    <row r="11153" spans="1:9">
      <c r="A11153" s="230"/>
      <c r="B11153" s="230"/>
      <c r="C11153" s="231"/>
      <c r="D11153" s="223"/>
      <c r="E11153" s="227"/>
      <c r="F11153" s="230"/>
      <c r="H11153" s="220"/>
      <c r="I11153" s="223"/>
    </row>
    <row r="11154" spans="1:9">
      <c r="A11154" s="230"/>
      <c r="B11154" s="230"/>
      <c r="C11154" s="231"/>
      <c r="D11154" s="223"/>
      <c r="E11154" s="227"/>
      <c r="F11154" s="230"/>
      <c r="H11154" s="220"/>
      <c r="I11154" s="223"/>
    </row>
    <row r="11155" spans="1:9">
      <c r="A11155" s="230"/>
      <c r="B11155" s="230"/>
      <c r="C11155" s="231"/>
      <c r="D11155" s="223"/>
      <c r="E11155" s="227"/>
      <c r="F11155" s="230"/>
      <c r="H11155" s="220"/>
      <c r="I11155" s="223"/>
    </row>
    <row r="11156" spans="1:9">
      <c r="A11156" s="230"/>
      <c r="B11156" s="230"/>
      <c r="C11156" s="231"/>
      <c r="D11156" s="223"/>
      <c r="E11156" s="227"/>
      <c r="F11156" s="230"/>
      <c r="H11156" s="220"/>
      <c r="I11156" s="223"/>
    </row>
    <row r="11157" spans="1:9">
      <c r="A11157" s="230"/>
      <c r="B11157" s="230"/>
      <c r="C11157" s="231"/>
      <c r="D11157" s="223"/>
      <c r="E11157" s="227"/>
      <c r="F11157" s="230"/>
      <c r="H11157" s="220"/>
      <c r="I11157" s="223"/>
    </row>
    <row r="11158" spans="1:9">
      <c r="A11158" s="230"/>
      <c r="B11158" s="230"/>
      <c r="C11158" s="231"/>
      <c r="D11158" s="223"/>
      <c r="E11158" s="227"/>
      <c r="F11158" s="230"/>
      <c r="H11158" s="220"/>
      <c r="I11158" s="223"/>
    </row>
    <row r="11159" spans="1:9">
      <c r="A11159" s="230"/>
      <c r="B11159" s="230"/>
      <c r="C11159" s="231"/>
      <c r="D11159" s="223"/>
      <c r="E11159" s="227"/>
      <c r="F11159" s="230"/>
      <c r="H11159" s="220"/>
      <c r="I11159" s="223"/>
    </row>
    <row r="11160" spans="1:9">
      <c r="A11160" s="230"/>
      <c r="B11160" s="230"/>
      <c r="C11160" s="231"/>
      <c r="D11160" s="223"/>
      <c r="E11160" s="227"/>
      <c r="F11160" s="230"/>
      <c r="H11160" s="220"/>
      <c r="I11160" s="223"/>
    </row>
    <row r="11161" spans="1:9">
      <c r="A11161" s="230"/>
      <c r="B11161" s="230"/>
      <c r="C11161" s="231"/>
      <c r="D11161" s="223"/>
      <c r="E11161" s="227"/>
      <c r="F11161" s="230"/>
      <c r="H11161" s="220"/>
      <c r="I11161" s="223"/>
    </row>
    <row r="11162" spans="1:9">
      <c r="A11162" s="230"/>
      <c r="B11162" s="230"/>
      <c r="C11162" s="231"/>
      <c r="D11162" s="223"/>
      <c r="E11162" s="227"/>
      <c r="F11162" s="230"/>
      <c r="H11162" s="220"/>
      <c r="I11162" s="223"/>
    </row>
    <row r="11163" spans="1:9">
      <c r="A11163" s="230"/>
      <c r="B11163" s="230"/>
      <c r="C11163" s="231"/>
      <c r="D11163" s="223"/>
      <c r="E11163" s="227"/>
      <c r="F11163" s="230"/>
      <c r="H11163" s="220"/>
      <c r="I11163" s="223"/>
    </row>
    <row r="11164" spans="1:9">
      <c r="A11164" s="230"/>
      <c r="B11164" s="230"/>
      <c r="C11164" s="231"/>
      <c r="D11164" s="223"/>
      <c r="E11164" s="227"/>
      <c r="F11164" s="230"/>
      <c r="H11164" s="220"/>
      <c r="I11164" s="223"/>
    </row>
    <row r="11165" spans="1:9">
      <c r="A11165" s="230"/>
      <c r="B11165" s="230"/>
      <c r="C11165" s="231"/>
      <c r="D11165" s="223"/>
      <c r="E11165" s="227"/>
      <c r="F11165" s="230"/>
      <c r="H11165" s="220"/>
      <c r="I11165" s="223"/>
    </row>
    <row r="11166" spans="1:9">
      <c r="A11166" s="230"/>
      <c r="B11166" s="230"/>
      <c r="C11166" s="231"/>
      <c r="D11166" s="223"/>
      <c r="E11166" s="227"/>
      <c r="F11166" s="230"/>
      <c r="H11166" s="220"/>
      <c r="I11166" s="223"/>
    </row>
    <row r="11167" spans="1:9">
      <c r="A11167" s="230"/>
      <c r="B11167" s="230"/>
      <c r="C11167" s="231"/>
      <c r="D11167" s="223"/>
      <c r="E11167" s="227"/>
      <c r="F11167" s="230"/>
      <c r="H11167" s="220"/>
      <c r="I11167" s="223"/>
    </row>
    <row r="11168" spans="1:9">
      <c r="A11168" s="230"/>
      <c r="B11168" s="230"/>
      <c r="C11168" s="231"/>
      <c r="D11168" s="223"/>
      <c r="E11168" s="227"/>
      <c r="F11168" s="230"/>
      <c r="H11168" s="220"/>
      <c r="I11168" s="223"/>
    </row>
    <row r="11169" spans="1:9">
      <c r="A11169" s="230"/>
      <c r="B11169" s="230"/>
      <c r="C11169" s="231"/>
      <c r="D11169" s="223"/>
      <c r="E11169" s="227"/>
      <c r="F11169" s="230"/>
      <c r="H11169" s="220"/>
      <c r="I11169" s="223"/>
    </row>
    <row r="11170" spans="1:9">
      <c r="A11170" s="230"/>
      <c r="B11170" s="230"/>
      <c r="C11170" s="231"/>
      <c r="D11170" s="223"/>
      <c r="E11170" s="227"/>
      <c r="F11170" s="230"/>
      <c r="H11170" s="220"/>
      <c r="I11170" s="223"/>
    </row>
    <row r="11171" spans="1:9">
      <c r="A11171" s="230"/>
      <c r="B11171" s="230"/>
      <c r="C11171" s="231"/>
      <c r="D11171" s="223"/>
      <c r="E11171" s="227"/>
      <c r="F11171" s="230"/>
      <c r="H11171" s="220"/>
      <c r="I11171" s="223"/>
    </row>
    <row r="11172" spans="1:9">
      <c r="A11172" s="230"/>
      <c r="B11172" s="230"/>
      <c r="C11172" s="231"/>
      <c r="D11172" s="223"/>
      <c r="E11172" s="227"/>
      <c r="F11172" s="230"/>
      <c r="H11172" s="220"/>
      <c r="I11172" s="223"/>
    </row>
    <row r="11173" spans="1:9">
      <c r="A11173" s="230"/>
      <c r="B11173" s="230"/>
      <c r="C11173" s="231"/>
      <c r="D11173" s="223"/>
      <c r="E11173" s="227"/>
      <c r="F11173" s="230"/>
      <c r="H11173" s="220"/>
      <c r="I11173" s="223"/>
    </row>
    <row r="11174" spans="1:9">
      <c r="A11174" s="230"/>
      <c r="B11174" s="230"/>
      <c r="C11174" s="231"/>
      <c r="D11174" s="223"/>
      <c r="E11174" s="227"/>
      <c r="F11174" s="230"/>
      <c r="H11174" s="220"/>
      <c r="I11174" s="223"/>
    </row>
    <row r="11175" spans="1:9">
      <c r="A11175" s="230"/>
      <c r="B11175" s="230"/>
      <c r="C11175" s="231"/>
      <c r="D11175" s="223"/>
      <c r="E11175" s="227"/>
      <c r="F11175" s="230"/>
      <c r="H11175" s="220"/>
      <c r="I11175" s="223"/>
    </row>
    <row r="11176" spans="1:9">
      <c r="A11176" s="230"/>
      <c r="B11176" s="230"/>
      <c r="C11176" s="231"/>
      <c r="D11176" s="223"/>
      <c r="E11176" s="227"/>
      <c r="F11176" s="230"/>
      <c r="H11176" s="220"/>
      <c r="I11176" s="223"/>
    </row>
    <row r="11177" spans="1:9">
      <c r="A11177" s="230"/>
      <c r="B11177" s="230"/>
      <c r="C11177" s="231"/>
      <c r="D11177" s="223"/>
      <c r="E11177" s="227"/>
      <c r="F11177" s="230"/>
      <c r="H11177" s="220"/>
      <c r="I11177" s="223"/>
    </row>
    <row r="11178" spans="1:9">
      <c r="A11178" s="230"/>
      <c r="B11178" s="230"/>
      <c r="C11178" s="231"/>
      <c r="D11178" s="223"/>
      <c r="E11178" s="227"/>
      <c r="F11178" s="230"/>
      <c r="H11178" s="220"/>
      <c r="I11178" s="223"/>
    </row>
    <row r="11179" spans="1:9">
      <c r="A11179" s="230"/>
      <c r="B11179" s="230"/>
      <c r="C11179" s="231"/>
      <c r="D11179" s="223"/>
      <c r="E11179" s="227"/>
      <c r="F11179" s="230"/>
      <c r="H11179" s="220"/>
      <c r="I11179" s="223"/>
    </row>
    <row r="11180" spans="1:9">
      <c r="A11180" s="230"/>
      <c r="B11180" s="230"/>
      <c r="C11180" s="231"/>
      <c r="D11180" s="223"/>
      <c r="E11180" s="227"/>
      <c r="F11180" s="230"/>
      <c r="H11180" s="220"/>
      <c r="I11180" s="223"/>
    </row>
    <row r="11181" spans="1:9">
      <c r="A11181" s="230"/>
      <c r="B11181" s="230"/>
      <c r="C11181" s="231"/>
      <c r="D11181" s="223"/>
      <c r="E11181" s="227"/>
      <c r="F11181" s="230"/>
      <c r="H11181" s="220"/>
      <c r="I11181" s="223"/>
    </row>
    <row r="11182" spans="1:9">
      <c r="A11182" s="230"/>
      <c r="B11182" s="230"/>
      <c r="C11182" s="231"/>
      <c r="D11182" s="223"/>
      <c r="E11182" s="227"/>
      <c r="F11182" s="230"/>
      <c r="H11182" s="220"/>
      <c r="I11182" s="223"/>
    </row>
    <row r="11183" spans="1:9">
      <c r="A11183" s="230"/>
      <c r="B11183" s="230"/>
      <c r="C11183" s="231"/>
      <c r="D11183" s="223"/>
      <c r="E11183" s="227"/>
      <c r="F11183" s="230"/>
      <c r="H11183" s="220"/>
      <c r="I11183" s="223"/>
    </row>
    <row r="11184" spans="1:9">
      <c r="A11184" s="230"/>
      <c r="B11184" s="230"/>
      <c r="C11184" s="231"/>
      <c r="D11184" s="223"/>
      <c r="E11184" s="227"/>
      <c r="F11184" s="230"/>
      <c r="H11184" s="220"/>
      <c r="I11184" s="223"/>
    </row>
    <row r="11185" spans="1:9">
      <c r="A11185" s="230"/>
      <c r="B11185" s="230"/>
      <c r="C11185" s="231"/>
      <c r="D11185" s="223"/>
      <c r="E11185" s="227"/>
      <c r="F11185" s="230"/>
      <c r="H11185" s="220"/>
      <c r="I11185" s="223"/>
    </row>
    <row r="11186" spans="1:9">
      <c r="A11186" s="230"/>
      <c r="B11186" s="230"/>
      <c r="C11186" s="231"/>
      <c r="D11186" s="223"/>
      <c r="E11186" s="227"/>
      <c r="F11186" s="230"/>
      <c r="H11186" s="220"/>
      <c r="I11186" s="223"/>
    </row>
    <row r="11187" spans="1:9">
      <c r="A11187" s="230"/>
      <c r="B11187" s="230"/>
      <c r="C11187" s="231"/>
      <c r="D11187" s="223"/>
      <c r="E11187" s="227"/>
      <c r="F11187" s="230"/>
      <c r="H11187" s="220"/>
      <c r="I11187" s="223"/>
    </row>
    <row r="11188" spans="1:9">
      <c r="A11188" s="230"/>
      <c r="B11188" s="230"/>
      <c r="C11188" s="231"/>
      <c r="D11188" s="223"/>
      <c r="E11188" s="227"/>
      <c r="F11188" s="230"/>
      <c r="H11188" s="220"/>
      <c r="I11188" s="223"/>
    </row>
    <row r="11189" spans="1:9">
      <c r="A11189" s="230"/>
      <c r="B11189" s="230"/>
      <c r="C11189" s="231"/>
      <c r="D11189" s="223"/>
      <c r="E11189" s="227"/>
      <c r="F11189" s="230"/>
      <c r="H11189" s="220"/>
      <c r="I11189" s="223"/>
    </row>
    <row r="11190" spans="1:9">
      <c r="A11190" s="230"/>
      <c r="B11190" s="230"/>
      <c r="C11190" s="231"/>
      <c r="D11190" s="223"/>
      <c r="E11190" s="227"/>
      <c r="F11190" s="230"/>
      <c r="H11190" s="220"/>
      <c r="I11190" s="223"/>
    </row>
    <row r="11191" spans="1:9">
      <c r="A11191" s="230"/>
      <c r="B11191" s="230"/>
      <c r="C11191" s="231"/>
      <c r="D11191" s="223"/>
      <c r="E11191" s="227"/>
      <c r="F11191" s="230"/>
      <c r="H11191" s="220"/>
      <c r="I11191" s="223"/>
    </row>
    <row r="11192" spans="1:9">
      <c r="A11192" s="230"/>
      <c r="B11192" s="230"/>
      <c r="C11192" s="231"/>
      <c r="D11192" s="223"/>
      <c r="E11192" s="227"/>
      <c r="F11192" s="230"/>
      <c r="H11192" s="220"/>
      <c r="I11192" s="223"/>
    </row>
    <row r="11193" spans="1:9">
      <c r="A11193" s="230"/>
      <c r="B11193" s="230"/>
      <c r="C11193" s="231"/>
      <c r="D11193" s="223"/>
      <c r="E11193" s="227"/>
      <c r="F11193" s="230"/>
      <c r="H11193" s="220"/>
      <c r="I11193" s="223"/>
    </row>
    <row r="11194" spans="1:9">
      <c r="A11194" s="230"/>
      <c r="B11194" s="230"/>
      <c r="C11194" s="231"/>
      <c r="D11194" s="223"/>
      <c r="E11194" s="227"/>
      <c r="F11194" s="230"/>
      <c r="H11194" s="220"/>
      <c r="I11194" s="223"/>
    </row>
    <row r="11195" spans="1:9">
      <c r="A11195" s="230"/>
      <c r="B11195" s="230"/>
      <c r="C11195" s="231"/>
      <c r="D11195" s="223"/>
      <c r="E11195" s="227"/>
      <c r="F11195" s="230"/>
      <c r="H11195" s="220"/>
      <c r="I11195" s="223"/>
    </row>
    <row r="11196" spans="1:9">
      <c r="A11196" s="230"/>
      <c r="B11196" s="230"/>
      <c r="C11196" s="231"/>
      <c r="D11196" s="223"/>
      <c r="E11196" s="227"/>
      <c r="F11196" s="230"/>
      <c r="H11196" s="220"/>
      <c r="I11196" s="223"/>
    </row>
    <row r="11197" spans="1:9">
      <c r="A11197" s="230"/>
      <c r="B11197" s="230"/>
      <c r="C11197" s="231"/>
      <c r="D11197" s="223"/>
      <c r="E11197" s="227"/>
      <c r="F11197" s="230"/>
      <c r="H11197" s="220"/>
      <c r="I11197" s="223"/>
    </row>
    <row r="11198" spans="1:9">
      <c r="A11198" s="230"/>
      <c r="B11198" s="230"/>
      <c r="C11198" s="231"/>
      <c r="D11198" s="223"/>
      <c r="E11198" s="227"/>
      <c r="F11198" s="230"/>
      <c r="H11198" s="220"/>
      <c r="I11198" s="223"/>
    </row>
    <row r="11199" spans="1:9">
      <c r="A11199" s="230"/>
      <c r="B11199" s="230"/>
      <c r="C11199" s="231"/>
      <c r="D11199" s="223"/>
      <c r="E11199" s="227"/>
      <c r="F11199" s="230"/>
      <c r="H11199" s="220"/>
      <c r="I11199" s="223"/>
    </row>
    <row r="11200" spans="1:9">
      <c r="A11200" s="230"/>
      <c r="B11200" s="230"/>
      <c r="C11200" s="231"/>
      <c r="D11200" s="223"/>
      <c r="E11200" s="227"/>
      <c r="F11200" s="230"/>
      <c r="H11200" s="220"/>
      <c r="I11200" s="223"/>
    </row>
    <row r="11201" spans="1:9">
      <c r="A11201" s="230"/>
      <c r="B11201" s="230"/>
      <c r="C11201" s="231"/>
      <c r="D11201" s="223"/>
      <c r="E11201" s="227"/>
      <c r="F11201" s="230"/>
      <c r="H11201" s="220"/>
      <c r="I11201" s="223"/>
    </row>
    <row r="11202" spans="1:9">
      <c r="A11202" s="230"/>
      <c r="B11202" s="230"/>
      <c r="C11202" s="231"/>
      <c r="D11202" s="223"/>
      <c r="E11202" s="227"/>
      <c r="F11202" s="230"/>
      <c r="H11202" s="220"/>
      <c r="I11202" s="223"/>
    </row>
    <row r="11203" spans="1:9">
      <c r="A11203" s="230"/>
      <c r="B11203" s="230"/>
      <c r="C11203" s="231"/>
      <c r="D11203" s="223"/>
      <c r="E11203" s="227"/>
      <c r="F11203" s="230"/>
      <c r="H11203" s="220"/>
      <c r="I11203" s="223"/>
    </row>
    <row r="11204" spans="1:9">
      <c r="A11204" s="230"/>
      <c r="B11204" s="230"/>
      <c r="C11204" s="231"/>
      <c r="D11204" s="223"/>
      <c r="E11204" s="227"/>
      <c r="F11204" s="230"/>
      <c r="H11204" s="220"/>
      <c r="I11204" s="223"/>
    </row>
    <row r="11205" spans="1:9">
      <c r="A11205" s="230"/>
      <c r="B11205" s="230"/>
      <c r="C11205" s="231"/>
      <c r="D11205" s="223"/>
      <c r="E11205" s="227"/>
      <c r="F11205" s="230"/>
      <c r="H11205" s="220"/>
      <c r="I11205" s="223"/>
    </row>
    <row r="11206" spans="1:9">
      <c r="A11206" s="230"/>
      <c r="B11206" s="230"/>
      <c r="C11206" s="231"/>
      <c r="D11206" s="223"/>
      <c r="E11206" s="227"/>
      <c r="F11206" s="230"/>
      <c r="H11206" s="220"/>
      <c r="I11206" s="223"/>
    </row>
    <row r="11207" spans="1:9">
      <c r="A11207" s="230"/>
      <c r="B11207" s="230"/>
      <c r="C11207" s="231"/>
      <c r="D11207" s="223"/>
      <c r="E11207" s="227"/>
      <c r="F11207" s="230"/>
      <c r="H11207" s="220"/>
      <c r="I11207" s="223"/>
    </row>
    <row r="11208" spans="1:9">
      <c r="A11208" s="230"/>
      <c r="B11208" s="230"/>
      <c r="C11208" s="231"/>
      <c r="D11208" s="223"/>
      <c r="E11208" s="227"/>
      <c r="F11208" s="230"/>
      <c r="H11208" s="220"/>
      <c r="I11208" s="223"/>
    </row>
    <row r="11209" spans="1:9">
      <c r="A11209" s="230"/>
      <c r="B11209" s="230"/>
      <c r="C11209" s="231"/>
      <c r="D11209" s="223"/>
      <c r="E11209" s="227"/>
      <c r="F11209" s="230"/>
      <c r="H11209" s="220"/>
      <c r="I11209" s="223"/>
    </row>
    <row r="11210" spans="1:9">
      <c r="A11210" s="230"/>
      <c r="B11210" s="230"/>
      <c r="C11210" s="231"/>
      <c r="D11210" s="223"/>
      <c r="E11210" s="227"/>
      <c r="F11210" s="230"/>
      <c r="H11210" s="220"/>
      <c r="I11210" s="223"/>
    </row>
    <row r="11211" spans="1:9">
      <c r="A11211" s="230"/>
      <c r="B11211" s="230"/>
      <c r="C11211" s="231"/>
      <c r="D11211" s="223"/>
      <c r="E11211" s="227"/>
      <c r="F11211" s="230"/>
      <c r="H11211" s="220"/>
      <c r="I11211" s="223"/>
    </row>
    <row r="11212" spans="1:9">
      <c r="A11212" s="230"/>
      <c r="B11212" s="230"/>
      <c r="C11212" s="231"/>
      <c r="D11212" s="223"/>
      <c r="E11212" s="227"/>
      <c r="F11212" s="230"/>
      <c r="H11212" s="220"/>
      <c r="I11212" s="223"/>
    </row>
    <row r="11213" spans="1:9">
      <c r="A11213" s="230"/>
      <c r="B11213" s="230"/>
      <c r="C11213" s="231"/>
      <c r="D11213" s="223"/>
      <c r="E11213" s="227"/>
      <c r="F11213" s="230"/>
      <c r="H11213" s="220"/>
      <c r="I11213" s="223"/>
    </row>
    <row r="11214" spans="1:9">
      <c r="A11214" s="230"/>
      <c r="B11214" s="230"/>
      <c r="C11214" s="231"/>
      <c r="D11214" s="223"/>
      <c r="E11214" s="227"/>
      <c r="F11214" s="230"/>
      <c r="H11214" s="220"/>
      <c r="I11214" s="223"/>
    </row>
    <row r="11215" spans="1:9">
      <c r="A11215" s="230"/>
      <c r="B11215" s="230"/>
      <c r="C11215" s="231"/>
      <c r="D11215" s="223"/>
      <c r="E11215" s="227"/>
      <c r="F11215" s="230"/>
      <c r="H11215" s="220"/>
      <c r="I11215" s="223"/>
    </row>
    <row r="11216" spans="1:9">
      <c r="A11216" s="230"/>
      <c r="B11216" s="230"/>
      <c r="C11216" s="231"/>
      <c r="D11216" s="223"/>
      <c r="E11216" s="227"/>
      <c r="F11216" s="230"/>
      <c r="H11216" s="220"/>
      <c r="I11216" s="223"/>
    </row>
    <row r="11217" spans="1:9">
      <c r="A11217" s="230"/>
      <c r="B11217" s="230"/>
      <c r="C11217" s="231"/>
      <c r="D11217" s="223"/>
      <c r="E11217" s="227"/>
      <c r="F11217" s="230"/>
      <c r="H11217" s="220"/>
      <c r="I11217" s="223"/>
    </row>
    <row r="11218" spans="1:9">
      <c r="A11218" s="230"/>
      <c r="B11218" s="230"/>
      <c r="C11218" s="231"/>
      <c r="D11218" s="223"/>
      <c r="E11218" s="227"/>
      <c r="F11218" s="230"/>
      <c r="H11218" s="220"/>
      <c r="I11218" s="223"/>
    </row>
    <row r="11219" spans="1:9">
      <c r="A11219" s="230"/>
      <c r="B11219" s="230"/>
      <c r="C11219" s="231"/>
      <c r="D11219" s="223"/>
      <c r="E11219" s="227"/>
      <c r="F11219" s="230"/>
      <c r="H11219" s="220"/>
      <c r="I11219" s="223"/>
    </row>
    <row r="11220" spans="1:9">
      <c r="A11220" s="230"/>
      <c r="B11220" s="230"/>
      <c r="C11220" s="231"/>
      <c r="D11220" s="223"/>
      <c r="E11220" s="227"/>
      <c r="F11220" s="230"/>
      <c r="H11220" s="220"/>
      <c r="I11220" s="223"/>
    </row>
    <row r="11221" spans="1:9">
      <c r="A11221" s="230"/>
      <c r="B11221" s="230"/>
      <c r="C11221" s="231"/>
      <c r="D11221" s="223"/>
      <c r="E11221" s="227"/>
      <c r="F11221" s="230"/>
      <c r="H11221" s="220"/>
      <c r="I11221" s="223"/>
    </row>
    <row r="11222" spans="1:9">
      <c r="A11222" s="230"/>
      <c r="B11222" s="230"/>
      <c r="C11222" s="231"/>
      <c r="D11222" s="223"/>
      <c r="E11222" s="227"/>
      <c r="F11222" s="230"/>
      <c r="H11222" s="220"/>
      <c r="I11222" s="223"/>
    </row>
    <row r="11223" spans="1:9">
      <c r="A11223" s="230"/>
      <c r="B11223" s="230"/>
      <c r="C11223" s="231"/>
      <c r="D11223" s="223"/>
      <c r="E11223" s="227"/>
      <c r="F11223" s="230"/>
      <c r="H11223" s="220"/>
      <c r="I11223" s="223"/>
    </row>
    <row r="11224" spans="1:9">
      <c r="A11224" s="230"/>
      <c r="B11224" s="230"/>
      <c r="C11224" s="231"/>
      <c r="D11224" s="223"/>
      <c r="E11224" s="227"/>
      <c r="F11224" s="230"/>
      <c r="H11224" s="220"/>
      <c r="I11224" s="223"/>
    </row>
    <row r="11225" spans="1:9">
      <c r="A11225" s="230"/>
      <c r="B11225" s="230"/>
      <c r="C11225" s="231"/>
      <c r="D11225" s="223"/>
      <c r="E11225" s="227"/>
      <c r="F11225" s="230"/>
      <c r="H11225" s="220"/>
      <c r="I11225" s="223"/>
    </row>
    <row r="11226" spans="1:9">
      <c r="A11226" s="230"/>
      <c r="B11226" s="230"/>
      <c r="C11226" s="231"/>
      <c r="D11226" s="223"/>
      <c r="E11226" s="227"/>
      <c r="F11226" s="230"/>
      <c r="H11226" s="220"/>
      <c r="I11226" s="223"/>
    </row>
    <row r="11227" spans="1:9">
      <c r="A11227" s="230"/>
      <c r="B11227" s="230"/>
      <c r="C11227" s="231"/>
      <c r="D11227" s="223"/>
      <c r="E11227" s="227"/>
      <c r="F11227" s="230"/>
      <c r="H11227" s="220"/>
      <c r="I11227" s="223"/>
    </row>
    <row r="11228" spans="1:9">
      <c r="A11228" s="230"/>
      <c r="B11228" s="230"/>
      <c r="C11228" s="231"/>
      <c r="D11228" s="223"/>
      <c r="E11228" s="227"/>
      <c r="F11228" s="230"/>
      <c r="H11228" s="220"/>
      <c r="I11228" s="223"/>
    </row>
    <row r="11229" spans="1:9">
      <c r="A11229" s="230"/>
      <c r="B11229" s="230"/>
      <c r="C11229" s="231"/>
      <c r="D11229" s="223"/>
      <c r="E11229" s="227"/>
      <c r="F11229" s="230"/>
      <c r="H11229" s="220"/>
      <c r="I11229" s="223"/>
    </row>
    <row r="11230" spans="1:9">
      <c r="A11230" s="230"/>
      <c r="B11230" s="230"/>
      <c r="C11230" s="231"/>
      <c r="D11230" s="223"/>
      <c r="E11230" s="227"/>
      <c r="F11230" s="230"/>
      <c r="H11230" s="220"/>
      <c r="I11230" s="223"/>
    </row>
    <row r="11231" spans="1:9">
      <c r="A11231" s="230"/>
      <c r="B11231" s="230"/>
      <c r="C11231" s="231"/>
      <c r="D11231" s="223"/>
      <c r="E11231" s="227"/>
      <c r="F11231" s="230"/>
      <c r="H11231" s="220"/>
      <c r="I11231" s="223"/>
    </row>
    <row r="11232" spans="1:9">
      <c r="A11232" s="230"/>
      <c r="B11232" s="230"/>
      <c r="C11232" s="231"/>
      <c r="D11232" s="223"/>
      <c r="E11232" s="227"/>
      <c r="F11232" s="230"/>
      <c r="H11232" s="220"/>
      <c r="I11232" s="223"/>
    </row>
    <row r="11233" spans="1:9">
      <c r="A11233" s="230"/>
      <c r="B11233" s="230"/>
      <c r="C11233" s="231"/>
      <c r="D11233" s="223"/>
      <c r="E11233" s="227"/>
      <c r="F11233" s="230"/>
      <c r="H11233" s="220"/>
      <c r="I11233" s="223"/>
    </row>
    <row r="11234" spans="1:9">
      <c r="A11234" s="230"/>
      <c r="B11234" s="230"/>
      <c r="C11234" s="231"/>
      <c r="D11234" s="223"/>
      <c r="E11234" s="227"/>
      <c r="F11234" s="230"/>
      <c r="H11234" s="220"/>
      <c r="I11234" s="223"/>
    </row>
    <row r="11235" spans="1:9">
      <c r="A11235" s="230"/>
      <c r="B11235" s="230"/>
      <c r="C11235" s="231"/>
      <c r="D11235" s="223"/>
      <c r="E11235" s="227"/>
      <c r="F11235" s="230"/>
      <c r="H11235" s="220"/>
      <c r="I11235" s="223"/>
    </row>
    <row r="11236" spans="1:9">
      <c r="A11236" s="230"/>
      <c r="B11236" s="230"/>
      <c r="C11236" s="231"/>
      <c r="D11236" s="223"/>
      <c r="E11236" s="227"/>
      <c r="F11236" s="230"/>
      <c r="H11236" s="220"/>
      <c r="I11236" s="223"/>
    </row>
    <row r="11237" spans="1:9">
      <c r="A11237" s="230"/>
      <c r="B11237" s="230"/>
      <c r="C11237" s="231"/>
      <c r="D11237" s="223"/>
      <c r="E11237" s="227"/>
      <c r="F11237" s="230"/>
      <c r="H11237" s="220"/>
      <c r="I11237" s="223"/>
    </row>
    <row r="11238" spans="1:9">
      <c r="A11238" s="230"/>
      <c r="B11238" s="230"/>
      <c r="C11238" s="231"/>
      <c r="D11238" s="223"/>
      <c r="E11238" s="227"/>
      <c r="F11238" s="230"/>
      <c r="H11238" s="220"/>
      <c r="I11238" s="223"/>
    </row>
    <row r="11239" spans="1:9">
      <c r="A11239" s="230"/>
      <c r="B11239" s="230"/>
      <c r="C11239" s="231"/>
      <c r="D11239" s="223"/>
      <c r="E11239" s="227"/>
      <c r="F11239" s="230"/>
      <c r="H11239" s="220"/>
      <c r="I11239" s="223"/>
    </row>
    <row r="11240" spans="1:9">
      <c r="A11240" s="230"/>
      <c r="B11240" s="230"/>
      <c r="C11240" s="231"/>
      <c r="D11240" s="223"/>
      <c r="E11240" s="227"/>
      <c r="F11240" s="230"/>
      <c r="H11240" s="220"/>
      <c r="I11240" s="223"/>
    </row>
    <row r="11241" spans="1:9">
      <c r="A11241" s="230"/>
      <c r="B11241" s="230"/>
      <c r="C11241" s="231"/>
      <c r="D11241" s="223"/>
      <c r="E11241" s="227"/>
      <c r="F11241" s="230"/>
      <c r="H11241" s="220"/>
      <c r="I11241" s="223"/>
    </row>
    <row r="11242" spans="1:9">
      <c r="A11242" s="230"/>
      <c r="B11242" s="230"/>
      <c r="C11242" s="231"/>
      <c r="D11242" s="223"/>
      <c r="E11242" s="227"/>
      <c r="F11242" s="230"/>
      <c r="H11242" s="220"/>
      <c r="I11242" s="223"/>
    </row>
    <row r="11243" spans="1:9">
      <c r="A11243" s="230"/>
      <c r="B11243" s="230"/>
      <c r="C11243" s="231"/>
      <c r="D11243" s="223"/>
      <c r="E11243" s="227"/>
      <c r="F11243" s="230"/>
      <c r="H11243" s="220"/>
      <c r="I11243" s="223"/>
    </row>
    <row r="11244" spans="1:9">
      <c r="A11244" s="230"/>
      <c r="B11244" s="230"/>
      <c r="C11244" s="231"/>
      <c r="D11244" s="223"/>
      <c r="E11244" s="227"/>
      <c r="F11244" s="230"/>
      <c r="H11244" s="220"/>
      <c r="I11244" s="223"/>
    </row>
    <row r="11245" spans="1:9">
      <c r="A11245" s="230"/>
      <c r="B11245" s="230"/>
      <c r="C11245" s="231"/>
      <c r="D11245" s="223"/>
      <c r="E11245" s="227"/>
      <c r="F11245" s="230"/>
      <c r="H11245" s="220"/>
      <c r="I11245" s="223"/>
    </row>
    <row r="11246" spans="1:9">
      <c r="A11246" s="230"/>
      <c r="B11246" s="230"/>
      <c r="C11246" s="231"/>
      <c r="D11246" s="223"/>
      <c r="E11246" s="227"/>
      <c r="F11246" s="230"/>
      <c r="H11246" s="220"/>
      <c r="I11246" s="223"/>
    </row>
    <row r="11247" spans="1:9">
      <c r="A11247" s="230"/>
      <c r="B11247" s="230"/>
      <c r="C11247" s="231"/>
      <c r="D11247" s="223"/>
      <c r="E11247" s="227"/>
      <c r="F11247" s="230"/>
      <c r="H11247" s="220"/>
      <c r="I11247" s="223"/>
    </row>
    <row r="11248" spans="1:9">
      <c r="A11248" s="230"/>
      <c r="B11248" s="230"/>
      <c r="C11248" s="231"/>
      <c r="D11248" s="223"/>
      <c r="E11248" s="227"/>
      <c r="F11248" s="230"/>
      <c r="H11248" s="220"/>
      <c r="I11248" s="223"/>
    </row>
    <row r="11249" spans="1:9">
      <c r="A11249" s="230"/>
      <c r="B11249" s="230"/>
      <c r="C11249" s="231"/>
      <c r="D11249" s="223"/>
      <c r="E11249" s="227"/>
      <c r="F11249" s="230"/>
      <c r="H11249" s="220"/>
      <c r="I11249" s="223"/>
    </row>
    <row r="11250" spans="1:9">
      <c r="A11250" s="230"/>
      <c r="B11250" s="230"/>
      <c r="C11250" s="231"/>
      <c r="D11250" s="223"/>
      <c r="E11250" s="227"/>
      <c r="F11250" s="230"/>
      <c r="H11250" s="220"/>
      <c r="I11250" s="223"/>
    </row>
    <row r="11251" spans="1:9">
      <c r="A11251" s="230"/>
      <c r="B11251" s="230"/>
      <c r="C11251" s="231"/>
      <c r="D11251" s="223"/>
      <c r="E11251" s="227"/>
      <c r="F11251" s="230"/>
      <c r="H11251" s="220"/>
      <c r="I11251" s="223"/>
    </row>
    <row r="11252" spans="1:9">
      <c r="A11252" s="230"/>
      <c r="B11252" s="230"/>
      <c r="C11252" s="231"/>
      <c r="D11252" s="223"/>
      <c r="E11252" s="227"/>
      <c r="F11252" s="230"/>
      <c r="H11252" s="220"/>
      <c r="I11252" s="223"/>
    </row>
    <row r="11253" spans="1:9">
      <c r="A11253" s="230"/>
      <c r="B11253" s="230"/>
      <c r="C11253" s="231"/>
      <c r="D11253" s="223"/>
      <c r="E11253" s="227"/>
      <c r="F11253" s="230"/>
      <c r="H11253" s="220"/>
      <c r="I11253" s="223"/>
    </row>
    <row r="11254" spans="1:9">
      <c r="A11254" s="230"/>
      <c r="B11254" s="230"/>
      <c r="C11254" s="231"/>
      <c r="D11254" s="223"/>
      <c r="E11254" s="227"/>
      <c r="F11254" s="230"/>
      <c r="H11254" s="220"/>
      <c r="I11254" s="223"/>
    </row>
    <row r="11255" spans="1:9">
      <c r="A11255" s="230"/>
      <c r="B11255" s="230"/>
      <c r="C11255" s="231"/>
      <c r="D11255" s="223"/>
      <c r="E11255" s="227"/>
      <c r="F11255" s="230"/>
      <c r="H11255" s="220"/>
      <c r="I11255" s="223"/>
    </row>
    <row r="11256" spans="1:9">
      <c r="A11256" s="230"/>
      <c r="B11256" s="230"/>
      <c r="C11256" s="231"/>
      <c r="D11256" s="223"/>
      <c r="E11256" s="227"/>
      <c r="F11256" s="230"/>
      <c r="H11256" s="220"/>
      <c r="I11256" s="223"/>
    </row>
    <row r="11257" spans="1:9">
      <c r="A11257" s="230"/>
      <c r="B11257" s="230"/>
      <c r="C11257" s="231"/>
      <c r="D11257" s="223"/>
      <c r="E11257" s="227"/>
      <c r="F11257" s="230"/>
      <c r="H11257" s="220"/>
      <c r="I11257" s="223"/>
    </row>
    <row r="11258" spans="1:9">
      <c r="A11258" s="230"/>
      <c r="B11258" s="230"/>
      <c r="C11258" s="231"/>
      <c r="D11258" s="223"/>
      <c r="E11258" s="227"/>
      <c r="F11258" s="230"/>
      <c r="H11258" s="220"/>
      <c r="I11258" s="223"/>
    </row>
    <row r="11259" spans="1:9">
      <c r="A11259" s="230"/>
      <c r="B11259" s="230"/>
      <c r="C11259" s="231"/>
      <c r="D11259" s="223"/>
      <c r="E11259" s="227"/>
      <c r="F11259" s="230"/>
      <c r="H11259" s="220"/>
      <c r="I11259" s="223"/>
    </row>
    <row r="11260" spans="1:9">
      <c r="A11260" s="230"/>
      <c r="B11260" s="230"/>
      <c r="C11260" s="231"/>
      <c r="D11260" s="223"/>
      <c r="E11260" s="227"/>
      <c r="F11260" s="230"/>
      <c r="H11260" s="220"/>
      <c r="I11260" s="223"/>
    </row>
    <row r="11261" spans="1:9">
      <c r="A11261" s="230"/>
      <c r="B11261" s="230"/>
      <c r="C11261" s="231"/>
      <c r="D11261" s="223"/>
      <c r="E11261" s="227"/>
      <c r="F11261" s="230"/>
      <c r="H11261" s="220"/>
      <c r="I11261" s="223"/>
    </row>
    <row r="11262" spans="1:9">
      <c r="A11262" s="230"/>
      <c r="B11262" s="230"/>
      <c r="C11262" s="231"/>
      <c r="D11262" s="223"/>
      <c r="E11262" s="227"/>
      <c r="F11262" s="230"/>
      <c r="H11262" s="220"/>
      <c r="I11262" s="223"/>
    </row>
    <row r="11263" spans="1:9">
      <c r="A11263" s="230"/>
      <c r="B11263" s="230"/>
      <c r="C11263" s="231"/>
      <c r="D11263" s="223"/>
      <c r="E11263" s="227"/>
      <c r="F11263" s="230"/>
      <c r="H11263" s="220"/>
      <c r="I11263" s="223"/>
    </row>
    <row r="11264" spans="1:9">
      <c r="A11264" s="230"/>
      <c r="B11264" s="230"/>
      <c r="C11264" s="231"/>
      <c r="D11264" s="223"/>
      <c r="E11264" s="227"/>
      <c r="F11264" s="230"/>
      <c r="H11264" s="220"/>
      <c r="I11264" s="223"/>
    </row>
    <row r="11265" spans="1:9">
      <c r="A11265" s="230"/>
      <c r="B11265" s="230"/>
      <c r="C11265" s="231"/>
      <c r="D11265" s="223"/>
      <c r="E11265" s="227"/>
      <c r="F11265" s="230"/>
      <c r="H11265" s="220"/>
      <c r="I11265" s="223"/>
    </row>
    <row r="11266" spans="1:9">
      <c r="A11266" s="230"/>
      <c r="B11266" s="230"/>
      <c r="C11266" s="231"/>
      <c r="D11266" s="223"/>
      <c r="E11266" s="227"/>
      <c r="F11266" s="230"/>
      <c r="H11266" s="220"/>
      <c r="I11266" s="223"/>
    </row>
    <row r="11267" spans="1:9">
      <c r="A11267" s="230"/>
      <c r="B11267" s="230"/>
      <c r="C11267" s="231"/>
      <c r="D11267" s="223"/>
      <c r="E11267" s="227"/>
      <c r="F11267" s="230"/>
      <c r="H11267" s="220"/>
      <c r="I11267" s="223"/>
    </row>
    <row r="11268" spans="1:9">
      <c r="A11268" s="230"/>
      <c r="B11268" s="230"/>
      <c r="C11268" s="231"/>
      <c r="D11268" s="223"/>
      <c r="E11268" s="227"/>
      <c r="F11268" s="230"/>
      <c r="H11268" s="220"/>
      <c r="I11268" s="223"/>
    </row>
    <row r="11269" spans="1:9">
      <c r="A11269" s="230"/>
      <c r="B11269" s="230"/>
      <c r="C11269" s="231"/>
      <c r="D11269" s="223"/>
      <c r="E11269" s="227"/>
      <c r="F11269" s="230"/>
      <c r="H11269" s="220"/>
      <c r="I11269" s="223"/>
    </row>
    <row r="11270" spans="1:9">
      <c r="A11270" s="230"/>
      <c r="B11270" s="230"/>
      <c r="C11270" s="231"/>
      <c r="D11270" s="223"/>
      <c r="E11270" s="227"/>
      <c r="F11270" s="230"/>
      <c r="H11270" s="220"/>
      <c r="I11270" s="223"/>
    </row>
    <row r="11271" spans="1:9">
      <c r="A11271" s="230"/>
      <c r="B11271" s="230"/>
      <c r="C11271" s="231"/>
      <c r="D11271" s="223"/>
      <c r="E11271" s="227"/>
      <c r="F11271" s="230"/>
      <c r="H11271" s="220"/>
      <c r="I11271" s="223"/>
    </row>
    <row r="11272" spans="1:9">
      <c r="A11272" s="230"/>
      <c r="B11272" s="230"/>
      <c r="C11272" s="231"/>
      <c r="D11272" s="223"/>
      <c r="E11272" s="227"/>
      <c r="F11272" s="230"/>
      <c r="H11272" s="220"/>
      <c r="I11272" s="223"/>
    </row>
    <row r="11273" spans="1:9">
      <c r="A11273" s="230"/>
      <c r="B11273" s="230"/>
      <c r="C11273" s="231"/>
      <c r="D11273" s="223"/>
      <c r="E11273" s="227"/>
      <c r="F11273" s="230"/>
      <c r="H11273" s="220"/>
      <c r="I11273" s="223"/>
    </row>
    <row r="11274" spans="1:9">
      <c r="A11274" s="230"/>
      <c r="B11274" s="230"/>
      <c r="C11274" s="231"/>
      <c r="D11274" s="223"/>
      <c r="E11274" s="227"/>
      <c r="F11274" s="230"/>
      <c r="H11274" s="220"/>
      <c r="I11274" s="223"/>
    </row>
    <row r="11275" spans="1:9">
      <c r="A11275" s="230"/>
      <c r="B11275" s="230"/>
      <c r="C11275" s="231"/>
      <c r="D11275" s="223"/>
      <c r="E11275" s="227"/>
      <c r="F11275" s="230"/>
      <c r="H11275" s="220"/>
      <c r="I11275" s="223"/>
    </row>
    <row r="11276" spans="1:9">
      <c r="A11276" s="230"/>
      <c r="B11276" s="230"/>
      <c r="C11276" s="231"/>
      <c r="D11276" s="223"/>
      <c r="E11276" s="227"/>
      <c r="F11276" s="230"/>
      <c r="H11276" s="220"/>
      <c r="I11276" s="223"/>
    </row>
    <row r="11277" spans="1:9">
      <c r="A11277" s="230"/>
      <c r="B11277" s="230"/>
      <c r="C11277" s="231"/>
      <c r="D11277" s="223"/>
      <c r="E11277" s="227"/>
      <c r="F11277" s="230"/>
      <c r="H11277" s="220"/>
      <c r="I11277" s="223"/>
    </row>
    <row r="11278" spans="1:9">
      <c r="A11278" s="230"/>
      <c r="B11278" s="230"/>
      <c r="C11278" s="231"/>
      <c r="D11278" s="223"/>
      <c r="E11278" s="227"/>
      <c r="F11278" s="230"/>
      <c r="H11278" s="220"/>
      <c r="I11278" s="223"/>
    </row>
    <row r="11279" spans="1:9">
      <c r="A11279" s="230"/>
      <c r="B11279" s="230"/>
      <c r="C11279" s="231"/>
      <c r="D11279" s="223"/>
      <c r="E11279" s="227"/>
      <c r="F11279" s="230"/>
      <c r="H11279" s="220"/>
      <c r="I11279" s="223"/>
    </row>
    <row r="11280" spans="1:9">
      <c r="A11280" s="230"/>
      <c r="B11280" s="230"/>
      <c r="C11280" s="231"/>
      <c r="D11280" s="223"/>
      <c r="E11280" s="227"/>
      <c r="F11280" s="230"/>
      <c r="H11280" s="220"/>
      <c r="I11280" s="223"/>
    </row>
    <row r="11281" spans="1:9">
      <c r="A11281" s="230"/>
      <c r="B11281" s="230"/>
      <c r="C11281" s="231"/>
      <c r="D11281" s="223"/>
      <c r="E11281" s="227"/>
      <c r="F11281" s="230"/>
      <c r="H11281" s="220"/>
      <c r="I11281" s="223"/>
    </row>
    <row r="11282" spans="1:9">
      <c r="A11282" s="230"/>
      <c r="B11282" s="230"/>
      <c r="C11282" s="231"/>
      <c r="D11282" s="223"/>
      <c r="E11282" s="227"/>
      <c r="F11282" s="230"/>
      <c r="H11282" s="220"/>
      <c r="I11282" s="223"/>
    </row>
    <row r="11283" spans="1:9">
      <c r="A11283" s="230"/>
      <c r="B11283" s="230"/>
      <c r="C11283" s="231"/>
      <c r="D11283" s="223"/>
      <c r="E11283" s="227"/>
      <c r="F11283" s="230"/>
      <c r="H11283" s="220"/>
      <c r="I11283" s="223"/>
    </row>
    <row r="11284" spans="1:9">
      <c r="A11284" s="230"/>
      <c r="B11284" s="230"/>
      <c r="C11284" s="231"/>
      <c r="D11284" s="223"/>
      <c r="E11284" s="227"/>
      <c r="F11284" s="230"/>
      <c r="H11284" s="220"/>
      <c r="I11284" s="223"/>
    </row>
    <row r="11285" spans="1:9">
      <c r="A11285" s="230"/>
      <c r="B11285" s="230"/>
      <c r="C11285" s="231"/>
      <c r="D11285" s="223"/>
      <c r="E11285" s="227"/>
      <c r="F11285" s="230"/>
      <c r="H11285" s="220"/>
      <c r="I11285" s="223"/>
    </row>
    <row r="11286" spans="1:9">
      <c r="A11286" s="230"/>
      <c r="B11286" s="230"/>
      <c r="C11286" s="231"/>
      <c r="D11286" s="223"/>
      <c r="E11286" s="227"/>
      <c r="F11286" s="230"/>
      <c r="H11286" s="220"/>
      <c r="I11286" s="223"/>
    </row>
    <row r="11287" spans="1:9">
      <c r="A11287" s="230"/>
      <c r="B11287" s="230"/>
      <c r="C11287" s="231"/>
      <c r="D11287" s="223"/>
      <c r="E11287" s="227"/>
      <c r="F11287" s="230"/>
      <c r="H11287" s="220"/>
      <c r="I11287" s="223"/>
    </row>
    <row r="11288" spans="1:9">
      <c r="A11288" s="230"/>
      <c r="B11288" s="230"/>
      <c r="C11288" s="231"/>
      <c r="D11288" s="223"/>
      <c r="E11288" s="227"/>
      <c r="F11288" s="230"/>
      <c r="H11288" s="220"/>
      <c r="I11288" s="223"/>
    </row>
    <row r="11289" spans="1:9">
      <c r="A11289" s="230"/>
      <c r="B11289" s="230"/>
      <c r="C11289" s="231"/>
      <c r="D11289" s="223"/>
      <c r="E11289" s="227"/>
      <c r="F11289" s="230"/>
      <c r="H11289" s="220"/>
      <c r="I11289" s="223"/>
    </row>
    <row r="11290" spans="1:9">
      <c r="A11290" s="230"/>
      <c r="B11290" s="230"/>
      <c r="C11290" s="231"/>
      <c r="D11290" s="223"/>
      <c r="E11290" s="227"/>
      <c r="F11290" s="230"/>
      <c r="H11290" s="220"/>
      <c r="I11290" s="223"/>
    </row>
    <row r="11291" spans="1:9">
      <c r="A11291" s="230"/>
      <c r="B11291" s="230"/>
      <c r="C11291" s="231"/>
      <c r="D11291" s="223"/>
      <c r="E11291" s="227"/>
      <c r="F11291" s="230"/>
      <c r="H11291" s="220"/>
      <c r="I11291" s="223"/>
    </row>
    <row r="11292" spans="1:9">
      <c r="A11292" s="230"/>
      <c r="B11292" s="230"/>
      <c r="C11292" s="231"/>
      <c r="D11292" s="223"/>
      <c r="E11292" s="227"/>
      <c r="F11292" s="230"/>
      <c r="H11292" s="220"/>
      <c r="I11292" s="223"/>
    </row>
    <row r="11293" spans="1:9">
      <c r="A11293" s="230"/>
      <c r="B11293" s="230"/>
      <c r="C11293" s="231"/>
      <c r="D11293" s="223"/>
      <c r="E11293" s="227"/>
      <c r="F11293" s="230"/>
      <c r="H11293" s="220"/>
      <c r="I11293" s="223"/>
    </row>
    <row r="11294" spans="1:9">
      <c r="A11294" s="230"/>
      <c r="B11294" s="230"/>
      <c r="C11294" s="231"/>
      <c r="D11294" s="223"/>
      <c r="E11294" s="227"/>
      <c r="F11294" s="230"/>
      <c r="H11294" s="220"/>
      <c r="I11294" s="223"/>
    </row>
    <row r="11295" spans="1:9">
      <c r="A11295" s="230"/>
      <c r="B11295" s="230"/>
      <c r="C11295" s="231"/>
      <c r="D11295" s="223"/>
      <c r="E11295" s="227"/>
      <c r="F11295" s="230"/>
      <c r="H11295" s="220"/>
      <c r="I11295" s="223"/>
    </row>
    <row r="11296" spans="1:9">
      <c r="A11296" s="230"/>
      <c r="B11296" s="230"/>
      <c r="C11296" s="231"/>
      <c r="D11296" s="223"/>
      <c r="E11296" s="227"/>
      <c r="F11296" s="230"/>
      <c r="H11296" s="220"/>
      <c r="I11296" s="223"/>
    </row>
    <row r="11297" spans="1:9">
      <c r="A11297" s="230"/>
      <c r="B11297" s="230"/>
      <c r="C11297" s="231"/>
      <c r="D11297" s="223"/>
      <c r="E11297" s="227"/>
      <c r="F11297" s="230"/>
      <c r="H11297" s="220"/>
      <c r="I11297" s="223"/>
    </row>
    <row r="11298" spans="1:9">
      <c r="A11298" s="230"/>
      <c r="B11298" s="230"/>
      <c r="C11298" s="231"/>
      <c r="D11298" s="223"/>
      <c r="E11298" s="227"/>
      <c r="F11298" s="230"/>
      <c r="H11298" s="220"/>
      <c r="I11298" s="223"/>
    </row>
    <row r="11299" spans="1:9">
      <c r="A11299" s="230"/>
      <c r="B11299" s="230"/>
      <c r="C11299" s="231"/>
      <c r="D11299" s="223"/>
      <c r="E11299" s="227"/>
      <c r="F11299" s="230"/>
      <c r="H11299" s="220"/>
      <c r="I11299" s="223"/>
    </row>
    <row r="11300" spans="1:9">
      <c r="A11300" s="230"/>
      <c r="B11300" s="230"/>
      <c r="C11300" s="231"/>
      <c r="D11300" s="223"/>
      <c r="E11300" s="227"/>
      <c r="F11300" s="230"/>
      <c r="H11300" s="220"/>
      <c r="I11300" s="223"/>
    </row>
    <row r="11301" spans="1:9">
      <c r="A11301" s="230"/>
      <c r="B11301" s="230"/>
      <c r="C11301" s="231"/>
      <c r="D11301" s="223"/>
      <c r="E11301" s="227"/>
      <c r="F11301" s="230"/>
      <c r="H11301" s="220"/>
      <c r="I11301" s="223"/>
    </row>
    <row r="11302" spans="1:9">
      <c r="A11302" s="230"/>
      <c r="B11302" s="230"/>
      <c r="C11302" s="231"/>
      <c r="D11302" s="223"/>
      <c r="E11302" s="227"/>
      <c r="F11302" s="230"/>
      <c r="H11302" s="220"/>
      <c r="I11302" s="223"/>
    </row>
    <row r="11303" spans="1:9">
      <c r="A11303" s="230"/>
      <c r="B11303" s="230"/>
      <c r="C11303" s="231"/>
      <c r="D11303" s="223"/>
      <c r="E11303" s="227"/>
      <c r="F11303" s="230"/>
      <c r="H11303" s="220"/>
      <c r="I11303" s="223"/>
    </row>
    <row r="11304" spans="1:9">
      <c r="A11304" s="230"/>
      <c r="B11304" s="230"/>
      <c r="C11304" s="231"/>
      <c r="D11304" s="223"/>
      <c r="E11304" s="227"/>
      <c r="F11304" s="230"/>
      <c r="H11304" s="220"/>
      <c r="I11304" s="223"/>
    </row>
    <row r="11305" spans="1:9">
      <c r="A11305" s="230"/>
      <c r="B11305" s="230"/>
      <c r="C11305" s="231"/>
      <c r="D11305" s="223"/>
      <c r="E11305" s="227"/>
      <c r="F11305" s="230"/>
      <c r="H11305" s="220"/>
      <c r="I11305" s="223"/>
    </row>
    <row r="11306" spans="1:9">
      <c r="A11306" s="230"/>
      <c r="B11306" s="230"/>
      <c r="C11306" s="231"/>
      <c r="D11306" s="223"/>
      <c r="E11306" s="227"/>
      <c r="F11306" s="230"/>
      <c r="H11306" s="220"/>
      <c r="I11306" s="223"/>
    </row>
    <row r="11307" spans="1:9">
      <c r="A11307" s="230"/>
      <c r="B11307" s="230"/>
      <c r="C11307" s="231"/>
      <c r="D11307" s="223"/>
      <c r="E11307" s="227"/>
      <c r="F11307" s="230"/>
      <c r="H11307" s="220"/>
      <c r="I11307" s="223"/>
    </row>
    <row r="11308" spans="1:9">
      <c r="A11308" s="230"/>
      <c r="B11308" s="230"/>
      <c r="C11308" s="231"/>
      <c r="D11308" s="223"/>
      <c r="E11308" s="227"/>
      <c r="F11308" s="230"/>
      <c r="H11308" s="220"/>
      <c r="I11308" s="223"/>
    </row>
    <row r="11309" spans="1:9">
      <c r="A11309" s="230"/>
      <c r="B11309" s="230"/>
      <c r="C11309" s="231"/>
      <c r="D11309" s="223"/>
      <c r="E11309" s="227"/>
      <c r="F11309" s="230"/>
      <c r="H11309" s="220"/>
      <c r="I11309" s="223"/>
    </row>
    <row r="11310" spans="1:9">
      <c r="A11310" s="230"/>
      <c r="B11310" s="230"/>
      <c r="C11310" s="231"/>
      <c r="D11310" s="223"/>
      <c r="E11310" s="227"/>
      <c r="F11310" s="230"/>
      <c r="H11310" s="220"/>
      <c r="I11310" s="223"/>
    </row>
    <row r="11311" spans="1:9">
      <c r="A11311" s="230"/>
      <c r="B11311" s="230"/>
      <c r="C11311" s="231"/>
      <c r="D11311" s="223"/>
      <c r="E11311" s="227"/>
      <c r="F11311" s="230"/>
      <c r="H11311" s="220"/>
      <c r="I11311" s="223"/>
    </row>
    <row r="11312" spans="1:9">
      <c r="A11312" s="230"/>
      <c r="B11312" s="230"/>
      <c r="C11312" s="231"/>
      <c r="D11312" s="223"/>
      <c r="E11312" s="227"/>
      <c r="F11312" s="230"/>
      <c r="H11312" s="220"/>
      <c r="I11312" s="223"/>
    </row>
    <row r="11313" spans="1:9">
      <c r="A11313" s="230"/>
      <c r="B11313" s="230"/>
      <c r="C11313" s="231"/>
      <c r="D11313" s="223"/>
      <c r="E11313" s="227"/>
      <c r="F11313" s="230"/>
      <c r="H11313" s="220"/>
      <c r="I11313" s="223"/>
    </row>
    <row r="11314" spans="1:9">
      <c r="A11314" s="230"/>
      <c r="B11314" s="230"/>
      <c r="C11314" s="231"/>
      <c r="D11314" s="223"/>
      <c r="E11314" s="227"/>
      <c r="F11314" s="230"/>
      <c r="H11314" s="220"/>
      <c r="I11314" s="223"/>
    </row>
    <row r="11315" spans="1:9">
      <c r="A11315" s="230"/>
      <c r="B11315" s="230"/>
      <c r="C11315" s="231"/>
      <c r="D11315" s="223"/>
      <c r="E11315" s="227"/>
      <c r="F11315" s="230"/>
      <c r="H11315" s="220"/>
      <c r="I11315" s="223"/>
    </row>
    <row r="11316" spans="1:9">
      <c r="A11316" s="230"/>
      <c r="B11316" s="230"/>
      <c r="C11316" s="231"/>
      <c r="D11316" s="223"/>
      <c r="E11316" s="227"/>
      <c r="F11316" s="230"/>
      <c r="H11316" s="220"/>
      <c r="I11316" s="223"/>
    </row>
    <row r="11317" spans="1:9">
      <c r="A11317" s="230"/>
      <c r="B11317" s="230"/>
      <c r="C11317" s="231"/>
      <c r="D11317" s="223"/>
      <c r="E11317" s="227"/>
      <c r="F11317" s="230"/>
      <c r="H11317" s="220"/>
      <c r="I11317" s="223"/>
    </row>
    <row r="11318" spans="1:9">
      <c r="A11318" s="230"/>
      <c r="B11318" s="230"/>
      <c r="C11318" s="231"/>
      <c r="D11318" s="223"/>
      <c r="E11318" s="227"/>
      <c r="F11318" s="230"/>
      <c r="H11318" s="220"/>
      <c r="I11318" s="223"/>
    </row>
    <row r="11319" spans="1:9">
      <c r="A11319" s="230"/>
      <c r="B11319" s="230"/>
      <c r="C11319" s="231"/>
      <c r="D11319" s="223"/>
      <c r="E11319" s="227"/>
      <c r="F11319" s="230"/>
      <c r="H11319" s="220"/>
      <c r="I11319" s="223"/>
    </row>
    <row r="11320" spans="1:9">
      <c r="A11320" s="230"/>
      <c r="B11320" s="230"/>
      <c r="C11320" s="231"/>
      <c r="D11320" s="223"/>
      <c r="E11320" s="227"/>
      <c r="F11320" s="230"/>
      <c r="H11320" s="220"/>
      <c r="I11320" s="223"/>
    </row>
    <row r="11321" spans="1:9">
      <c r="A11321" s="230"/>
      <c r="B11321" s="230"/>
      <c r="C11321" s="231"/>
      <c r="D11321" s="223"/>
      <c r="E11321" s="227"/>
      <c r="F11321" s="230"/>
      <c r="H11321" s="220"/>
      <c r="I11321" s="223"/>
    </row>
    <row r="11322" spans="1:9">
      <c r="A11322" s="230"/>
      <c r="B11322" s="230"/>
      <c r="C11322" s="231"/>
      <c r="D11322" s="223"/>
      <c r="E11322" s="227"/>
      <c r="F11322" s="230"/>
      <c r="H11322" s="220"/>
      <c r="I11322" s="223"/>
    </row>
    <row r="11323" spans="1:9">
      <c r="A11323" s="230"/>
      <c r="B11323" s="230"/>
      <c r="C11323" s="231"/>
      <c r="D11323" s="223"/>
      <c r="E11323" s="227"/>
      <c r="F11323" s="230"/>
      <c r="H11323" s="220"/>
      <c r="I11323" s="223"/>
    </row>
    <row r="11324" spans="1:9">
      <c r="A11324" s="230"/>
      <c r="B11324" s="230"/>
      <c r="C11324" s="231"/>
      <c r="D11324" s="223"/>
      <c r="E11324" s="227"/>
      <c r="F11324" s="230"/>
      <c r="H11324" s="220"/>
      <c r="I11324" s="223"/>
    </row>
    <row r="11325" spans="1:9">
      <c r="A11325" s="230"/>
      <c r="B11325" s="230"/>
      <c r="C11325" s="231"/>
      <c r="D11325" s="223"/>
      <c r="E11325" s="227"/>
      <c r="F11325" s="230"/>
      <c r="H11325" s="220"/>
      <c r="I11325" s="223"/>
    </row>
    <row r="11326" spans="1:9">
      <c r="A11326" s="230"/>
      <c r="B11326" s="230"/>
      <c r="C11326" s="231"/>
      <c r="D11326" s="223"/>
      <c r="E11326" s="227"/>
      <c r="F11326" s="230"/>
      <c r="H11326" s="220"/>
      <c r="I11326" s="223"/>
    </row>
    <row r="11327" spans="1:9">
      <c r="A11327" s="230"/>
      <c r="B11327" s="230"/>
      <c r="C11327" s="231"/>
      <c r="D11327" s="223"/>
      <c r="E11327" s="227"/>
      <c r="F11327" s="230"/>
      <c r="H11327" s="220"/>
      <c r="I11327" s="223"/>
    </row>
    <row r="11328" spans="1:9">
      <c r="A11328" s="230"/>
      <c r="B11328" s="230"/>
      <c r="C11328" s="231"/>
      <c r="D11328" s="223"/>
      <c r="E11328" s="227"/>
      <c r="F11328" s="230"/>
      <c r="H11328" s="220"/>
      <c r="I11328" s="223"/>
    </row>
    <row r="11329" spans="1:9">
      <c r="A11329" s="230"/>
      <c r="B11329" s="230"/>
      <c r="C11329" s="231"/>
      <c r="D11329" s="223"/>
      <c r="E11329" s="227"/>
      <c r="F11329" s="230"/>
      <c r="H11329" s="220"/>
      <c r="I11329" s="223"/>
    </row>
    <row r="11330" spans="1:9">
      <c r="A11330" s="230"/>
      <c r="B11330" s="230"/>
      <c r="C11330" s="231"/>
      <c r="D11330" s="223"/>
      <c r="E11330" s="227"/>
      <c r="F11330" s="230"/>
      <c r="H11330" s="220"/>
      <c r="I11330" s="223"/>
    </row>
    <row r="11331" spans="1:9">
      <c r="A11331" s="230"/>
      <c r="B11331" s="230"/>
      <c r="C11331" s="231"/>
      <c r="D11331" s="223"/>
      <c r="E11331" s="227"/>
      <c r="F11331" s="230"/>
      <c r="H11331" s="220"/>
      <c r="I11331" s="223"/>
    </row>
    <row r="11332" spans="1:9">
      <c r="A11332" s="230"/>
      <c r="B11332" s="230"/>
      <c r="C11332" s="231"/>
      <c r="D11332" s="223"/>
      <c r="E11332" s="227"/>
      <c r="F11332" s="230"/>
      <c r="H11332" s="220"/>
      <c r="I11332" s="223"/>
    </row>
    <row r="11333" spans="1:9">
      <c r="A11333" s="230"/>
      <c r="B11333" s="230"/>
      <c r="C11333" s="231"/>
      <c r="D11333" s="223"/>
      <c r="E11333" s="227"/>
      <c r="F11333" s="230"/>
      <c r="H11333" s="220"/>
      <c r="I11333" s="223"/>
    </row>
    <row r="11334" spans="1:9">
      <c r="A11334" s="230"/>
      <c r="B11334" s="230"/>
      <c r="C11334" s="231"/>
      <c r="D11334" s="223"/>
      <c r="E11334" s="227"/>
      <c r="F11334" s="230"/>
      <c r="H11334" s="220"/>
      <c r="I11334" s="223"/>
    </row>
    <row r="11335" spans="1:9">
      <c r="A11335" s="230"/>
      <c r="B11335" s="230"/>
      <c r="C11335" s="231"/>
      <c r="D11335" s="223"/>
      <c r="E11335" s="227"/>
      <c r="F11335" s="230"/>
      <c r="H11335" s="220"/>
      <c r="I11335" s="223"/>
    </row>
    <row r="11336" spans="1:9">
      <c r="A11336" s="230"/>
      <c r="B11336" s="230"/>
      <c r="C11336" s="231"/>
      <c r="D11336" s="223"/>
      <c r="E11336" s="227"/>
      <c r="F11336" s="230"/>
      <c r="H11336" s="220"/>
      <c r="I11336" s="223"/>
    </row>
    <row r="11337" spans="1:9">
      <c r="A11337" s="230"/>
      <c r="B11337" s="230"/>
      <c r="C11337" s="231"/>
      <c r="D11337" s="223"/>
      <c r="E11337" s="227"/>
      <c r="F11337" s="230"/>
      <c r="H11337" s="220"/>
      <c r="I11337" s="223"/>
    </row>
    <row r="11338" spans="1:9">
      <c r="A11338" s="230"/>
      <c r="B11338" s="230"/>
      <c r="C11338" s="231"/>
      <c r="D11338" s="223"/>
      <c r="E11338" s="227"/>
      <c r="F11338" s="230"/>
      <c r="H11338" s="220"/>
      <c r="I11338" s="223"/>
    </row>
    <row r="11339" spans="1:9">
      <c r="A11339" s="230"/>
      <c r="B11339" s="230"/>
      <c r="C11339" s="231"/>
      <c r="D11339" s="223"/>
      <c r="E11339" s="227"/>
      <c r="F11339" s="230"/>
      <c r="H11339" s="220"/>
      <c r="I11339" s="223"/>
    </row>
    <row r="11340" spans="1:9">
      <c r="A11340" s="230"/>
      <c r="B11340" s="230"/>
      <c r="C11340" s="231"/>
      <c r="D11340" s="223"/>
      <c r="E11340" s="227"/>
      <c r="F11340" s="230"/>
      <c r="H11340" s="220"/>
      <c r="I11340" s="223"/>
    </row>
    <row r="11341" spans="1:9">
      <c r="A11341" s="230"/>
      <c r="B11341" s="230"/>
      <c r="C11341" s="231"/>
      <c r="D11341" s="223"/>
      <c r="E11341" s="227"/>
      <c r="F11341" s="230"/>
      <c r="H11341" s="220"/>
      <c r="I11341" s="223"/>
    </row>
    <row r="11342" spans="1:9">
      <c r="A11342" s="230"/>
      <c r="B11342" s="230"/>
      <c r="C11342" s="231"/>
      <c r="D11342" s="223"/>
      <c r="E11342" s="227"/>
      <c r="F11342" s="230"/>
      <c r="H11342" s="220"/>
      <c r="I11342" s="223"/>
    </row>
    <row r="11343" spans="1:9">
      <c r="A11343" s="230"/>
      <c r="B11343" s="230"/>
      <c r="C11343" s="231"/>
      <c r="D11343" s="223"/>
      <c r="E11343" s="227"/>
      <c r="F11343" s="230"/>
      <c r="H11343" s="220"/>
      <c r="I11343" s="223"/>
    </row>
    <row r="11344" spans="1:9">
      <c r="A11344" s="230"/>
      <c r="B11344" s="230"/>
      <c r="C11344" s="231"/>
      <c r="D11344" s="223"/>
      <c r="E11344" s="227"/>
      <c r="F11344" s="230"/>
      <c r="H11344" s="220"/>
      <c r="I11344" s="223"/>
    </row>
    <row r="11345" spans="1:9">
      <c r="A11345" s="230"/>
      <c r="B11345" s="230"/>
      <c r="C11345" s="231"/>
      <c r="D11345" s="223"/>
      <c r="E11345" s="227"/>
      <c r="F11345" s="230"/>
      <c r="H11345" s="220"/>
      <c r="I11345" s="223"/>
    </row>
    <row r="11346" spans="1:9">
      <c r="A11346" s="230"/>
      <c r="B11346" s="230"/>
      <c r="C11346" s="231"/>
      <c r="D11346" s="223"/>
      <c r="E11346" s="227"/>
      <c r="F11346" s="230"/>
      <c r="H11346" s="220"/>
      <c r="I11346" s="223"/>
    </row>
    <row r="11347" spans="1:9">
      <c r="A11347" s="230"/>
      <c r="B11347" s="230"/>
      <c r="C11347" s="231"/>
      <c r="D11347" s="223"/>
      <c r="E11347" s="227"/>
      <c r="F11347" s="230"/>
      <c r="H11347" s="220"/>
      <c r="I11347" s="223"/>
    </row>
    <row r="11348" spans="1:9">
      <c r="A11348" s="230"/>
      <c r="B11348" s="230"/>
      <c r="C11348" s="231"/>
      <c r="D11348" s="223"/>
      <c r="E11348" s="227"/>
      <c r="F11348" s="230"/>
      <c r="H11348" s="220"/>
      <c r="I11348" s="223"/>
    </row>
    <row r="11349" spans="1:9">
      <c r="A11349" s="230"/>
      <c r="B11349" s="230"/>
      <c r="C11349" s="231"/>
      <c r="D11349" s="223"/>
      <c r="E11349" s="227"/>
      <c r="F11349" s="230"/>
      <c r="H11349" s="220"/>
      <c r="I11349" s="223"/>
    </row>
    <row r="11350" spans="1:9">
      <c r="A11350" s="230"/>
      <c r="B11350" s="230"/>
      <c r="C11350" s="231"/>
      <c r="D11350" s="223"/>
      <c r="E11350" s="227"/>
      <c r="F11350" s="230"/>
      <c r="H11350" s="220"/>
      <c r="I11350" s="223"/>
    </row>
    <row r="11351" spans="1:9">
      <c r="A11351" s="230"/>
      <c r="B11351" s="230"/>
      <c r="C11351" s="231"/>
      <c r="D11351" s="223"/>
      <c r="E11351" s="227"/>
      <c r="F11351" s="230"/>
      <c r="H11351" s="220"/>
      <c r="I11351" s="223"/>
    </row>
    <row r="11352" spans="1:9">
      <c r="A11352" s="230"/>
      <c r="B11352" s="230"/>
      <c r="C11352" s="231"/>
      <c r="D11352" s="223"/>
      <c r="E11352" s="227"/>
      <c r="F11352" s="230"/>
      <c r="H11352" s="220"/>
      <c r="I11352" s="223"/>
    </row>
    <row r="11353" spans="1:9">
      <c r="A11353" s="230"/>
      <c r="B11353" s="230"/>
      <c r="C11353" s="231"/>
      <c r="D11353" s="223"/>
      <c r="E11353" s="227"/>
      <c r="F11353" s="230"/>
      <c r="H11353" s="220"/>
      <c r="I11353" s="223"/>
    </row>
    <row r="11354" spans="1:9">
      <c r="A11354" s="230"/>
      <c r="B11354" s="230"/>
      <c r="C11354" s="231"/>
      <c r="D11354" s="223"/>
      <c r="E11354" s="227"/>
      <c r="F11354" s="230"/>
      <c r="H11354" s="220"/>
      <c r="I11354" s="223"/>
    </row>
    <row r="11355" spans="1:9">
      <c r="A11355" s="230"/>
      <c r="B11355" s="230"/>
      <c r="C11355" s="231"/>
      <c r="D11355" s="223"/>
      <c r="E11355" s="227"/>
      <c r="F11355" s="230"/>
      <c r="H11355" s="220"/>
      <c r="I11355" s="223"/>
    </row>
    <row r="11356" spans="1:9">
      <c r="A11356" s="230"/>
      <c r="B11356" s="230"/>
      <c r="C11356" s="231"/>
      <c r="D11356" s="223"/>
      <c r="E11356" s="227"/>
      <c r="F11356" s="230"/>
      <c r="H11356" s="220"/>
      <c r="I11356" s="223"/>
    </row>
    <row r="11357" spans="1:9">
      <c r="A11357" s="230"/>
      <c r="B11357" s="230"/>
      <c r="C11357" s="231"/>
      <c r="D11357" s="223"/>
      <c r="E11357" s="227"/>
      <c r="F11357" s="230"/>
      <c r="H11357" s="220"/>
      <c r="I11357" s="223"/>
    </row>
    <row r="11358" spans="1:9">
      <c r="A11358" s="230"/>
      <c r="B11358" s="230"/>
      <c r="C11358" s="231"/>
      <c r="D11358" s="223"/>
      <c r="E11358" s="227"/>
      <c r="F11358" s="230"/>
      <c r="H11358" s="220"/>
      <c r="I11358" s="223"/>
    </row>
    <row r="11359" spans="1:9">
      <c r="A11359" s="230"/>
      <c r="B11359" s="230"/>
      <c r="C11359" s="231"/>
      <c r="D11359" s="223"/>
      <c r="E11359" s="227"/>
      <c r="F11359" s="230"/>
      <c r="H11359" s="220"/>
      <c r="I11359" s="223"/>
    </row>
    <row r="11360" spans="1:9">
      <c r="A11360" s="230"/>
      <c r="B11360" s="230"/>
      <c r="C11360" s="231"/>
      <c r="D11360" s="223"/>
      <c r="E11360" s="227"/>
      <c r="F11360" s="230"/>
      <c r="H11360" s="220"/>
      <c r="I11360" s="223"/>
    </row>
    <row r="11361" spans="1:9">
      <c r="A11361" s="230"/>
      <c r="B11361" s="230"/>
      <c r="C11361" s="231"/>
      <c r="D11361" s="223"/>
      <c r="E11361" s="227"/>
      <c r="F11361" s="230"/>
      <c r="H11361" s="220"/>
      <c r="I11361" s="223"/>
    </row>
    <row r="11362" spans="1:9">
      <c r="A11362" s="230"/>
      <c r="B11362" s="230"/>
      <c r="C11362" s="231"/>
      <c r="D11362" s="223"/>
      <c r="E11362" s="227"/>
      <c r="F11362" s="230"/>
      <c r="H11362" s="220"/>
      <c r="I11362" s="223"/>
    </row>
    <row r="11363" spans="1:9">
      <c r="A11363" s="230"/>
      <c r="B11363" s="230"/>
      <c r="C11363" s="231"/>
      <c r="D11363" s="223"/>
      <c r="E11363" s="227"/>
      <c r="F11363" s="230"/>
      <c r="H11363" s="220"/>
      <c r="I11363" s="223"/>
    </row>
    <row r="11364" spans="1:9">
      <c r="A11364" s="230"/>
      <c r="B11364" s="230"/>
      <c r="C11364" s="231"/>
      <c r="D11364" s="223"/>
      <c r="E11364" s="227"/>
      <c r="F11364" s="230"/>
      <c r="H11364" s="220"/>
      <c r="I11364" s="223"/>
    </row>
    <row r="11365" spans="1:9">
      <c r="A11365" s="230"/>
      <c r="B11365" s="230"/>
      <c r="C11365" s="231"/>
      <c r="D11365" s="223"/>
      <c r="E11365" s="227"/>
      <c r="F11365" s="230"/>
      <c r="H11365" s="220"/>
      <c r="I11365" s="223"/>
    </row>
    <row r="11366" spans="1:9">
      <c r="A11366" s="230"/>
      <c r="B11366" s="230"/>
      <c r="C11366" s="231"/>
      <c r="D11366" s="223"/>
      <c r="E11366" s="227"/>
      <c r="F11366" s="230"/>
      <c r="H11366" s="220"/>
      <c r="I11366" s="223"/>
    </row>
    <row r="11367" spans="1:9">
      <c r="A11367" s="230"/>
      <c r="B11367" s="230"/>
      <c r="C11367" s="231"/>
      <c r="D11367" s="223"/>
      <c r="E11367" s="227"/>
      <c r="F11367" s="230"/>
      <c r="H11367" s="220"/>
      <c r="I11367" s="223"/>
    </row>
    <row r="11368" spans="1:9">
      <c r="A11368" s="230"/>
      <c r="B11368" s="230"/>
      <c r="C11368" s="231"/>
      <c r="D11368" s="223"/>
      <c r="E11368" s="227"/>
      <c r="F11368" s="230"/>
      <c r="H11368" s="220"/>
      <c r="I11368" s="223"/>
    </row>
    <row r="11369" spans="1:9">
      <c r="A11369" s="230"/>
      <c r="B11369" s="230"/>
      <c r="C11369" s="231"/>
      <c r="D11369" s="223"/>
      <c r="E11369" s="227"/>
      <c r="F11369" s="230"/>
      <c r="H11369" s="220"/>
      <c r="I11369" s="223"/>
    </row>
    <row r="11370" spans="1:9">
      <c r="A11370" s="230"/>
      <c r="B11370" s="230"/>
      <c r="C11370" s="231"/>
      <c r="D11370" s="223"/>
      <c r="E11370" s="227"/>
      <c r="F11370" s="230"/>
      <c r="H11370" s="220"/>
      <c r="I11370" s="223"/>
    </row>
    <row r="11371" spans="1:9">
      <c r="A11371" s="230"/>
      <c r="B11371" s="230"/>
      <c r="C11371" s="231"/>
      <c r="D11371" s="223"/>
      <c r="E11371" s="227"/>
      <c r="F11371" s="230"/>
      <c r="H11371" s="220"/>
      <c r="I11371" s="223"/>
    </row>
    <row r="11372" spans="1:9">
      <c r="A11372" s="230"/>
      <c r="B11372" s="230"/>
      <c r="C11372" s="231"/>
      <c r="D11372" s="223"/>
      <c r="E11372" s="227"/>
      <c r="F11372" s="230"/>
      <c r="H11372" s="220"/>
      <c r="I11372" s="223"/>
    </row>
    <row r="11373" spans="1:9">
      <c r="A11373" s="230"/>
      <c r="B11373" s="230"/>
      <c r="C11373" s="231"/>
      <c r="D11373" s="223"/>
      <c r="E11373" s="227"/>
      <c r="F11373" s="230"/>
      <c r="H11373" s="220"/>
      <c r="I11373" s="223"/>
    </row>
    <row r="11374" spans="1:9">
      <c r="A11374" s="230"/>
      <c r="B11374" s="230"/>
      <c r="C11374" s="231"/>
      <c r="D11374" s="223"/>
      <c r="E11374" s="227"/>
      <c r="F11374" s="230"/>
      <c r="H11374" s="220"/>
      <c r="I11374" s="223"/>
    </row>
    <row r="11375" spans="1:9">
      <c r="A11375" s="230"/>
      <c r="B11375" s="230"/>
      <c r="C11375" s="231"/>
      <c r="D11375" s="223"/>
      <c r="E11375" s="227"/>
      <c r="F11375" s="230"/>
      <c r="H11375" s="220"/>
      <c r="I11375" s="223"/>
    </row>
    <row r="11376" spans="1:9">
      <c r="A11376" s="230"/>
      <c r="B11376" s="230"/>
      <c r="C11376" s="231"/>
      <c r="D11376" s="223"/>
      <c r="E11376" s="227"/>
      <c r="F11376" s="230"/>
      <c r="H11376" s="220"/>
      <c r="I11376" s="223"/>
    </row>
    <row r="11377" spans="1:9">
      <c r="A11377" s="230"/>
      <c r="B11377" s="230"/>
      <c r="C11377" s="231"/>
      <c r="D11377" s="223"/>
      <c r="E11377" s="227"/>
      <c r="F11377" s="230"/>
      <c r="H11377" s="220"/>
      <c r="I11377" s="223"/>
    </row>
    <row r="11378" spans="1:9">
      <c r="A11378" s="230"/>
      <c r="B11378" s="230"/>
      <c r="C11378" s="231"/>
      <c r="D11378" s="223"/>
      <c r="E11378" s="227"/>
      <c r="F11378" s="230"/>
      <c r="H11378" s="220"/>
      <c r="I11378" s="223"/>
    </row>
    <row r="11379" spans="1:9">
      <c r="A11379" s="230"/>
      <c r="B11379" s="230"/>
      <c r="C11379" s="231"/>
      <c r="D11379" s="223"/>
      <c r="E11379" s="227"/>
      <c r="F11379" s="230"/>
      <c r="H11379" s="220"/>
      <c r="I11379" s="223"/>
    </row>
    <row r="11380" spans="1:9">
      <c r="A11380" s="230"/>
      <c r="B11380" s="230"/>
      <c r="C11380" s="231"/>
      <c r="D11380" s="223"/>
      <c r="E11380" s="227"/>
      <c r="F11380" s="230"/>
      <c r="H11380" s="220"/>
      <c r="I11380" s="223"/>
    </row>
    <row r="11381" spans="1:9">
      <c r="A11381" s="230"/>
      <c r="B11381" s="230"/>
      <c r="C11381" s="231"/>
      <c r="D11381" s="223"/>
      <c r="E11381" s="227"/>
      <c r="F11381" s="230"/>
      <c r="H11381" s="220"/>
      <c r="I11381" s="223"/>
    </row>
    <row r="11382" spans="1:9">
      <c r="A11382" s="230"/>
      <c r="B11382" s="230"/>
      <c r="C11382" s="231"/>
      <c r="D11382" s="223"/>
      <c r="E11382" s="227"/>
      <c r="F11382" s="230"/>
      <c r="H11382" s="220"/>
      <c r="I11382" s="223"/>
    </row>
    <row r="11383" spans="1:9">
      <c r="A11383" s="230"/>
      <c r="B11383" s="230"/>
      <c r="C11383" s="231"/>
      <c r="D11383" s="223"/>
      <c r="E11383" s="227"/>
      <c r="F11383" s="230"/>
      <c r="H11383" s="220"/>
      <c r="I11383" s="223"/>
    </row>
    <row r="11384" spans="1:9">
      <c r="A11384" s="230"/>
      <c r="B11384" s="230"/>
      <c r="C11384" s="231"/>
      <c r="D11384" s="223"/>
      <c r="E11384" s="227"/>
      <c r="F11384" s="230"/>
      <c r="H11384" s="220"/>
      <c r="I11384" s="223"/>
    </row>
    <row r="11385" spans="1:9">
      <c r="A11385" s="230"/>
      <c r="B11385" s="230"/>
      <c r="C11385" s="231"/>
      <c r="D11385" s="223"/>
      <c r="E11385" s="227"/>
      <c r="F11385" s="230"/>
      <c r="H11385" s="220"/>
      <c r="I11385" s="223"/>
    </row>
    <row r="11386" spans="1:9">
      <c r="A11386" s="230"/>
      <c r="B11386" s="230"/>
      <c r="C11386" s="231"/>
      <c r="D11386" s="223"/>
      <c r="E11386" s="227"/>
      <c r="F11386" s="230"/>
      <c r="H11386" s="220"/>
      <c r="I11386" s="223"/>
    </row>
    <row r="11387" spans="1:9">
      <c r="A11387" s="230"/>
      <c r="B11387" s="230"/>
      <c r="C11387" s="231"/>
      <c r="D11387" s="223"/>
      <c r="E11387" s="227"/>
      <c r="F11387" s="230"/>
      <c r="H11387" s="220"/>
      <c r="I11387" s="223"/>
    </row>
    <row r="11388" spans="1:9">
      <c r="A11388" s="230"/>
      <c r="B11388" s="230"/>
      <c r="C11388" s="231"/>
      <c r="D11388" s="223"/>
      <c r="E11388" s="227"/>
      <c r="F11388" s="230"/>
      <c r="H11388" s="220"/>
      <c r="I11388" s="223"/>
    </row>
    <row r="11389" spans="1:9">
      <c r="A11389" s="230"/>
      <c r="B11389" s="230"/>
      <c r="C11389" s="231"/>
      <c r="D11389" s="223"/>
      <c r="E11389" s="227"/>
      <c r="F11389" s="230"/>
      <c r="H11389" s="220"/>
      <c r="I11389" s="223"/>
    </row>
    <row r="11390" spans="1:9">
      <c r="A11390" s="230"/>
      <c r="B11390" s="230"/>
      <c r="C11390" s="231"/>
      <c r="D11390" s="223"/>
      <c r="E11390" s="227"/>
      <c r="F11390" s="230"/>
      <c r="H11390" s="220"/>
      <c r="I11390" s="223"/>
    </row>
    <row r="11391" spans="1:9">
      <c r="A11391" s="230"/>
      <c r="B11391" s="230"/>
      <c r="C11391" s="231"/>
      <c r="D11391" s="223"/>
      <c r="E11391" s="227"/>
      <c r="F11391" s="230"/>
      <c r="H11391" s="220"/>
      <c r="I11391" s="223"/>
    </row>
    <row r="11392" spans="1:9">
      <c r="A11392" s="230"/>
      <c r="B11392" s="230"/>
      <c r="C11392" s="231"/>
      <c r="D11392" s="223"/>
      <c r="E11392" s="227"/>
      <c r="F11392" s="230"/>
      <c r="H11392" s="220"/>
      <c r="I11392" s="223"/>
    </row>
    <row r="11393" spans="1:9">
      <c r="A11393" s="230"/>
      <c r="B11393" s="230"/>
      <c r="C11393" s="231"/>
      <c r="D11393" s="223"/>
      <c r="E11393" s="227"/>
      <c r="F11393" s="230"/>
      <c r="H11393" s="220"/>
      <c r="I11393" s="223"/>
    </row>
    <row r="11394" spans="1:9">
      <c r="A11394" s="230"/>
      <c r="B11394" s="230"/>
      <c r="C11394" s="231"/>
      <c r="D11394" s="223"/>
      <c r="E11394" s="227"/>
      <c r="F11394" s="230"/>
      <c r="H11394" s="220"/>
      <c r="I11394" s="223"/>
    </row>
    <row r="11395" spans="1:9">
      <c r="A11395" s="230"/>
      <c r="B11395" s="230"/>
      <c r="C11395" s="231"/>
      <c r="D11395" s="223"/>
      <c r="E11395" s="227"/>
      <c r="F11395" s="230"/>
      <c r="H11395" s="220"/>
      <c r="I11395" s="223"/>
    </row>
    <row r="11396" spans="1:9">
      <c r="A11396" s="230"/>
      <c r="B11396" s="230"/>
      <c r="C11396" s="231"/>
      <c r="D11396" s="223"/>
      <c r="E11396" s="227"/>
      <c r="F11396" s="230"/>
      <c r="H11396" s="220"/>
      <c r="I11396" s="223"/>
    </row>
    <row r="11397" spans="1:9">
      <c r="A11397" s="230"/>
      <c r="B11397" s="230"/>
      <c r="C11397" s="231"/>
      <c r="D11397" s="223"/>
      <c r="E11397" s="227"/>
      <c r="F11397" s="230"/>
      <c r="H11397" s="220"/>
      <c r="I11397" s="223"/>
    </row>
    <row r="11398" spans="1:9">
      <c r="A11398" s="230"/>
      <c r="B11398" s="230"/>
      <c r="C11398" s="231"/>
      <c r="D11398" s="223"/>
      <c r="E11398" s="227"/>
      <c r="F11398" s="230"/>
      <c r="H11398" s="220"/>
      <c r="I11398" s="223"/>
    </row>
    <row r="11399" spans="1:9">
      <c r="A11399" s="230"/>
      <c r="B11399" s="230"/>
      <c r="C11399" s="231"/>
      <c r="D11399" s="223"/>
      <c r="E11399" s="227"/>
      <c r="F11399" s="230"/>
      <c r="H11399" s="220"/>
      <c r="I11399" s="223"/>
    </row>
    <row r="11400" spans="1:9">
      <c r="A11400" s="230"/>
      <c r="B11400" s="230"/>
      <c r="C11400" s="231"/>
      <c r="D11400" s="223"/>
      <c r="E11400" s="227"/>
      <c r="F11400" s="230"/>
      <c r="H11400" s="220"/>
      <c r="I11400" s="223"/>
    </row>
    <row r="11401" spans="1:9">
      <c r="A11401" s="230"/>
      <c r="B11401" s="230"/>
      <c r="C11401" s="231"/>
      <c r="D11401" s="223"/>
      <c r="E11401" s="227"/>
      <c r="F11401" s="230"/>
      <c r="H11401" s="220"/>
      <c r="I11401" s="223"/>
    </row>
    <row r="11402" spans="1:9">
      <c r="A11402" s="230"/>
      <c r="B11402" s="230"/>
      <c r="C11402" s="231"/>
      <c r="D11402" s="223"/>
      <c r="E11402" s="227"/>
      <c r="F11402" s="230"/>
      <c r="H11402" s="220"/>
      <c r="I11402" s="223"/>
    </row>
    <row r="11403" spans="1:9">
      <c r="A11403" s="230"/>
      <c r="B11403" s="230"/>
      <c r="C11403" s="231"/>
      <c r="D11403" s="223"/>
      <c r="E11403" s="227"/>
      <c r="F11403" s="230"/>
      <c r="H11403" s="220"/>
      <c r="I11403" s="223"/>
    </row>
    <row r="11404" spans="1:9">
      <c r="A11404" s="230"/>
      <c r="B11404" s="230"/>
      <c r="C11404" s="231"/>
      <c r="D11404" s="223"/>
      <c r="E11404" s="227"/>
      <c r="F11404" s="230"/>
      <c r="H11404" s="220"/>
      <c r="I11404" s="223"/>
    </row>
    <row r="11405" spans="1:9">
      <c r="A11405" s="230"/>
      <c r="B11405" s="230"/>
      <c r="C11405" s="231"/>
      <c r="D11405" s="223"/>
      <c r="E11405" s="227"/>
      <c r="F11405" s="230"/>
      <c r="H11405" s="220"/>
      <c r="I11405" s="223"/>
    </row>
    <row r="11406" spans="1:9">
      <c r="A11406" s="230"/>
      <c r="B11406" s="230"/>
      <c r="C11406" s="231"/>
      <c r="D11406" s="223"/>
      <c r="E11406" s="227"/>
      <c r="F11406" s="230"/>
      <c r="H11406" s="220"/>
      <c r="I11406" s="223"/>
    </row>
    <row r="11407" spans="1:9">
      <c r="A11407" s="230"/>
      <c r="B11407" s="230"/>
      <c r="C11407" s="231"/>
      <c r="D11407" s="223"/>
      <c r="E11407" s="227"/>
      <c r="F11407" s="230"/>
      <c r="H11407" s="220"/>
      <c r="I11407" s="223"/>
    </row>
    <row r="11408" spans="1:9">
      <c r="A11408" s="230"/>
      <c r="B11408" s="230"/>
      <c r="C11408" s="231"/>
      <c r="D11408" s="223"/>
      <c r="E11408" s="227"/>
      <c r="F11408" s="230"/>
      <c r="H11408" s="220"/>
      <c r="I11408" s="223"/>
    </row>
    <row r="11409" spans="1:9">
      <c r="A11409" s="230"/>
      <c r="B11409" s="230"/>
      <c r="C11409" s="231"/>
      <c r="D11409" s="223"/>
      <c r="E11409" s="227"/>
      <c r="F11409" s="230"/>
      <c r="H11409" s="220"/>
      <c r="I11409" s="223"/>
    </row>
    <row r="11410" spans="1:9">
      <c r="A11410" s="230"/>
      <c r="B11410" s="230"/>
      <c r="C11410" s="231"/>
      <c r="D11410" s="223"/>
      <c r="E11410" s="227"/>
      <c r="F11410" s="230"/>
      <c r="H11410" s="220"/>
      <c r="I11410" s="223"/>
    </row>
    <row r="11411" spans="1:9">
      <c r="A11411" s="230"/>
      <c r="B11411" s="230"/>
      <c r="C11411" s="231"/>
      <c r="D11411" s="223"/>
      <c r="E11411" s="227"/>
      <c r="F11411" s="230"/>
      <c r="H11411" s="220"/>
      <c r="I11411" s="223"/>
    </row>
    <row r="11412" spans="1:9">
      <c r="A11412" s="230"/>
      <c r="B11412" s="230"/>
      <c r="C11412" s="231"/>
      <c r="D11412" s="223"/>
      <c r="E11412" s="227"/>
      <c r="F11412" s="230"/>
      <c r="H11412" s="220"/>
      <c r="I11412" s="223"/>
    </row>
    <row r="11413" spans="1:9">
      <c r="A11413" s="230"/>
      <c r="B11413" s="230"/>
      <c r="C11413" s="231"/>
      <c r="D11413" s="223"/>
      <c r="E11413" s="227"/>
      <c r="F11413" s="230"/>
      <c r="H11413" s="220"/>
      <c r="I11413" s="223"/>
    </row>
    <row r="11414" spans="1:9">
      <c r="A11414" s="230"/>
      <c r="B11414" s="230"/>
      <c r="C11414" s="231"/>
      <c r="D11414" s="223"/>
      <c r="E11414" s="227"/>
      <c r="F11414" s="230"/>
      <c r="H11414" s="220"/>
      <c r="I11414" s="223"/>
    </row>
    <row r="11415" spans="1:9">
      <c r="A11415" s="230"/>
      <c r="B11415" s="230"/>
      <c r="C11415" s="231"/>
      <c r="D11415" s="223"/>
      <c r="E11415" s="227"/>
      <c r="F11415" s="230"/>
      <c r="H11415" s="220"/>
      <c r="I11415" s="223"/>
    </row>
    <row r="11416" spans="1:9">
      <c r="A11416" s="230"/>
      <c r="B11416" s="230"/>
      <c r="C11416" s="231"/>
      <c r="D11416" s="223"/>
      <c r="E11416" s="227"/>
      <c r="F11416" s="230"/>
      <c r="H11416" s="220"/>
      <c r="I11416" s="223"/>
    </row>
    <row r="11417" spans="1:9">
      <c r="A11417" s="230"/>
      <c r="B11417" s="230"/>
      <c r="C11417" s="231"/>
      <c r="D11417" s="223"/>
      <c r="E11417" s="227"/>
      <c r="F11417" s="230"/>
      <c r="H11417" s="220"/>
      <c r="I11417" s="223"/>
    </row>
    <row r="11418" spans="1:9">
      <c r="A11418" s="230"/>
      <c r="B11418" s="230"/>
      <c r="C11418" s="231"/>
      <c r="D11418" s="223"/>
      <c r="E11418" s="227"/>
      <c r="F11418" s="230"/>
      <c r="H11418" s="220"/>
      <c r="I11418" s="223"/>
    </row>
    <row r="11419" spans="1:9">
      <c r="A11419" s="230"/>
      <c r="B11419" s="230"/>
      <c r="C11419" s="231"/>
      <c r="D11419" s="223"/>
      <c r="E11419" s="227"/>
      <c r="F11419" s="230"/>
      <c r="H11419" s="220"/>
      <c r="I11419" s="223"/>
    </row>
    <row r="11420" spans="1:9">
      <c r="A11420" s="230"/>
      <c r="B11420" s="230"/>
      <c r="C11420" s="231"/>
      <c r="D11420" s="223"/>
      <c r="E11420" s="227"/>
      <c r="F11420" s="230"/>
      <c r="H11420" s="220"/>
      <c r="I11420" s="223"/>
    </row>
    <row r="11421" spans="1:9">
      <c r="A11421" s="230"/>
      <c r="B11421" s="230"/>
      <c r="C11421" s="231"/>
      <c r="D11421" s="223"/>
      <c r="E11421" s="227"/>
      <c r="F11421" s="230"/>
      <c r="H11421" s="220"/>
      <c r="I11421" s="223"/>
    </row>
    <row r="11422" spans="1:9">
      <c r="A11422" s="230"/>
      <c r="B11422" s="230"/>
      <c r="C11422" s="231"/>
      <c r="D11422" s="223"/>
      <c r="E11422" s="227"/>
      <c r="F11422" s="230"/>
      <c r="H11422" s="220"/>
      <c r="I11422" s="223"/>
    </row>
    <row r="11423" spans="1:9">
      <c r="A11423" s="230"/>
      <c r="B11423" s="230"/>
      <c r="C11423" s="231"/>
      <c r="D11423" s="223"/>
      <c r="E11423" s="227"/>
      <c r="F11423" s="230"/>
      <c r="H11423" s="220"/>
      <c r="I11423" s="223"/>
    </row>
    <row r="11424" spans="1:9">
      <c r="A11424" s="230"/>
      <c r="B11424" s="230"/>
      <c r="C11424" s="231"/>
      <c r="D11424" s="223"/>
      <c r="E11424" s="227"/>
      <c r="F11424" s="230"/>
      <c r="H11424" s="220"/>
      <c r="I11424" s="223"/>
    </row>
    <row r="11425" spans="1:9">
      <c r="A11425" s="230"/>
      <c r="B11425" s="230"/>
      <c r="C11425" s="231"/>
      <c r="D11425" s="223"/>
      <c r="E11425" s="227"/>
      <c r="F11425" s="230"/>
      <c r="H11425" s="220"/>
      <c r="I11425" s="223"/>
    </row>
    <row r="11426" spans="1:9">
      <c r="A11426" s="230"/>
      <c r="B11426" s="230"/>
      <c r="C11426" s="231"/>
      <c r="D11426" s="223"/>
      <c r="E11426" s="227"/>
      <c r="F11426" s="230"/>
      <c r="H11426" s="220"/>
      <c r="I11426" s="223"/>
    </row>
    <row r="11427" spans="1:9">
      <c r="A11427" s="230"/>
      <c r="B11427" s="230"/>
      <c r="C11427" s="231"/>
      <c r="D11427" s="223"/>
      <c r="E11427" s="227"/>
      <c r="F11427" s="230"/>
      <c r="H11427" s="220"/>
      <c r="I11427" s="223"/>
    </row>
    <row r="11428" spans="1:9">
      <c r="A11428" s="230"/>
      <c r="B11428" s="230"/>
      <c r="C11428" s="231"/>
      <c r="D11428" s="223"/>
      <c r="E11428" s="227"/>
      <c r="F11428" s="230"/>
      <c r="H11428" s="220"/>
      <c r="I11428" s="223"/>
    </row>
    <row r="11429" spans="1:9">
      <c r="A11429" s="230"/>
      <c r="B11429" s="230"/>
      <c r="C11429" s="231"/>
      <c r="D11429" s="223"/>
      <c r="E11429" s="227"/>
      <c r="F11429" s="230"/>
      <c r="H11429" s="220"/>
      <c r="I11429" s="223"/>
    </row>
    <row r="11430" spans="1:9">
      <c r="A11430" s="230"/>
      <c r="B11430" s="230"/>
      <c r="C11430" s="231"/>
      <c r="D11430" s="223"/>
      <c r="E11430" s="227"/>
      <c r="F11430" s="230"/>
      <c r="H11430" s="220"/>
      <c r="I11430" s="223"/>
    </row>
    <row r="11431" spans="1:9">
      <c r="A11431" s="230"/>
      <c r="B11431" s="230"/>
      <c r="C11431" s="231"/>
      <c r="D11431" s="223"/>
      <c r="E11431" s="227"/>
      <c r="F11431" s="230"/>
      <c r="H11431" s="220"/>
      <c r="I11431" s="223"/>
    </row>
    <row r="11432" spans="1:9">
      <c r="A11432" s="230"/>
      <c r="B11432" s="230"/>
      <c r="C11432" s="231"/>
      <c r="D11432" s="223"/>
      <c r="E11432" s="227"/>
      <c r="F11432" s="230"/>
      <c r="H11432" s="220"/>
      <c r="I11432" s="223"/>
    </row>
    <row r="11433" spans="1:9">
      <c r="A11433" s="230"/>
      <c r="B11433" s="230"/>
      <c r="C11433" s="231"/>
      <c r="D11433" s="223"/>
      <c r="E11433" s="227"/>
      <c r="F11433" s="230"/>
      <c r="H11433" s="220"/>
      <c r="I11433" s="223"/>
    </row>
    <row r="11434" spans="1:9">
      <c r="A11434" s="230"/>
      <c r="B11434" s="230"/>
      <c r="C11434" s="231"/>
      <c r="D11434" s="223"/>
      <c r="E11434" s="227"/>
      <c r="F11434" s="230"/>
      <c r="H11434" s="220"/>
      <c r="I11434" s="223"/>
    </row>
    <row r="11435" spans="1:9">
      <c r="A11435" s="230"/>
      <c r="B11435" s="230"/>
      <c r="C11435" s="231"/>
      <c r="D11435" s="223"/>
      <c r="E11435" s="227"/>
      <c r="F11435" s="230"/>
      <c r="H11435" s="220"/>
      <c r="I11435" s="223"/>
    </row>
    <row r="11436" spans="1:9">
      <c r="A11436" s="230"/>
      <c r="B11436" s="230"/>
      <c r="C11436" s="231"/>
      <c r="D11436" s="223"/>
      <c r="E11436" s="227"/>
      <c r="F11436" s="230"/>
      <c r="H11436" s="220"/>
      <c r="I11436" s="223"/>
    </row>
    <row r="11437" spans="1:9">
      <c r="A11437" s="230"/>
      <c r="B11437" s="230"/>
      <c r="C11437" s="231"/>
      <c r="D11437" s="223"/>
      <c r="E11437" s="227"/>
      <c r="F11437" s="230"/>
      <c r="H11437" s="220"/>
      <c r="I11437" s="223"/>
    </row>
    <row r="11438" spans="1:9">
      <c r="A11438" s="230"/>
      <c r="B11438" s="230"/>
      <c r="C11438" s="231"/>
      <c r="D11438" s="223"/>
      <c r="E11438" s="227"/>
      <c r="F11438" s="230"/>
      <c r="H11438" s="220"/>
      <c r="I11438" s="223"/>
    </row>
    <row r="11439" spans="1:9">
      <c r="A11439" s="230"/>
      <c r="B11439" s="230"/>
      <c r="C11439" s="231"/>
      <c r="D11439" s="223"/>
      <c r="E11439" s="227"/>
      <c r="F11439" s="230"/>
      <c r="H11439" s="220"/>
      <c r="I11439" s="223"/>
    </row>
    <row r="11440" spans="1:9">
      <c r="A11440" s="230"/>
      <c r="B11440" s="230"/>
      <c r="C11440" s="231"/>
      <c r="D11440" s="223"/>
      <c r="E11440" s="227"/>
      <c r="F11440" s="230"/>
      <c r="H11440" s="220"/>
      <c r="I11440" s="223"/>
    </row>
    <row r="11441" spans="1:9">
      <c r="A11441" s="230"/>
      <c r="B11441" s="230"/>
      <c r="C11441" s="231"/>
      <c r="D11441" s="223"/>
      <c r="E11441" s="227"/>
      <c r="F11441" s="230"/>
      <c r="H11441" s="220"/>
      <c r="I11441" s="223"/>
    </row>
    <row r="11442" spans="1:9">
      <c r="A11442" s="230"/>
      <c r="B11442" s="230"/>
      <c r="C11442" s="231"/>
      <c r="D11442" s="223"/>
      <c r="E11442" s="227"/>
      <c r="F11442" s="230"/>
      <c r="H11442" s="220"/>
      <c r="I11442" s="223"/>
    </row>
    <row r="11443" spans="1:9">
      <c r="A11443" s="230"/>
      <c r="B11443" s="230"/>
      <c r="C11443" s="231"/>
      <c r="D11443" s="223"/>
      <c r="E11443" s="227"/>
      <c r="F11443" s="230"/>
      <c r="H11443" s="220"/>
      <c r="I11443" s="223"/>
    </row>
    <row r="11444" spans="1:9">
      <c r="A11444" s="230"/>
      <c r="B11444" s="230"/>
      <c r="C11444" s="231"/>
      <c r="D11444" s="223"/>
      <c r="E11444" s="227"/>
      <c r="F11444" s="230"/>
      <c r="H11444" s="220"/>
      <c r="I11444" s="223"/>
    </row>
    <row r="11445" spans="1:9">
      <c r="A11445" s="230"/>
      <c r="B11445" s="230"/>
      <c r="C11445" s="231"/>
      <c r="D11445" s="223"/>
      <c r="E11445" s="227"/>
      <c r="F11445" s="230"/>
      <c r="H11445" s="220"/>
      <c r="I11445" s="223"/>
    </row>
    <row r="11446" spans="1:9">
      <c r="A11446" s="230"/>
      <c r="B11446" s="230"/>
      <c r="C11446" s="231"/>
      <c r="D11446" s="223"/>
      <c r="E11446" s="227"/>
      <c r="F11446" s="230"/>
      <c r="H11446" s="220"/>
      <c r="I11446" s="223"/>
    </row>
    <row r="11447" spans="1:9">
      <c r="A11447" s="230"/>
      <c r="B11447" s="230"/>
      <c r="C11447" s="231"/>
      <c r="D11447" s="223"/>
      <c r="E11447" s="227"/>
      <c r="F11447" s="230"/>
      <c r="H11447" s="220"/>
      <c r="I11447" s="223"/>
    </row>
    <row r="11448" spans="1:9">
      <c r="A11448" s="230"/>
      <c r="B11448" s="230"/>
      <c r="C11448" s="231"/>
      <c r="D11448" s="223"/>
      <c r="E11448" s="227"/>
      <c r="F11448" s="230"/>
      <c r="H11448" s="220"/>
      <c r="I11448" s="223"/>
    </row>
    <row r="11449" spans="1:9">
      <c r="A11449" s="230"/>
      <c r="B11449" s="230"/>
      <c r="C11449" s="231"/>
      <c r="D11449" s="223"/>
      <c r="E11449" s="227"/>
      <c r="F11449" s="230"/>
      <c r="H11449" s="220"/>
      <c r="I11449" s="223"/>
    </row>
    <row r="11450" spans="1:9">
      <c r="A11450" s="230"/>
      <c r="B11450" s="230"/>
      <c r="C11450" s="231"/>
      <c r="D11450" s="223"/>
      <c r="E11450" s="227"/>
      <c r="F11450" s="230"/>
      <c r="H11450" s="220"/>
      <c r="I11450" s="223"/>
    </row>
    <row r="11451" spans="1:9">
      <c r="A11451" s="230"/>
      <c r="B11451" s="230"/>
      <c r="C11451" s="231"/>
      <c r="D11451" s="223"/>
      <c r="E11451" s="227"/>
      <c r="F11451" s="230"/>
      <c r="H11451" s="220"/>
      <c r="I11451" s="223"/>
    </row>
    <row r="11452" spans="1:9">
      <c r="A11452" s="230"/>
      <c r="B11452" s="230"/>
      <c r="C11452" s="231"/>
      <c r="D11452" s="223"/>
      <c r="E11452" s="227"/>
      <c r="F11452" s="230"/>
      <c r="H11452" s="220"/>
      <c r="I11452" s="223"/>
    </row>
    <row r="11453" spans="1:9">
      <c r="A11453" s="230"/>
      <c r="B11453" s="230"/>
      <c r="C11453" s="231"/>
      <c r="D11453" s="223"/>
      <c r="E11453" s="227"/>
      <c r="F11453" s="230"/>
      <c r="H11453" s="220"/>
      <c r="I11453" s="223"/>
    </row>
    <row r="11454" spans="1:9">
      <c r="A11454" s="230"/>
      <c r="B11454" s="230"/>
      <c r="C11454" s="231"/>
      <c r="D11454" s="223"/>
      <c r="E11454" s="227"/>
      <c r="F11454" s="230"/>
      <c r="H11454" s="220"/>
      <c r="I11454" s="223"/>
    </row>
    <row r="11455" spans="1:9">
      <c r="A11455" s="230"/>
      <c r="B11455" s="230"/>
      <c r="C11455" s="231"/>
      <c r="D11455" s="223"/>
      <c r="E11455" s="227"/>
      <c r="F11455" s="230"/>
      <c r="H11455" s="220"/>
      <c r="I11455" s="223"/>
    </row>
    <row r="11456" spans="1:9">
      <c r="A11456" s="230"/>
      <c r="B11456" s="230"/>
      <c r="C11456" s="231"/>
      <c r="D11456" s="223"/>
      <c r="E11456" s="227"/>
      <c r="F11456" s="230"/>
      <c r="H11456" s="220"/>
      <c r="I11456" s="223"/>
    </row>
    <row r="11457" spans="1:9">
      <c r="A11457" s="230"/>
      <c r="B11457" s="230"/>
      <c r="C11457" s="231"/>
      <c r="D11457" s="223"/>
      <c r="E11457" s="227"/>
      <c r="F11457" s="230"/>
      <c r="H11457" s="220"/>
      <c r="I11457" s="223"/>
    </row>
    <row r="11458" spans="1:9">
      <c r="A11458" s="230"/>
      <c r="B11458" s="230"/>
      <c r="C11458" s="231"/>
      <c r="D11458" s="223"/>
      <c r="E11458" s="227"/>
      <c r="F11458" s="230"/>
      <c r="H11458" s="220"/>
      <c r="I11458" s="223"/>
    </row>
    <row r="11459" spans="1:9">
      <c r="A11459" s="230"/>
      <c r="B11459" s="230"/>
      <c r="C11459" s="231"/>
      <c r="D11459" s="223"/>
      <c r="E11459" s="227"/>
      <c r="F11459" s="230"/>
      <c r="H11459" s="220"/>
      <c r="I11459" s="223"/>
    </row>
    <row r="11460" spans="1:9">
      <c r="A11460" s="230"/>
      <c r="B11460" s="230"/>
      <c r="C11460" s="231"/>
      <c r="D11460" s="223"/>
      <c r="E11460" s="227"/>
      <c r="F11460" s="230"/>
      <c r="H11460" s="220"/>
      <c r="I11460" s="223"/>
    </row>
    <row r="11461" spans="1:9">
      <c r="A11461" s="230"/>
      <c r="B11461" s="230"/>
      <c r="C11461" s="231"/>
      <c r="D11461" s="223"/>
      <c r="E11461" s="227"/>
      <c r="F11461" s="230"/>
      <c r="H11461" s="220"/>
      <c r="I11461" s="223"/>
    </row>
    <row r="11462" spans="1:9">
      <c r="A11462" s="230"/>
      <c r="B11462" s="230"/>
      <c r="C11462" s="231"/>
      <c r="D11462" s="223"/>
      <c r="E11462" s="227"/>
      <c r="F11462" s="230"/>
      <c r="H11462" s="220"/>
      <c r="I11462" s="223"/>
    </row>
    <row r="11463" spans="1:9">
      <c r="A11463" s="230"/>
      <c r="B11463" s="230"/>
      <c r="C11463" s="231"/>
      <c r="D11463" s="223"/>
      <c r="E11463" s="227"/>
      <c r="F11463" s="230"/>
      <c r="H11463" s="220"/>
      <c r="I11463" s="223"/>
    </row>
    <row r="11464" spans="1:9">
      <c r="A11464" s="230"/>
      <c r="B11464" s="230"/>
      <c r="C11464" s="231"/>
      <c r="D11464" s="223"/>
      <c r="E11464" s="227"/>
      <c r="F11464" s="230"/>
      <c r="H11464" s="220"/>
      <c r="I11464" s="223"/>
    </row>
    <row r="11465" spans="1:9">
      <c r="A11465" s="230"/>
      <c r="B11465" s="230"/>
      <c r="C11465" s="231"/>
      <c r="D11465" s="223"/>
      <c r="E11465" s="227"/>
      <c r="F11465" s="230"/>
      <c r="H11465" s="220"/>
      <c r="I11465" s="223"/>
    </row>
    <row r="11466" spans="1:9">
      <c r="A11466" s="230"/>
      <c r="B11466" s="230"/>
      <c r="C11466" s="231"/>
      <c r="D11466" s="223"/>
      <c r="E11466" s="227"/>
      <c r="F11466" s="230"/>
      <c r="H11466" s="220"/>
      <c r="I11466" s="223"/>
    </row>
    <row r="11467" spans="1:9">
      <c r="A11467" s="230"/>
      <c r="B11467" s="230"/>
      <c r="C11467" s="231"/>
      <c r="D11467" s="223"/>
      <c r="E11467" s="227"/>
      <c r="F11467" s="230"/>
      <c r="H11467" s="220"/>
      <c r="I11467" s="223"/>
    </row>
    <row r="11468" spans="1:9">
      <c r="A11468" s="230"/>
      <c r="B11468" s="230"/>
      <c r="C11468" s="231"/>
      <c r="D11468" s="223"/>
      <c r="E11468" s="227"/>
      <c r="F11468" s="230"/>
      <c r="H11468" s="220"/>
      <c r="I11468" s="223"/>
    </row>
    <row r="11469" spans="1:9">
      <c r="A11469" s="230"/>
      <c r="B11469" s="230"/>
      <c r="C11469" s="231"/>
      <c r="D11469" s="223"/>
      <c r="E11469" s="227"/>
      <c r="F11469" s="230"/>
      <c r="H11469" s="220"/>
      <c r="I11469" s="223"/>
    </row>
    <row r="11470" spans="1:9">
      <c r="A11470" s="230"/>
      <c r="B11470" s="230"/>
      <c r="C11470" s="231"/>
      <c r="D11470" s="223"/>
      <c r="E11470" s="227"/>
      <c r="F11470" s="230"/>
      <c r="H11470" s="220"/>
      <c r="I11470" s="223"/>
    </row>
    <row r="11471" spans="1:9">
      <c r="A11471" s="230"/>
      <c r="B11471" s="230"/>
      <c r="C11471" s="231"/>
      <c r="D11471" s="223"/>
      <c r="E11471" s="227"/>
      <c r="F11471" s="230"/>
      <c r="H11471" s="220"/>
      <c r="I11471" s="223"/>
    </row>
    <row r="11472" spans="1:9">
      <c r="A11472" s="230"/>
      <c r="B11472" s="230"/>
      <c r="C11472" s="231"/>
      <c r="D11472" s="223"/>
      <c r="E11472" s="227"/>
      <c r="F11472" s="230"/>
      <c r="H11472" s="220"/>
      <c r="I11472" s="223"/>
    </row>
    <row r="11473" spans="1:9">
      <c r="A11473" s="230"/>
      <c r="B11473" s="230"/>
      <c r="C11473" s="231"/>
      <c r="D11473" s="223"/>
      <c r="E11473" s="227"/>
      <c r="F11473" s="230"/>
      <c r="H11473" s="220"/>
      <c r="I11473" s="223"/>
    </row>
    <row r="11474" spans="1:9">
      <c r="A11474" s="230"/>
      <c r="B11474" s="230"/>
      <c r="C11474" s="231"/>
      <c r="D11474" s="223"/>
      <c r="E11474" s="227"/>
      <c r="F11474" s="230"/>
      <c r="H11474" s="220"/>
      <c r="I11474" s="223"/>
    </row>
    <row r="11475" spans="1:9">
      <c r="A11475" s="230"/>
      <c r="B11475" s="230"/>
      <c r="C11475" s="231"/>
      <c r="D11475" s="223"/>
      <c r="E11475" s="227"/>
      <c r="F11475" s="230"/>
      <c r="H11475" s="220"/>
      <c r="I11475" s="223"/>
    </row>
    <row r="11476" spans="1:9">
      <c r="A11476" s="230"/>
      <c r="B11476" s="230"/>
      <c r="C11476" s="231"/>
      <c r="D11476" s="223"/>
      <c r="E11476" s="227"/>
      <c r="F11476" s="230"/>
      <c r="H11476" s="220"/>
      <c r="I11476" s="223"/>
    </row>
    <row r="11477" spans="1:9">
      <c r="A11477" s="230"/>
      <c r="B11477" s="230"/>
      <c r="C11477" s="231"/>
      <c r="D11477" s="223"/>
      <c r="E11477" s="227"/>
      <c r="F11477" s="230"/>
      <c r="H11477" s="220"/>
      <c r="I11477" s="223"/>
    </row>
    <row r="11478" spans="1:9">
      <c r="A11478" s="230"/>
      <c r="B11478" s="230"/>
      <c r="C11478" s="231"/>
      <c r="D11478" s="223"/>
      <c r="E11478" s="227"/>
      <c r="F11478" s="230"/>
      <c r="H11478" s="220"/>
      <c r="I11478" s="223"/>
    </row>
    <row r="11479" spans="1:9">
      <c r="A11479" s="230"/>
      <c r="B11479" s="230"/>
      <c r="C11479" s="231"/>
      <c r="D11479" s="223"/>
      <c r="E11479" s="227"/>
      <c r="F11479" s="230"/>
      <c r="H11479" s="220"/>
      <c r="I11479" s="223"/>
    </row>
    <row r="11480" spans="1:9">
      <c r="A11480" s="230"/>
      <c r="B11480" s="230"/>
      <c r="C11480" s="231"/>
      <c r="D11480" s="223"/>
      <c r="E11480" s="227"/>
      <c r="F11480" s="230"/>
      <c r="H11480" s="220"/>
      <c r="I11480" s="223"/>
    </row>
    <row r="11481" spans="1:9">
      <c r="A11481" s="230"/>
      <c r="B11481" s="230"/>
      <c r="C11481" s="231"/>
      <c r="D11481" s="223"/>
      <c r="E11481" s="227"/>
      <c r="F11481" s="230"/>
      <c r="H11481" s="220"/>
      <c r="I11481" s="223"/>
    </row>
    <row r="11482" spans="1:9">
      <c r="A11482" s="230"/>
      <c r="B11482" s="230"/>
      <c r="C11482" s="231"/>
      <c r="D11482" s="223"/>
      <c r="E11482" s="227"/>
      <c r="F11482" s="230"/>
      <c r="H11482" s="220"/>
      <c r="I11482" s="223"/>
    </row>
    <row r="11483" spans="1:9">
      <c r="A11483" s="230"/>
      <c r="B11483" s="230"/>
      <c r="C11483" s="231"/>
      <c r="D11483" s="223"/>
      <c r="E11483" s="227"/>
      <c r="F11483" s="230"/>
      <c r="H11483" s="220"/>
      <c r="I11483" s="223"/>
    </row>
    <row r="11484" spans="1:9">
      <c r="A11484" s="230"/>
      <c r="B11484" s="230"/>
      <c r="C11484" s="231"/>
      <c r="D11484" s="223"/>
      <c r="E11484" s="227"/>
      <c r="F11484" s="230"/>
      <c r="H11484" s="220"/>
      <c r="I11484" s="223"/>
    </row>
    <row r="11485" spans="1:9">
      <c r="A11485" s="230"/>
      <c r="B11485" s="230"/>
      <c r="C11485" s="231"/>
      <c r="D11485" s="223"/>
      <c r="E11485" s="227"/>
      <c r="F11485" s="230"/>
      <c r="H11485" s="220"/>
      <c r="I11485" s="223"/>
    </row>
    <row r="11486" spans="1:9">
      <c r="A11486" s="230"/>
      <c r="B11486" s="230"/>
      <c r="C11486" s="231"/>
      <c r="D11486" s="223"/>
      <c r="E11486" s="227"/>
      <c r="F11486" s="230"/>
      <c r="H11486" s="220"/>
      <c r="I11486" s="223"/>
    </row>
    <row r="11487" spans="1:9">
      <c r="A11487" s="230"/>
      <c r="B11487" s="230"/>
      <c r="C11487" s="231"/>
      <c r="D11487" s="223"/>
      <c r="E11487" s="227"/>
      <c r="F11487" s="230"/>
      <c r="H11487" s="220"/>
      <c r="I11487" s="223"/>
    </row>
    <row r="11488" spans="1:9">
      <c r="A11488" s="230"/>
      <c r="B11488" s="230"/>
      <c r="C11488" s="231"/>
      <c r="D11488" s="223"/>
      <c r="E11488" s="227"/>
      <c r="F11488" s="230"/>
      <c r="H11488" s="220"/>
      <c r="I11488" s="223"/>
    </row>
    <row r="11489" spans="1:9">
      <c r="A11489" s="230"/>
      <c r="B11489" s="230"/>
      <c r="C11489" s="231"/>
      <c r="D11489" s="223"/>
      <c r="E11489" s="227"/>
      <c r="F11489" s="230"/>
      <c r="H11489" s="220"/>
      <c r="I11489" s="223"/>
    </row>
    <row r="11490" spans="1:9">
      <c r="A11490" s="230"/>
      <c r="B11490" s="230"/>
      <c r="C11490" s="231"/>
      <c r="D11490" s="223"/>
      <c r="E11490" s="227"/>
      <c r="F11490" s="230"/>
      <c r="H11490" s="220"/>
      <c r="I11490" s="223"/>
    </row>
    <row r="11491" spans="1:9">
      <c r="A11491" s="230"/>
      <c r="B11491" s="230"/>
      <c r="C11491" s="231"/>
      <c r="D11491" s="223"/>
      <c r="E11491" s="227"/>
      <c r="F11491" s="230"/>
      <c r="H11491" s="220"/>
      <c r="I11491" s="223"/>
    </row>
    <row r="11492" spans="1:9">
      <c r="A11492" s="230"/>
      <c r="B11492" s="230"/>
      <c r="C11492" s="231"/>
      <c r="D11492" s="223"/>
      <c r="E11492" s="227"/>
      <c r="F11492" s="230"/>
      <c r="H11492" s="220"/>
      <c r="I11492" s="223"/>
    </row>
    <row r="11493" spans="1:9">
      <c r="A11493" s="230"/>
      <c r="B11493" s="230"/>
      <c r="C11493" s="231"/>
      <c r="D11493" s="223"/>
      <c r="E11493" s="227"/>
      <c r="F11493" s="230"/>
      <c r="H11493" s="220"/>
      <c r="I11493" s="223"/>
    </row>
    <row r="11494" spans="1:9">
      <c r="A11494" s="230"/>
      <c r="B11494" s="230"/>
      <c r="C11494" s="231"/>
      <c r="D11494" s="223"/>
      <c r="E11494" s="227"/>
      <c r="F11494" s="230"/>
      <c r="H11494" s="220"/>
      <c r="I11494" s="223"/>
    </row>
    <row r="11495" spans="1:9">
      <c r="A11495" s="230"/>
      <c r="B11495" s="230"/>
      <c r="C11495" s="231"/>
      <c r="D11495" s="223"/>
      <c r="E11495" s="227"/>
      <c r="F11495" s="230"/>
      <c r="H11495" s="220"/>
      <c r="I11495" s="223"/>
    </row>
    <row r="11496" spans="1:9">
      <c r="A11496" s="230"/>
      <c r="B11496" s="230"/>
      <c r="C11496" s="231"/>
      <c r="D11496" s="223"/>
      <c r="E11496" s="227"/>
      <c r="F11496" s="230"/>
      <c r="H11496" s="220"/>
      <c r="I11496" s="223"/>
    </row>
    <row r="11497" spans="1:9">
      <c r="A11497" s="230"/>
      <c r="B11497" s="230"/>
      <c r="C11497" s="231"/>
      <c r="D11497" s="223"/>
      <c r="E11497" s="227"/>
      <c r="F11497" s="230"/>
      <c r="H11497" s="220"/>
      <c r="I11497" s="223"/>
    </row>
    <row r="11498" spans="1:9">
      <c r="A11498" s="230"/>
      <c r="B11498" s="230"/>
      <c r="C11498" s="231"/>
      <c r="D11498" s="223"/>
      <c r="E11498" s="227"/>
      <c r="F11498" s="230"/>
      <c r="H11498" s="220"/>
      <c r="I11498" s="223"/>
    </row>
    <row r="11499" spans="1:9">
      <c r="A11499" s="230"/>
      <c r="B11499" s="230"/>
      <c r="C11499" s="231"/>
      <c r="D11499" s="223"/>
      <c r="E11499" s="227"/>
      <c r="F11499" s="230"/>
      <c r="H11499" s="220"/>
      <c r="I11499" s="223"/>
    </row>
    <row r="11500" spans="1:9">
      <c r="A11500" s="230"/>
      <c r="B11500" s="230"/>
      <c r="C11500" s="231"/>
      <c r="D11500" s="223"/>
      <c r="E11500" s="227"/>
      <c r="F11500" s="230"/>
      <c r="H11500" s="220"/>
      <c r="I11500" s="223"/>
    </row>
    <row r="11501" spans="1:9">
      <c r="A11501" s="230"/>
      <c r="B11501" s="230"/>
      <c r="C11501" s="231"/>
      <c r="D11501" s="223"/>
      <c r="E11501" s="227"/>
      <c r="F11501" s="230"/>
      <c r="H11501" s="220"/>
      <c r="I11501" s="223"/>
    </row>
    <row r="11502" spans="1:9">
      <c r="A11502" s="230"/>
      <c r="B11502" s="230"/>
      <c r="C11502" s="231"/>
      <c r="D11502" s="223"/>
      <c r="E11502" s="227"/>
      <c r="F11502" s="230"/>
      <c r="H11502" s="220"/>
      <c r="I11502" s="223"/>
    </row>
    <row r="11503" spans="1:9">
      <c r="A11503" s="230"/>
      <c r="B11503" s="230"/>
      <c r="C11503" s="231"/>
      <c r="D11503" s="223"/>
      <c r="E11503" s="227"/>
      <c r="F11503" s="230"/>
      <c r="H11503" s="220"/>
      <c r="I11503" s="223"/>
    </row>
    <row r="11504" spans="1:9">
      <c r="A11504" s="230"/>
      <c r="B11504" s="230"/>
      <c r="C11504" s="231"/>
      <c r="D11504" s="223"/>
      <c r="E11504" s="227"/>
      <c r="F11504" s="230"/>
      <c r="H11504" s="220"/>
      <c r="I11504" s="223"/>
    </row>
    <row r="11505" spans="1:9">
      <c r="A11505" s="230"/>
      <c r="B11505" s="230"/>
      <c r="C11505" s="231"/>
      <c r="D11505" s="223"/>
      <c r="E11505" s="227"/>
      <c r="F11505" s="230"/>
      <c r="H11505" s="220"/>
      <c r="I11505" s="223"/>
    </row>
    <row r="11506" spans="1:9">
      <c r="A11506" s="230"/>
      <c r="B11506" s="230"/>
      <c r="C11506" s="231"/>
      <c r="D11506" s="223"/>
      <c r="E11506" s="227"/>
      <c r="F11506" s="230"/>
      <c r="H11506" s="220"/>
      <c r="I11506" s="223"/>
    </row>
    <row r="11507" spans="1:9">
      <c r="A11507" s="230"/>
      <c r="B11507" s="230"/>
      <c r="C11507" s="231"/>
      <c r="D11507" s="223"/>
      <c r="E11507" s="227"/>
      <c r="F11507" s="230"/>
      <c r="H11507" s="220"/>
      <c r="I11507" s="223"/>
    </row>
    <row r="11508" spans="1:9">
      <c r="A11508" s="230"/>
      <c r="B11508" s="230"/>
      <c r="C11508" s="231"/>
      <c r="D11508" s="223"/>
      <c r="E11508" s="227"/>
      <c r="F11508" s="230"/>
      <c r="H11508" s="220"/>
      <c r="I11508" s="223"/>
    </row>
    <row r="11509" spans="1:9">
      <c r="A11509" s="230"/>
      <c r="B11509" s="230"/>
      <c r="C11509" s="231"/>
      <c r="D11509" s="223"/>
      <c r="E11509" s="227"/>
      <c r="F11509" s="230"/>
      <c r="H11509" s="220"/>
      <c r="I11509" s="223"/>
    </row>
    <row r="11510" spans="1:9">
      <c r="A11510" s="230"/>
      <c r="B11510" s="230"/>
      <c r="C11510" s="231"/>
      <c r="D11510" s="223"/>
      <c r="E11510" s="227"/>
      <c r="F11510" s="230"/>
      <c r="H11510" s="220"/>
      <c r="I11510" s="223"/>
    </row>
    <row r="11511" spans="1:9">
      <c r="A11511" s="230"/>
      <c r="B11511" s="230"/>
      <c r="C11511" s="231"/>
      <c r="D11511" s="223"/>
      <c r="E11511" s="227"/>
      <c r="F11511" s="230"/>
      <c r="H11511" s="220"/>
      <c r="I11511" s="223"/>
    </row>
    <row r="11512" spans="1:9">
      <c r="A11512" s="230"/>
      <c r="B11512" s="230"/>
      <c r="C11512" s="231"/>
      <c r="D11512" s="223"/>
      <c r="E11512" s="227"/>
      <c r="F11512" s="230"/>
      <c r="H11512" s="220"/>
      <c r="I11512" s="223"/>
    </row>
    <row r="11513" spans="1:9">
      <c r="A11513" s="230"/>
      <c r="B11513" s="230"/>
      <c r="C11513" s="231"/>
      <c r="D11513" s="223"/>
      <c r="E11513" s="227"/>
      <c r="F11513" s="230"/>
      <c r="H11513" s="220"/>
      <c r="I11513" s="223"/>
    </row>
    <row r="11514" spans="1:9">
      <c r="A11514" s="230"/>
      <c r="B11514" s="230"/>
      <c r="C11514" s="231"/>
      <c r="D11514" s="223"/>
      <c r="E11514" s="227"/>
      <c r="F11514" s="230"/>
      <c r="H11514" s="220"/>
      <c r="I11514" s="223"/>
    </row>
    <row r="11515" spans="1:9">
      <c r="A11515" s="230"/>
      <c r="B11515" s="230"/>
      <c r="C11515" s="231"/>
      <c r="D11515" s="223"/>
      <c r="E11515" s="227"/>
      <c r="F11515" s="230"/>
      <c r="H11515" s="220"/>
      <c r="I11515" s="223"/>
    </row>
    <row r="11516" spans="1:9">
      <c r="A11516" s="230"/>
      <c r="B11516" s="230"/>
      <c r="C11516" s="231"/>
      <c r="D11516" s="223"/>
      <c r="E11516" s="227"/>
      <c r="F11516" s="230"/>
      <c r="H11516" s="220"/>
      <c r="I11516" s="223"/>
    </row>
    <row r="11517" spans="1:9">
      <c r="A11517" s="230"/>
      <c r="B11517" s="230"/>
      <c r="C11517" s="231"/>
      <c r="D11517" s="223"/>
      <c r="E11517" s="227"/>
      <c r="F11517" s="230"/>
      <c r="H11517" s="220"/>
      <c r="I11517" s="223"/>
    </row>
    <row r="11518" spans="1:9">
      <c r="A11518" s="230"/>
      <c r="B11518" s="230"/>
      <c r="C11518" s="231"/>
      <c r="D11518" s="223"/>
      <c r="E11518" s="227"/>
      <c r="F11518" s="230"/>
      <c r="H11518" s="220"/>
      <c r="I11518" s="223"/>
    </row>
    <row r="11519" spans="1:9">
      <c r="A11519" s="230"/>
      <c r="B11519" s="230"/>
      <c r="C11519" s="231"/>
      <c r="D11519" s="223"/>
      <c r="E11519" s="227"/>
      <c r="F11519" s="230"/>
      <c r="H11519" s="220"/>
      <c r="I11519" s="223"/>
    </row>
    <row r="11520" spans="1:9">
      <c r="A11520" s="230"/>
      <c r="B11520" s="230"/>
      <c r="C11520" s="231"/>
      <c r="D11520" s="223"/>
      <c r="E11520" s="227"/>
      <c r="F11520" s="230"/>
      <c r="H11520" s="220"/>
      <c r="I11520" s="223"/>
    </row>
    <row r="11521" spans="1:9">
      <c r="A11521" s="230"/>
      <c r="B11521" s="230"/>
      <c r="C11521" s="231"/>
      <c r="D11521" s="223"/>
      <c r="E11521" s="227"/>
      <c r="F11521" s="230"/>
      <c r="H11521" s="220"/>
      <c r="I11521" s="223"/>
    </row>
    <row r="11522" spans="1:9">
      <c r="A11522" s="230"/>
      <c r="B11522" s="230"/>
      <c r="C11522" s="231"/>
      <c r="D11522" s="223"/>
      <c r="E11522" s="227"/>
      <c r="F11522" s="230"/>
      <c r="H11522" s="220"/>
      <c r="I11522" s="223"/>
    </row>
    <row r="11523" spans="1:9">
      <c r="A11523" s="230"/>
      <c r="B11523" s="230"/>
      <c r="C11523" s="231"/>
      <c r="D11523" s="223"/>
      <c r="E11523" s="227"/>
      <c r="F11523" s="230"/>
      <c r="H11523" s="220"/>
      <c r="I11523" s="223"/>
    </row>
    <row r="11524" spans="1:9">
      <c r="A11524" s="230"/>
      <c r="B11524" s="230"/>
      <c r="C11524" s="231"/>
      <c r="D11524" s="223"/>
      <c r="E11524" s="227"/>
      <c r="F11524" s="230"/>
      <c r="H11524" s="220"/>
      <c r="I11524" s="223"/>
    </row>
    <row r="11525" spans="1:9">
      <c r="A11525" s="230"/>
      <c r="B11525" s="230"/>
      <c r="C11525" s="231"/>
      <c r="D11525" s="223"/>
      <c r="E11525" s="227"/>
      <c r="F11525" s="230"/>
      <c r="H11525" s="220"/>
      <c r="I11525" s="223"/>
    </row>
    <row r="11526" spans="1:9">
      <c r="A11526" s="230"/>
      <c r="B11526" s="230"/>
      <c r="C11526" s="231"/>
      <c r="D11526" s="223"/>
      <c r="E11526" s="227"/>
      <c r="F11526" s="230"/>
      <c r="H11526" s="220"/>
      <c r="I11526" s="223"/>
    </row>
    <row r="11527" spans="1:9">
      <c r="A11527" s="230"/>
      <c r="B11527" s="230"/>
      <c r="C11527" s="231"/>
      <c r="D11527" s="223"/>
      <c r="E11527" s="227"/>
      <c r="F11527" s="230"/>
      <c r="H11527" s="220"/>
      <c r="I11527" s="223"/>
    </row>
    <row r="11528" spans="1:9">
      <c r="A11528" s="230"/>
      <c r="B11528" s="230"/>
      <c r="C11528" s="231"/>
      <c r="D11528" s="223"/>
      <c r="E11528" s="227"/>
      <c r="F11528" s="230"/>
      <c r="H11528" s="220"/>
      <c r="I11528" s="223"/>
    </row>
    <row r="11529" spans="1:9">
      <c r="A11529" s="230"/>
      <c r="B11529" s="230"/>
      <c r="C11529" s="231"/>
      <c r="D11529" s="223"/>
      <c r="E11529" s="227"/>
      <c r="F11529" s="230"/>
      <c r="H11529" s="220"/>
      <c r="I11529" s="223"/>
    </row>
    <row r="11530" spans="1:9">
      <c r="A11530" s="230"/>
      <c r="B11530" s="230"/>
      <c r="C11530" s="231"/>
      <c r="D11530" s="223"/>
      <c r="E11530" s="227"/>
      <c r="F11530" s="230"/>
      <c r="H11530" s="220"/>
      <c r="I11530" s="223"/>
    </row>
    <row r="11531" spans="1:9">
      <c r="A11531" s="230"/>
      <c r="B11531" s="230"/>
      <c r="C11531" s="231"/>
      <c r="D11531" s="223"/>
      <c r="E11531" s="227"/>
      <c r="F11531" s="230"/>
      <c r="H11531" s="220"/>
      <c r="I11531" s="223"/>
    </row>
    <row r="11532" spans="1:9">
      <c r="A11532" s="230"/>
      <c r="B11532" s="230"/>
      <c r="C11532" s="231"/>
      <c r="D11532" s="223"/>
      <c r="E11532" s="227"/>
      <c r="F11532" s="230"/>
      <c r="H11532" s="220"/>
      <c r="I11532" s="223"/>
    </row>
    <row r="11533" spans="1:9">
      <c r="A11533" s="230"/>
      <c r="B11533" s="230"/>
      <c r="C11533" s="231"/>
      <c r="D11533" s="223"/>
      <c r="E11533" s="227"/>
      <c r="F11533" s="230"/>
      <c r="H11533" s="220"/>
      <c r="I11533" s="223"/>
    </row>
    <row r="11534" spans="1:9">
      <c r="A11534" s="230"/>
      <c r="B11534" s="230"/>
      <c r="C11534" s="231"/>
      <c r="D11534" s="223"/>
      <c r="E11534" s="227"/>
      <c r="F11534" s="230"/>
      <c r="H11534" s="220"/>
      <c r="I11534" s="223"/>
    </row>
    <row r="11535" spans="1:9">
      <c r="A11535" s="230"/>
      <c r="B11535" s="230"/>
      <c r="C11535" s="231"/>
      <c r="D11535" s="223"/>
      <c r="E11535" s="227"/>
      <c r="F11535" s="230"/>
      <c r="H11535" s="220"/>
      <c r="I11535" s="223"/>
    </row>
    <row r="11536" spans="1:9">
      <c r="A11536" s="230"/>
      <c r="B11536" s="230"/>
      <c r="C11536" s="231"/>
      <c r="D11536" s="223"/>
      <c r="E11536" s="227"/>
      <c r="F11536" s="230"/>
      <c r="H11536" s="220"/>
      <c r="I11536" s="223"/>
    </row>
    <row r="11537" spans="1:9">
      <c r="A11537" s="230"/>
      <c r="B11537" s="230"/>
      <c r="C11537" s="231"/>
      <c r="D11537" s="223"/>
      <c r="E11537" s="227"/>
      <c r="F11537" s="230"/>
      <c r="H11537" s="220"/>
      <c r="I11537" s="223"/>
    </row>
    <row r="11538" spans="1:9">
      <c r="A11538" s="230"/>
      <c r="B11538" s="230"/>
      <c r="C11538" s="231"/>
      <c r="D11538" s="223"/>
      <c r="E11538" s="227"/>
      <c r="F11538" s="230"/>
      <c r="H11538" s="220"/>
      <c r="I11538" s="223"/>
    </row>
    <row r="11539" spans="1:9">
      <c r="A11539" s="230"/>
      <c r="B11539" s="230"/>
      <c r="C11539" s="231"/>
      <c r="D11539" s="223"/>
      <c r="E11539" s="227"/>
      <c r="F11539" s="230"/>
      <c r="H11539" s="220"/>
      <c r="I11539" s="223"/>
    </row>
    <row r="11540" spans="1:9">
      <c r="A11540" s="230"/>
      <c r="B11540" s="230"/>
      <c r="C11540" s="231"/>
      <c r="D11540" s="223"/>
      <c r="E11540" s="227"/>
      <c r="F11540" s="230"/>
      <c r="H11540" s="220"/>
      <c r="I11540" s="223"/>
    </row>
    <row r="11541" spans="1:9">
      <c r="A11541" s="230"/>
      <c r="B11541" s="230"/>
      <c r="C11541" s="231"/>
      <c r="D11541" s="223"/>
      <c r="E11541" s="227"/>
      <c r="F11541" s="230"/>
      <c r="H11541" s="220"/>
      <c r="I11541" s="223"/>
    </row>
    <row r="11542" spans="1:9">
      <c r="A11542" s="230"/>
      <c r="B11542" s="230"/>
      <c r="C11542" s="231"/>
      <c r="D11542" s="223"/>
      <c r="E11542" s="227"/>
      <c r="F11542" s="230"/>
      <c r="H11542" s="220"/>
      <c r="I11542" s="223"/>
    </row>
    <row r="11543" spans="1:9">
      <c r="A11543" s="230"/>
      <c r="B11543" s="230"/>
      <c r="C11543" s="231"/>
      <c r="D11543" s="223"/>
      <c r="E11543" s="227"/>
      <c r="F11543" s="230"/>
      <c r="H11543" s="220"/>
      <c r="I11543" s="223"/>
    </row>
    <row r="11544" spans="1:9">
      <c r="A11544" s="230"/>
      <c r="B11544" s="230"/>
      <c r="C11544" s="231"/>
      <c r="D11544" s="223"/>
      <c r="E11544" s="227"/>
      <c r="F11544" s="230"/>
      <c r="H11544" s="220"/>
      <c r="I11544" s="223"/>
    </row>
    <row r="11545" spans="1:9">
      <c r="A11545" s="230"/>
      <c r="B11545" s="230"/>
      <c r="C11545" s="231"/>
      <c r="D11545" s="223"/>
      <c r="E11545" s="227"/>
      <c r="F11545" s="230"/>
      <c r="H11545" s="220"/>
      <c r="I11545" s="223"/>
    </row>
    <row r="11546" spans="1:9">
      <c r="A11546" s="230"/>
      <c r="B11546" s="230"/>
      <c r="C11546" s="231"/>
      <c r="D11546" s="223"/>
      <c r="E11546" s="227"/>
      <c r="F11546" s="230"/>
      <c r="H11546" s="220"/>
      <c r="I11546" s="223"/>
    </row>
    <row r="11547" spans="1:9">
      <c r="A11547" s="230"/>
      <c r="B11547" s="230"/>
      <c r="C11547" s="231"/>
      <c r="D11547" s="223"/>
      <c r="E11547" s="227"/>
      <c r="F11547" s="230"/>
      <c r="H11547" s="220"/>
      <c r="I11547" s="223"/>
    </row>
    <row r="11548" spans="1:9">
      <c r="A11548" s="230"/>
      <c r="B11548" s="230"/>
      <c r="C11548" s="231"/>
      <c r="D11548" s="223"/>
      <c r="E11548" s="227"/>
      <c r="F11548" s="230"/>
      <c r="H11548" s="220"/>
      <c r="I11548" s="223"/>
    </row>
    <row r="11549" spans="1:9">
      <c r="A11549" s="230"/>
      <c r="B11549" s="230"/>
      <c r="C11549" s="231"/>
      <c r="D11549" s="223"/>
      <c r="E11549" s="227"/>
      <c r="F11549" s="230"/>
      <c r="H11549" s="220"/>
      <c r="I11549" s="223"/>
    </row>
    <row r="11550" spans="1:9">
      <c r="A11550" s="230"/>
      <c r="B11550" s="230"/>
      <c r="C11550" s="231"/>
      <c r="D11550" s="223"/>
      <c r="E11550" s="227"/>
      <c r="F11550" s="230"/>
      <c r="H11550" s="220"/>
      <c r="I11550" s="223"/>
    </row>
    <row r="11551" spans="1:9">
      <c r="A11551" s="230"/>
      <c r="B11551" s="230"/>
      <c r="C11551" s="231"/>
      <c r="D11551" s="223"/>
      <c r="E11551" s="227"/>
      <c r="F11551" s="230"/>
      <c r="H11551" s="220"/>
      <c r="I11551" s="223"/>
    </row>
    <row r="11552" spans="1:9">
      <c r="A11552" s="230"/>
      <c r="B11552" s="230"/>
      <c r="C11552" s="231"/>
      <c r="D11552" s="223"/>
      <c r="E11552" s="227"/>
      <c r="F11552" s="230"/>
      <c r="H11552" s="220"/>
      <c r="I11552" s="223"/>
    </row>
    <row r="11553" spans="1:9">
      <c r="A11553" s="230"/>
      <c r="B11553" s="230"/>
      <c r="C11553" s="231"/>
      <c r="D11553" s="223"/>
      <c r="E11553" s="227"/>
      <c r="F11553" s="230"/>
      <c r="H11553" s="220"/>
      <c r="I11553" s="223"/>
    </row>
    <row r="11554" spans="1:9">
      <c r="A11554" s="230"/>
      <c r="B11554" s="230"/>
      <c r="C11554" s="231"/>
      <c r="D11554" s="223"/>
      <c r="E11554" s="227"/>
      <c r="F11554" s="230"/>
      <c r="H11554" s="220"/>
      <c r="I11554" s="223"/>
    </row>
    <row r="11555" spans="1:9">
      <c r="A11555" s="230"/>
      <c r="B11555" s="230"/>
      <c r="C11555" s="231"/>
      <c r="D11555" s="223"/>
      <c r="E11555" s="227"/>
      <c r="F11555" s="230"/>
      <c r="H11555" s="220"/>
      <c r="I11555" s="223"/>
    </row>
    <row r="11556" spans="1:9">
      <c r="A11556" s="230"/>
      <c r="B11556" s="230"/>
      <c r="C11556" s="231"/>
      <c r="D11556" s="223"/>
      <c r="E11556" s="227"/>
      <c r="F11556" s="230"/>
      <c r="H11556" s="220"/>
      <c r="I11556" s="223"/>
    </row>
    <row r="11557" spans="1:9">
      <c r="A11557" s="230"/>
      <c r="B11557" s="230"/>
      <c r="C11557" s="231"/>
      <c r="D11557" s="223"/>
      <c r="E11557" s="227"/>
      <c r="F11557" s="230"/>
      <c r="H11557" s="220"/>
      <c r="I11557" s="223"/>
    </row>
    <row r="11558" spans="1:9">
      <c r="A11558" s="230"/>
      <c r="B11558" s="230"/>
      <c r="C11558" s="231"/>
      <c r="D11558" s="223"/>
      <c r="E11558" s="227"/>
      <c r="F11558" s="230"/>
      <c r="H11558" s="220"/>
      <c r="I11558" s="223"/>
    </row>
    <row r="11559" spans="1:9">
      <c r="A11559" s="230"/>
      <c r="B11559" s="230"/>
      <c r="C11559" s="231"/>
      <c r="D11559" s="223"/>
      <c r="E11559" s="227"/>
      <c r="F11559" s="230"/>
      <c r="H11559" s="220"/>
      <c r="I11559" s="223"/>
    </row>
    <row r="11560" spans="1:9">
      <c r="A11560" s="230"/>
      <c r="B11560" s="230"/>
      <c r="C11560" s="231"/>
      <c r="D11560" s="223"/>
      <c r="E11560" s="227"/>
      <c r="F11560" s="230"/>
      <c r="H11560" s="220"/>
      <c r="I11560" s="223"/>
    </row>
    <row r="11561" spans="1:9">
      <c r="A11561" s="230"/>
      <c r="B11561" s="230"/>
      <c r="C11561" s="231"/>
      <c r="D11561" s="223"/>
      <c r="E11561" s="227"/>
      <c r="F11561" s="230"/>
      <c r="H11561" s="220"/>
      <c r="I11561" s="223"/>
    </row>
    <row r="11562" spans="1:9">
      <c r="A11562" s="230"/>
      <c r="B11562" s="230"/>
      <c r="C11562" s="231"/>
      <c r="D11562" s="223"/>
      <c r="E11562" s="227"/>
      <c r="F11562" s="230"/>
      <c r="H11562" s="220"/>
      <c r="I11562" s="223"/>
    </row>
    <row r="11563" spans="1:9">
      <c r="A11563" s="230"/>
      <c r="B11563" s="230"/>
      <c r="C11563" s="231"/>
      <c r="D11563" s="223"/>
      <c r="E11563" s="227"/>
      <c r="F11563" s="230"/>
      <c r="H11563" s="220"/>
      <c r="I11563" s="223"/>
    </row>
    <row r="11564" spans="1:9">
      <c r="A11564" s="230"/>
      <c r="B11564" s="230"/>
      <c r="C11564" s="231"/>
      <c r="D11564" s="223"/>
      <c r="E11564" s="227"/>
      <c r="F11564" s="230"/>
      <c r="H11564" s="220"/>
      <c r="I11564" s="223"/>
    </row>
    <row r="11565" spans="1:9">
      <c r="A11565" s="230"/>
      <c r="B11565" s="230"/>
      <c r="C11565" s="231"/>
      <c r="D11565" s="223"/>
      <c r="E11565" s="227"/>
      <c r="F11565" s="230"/>
      <c r="H11565" s="220"/>
      <c r="I11565" s="223"/>
    </row>
    <row r="11566" spans="1:9">
      <c r="A11566" s="230"/>
      <c r="B11566" s="230"/>
      <c r="C11566" s="231"/>
      <c r="D11566" s="223"/>
      <c r="E11566" s="227"/>
      <c r="F11566" s="230"/>
      <c r="H11566" s="220"/>
      <c r="I11566" s="223"/>
    </row>
    <row r="11567" spans="1:9">
      <c r="A11567" s="230"/>
      <c r="B11567" s="230"/>
      <c r="C11567" s="231"/>
      <c r="D11567" s="223"/>
      <c r="E11567" s="227"/>
      <c r="F11567" s="230"/>
      <c r="H11567" s="220"/>
      <c r="I11567" s="223"/>
    </row>
    <row r="11568" spans="1:9">
      <c r="A11568" s="230"/>
      <c r="B11568" s="230"/>
      <c r="C11568" s="231"/>
      <c r="D11568" s="223"/>
      <c r="E11568" s="227"/>
      <c r="F11568" s="230"/>
      <c r="H11568" s="220"/>
      <c r="I11568" s="223"/>
    </row>
    <row r="11569" spans="1:9">
      <c r="A11569" s="230"/>
      <c r="B11569" s="230"/>
      <c r="C11569" s="231"/>
      <c r="D11569" s="223"/>
      <c r="E11569" s="227"/>
      <c r="F11569" s="230"/>
      <c r="H11569" s="220"/>
      <c r="I11569" s="223"/>
    </row>
    <row r="11570" spans="1:9">
      <c r="A11570" s="230"/>
      <c r="B11570" s="230"/>
      <c r="C11570" s="231"/>
      <c r="D11570" s="223"/>
      <c r="E11570" s="227"/>
      <c r="F11570" s="230"/>
      <c r="H11570" s="220"/>
      <c r="I11570" s="223"/>
    </row>
    <row r="11571" spans="1:9">
      <c r="A11571" s="230"/>
      <c r="B11571" s="230"/>
      <c r="C11571" s="231"/>
      <c r="D11571" s="223"/>
      <c r="E11571" s="227"/>
      <c r="F11571" s="230"/>
      <c r="H11571" s="220"/>
      <c r="I11571" s="223"/>
    </row>
    <row r="11572" spans="1:9">
      <c r="A11572" s="230"/>
      <c r="B11572" s="230"/>
      <c r="C11572" s="231"/>
      <c r="D11572" s="223"/>
      <c r="E11572" s="227"/>
      <c r="F11572" s="230"/>
      <c r="H11572" s="220"/>
      <c r="I11572" s="223"/>
    </row>
    <row r="11573" spans="1:9">
      <c r="A11573" s="230"/>
      <c r="B11573" s="230"/>
      <c r="C11573" s="231"/>
      <c r="D11573" s="223"/>
      <c r="E11573" s="227"/>
      <c r="F11573" s="230"/>
      <c r="H11573" s="220"/>
      <c r="I11573" s="223"/>
    </row>
    <row r="11574" spans="1:9">
      <c r="A11574" s="230"/>
      <c r="B11574" s="230"/>
      <c r="C11574" s="231"/>
      <c r="D11574" s="223"/>
      <c r="E11574" s="227"/>
      <c r="F11574" s="230"/>
      <c r="H11574" s="220"/>
      <c r="I11574" s="223"/>
    </row>
    <row r="11575" spans="1:9">
      <c r="A11575" s="230"/>
      <c r="B11575" s="230"/>
      <c r="C11575" s="231"/>
      <c r="D11575" s="223"/>
      <c r="E11575" s="227"/>
      <c r="F11575" s="230"/>
      <c r="H11575" s="220"/>
      <c r="I11575" s="223"/>
    </row>
    <row r="11576" spans="1:9">
      <c r="A11576" s="230"/>
      <c r="B11576" s="230"/>
      <c r="C11576" s="231"/>
      <c r="D11576" s="223"/>
      <c r="E11576" s="227"/>
      <c r="F11576" s="230"/>
      <c r="H11576" s="220"/>
      <c r="I11576" s="223"/>
    </row>
    <row r="11577" spans="1:9">
      <c r="A11577" s="230"/>
      <c r="B11577" s="230"/>
      <c r="C11577" s="231"/>
      <c r="D11577" s="223"/>
      <c r="E11577" s="227"/>
      <c r="F11577" s="230"/>
      <c r="H11577" s="220"/>
      <c r="I11577" s="223"/>
    </row>
    <row r="11578" spans="1:9">
      <c r="A11578" s="230"/>
      <c r="B11578" s="230"/>
      <c r="C11578" s="231"/>
      <c r="D11578" s="223"/>
      <c r="E11578" s="227"/>
      <c r="F11578" s="230"/>
      <c r="H11578" s="220"/>
      <c r="I11578" s="223"/>
    </row>
    <row r="11579" spans="1:9">
      <c r="A11579" s="230"/>
      <c r="B11579" s="230"/>
      <c r="C11579" s="231"/>
      <c r="D11579" s="223"/>
      <c r="E11579" s="227"/>
      <c r="F11579" s="230"/>
      <c r="H11579" s="220"/>
      <c r="I11579" s="223"/>
    </row>
    <row r="11580" spans="1:9">
      <c r="A11580" s="230"/>
      <c r="B11580" s="230"/>
      <c r="C11580" s="231"/>
      <c r="D11580" s="223"/>
      <c r="E11580" s="227"/>
      <c r="F11580" s="230"/>
      <c r="H11580" s="220"/>
      <c r="I11580" s="223"/>
    </row>
    <row r="11581" spans="1:9">
      <c r="A11581" s="230"/>
      <c r="B11581" s="230"/>
      <c r="C11581" s="231"/>
      <c r="D11581" s="223"/>
      <c r="E11581" s="227"/>
      <c r="F11581" s="230"/>
      <c r="H11581" s="220"/>
      <c r="I11581" s="223"/>
    </row>
    <row r="11582" spans="1:9">
      <c r="A11582" s="230"/>
      <c r="B11582" s="230"/>
      <c r="C11582" s="231"/>
      <c r="D11582" s="223"/>
      <c r="E11582" s="227"/>
      <c r="F11582" s="230"/>
      <c r="H11582" s="220"/>
      <c r="I11582" s="223"/>
    </row>
    <row r="11583" spans="1:9">
      <c r="A11583" s="230"/>
      <c r="B11583" s="230"/>
      <c r="C11583" s="231"/>
      <c r="D11583" s="223"/>
      <c r="E11583" s="227"/>
      <c r="F11583" s="230"/>
      <c r="H11583" s="220"/>
      <c r="I11583" s="223"/>
    </row>
    <row r="11584" spans="1:9">
      <c r="A11584" s="230"/>
      <c r="B11584" s="230"/>
      <c r="C11584" s="231"/>
      <c r="D11584" s="223"/>
      <c r="E11584" s="227"/>
      <c r="F11584" s="230"/>
      <c r="H11584" s="220"/>
      <c r="I11584" s="223"/>
    </row>
    <row r="11585" spans="1:9">
      <c r="A11585" s="230"/>
      <c r="B11585" s="230"/>
      <c r="C11585" s="231"/>
      <c r="D11585" s="223"/>
      <c r="E11585" s="227"/>
      <c r="F11585" s="230"/>
      <c r="H11585" s="220"/>
      <c r="I11585" s="223"/>
    </row>
    <row r="11586" spans="1:9">
      <c r="A11586" s="230"/>
      <c r="B11586" s="230"/>
      <c r="C11586" s="231"/>
      <c r="D11586" s="223"/>
      <c r="E11586" s="227"/>
      <c r="F11586" s="230"/>
      <c r="H11586" s="220"/>
      <c r="I11586" s="223"/>
    </row>
    <row r="11587" spans="1:9">
      <c r="A11587" s="230"/>
      <c r="B11587" s="230"/>
      <c r="C11587" s="231"/>
      <c r="D11587" s="223"/>
      <c r="E11587" s="227"/>
      <c r="F11587" s="230"/>
      <c r="H11587" s="220"/>
      <c r="I11587" s="223"/>
    </row>
    <row r="11588" spans="1:9">
      <c r="A11588" s="230"/>
      <c r="B11588" s="230"/>
      <c r="C11588" s="231"/>
      <c r="D11588" s="223"/>
      <c r="E11588" s="227"/>
      <c r="F11588" s="230"/>
      <c r="H11588" s="220"/>
      <c r="I11588" s="223"/>
    </row>
    <row r="11589" spans="1:9">
      <c r="A11589" s="230"/>
      <c r="B11589" s="230"/>
      <c r="C11589" s="231"/>
      <c r="D11589" s="223"/>
      <c r="E11589" s="227"/>
      <c r="F11589" s="230"/>
      <c r="H11589" s="220"/>
      <c r="I11589" s="223"/>
    </row>
    <row r="11590" spans="1:9">
      <c r="A11590" s="230"/>
      <c r="B11590" s="230"/>
      <c r="C11590" s="231"/>
      <c r="D11590" s="223"/>
      <c r="E11590" s="227"/>
      <c r="F11590" s="230"/>
      <c r="H11590" s="220"/>
      <c r="I11590" s="223"/>
    </row>
    <row r="11591" spans="1:9">
      <c r="A11591" s="230"/>
      <c r="B11591" s="230"/>
      <c r="C11591" s="231"/>
      <c r="D11591" s="223"/>
      <c r="E11591" s="227"/>
      <c r="F11591" s="230"/>
      <c r="H11591" s="220"/>
      <c r="I11591" s="223"/>
    </row>
    <row r="11592" spans="1:9">
      <c r="A11592" s="230"/>
      <c r="B11592" s="230"/>
      <c r="C11592" s="231"/>
      <c r="D11592" s="223"/>
      <c r="E11592" s="227"/>
      <c r="F11592" s="230"/>
      <c r="H11592" s="220"/>
      <c r="I11592" s="223"/>
    </row>
    <row r="11593" spans="1:9">
      <c r="A11593" s="230"/>
      <c r="B11593" s="230"/>
      <c r="C11593" s="231"/>
      <c r="D11593" s="223"/>
      <c r="E11593" s="227"/>
      <c r="F11593" s="230"/>
      <c r="H11593" s="220"/>
      <c r="I11593" s="223"/>
    </row>
    <row r="11594" spans="1:9">
      <c r="A11594" s="230"/>
      <c r="B11594" s="230"/>
      <c r="C11594" s="231"/>
      <c r="D11594" s="223"/>
      <c r="E11594" s="227"/>
      <c r="F11594" s="230"/>
      <c r="H11594" s="220"/>
      <c r="I11594" s="223"/>
    </row>
    <row r="11595" spans="1:9">
      <c r="A11595" s="230"/>
      <c r="B11595" s="230"/>
      <c r="C11595" s="231"/>
      <c r="D11595" s="223"/>
      <c r="E11595" s="227"/>
      <c r="F11595" s="230"/>
      <c r="H11595" s="220"/>
      <c r="I11595" s="223"/>
    </row>
    <row r="11596" spans="1:9">
      <c r="A11596" s="230"/>
      <c r="B11596" s="230"/>
      <c r="C11596" s="231"/>
      <c r="D11596" s="223"/>
      <c r="E11596" s="227"/>
      <c r="F11596" s="230"/>
      <c r="H11596" s="220"/>
      <c r="I11596" s="223"/>
    </row>
    <row r="11597" spans="1:9">
      <c r="A11597" s="230"/>
      <c r="B11597" s="230"/>
      <c r="C11597" s="231"/>
      <c r="D11597" s="223"/>
      <c r="E11597" s="227"/>
      <c r="F11597" s="230"/>
      <c r="H11597" s="220"/>
      <c r="I11597" s="223"/>
    </row>
    <row r="11598" spans="1:9">
      <c r="A11598" s="230"/>
      <c r="B11598" s="230"/>
      <c r="C11598" s="231"/>
      <c r="D11598" s="223"/>
      <c r="E11598" s="227"/>
      <c r="F11598" s="230"/>
      <c r="H11598" s="220"/>
      <c r="I11598" s="223"/>
    </row>
    <row r="11599" spans="1:9">
      <c r="A11599" s="230"/>
      <c r="B11599" s="230"/>
      <c r="C11599" s="231"/>
      <c r="D11599" s="223"/>
      <c r="E11599" s="227"/>
      <c r="F11599" s="230"/>
      <c r="H11599" s="220"/>
      <c r="I11599" s="223"/>
    </row>
    <row r="11600" spans="1:9">
      <c r="A11600" s="230"/>
      <c r="B11600" s="230"/>
      <c r="C11600" s="231"/>
      <c r="D11600" s="223"/>
      <c r="E11600" s="227"/>
      <c r="F11600" s="230"/>
      <c r="H11600" s="220"/>
      <c r="I11600" s="223"/>
    </row>
    <row r="11601" spans="1:9">
      <c r="A11601" s="230"/>
      <c r="B11601" s="230"/>
      <c r="C11601" s="231"/>
      <c r="D11601" s="223"/>
      <c r="E11601" s="227"/>
      <c r="F11601" s="230"/>
      <c r="H11601" s="220"/>
      <c r="I11601" s="223"/>
    </row>
    <row r="11602" spans="1:9">
      <c r="A11602" s="230"/>
      <c r="B11602" s="230"/>
      <c r="C11602" s="231"/>
      <c r="D11602" s="223"/>
      <c r="E11602" s="227"/>
      <c r="F11602" s="230"/>
      <c r="H11602" s="220"/>
      <c r="I11602" s="223"/>
    </row>
    <row r="11603" spans="1:9">
      <c r="A11603" s="230"/>
      <c r="B11603" s="230"/>
      <c r="C11603" s="231"/>
      <c r="D11603" s="223"/>
      <c r="E11603" s="227"/>
      <c r="F11603" s="230"/>
      <c r="H11603" s="220"/>
      <c r="I11603" s="223"/>
    </row>
    <row r="11604" spans="1:9">
      <c r="A11604" s="230"/>
      <c r="B11604" s="230"/>
      <c r="C11604" s="231"/>
      <c r="D11604" s="223"/>
      <c r="E11604" s="227"/>
      <c r="F11604" s="230"/>
      <c r="H11604" s="220"/>
      <c r="I11604" s="223"/>
    </row>
    <row r="11605" spans="1:9">
      <c r="A11605" s="230"/>
      <c r="B11605" s="230"/>
      <c r="C11605" s="231"/>
      <c r="D11605" s="223"/>
      <c r="E11605" s="227"/>
      <c r="F11605" s="230"/>
      <c r="H11605" s="220"/>
      <c r="I11605" s="223"/>
    </row>
    <row r="11606" spans="1:9">
      <c r="A11606" s="230"/>
      <c r="B11606" s="230"/>
      <c r="C11606" s="231"/>
      <c r="D11606" s="223"/>
      <c r="E11606" s="227"/>
      <c r="F11606" s="230"/>
      <c r="H11606" s="220"/>
      <c r="I11606" s="223"/>
    </row>
    <row r="11607" spans="1:9">
      <c r="A11607" s="230"/>
      <c r="B11607" s="230"/>
      <c r="C11607" s="231"/>
      <c r="D11607" s="223"/>
      <c r="E11607" s="227"/>
      <c r="F11607" s="230"/>
      <c r="H11607" s="220"/>
      <c r="I11607" s="223"/>
    </row>
    <row r="11608" spans="1:9">
      <c r="A11608" s="230"/>
      <c r="B11608" s="230"/>
      <c r="C11608" s="231"/>
      <c r="D11608" s="223"/>
      <c r="E11608" s="227"/>
      <c r="F11608" s="230"/>
      <c r="H11608" s="220"/>
      <c r="I11608" s="223"/>
    </row>
    <row r="11609" spans="1:9">
      <c r="A11609" s="230"/>
      <c r="B11609" s="230"/>
      <c r="C11609" s="231"/>
      <c r="D11609" s="223"/>
      <c r="E11609" s="227"/>
      <c r="F11609" s="230"/>
      <c r="H11609" s="220"/>
      <c r="I11609" s="223"/>
    </row>
    <row r="11610" spans="1:9">
      <c r="A11610" s="230"/>
      <c r="B11610" s="230"/>
      <c r="C11610" s="231"/>
      <c r="D11610" s="223"/>
      <c r="E11610" s="227"/>
      <c r="F11610" s="230"/>
      <c r="H11610" s="220"/>
      <c r="I11610" s="223"/>
    </row>
    <row r="11611" spans="1:9">
      <c r="A11611" s="230"/>
      <c r="B11611" s="230"/>
      <c r="C11611" s="231"/>
      <c r="D11611" s="223"/>
      <c r="E11611" s="227"/>
      <c r="F11611" s="230"/>
      <c r="H11611" s="220"/>
      <c r="I11611" s="223"/>
    </row>
    <row r="11612" spans="1:9">
      <c r="A11612" s="230"/>
      <c r="B11612" s="230"/>
      <c r="C11612" s="231"/>
      <c r="D11612" s="223"/>
      <c r="E11612" s="227"/>
      <c r="F11612" s="230"/>
      <c r="H11612" s="220"/>
      <c r="I11612" s="223"/>
    </row>
    <row r="11613" spans="1:9">
      <c r="A11613" s="230"/>
      <c r="B11613" s="230"/>
      <c r="C11613" s="231"/>
      <c r="D11613" s="223"/>
      <c r="E11613" s="227"/>
      <c r="F11613" s="230"/>
      <c r="H11613" s="220"/>
      <c r="I11613" s="223"/>
    </row>
    <row r="11614" spans="1:9">
      <c r="A11614" s="230"/>
      <c r="B11614" s="230"/>
      <c r="C11614" s="231"/>
      <c r="D11614" s="223"/>
      <c r="E11614" s="227"/>
      <c r="F11614" s="230"/>
      <c r="H11614" s="220"/>
      <c r="I11614" s="223"/>
    </row>
    <row r="11615" spans="1:9">
      <c r="A11615" s="230"/>
      <c r="B11615" s="230"/>
      <c r="C11615" s="231"/>
      <c r="D11615" s="223"/>
      <c r="E11615" s="227"/>
      <c r="F11615" s="230"/>
      <c r="H11615" s="220"/>
      <c r="I11615" s="223"/>
    </row>
    <row r="11616" spans="1:9">
      <c r="A11616" s="230"/>
      <c r="B11616" s="230"/>
      <c r="C11616" s="231"/>
      <c r="D11616" s="223"/>
      <c r="E11616" s="227"/>
      <c r="F11616" s="230"/>
      <c r="H11616" s="220"/>
      <c r="I11616" s="223"/>
    </row>
    <row r="11617" spans="1:9">
      <c r="A11617" s="230"/>
      <c r="B11617" s="230"/>
      <c r="C11617" s="231"/>
      <c r="D11617" s="223"/>
      <c r="E11617" s="227"/>
      <c r="F11617" s="230"/>
      <c r="H11617" s="220"/>
      <c r="I11617" s="223"/>
    </row>
    <row r="11618" spans="1:9">
      <c r="A11618" s="230"/>
      <c r="B11618" s="230"/>
      <c r="C11618" s="231"/>
      <c r="D11618" s="223"/>
      <c r="E11618" s="227"/>
      <c r="F11618" s="230"/>
      <c r="H11618" s="220"/>
      <c r="I11618" s="223"/>
    </row>
    <row r="11619" spans="1:9">
      <c r="A11619" s="230"/>
      <c r="B11619" s="230"/>
      <c r="C11619" s="231"/>
      <c r="D11619" s="223"/>
      <c r="E11619" s="227"/>
      <c r="F11619" s="230"/>
      <c r="H11619" s="220"/>
      <c r="I11619" s="223"/>
    </row>
    <row r="11620" spans="1:9">
      <c r="A11620" s="230"/>
      <c r="B11620" s="230"/>
      <c r="C11620" s="231"/>
      <c r="D11620" s="223"/>
      <c r="E11620" s="227"/>
      <c r="F11620" s="230"/>
      <c r="H11620" s="220"/>
      <c r="I11620" s="223"/>
    </row>
    <row r="11621" spans="1:9">
      <c r="A11621" s="230"/>
      <c r="B11621" s="230"/>
      <c r="C11621" s="231"/>
      <c r="D11621" s="223"/>
      <c r="E11621" s="227"/>
      <c r="F11621" s="230"/>
      <c r="H11621" s="220"/>
      <c r="I11621" s="223"/>
    </row>
    <row r="11622" spans="1:9">
      <c r="A11622" s="230"/>
      <c r="B11622" s="230"/>
      <c r="C11622" s="231"/>
      <c r="D11622" s="223"/>
      <c r="E11622" s="227"/>
      <c r="F11622" s="230"/>
      <c r="H11622" s="220"/>
      <c r="I11622" s="223"/>
    </row>
    <row r="11623" spans="1:9">
      <c r="A11623" s="230"/>
      <c r="B11623" s="230"/>
      <c r="C11623" s="231"/>
      <c r="D11623" s="223"/>
      <c r="E11623" s="227"/>
      <c r="F11623" s="230"/>
      <c r="H11623" s="220"/>
      <c r="I11623" s="223"/>
    </row>
    <row r="11624" spans="1:9">
      <c r="A11624" s="230"/>
      <c r="B11624" s="230"/>
      <c r="C11624" s="231"/>
      <c r="D11624" s="223"/>
      <c r="E11624" s="227"/>
      <c r="F11624" s="230"/>
      <c r="H11624" s="220"/>
      <c r="I11624" s="223"/>
    </row>
    <row r="11625" spans="1:9">
      <c r="A11625" s="230"/>
      <c r="B11625" s="230"/>
      <c r="C11625" s="231"/>
      <c r="D11625" s="223"/>
      <c r="E11625" s="227"/>
      <c r="F11625" s="230"/>
      <c r="H11625" s="220"/>
      <c r="I11625" s="223"/>
    </row>
    <row r="11626" spans="1:9">
      <c r="A11626" s="230"/>
      <c r="B11626" s="230"/>
      <c r="C11626" s="231"/>
      <c r="D11626" s="223"/>
      <c r="E11626" s="227"/>
      <c r="F11626" s="230"/>
      <c r="H11626" s="220"/>
      <c r="I11626" s="223"/>
    </row>
    <row r="11627" spans="1:9">
      <c r="A11627" s="230"/>
      <c r="B11627" s="230"/>
      <c r="C11627" s="231"/>
      <c r="D11627" s="223"/>
      <c r="E11627" s="227"/>
      <c r="F11627" s="230"/>
      <c r="H11627" s="220"/>
      <c r="I11627" s="223"/>
    </row>
    <row r="11628" spans="1:9">
      <c r="A11628" s="230"/>
      <c r="B11628" s="230"/>
      <c r="C11628" s="231"/>
      <c r="D11628" s="223"/>
      <c r="E11628" s="227"/>
      <c r="F11628" s="230"/>
      <c r="H11628" s="220"/>
      <c r="I11628" s="223"/>
    </row>
    <row r="11629" spans="1:9">
      <c r="A11629" s="230"/>
      <c r="B11629" s="230"/>
      <c r="C11629" s="231"/>
      <c r="D11629" s="223"/>
      <c r="E11629" s="227"/>
      <c r="F11629" s="230"/>
      <c r="H11629" s="220"/>
      <c r="I11629" s="223"/>
    </row>
    <row r="11630" spans="1:9">
      <c r="A11630" s="230"/>
      <c r="B11630" s="230"/>
      <c r="C11630" s="231"/>
      <c r="D11630" s="223"/>
      <c r="E11630" s="227"/>
      <c r="F11630" s="230"/>
      <c r="H11630" s="220"/>
      <c r="I11630" s="223"/>
    </row>
    <row r="11631" spans="1:9">
      <c r="A11631" s="230"/>
      <c r="B11631" s="230"/>
      <c r="C11631" s="231"/>
      <c r="D11631" s="223"/>
      <c r="E11631" s="227"/>
      <c r="F11631" s="230"/>
      <c r="H11631" s="220"/>
      <c r="I11631" s="223"/>
    </row>
    <row r="11632" spans="1:9">
      <c r="A11632" s="230"/>
      <c r="B11632" s="230"/>
      <c r="C11632" s="231"/>
      <c r="D11632" s="223"/>
      <c r="E11632" s="227"/>
      <c r="F11632" s="230"/>
      <c r="H11632" s="220"/>
      <c r="I11632" s="223"/>
    </row>
    <row r="11633" spans="1:9">
      <c r="A11633" s="230"/>
      <c r="B11633" s="230"/>
      <c r="C11633" s="231"/>
      <c r="D11633" s="223"/>
      <c r="E11633" s="227"/>
      <c r="F11633" s="230"/>
      <c r="H11633" s="220"/>
      <c r="I11633" s="223"/>
    </row>
    <row r="11634" spans="1:9">
      <c r="A11634" s="230"/>
      <c r="B11634" s="230"/>
      <c r="C11634" s="231"/>
      <c r="D11634" s="223"/>
      <c r="E11634" s="227"/>
      <c r="F11634" s="230"/>
      <c r="H11634" s="220"/>
      <c r="I11634" s="223"/>
    </row>
    <row r="11635" spans="1:9">
      <c r="A11635" s="230"/>
      <c r="B11635" s="230"/>
      <c r="C11635" s="231"/>
      <c r="D11635" s="223"/>
      <c r="E11635" s="227"/>
      <c r="F11635" s="230"/>
      <c r="H11635" s="220"/>
      <c r="I11635" s="223"/>
    </row>
    <row r="11636" spans="1:9">
      <c r="A11636" s="230"/>
      <c r="B11636" s="230"/>
      <c r="C11636" s="231"/>
      <c r="D11636" s="223"/>
      <c r="E11636" s="227"/>
      <c r="F11636" s="230"/>
      <c r="H11636" s="220"/>
      <c r="I11636" s="223"/>
    </row>
    <row r="11637" spans="1:9">
      <c r="A11637" s="230"/>
      <c r="B11637" s="230"/>
      <c r="C11637" s="231"/>
      <c r="D11637" s="223"/>
      <c r="E11637" s="227"/>
      <c r="F11637" s="230"/>
      <c r="H11637" s="220"/>
      <c r="I11637" s="223"/>
    </row>
    <row r="11638" spans="1:9">
      <c r="A11638" s="230"/>
      <c r="B11638" s="230"/>
      <c r="C11638" s="231"/>
      <c r="D11638" s="223"/>
      <c r="E11638" s="227"/>
      <c r="F11638" s="230"/>
      <c r="H11638" s="220"/>
      <c r="I11638" s="223"/>
    </row>
    <row r="11639" spans="1:9">
      <c r="A11639" s="230"/>
      <c r="B11639" s="230"/>
      <c r="C11639" s="231"/>
      <c r="D11639" s="223"/>
      <c r="E11639" s="227"/>
      <c r="F11639" s="230"/>
      <c r="H11639" s="220"/>
      <c r="I11639" s="223"/>
    </row>
    <row r="11640" spans="1:9">
      <c r="A11640" s="230"/>
      <c r="B11640" s="230"/>
      <c r="C11640" s="231"/>
      <c r="D11640" s="223"/>
      <c r="E11640" s="227"/>
      <c r="F11640" s="230"/>
      <c r="H11640" s="220"/>
      <c r="I11640" s="223"/>
    </row>
    <row r="11641" spans="1:9">
      <c r="A11641" s="230"/>
      <c r="B11641" s="230"/>
      <c r="C11641" s="231"/>
      <c r="D11641" s="223"/>
      <c r="E11641" s="227"/>
      <c r="F11641" s="230"/>
      <c r="H11641" s="220"/>
      <c r="I11641" s="223"/>
    </row>
    <row r="11642" spans="1:9">
      <c r="A11642" s="230"/>
      <c r="B11642" s="230"/>
      <c r="C11642" s="231"/>
      <c r="D11642" s="223"/>
      <c r="E11642" s="227"/>
      <c r="F11642" s="230"/>
      <c r="H11642" s="220"/>
      <c r="I11642" s="223"/>
    </row>
    <row r="11643" spans="1:9">
      <c r="A11643" s="230"/>
      <c r="B11643" s="230"/>
      <c r="C11643" s="231"/>
      <c r="D11643" s="223"/>
      <c r="E11643" s="227"/>
      <c r="F11643" s="230"/>
      <c r="H11643" s="220"/>
      <c r="I11643" s="223"/>
    </row>
    <row r="11644" spans="1:9">
      <c r="A11644" s="230"/>
      <c r="B11644" s="230"/>
      <c r="C11644" s="231"/>
      <c r="D11644" s="223"/>
      <c r="E11644" s="227"/>
      <c r="F11644" s="230"/>
      <c r="H11644" s="220"/>
      <c r="I11644" s="223"/>
    </row>
    <row r="11645" spans="1:9">
      <c r="A11645" s="230"/>
      <c r="B11645" s="230"/>
      <c r="C11645" s="231"/>
      <c r="D11645" s="223"/>
      <c r="E11645" s="227"/>
      <c r="F11645" s="230"/>
      <c r="H11645" s="220"/>
      <c r="I11645" s="223"/>
    </row>
    <row r="11646" spans="1:9">
      <c r="A11646" s="230"/>
      <c r="B11646" s="230"/>
      <c r="C11646" s="231"/>
      <c r="D11646" s="223"/>
      <c r="E11646" s="227"/>
      <c r="F11646" s="230"/>
      <c r="H11646" s="220"/>
      <c r="I11646" s="223"/>
    </row>
    <row r="11647" spans="1:9">
      <c r="A11647" s="230"/>
      <c r="B11647" s="230"/>
      <c r="C11647" s="231"/>
      <c r="D11647" s="223"/>
      <c r="E11647" s="227"/>
      <c r="F11647" s="230"/>
      <c r="H11647" s="220"/>
      <c r="I11647" s="223"/>
    </row>
    <row r="11648" spans="1:9">
      <c r="A11648" s="230"/>
      <c r="B11648" s="230"/>
      <c r="C11648" s="231"/>
      <c r="D11648" s="223"/>
      <c r="E11648" s="227"/>
      <c r="F11648" s="230"/>
      <c r="H11648" s="220"/>
      <c r="I11648" s="223"/>
    </row>
    <row r="11649" spans="1:9">
      <c r="A11649" s="230"/>
      <c r="B11649" s="230"/>
      <c r="C11649" s="231"/>
      <c r="D11649" s="223"/>
      <c r="E11649" s="227"/>
      <c r="F11649" s="230"/>
      <c r="H11649" s="220"/>
      <c r="I11649" s="223"/>
    </row>
    <row r="11650" spans="1:9">
      <c r="A11650" s="230"/>
      <c r="B11650" s="230"/>
      <c r="C11650" s="231"/>
      <c r="D11650" s="223"/>
      <c r="E11650" s="227"/>
      <c r="F11650" s="230"/>
      <c r="H11650" s="220"/>
      <c r="I11650" s="223"/>
    </row>
    <row r="11651" spans="1:9">
      <c r="A11651" s="230"/>
      <c r="B11651" s="230"/>
      <c r="C11651" s="231"/>
      <c r="D11651" s="223"/>
      <c r="E11651" s="227"/>
      <c r="F11651" s="230"/>
      <c r="H11651" s="220"/>
      <c r="I11651" s="223"/>
    </row>
    <row r="11652" spans="1:9">
      <c r="A11652" s="230"/>
      <c r="B11652" s="230"/>
      <c r="C11652" s="231"/>
      <c r="D11652" s="223"/>
      <c r="E11652" s="227"/>
      <c r="F11652" s="230"/>
      <c r="H11652" s="220"/>
      <c r="I11652" s="223"/>
    </row>
    <row r="11653" spans="1:9">
      <c r="A11653" s="230"/>
      <c r="B11653" s="230"/>
      <c r="C11653" s="231"/>
      <c r="D11653" s="223"/>
      <c r="E11653" s="227"/>
      <c r="F11653" s="230"/>
      <c r="H11653" s="220"/>
      <c r="I11653" s="223"/>
    </row>
    <row r="11654" spans="1:9">
      <c r="A11654" s="230"/>
      <c r="B11654" s="230"/>
      <c r="C11654" s="231"/>
      <c r="D11654" s="223"/>
      <c r="E11654" s="227"/>
      <c r="F11654" s="230"/>
      <c r="H11654" s="220"/>
      <c r="I11654" s="223"/>
    </row>
    <row r="11655" spans="1:9">
      <c r="A11655" s="230"/>
      <c r="B11655" s="230"/>
      <c r="C11655" s="231"/>
      <c r="D11655" s="223"/>
      <c r="E11655" s="227"/>
      <c r="F11655" s="230"/>
      <c r="H11655" s="220"/>
      <c r="I11655" s="223"/>
    </row>
    <row r="11656" spans="1:9">
      <c r="A11656" s="230"/>
      <c r="B11656" s="230"/>
      <c r="C11656" s="231"/>
      <c r="D11656" s="223"/>
      <c r="E11656" s="227"/>
      <c r="F11656" s="230"/>
      <c r="H11656" s="220"/>
      <c r="I11656" s="223"/>
    </row>
    <row r="11657" spans="1:9">
      <c r="A11657" s="230"/>
      <c r="B11657" s="230"/>
      <c r="C11657" s="231"/>
      <c r="D11657" s="223"/>
      <c r="E11657" s="227"/>
      <c r="F11657" s="230"/>
      <c r="H11657" s="220"/>
      <c r="I11657" s="223"/>
    </row>
    <row r="11658" spans="1:9">
      <c r="A11658" s="230"/>
      <c r="B11658" s="230"/>
      <c r="C11658" s="231"/>
      <c r="D11658" s="223"/>
      <c r="E11658" s="227"/>
      <c r="F11658" s="230"/>
      <c r="H11658" s="220"/>
      <c r="I11658" s="223"/>
    </row>
    <row r="11659" spans="1:9">
      <c r="A11659" s="230"/>
      <c r="B11659" s="230"/>
      <c r="C11659" s="231"/>
      <c r="D11659" s="223"/>
      <c r="E11659" s="227"/>
      <c r="F11659" s="230"/>
      <c r="H11659" s="220"/>
      <c r="I11659" s="223"/>
    </row>
    <row r="11660" spans="1:9">
      <c r="A11660" s="230"/>
      <c r="B11660" s="230"/>
      <c r="C11660" s="231"/>
      <c r="D11660" s="223"/>
      <c r="E11660" s="227"/>
      <c r="F11660" s="230"/>
      <c r="H11660" s="220"/>
      <c r="I11660" s="223"/>
    </row>
    <row r="11661" spans="1:9">
      <c r="A11661" s="230"/>
      <c r="B11661" s="230"/>
      <c r="C11661" s="231"/>
      <c r="D11661" s="223"/>
      <c r="E11661" s="227"/>
      <c r="F11661" s="230"/>
      <c r="H11661" s="220"/>
      <c r="I11661" s="223"/>
    </row>
    <row r="11662" spans="1:9">
      <c r="A11662" s="230"/>
      <c r="B11662" s="230"/>
      <c r="C11662" s="231"/>
      <c r="D11662" s="223"/>
      <c r="E11662" s="227"/>
      <c r="F11662" s="230"/>
      <c r="H11662" s="220"/>
      <c r="I11662" s="223"/>
    </row>
    <row r="11663" spans="1:9">
      <c r="A11663" s="230"/>
      <c r="B11663" s="230"/>
      <c r="C11663" s="231"/>
      <c r="D11663" s="223"/>
      <c r="E11663" s="227"/>
      <c r="F11663" s="230"/>
      <c r="H11663" s="220"/>
      <c r="I11663" s="223"/>
    </row>
    <row r="11664" spans="1:9">
      <c r="A11664" s="230"/>
      <c r="B11664" s="230"/>
      <c r="C11664" s="231"/>
      <c r="D11664" s="223"/>
      <c r="E11664" s="227"/>
      <c r="F11664" s="230"/>
      <c r="H11664" s="220"/>
      <c r="I11664" s="223"/>
    </row>
    <row r="11665" spans="1:9">
      <c r="A11665" s="230"/>
      <c r="B11665" s="230"/>
      <c r="C11665" s="231"/>
      <c r="D11665" s="223"/>
      <c r="E11665" s="227"/>
      <c r="F11665" s="230"/>
      <c r="H11665" s="220"/>
      <c r="I11665" s="223"/>
    </row>
    <row r="11666" spans="1:9">
      <c r="A11666" s="230"/>
      <c r="B11666" s="230"/>
      <c r="C11666" s="231"/>
      <c r="D11666" s="223"/>
      <c r="E11666" s="227"/>
      <c r="F11666" s="230"/>
      <c r="H11666" s="220"/>
      <c r="I11666" s="223"/>
    </row>
    <row r="11667" spans="1:9">
      <c r="A11667" s="230"/>
      <c r="B11667" s="230"/>
      <c r="C11667" s="231"/>
      <c r="D11667" s="223"/>
      <c r="E11667" s="227"/>
      <c r="F11667" s="230"/>
      <c r="H11667" s="220"/>
      <c r="I11667" s="223"/>
    </row>
    <row r="11668" spans="1:9">
      <c r="A11668" s="230"/>
      <c r="B11668" s="230"/>
      <c r="C11668" s="231"/>
      <c r="D11668" s="223"/>
      <c r="E11668" s="227"/>
      <c r="F11668" s="230"/>
      <c r="H11668" s="220"/>
      <c r="I11668" s="223"/>
    </row>
    <row r="11669" spans="1:9">
      <c r="A11669" s="230"/>
      <c r="B11669" s="230"/>
      <c r="C11669" s="231"/>
      <c r="D11669" s="223"/>
      <c r="E11669" s="227"/>
      <c r="F11669" s="230"/>
      <c r="H11669" s="220"/>
      <c r="I11669" s="223"/>
    </row>
    <row r="11670" spans="1:9">
      <c r="A11670" s="230"/>
      <c r="B11670" s="230"/>
      <c r="C11670" s="231"/>
      <c r="D11670" s="223"/>
      <c r="E11670" s="227"/>
      <c r="F11670" s="230"/>
      <c r="H11670" s="220"/>
      <c r="I11670" s="223"/>
    </row>
    <row r="11671" spans="1:9">
      <c r="A11671" s="230"/>
      <c r="B11671" s="230"/>
      <c r="C11671" s="231"/>
      <c r="D11671" s="223"/>
      <c r="E11671" s="227"/>
      <c r="F11671" s="230"/>
      <c r="H11671" s="220"/>
      <c r="I11671" s="223"/>
    </row>
    <row r="11672" spans="1:9">
      <c r="A11672" s="230"/>
      <c r="B11672" s="230"/>
      <c r="C11672" s="231"/>
      <c r="D11672" s="223"/>
      <c r="E11672" s="227"/>
      <c r="F11672" s="230"/>
      <c r="H11672" s="220"/>
      <c r="I11672" s="223"/>
    </row>
    <row r="11673" spans="1:9">
      <c r="A11673" s="230"/>
      <c r="B11673" s="230"/>
      <c r="C11673" s="231"/>
      <c r="D11673" s="223"/>
      <c r="E11673" s="227"/>
      <c r="F11673" s="230"/>
      <c r="H11673" s="220"/>
      <c r="I11673" s="223"/>
    </row>
    <row r="11674" spans="1:9">
      <c r="A11674" s="230"/>
      <c r="B11674" s="230"/>
      <c r="C11674" s="231"/>
      <c r="D11674" s="223"/>
      <c r="E11674" s="227"/>
      <c r="F11674" s="230"/>
      <c r="H11674" s="220"/>
      <c r="I11674" s="223"/>
    </row>
    <row r="11675" spans="1:9">
      <c r="A11675" s="230"/>
      <c r="B11675" s="230"/>
      <c r="C11675" s="231"/>
      <c r="D11675" s="223"/>
      <c r="E11675" s="227"/>
      <c r="F11675" s="230"/>
      <c r="H11675" s="220"/>
      <c r="I11675" s="223"/>
    </row>
    <row r="11676" spans="1:9">
      <c r="A11676" s="230"/>
      <c r="B11676" s="230"/>
      <c r="C11676" s="231"/>
      <c r="D11676" s="223"/>
      <c r="E11676" s="227"/>
      <c r="F11676" s="230"/>
      <c r="H11676" s="220"/>
      <c r="I11676" s="223"/>
    </row>
    <row r="11677" spans="1:9">
      <c r="A11677" s="230"/>
      <c r="B11677" s="230"/>
      <c r="C11677" s="231"/>
      <c r="D11677" s="223"/>
      <c r="E11677" s="227"/>
      <c r="F11677" s="230"/>
      <c r="H11677" s="220"/>
      <c r="I11677" s="223"/>
    </row>
    <row r="11678" spans="1:9">
      <c r="A11678" s="230"/>
      <c r="B11678" s="230"/>
      <c r="C11678" s="231"/>
      <c r="D11678" s="223"/>
      <c r="E11678" s="227"/>
      <c r="F11678" s="230"/>
      <c r="H11678" s="220"/>
      <c r="I11678" s="223"/>
    </row>
    <row r="11679" spans="1:9">
      <c r="A11679" s="230"/>
      <c r="B11679" s="230"/>
      <c r="C11679" s="231"/>
      <c r="D11679" s="223"/>
      <c r="E11679" s="227"/>
      <c r="F11679" s="230"/>
      <c r="H11679" s="220"/>
      <c r="I11679" s="223"/>
    </row>
    <row r="11680" spans="1:9">
      <c r="A11680" s="230"/>
      <c r="B11680" s="230"/>
      <c r="C11680" s="231"/>
      <c r="D11680" s="223"/>
      <c r="E11680" s="227"/>
      <c r="F11680" s="230"/>
      <c r="H11680" s="220"/>
      <c r="I11680" s="223"/>
    </row>
    <row r="11681" spans="1:9">
      <c r="A11681" s="230"/>
      <c r="B11681" s="230"/>
      <c r="C11681" s="231"/>
      <c r="D11681" s="223"/>
      <c r="E11681" s="227"/>
      <c r="F11681" s="230"/>
      <c r="H11681" s="220"/>
      <c r="I11681" s="223"/>
    </row>
    <row r="11682" spans="1:9">
      <c r="A11682" s="230"/>
      <c r="B11682" s="230"/>
      <c r="C11682" s="231"/>
      <c r="D11682" s="223"/>
      <c r="E11682" s="227"/>
      <c r="F11682" s="230"/>
      <c r="H11682" s="220"/>
      <c r="I11682" s="223"/>
    </row>
    <row r="11683" spans="1:9">
      <c r="A11683" s="230"/>
      <c r="B11683" s="230"/>
      <c r="C11683" s="231"/>
      <c r="D11683" s="223"/>
      <c r="E11683" s="227"/>
      <c r="F11683" s="230"/>
      <c r="H11683" s="220"/>
      <c r="I11683" s="223"/>
    </row>
    <row r="11684" spans="1:9">
      <c r="A11684" s="230"/>
      <c r="B11684" s="230"/>
      <c r="C11684" s="231"/>
      <c r="D11684" s="223"/>
      <c r="E11684" s="227"/>
      <c r="F11684" s="230"/>
      <c r="H11684" s="220"/>
      <c r="I11684" s="223"/>
    </row>
    <row r="11685" spans="1:9">
      <c r="A11685" s="230"/>
      <c r="B11685" s="230"/>
      <c r="C11685" s="231"/>
      <c r="D11685" s="223"/>
      <c r="E11685" s="227"/>
      <c r="F11685" s="230"/>
      <c r="H11685" s="220"/>
      <c r="I11685" s="223"/>
    </row>
    <row r="11686" spans="1:9">
      <c r="A11686" s="230"/>
      <c r="B11686" s="230"/>
      <c r="C11686" s="231"/>
      <c r="D11686" s="223"/>
      <c r="E11686" s="227"/>
      <c r="F11686" s="230"/>
      <c r="H11686" s="220"/>
      <c r="I11686" s="223"/>
    </row>
    <row r="11687" spans="1:9">
      <c r="A11687" s="230"/>
      <c r="B11687" s="230"/>
      <c r="C11687" s="231"/>
      <c r="D11687" s="223"/>
      <c r="E11687" s="227"/>
      <c r="F11687" s="230"/>
      <c r="H11687" s="220"/>
      <c r="I11687" s="223"/>
    </row>
    <row r="11688" spans="1:9">
      <c r="A11688" s="230"/>
      <c r="B11688" s="230"/>
      <c r="C11688" s="231"/>
      <c r="D11688" s="223"/>
      <c r="E11688" s="227"/>
      <c r="F11688" s="230"/>
      <c r="H11688" s="220"/>
      <c r="I11688" s="223"/>
    </row>
    <row r="11689" spans="1:9">
      <c r="A11689" s="230"/>
      <c r="B11689" s="230"/>
      <c r="C11689" s="231"/>
      <c r="D11689" s="223"/>
      <c r="E11689" s="227"/>
      <c r="F11689" s="230"/>
      <c r="H11689" s="220"/>
      <c r="I11689" s="223"/>
    </row>
    <row r="11690" spans="1:9">
      <c r="A11690" s="230"/>
      <c r="B11690" s="230"/>
      <c r="C11690" s="231"/>
      <c r="D11690" s="223"/>
      <c r="E11690" s="227"/>
      <c r="F11690" s="230"/>
      <c r="H11690" s="220"/>
      <c r="I11690" s="223"/>
    </row>
    <row r="11691" spans="1:9">
      <c r="A11691" s="230"/>
      <c r="B11691" s="230"/>
      <c r="C11691" s="231"/>
      <c r="D11691" s="223"/>
      <c r="E11691" s="227"/>
      <c r="F11691" s="230"/>
      <c r="H11691" s="220"/>
      <c r="I11691" s="223"/>
    </row>
    <row r="11692" spans="1:9">
      <c r="A11692" s="230"/>
      <c r="B11692" s="230"/>
      <c r="C11692" s="231"/>
      <c r="D11692" s="223"/>
      <c r="E11692" s="227"/>
      <c r="F11692" s="230"/>
      <c r="H11692" s="220"/>
      <c r="I11692" s="223"/>
    </row>
    <row r="11693" spans="1:9">
      <c r="A11693" s="230"/>
      <c r="B11693" s="230"/>
      <c r="C11693" s="231"/>
      <c r="D11693" s="223"/>
      <c r="E11693" s="227"/>
      <c r="F11693" s="230"/>
      <c r="H11693" s="220"/>
      <c r="I11693" s="223"/>
    </row>
    <row r="11694" spans="1:9">
      <c r="A11694" s="230"/>
      <c r="B11694" s="230"/>
      <c r="C11694" s="231"/>
      <c r="D11694" s="223"/>
      <c r="E11694" s="227"/>
      <c r="F11694" s="230"/>
      <c r="H11694" s="220"/>
      <c r="I11694" s="223"/>
    </row>
    <row r="11695" spans="1:9">
      <c r="A11695" s="230"/>
      <c r="B11695" s="230"/>
      <c r="C11695" s="231"/>
      <c r="D11695" s="223"/>
      <c r="E11695" s="227"/>
      <c r="F11695" s="230"/>
      <c r="H11695" s="220"/>
      <c r="I11695" s="223"/>
    </row>
    <row r="11696" spans="1:9">
      <c r="A11696" s="230"/>
      <c r="B11696" s="230"/>
      <c r="C11696" s="231"/>
      <c r="D11696" s="223"/>
      <c r="E11696" s="227"/>
      <c r="F11696" s="230"/>
      <c r="H11696" s="220"/>
      <c r="I11696" s="223"/>
    </row>
    <row r="11697" spans="1:9">
      <c r="A11697" s="230"/>
      <c r="B11697" s="230"/>
      <c r="C11697" s="231"/>
      <c r="D11697" s="223"/>
      <c r="E11697" s="227"/>
      <c r="F11697" s="230"/>
      <c r="H11697" s="220"/>
      <c r="I11697" s="223"/>
    </row>
    <row r="11698" spans="1:9">
      <c r="A11698" s="230"/>
      <c r="B11698" s="230"/>
      <c r="C11698" s="231"/>
      <c r="D11698" s="223"/>
      <c r="E11698" s="227"/>
      <c r="F11698" s="230"/>
      <c r="H11698" s="220"/>
      <c r="I11698" s="223"/>
    </row>
    <row r="11699" spans="1:9">
      <c r="A11699" s="230"/>
      <c r="B11699" s="230"/>
      <c r="C11699" s="231"/>
      <c r="D11699" s="223"/>
      <c r="E11699" s="227"/>
      <c r="F11699" s="230"/>
      <c r="H11699" s="220"/>
      <c r="I11699" s="223"/>
    </row>
    <row r="11700" spans="1:9">
      <c r="A11700" s="230"/>
      <c r="B11700" s="230"/>
      <c r="C11700" s="231"/>
      <c r="D11700" s="223"/>
      <c r="E11700" s="227"/>
      <c r="F11700" s="230"/>
      <c r="H11700" s="220"/>
      <c r="I11700" s="223"/>
    </row>
    <row r="11701" spans="1:9">
      <c r="A11701" s="230"/>
      <c r="B11701" s="230"/>
      <c r="C11701" s="231"/>
      <c r="D11701" s="223"/>
      <c r="E11701" s="227"/>
      <c r="F11701" s="230"/>
      <c r="H11701" s="220"/>
      <c r="I11701" s="223"/>
    </row>
    <row r="11702" spans="1:9">
      <c r="A11702" s="230"/>
      <c r="B11702" s="230"/>
      <c r="C11702" s="231"/>
      <c r="D11702" s="223"/>
      <c r="E11702" s="227"/>
      <c r="F11702" s="230"/>
      <c r="H11702" s="220"/>
      <c r="I11702" s="223"/>
    </row>
    <row r="11703" spans="1:9">
      <c r="A11703" s="230"/>
      <c r="B11703" s="230"/>
      <c r="C11703" s="231"/>
      <c r="D11703" s="223"/>
      <c r="E11703" s="227"/>
      <c r="F11703" s="230"/>
      <c r="H11703" s="220"/>
      <c r="I11703" s="223"/>
    </row>
    <row r="11704" spans="1:9">
      <c r="A11704" s="230"/>
      <c r="B11704" s="230"/>
      <c r="C11704" s="231"/>
      <c r="D11704" s="223"/>
      <c r="E11704" s="227"/>
      <c r="F11704" s="230"/>
      <c r="H11704" s="220"/>
      <c r="I11704" s="223"/>
    </row>
    <row r="11705" spans="1:9">
      <c r="A11705" s="230"/>
      <c r="B11705" s="230"/>
      <c r="C11705" s="231"/>
      <c r="D11705" s="223"/>
      <c r="E11705" s="227"/>
      <c r="F11705" s="230"/>
      <c r="H11705" s="220"/>
      <c r="I11705" s="223"/>
    </row>
    <row r="11706" spans="1:9">
      <c r="A11706" s="230"/>
      <c r="B11706" s="230"/>
      <c r="C11706" s="231"/>
      <c r="D11706" s="223"/>
      <c r="E11706" s="227"/>
      <c r="F11706" s="230"/>
      <c r="H11706" s="220"/>
      <c r="I11706" s="223"/>
    </row>
    <row r="11707" spans="1:9">
      <c r="A11707" s="230"/>
      <c r="B11707" s="230"/>
      <c r="C11707" s="231"/>
      <c r="D11707" s="223"/>
      <c r="E11707" s="227"/>
      <c r="F11707" s="230"/>
      <c r="H11707" s="220"/>
      <c r="I11707" s="223"/>
    </row>
    <row r="11708" spans="1:9">
      <c r="A11708" s="230"/>
      <c r="B11708" s="230"/>
      <c r="C11708" s="231"/>
      <c r="D11708" s="223"/>
      <c r="E11708" s="227"/>
      <c r="F11708" s="230"/>
      <c r="H11708" s="220"/>
      <c r="I11708" s="223"/>
    </row>
    <row r="11709" spans="1:9">
      <c r="A11709" s="230"/>
      <c r="B11709" s="230"/>
      <c r="C11709" s="231"/>
      <c r="D11709" s="223"/>
      <c r="E11709" s="227"/>
      <c r="F11709" s="230"/>
      <c r="H11709" s="220"/>
      <c r="I11709" s="223"/>
    </row>
    <row r="11710" spans="1:9">
      <c r="A11710" s="230"/>
      <c r="B11710" s="230"/>
      <c r="C11710" s="231"/>
      <c r="D11710" s="223"/>
      <c r="E11710" s="227"/>
      <c r="F11710" s="230"/>
      <c r="H11710" s="220"/>
      <c r="I11710" s="223"/>
    </row>
    <row r="11711" spans="1:9">
      <c r="A11711" s="230"/>
      <c r="B11711" s="230"/>
      <c r="C11711" s="231"/>
      <c r="D11711" s="223"/>
      <c r="E11711" s="227"/>
      <c r="F11711" s="230"/>
      <c r="H11711" s="220"/>
      <c r="I11711" s="223"/>
    </row>
    <row r="11712" spans="1:9">
      <c r="A11712" s="230"/>
      <c r="B11712" s="230"/>
      <c r="C11712" s="231"/>
      <c r="D11712" s="223"/>
      <c r="E11712" s="227"/>
      <c r="F11712" s="230"/>
      <c r="H11712" s="220"/>
      <c r="I11712" s="223"/>
    </row>
    <row r="11713" spans="1:9">
      <c r="A11713" s="230"/>
      <c r="B11713" s="230"/>
      <c r="C11713" s="231"/>
      <c r="D11713" s="223"/>
      <c r="E11713" s="227"/>
      <c r="F11713" s="230"/>
      <c r="H11713" s="220"/>
      <c r="I11713" s="223"/>
    </row>
    <row r="11714" spans="1:9">
      <c r="A11714" s="230"/>
      <c r="B11714" s="230"/>
      <c r="C11714" s="231"/>
      <c r="D11714" s="223"/>
      <c r="E11714" s="227"/>
      <c r="F11714" s="230"/>
      <c r="H11714" s="220"/>
      <c r="I11714" s="223"/>
    </row>
    <row r="11715" spans="1:9">
      <c r="A11715" s="230"/>
      <c r="B11715" s="230"/>
      <c r="C11715" s="231"/>
      <c r="D11715" s="223"/>
      <c r="E11715" s="227"/>
      <c r="F11715" s="230"/>
      <c r="H11715" s="220"/>
      <c r="I11715" s="223"/>
    </row>
    <row r="11716" spans="1:9">
      <c r="A11716" s="230"/>
      <c r="B11716" s="230"/>
      <c r="C11716" s="231"/>
      <c r="D11716" s="223"/>
      <c r="E11716" s="227"/>
      <c r="F11716" s="230"/>
      <c r="H11716" s="220"/>
      <c r="I11716" s="223"/>
    </row>
    <row r="11717" spans="1:9">
      <c r="A11717" s="230"/>
      <c r="B11717" s="230"/>
      <c r="C11717" s="231"/>
      <c r="D11717" s="223"/>
      <c r="E11717" s="227"/>
      <c r="F11717" s="230"/>
      <c r="H11717" s="220"/>
      <c r="I11717" s="223"/>
    </row>
    <row r="11718" spans="1:9">
      <c r="A11718" s="230"/>
      <c r="B11718" s="230"/>
      <c r="C11718" s="231"/>
      <c r="D11718" s="223"/>
      <c r="E11718" s="227"/>
      <c r="F11718" s="230"/>
      <c r="H11718" s="220"/>
      <c r="I11718" s="223"/>
    </row>
    <row r="11719" spans="1:9">
      <c r="A11719" s="230"/>
      <c r="B11719" s="230"/>
      <c r="C11719" s="231"/>
      <c r="D11719" s="223"/>
      <c r="E11719" s="227"/>
      <c r="F11719" s="230"/>
      <c r="H11719" s="220"/>
      <c r="I11719" s="223"/>
    </row>
    <row r="11720" spans="1:9">
      <c r="A11720" s="230"/>
      <c r="B11720" s="230"/>
      <c r="C11720" s="231"/>
      <c r="D11720" s="223"/>
      <c r="E11720" s="227"/>
      <c r="F11720" s="230"/>
      <c r="H11720" s="220"/>
      <c r="I11720" s="223"/>
    </row>
    <row r="11721" spans="1:9">
      <c r="A11721" s="230"/>
      <c r="B11721" s="230"/>
      <c r="C11721" s="231"/>
      <c r="D11721" s="223"/>
      <c r="E11721" s="227"/>
      <c r="F11721" s="230"/>
      <c r="H11721" s="220"/>
      <c r="I11721" s="223"/>
    </row>
    <row r="11722" spans="1:9">
      <c r="A11722" s="230"/>
      <c r="B11722" s="230"/>
      <c r="C11722" s="231"/>
      <c r="D11722" s="223"/>
      <c r="E11722" s="227"/>
      <c r="F11722" s="230"/>
      <c r="H11722" s="220"/>
      <c r="I11722" s="223"/>
    </row>
    <row r="11723" spans="1:9">
      <c r="A11723" s="230"/>
      <c r="B11723" s="230"/>
      <c r="C11723" s="231"/>
      <c r="D11723" s="223"/>
      <c r="E11723" s="227"/>
      <c r="F11723" s="230"/>
      <c r="H11723" s="220"/>
      <c r="I11723" s="223"/>
    </row>
    <row r="11724" spans="1:9">
      <c r="A11724" s="230"/>
      <c r="B11724" s="230"/>
      <c r="C11724" s="231"/>
      <c r="D11724" s="223"/>
      <c r="E11724" s="227"/>
      <c r="F11724" s="230"/>
      <c r="H11724" s="220"/>
      <c r="I11724" s="223"/>
    </row>
    <row r="11725" spans="1:9">
      <c r="A11725" s="230"/>
      <c r="B11725" s="230"/>
      <c r="C11725" s="231"/>
      <c r="D11725" s="223"/>
      <c r="E11725" s="227"/>
      <c r="F11725" s="230"/>
      <c r="H11725" s="220"/>
      <c r="I11725" s="223"/>
    </row>
    <row r="11726" spans="1:9">
      <c r="A11726" s="230"/>
      <c r="B11726" s="230"/>
      <c r="C11726" s="231"/>
      <c r="D11726" s="223"/>
      <c r="E11726" s="227"/>
      <c r="F11726" s="230"/>
      <c r="H11726" s="220"/>
      <c r="I11726" s="223"/>
    </row>
    <row r="11727" spans="1:9">
      <c r="A11727" s="230"/>
      <c r="B11727" s="230"/>
      <c r="C11727" s="231"/>
      <c r="D11727" s="223"/>
      <c r="E11727" s="227"/>
      <c r="F11727" s="230"/>
      <c r="H11727" s="220"/>
      <c r="I11727" s="223"/>
    </row>
    <row r="11728" spans="1:9">
      <c r="A11728" s="230"/>
      <c r="B11728" s="230"/>
      <c r="C11728" s="231"/>
      <c r="D11728" s="223"/>
      <c r="E11728" s="227"/>
      <c r="F11728" s="230"/>
      <c r="H11728" s="220"/>
      <c r="I11728" s="223"/>
    </row>
    <row r="11729" spans="1:9">
      <c r="A11729" s="230"/>
      <c r="B11729" s="230"/>
      <c r="C11729" s="231"/>
      <c r="D11729" s="223"/>
      <c r="E11729" s="227"/>
      <c r="F11729" s="230"/>
      <c r="H11729" s="220"/>
      <c r="I11729" s="223"/>
    </row>
    <row r="11730" spans="1:9">
      <c r="A11730" s="230"/>
      <c r="B11730" s="230"/>
      <c r="C11730" s="231"/>
      <c r="D11730" s="223"/>
      <c r="E11730" s="227"/>
      <c r="F11730" s="230"/>
      <c r="H11730" s="220"/>
      <c r="I11730" s="223"/>
    </row>
    <row r="11731" spans="1:9">
      <c r="A11731" s="230"/>
      <c r="B11731" s="230"/>
      <c r="C11731" s="231"/>
      <c r="D11731" s="223"/>
      <c r="E11731" s="227"/>
      <c r="F11731" s="230"/>
      <c r="H11731" s="220"/>
      <c r="I11731" s="223"/>
    </row>
    <row r="11732" spans="1:9">
      <c r="A11732" s="230"/>
      <c r="B11732" s="230"/>
      <c r="C11732" s="231"/>
      <c r="D11732" s="223"/>
      <c r="E11732" s="227"/>
      <c r="F11732" s="230"/>
      <c r="H11732" s="220"/>
      <c r="I11732" s="223"/>
    </row>
    <row r="11733" spans="1:9">
      <c r="A11733" s="230"/>
      <c r="B11733" s="230"/>
      <c r="C11733" s="231"/>
      <c r="D11733" s="223"/>
      <c r="E11733" s="227"/>
      <c r="F11733" s="230"/>
      <c r="H11733" s="220"/>
      <c r="I11733" s="223"/>
    </row>
    <row r="11734" spans="1:9">
      <c r="A11734" s="230"/>
      <c r="B11734" s="230"/>
      <c r="C11734" s="231"/>
      <c r="D11734" s="223"/>
      <c r="E11734" s="227"/>
      <c r="F11734" s="230"/>
      <c r="H11734" s="220"/>
      <c r="I11734" s="223"/>
    </row>
    <row r="11735" spans="1:9">
      <c r="A11735" s="230"/>
      <c r="B11735" s="230"/>
      <c r="C11735" s="231"/>
      <c r="D11735" s="223"/>
      <c r="E11735" s="227"/>
      <c r="F11735" s="230"/>
      <c r="H11735" s="220"/>
      <c r="I11735" s="223"/>
    </row>
    <row r="11736" spans="1:9">
      <c r="A11736" s="230"/>
      <c r="B11736" s="230"/>
      <c r="C11736" s="231"/>
      <c r="D11736" s="223"/>
      <c r="E11736" s="227"/>
      <c r="F11736" s="230"/>
      <c r="H11736" s="220"/>
      <c r="I11736" s="223"/>
    </row>
    <row r="11737" spans="1:9">
      <c r="A11737" s="230"/>
      <c r="B11737" s="230"/>
      <c r="C11737" s="231"/>
      <c r="D11737" s="223"/>
      <c r="E11737" s="227"/>
      <c r="F11737" s="230"/>
      <c r="H11737" s="220"/>
      <c r="I11737" s="223"/>
    </row>
    <row r="11738" spans="1:9">
      <c r="A11738" s="230"/>
      <c r="B11738" s="230"/>
      <c r="C11738" s="231"/>
      <c r="D11738" s="223"/>
      <c r="E11738" s="227"/>
      <c r="F11738" s="230"/>
      <c r="H11738" s="220"/>
      <c r="I11738" s="223"/>
    </row>
    <row r="11739" spans="1:9">
      <c r="A11739" s="230"/>
      <c r="B11739" s="230"/>
      <c r="C11739" s="231"/>
      <c r="D11739" s="223"/>
      <c r="E11739" s="227"/>
      <c r="F11739" s="230"/>
      <c r="H11739" s="220"/>
      <c r="I11739" s="223"/>
    </row>
    <row r="11740" spans="1:9">
      <c r="A11740" s="230"/>
      <c r="B11740" s="230"/>
      <c r="C11740" s="231"/>
      <c r="D11740" s="223"/>
      <c r="E11740" s="227"/>
      <c r="F11740" s="230"/>
      <c r="H11740" s="220"/>
      <c r="I11740" s="223"/>
    </row>
    <row r="11741" spans="1:9">
      <c r="A11741" s="230"/>
      <c r="B11741" s="230"/>
      <c r="C11741" s="231"/>
      <c r="D11741" s="223"/>
      <c r="E11741" s="227"/>
      <c r="F11741" s="230"/>
      <c r="H11741" s="220"/>
      <c r="I11741" s="223"/>
    </row>
    <row r="11742" spans="1:9">
      <c r="A11742" s="230"/>
      <c r="B11742" s="230"/>
      <c r="C11742" s="231"/>
      <c r="D11742" s="223"/>
      <c r="E11742" s="227"/>
      <c r="F11742" s="230"/>
      <c r="H11742" s="220"/>
      <c r="I11742" s="223"/>
    </row>
    <row r="11743" spans="1:9">
      <c r="A11743" s="230"/>
      <c r="B11743" s="230"/>
      <c r="C11743" s="231"/>
      <c r="D11743" s="223"/>
      <c r="E11743" s="227"/>
      <c r="F11743" s="230"/>
      <c r="H11743" s="220"/>
      <c r="I11743" s="223"/>
    </row>
    <row r="11744" spans="1:9">
      <c r="A11744" s="230"/>
      <c r="B11744" s="230"/>
      <c r="C11744" s="231"/>
      <c r="D11744" s="223"/>
      <c r="E11744" s="227"/>
      <c r="F11744" s="230"/>
      <c r="H11744" s="220"/>
      <c r="I11744" s="223"/>
    </row>
    <row r="11745" spans="1:9">
      <c r="A11745" s="230"/>
      <c r="B11745" s="230"/>
      <c r="C11745" s="231"/>
      <c r="D11745" s="223"/>
      <c r="E11745" s="227"/>
      <c r="F11745" s="230"/>
      <c r="H11745" s="220"/>
      <c r="I11745" s="223"/>
    </row>
    <row r="11746" spans="1:9">
      <c r="A11746" s="230"/>
      <c r="B11746" s="230"/>
      <c r="C11746" s="231"/>
      <c r="D11746" s="223"/>
      <c r="E11746" s="227"/>
      <c r="F11746" s="230"/>
      <c r="H11746" s="220"/>
      <c r="I11746" s="223"/>
    </row>
    <row r="11747" spans="1:9">
      <c r="A11747" s="230"/>
      <c r="B11747" s="230"/>
      <c r="C11747" s="231"/>
      <c r="D11747" s="223"/>
      <c r="E11747" s="227"/>
      <c r="F11747" s="230"/>
      <c r="H11747" s="220"/>
      <c r="I11747" s="223"/>
    </row>
    <row r="11748" spans="1:9">
      <c r="A11748" s="230"/>
      <c r="B11748" s="230"/>
      <c r="C11748" s="231"/>
      <c r="D11748" s="223"/>
      <c r="E11748" s="227"/>
      <c r="F11748" s="230"/>
      <c r="H11748" s="220"/>
      <c r="I11748" s="223"/>
    </row>
    <row r="11749" spans="1:9">
      <c r="A11749" s="230"/>
      <c r="B11749" s="230"/>
      <c r="C11749" s="231"/>
      <c r="D11749" s="223"/>
      <c r="E11749" s="227"/>
      <c r="F11749" s="230"/>
      <c r="H11749" s="220"/>
      <c r="I11749" s="223"/>
    </row>
    <row r="11750" spans="1:9">
      <c r="A11750" s="230"/>
      <c r="B11750" s="230"/>
      <c r="C11750" s="231"/>
      <c r="D11750" s="223"/>
      <c r="E11750" s="227"/>
      <c r="F11750" s="230"/>
      <c r="H11750" s="220"/>
      <c r="I11750" s="223"/>
    </row>
    <row r="11751" spans="1:9">
      <c r="A11751" s="230"/>
      <c r="B11751" s="230"/>
      <c r="C11751" s="231"/>
      <c r="D11751" s="223"/>
      <c r="E11751" s="227"/>
      <c r="F11751" s="230"/>
      <c r="H11751" s="220"/>
      <c r="I11751" s="223"/>
    </row>
    <row r="11752" spans="1:9">
      <c r="A11752" s="230"/>
      <c r="B11752" s="230"/>
      <c r="C11752" s="231"/>
      <c r="D11752" s="223"/>
      <c r="E11752" s="227"/>
      <c r="F11752" s="230"/>
      <c r="H11752" s="220"/>
      <c r="I11752" s="223"/>
    </row>
    <row r="11753" spans="1:9">
      <c r="A11753" s="230"/>
      <c r="B11753" s="230"/>
      <c r="C11753" s="231"/>
      <c r="D11753" s="223"/>
      <c r="E11753" s="227"/>
      <c r="F11753" s="230"/>
      <c r="H11753" s="220"/>
      <c r="I11753" s="223"/>
    </row>
    <row r="11754" spans="1:9">
      <c r="A11754" s="230"/>
      <c r="B11754" s="230"/>
      <c r="C11754" s="231"/>
      <c r="D11754" s="223"/>
      <c r="E11754" s="227"/>
      <c r="F11754" s="230"/>
      <c r="H11754" s="220"/>
      <c r="I11754" s="223"/>
    </row>
    <row r="11755" spans="1:9">
      <c r="A11755" s="230"/>
      <c r="B11755" s="230"/>
      <c r="C11755" s="231"/>
      <c r="D11755" s="223"/>
      <c r="E11755" s="227"/>
      <c r="F11755" s="230"/>
      <c r="H11755" s="220"/>
      <c r="I11755" s="223"/>
    </row>
    <row r="11756" spans="1:9">
      <c r="A11756" s="230"/>
      <c r="B11756" s="230"/>
      <c r="C11756" s="231"/>
      <c r="D11756" s="223"/>
      <c r="E11756" s="227"/>
      <c r="F11756" s="230"/>
      <c r="H11756" s="220"/>
      <c r="I11756" s="223"/>
    </row>
    <row r="11757" spans="1:9">
      <c r="A11757" s="230"/>
      <c r="B11757" s="230"/>
      <c r="C11757" s="231"/>
      <c r="D11757" s="223"/>
      <c r="E11757" s="227"/>
      <c r="F11757" s="230"/>
      <c r="H11757" s="220"/>
      <c r="I11757" s="223"/>
    </row>
    <row r="11758" spans="1:9">
      <c r="A11758" s="230"/>
      <c r="B11758" s="230"/>
      <c r="C11758" s="231"/>
      <c r="D11758" s="223"/>
      <c r="E11758" s="227"/>
      <c r="F11758" s="230"/>
      <c r="H11758" s="220"/>
      <c r="I11758" s="223"/>
    </row>
    <row r="11759" spans="1:9">
      <c r="A11759" s="230"/>
      <c r="B11759" s="230"/>
      <c r="C11759" s="231"/>
      <c r="D11759" s="223"/>
      <c r="E11759" s="227"/>
      <c r="F11759" s="230"/>
      <c r="H11759" s="220"/>
      <c r="I11759" s="223"/>
    </row>
    <row r="11760" spans="1:9">
      <c r="A11760" s="230"/>
      <c r="B11760" s="230"/>
      <c r="C11760" s="231"/>
      <c r="D11760" s="223"/>
      <c r="E11760" s="227"/>
      <c r="F11760" s="230"/>
      <c r="H11760" s="220"/>
      <c r="I11760" s="223"/>
    </row>
    <row r="11761" spans="1:9">
      <c r="A11761" s="230"/>
      <c r="B11761" s="230"/>
      <c r="C11761" s="231"/>
      <c r="D11761" s="223"/>
      <c r="E11761" s="227"/>
      <c r="F11761" s="230"/>
      <c r="H11761" s="220"/>
      <c r="I11761" s="223"/>
    </row>
    <row r="11762" spans="1:9">
      <c r="A11762" s="230"/>
      <c r="B11762" s="230"/>
      <c r="C11762" s="231"/>
      <c r="D11762" s="223"/>
      <c r="E11762" s="227"/>
      <c r="F11762" s="230"/>
      <c r="H11762" s="220"/>
      <c r="I11762" s="223"/>
    </row>
    <row r="11763" spans="1:9">
      <c r="A11763" s="230"/>
      <c r="B11763" s="230"/>
      <c r="C11763" s="231"/>
      <c r="D11763" s="223"/>
      <c r="E11763" s="227"/>
      <c r="F11763" s="230"/>
      <c r="H11763" s="220"/>
      <c r="I11763" s="223"/>
    </row>
    <row r="11764" spans="1:9">
      <c r="A11764" s="230"/>
      <c r="B11764" s="230"/>
      <c r="C11764" s="231"/>
      <c r="D11764" s="223"/>
      <c r="E11764" s="227"/>
      <c r="F11764" s="230"/>
      <c r="H11764" s="220"/>
      <c r="I11764" s="223"/>
    </row>
    <row r="11765" spans="1:9">
      <c r="A11765" s="230"/>
      <c r="B11765" s="230"/>
      <c r="C11765" s="231"/>
      <c r="D11765" s="223"/>
      <c r="E11765" s="227"/>
      <c r="F11765" s="230"/>
      <c r="H11765" s="220"/>
      <c r="I11765" s="223"/>
    </row>
    <row r="11766" spans="1:9">
      <c r="A11766" s="230"/>
      <c r="B11766" s="230"/>
      <c r="C11766" s="231"/>
      <c r="D11766" s="223"/>
      <c r="E11766" s="227"/>
      <c r="F11766" s="230"/>
      <c r="H11766" s="220"/>
      <c r="I11766" s="223"/>
    </row>
    <row r="11767" spans="1:9">
      <c r="A11767" s="230"/>
      <c r="B11767" s="230"/>
      <c r="C11767" s="231"/>
      <c r="D11767" s="223"/>
      <c r="E11767" s="227"/>
      <c r="F11767" s="230"/>
      <c r="H11767" s="220"/>
      <c r="I11767" s="223"/>
    </row>
    <row r="11768" spans="1:9">
      <c r="A11768" s="230"/>
      <c r="B11768" s="230"/>
      <c r="C11768" s="231"/>
      <c r="D11768" s="223"/>
      <c r="E11768" s="227"/>
      <c r="F11768" s="230"/>
      <c r="H11768" s="220"/>
      <c r="I11768" s="223"/>
    </row>
    <row r="11769" spans="1:9">
      <c r="A11769" s="230"/>
      <c r="B11769" s="230"/>
      <c r="C11769" s="231"/>
      <c r="D11769" s="223"/>
      <c r="E11769" s="227"/>
      <c r="F11769" s="230"/>
      <c r="H11769" s="220"/>
      <c r="I11769" s="223"/>
    </row>
    <row r="11770" spans="1:9">
      <c r="A11770" s="230"/>
      <c r="B11770" s="230"/>
      <c r="C11770" s="231"/>
      <c r="D11770" s="223"/>
      <c r="E11770" s="227"/>
      <c r="F11770" s="230"/>
      <c r="H11770" s="220"/>
      <c r="I11770" s="223"/>
    </row>
    <row r="11771" spans="1:9">
      <c r="A11771" s="230"/>
      <c r="B11771" s="230"/>
      <c r="C11771" s="231"/>
      <c r="D11771" s="223"/>
      <c r="E11771" s="227"/>
      <c r="F11771" s="230"/>
      <c r="H11771" s="220"/>
      <c r="I11771" s="223"/>
    </row>
    <row r="11772" spans="1:9">
      <c r="A11772" s="230"/>
      <c r="B11772" s="230"/>
      <c r="C11772" s="231"/>
      <c r="D11772" s="223"/>
      <c r="E11772" s="227"/>
      <c r="F11772" s="230"/>
      <c r="H11772" s="220"/>
      <c r="I11772" s="223"/>
    </row>
    <row r="11773" spans="1:9">
      <c r="A11773" s="230"/>
      <c r="B11773" s="230"/>
      <c r="C11773" s="231"/>
      <c r="D11773" s="223"/>
      <c r="E11773" s="227"/>
      <c r="F11773" s="230"/>
      <c r="H11773" s="220"/>
      <c r="I11773" s="223"/>
    </row>
    <row r="11774" spans="1:9">
      <c r="A11774" s="230"/>
      <c r="B11774" s="230"/>
      <c r="C11774" s="231"/>
      <c r="D11774" s="223"/>
      <c r="E11774" s="227"/>
      <c r="F11774" s="230"/>
      <c r="H11774" s="220"/>
      <c r="I11774" s="223"/>
    </row>
    <row r="11775" spans="1:9">
      <c r="A11775" s="230"/>
      <c r="B11775" s="230"/>
      <c r="C11775" s="231"/>
      <c r="D11775" s="223"/>
      <c r="E11775" s="227"/>
      <c r="F11775" s="230"/>
      <c r="H11775" s="220"/>
      <c r="I11775" s="223"/>
    </row>
    <row r="11776" spans="1:9">
      <c r="A11776" s="230"/>
      <c r="B11776" s="230"/>
      <c r="C11776" s="231"/>
      <c r="D11776" s="223"/>
      <c r="E11776" s="227"/>
      <c r="F11776" s="230"/>
      <c r="H11776" s="220"/>
      <c r="I11776" s="223"/>
    </row>
    <row r="11777" spans="1:9">
      <c r="A11777" s="230"/>
      <c r="B11777" s="230"/>
      <c r="C11777" s="231"/>
      <c r="D11777" s="223"/>
      <c r="E11777" s="227"/>
      <c r="F11777" s="230"/>
      <c r="H11777" s="220"/>
      <c r="I11777" s="223"/>
    </row>
    <row r="11778" spans="1:9">
      <c r="A11778" s="230"/>
      <c r="B11778" s="230"/>
      <c r="C11778" s="231"/>
      <c r="D11778" s="223"/>
      <c r="E11778" s="227"/>
      <c r="F11778" s="230"/>
      <c r="H11778" s="220"/>
      <c r="I11778" s="223"/>
    </row>
    <row r="11779" spans="1:9">
      <c r="A11779" s="230"/>
      <c r="B11779" s="230"/>
      <c r="C11779" s="231"/>
      <c r="D11779" s="223"/>
      <c r="E11779" s="227"/>
      <c r="F11779" s="230"/>
      <c r="H11779" s="220"/>
      <c r="I11779" s="223"/>
    </row>
    <row r="11780" spans="1:9">
      <c r="A11780" s="230"/>
      <c r="B11780" s="230"/>
      <c r="C11780" s="231"/>
      <c r="D11780" s="223"/>
      <c r="E11780" s="227"/>
      <c r="F11780" s="230"/>
      <c r="H11780" s="220"/>
      <c r="I11780" s="223"/>
    </row>
    <row r="11781" spans="1:9">
      <c r="A11781" s="230"/>
      <c r="B11781" s="230"/>
      <c r="C11781" s="231"/>
      <c r="D11781" s="223"/>
      <c r="E11781" s="227"/>
      <c r="F11781" s="230"/>
      <c r="H11781" s="220"/>
      <c r="I11781" s="223"/>
    </row>
    <row r="11782" spans="1:9">
      <c r="A11782" s="230"/>
      <c r="B11782" s="230"/>
      <c r="C11782" s="231"/>
      <c r="D11782" s="223"/>
      <c r="E11782" s="227"/>
      <c r="F11782" s="230"/>
      <c r="H11782" s="220"/>
      <c r="I11782" s="223"/>
    </row>
    <row r="11783" spans="1:9">
      <c r="A11783" s="230"/>
      <c r="B11783" s="230"/>
      <c r="C11783" s="231"/>
      <c r="D11783" s="223"/>
      <c r="E11783" s="227"/>
      <c r="F11783" s="230"/>
      <c r="H11783" s="220"/>
      <c r="I11783" s="223"/>
    </row>
    <row r="11784" spans="1:9">
      <c r="A11784" s="230"/>
      <c r="B11784" s="230"/>
      <c r="C11784" s="231"/>
      <c r="D11784" s="223"/>
      <c r="E11784" s="227"/>
      <c r="F11784" s="230"/>
      <c r="H11784" s="220"/>
      <c r="I11784" s="223"/>
    </row>
    <row r="11785" spans="1:9">
      <c r="A11785" s="230"/>
      <c r="B11785" s="230"/>
      <c r="C11785" s="231"/>
      <c r="D11785" s="223"/>
      <c r="E11785" s="227"/>
      <c r="F11785" s="230"/>
      <c r="H11785" s="220"/>
      <c r="I11785" s="223"/>
    </row>
    <row r="11786" spans="1:9">
      <c r="A11786" s="230"/>
      <c r="B11786" s="230"/>
      <c r="C11786" s="231"/>
      <c r="D11786" s="223"/>
      <c r="E11786" s="227"/>
      <c r="F11786" s="230"/>
      <c r="H11786" s="220"/>
      <c r="I11786" s="223"/>
    </row>
    <row r="11787" spans="1:9">
      <c r="A11787" s="230"/>
      <c r="B11787" s="230"/>
      <c r="C11787" s="231"/>
      <c r="D11787" s="223"/>
      <c r="E11787" s="227"/>
      <c r="F11787" s="230"/>
      <c r="H11787" s="220"/>
      <c r="I11787" s="223"/>
    </row>
    <row r="11788" spans="1:9">
      <c r="A11788" s="230"/>
      <c r="B11788" s="230"/>
      <c r="C11788" s="231"/>
      <c r="D11788" s="223"/>
      <c r="E11788" s="227"/>
      <c r="F11788" s="230"/>
      <c r="H11788" s="220"/>
      <c r="I11788" s="223"/>
    </row>
    <row r="11789" spans="1:9">
      <c r="A11789" s="230"/>
      <c r="B11789" s="230"/>
      <c r="C11789" s="231"/>
      <c r="D11789" s="223"/>
      <c r="E11789" s="227"/>
      <c r="F11789" s="230"/>
      <c r="H11789" s="220"/>
      <c r="I11789" s="223"/>
    </row>
    <row r="11790" spans="1:9">
      <c r="A11790" s="230"/>
      <c r="B11790" s="230"/>
      <c r="C11790" s="231"/>
      <c r="D11790" s="223"/>
      <c r="E11790" s="227"/>
      <c r="F11790" s="230"/>
      <c r="H11790" s="220"/>
      <c r="I11790" s="223"/>
    </row>
    <row r="11791" spans="1:9">
      <c r="A11791" s="230"/>
      <c r="B11791" s="230"/>
      <c r="C11791" s="231"/>
      <c r="D11791" s="223"/>
      <c r="E11791" s="227"/>
      <c r="F11791" s="230"/>
      <c r="H11791" s="220"/>
      <c r="I11791" s="223"/>
    </row>
    <row r="11792" spans="1:9">
      <c r="A11792" s="230"/>
      <c r="B11792" s="230"/>
      <c r="C11792" s="231"/>
      <c r="D11792" s="223"/>
      <c r="E11792" s="227"/>
      <c r="F11792" s="230"/>
      <c r="H11792" s="220"/>
      <c r="I11792" s="223"/>
    </row>
    <row r="11793" spans="1:9">
      <c r="A11793" s="230"/>
      <c r="B11793" s="230"/>
      <c r="C11793" s="231"/>
      <c r="D11793" s="223"/>
      <c r="E11793" s="227"/>
      <c r="F11793" s="230"/>
      <c r="H11793" s="220"/>
      <c r="I11793" s="223"/>
    </row>
    <row r="11794" spans="1:9">
      <c r="A11794" s="230"/>
      <c r="B11794" s="230"/>
      <c r="C11794" s="231"/>
      <c r="D11794" s="223"/>
      <c r="E11794" s="227"/>
      <c r="F11794" s="230"/>
      <c r="H11794" s="220"/>
      <c r="I11794" s="223"/>
    </row>
    <row r="11795" spans="1:9">
      <c r="A11795" s="230"/>
      <c r="B11795" s="230"/>
      <c r="C11795" s="231"/>
      <c r="D11795" s="223"/>
      <c r="E11795" s="227"/>
      <c r="F11795" s="230"/>
      <c r="H11795" s="220"/>
      <c r="I11795" s="223"/>
    </row>
    <row r="11796" spans="1:9">
      <c r="A11796" s="230"/>
      <c r="B11796" s="230"/>
      <c r="C11796" s="231"/>
      <c r="D11796" s="223"/>
      <c r="E11796" s="227"/>
      <c r="F11796" s="230"/>
      <c r="H11796" s="220"/>
      <c r="I11796" s="223"/>
    </row>
    <row r="11797" spans="1:9">
      <c r="A11797" s="230"/>
      <c r="B11797" s="230"/>
      <c r="C11797" s="231"/>
      <c r="D11797" s="223"/>
      <c r="E11797" s="227"/>
      <c r="F11797" s="230"/>
      <c r="H11797" s="220"/>
      <c r="I11797" s="223"/>
    </row>
    <row r="11798" spans="1:9">
      <c r="A11798" s="230"/>
      <c r="B11798" s="230"/>
      <c r="C11798" s="231"/>
      <c r="D11798" s="223"/>
      <c r="E11798" s="227"/>
      <c r="F11798" s="230"/>
      <c r="H11798" s="220"/>
      <c r="I11798" s="223"/>
    </row>
    <row r="11799" spans="1:9">
      <c r="A11799" s="230"/>
      <c r="B11799" s="230"/>
      <c r="C11799" s="231"/>
      <c r="D11799" s="223"/>
      <c r="E11799" s="227"/>
      <c r="F11799" s="230"/>
      <c r="H11799" s="220"/>
      <c r="I11799" s="223"/>
    </row>
    <row r="11800" spans="1:9">
      <c r="A11800" s="230"/>
      <c r="B11800" s="230"/>
      <c r="C11800" s="231"/>
      <c r="D11800" s="223"/>
      <c r="E11800" s="227"/>
      <c r="F11800" s="230"/>
      <c r="H11800" s="220"/>
      <c r="I11800" s="223"/>
    </row>
    <row r="11801" spans="1:9">
      <c r="A11801" s="230"/>
      <c r="B11801" s="230"/>
      <c r="C11801" s="231"/>
      <c r="D11801" s="223"/>
      <c r="E11801" s="227"/>
      <c r="F11801" s="230"/>
      <c r="H11801" s="220"/>
      <c r="I11801" s="223"/>
    </row>
    <row r="11802" spans="1:9">
      <c r="A11802" s="230"/>
      <c r="B11802" s="230"/>
      <c r="C11802" s="231"/>
      <c r="D11802" s="223"/>
      <c r="E11802" s="227"/>
      <c r="F11802" s="230"/>
      <c r="H11802" s="220"/>
      <c r="I11802" s="223"/>
    </row>
    <row r="11803" spans="1:9">
      <c r="A11803" s="230"/>
      <c r="B11803" s="230"/>
      <c r="C11803" s="231"/>
      <c r="D11803" s="223"/>
      <c r="E11803" s="227"/>
      <c r="F11803" s="230"/>
      <c r="H11803" s="220"/>
      <c r="I11803" s="223"/>
    </row>
    <row r="11804" spans="1:9">
      <c r="A11804" s="230"/>
      <c r="B11804" s="230"/>
      <c r="C11804" s="231"/>
      <c r="D11804" s="223"/>
      <c r="E11804" s="227"/>
      <c r="F11804" s="230"/>
      <c r="H11804" s="220"/>
      <c r="I11804" s="223"/>
    </row>
    <row r="11805" spans="1:9">
      <c r="A11805" s="230"/>
      <c r="B11805" s="230"/>
      <c r="C11805" s="231"/>
      <c r="D11805" s="223"/>
      <c r="E11805" s="227"/>
      <c r="F11805" s="230"/>
      <c r="H11805" s="220"/>
      <c r="I11805" s="223"/>
    </row>
    <row r="11806" spans="1:9">
      <c r="A11806" s="230"/>
      <c r="B11806" s="230"/>
      <c r="C11806" s="231"/>
      <c r="D11806" s="223"/>
      <c r="E11806" s="227"/>
      <c r="F11806" s="230"/>
      <c r="H11806" s="220"/>
      <c r="I11806" s="223"/>
    </row>
    <row r="11807" spans="1:9">
      <c r="A11807" s="230"/>
      <c r="B11807" s="230"/>
      <c r="C11807" s="231"/>
      <c r="D11807" s="223"/>
      <c r="E11807" s="227"/>
      <c r="F11807" s="230"/>
      <c r="H11807" s="220"/>
      <c r="I11807" s="223"/>
    </row>
    <row r="11808" spans="1:9">
      <c r="A11808" s="230"/>
      <c r="B11808" s="230"/>
      <c r="C11808" s="231"/>
      <c r="D11808" s="223"/>
      <c r="E11808" s="227"/>
      <c r="F11808" s="230"/>
      <c r="H11808" s="220"/>
      <c r="I11808" s="223"/>
    </row>
    <row r="11809" spans="1:9">
      <c r="A11809" s="230"/>
      <c r="B11809" s="230"/>
      <c r="C11809" s="231"/>
      <c r="D11809" s="223"/>
      <c r="E11809" s="227"/>
      <c r="F11809" s="230"/>
      <c r="H11809" s="220"/>
      <c r="I11809" s="223"/>
    </row>
    <row r="11810" spans="1:9">
      <c r="A11810" s="230"/>
      <c r="B11810" s="230"/>
      <c r="C11810" s="231"/>
      <c r="D11810" s="223"/>
      <c r="E11810" s="227"/>
      <c r="F11810" s="230"/>
      <c r="H11810" s="220"/>
      <c r="I11810" s="223"/>
    </row>
    <row r="11811" spans="1:9">
      <c r="A11811" s="230"/>
      <c r="B11811" s="230"/>
      <c r="C11811" s="231"/>
      <c r="D11811" s="223"/>
      <c r="E11811" s="227"/>
      <c r="F11811" s="230"/>
      <c r="H11811" s="220"/>
      <c r="I11811" s="223"/>
    </row>
    <row r="11812" spans="1:9">
      <c r="A11812" s="230"/>
      <c r="B11812" s="230"/>
      <c r="C11812" s="231"/>
      <c r="D11812" s="223"/>
      <c r="E11812" s="227"/>
      <c r="F11812" s="230"/>
      <c r="H11812" s="220"/>
      <c r="I11812" s="223"/>
    </row>
    <row r="11813" spans="1:9">
      <c r="A11813" s="230"/>
      <c r="B11813" s="230"/>
      <c r="C11813" s="231"/>
      <c r="D11813" s="223"/>
      <c r="E11813" s="227"/>
      <c r="F11813" s="230"/>
      <c r="H11813" s="220"/>
      <c r="I11813" s="223"/>
    </row>
    <row r="11814" spans="1:9">
      <c r="A11814" s="230"/>
      <c r="B11814" s="230"/>
      <c r="C11814" s="231"/>
      <c r="D11814" s="223"/>
      <c r="E11814" s="227"/>
      <c r="F11814" s="230"/>
      <c r="H11814" s="220"/>
      <c r="I11814" s="223"/>
    </row>
    <row r="11815" spans="1:9">
      <c r="A11815" s="230"/>
      <c r="B11815" s="230"/>
      <c r="C11815" s="231"/>
      <c r="D11815" s="223"/>
      <c r="E11815" s="227"/>
      <c r="F11815" s="230"/>
      <c r="H11815" s="220"/>
      <c r="I11815" s="223"/>
    </row>
    <row r="11816" spans="1:9">
      <c r="A11816" s="230"/>
      <c r="B11816" s="230"/>
      <c r="C11816" s="231"/>
      <c r="D11816" s="223"/>
      <c r="E11816" s="227"/>
      <c r="F11816" s="230"/>
      <c r="H11816" s="220"/>
      <c r="I11816" s="223"/>
    </row>
    <row r="11817" spans="1:9">
      <c r="A11817" s="230"/>
      <c r="B11817" s="230"/>
      <c r="C11817" s="231"/>
      <c r="D11817" s="223"/>
      <c r="E11817" s="227"/>
      <c r="F11817" s="230"/>
      <c r="H11817" s="220"/>
      <c r="I11817" s="223"/>
    </row>
    <row r="11818" spans="1:9">
      <c r="A11818" s="230"/>
      <c r="B11818" s="230"/>
      <c r="C11818" s="231"/>
      <c r="D11818" s="223"/>
      <c r="E11818" s="227"/>
      <c r="F11818" s="230"/>
      <c r="H11818" s="220"/>
      <c r="I11818" s="223"/>
    </row>
    <row r="11819" spans="1:9">
      <c r="A11819" s="230"/>
      <c r="B11819" s="230"/>
      <c r="C11819" s="231"/>
      <c r="D11819" s="223"/>
      <c r="E11819" s="227"/>
      <c r="F11819" s="230"/>
      <c r="H11819" s="220"/>
      <c r="I11819" s="223"/>
    </row>
    <row r="11820" spans="1:9">
      <c r="A11820" s="230"/>
      <c r="B11820" s="230"/>
      <c r="C11820" s="231"/>
      <c r="D11820" s="223"/>
      <c r="E11820" s="227"/>
      <c r="F11820" s="230"/>
      <c r="H11820" s="220"/>
      <c r="I11820" s="223"/>
    </row>
    <row r="11821" spans="1:9">
      <c r="A11821" s="230"/>
      <c r="B11821" s="230"/>
      <c r="C11821" s="231"/>
      <c r="D11821" s="223"/>
      <c r="E11821" s="227"/>
      <c r="F11821" s="230"/>
      <c r="H11821" s="220"/>
      <c r="I11821" s="223"/>
    </row>
    <row r="11822" spans="1:9">
      <c r="A11822" s="230"/>
      <c r="B11822" s="230"/>
      <c r="C11822" s="231"/>
      <c r="D11822" s="223"/>
      <c r="E11822" s="227"/>
      <c r="F11822" s="230"/>
      <c r="H11822" s="220"/>
      <c r="I11822" s="223"/>
    </row>
    <row r="11823" spans="1:9">
      <c r="A11823" s="230"/>
      <c r="B11823" s="230"/>
      <c r="C11823" s="231"/>
      <c r="D11823" s="223"/>
      <c r="E11823" s="227"/>
      <c r="F11823" s="230"/>
      <c r="H11823" s="220"/>
      <c r="I11823" s="223"/>
    </row>
    <row r="11824" spans="1:9">
      <c r="A11824" s="230"/>
      <c r="B11824" s="230"/>
      <c r="C11824" s="231"/>
      <c r="D11824" s="223"/>
      <c r="E11824" s="227"/>
      <c r="F11824" s="230"/>
      <c r="H11824" s="220"/>
      <c r="I11824" s="223"/>
    </row>
    <row r="11825" spans="1:9">
      <c r="A11825" s="230"/>
      <c r="B11825" s="230"/>
      <c r="C11825" s="231"/>
      <c r="D11825" s="223"/>
      <c r="E11825" s="227"/>
      <c r="F11825" s="230"/>
      <c r="H11825" s="220"/>
      <c r="I11825" s="223"/>
    </row>
    <row r="11826" spans="1:9">
      <c r="A11826" s="230"/>
      <c r="B11826" s="230"/>
      <c r="C11826" s="231"/>
      <c r="D11826" s="223"/>
      <c r="E11826" s="227"/>
      <c r="F11826" s="230"/>
      <c r="H11826" s="220"/>
      <c r="I11826" s="223"/>
    </row>
    <row r="11827" spans="1:9">
      <c r="A11827" s="230"/>
      <c r="B11827" s="230"/>
      <c r="C11827" s="231"/>
      <c r="D11827" s="223"/>
      <c r="E11827" s="227"/>
      <c r="F11827" s="230"/>
      <c r="H11827" s="220"/>
      <c r="I11827" s="223"/>
    </row>
    <row r="11828" spans="1:9">
      <c r="A11828" s="230"/>
      <c r="B11828" s="230"/>
      <c r="C11828" s="231"/>
      <c r="D11828" s="223"/>
      <c r="E11828" s="227"/>
      <c r="F11828" s="230"/>
      <c r="H11828" s="220"/>
      <c r="I11828" s="223"/>
    </row>
    <row r="11829" spans="1:9">
      <c r="A11829" s="230"/>
      <c r="B11829" s="230"/>
      <c r="C11829" s="231"/>
      <c r="D11829" s="223"/>
      <c r="E11829" s="227"/>
      <c r="F11829" s="230"/>
      <c r="H11829" s="220"/>
      <c r="I11829" s="223"/>
    </row>
    <row r="11830" spans="1:9">
      <c r="A11830" s="230"/>
      <c r="B11830" s="230"/>
      <c r="C11830" s="231"/>
      <c r="D11830" s="223"/>
      <c r="E11830" s="227"/>
      <c r="F11830" s="230"/>
      <c r="H11830" s="220"/>
      <c r="I11830" s="223"/>
    </row>
    <row r="11831" spans="1:9">
      <c r="A11831" s="230"/>
      <c r="B11831" s="230"/>
      <c r="C11831" s="231"/>
      <c r="D11831" s="223"/>
      <c r="E11831" s="227"/>
      <c r="F11831" s="230"/>
      <c r="H11831" s="220"/>
      <c r="I11831" s="223"/>
    </row>
    <row r="11832" spans="1:9">
      <c r="A11832" s="230"/>
      <c r="B11832" s="230"/>
      <c r="C11832" s="231"/>
      <c r="D11832" s="223"/>
      <c r="E11832" s="227"/>
      <c r="F11832" s="230"/>
      <c r="H11832" s="220"/>
      <c r="I11832" s="223"/>
    </row>
    <row r="11833" spans="1:9">
      <c r="A11833" s="230"/>
      <c r="B11833" s="230"/>
      <c r="C11833" s="231"/>
      <c r="D11833" s="223"/>
      <c r="E11833" s="227"/>
      <c r="F11833" s="230"/>
      <c r="H11833" s="220"/>
      <c r="I11833" s="223"/>
    </row>
    <row r="11834" spans="1:9">
      <c r="A11834" s="230"/>
      <c r="B11834" s="230"/>
      <c r="C11834" s="231"/>
      <c r="D11834" s="223"/>
      <c r="E11834" s="227"/>
      <c r="F11834" s="230"/>
      <c r="H11834" s="220"/>
      <c r="I11834" s="223"/>
    </row>
    <row r="11835" spans="1:9">
      <c r="A11835" s="230"/>
      <c r="B11835" s="230"/>
      <c r="C11835" s="231"/>
      <c r="D11835" s="223"/>
      <c r="E11835" s="227"/>
      <c r="F11835" s="230"/>
      <c r="H11835" s="220"/>
      <c r="I11835" s="223"/>
    </row>
    <row r="11836" spans="1:9">
      <c r="A11836" s="230"/>
      <c r="B11836" s="230"/>
      <c r="C11836" s="231"/>
      <c r="D11836" s="223"/>
      <c r="E11836" s="227"/>
      <c r="F11836" s="230"/>
      <c r="H11836" s="220"/>
      <c r="I11836" s="223"/>
    </row>
    <row r="11837" spans="1:9">
      <c r="A11837" s="230"/>
      <c r="B11837" s="230"/>
      <c r="C11837" s="231"/>
      <c r="D11837" s="223"/>
      <c r="E11837" s="227"/>
      <c r="F11837" s="230"/>
      <c r="H11837" s="220"/>
      <c r="I11837" s="223"/>
    </row>
    <row r="11838" spans="1:9">
      <c r="A11838" s="230"/>
      <c r="B11838" s="230"/>
      <c r="C11838" s="231"/>
      <c r="D11838" s="223"/>
      <c r="E11838" s="227"/>
      <c r="F11838" s="230"/>
      <c r="H11838" s="220"/>
      <c r="I11838" s="223"/>
    </row>
    <row r="11839" spans="1:9">
      <c r="A11839" s="230"/>
      <c r="B11839" s="230"/>
      <c r="C11839" s="231"/>
      <c r="D11839" s="223"/>
      <c r="E11839" s="227"/>
      <c r="F11839" s="230"/>
      <c r="H11839" s="220"/>
      <c r="I11839" s="223"/>
    </row>
    <row r="11840" spans="1:9">
      <c r="A11840" s="230"/>
      <c r="B11840" s="230"/>
      <c r="C11840" s="231"/>
      <c r="D11840" s="223"/>
      <c r="E11840" s="227"/>
      <c r="F11840" s="230"/>
      <c r="H11840" s="220"/>
      <c r="I11840" s="223"/>
    </row>
    <row r="11841" spans="1:9">
      <c r="A11841" s="230"/>
      <c r="B11841" s="230"/>
      <c r="C11841" s="231"/>
      <c r="D11841" s="223"/>
      <c r="E11841" s="227"/>
      <c r="F11841" s="230"/>
      <c r="H11841" s="220"/>
      <c r="I11841" s="223"/>
    </row>
    <row r="11842" spans="1:9">
      <c r="A11842" s="230"/>
      <c r="B11842" s="230"/>
      <c r="C11842" s="231"/>
      <c r="D11842" s="223"/>
      <c r="E11842" s="227"/>
      <c r="F11842" s="230"/>
      <c r="H11842" s="220"/>
      <c r="I11842" s="223"/>
    </row>
    <row r="11843" spans="1:9">
      <c r="A11843" s="230"/>
      <c r="B11843" s="230"/>
      <c r="C11843" s="231"/>
      <c r="D11843" s="223"/>
      <c r="E11843" s="227"/>
      <c r="F11843" s="230"/>
      <c r="H11843" s="220"/>
      <c r="I11843" s="223"/>
    </row>
    <row r="11844" spans="1:9">
      <c r="A11844" s="230"/>
      <c r="B11844" s="230"/>
      <c r="C11844" s="231"/>
      <c r="D11844" s="223"/>
      <c r="E11844" s="227"/>
      <c r="F11844" s="230"/>
      <c r="H11844" s="220"/>
      <c r="I11844" s="223"/>
    </row>
    <row r="11845" spans="1:9">
      <c r="A11845" s="230"/>
      <c r="B11845" s="230"/>
      <c r="C11845" s="231"/>
      <c r="D11845" s="223"/>
      <c r="E11845" s="227"/>
      <c r="F11845" s="230"/>
      <c r="H11845" s="220"/>
      <c r="I11845" s="223"/>
    </row>
    <row r="11846" spans="1:9">
      <c r="A11846" s="230"/>
      <c r="B11846" s="230"/>
      <c r="C11846" s="231"/>
      <c r="D11846" s="223"/>
      <c r="E11846" s="227"/>
      <c r="F11846" s="230"/>
      <c r="H11846" s="220"/>
      <c r="I11846" s="223"/>
    </row>
    <row r="11847" spans="1:9">
      <c r="A11847" s="230"/>
      <c r="B11847" s="230"/>
      <c r="C11847" s="231"/>
      <c r="D11847" s="223"/>
      <c r="E11847" s="227"/>
      <c r="F11847" s="230"/>
      <c r="H11847" s="220"/>
      <c r="I11847" s="223"/>
    </row>
    <row r="11848" spans="1:9">
      <c r="A11848" s="230"/>
      <c r="B11848" s="230"/>
      <c r="C11848" s="231"/>
      <c r="D11848" s="223"/>
      <c r="E11848" s="227"/>
      <c r="F11848" s="230"/>
      <c r="H11848" s="220"/>
      <c r="I11848" s="223"/>
    </row>
    <row r="11849" spans="1:9">
      <c r="A11849" s="230"/>
      <c r="B11849" s="230"/>
      <c r="C11849" s="231"/>
      <c r="D11849" s="223"/>
      <c r="E11849" s="227"/>
      <c r="F11849" s="230"/>
      <c r="H11849" s="220"/>
      <c r="I11849" s="223"/>
    </row>
    <row r="11850" spans="1:9">
      <c r="A11850" s="230"/>
      <c r="B11850" s="230"/>
      <c r="C11850" s="231"/>
      <c r="D11850" s="223"/>
      <c r="E11850" s="227"/>
      <c r="F11850" s="230"/>
      <c r="H11850" s="220"/>
      <c r="I11850" s="223"/>
    </row>
    <row r="11851" spans="1:9">
      <c r="A11851" s="230"/>
      <c r="B11851" s="230"/>
      <c r="C11851" s="231"/>
      <c r="D11851" s="223"/>
      <c r="E11851" s="227"/>
      <c r="F11851" s="230"/>
      <c r="H11851" s="220"/>
      <c r="I11851" s="223"/>
    </row>
    <row r="11852" spans="1:9">
      <c r="A11852" s="230"/>
      <c r="B11852" s="230"/>
      <c r="C11852" s="231"/>
      <c r="D11852" s="223"/>
      <c r="E11852" s="227"/>
      <c r="F11852" s="230"/>
      <c r="H11852" s="220"/>
      <c r="I11852" s="223"/>
    </row>
    <row r="11853" spans="1:9">
      <c r="A11853" s="230"/>
      <c r="B11853" s="230"/>
      <c r="C11853" s="231"/>
      <c r="D11853" s="223"/>
      <c r="E11853" s="227"/>
      <c r="F11853" s="230"/>
      <c r="H11853" s="220"/>
      <c r="I11853" s="223"/>
    </row>
    <row r="11854" spans="1:9">
      <c r="A11854" s="230"/>
      <c r="B11854" s="230"/>
      <c r="C11854" s="231"/>
      <c r="D11854" s="223"/>
      <c r="E11854" s="227"/>
      <c r="F11854" s="230"/>
      <c r="H11854" s="220"/>
      <c r="I11854" s="223"/>
    </row>
    <row r="11855" spans="1:9">
      <c r="A11855" s="230"/>
      <c r="B11855" s="230"/>
      <c r="C11855" s="231"/>
      <c r="D11855" s="223"/>
      <c r="E11855" s="227"/>
      <c r="F11855" s="230"/>
      <c r="H11855" s="220"/>
      <c r="I11855" s="223"/>
    </row>
    <row r="11856" spans="1:9">
      <c r="A11856" s="230"/>
      <c r="B11856" s="230"/>
      <c r="C11856" s="231"/>
      <c r="D11856" s="223"/>
      <c r="E11856" s="227"/>
      <c r="F11856" s="230"/>
      <c r="H11856" s="220"/>
      <c r="I11856" s="223"/>
    </row>
    <row r="11857" spans="1:9">
      <c r="A11857" s="230"/>
      <c r="B11857" s="230"/>
      <c r="C11857" s="231"/>
      <c r="D11857" s="223"/>
      <c r="E11857" s="227"/>
      <c r="F11857" s="230"/>
      <c r="H11857" s="220"/>
      <c r="I11857" s="223"/>
    </row>
    <row r="11858" spans="1:9">
      <c r="A11858" s="230"/>
      <c r="B11858" s="230"/>
      <c r="C11858" s="231"/>
      <c r="D11858" s="223"/>
      <c r="E11858" s="227"/>
      <c r="F11858" s="230"/>
      <c r="H11858" s="220"/>
      <c r="I11858" s="223"/>
    </row>
    <row r="11859" spans="1:9">
      <c r="A11859" s="230"/>
      <c r="B11859" s="230"/>
      <c r="C11859" s="231"/>
      <c r="D11859" s="223"/>
      <c r="E11859" s="227"/>
      <c r="F11859" s="230"/>
      <c r="H11859" s="220"/>
      <c r="I11859" s="223"/>
    </row>
    <row r="11860" spans="1:9">
      <c r="A11860" s="230"/>
      <c r="B11860" s="230"/>
      <c r="C11860" s="231"/>
      <c r="D11860" s="223"/>
      <c r="E11860" s="227"/>
      <c r="F11860" s="230"/>
      <c r="H11860" s="220"/>
      <c r="I11860" s="223"/>
    </row>
    <row r="11861" spans="1:9">
      <c r="A11861" s="230"/>
      <c r="B11861" s="230"/>
      <c r="C11861" s="231"/>
      <c r="D11861" s="223"/>
      <c r="E11861" s="227"/>
      <c r="F11861" s="230"/>
      <c r="H11861" s="220"/>
      <c r="I11861" s="223"/>
    </row>
    <row r="11862" spans="1:9">
      <c r="A11862" s="230"/>
      <c r="B11862" s="230"/>
      <c r="C11862" s="231"/>
      <c r="D11862" s="223"/>
      <c r="E11862" s="227"/>
      <c r="F11862" s="230"/>
      <c r="H11862" s="220"/>
      <c r="I11862" s="223"/>
    </row>
    <row r="11863" spans="1:9">
      <c r="A11863" s="230"/>
      <c r="B11863" s="230"/>
      <c r="C11863" s="231"/>
      <c r="D11863" s="223"/>
      <c r="E11863" s="227"/>
      <c r="F11863" s="230"/>
      <c r="H11863" s="220"/>
      <c r="I11863" s="223"/>
    </row>
    <row r="11864" spans="1:9">
      <c r="A11864" s="230"/>
      <c r="B11864" s="230"/>
      <c r="C11864" s="231"/>
      <c r="D11864" s="223"/>
      <c r="E11864" s="227"/>
      <c r="F11864" s="230"/>
      <c r="H11864" s="220"/>
      <c r="I11864" s="223"/>
    </row>
    <row r="11865" spans="1:9">
      <c r="A11865" s="230"/>
      <c r="B11865" s="230"/>
      <c r="C11865" s="231"/>
      <c r="D11865" s="223"/>
      <c r="E11865" s="227"/>
      <c r="F11865" s="230"/>
      <c r="H11865" s="220"/>
      <c r="I11865" s="223"/>
    </row>
    <row r="11866" spans="1:9">
      <c r="A11866" s="230"/>
      <c r="B11866" s="230"/>
      <c r="C11866" s="231"/>
      <c r="D11866" s="223"/>
      <c r="E11866" s="227"/>
      <c r="F11866" s="230"/>
      <c r="H11866" s="220"/>
      <c r="I11866" s="223"/>
    </row>
    <row r="11867" spans="1:9">
      <c r="A11867" s="230"/>
      <c r="B11867" s="230"/>
      <c r="C11867" s="231"/>
      <c r="D11867" s="223"/>
      <c r="E11867" s="227"/>
      <c r="F11867" s="230"/>
      <c r="H11867" s="220"/>
      <c r="I11867" s="223"/>
    </row>
    <row r="11868" spans="1:9">
      <c r="A11868" s="230"/>
      <c r="B11868" s="230"/>
      <c r="C11868" s="231"/>
      <c r="D11868" s="223"/>
      <c r="E11868" s="227"/>
      <c r="F11868" s="230"/>
      <c r="H11868" s="220"/>
      <c r="I11868" s="223"/>
    </row>
    <row r="11869" spans="1:9">
      <c r="A11869" s="230"/>
      <c r="B11869" s="230"/>
      <c r="C11869" s="231"/>
      <c r="D11869" s="223"/>
      <c r="E11869" s="227"/>
      <c r="F11869" s="230"/>
      <c r="H11869" s="220"/>
      <c r="I11869" s="223"/>
    </row>
    <row r="11870" spans="1:9">
      <c r="A11870" s="230"/>
      <c r="B11870" s="230"/>
      <c r="C11870" s="231"/>
      <c r="D11870" s="223"/>
      <c r="E11870" s="227"/>
      <c r="F11870" s="230"/>
      <c r="H11870" s="220"/>
      <c r="I11870" s="223"/>
    </row>
    <row r="11871" spans="1:9">
      <c r="A11871" s="230"/>
      <c r="B11871" s="230"/>
      <c r="C11871" s="231"/>
      <c r="D11871" s="223"/>
      <c r="E11871" s="227"/>
      <c r="F11871" s="230"/>
      <c r="H11871" s="220"/>
      <c r="I11871" s="223"/>
    </row>
    <row r="11872" spans="1:9">
      <c r="A11872" s="230"/>
      <c r="B11872" s="230"/>
      <c r="C11872" s="231"/>
      <c r="D11872" s="223"/>
      <c r="E11872" s="227"/>
      <c r="F11872" s="230"/>
      <c r="H11872" s="220"/>
      <c r="I11872" s="223"/>
    </row>
    <row r="11873" spans="1:9">
      <c r="A11873" s="230"/>
      <c r="B11873" s="230"/>
      <c r="C11873" s="231"/>
      <c r="D11873" s="223"/>
      <c r="E11873" s="227"/>
      <c r="F11873" s="230"/>
      <c r="H11873" s="220"/>
      <c r="I11873" s="223"/>
    </row>
    <row r="11874" spans="1:9">
      <c r="A11874" s="230"/>
      <c r="B11874" s="230"/>
      <c r="C11874" s="231"/>
      <c r="D11874" s="223"/>
      <c r="E11874" s="227"/>
      <c r="F11874" s="230"/>
      <c r="H11874" s="220"/>
      <c r="I11874" s="223"/>
    </row>
    <row r="11875" spans="1:9">
      <c r="A11875" s="230"/>
      <c r="B11875" s="230"/>
      <c r="C11875" s="231"/>
      <c r="D11875" s="223"/>
      <c r="E11875" s="227"/>
      <c r="F11875" s="230"/>
      <c r="H11875" s="220"/>
      <c r="I11875" s="223"/>
    </row>
    <row r="11876" spans="1:9">
      <c r="A11876" s="230"/>
      <c r="B11876" s="230"/>
      <c r="C11876" s="231"/>
      <c r="D11876" s="223"/>
      <c r="E11876" s="227"/>
      <c r="F11876" s="230"/>
      <c r="H11876" s="220"/>
      <c r="I11876" s="223"/>
    </row>
    <row r="11877" spans="1:9">
      <c r="A11877" s="230"/>
      <c r="B11877" s="230"/>
      <c r="C11877" s="231"/>
      <c r="D11877" s="223"/>
      <c r="E11877" s="227"/>
      <c r="F11877" s="230"/>
      <c r="H11877" s="220"/>
      <c r="I11877" s="223"/>
    </row>
    <row r="11878" spans="1:9">
      <c r="A11878" s="230"/>
      <c r="B11878" s="230"/>
      <c r="C11878" s="231"/>
      <c r="D11878" s="223"/>
      <c r="E11878" s="227"/>
      <c r="F11878" s="230"/>
      <c r="H11878" s="220"/>
      <c r="I11878" s="223"/>
    </row>
    <row r="11879" spans="1:9">
      <c r="A11879" s="230"/>
      <c r="B11879" s="230"/>
      <c r="C11879" s="231"/>
      <c r="D11879" s="223"/>
      <c r="E11879" s="227"/>
      <c r="F11879" s="230"/>
      <c r="H11879" s="220"/>
      <c r="I11879" s="223"/>
    </row>
    <row r="11880" spans="1:9">
      <c r="A11880" s="230"/>
      <c r="B11880" s="230"/>
      <c r="C11880" s="231"/>
      <c r="D11880" s="223"/>
      <c r="E11880" s="227"/>
      <c r="F11880" s="230"/>
      <c r="H11880" s="220"/>
      <c r="I11880" s="223"/>
    </row>
    <row r="11881" spans="1:9">
      <c r="A11881" s="230"/>
      <c r="B11881" s="230"/>
      <c r="C11881" s="231"/>
      <c r="D11881" s="223"/>
      <c r="E11881" s="227"/>
      <c r="F11881" s="230"/>
      <c r="H11881" s="220"/>
      <c r="I11881" s="223"/>
    </row>
    <row r="11882" spans="1:9">
      <c r="A11882" s="230"/>
      <c r="B11882" s="230"/>
      <c r="C11882" s="231"/>
      <c r="D11882" s="223"/>
      <c r="E11882" s="227"/>
      <c r="F11882" s="230"/>
      <c r="H11882" s="220"/>
      <c r="I11882" s="223"/>
    </row>
    <row r="11883" spans="1:9">
      <c r="A11883" s="230"/>
      <c r="B11883" s="230"/>
      <c r="C11883" s="231"/>
      <c r="D11883" s="223"/>
      <c r="E11883" s="227"/>
      <c r="F11883" s="230"/>
      <c r="H11883" s="220"/>
      <c r="I11883" s="223"/>
    </row>
    <row r="11884" spans="1:9">
      <c r="A11884" s="230"/>
      <c r="B11884" s="230"/>
      <c r="C11884" s="231"/>
      <c r="D11884" s="223"/>
      <c r="E11884" s="227"/>
      <c r="F11884" s="230"/>
      <c r="H11884" s="220"/>
      <c r="I11884" s="223"/>
    </row>
    <row r="11885" spans="1:9">
      <c r="A11885" s="230"/>
      <c r="B11885" s="230"/>
      <c r="C11885" s="231"/>
      <c r="D11885" s="223"/>
      <c r="E11885" s="227"/>
      <c r="F11885" s="230"/>
      <c r="H11885" s="220"/>
      <c r="I11885" s="223"/>
    </row>
    <row r="11886" spans="1:9">
      <c r="A11886" s="230"/>
      <c r="B11886" s="230"/>
      <c r="C11886" s="231"/>
      <c r="D11886" s="223"/>
      <c r="E11886" s="227"/>
      <c r="F11886" s="230"/>
      <c r="H11886" s="220"/>
      <c r="I11886" s="223"/>
    </row>
    <row r="11887" spans="1:9">
      <c r="A11887" s="230"/>
      <c r="B11887" s="230"/>
      <c r="C11887" s="231"/>
      <c r="D11887" s="223"/>
      <c r="E11887" s="227"/>
      <c r="F11887" s="230"/>
      <c r="H11887" s="220"/>
      <c r="I11887" s="223"/>
    </row>
    <row r="11888" spans="1:9">
      <c r="A11888" s="230"/>
      <c r="B11888" s="230"/>
      <c r="C11888" s="231"/>
      <c r="D11888" s="223"/>
      <c r="E11888" s="227"/>
      <c r="F11888" s="230"/>
      <c r="H11888" s="220"/>
      <c r="I11888" s="223"/>
    </row>
    <row r="11889" spans="1:9">
      <c r="A11889" s="230"/>
      <c r="B11889" s="230"/>
      <c r="C11889" s="231"/>
      <c r="D11889" s="223"/>
      <c r="E11889" s="227"/>
      <c r="F11889" s="230"/>
      <c r="H11889" s="220"/>
      <c r="I11889" s="223"/>
    </row>
    <row r="11890" spans="1:9">
      <c r="A11890" s="230"/>
      <c r="B11890" s="230"/>
      <c r="C11890" s="231"/>
      <c r="D11890" s="223"/>
      <c r="E11890" s="227"/>
      <c r="F11890" s="230"/>
      <c r="H11890" s="220"/>
      <c r="I11890" s="223"/>
    </row>
    <row r="11891" spans="1:9">
      <c r="A11891" s="230"/>
      <c r="B11891" s="230"/>
      <c r="C11891" s="231"/>
      <c r="D11891" s="223"/>
      <c r="E11891" s="227"/>
      <c r="F11891" s="230"/>
      <c r="H11891" s="220"/>
      <c r="I11891" s="223"/>
    </row>
    <row r="11892" spans="1:9">
      <c r="A11892" s="230"/>
      <c r="B11892" s="230"/>
      <c r="C11892" s="231"/>
      <c r="D11892" s="223"/>
      <c r="E11892" s="227"/>
      <c r="F11892" s="230"/>
      <c r="H11892" s="220"/>
      <c r="I11892" s="223"/>
    </row>
    <row r="11893" spans="1:9">
      <c r="A11893" s="230"/>
      <c r="B11893" s="230"/>
      <c r="C11893" s="231"/>
      <c r="D11893" s="223"/>
      <c r="E11893" s="227"/>
      <c r="F11893" s="230"/>
      <c r="H11893" s="220"/>
      <c r="I11893" s="223"/>
    </row>
    <row r="11894" spans="1:9">
      <c r="A11894" s="230"/>
      <c r="B11894" s="230"/>
      <c r="C11894" s="231"/>
      <c r="D11894" s="223"/>
      <c r="E11894" s="227"/>
      <c r="F11894" s="230"/>
      <c r="H11894" s="220"/>
      <c r="I11894" s="223"/>
    </row>
    <row r="11895" spans="1:9">
      <c r="A11895" s="230"/>
      <c r="B11895" s="230"/>
      <c r="C11895" s="231"/>
      <c r="D11895" s="223"/>
      <c r="E11895" s="227"/>
      <c r="F11895" s="230"/>
      <c r="H11895" s="220"/>
      <c r="I11895" s="223"/>
    </row>
    <row r="11896" spans="1:9">
      <c r="A11896" s="230"/>
      <c r="B11896" s="230"/>
      <c r="C11896" s="231"/>
      <c r="D11896" s="223"/>
      <c r="E11896" s="227"/>
      <c r="F11896" s="230"/>
      <c r="H11896" s="220"/>
      <c r="I11896" s="223"/>
    </row>
    <row r="11897" spans="1:9">
      <c r="A11897" s="230"/>
      <c r="B11897" s="230"/>
      <c r="C11897" s="231"/>
      <c r="D11897" s="223"/>
      <c r="E11897" s="227"/>
      <c r="F11897" s="230"/>
      <c r="H11897" s="220"/>
      <c r="I11897" s="223"/>
    </row>
    <row r="11898" spans="1:9">
      <c r="A11898" s="230"/>
      <c r="B11898" s="230"/>
      <c r="C11898" s="231"/>
      <c r="D11898" s="223"/>
      <c r="E11898" s="227"/>
      <c r="F11898" s="230"/>
      <c r="H11898" s="220"/>
      <c r="I11898" s="223"/>
    </row>
    <row r="11899" spans="1:9">
      <c r="A11899" s="230"/>
      <c r="B11899" s="230"/>
      <c r="C11899" s="231"/>
      <c r="D11899" s="223"/>
      <c r="E11899" s="227"/>
      <c r="F11899" s="230"/>
      <c r="H11899" s="220"/>
      <c r="I11899" s="223"/>
    </row>
    <row r="11900" spans="1:9">
      <c r="A11900" s="230"/>
      <c r="B11900" s="230"/>
      <c r="C11900" s="231"/>
      <c r="D11900" s="223"/>
      <c r="E11900" s="227"/>
      <c r="F11900" s="230"/>
      <c r="H11900" s="220"/>
      <c r="I11900" s="223"/>
    </row>
    <row r="11901" spans="1:9">
      <c r="A11901" s="230"/>
      <c r="B11901" s="230"/>
      <c r="C11901" s="231"/>
      <c r="D11901" s="223"/>
      <c r="E11901" s="227"/>
      <c r="F11901" s="230"/>
      <c r="H11901" s="220"/>
      <c r="I11901" s="223"/>
    </row>
    <row r="11902" spans="1:9">
      <c r="A11902" s="230"/>
      <c r="B11902" s="230"/>
      <c r="C11902" s="231"/>
      <c r="D11902" s="223"/>
      <c r="E11902" s="227"/>
      <c r="F11902" s="230"/>
      <c r="H11902" s="220"/>
      <c r="I11902" s="223"/>
    </row>
    <row r="11903" spans="1:9">
      <c r="A11903" s="230"/>
      <c r="B11903" s="230"/>
      <c r="C11903" s="231"/>
      <c r="D11903" s="223"/>
      <c r="E11903" s="227"/>
      <c r="F11903" s="230"/>
      <c r="H11903" s="220"/>
      <c r="I11903" s="223"/>
    </row>
    <row r="11904" spans="1:9">
      <c r="A11904" s="230"/>
      <c r="B11904" s="230"/>
      <c r="C11904" s="231"/>
      <c r="D11904" s="223"/>
      <c r="E11904" s="227"/>
      <c r="F11904" s="230"/>
      <c r="H11904" s="220"/>
      <c r="I11904" s="223"/>
    </row>
    <row r="11905" spans="1:9">
      <c r="A11905" s="230"/>
      <c r="B11905" s="230"/>
      <c r="C11905" s="231"/>
      <c r="D11905" s="223"/>
      <c r="E11905" s="227"/>
      <c r="F11905" s="230"/>
      <c r="H11905" s="220"/>
      <c r="I11905" s="223"/>
    </row>
    <row r="11906" spans="1:9">
      <c r="A11906" s="230"/>
      <c r="B11906" s="230"/>
      <c r="C11906" s="231"/>
      <c r="D11906" s="223"/>
      <c r="E11906" s="227"/>
      <c r="F11906" s="230"/>
      <c r="H11906" s="220"/>
      <c r="I11906" s="223"/>
    </row>
    <row r="11907" spans="1:9">
      <c r="A11907" s="230"/>
      <c r="B11907" s="230"/>
      <c r="C11907" s="231"/>
      <c r="D11907" s="223"/>
      <c r="E11907" s="227"/>
      <c r="F11907" s="230"/>
      <c r="H11907" s="220"/>
      <c r="I11907" s="223"/>
    </row>
    <row r="11908" spans="1:9">
      <c r="A11908" s="230"/>
      <c r="B11908" s="230"/>
      <c r="C11908" s="231"/>
      <c r="D11908" s="223"/>
      <c r="E11908" s="227"/>
      <c r="F11908" s="230"/>
      <c r="H11908" s="220"/>
      <c r="I11908" s="223"/>
    </row>
    <row r="11909" spans="1:9">
      <c r="A11909" s="230"/>
      <c r="B11909" s="230"/>
      <c r="C11909" s="231"/>
      <c r="D11909" s="223"/>
      <c r="E11909" s="227"/>
      <c r="F11909" s="230"/>
      <c r="H11909" s="220"/>
      <c r="I11909" s="223"/>
    </row>
    <row r="11910" spans="1:9">
      <c r="A11910" s="230"/>
      <c r="B11910" s="230"/>
      <c r="C11910" s="231"/>
      <c r="D11910" s="223"/>
      <c r="E11910" s="227"/>
      <c r="F11910" s="230"/>
      <c r="H11910" s="220"/>
      <c r="I11910" s="223"/>
    </row>
    <row r="11911" spans="1:9">
      <c r="A11911" s="230"/>
      <c r="B11911" s="230"/>
      <c r="C11911" s="231"/>
      <c r="D11911" s="223"/>
      <c r="E11911" s="227"/>
      <c r="F11911" s="230"/>
      <c r="H11911" s="220"/>
      <c r="I11911" s="223"/>
    </row>
    <row r="11912" spans="1:9">
      <c r="A11912" s="230"/>
      <c r="B11912" s="230"/>
      <c r="C11912" s="231"/>
      <c r="D11912" s="223"/>
      <c r="E11912" s="227"/>
      <c r="F11912" s="230"/>
      <c r="H11912" s="220"/>
      <c r="I11912" s="223"/>
    </row>
    <row r="11913" spans="1:9">
      <c r="A11913" s="230"/>
      <c r="B11913" s="230"/>
      <c r="C11913" s="231"/>
      <c r="D11913" s="223"/>
      <c r="E11913" s="227"/>
      <c r="F11913" s="230"/>
      <c r="H11913" s="220"/>
      <c r="I11913" s="223"/>
    </row>
    <row r="11914" spans="1:9">
      <c r="A11914" s="230"/>
      <c r="B11914" s="230"/>
      <c r="C11914" s="231"/>
      <c r="D11914" s="223"/>
      <c r="E11914" s="227"/>
      <c r="F11914" s="230"/>
      <c r="H11914" s="220"/>
      <c r="I11914" s="223"/>
    </row>
    <row r="11915" spans="1:9">
      <c r="A11915" s="230"/>
      <c r="B11915" s="230"/>
      <c r="C11915" s="231"/>
      <c r="D11915" s="223"/>
      <c r="E11915" s="227"/>
      <c r="F11915" s="230"/>
      <c r="H11915" s="220"/>
      <c r="I11915" s="223"/>
    </row>
    <row r="11916" spans="1:9">
      <c r="A11916" s="230"/>
      <c r="B11916" s="230"/>
      <c r="C11916" s="231"/>
      <c r="D11916" s="223"/>
      <c r="E11916" s="227"/>
      <c r="F11916" s="230"/>
      <c r="H11916" s="220"/>
      <c r="I11916" s="223"/>
    </row>
    <row r="11917" spans="1:9">
      <c r="A11917" s="230"/>
      <c r="B11917" s="230"/>
      <c r="C11917" s="231"/>
      <c r="D11917" s="223"/>
      <c r="E11917" s="227"/>
      <c r="F11917" s="230"/>
      <c r="H11917" s="220"/>
      <c r="I11917" s="223"/>
    </row>
    <row r="11918" spans="1:9">
      <c r="A11918" s="230"/>
      <c r="B11918" s="230"/>
      <c r="C11918" s="231"/>
      <c r="D11918" s="223"/>
      <c r="E11918" s="227"/>
      <c r="F11918" s="230"/>
      <c r="H11918" s="220"/>
      <c r="I11918" s="223"/>
    </row>
    <row r="11919" spans="1:9">
      <c r="A11919" s="230"/>
      <c r="B11919" s="230"/>
      <c r="C11919" s="231"/>
      <c r="D11919" s="223"/>
      <c r="E11919" s="227"/>
      <c r="F11919" s="230"/>
      <c r="H11919" s="220"/>
      <c r="I11919" s="223"/>
    </row>
    <row r="11920" spans="1:9">
      <c r="A11920" s="230"/>
      <c r="B11920" s="230"/>
      <c r="C11920" s="231"/>
      <c r="D11920" s="223"/>
      <c r="E11920" s="227"/>
      <c r="F11920" s="230"/>
      <c r="H11920" s="220"/>
      <c r="I11920" s="223"/>
    </row>
    <row r="11921" spans="1:9">
      <c r="A11921" s="230"/>
      <c r="B11921" s="230"/>
      <c r="C11921" s="231"/>
      <c r="D11921" s="223"/>
      <c r="E11921" s="227"/>
      <c r="F11921" s="230"/>
      <c r="H11921" s="220"/>
      <c r="I11921" s="223"/>
    </row>
    <row r="11922" spans="1:9">
      <c r="A11922" s="230"/>
      <c r="B11922" s="230"/>
      <c r="C11922" s="231"/>
      <c r="D11922" s="223"/>
      <c r="E11922" s="227"/>
      <c r="F11922" s="230"/>
      <c r="H11922" s="220"/>
      <c r="I11922" s="223"/>
    </row>
    <row r="11923" spans="1:9">
      <c r="A11923" s="230"/>
      <c r="B11923" s="230"/>
      <c r="C11923" s="231"/>
      <c r="D11923" s="223"/>
      <c r="E11923" s="227"/>
      <c r="F11923" s="230"/>
      <c r="H11923" s="220"/>
      <c r="I11923" s="223"/>
    </row>
    <row r="11924" spans="1:9">
      <c r="A11924" s="230"/>
      <c r="B11924" s="230"/>
      <c r="C11924" s="231"/>
      <c r="D11924" s="223"/>
      <c r="E11924" s="227"/>
      <c r="F11924" s="230"/>
      <c r="H11924" s="220"/>
      <c r="I11924" s="223"/>
    </row>
    <row r="11925" spans="1:9">
      <c r="A11925" s="230"/>
      <c r="B11925" s="230"/>
      <c r="C11925" s="231"/>
      <c r="D11925" s="223"/>
      <c r="E11925" s="227"/>
      <c r="F11925" s="230"/>
      <c r="H11925" s="220"/>
      <c r="I11925" s="223"/>
    </row>
    <row r="11926" spans="1:9">
      <c r="A11926" s="230"/>
      <c r="B11926" s="230"/>
      <c r="C11926" s="231"/>
      <c r="D11926" s="223"/>
      <c r="E11926" s="227"/>
      <c r="F11926" s="230"/>
      <c r="H11926" s="220"/>
      <c r="I11926" s="223"/>
    </row>
    <row r="11927" spans="1:9">
      <c r="A11927" s="230"/>
      <c r="B11927" s="230"/>
      <c r="C11927" s="231"/>
      <c r="D11927" s="223"/>
      <c r="E11927" s="227"/>
      <c r="F11927" s="230"/>
      <c r="H11927" s="220"/>
      <c r="I11927" s="223"/>
    </row>
    <row r="11928" spans="1:9">
      <c r="A11928" s="230"/>
      <c r="B11928" s="230"/>
      <c r="C11928" s="231"/>
      <c r="D11928" s="223"/>
      <c r="E11928" s="227"/>
      <c r="F11928" s="230"/>
      <c r="H11928" s="220"/>
      <c r="I11928" s="223"/>
    </row>
    <row r="11929" spans="1:9">
      <c r="A11929" s="230"/>
      <c r="B11929" s="230"/>
      <c r="C11929" s="231"/>
      <c r="D11929" s="223"/>
      <c r="E11929" s="227"/>
      <c r="F11929" s="230"/>
      <c r="H11929" s="220"/>
      <c r="I11929" s="223"/>
    </row>
    <row r="11930" spans="1:9">
      <c r="A11930" s="230"/>
      <c r="B11930" s="230"/>
      <c r="C11930" s="231"/>
      <c r="D11930" s="223"/>
      <c r="E11930" s="227"/>
      <c r="F11930" s="230"/>
      <c r="H11930" s="220"/>
      <c r="I11930" s="223"/>
    </row>
    <row r="11931" spans="1:9">
      <c r="A11931" s="230"/>
      <c r="B11931" s="230"/>
      <c r="C11931" s="231"/>
      <c r="D11931" s="223"/>
      <c r="E11931" s="227"/>
      <c r="F11931" s="230"/>
      <c r="H11931" s="220"/>
      <c r="I11931" s="223"/>
    </row>
    <row r="11932" spans="1:9">
      <c r="A11932" s="230"/>
      <c r="B11932" s="230"/>
      <c r="C11932" s="231"/>
      <c r="D11932" s="223"/>
      <c r="E11932" s="227"/>
      <c r="F11932" s="230"/>
      <c r="H11932" s="220"/>
      <c r="I11932" s="223"/>
    </row>
    <row r="11933" spans="1:9">
      <c r="A11933" s="230"/>
      <c r="B11933" s="230"/>
      <c r="C11933" s="231"/>
      <c r="D11933" s="223"/>
      <c r="E11933" s="227"/>
      <c r="F11933" s="230"/>
      <c r="H11933" s="220"/>
      <c r="I11933" s="223"/>
    </row>
    <row r="11934" spans="1:9">
      <c r="A11934" s="230"/>
      <c r="B11934" s="230"/>
      <c r="C11934" s="231"/>
      <c r="D11934" s="223"/>
      <c r="E11934" s="227"/>
      <c r="F11934" s="230"/>
      <c r="H11934" s="220"/>
      <c r="I11934" s="223"/>
    </row>
    <row r="11935" spans="1:9">
      <c r="A11935" s="230"/>
      <c r="B11935" s="230"/>
      <c r="C11935" s="231"/>
      <c r="D11935" s="223"/>
      <c r="E11935" s="227"/>
      <c r="F11935" s="230"/>
      <c r="H11935" s="220"/>
      <c r="I11935" s="223"/>
    </row>
    <row r="11936" spans="1:9">
      <c r="A11936" s="230"/>
      <c r="B11936" s="230"/>
      <c r="C11936" s="231"/>
      <c r="D11936" s="223"/>
      <c r="E11936" s="227"/>
      <c r="F11936" s="230"/>
      <c r="H11936" s="220"/>
      <c r="I11936" s="223"/>
    </row>
    <row r="11937" spans="1:9">
      <c r="A11937" s="230"/>
      <c r="B11937" s="230"/>
      <c r="C11937" s="231"/>
      <c r="D11937" s="223"/>
      <c r="E11937" s="227"/>
      <c r="F11937" s="230"/>
      <c r="H11937" s="220"/>
      <c r="I11937" s="223"/>
    </row>
    <row r="11938" spans="1:9">
      <c r="A11938" s="230"/>
      <c r="B11938" s="230"/>
      <c r="C11938" s="231"/>
      <c r="D11938" s="223"/>
      <c r="E11938" s="227"/>
      <c r="F11938" s="230"/>
      <c r="H11938" s="220"/>
      <c r="I11938" s="223"/>
    </row>
    <row r="11939" spans="1:9">
      <c r="A11939" s="230"/>
      <c r="B11939" s="230"/>
      <c r="C11939" s="231"/>
      <c r="D11939" s="223"/>
      <c r="E11939" s="227"/>
      <c r="F11939" s="230"/>
      <c r="H11939" s="220"/>
      <c r="I11939" s="223"/>
    </row>
    <row r="11940" spans="1:9">
      <c r="A11940" s="230"/>
      <c r="B11940" s="230"/>
      <c r="C11940" s="231"/>
      <c r="D11940" s="223"/>
      <c r="E11940" s="227"/>
      <c r="F11940" s="230"/>
      <c r="H11940" s="220"/>
      <c r="I11940" s="223"/>
    </row>
    <row r="11941" spans="1:9">
      <c r="A11941" s="230"/>
      <c r="B11941" s="230"/>
      <c r="C11941" s="231"/>
      <c r="D11941" s="223"/>
      <c r="E11941" s="227"/>
      <c r="F11941" s="230"/>
      <c r="H11941" s="220"/>
      <c r="I11941" s="223"/>
    </row>
    <row r="11942" spans="1:9">
      <c r="A11942" s="230"/>
      <c r="B11942" s="230"/>
      <c r="C11942" s="231"/>
      <c r="D11942" s="223"/>
      <c r="E11942" s="227"/>
      <c r="F11942" s="230"/>
      <c r="H11942" s="220"/>
      <c r="I11942" s="223"/>
    </row>
    <row r="11943" spans="1:9">
      <c r="A11943" s="230"/>
      <c r="B11943" s="230"/>
      <c r="C11943" s="231"/>
      <c r="D11943" s="223"/>
      <c r="E11943" s="227"/>
      <c r="F11943" s="230"/>
      <c r="H11943" s="220"/>
      <c r="I11943" s="223"/>
    </row>
    <row r="11944" spans="1:9">
      <c r="A11944" s="230"/>
      <c r="B11944" s="230"/>
      <c r="C11944" s="231"/>
      <c r="D11944" s="223"/>
      <c r="E11944" s="227"/>
      <c r="F11944" s="230"/>
      <c r="H11944" s="220"/>
      <c r="I11944" s="223"/>
    </row>
    <row r="11945" spans="1:9">
      <c r="A11945" s="230"/>
      <c r="B11945" s="230"/>
      <c r="C11945" s="231"/>
      <c r="D11945" s="223"/>
      <c r="E11945" s="227"/>
      <c r="F11945" s="230"/>
      <c r="H11945" s="220"/>
      <c r="I11945" s="223"/>
    </row>
    <row r="11946" spans="1:9">
      <c r="A11946" s="230"/>
      <c r="B11946" s="230"/>
      <c r="C11946" s="231"/>
      <c r="D11946" s="223"/>
      <c r="E11946" s="227"/>
      <c r="F11946" s="230"/>
      <c r="H11946" s="220"/>
      <c r="I11946" s="223"/>
    </row>
    <row r="11947" spans="1:9">
      <c r="A11947" s="230"/>
      <c r="B11947" s="230"/>
      <c r="C11947" s="231"/>
      <c r="D11947" s="223"/>
      <c r="E11947" s="227"/>
      <c r="F11947" s="230"/>
      <c r="H11947" s="220"/>
      <c r="I11947" s="223"/>
    </row>
    <row r="11948" spans="1:9">
      <c r="A11948" s="230"/>
      <c r="B11948" s="230"/>
      <c r="C11948" s="231"/>
      <c r="D11948" s="223"/>
      <c r="E11948" s="227"/>
      <c r="F11948" s="230"/>
      <c r="H11948" s="220"/>
      <c r="I11948" s="223"/>
    </row>
    <row r="11949" spans="1:9">
      <c r="A11949" s="230"/>
      <c r="B11949" s="230"/>
      <c r="C11949" s="231"/>
      <c r="D11949" s="223"/>
      <c r="E11949" s="227"/>
      <c r="F11949" s="230"/>
      <c r="H11949" s="220"/>
      <c r="I11949" s="223"/>
    </row>
    <row r="11950" spans="1:9">
      <c r="A11950" s="230"/>
      <c r="B11950" s="230"/>
      <c r="C11950" s="231"/>
      <c r="D11950" s="223"/>
      <c r="E11950" s="227"/>
      <c r="F11950" s="230"/>
      <c r="H11950" s="220"/>
      <c r="I11950" s="223"/>
    </row>
    <row r="11951" spans="1:9">
      <c r="A11951" s="230"/>
      <c r="B11951" s="230"/>
      <c r="C11951" s="231"/>
      <c r="D11951" s="223"/>
      <c r="E11951" s="227"/>
      <c r="F11951" s="230"/>
      <c r="H11951" s="220"/>
      <c r="I11951" s="223"/>
    </row>
    <row r="11952" spans="1:9">
      <c r="A11952" s="230"/>
      <c r="B11952" s="230"/>
      <c r="C11952" s="231"/>
      <c r="D11952" s="223"/>
      <c r="E11952" s="227"/>
      <c r="F11952" s="230"/>
      <c r="H11952" s="220"/>
      <c r="I11952" s="223"/>
    </row>
    <row r="11953" spans="1:9">
      <c r="A11953" s="230"/>
      <c r="B11953" s="230"/>
      <c r="C11953" s="231"/>
      <c r="D11953" s="223"/>
      <c r="E11953" s="227"/>
      <c r="F11953" s="230"/>
      <c r="H11953" s="220"/>
      <c r="I11953" s="223"/>
    </row>
    <row r="11954" spans="1:9">
      <c r="A11954" s="230"/>
      <c r="B11954" s="230"/>
      <c r="C11954" s="231"/>
      <c r="D11954" s="223"/>
      <c r="E11954" s="227"/>
      <c r="F11954" s="230"/>
      <c r="H11954" s="220"/>
      <c r="I11954" s="223"/>
    </row>
    <row r="11955" spans="1:9">
      <c r="A11955" s="230"/>
      <c r="B11955" s="230"/>
      <c r="C11955" s="231"/>
      <c r="D11955" s="223"/>
      <c r="E11955" s="227"/>
      <c r="F11955" s="230"/>
      <c r="H11955" s="220"/>
      <c r="I11955" s="223"/>
    </row>
    <row r="11956" spans="1:9">
      <c r="A11956" s="230"/>
      <c r="B11956" s="230"/>
      <c r="C11956" s="231"/>
      <c r="D11956" s="223"/>
      <c r="E11956" s="227"/>
      <c r="F11956" s="230"/>
      <c r="H11956" s="220"/>
      <c r="I11956" s="223"/>
    </row>
    <row r="11957" spans="1:9">
      <c r="A11957" s="230"/>
      <c r="B11957" s="230"/>
      <c r="C11957" s="231"/>
      <c r="D11957" s="223"/>
      <c r="E11957" s="227"/>
      <c r="F11957" s="230"/>
      <c r="H11957" s="220"/>
      <c r="I11957" s="223"/>
    </row>
    <row r="11958" spans="1:9">
      <c r="A11958" s="230"/>
      <c r="B11958" s="230"/>
      <c r="C11958" s="231"/>
      <c r="D11958" s="223"/>
      <c r="E11958" s="227"/>
      <c r="F11958" s="230"/>
      <c r="H11958" s="220"/>
      <c r="I11958" s="223"/>
    </row>
    <row r="11959" spans="1:9">
      <c r="A11959" s="230"/>
      <c r="B11959" s="230"/>
      <c r="C11959" s="231"/>
      <c r="D11959" s="223"/>
      <c r="E11959" s="227"/>
      <c r="F11959" s="230"/>
      <c r="H11959" s="220"/>
      <c r="I11959" s="223"/>
    </row>
    <row r="11960" spans="1:9">
      <c r="A11960" s="230"/>
      <c r="B11960" s="230"/>
      <c r="C11960" s="231"/>
      <c r="D11960" s="223"/>
      <c r="E11960" s="227"/>
      <c r="F11960" s="230"/>
      <c r="H11960" s="220"/>
      <c r="I11960" s="223"/>
    </row>
    <row r="11961" spans="1:9">
      <c r="A11961" s="230"/>
      <c r="B11961" s="230"/>
      <c r="C11961" s="231"/>
      <c r="D11961" s="223"/>
      <c r="E11961" s="227"/>
      <c r="F11961" s="230"/>
      <c r="H11961" s="220"/>
      <c r="I11961" s="223"/>
    </row>
    <row r="11962" spans="1:9">
      <c r="A11962" s="230"/>
      <c r="B11962" s="230"/>
      <c r="C11962" s="231"/>
      <c r="D11962" s="223"/>
      <c r="E11962" s="227"/>
      <c r="F11962" s="230"/>
      <c r="H11962" s="220"/>
      <c r="I11962" s="223"/>
    </row>
    <row r="11963" spans="1:9">
      <c r="A11963" s="230"/>
      <c r="B11963" s="230"/>
      <c r="C11963" s="231"/>
      <c r="D11963" s="223"/>
      <c r="E11963" s="227"/>
      <c r="F11963" s="230"/>
      <c r="H11963" s="220"/>
      <c r="I11963" s="223"/>
    </row>
    <row r="11964" spans="1:9">
      <c r="A11964" s="230"/>
      <c r="B11964" s="230"/>
      <c r="C11964" s="231"/>
      <c r="D11964" s="223"/>
      <c r="E11964" s="227"/>
      <c r="F11964" s="230"/>
      <c r="H11964" s="220"/>
      <c r="I11964" s="223"/>
    </row>
    <row r="11965" spans="1:9">
      <c r="A11965" s="230"/>
      <c r="B11965" s="230"/>
      <c r="C11965" s="231"/>
      <c r="D11965" s="223"/>
      <c r="E11965" s="227"/>
      <c r="F11965" s="230"/>
      <c r="H11965" s="220"/>
      <c r="I11965" s="223"/>
    </row>
    <row r="11966" spans="1:9">
      <c r="A11966" s="230"/>
      <c r="B11966" s="230"/>
      <c r="C11966" s="231"/>
      <c r="D11966" s="223"/>
      <c r="E11966" s="227"/>
      <c r="F11966" s="230"/>
      <c r="H11966" s="220"/>
      <c r="I11966" s="223"/>
    </row>
    <row r="11967" spans="1:9">
      <c r="A11967" s="230"/>
      <c r="B11967" s="230"/>
      <c r="C11967" s="231"/>
      <c r="D11967" s="223"/>
      <c r="E11967" s="227"/>
      <c r="F11967" s="230"/>
      <c r="H11967" s="220"/>
      <c r="I11967" s="223"/>
    </row>
    <row r="11968" spans="1:9">
      <c r="A11968" s="230"/>
      <c r="B11968" s="230"/>
      <c r="C11968" s="231"/>
      <c r="D11968" s="223"/>
      <c r="E11968" s="227"/>
      <c r="F11968" s="230"/>
      <c r="H11968" s="220"/>
      <c r="I11968" s="223"/>
    </row>
    <row r="11969" spans="1:9">
      <c r="A11969" s="230"/>
      <c r="B11969" s="230"/>
      <c r="C11969" s="231"/>
      <c r="D11969" s="223"/>
      <c r="E11969" s="227"/>
      <c r="F11969" s="230"/>
      <c r="H11969" s="220"/>
      <c r="I11969" s="223"/>
    </row>
    <row r="11970" spans="1:9">
      <c r="A11970" s="230"/>
      <c r="B11970" s="230"/>
      <c r="C11970" s="231"/>
      <c r="D11970" s="223"/>
      <c r="E11970" s="227"/>
      <c r="F11970" s="230"/>
      <c r="H11970" s="220"/>
      <c r="I11970" s="223"/>
    </row>
    <row r="11971" spans="1:9">
      <c r="A11971" s="230"/>
      <c r="B11971" s="230"/>
      <c r="C11971" s="231"/>
      <c r="D11971" s="223"/>
      <c r="E11971" s="227"/>
      <c r="F11971" s="230"/>
      <c r="H11971" s="220"/>
      <c r="I11971" s="223"/>
    </row>
    <row r="11972" spans="1:9">
      <c r="A11972" s="230"/>
      <c r="B11972" s="230"/>
      <c r="C11972" s="231"/>
      <c r="D11972" s="223"/>
      <c r="E11972" s="227"/>
      <c r="F11972" s="230"/>
      <c r="H11972" s="220"/>
      <c r="I11972" s="223"/>
    </row>
    <row r="11973" spans="1:9">
      <c r="A11973" s="230"/>
      <c r="B11973" s="230"/>
      <c r="C11973" s="231"/>
      <c r="D11973" s="223"/>
      <c r="E11973" s="227"/>
      <c r="F11973" s="230"/>
      <c r="H11973" s="220"/>
      <c r="I11973" s="223"/>
    </row>
    <row r="11974" spans="1:9">
      <c r="A11974" s="230"/>
      <c r="B11974" s="230"/>
      <c r="C11974" s="231"/>
      <c r="D11974" s="223"/>
      <c r="E11974" s="227"/>
      <c r="F11974" s="230"/>
      <c r="H11974" s="220"/>
      <c r="I11974" s="223"/>
    </row>
    <row r="11975" spans="1:9">
      <c r="A11975" s="230"/>
      <c r="B11975" s="230"/>
      <c r="C11975" s="231"/>
      <c r="D11975" s="223"/>
      <c r="E11975" s="227"/>
      <c r="F11975" s="230"/>
      <c r="H11975" s="220"/>
      <c r="I11975" s="223"/>
    </row>
    <row r="11976" spans="1:9">
      <c r="A11976" s="230"/>
      <c r="B11976" s="230"/>
      <c r="C11976" s="231"/>
      <c r="D11976" s="223"/>
      <c r="E11976" s="227"/>
      <c r="F11976" s="230"/>
      <c r="H11976" s="220"/>
      <c r="I11976" s="223"/>
    </row>
    <row r="11977" spans="1:9">
      <c r="A11977" s="230"/>
      <c r="B11977" s="230"/>
      <c r="C11977" s="231"/>
      <c r="D11977" s="223"/>
      <c r="E11977" s="227"/>
      <c r="F11977" s="230"/>
      <c r="H11977" s="220"/>
      <c r="I11977" s="223"/>
    </row>
    <row r="11978" spans="1:9">
      <c r="A11978" s="230"/>
      <c r="B11978" s="230"/>
      <c r="C11978" s="231"/>
      <c r="D11978" s="223"/>
      <c r="E11978" s="227"/>
      <c r="F11978" s="230"/>
      <c r="H11978" s="220"/>
      <c r="I11978" s="223"/>
    </row>
    <row r="11979" spans="1:9">
      <c r="A11979" s="230"/>
      <c r="B11979" s="230"/>
      <c r="C11979" s="231"/>
      <c r="D11979" s="223"/>
      <c r="E11979" s="227"/>
      <c r="F11979" s="230"/>
      <c r="H11979" s="220"/>
      <c r="I11979" s="223"/>
    </row>
    <row r="11980" spans="1:9">
      <c r="A11980" s="230"/>
      <c r="B11980" s="230"/>
      <c r="C11980" s="231"/>
      <c r="D11980" s="223"/>
      <c r="E11980" s="227"/>
      <c r="F11980" s="230"/>
      <c r="H11980" s="220"/>
      <c r="I11980" s="223"/>
    </row>
    <row r="11981" spans="1:9">
      <c r="A11981" s="230"/>
      <c r="B11981" s="230"/>
      <c r="C11981" s="231"/>
      <c r="D11981" s="223"/>
      <c r="E11981" s="227"/>
      <c r="F11981" s="230"/>
      <c r="H11981" s="220"/>
      <c r="I11981" s="223"/>
    </row>
    <row r="11982" spans="1:9">
      <c r="A11982" s="230"/>
      <c r="B11982" s="230"/>
      <c r="C11982" s="231"/>
      <c r="D11982" s="223"/>
      <c r="E11982" s="227"/>
      <c r="F11982" s="230"/>
      <c r="H11982" s="220"/>
      <c r="I11982" s="223"/>
    </row>
    <row r="11983" spans="1:9">
      <c r="A11983" s="230"/>
      <c r="B11983" s="230"/>
      <c r="C11983" s="231"/>
      <c r="D11983" s="223"/>
      <c r="E11983" s="227"/>
      <c r="F11983" s="230"/>
      <c r="H11983" s="220"/>
      <c r="I11983" s="223"/>
    </row>
    <row r="11984" spans="1:9">
      <c r="A11984" s="230"/>
      <c r="B11984" s="230"/>
      <c r="C11984" s="231"/>
      <c r="D11984" s="223"/>
      <c r="E11984" s="227"/>
      <c r="F11984" s="230"/>
      <c r="H11984" s="220"/>
      <c r="I11984" s="223"/>
    </row>
    <row r="11985" spans="1:9">
      <c r="A11985" s="230"/>
      <c r="B11985" s="230"/>
      <c r="C11985" s="231"/>
      <c r="D11985" s="223"/>
      <c r="E11985" s="227"/>
      <c r="F11985" s="230"/>
      <c r="H11985" s="220"/>
      <c r="I11985" s="223"/>
    </row>
    <row r="11986" spans="1:9">
      <c r="A11986" s="230"/>
      <c r="B11986" s="230"/>
      <c r="C11986" s="231"/>
      <c r="D11986" s="223"/>
      <c r="E11986" s="227"/>
      <c r="F11986" s="230"/>
      <c r="H11986" s="220"/>
      <c r="I11986" s="223"/>
    </row>
    <row r="11987" spans="1:9">
      <c r="A11987" s="230"/>
      <c r="B11987" s="230"/>
      <c r="C11987" s="231"/>
      <c r="D11987" s="223"/>
      <c r="E11987" s="227"/>
      <c r="F11987" s="230"/>
      <c r="H11987" s="220"/>
      <c r="I11987" s="223"/>
    </row>
    <row r="11988" spans="1:9">
      <c r="A11988" s="230"/>
      <c r="B11988" s="230"/>
      <c r="C11988" s="231"/>
      <c r="D11988" s="223"/>
      <c r="E11988" s="227"/>
      <c r="F11988" s="230"/>
      <c r="H11988" s="220"/>
      <c r="I11988" s="223"/>
    </row>
    <row r="11989" spans="1:9">
      <c r="A11989" s="230"/>
      <c r="B11989" s="230"/>
      <c r="C11989" s="231"/>
      <c r="D11989" s="223"/>
      <c r="E11989" s="227"/>
      <c r="F11989" s="230"/>
      <c r="H11989" s="220"/>
      <c r="I11989" s="223"/>
    </row>
    <row r="11990" spans="1:9">
      <c r="A11990" s="230"/>
      <c r="B11990" s="230"/>
      <c r="C11990" s="231"/>
      <c r="D11990" s="223"/>
      <c r="E11990" s="227"/>
      <c r="F11990" s="230"/>
      <c r="H11990" s="220"/>
      <c r="I11990" s="223"/>
    </row>
    <row r="11991" spans="1:9">
      <c r="A11991" s="230"/>
      <c r="B11991" s="230"/>
      <c r="C11991" s="231"/>
      <c r="D11991" s="223"/>
      <c r="E11991" s="227"/>
      <c r="F11991" s="230"/>
      <c r="H11991" s="220"/>
      <c r="I11991" s="223"/>
    </row>
    <row r="11992" spans="1:9">
      <c r="A11992" s="230"/>
      <c r="B11992" s="230"/>
      <c r="C11992" s="231"/>
      <c r="D11992" s="223"/>
      <c r="E11992" s="227"/>
      <c r="F11992" s="230"/>
      <c r="H11992" s="220"/>
      <c r="I11992" s="223"/>
    </row>
    <row r="11993" spans="1:9">
      <c r="A11993" s="230"/>
      <c r="B11993" s="230"/>
      <c r="C11993" s="231"/>
      <c r="D11993" s="223"/>
      <c r="E11993" s="227"/>
      <c r="F11993" s="230"/>
      <c r="H11993" s="220"/>
      <c r="I11993" s="223"/>
    </row>
    <row r="11994" spans="1:9">
      <c r="A11994" s="230"/>
      <c r="B11994" s="230"/>
      <c r="C11994" s="231"/>
      <c r="D11994" s="223"/>
      <c r="E11994" s="227"/>
      <c r="F11994" s="230"/>
      <c r="H11994" s="220"/>
      <c r="I11994" s="223"/>
    </row>
    <row r="11995" spans="1:9">
      <c r="A11995" s="230"/>
      <c r="B11995" s="230"/>
      <c r="C11995" s="231"/>
      <c r="D11995" s="223"/>
      <c r="E11995" s="227"/>
      <c r="F11995" s="230"/>
      <c r="H11995" s="220"/>
      <c r="I11995" s="223"/>
    </row>
    <row r="11996" spans="1:9">
      <c r="A11996" s="230"/>
      <c r="B11996" s="230"/>
      <c r="C11996" s="231"/>
      <c r="D11996" s="223"/>
      <c r="E11996" s="227"/>
      <c r="F11996" s="230"/>
      <c r="H11996" s="220"/>
      <c r="I11996" s="223"/>
    </row>
    <row r="11997" spans="1:9">
      <c r="A11997" s="230"/>
      <c r="B11997" s="230"/>
      <c r="C11997" s="231"/>
      <c r="D11997" s="223"/>
      <c r="E11997" s="227"/>
      <c r="F11997" s="230"/>
      <c r="H11997" s="220"/>
      <c r="I11997" s="223"/>
    </row>
    <row r="11998" spans="1:9">
      <c r="A11998" s="230"/>
      <c r="B11998" s="230"/>
      <c r="C11998" s="231"/>
      <c r="D11998" s="223"/>
      <c r="E11998" s="227"/>
      <c r="F11998" s="230"/>
      <c r="H11998" s="220"/>
      <c r="I11998" s="223"/>
    </row>
    <row r="11999" spans="1:9">
      <c r="A11999" s="230"/>
      <c r="B11999" s="230"/>
      <c r="C11999" s="231"/>
      <c r="D11999" s="223"/>
      <c r="E11999" s="227"/>
      <c r="F11999" s="230"/>
      <c r="H11999" s="220"/>
      <c r="I11999" s="223"/>
    </row>
    <row r="12000" spans="1:9">
      <c r="A12000" s="230"/>
      <c r="B12000" s="230"/>
      <c r="C12000" s="231"/>
      <c r="D12000" s="223"/>
      <c r="E12000" s="227"/>
      <c r="F12000" s="230"/>
      <c r="H12000" s="220"/>
      <c r="I12000" s="223"/>
    </row>
    <row r="12001" spans="1:9">
      <c r="A12001" s="230"/>
      <c r="B12001" s="230"/>
      <c r="C12001" s="231"/>
      <c r="D12001" s="223"/>
      <c r="E12001" s="227"/>
      <c r="F12001" s="230"/>
      <c r="H12001" s="220"/>
      <c r="I12001" s="223"/>
    </row>
    <row r="12002" spans="1:9">
      <c r="A12002" s="230"/>
      <c r="B12002" s="230"/>
      <c r="C12002" s="231"/>
      <c r="D12002" s="223"/>
      <c r="E12002" s="227"/>
      <c r="F12002" s="230"/>
      <c r="H12002" s="220"/>
      <c r="I12002" s="223"/>
    </row>
    <row r="12003" spans="1:9">
      <c r="A12003" s="230"/>
      <c r="B12003" s="230"/>
      <c r="C12003" s="231"/>
      <c r="D12003" s="223"/>
      <c r="E12003" s="227"/>
      <c r="F12003" s="230"/>
      <c r="H12003" s="220"/>
      <c r="I12003" s="223"/>
    </row>
    <row r="12004" spans="1:9">
      <c r="A12004" s="230"/>
      <c r="B12004" s="230"/>
      <c r="C12004" s="231"/>
      <c r="D12004" s="223"/>
      <c r="E12004" s="227"/>
      <c r="F12004" s="230"/>
      <c r="H12004" s="220"/>
      <c r="I12004" s="223"/>
    </row>
    <row r="12005" spans="1:9">
      <c r="A12005" s="230"/>
      <c r="B12005" s="230"/>
      <c r="C12005" s="231"/>
      <c r="D12005" s="223"/>
      <c r="E12005" s="227"/>
      <c r="F12005" s="230"/>
      <c r="H12005" s="220"/>
      <c r="I12005" s="223"/>
    </row>
    <row r="12006" spans="1:9">
      <c r="A12006" s="230"/>
      <c r="B12006" s="230"/>
      <c r="C12006" s="231"/>
      <c r="D12006" s="223"/>
      <c r="E12006" s="227"/>
      <c r="F12006" s="230"/>
      <c r="H12006" s="220"/>
      <c r="I12006" s="223"/>
    </row>
    <row r="12007" spans="1:9">
      <c r="A12007" s="230"/>
      <c r="B12007" s="230"/>
      <c r="C12007" s="231"/>
      <c r="D12007" s="223"/>
      <c r="E12007" s="227"/>
      <c r="F12007" s="230"/>
      <c r="H12007" s="220"/>
      <c r="I12007" s="223"/>
    </row>
    <row r="12008" spans="1:9">
      <c r="A12008" s="230"/>
      <c r="B12008" s="230"/>
      <c r="C12008" s="231"/>
      <c r="D12008" s="223"/>
      <c r="E12008" s="227"/>
      <c r="F12008" s="230"/>
      <c r="H12008" s="220"/>
      <c r="I12008" s="223"/>
    </row>
    <row r="12009" spans="1:9">
      <c r="A12009" s="230"/>
      <c r="B12009" s="230"/>
      <c r="C12009" s="231"/>
      <c r="D12009" s="223"/>
      <c r="E12009" s="227"/>
      <c r="F12009" s="230"/>
      <c r="H12009" s="220"/>
      <c r="I12009" s="223"/>
    </row>
    <row r="12010" spans="1:9">
      <c r="A12010" s="230"/>
      <c r="B12010" s="230"/>
      <c r="C12010" s="231"/>
      <c r="D12010" s="223"/>
      <c r="E12010" s="227"/>
      <c r="F12010" s="230"/>
      <c r="H12010" s="220"/>
      <c r="I12010" s="223"/>
    </row>
    <row r="12011" spans="1:9">
      <c r="A12011" s="230"/>
      <c r="B12011" s="230"/>
      <c r="C12011" s="231"/>
      <c r="D12011" s="223"/>
      <c r="E12011" s="227"/>
      <c r="F12011" s="230"/>
      <c r="H12011" s="220"/>
      <c r="I12011" s="223"/>
    </row>
    <row r="12012" spans="1:9">
      <c r="A12012" s="230"/>
      <c r="B12012" s="230"/>
      <c r="C12012" s="231"/>
      <c r="D12012" s="223"/>
      <c r="E12012" s="227"/>
      <c r="F12012" s="230"/>
      <c r="H12012" s="220"/>
      <c r="I12012" s="223"/>
    </row>
    <row r="12013" spans="1:9">
      <c r="A12013" s="230"/>
      <c r="B12013" s="230"/>
      <c r="C12013" s="231"/>
      <c r="D12013" s="223"/>
      <c r="E12013" s="227"/>
      <c r="F12013" s="230"/>
      <c r="H12013" s="220"/>
      <c r="I12013" s="223"/>
    </row>
    <row r="12014" spans="1:9">
      <c r="A12014" s="230"/>
      <c r="B12014" s="230"/>
      <c r="C12014" s="231"/>
      <c r="D12014" s="223"/>
      <c r="E12014" s="227"/>
      <c r="F12014" s="230"/>
      <c r="H12014" s="220"/>
      <c r="I12014" s="223"/>
    </row>
    <row r="12015" spans="1:9">
      <c r="A12015" s="230"/>
      <c r="B12015" s="230"/>
      <c r="C12015" s="231"/>
      <c r="D12015" s="223"/>
      <c r="E12015" s="227"/>
      <c r="F12015" s="230"/>
      <c r="H12015" s="220"/>
      <c r="I12015" s="223"/>
    </row>
    <row r="12016" spans="1:9">
      <c r="A12016" s="230"/>
      <c r="B12016" s="230"/>
      <c r="C12016" s="231"/>
      <c r="D12016" s="223"/>
      <c r="E12016" s="227"/>
      <c r="F12016" s="230"/>
      <c r="H12016" s="220"/>
      <c r="I12016" s="223"/>
    </row>
    <row r="12017" spans="1:9">
      <c r="A12017" s="230"/>
      <c r="B12017" s="230"/>
      <c r="C12017" s="231"/>
      <c r="D12017" s="223"/>
      <c r="E12017" s="227"/>
      <c r="F12017" s="230"/>
      <c r="H12017" s="220"/>
      <c r="I12017" s="223"/>
    </row>
    <row r="12018" spans="1:9">
      <c r="A12018" s="230"/>
      <c r="B12018" s="230"/>
      <c r="C12018" s="231"/>
      <c r="D12018" s="223"/>
      <c r="E12018" s="227"/>
      <c r="F12018" s="230"/>
      <c r="H12018" s="220"/>
      <c r="I12018" s="223"/>
    </row>
    <row r="12019" spans="1:9">
      <c r="A12019" s="230"/>
      <c r="B12019" s="230"/>
      <c r="C12019" s="231"/>
      <c r="D12019" s="223"/>
      <c r="E12019" s="227"/>
      <c r="F12019" s="230"/>
      <c r="H12019" s="220"/>
      <c r="I12019" s="223"/>
    </row>
    <row r="12020" spans="1:9">
      <c r="A12020" s="230"/>
      <c r="B12020" s="230"/>
      <c r="C12020" s="231"/>
      <c r="D12020" s="223"/>
      <c r="E12020" s="227"/>
      <c r="F12020" s="230"/>
      <c r="H12020" s="220"/>
      <c r="I12020" s="223"/>
    </row>
    <row r="12021" spans="1:9">
      <c r="A12021" s="230"/>
      <c r="B12021" s="230"/>
      <c r="C12021" s="231"/>
      <c r="D12021" s="223"/>
      <c r="E12021" s="227"/>
      <c r="F12021" s="230"/>
      <c r="H12021" s="220"/>
      <c r="I12021" s="223"/>
    </row>
    <row r="12022" spans="1:9">
      <c r="A12022" s="230"/>
      <c r="B12022" s="230"/>
      <c r="C12022" s="231"/>
      <c r="D12022" s="223"/>
      <c r="E12022" s="227"/>
      <c r="F12022" s="230"/>
      <c r="H12022" s="220"/>
      <c r="I12022" s="223"/>
    </row>
    <row r="12023" spans="1:9">
      <c r="A12023" s="230"/>
      <c r="B12023" s="230"/>
      <c r="C12023" s="231"/>
      <c r="D12023" s="223"/>
      <c r="E12023" s="227"/>
      <c r="F12023" s="230"/>
      <c r="H12023" s="220"/>
      <c r="I12023" s="223"/>
    </row>
    <row r="12024" spans="1:9">
      <c r="A12024" s="230"/>
      <c r="B12024" s="230"/>
      <c r="C12024" s="231"/>
      <c r="D12024" s="223"/>
      <c r="E12024" s="227"/>
      <c r="F12024" s="230"/>
      <c r="H12024" s="220"/>
      <c r="I12024" s="223"/>
    </row>
    <row r="12025" spans="1:9">
      <c r="A12025" s="230"/>
      <c r="B12025" s="230"/>
      <c r="C12025" s="231"/>
      <c r="D12025" s="223"/>
      <c r="E12025" s="227"/>
      <c r="F12025" s="230"/>
      <c r="H12025" s="220"/>
      <c r="I12025" s="223"/>
    </row>
    <row r="12026" spans="1:9">
      <c r="A12026" s="230"/>
      <c r="B12026" s="230"/>
      <c r="C12026" s="231"/>
      <c r="D12026" s="223"/>
      <c r="E12026" s="227"/>
      <c r="F12026" s="230"/>
      <c r="H12026" s="220"/>
      <c r="I12026" s="223"/>
    </row>
    <row r="12027" spans="1:9">
      <c r="A12027" s="230"/>
      <c r="B12027" s="230"/>
      <c r="C12027" s="231"/>
      <c r="D12027" s="223"/>
      <c r="E12027" s="227"/>
      <c r="F12027" s="230"/>
      <c r="H12027" s="220"/>
      <c r="I12027" s="223"/>
    </row>
    <row r="12028" spans="1:9">
      <c r="A12028" s="230"/>
      <c r="B12028" s="230"/>
      <c r="C12028" s="231"/>
      <c r="D12028" s="223"/>
      <c r="E12028" s="227"/>
      <c r="F12028" s="230"/>
      <c r="H12028" s="220"/>
      <c r="I12028" s="223"/>
    </row>
    <row r="12029" spans="1:9">
      <c r="A12029" s="230"/>
      <c r="B12029" s="230"/>
      <c r="C12029" s="231"/>
      <c r="D12029" s="223"/>
      <c r="E12029" s="227"/>
      <c r="F12029" s="230"/>
      <c r="H12029" s="220"/>
      <c r="I12029" s="223"/>
    </row>
    <row r="12030" spans="1:9">
      <c r="A12030" s="230"/>
      <c r="B12030" s="230"/>
      <c r="C12030" s="231"/>
      <c r="D12030" s="223"/>
      <c r="E12030" s="227"/>
      <c r="F12030" s="230"/>
      <c r="H12030" s="220"/>
      <c r="I12030" s="223"/>
    </row>
    <row r="12031" spans="1:9">
      <c r="A12031" s="230"/>
      <c r="B12031" s="230"/>
      <c r="C12031" s="231"/>
      <c r="D12031" s="223"/>
      <c r="E12031" s="227"/>
      <c r="F12031" s="230"/>
      <c r="H12031" s="220"/>
      <c r="I12031" s="223"/>
    </row>
    <row r="12032" spans="1:9">
      <c r="A12032" s="230"/>
      <c r="B12032" s="230"/>
      <c r="C12032" s="231"/>
      <c r="D12032" s="223"/>
      <c r="E12032" s="227"/>
      <c r="F12032" s="230"/>
      <c r="H12032" s="220"/>
      <c r="I12032" s="223"/>
    </row>
    <row r="12033" spans="1:9">
      <c r="A12033" s="230"/>
      <c r="B12033" s="230"/>
      <c r="C12033" s="231"/>
      <c r="D12033" s="223"/>
      <c r="E12033" s="227"/>
      <c r="F12033" s="230"/>
      <c r="H12033" s="220"/>
      <c r="I12033" s="223"/>
    </row>
    <row r="12034" spans="1:9">
      <c r="A12034" s="230"/>
      <c r="B12034" s="230"/>
      <c r="C12034" s="231"/>
      <c r="D12034" s="223"/>
      <c r="E12034" s="227"/>
      <c r="F12034" s="230"/>
      <c r="H12034" s="220"/>
      <c r="I12034" s="223"/>
    </row>
    <row r="12035" spans="1:9">
      <c r="A12035" s="230"/>
      <c r="B12035" s="230"/>
      <c r="C12035" s="231"/>
      <c r="D12035" s="223"/>
      <c r="E12035" s="227"/>
      <c r="F12035" s="230"/>
      <c r="H12035" s="220"/>
      <c r="I12035" s="223"/>
    </row>
    <row r="12036" spans="1:9">
      <c r="A12036" s="230"/>
      <c r="B12036" s="230"/>
      <c r="C12036" s="231"/>
      <c r="D12036" s="223"/>
      <c r="E12036" s="227"/>
      <c r="F12036" s="230"/>
      <c r="H12036" s="220"/>
      <c r="I12036" s="223"/>
    </row>
    <row r="12037" spans="1:9">
      <c r="A12037" s="230"/>
      <c r="B12037" s="230"/>
      <c r="C12037" s="231"/>
      <c r="D12037" s="223"/>
      <c r="E12037" s="227"/>
      <c r="F12037" s="230"/>
      <c r="H12037" s="220"/>
      <c r="I12037" s="223"/>
    </row>
    <row r="12038" spans="1:9">
      <c r="A12038" s="230"/>
      <c r="B12038" s="230"/>
      <c r="C12038" s="231"/>
      <c r="D12038" s="223"/>
      <c r="E12038" s="227"/>
      <c r="F12038" s="230"/>
      <c r="H12038" s="220"/>
      <c r="I12038" s="223"/>
    </row>
    <row r="12039" spans="1:9">
      <c r="A12039" s="230"/>
      <c r="B12039" s="230"/>
      <c r="C12039" s="231"/>
      <c r="D12039" s="223"/>
      <c r="E12039" s="227"/>
      <c r="F12039" s="230"/>
      <c r="H12039" s="220"/>
      <c r="I12039" s="223"/>
    </row>
    <row r="12040" spans="1:9">
      <c r="A12040" s="230"/>
      <c r="B12040" s="230"/>
      <c r="C12040" s="231"/>
      <c r="D12040" s="223"/>
      <c r="E12040" s="227"/>
      <c r="F12040" s="230"/>
      <c r="H12040" s="220"/>
      <c r="I12040" s="223"/>
    </row>
    <row r="12041" spans="1:9">
      <c r="A12041" s="230"/>
      <c r="B12041" s="230"/>
      <c r="C12041" s="231"/>
      <c r="D12041" s="223"/>
      <c r="E12041" s="227"/>
      <c r="F12041" s="230"/>
      <c r="H12041" s="220"/>
      <c r="I12041" s="223"/>
    </row>
    <row r="12042" spans="1:9">
      <c r="A12042" s="230"/>
      <c r="B12042" s="230"/>
      <c r="C12042" s="231"/>
      <c r="D12042" s="223"/>
      <c r="E12042" s="227"/>
      <c r="F12042" s="230"/>
      <c r="H12042" s="220"/>
      <c r="I12042" s="223"/>
    </row>
    <row r="12043" spans="1:9">
      <c r="A12043" s="230"/>
      <c r="B12043" s="230"/>
      <c r="C12043" s="231"/>
      <c r="D12043" s="223"/>
      <c r="E12043" s="227"/>
      <c r="F12043" s="230"/>
      <c r="H12043" s="220"/>
      <c r="I12043" s="223"/>
    </row>
    <row r="12044" spans="1:9">
      <c r="A12044" s="230"/>
      <c r="B12044" s="230"/>
      <c r="C12044" s="231"/>
      <c r="D12044" s="223"/>
      <c r="E12044" s="227"/>
      <c r="F12044" s="230"/>
      <c r="H12044" s="220"/>
      <c r="I12044" s="223"/>
    </row>
    <row r="12045" spans="1:9">
      <c r="A12045" s="230"/>
      <c r="B12045" s="230"/>
      <c r="C12045" s="231"/>
      <c r="D12045" s="223"/>
      <c r="E12045" s="227"/>
      <c r="F12045" s="230"/>
      <c r="H12045" s="220"/>
      <c r="I12045" s="223"/>
    </row>
    <row r="12046" spans="1:9">
      <c r="A12046" s="230"/>
      <c r="B12046" s="230"/>
      <c r="C12046" s="231"/>
      <c r="D12046" s="223"/>
      <c r="E12046" s="227"/>
      <c r="F12046" s="230"/>
      <c r="H12046" s="220"/>
      <c r="I12046" s="223"/>
    </row>
    <row r="12047" spans="1:9">
      <c r="A12047" s="230"/>
      <c r="B12047" s="230"/>
      <c r="C12047" s="231"/>
      <c r="D12047" s="223"/>
      <c r="E12047" s="227"/>
      <c r="F12047" s="230"/>
      <c r="H12047" s="220"/>
      <c r="I12047" s="223"/>
    </row>
    <row r="12048" spans="1:9">
      <c r="A12048" s="230"/>
      <c r="B12048" s="230"/>
      <c r="C12048" s="231"/>
      <c r="D12048" s="223"/>
      <c r="E12048" s="227"/>
      <c r="F12048" s="230"/>
      <c r="H12048" s="220"/>
      <c r="I12048" s="223"/>
    </row>
    <row r="12049" spans="1:9">
      <c r="A12049" s="230"/>
      <c r="B12049" s="230"/>
      <c r="C12049" s="231"/>
      <c r="D12049" s="223"/>
      <c r="E12049" s="227"/>
      <c r="F12049" s="230"/>
      <c r="H12049" s="220"/>
      <c r="I12049" s="223"/>
    </row>
    <row r="12050" spans="1:9">
      <c r="A12050" s="230"/>
      <c r="B12050" s="230"/>
      <c r="C12050" s="231"/>
      <c r="D12050" s="223"/>
      <c r="E12050" s="227"/>
      <c r="F12050" s="230"/>
      <c r="H12050" s="220"/>
      <c r="I12050" s="223"/>
    </row>
    <row r="12051" spans="1:9">
      <c r="A12051" s="230"/>
      <c r="B12051" s="230"/>
      <c r="C12051" s="231"/>
      <c r="D12051" s="223"/>
      <c r="E12051" s="227"/>
      <c r="F12051" s="230"/>
      <c r="H12051" s="220"/>
      <c r="I12051" s="223"/>
    </row>
    <row r="12052" spans="1:9">
      <c r="A12052" s="230"/>
      <c r="B12052" s="230"/>
      <c r="C12052" s="231"/>
      <c r="D12052" s="223"/>
      <c r="E12052" s="227"/>
      <c r="F12052" s="230"/>
      <c r="H12052" s="220"/>
      <c r="I12052" s="223"/>
    </row>
    <row r="12053" spans="1:9">
      <c r="A12053" s="230"/>
      <c r="B12053" s="230"/>
      <c r="C12053" s="231"/>
      <c r="D12053" s="223"/>
      <c r="E12053" s="227"/>
      <c r="F12053" s="230"/>
      <c r="H12053" s="220"/>
      <c r="I12053" s="223"/>
    </row>
    <row r="12054" spans="1:9">
      <c r="A12054" s="230"/>
      <c r="B12054" s="230"/>
      <c r="C12054" s="231"/>
      <c r="D12054" s="223"/>
      <c r="E12054" s="227"/>
      <c r="F12054" s="230"/>
      <c r="H12054" s="220"/>
      <c r="I12054" s="223"/>
    </row>
    <row r="12055" spans="1:9">
      <c r="A12055" s="230"/>
      <c r="B12055" s="230"/>
      <c r="C12055" s="231"/>
      <c r="D12055" s="223"/>
      <c r="E12055" s="227"/>
      <c r="F12055" s="230"/>
      <c r="H12055" s="220"/>
      <c r="I12055" s="223"/>
    </row>
    <row r="12056" spans="1:9">
      <c r="A12056" s="230"/>
      <c r="B12056" s="230"/>
      <c r="C12056" s="231"/>
      <c r="D12056" s="223"/>
      <c r="E12056" s="227"/>
      <c r="F12056" s="230"/>
      <c r="H12056" s="220"/>
      <c r="I12056" s="223"/>
    </row>
    <row r="12057" spans="1:9">
      <c r="A12057" s="230"/>
      <c r="B12057" s="230"/>
      <c r="C12057" s="231"/>
      <c r="D12057" s="223"/>
      <c r="E12057" s="227"/>
      <c r="F12057" s="230"/>
      <c r="H12057" s="220"/>
      <c r="I12057" s="223"/>
    </row>
    <row r="12058" spans="1:9">
      <c r="A12058" s="230"/>
      <c r="B12058" s="230"/>
      <c r="C12058" s="231"/>
      <c r="D12058" s="223"/>
      <c r="E12058" s="227"/>
      <c r="F12058" s="230"/>
      <c r="H12058" s="220"/>
      <c r="I12058" s="223"/>
    </row>
    <row r="12059" spans="1:9">
      <c r="A12059" s="230"/>
      <c r="B12059" s="230"/>
      <c r="C12059" s="231"/>
      <c r="D12059" s="223"/>
      <c r="E12059" s="227"/>
      <c r="F12059" s="230"/>
      <c r="H12059" s="220"/>
      <c r="I12059" s="223"/>
    </row>
    <row r="12060" spans="1:9">
      <c r="A12060" s="230"/>
      <c r="B12060" s="230"/>
      <c r="C12060" s="231"/>
      <c r="D12060" s="223"/>
      <c r="E12060" s="227"/>
      <c r="F12060" s="230"/>
      <c r="H12060" s="220"/>
      <c r="I12060" s="223"/>
    </row>
    <row r="12061" spans="1:9">
      <c r="A12061" s="230"/>
      <c r="B12061" s="230"/>
      <c r="C12061" s="231"/>
      <c r="D12061" s="223"/>
      <c r="E12061" s="227"/>
      <c r="F12061" s="230"/>
      <c r="H12061" s="220"/>
      <c r="I12061" s="223"/>
    </row>
    <row r="12062" spans="1:9">
      <c r="A12062" s="230"/>
      <c r="B12062" s="230"/>
      <c r="C12062" s="231"/>
      <c r="D12062" s="223"/>
      <c r="E12062" s="227"/>
      <c r="F12062" s="230"/>
      <c r="H12062" s="220"/>
      <c r="I12062" s="223"/>
    </row>
    <row r="12063" spans="1:9">
      <c r="A12063" s="230"/>
      <c r="B12063" s="230"/>
      <c r="C12063" s="231"/>
      <c r="D12063" s="223"/>
      <c r="E12063" s="227"/>
      <c r="F12063" s="230"/>
      <c r="H12063" s="220"/>
      <c r="I12063" s="223"/>
    </row>
    <row r="12064" spans="1:9">
      <c r="A12064" s="230"/>
      <c r="B12064" s="230"/>
      <c r="C12064" s="231"/>
      <c r="D12064" s="223"/>
      <c r="E12064" s="227"/>
      <c r="F12064" s="230"/>
      <c r="H12064" s="220"/>
      <c r="I12064" s="223"/>
    </row>
    <row r="12065" spans="1:9">
      <c r="A12065" s="230"/>
      <c r="B12065" s="230"/>
      <c r="C12065" s="231"/>
      <c r="D12065" s="223"/>
      <c r="E12065" s="227"/>
      <c r="F12065" s="230"/>
      <c r="H12065" s="220"/>
      <c r="I12065" s="223"/>
    </row>
    <row r="12066" spans="1:9">
      <c r="A12066" s="230"/>
      <c r="B12066" s="230"/>
      <c r="C12066" s="231"/>
      <c r="D12066" s="223"/>
      <c r="E12066" s="227"/>
      <c r="F12066" s="230"/>
      <c r="H12066" s="220"/>
      <c r="I12066" s="223"/>
    </row>
    <row r="12067" spans="1:9">
      <c r="A12067" s="230"/>
      <c r="B12067" s="230"/>
      <c r="C12067" s="231"/>
      <c r="D12067" s="223"/>
      <c r="E12067" s="227"/>
      <c r="F12067" s="230"/>
      <c r="H12067" s="220"/>
      <c r="I12067" s="223"/>
    </row>
    <row r="12068" spans="1:9">
      <c r="A12068" s="230"/>
      <c r="B12068" s="230"/>
      <c r="C12068" s="231"/>
      <c r="D12068" s="223"/>
      <c r="E12068" s="227"/>
      <c r="F12068" s="230"/>
      <c r="H12068" s="220"/>
      <c r="I12068" s="223"/>
    </row>
    <row r="12069" spans="1:9">
      <c r="A12069" s="230"/>
      <c r="B12069" s="230"/>
      <c r="C12069" s="231"/>
      <c r="D12069" s="223"/>
      <c r="E12069" s="227"/>
      <c r="F12069" s="230"/>
      <c r="H12069" s="220"/>
      <c r="I12069" s="223"/>
    </row>
    <row r="12070" spans="1:9">
      <c r="A12070" s="230"/>
      <c r="B12070" s="230"/>
      <c r="C12070" s="231"/>
      <c r="D12070" s="223"/>
      <c r="E12070" s="227"/>
      <c r="F12070" s="230"/>
      <c r="H12070" s="220"/>
      <c r="I12070" s="223"/>
    </row>
    <row r="12071" spans="1:9">
      <c r="A12071" s="230"/>
      <c r="B12071" s="230"/>
      <c r="C12071" s="231"/>
      <c r="D12071" s="223"/>
      <c r="E12071" s="227"/>
      <c r="F12071" s="230"/>
      <c r="H12071" s="220"/>
      <c r="I12071" s="223"/>
    </row>
    <row r="12072" spans="1:9">
      <c r="A12072" s="230"/>
      <c r="B12072" s="230"/>
      <c r="C12072" s="231"/>
      <c r="D12072" s="223"/>
      <c r="E12072" s="227"/>
      <c r="F12072" s="230"/>
      <c r="H12072" s="220"/>
      <c r="I12072" s="223"/>
    </row>
    <row r="12073" spans="1:9">
      <c r="A12073" s="230"/>
      <c r="B12073" s="230"/>
      <c r="C12073" s="231"/>
      <c r="D12073" s="223"/>
      <c r="E12073" s="227"/>
      <c r="F12073" s="230"/>
      <c r="H12073" s="220"/>
      <c r="I12073" s="223"/>
    </row>
    <row r="12074" spans="1:9">
      <c r="A12074" s="230"/>
      <c r="B12074" s="230"/>
      <c r="C12074" s="231"/>
      <c r="D12074" s="223"/>
      <c r="E12074" s="227"/>
      <c r="F12074" s="230"/>
      <c r="H12074" s="220"/>
      <c r="I12074" s="223"/>
    </row>
    <row r="12075" spans="1:9">
      <c r="A12075" s="230"/>
      <c r="B12075" s="230"/>
      <c r="C12075" s="231"/>
      <c r="D12075" s="223"/>
      <c r="E12075" s="227"/>
      <c r="F12075" s="230"/>
      <c r="H12075" s="220"/>
      <c r="I12075" s="223"/>
    </row>
    <row r="12076" spans="1:9">
      <c r="A12076" s="230"/>
      <c r="B12076" s="230"/>
      <c r="C12076" s="231"/>
      <c r="D12076" s="223"/>
      <c r="E12076" s="227"/>
      <c r="F12076" s="230"/>
      <c r="H12076" s="220"/>
      <c r="I12076" s="223"/>
    </row>
    <row r="12077" spans="1:9">
      <c r="A12077" s="230"/>
      <c r="B12077" s="230"/>
      <c r="C12077" s="231"/>
      <c r="D12077" s="223"/>
      <c r="E12077" s="227"/>
      <c r="F12077" s="230"/>
      <c r="H12077" s="220"/>
      <c r="I12077" s="223"/>
    </row>
    <row r="12078" spans="1:9">
      <c r="A12078" s="230"/>
      <c r="B12078" s="230"/>
      <c r="C12078" s="231"/>
      <c r="D12078" s="223"/>
      <c r="E12078" s="227"/>
      <c r="F12078" s="230"/>
      <c r="H12078" s="220"/>
      <c r="I12078" s="223"/>
    </row>
    <row r="12079" spans="1:9">
      <c r="A12079" s="230"/>
      <c r="B12079" s="230"/>
      <c r="C12079" s="231"/>
      <c r="D12079" s="223"/>
      <c r="E12079" s="227"/>
      <c r="F12079" s="230"/>
      <c r="H12079" s="220"/>
      <c r="I12079" s="223"/>
    </row>
    <row r="12080" spans="1:9">
      <c r="A12080" s="230"/>
      <c r="B12080" s="230"/>
      <c r="C12080" s="231"/>
      <c r="D12080" s="223"/>
      <c r="E12080" s="227"/>
      <c r="F12080" s="230"/>
      <c r="H12080" s="220"/>
      <c r="I12080" s="223"/>
    </row>
    <row r="12081" spans="1:9">
      <c r="A12081" s="230"/>
      <c r="B12081" s="230"/>
      <c r="C12081" s="231"/>
      <c r="D12081" s="223"/>
      <c r="E12081" s="227"/>
      <c r="F12081" s="230"/>
      <c r="H12081" s="220"/>
      <c r="I12081" s="223"/>
    </row>
    <row r="12082" spans="1:9">
      <c r="A12082" s="230"/>
      <c r="B12082" s="230"/>
      <c r="C12082" s="231"/>
      <c r="D12082" s="223"/>
      <c r="E12082" s="227"/>
      <c r="F12082" s="230"/>
      <c r="H12082" s="220"/>
      <c r="I12082" s="223"/>
    </row>
    <row r="12083" spans="1:9">
      <c r="A12083" s="230"/>
      <c r="B12083" s="230"/>
      <c r="C12083" s="231"/>
      <c r="D12083" s="223"/>
      <c r="E12083" s="227"/>
      <c r="F12083" s="230"/>
      <c r="H12083" s="220"/>
      <c r="I12083" s="223"/>
    </row>
    <row r="12084" spans="1:9">
      <c r="A12084" s="230"/>
      <c r="B12084" s="230"/>
      <c r="C12084" s="231"/>
      <c r="D12084" s="223"/>
      <c r="E12084" s="227"/>
      <c r="F12084" s="230"/>
      <c r="H12084" s="220"/>
      <c r="I12084" s="223"/>
    </row>
    <row r="12085" spans="1:9">
      <c r="A12085" s="230"/>
      <c r="B12085" s="230"/>
      <c r="C12085" s="231"/>
      <c r="D12085" s="223"/>
      <c r="E12085" s="227"/>
      <c r="F12085" s="230"/>
      <c r="H12085" s="220"/>
      <c r="I12085" s="223"/>
    </row>
    <row r="12086" spans="1:9">
      <c r="A12086" s="230"/>
      <c r="B12086" s="230"/>
      <c r="C12086" s="231"/>
      <c r="D12086" s="223"/>
      <c r="E12086" s="227"/>
      <c r="F12086" s="230"/>
      <c r="H12086" s="220"/>
      <c r="I12086" s="223"/>
    </row>
    <row r="12087" spans="1:9">
      <c r="A12087" s="230"/>
      <c r="B12087" s="230"/>
      <c r="C12087" s="231"/>
      <c r="D12087" s="223"/>
      <c r="E12087" s="227"/>
      <c r="F12087" s="230"/>
      <c r="H12087" s="220"/>
      <c r="I12087" s="223"/>
    </row>
    <row r="12088" spans="1:9">
      <c r="A12088" s="230"/>
      <c r="B12088" s="230"/>
      <c r="C12088" s="231"/>
      <c r="D12088" s="223"/>
      <c r="E12088" s="227"/>
      <c r="F12088" s="230"/>
      <c r="H12088" s="220"/>
      <c r="I12088" s="223"/>
    </row>
    <row r="12089" spans="1:9">
      <c r="A12089" s="230"/>
      <c r="B12089" s="230"/>
      <c r="C12089" s="231"/>
      <c r="D12089" s="223"/>
      <c r="E12089" s="227"/>
      <c r="F12089" s="230"/>
      <c r="H12089" s="220"/>
      <c r="I12089" s="223"/>
    </row>
    <row r="12090" spans="1:9">
      <c r="A12090" s="230"/>
      <c r="B12090" s="230"/>
      <c r="C12090" s="231"/>
      <c r="D12090" s="223"/>
      <c r="E12090" s="227"/>
      <c r="F12090" s="230"/>
      <c r="H12090" s="220"/>
      <c r="I12090" s="223"/>
    </row>
    <row r="12091" spans="1:9">
      <c r="A12091" s="230"/>
      <c r="B12091" s="230"/>
      <c r="C12091" s="231"/>
      <c r="D12091" s="223"/>
      <c r="E12091" s="227"/>
      <c r="F12091" s="230"/>
      <c r="H12091" s="220"/>
      <c r="I12091" s="223"/>
    </row>
    <row r="12092" spans="1:9">
      <c r="A12092" s="230"/>
      <c r="B12092" s="230"/>
      <c r="C12092" s="231"/>
      <c r="D12092" s="223"/>
      <c r="E12092" s="227"/>
      <c r="F12092" s="230"/>
      <c r="H12092" s="220"/>
      <c r="I12092" s="223"/>
    </row>
    <row r="12093" spans="1:9">
      <c r="A12093" s="230"/>
      <c r="B12093" s="230"/>
      <c r="C12093" s="231"/>
      <c r="D12093" s="223"/>
      <c r="E12093" s="227"/>
      <c r="F12093" s="230"/>
      <c r="H12093" s="220"/>
      <c r="I12093" s="223"/>
    </row>
    <row r="12094" spans="1:9">
      <c r="A12094" s="230"/>
      <c r="B12094" s="230"/>
      <c r="C12094" s="231"/>
      <c r="D12094" s="223"/>
      <c r="E12094" s="227"/>
      <c r="F12094" s="230"/>
      <c r="H12094" s="220"/>
      <c r="I12094" s="223"/>
    </row>
    <row r="12095" spans="1:9">
      <c r="A12095" s="230"/>
      <c r="B12095" s="230"/>
      <c r="C12095" s="231"/>
      <c r="D12095" s="223"/>
      <c r="E12095" s="227"/>
      <c r="F12095" s="230"/>
      <c r="H12095" s="220"/>
      <c r="I12095" s="223"/>
    </row>
    <row r="12096" spans="1:9">
      <c r="A12096" s="230"/>
      <c r="B12096" s="230"/>
      <c r="C12096" s="231"/>
      <c r="D12096" s="223"/>
      <c r="E12096" s="227"/>
      <c r="F12096" s="230"/>
      <c r="H12096" s="220"/>
      <c r="I12096" s="223"/>
    </row>
    <row r="12097" spans="1:9">
      <c r="A12097" s="230"/>
      <c r="B12097" s="230"/>
      <c r="C12097" s="231"/>
      <c r="D12097" s="223"/>
      <c r="E12097" s="227"/>
      <c r="F12097" s="230"/>
      <c r="H12097" s="220"/>
      <c r="I12097" s="223"/>
    </row>
    <row r="12098" spans="1:9">
      <c r="A12098" s="230"/>
      <c r="B12098" s="230"/>
      <c r="C12098" s="231"/>
      <c r="D12098" s="223"/>
      <c r="E12098" s="227"/>
      <c r="F12098" s="230"/>
      <c r="H12098" s="220"/>
      <c r="I12098" s="223"/>
    </row>
    <row r="12099" spans="1:9">
      <c r="A12099" s="230"/>
      <c r="B12099" s="230"/>
      <c r="C12099" s="231"/>
      <c r="D12099" s="223"/>
      <c r="E12099" s="227"/>
      <c r="F12099" s="230"/>
      <c r="H12099" s="220"/>
      <c r="I12099" s="223"/>
    </row>
    <row r="12100" spans="1:9">
      <c r="A12100" s="230"/>
      <c r="B12100" s="230"/>
      <c r="C12100" s="231"/>
      <c r="D12100" s="223"/>
      <c r="E12100" s="227"/>
      <c r="F12100" s="230"/>
      <c r="H12100" s="220"/>
      <c r="I12100" s="223"/>
    </row>
    <row r="12101" spans="1:9">
      <c r="A12101" s="230"/>
      <c r="B12101" s="230"/>
      <c r="C12101" s="231"/>
      <c r="D12101" s="223"/>
      <c r="E12101" s="227"/>
      <c r="F12101" s="230"/>
      <c r="H12101" s="220"/>
      <c r="I12101" s="223"/>
    </row>
    <row r="12102" spans="1:9">
      <c r="A12102" s="230"/>
      <c r="B12102" s="230"/>
      <c r="C12102" s="231"/>
      <c r="D12102" s="223"/>
      <c r="E12102" s="227"/>
      <c r="F12102" s="230"/>
      <c r="H12102" s="220"/>
      <c r="I12102" s="223"/>
    </row>
    <row r="12103" spans="1:9">
      <c r="A12103" s="230"/>
      <c r="B12103" s="230"/>
      <c r="C12103" s="231"/>
      <c r="D12103" s="223"/>
      <c r="E12103" s="227"/>
      <c r="F12103" s="230"/>
      <c r="H12103" s="220"/>
      <c r="I12103" s="223"/>
    </row>
    <row r="12104" spans="1:9">
      <c r="A12104" s="230"/>
      <c r="B12104" s="230"/>
      <c r="C12104" s="231"/>
      <c r="D12104" s="223"/>
      <c r="E12104" s="227"/>
      <c r="F12104" s="230"/>
      <c r="H12104" s="220"/>
      <c r="I12104" s="223"/>
    </row>
    <row r="12105" spans="1:9">
      <c r="A12105" s="230"/>
      <c r="B12105" s="230"/>
      <c r="C12105" s="231"/>
      <c r="D12105" s="223"/>
      <c r="E12105" s="227"/>
      <c r="F12105" s="230"/>
      <c r="H12105" s="220"/>
      <c r="I12105" s="223"/>
    </row>
    <row r="12106" spans="1:9">
      <c r="A12106" s="230"/>
      <c r="B12106" s="230"/>
      <c r="C12106" s="231"/>
      <c r="D12106" s="223"/>
      <c r="E12106" s="227"/>
      <c r="F12106" s="230"/>
      <c r="H12106" s="220"/>
      <c r="I12106" s="223"/>
    </row>
    <row r="12107" spans="1:9">
      <c r="A12107" s="230"/>
      <c r="B12107" s="230"/>
      <c r="C12107" s="231"/>
      <c r="D12107" s="223"/>
      <c r="E12107" s="227"/>
      <c r="F12107" s="230"/>
      <c r="H12107" s="220"/>
      <c r="I12107" s="223"/>
    </row>
    <row r="12108" spans="1:9">
      <c r="A12108" s="230"/>
      <c r="B12108" s="230"/>
      <c r="C12108" s="231"/>
      <c r="D12108" s="223"/>
      <c r="E12108" s="227"/>
      <c r="F12108" s="230"/>
      <c r="H12108" s="220"/>
      <c r="I12108" s="223"/>
    </row>
    <row r="12109" spans="1:9">
      <c r="A12109" s="230"/>
      <c r="B12109" s="230"/>
      <c r="C12109" s="231"/>
      <c r="D12109" s="223"/>
      <c r="E12109" s="227"/>
      <c r="F12109" s="230"/>
      <c r="H12109" s="220"/>
      <c r="I12109" s="223"/>
    </row>
    <row r="12110" spans="1:9">
      <c r="A12110" s="230"/>
      <c r="B12110" s="230"/>
      <c r="C12110" s="231"/>
      <c r="D12110" s="223"/>
      <c r="E12110" s="227"/>
      <c r="F12110" s="230"/>
      <c r="H12110" s="220"/>
      <c r="I12110" s="223"/>
    </row>
    <row r="12111" spans="1:9">
      <c r="A12111" s="230"/>
      <c r="B12111" s="230"/>
      <c r="C12111" s="231"/>
      <c r="D12111" s="223"/>
      <c r="E12111" s="227"/>
      <c r="F12111" s="230"/>
      <c r="H12111" s="220"/>
      <c r="I12111" s="223"/>
    </row>
    <row r="12112" spans="1:9">
      <c r="A12112" s="230"/>
      <c r="B12112" s="230"/>
      <c r="C12112" s="231"/>
      <c r="D12112" s="223"/>
      <c r="E12112" s="227"/>
      <c r="F12112" s="230"/>
      <c r="H12112" s="220"/>
      <c r="I12112" s="223"/>
    </row>
    <row r="12113" spans="1:9">
      <c r="A12113" s="230"/>
      <c r="B12113" s="230"/>
      <c r="C12113" s="231"/>
      <c r="D12113" s="223"/>
      <c r="E12113" s="227"/>
      <c r="F12113" s="230"/>
      <c r="H12113" s="220"/>
      <c r="I12113" s="223"/>
    </row>
    <row r="12114" spans="1:9">
      <c r="A12114" s="230"/>
      <c r="B12114" s="230"/>
      <c r="C12114" s="231"/>
      <c r="D12114" s="223"/>
      <c r="E12114" s="227"/>
      <c r="F12114" s="230"/>
      <c r="H12114" s="220"/>
      <c r="I12114" s="223"/>
    </row>
    <row r="12115" spans="1:9">
      <c r="A12115" s="230"/>
      <c r="B12115" s="230"/>
      <c r="C12115" s="231"/>
      <c r="D12115" s="223"/>
      <c r="E12115" s="227"/>
      <c r="F12115" s="230"/>
      <c r="H12115" s="220"/>
      <c r="I12115" s="223"/>
    </row>
    <row r="12116" spans="1:9">
      <c r="A12116" s="230"/>
      <c r="B12116" s="230"/>
      <c r="C12116" s="231"/>
      <c r="D12116" s="223"/>
      <c r="E12116" s="227"/>
      <c r="F12116" s="230"/>
      <c r="H12116" s="220"/>
      <c r="I12116" s="223"/>
    </row>
    <row r="12117" spans="1:9">
      <c r="A12117" s="230"/>
      <c r="B12117" s="230"/>
      <c r="C12117" s="231"/>
      <c r="D12117" s="223"/>
      <c r="E12117" s="227"/>
      <c r="F12117" s="230"/>
      <c r="H12117" s="220"/>
      <c r="I12117" s="223"/>
    </row>
    <row r="12118" spans="1:9">
      <c r="A12118" s="230"/>
      <c r="B12118" s="230"/>
      <c r="C12118" s="231"/>
      <c r="D12118" s="223"/>
      <c r="E12118" s="227"/>
      <c r="F12118" s="230"/>
      <c r="H12118" s="220"/>
      <c r="I12118" s="223"/>
    </row>
    <row r="12119" spans="1:9">
      <c r="A12119" s="230"/>
      <c r="B12119" s="230"/>
      <c r="C12119" s="231"/>
      <c r="D12119" s="223"/>
      <c r="E12119" s="227"/>
      <c r="F12119" s="230"/>
      <c r="H12119" s="220"/>
      <c r="I12119" s="223"/>
    </row>
    <row r="12120" spans="1:9">
      <c r="A12120" s="230"/>
      <c r="B12120" s="230"/>
      <c r="C12120" s="231"/>
      <c r="D12120" s="223"/>
      <c r="E12120" s="227"/>
      <c r="F12120" s="230"/>
      <c r="H12120" s="220"/>
      <c r="I12120" s="223"/>
    </row>
    <row r="12121" spans="1:9">
      <c r="A12121" s="230"/>
      <c r="B12121" s="230"/>
      <c r="C12121" s="231"/>
      <c r="D12121" s="223"/>
      <c r="E12121" s="227"/>
      <c r="F12121" s="230"/>
      <c r="H12121" s="220"/>
      <c r="I12121" s="223"/>
    </row>
    <row r="12122" spans="1:9">
      <c r="A12122" s="230"/>
      <c r="B12122" s="230"/>
      <c r="C12122" s="231"/>
      <c r="D12122" s="223"/>
      <c r="E12122" s="227"/>
      <c r="F12122" s="230"/>
      <c r="H12122" s="220"/>
      <c r="I12122" s="223"/>
    </row>
    <row r="12123" spans="1:9">
      <c r="A12123" s="230"/>
      <c r="B12123" s="230"/>
      <c r="C12123" s="231"/>
      <c r="D12123" s="223"/>
      <c r="E12123" s="227"/>
      <c r="F12123" s="230"/>
      <c r="H12123" s="220"/>
      <c r="I12123" s="223"/>
    </row>
    <row r="12124" spans="1:9">
      <c r="A12124" s="230"/>
      <c r="B12124" s="230"/>
      <c r="C12124" s="231"/>
      <c r="D12124" s="223"/>
      <c r="E12124" s="227"/>
      <c r="F12124" s="230"/>
      <c r="H12124" s="220"/>
      <c r="I12124" s="223"/>
    </row>
    <row r="12125" spans="1:9">
      <c r="A12125" s="230"/>
      <c r="B12125" s="230"/>
      <c r="C12125" s="231"/>
      <c r="D12125" s="223"/>
      <c r="E12125" s="227"/>
      <c r="F12125" s="230"/>
      <c r="H12125" s="220"/>
      <c r="I12125" s="223"/>
    </row>
    <row r="12126" spans="1:9">
      <c r="A12126" s="230"/>
      <c r="B12126" s="230"/>
      <c r="C12126" s="231"/>
      <c r="D12126" s="223"/>
      <c r="E12126" s="227"/>
      <c r="F12126" s="230"/>
      <c r="H12126" s="220"/>
      <c r="I12126" s="223"/>
    </row>
    <row r="12127" spans="1:9">
      <c r="A12127" s="230"/>
      <c r="B12127" s="230"/>
      <c r="C12127" s="231"/>
      <c r="D12127" s="223"/>
      <c r="E12127" s="227"/>
      <c r="F12127" s="230"/>
      <c r="H12127" s="220"/>
      <c r="I12127" s="223"/>
    </row>
    <row r="12128" spans="1:9">
      <c r="A12128" s="230"/>
      <c r="B12128" s="230"/>
      <c r="C12128" s="231"/>
      <c r="D12128" s="223"/>
      <c r="E12128" s="227"/>
      <c r="F12128" s="230"/>
      <c r="H12128" s="220"/>
      <c r="I12128" s="223"/>
    </row>
    <row r="12129" spans="1:9">
      <c r="A12129" s="230"/>
      <c r="B12129" s="230"/>
      <c r="C12129" s="231"/>
      <c r="D12129" s="223"/>
      <c r="E12129" s="227"/>
      <c r="F12129" s="230"/>
      <c r="H12129" s="220"/>
      <c r="I12129" s="223"/>
    </row>
    <row r="12130" spans="1:9">
      <c r="A12130" s="230"/>
      <c r="B12130" s="230"/>
      <c r="C12130" s="231"/>
      <c r="D12130" s="223"/>
      <c r="E12130" s="227"/>
      <c r="F12130" s="230"/>
      <c r="H12130" s="220"/>
      <c r="I12130" s="223"/>
    </row>
    <row r="12131" spans="1:9">
      <c r="A12131" s="230"/>
      <c r="B12131" s="230"/>
      <c r="C12131" s="231"/>
      <c r="D12131" s="223"/>
      <c r="E12131" s="227"/>
      <c r="F12131" s="230"/>
      <c r="H12131" s="220"/>
      <c r="I12131" s="223"/>
    </row>
    <row r="12132" spans="1:9">
      <c r="A12132" s="230"/>
      <c r="B12132" s="230"/>
      <c r="C12132" s="231"/>
      <c r="D12132" s="223"/>
      <c r="E12132" s="227"/>
      <c r="F12132" s="230"/>
      <c r="H12132" s="220"/>
      <c r="I12132" s="223"/>
    </row>
    <row r="12133" spans="1:9">
      <c r="A12133" s="230"/>
      <c r="B12133" s="230"/>
      <c r="C12133" s="231"/>
      <c r="D12133" s="223"/>
      <c r="E12133" s="227"/>
      <c r="F12133" s="230"/>
      <c r="H12133" s="220"/>
      <c r="I12133" s="223"/>
    </row>
    <row r="12134" spans="1:9">
      <c r="A12134" s="230"/>
      <c r="B12134" s="230"/>
      <c r="C12134" s="231"/>
      <c r="D12134" s="223"/>
      <c r="E12134" s="227"/>
      <c r="F12134" s="230"/>
      <c r="H12134" s="220"/>
      <c r="I12134" s="223"/>
    </row>
    <row r="12135" spans="1:9">
      <c r="A12135" s="230"/>
      <c r="B12135" s="230"/>
      <c r="C12135" s="231"/>
      <c r="D12135" s="223"/>
      <c r="E12135" s="227"/>
      <c r="F12135" s="230"/>
      <c r="H12135" s="220"/>
      <c r="I12135" s="223"/>
    </row>
    <row r="12136" spans="1:9">
      <c r="A12136" s="230"/>
      <c r="B12136" s="230"/>
      <c r="C12136" s="231"/>
      <c r="D12136" s="223"/>
      <c r="E12136" s="227"/>
      <c r="F12136" s="230"/>
      <c r="H12136" s="220"/>
      <c r="I12136" s="223"/>
    </row>
    <row r="12137" spans="1:9">
      <c r="A12137" s="230"/>
      <c r="B12137" s="230"/>
      <c r="C12137" s="231"/>
      <c r="D12137" s="223"/>
      <c r="E12137" s="227"/>
      <c r="F12137" s="230"/>
      <c r="H12137" s="220"/>
      <c r="I12137" s="223"/>
    </row>
    <row r="12138" spans="1:9">
      <c r="A12138" s="230"/>
      <c r="B12138" s="230"/>
      <c r="C12138" s="231"/>
      <c r="D12138" s="223"/>
      <c r="E12138" s="227"/>
      <c r="F12138" s="230"/>
      <c r="H12138" s="220"/>
      <c r="I12138" s="223"/>
    </row>
    <row r="12139" spans="1:9">
      <c r="A12139" s="230"/>
      <c r="B12139" s="230"/>
      <c r="C12139" s="231"/>
      <c r="D12139" s="223"/>
      <c r="E12139" s="227"/>
      <c r="F12139" s="230"/>
      <c r="H12139" s="220"/>
      <c r="I12139" s="223"/>
    </row>
    <row r="12140" spans="1:9">
      <c r="A12140" s="230"/>
      <c r="B12140" s="230"/>
      <c r="C12140" s="231"/>
      <c r="D12140" s="223"/>
      <c r="E12140" s="227"/>
      <c r="F12140" s="230"/>
      <c r="H12140" s="220"/>
      <c r="I12140" s="223"/>
    </row>
    <row r="12141" spans="1:9">
      <c r="A12141" s="230"/>
      <c r="B12141" s="230"/>
      <c r="C12141" s="231"/>
      <c r="D12141" s="223"/>
      <c r="E12141" s="227"/>
      <c r="F12141" s="230"/>
      <c r="H12141" s="220"/>
      <c r="I12141" s="223"/>
    </row>
    <row r="12142" spans="1:9">
      <c r="A12142" s="230"/>
      <c r="B12142" s="230"/>
      <c r="C12142" s="231"/>
      <c r="D12142" s="223"/>
      <c r="E12142" s="227"/>
      <c r="F12142" s="230"/>
      <c r="H12142" s="220"/>
      <c r="I12142" s="223"/>
    </row>
    <row r="12143" spans="1:9">
      <c r="A12143" s="230"/>
      <c r="B12143" s="230"/>
      <c r="C12143" s="231"/>
      <c r="D12143" s="223"/>
      <c r="E12143" s="227"/>
      <c r="F12143" s="230"/>
      <c r="H12143" s="220"/>
      <c r="I12143" s="223"/>
    </row>
    <row r="12144" spans="1:9">
      <c r="A12144" s="230"/>
      <c r="B12144" s="230"/>
      <c r="C12144" s="231"/>
      <c r="D12144" s="223"/>
      <c r="E12144" s="227"/>
      <c r="F12144" s="230"/>
      <c r="H12144" s="220"/>
      <c r="I12144" s="223"/>
    </row>
    <row r="12145" spans="1:9">
      <c r="A12145" s="230"/>
      <c r="B12145" s="230"/>
      <c r="C12145" s="231"/>
      <c r="D12145" s="223"/>
      <c r="E12145" s="227"/>
      <c r="F12145" s="230"/>
      <c r="H12145" s="220"/>
      <c r="I12145" s="223"/>
    </row>
    <row r="12146" spans="1:9">
      <c r="A12146" s="230"/>
      <c r="B12146" s="230"/>
      <c r="C12146" s="231"/>
      <c r="D12146" s="223"/>
      <c r="E12146" s="227"/>
      <c r="F12146" s="230"/>
      <c r="H12146" s="220"/>
      <c r="I12146" s="223"/>
    </row>
    <row r="12147" spans="1:9">
      <c r="A12147" s="230"/>
      <c r="B12147" s="230"/>
      <c r="C12147" s="231"/>
      <c r="D12147" s="223"/>
      <c r="E12147" s="227"/>
      <c r="F12147" s="230"/>
      <c r="H12147" s="220"/>
      <c r="I12147" s="223"/>
    </row>
    <row r="12148" spans="1:9">
      <c r="A12148" s="230"/>
      <c r="B12148" s="230"/>
      <c r="C12148" s="231"/>
      <c r="D12148" s="223"/>
      <c r="E12148" s="227"/>
      <c r="F12148" s="230"/>
      <c r="H12148" s="220"/>
      <c r="I12148" s="223"/>
    </row>
    <row r="12149" spans="1:9">
      <c r="A12149" s="230"/>
      <c r="B12149" s="230"/>
      <c r="C12149" s="231"/>
      <c r="D12149" s="223"/>
      <c r="E12149" s="227"/>
      <c r="F12149" s="230"/>
      <c r="H12149" s="220"/>
      <c r="I12149" s="223"/>
    </row>
    <row r="12150" spans="1:9">
      <c r="A12150" s="230"/>
      <c r="B12150" s="230"/>
      <c r="C12150" s="231"/>
      <c r="D12150" s="223"/>
      <c r="E12150" s="227"/>
      <c r="F12150" s="230"/>
      <c r="H12150" s="220"/>
      <c r="I12150" s="223"/>
    </row>
    <row r="12151" spans="1:9">
      <c r="A12151" s="230"/>
      <c r="B12151" s="230"/>
      <c r="C12151" s="231"/>
      <c r="D12151" s="223"/>
      <c r="E12151" s="227"/>
      <c r="F12151" s="230"/>
      <c r="H12151" s="220"/>
      <c r="I12151" s="223"/>
    </row>
    <row r="12152" spans="1:9">
      <c r="A12152" s="230"/>
      <c r="B12152" s="230"/>
      <c r="C12152" s="231"/>
      <c r="D12152" s="223"/>
      <c r="E12152" s="227"/>
      <c r="F12152" s="230"/>
      <c r="H12152" s="220"/>
      <c r="I12152" s="223"/>
    </row>
    <row r="12153" spans="1:9">
      <c r="A12153" s="230"/>
      <c r="B12153" s="230"/>
      <c r="C12153" s="231"/>
      <c r="D12153" s="223"/>
      <c r="E12153" s="227"/>
      <c r="F12153" s="230"/>
      <c r="H12153" s="220"/>
      <c r="I12153" s="223"/>
    </row>
    <row r="12154" spans="1:9">
      <c r="A12154" s="230"/>
      <c r="B12154" s="230"/>
      <c r="C12154" s="231"/>
      <c r="D12154" s="223"/>
      <c r="E12154" s="227"/>
      <c r="F12154" s="230"/>
      <c r="H12154" s="220"/>
      <c r="I12154" s="223"/>
    </row>
    <row r="12155" spans="1:9">
      <c r="A12155" s="230"/>
      <c r="B12155" s="230"/>
      <c r="C12155" s="231"/>
      <c r="D12155" s="223"/>
      <c r="E12155" s="227"/>
      <c r="F12155" s="230"/>
      <c r="H12155" s="220"/>
      <c r="I12155" s="223"/>
    </row>
    <row r="12156" spans="1:9">
      <c r="A12156" s="230"/>
      <c r="B12156" s="230"/>
      <c r="C12156" s="231"/>
      <c r="D12156" s="223"/>
      <c r="E12156" s="227"/>
      <c r="F12156" s="230"/>
      <c r="H12156" s="220"/>
      <c r="I12156" s="223"/>
    </row>
    <row r="12157" spans="1:9">
      <c r="A12157" s="230"/>
      <c r="B12157" s="230"/>
      <c r="C12157" s="231"/>
      <c r="D12157" s="223"/>
      <c r="E12157" s="227"/>
      <c r="F12157" s="230"/>
      <c r="H12157" s="220"/>
      <c r="I12157" s="223"/>
    </row>
    <row r="12158" spans="1:9">
      <c r="A12158" s="230"/>
      <c r="B12158" s="230"/>
      <c r="C12158" s="231"/>
      <c r="D12158" s="223"/>
      <c r="E12158" s="227"/>
      <c r="F12158" s="230"/>
      <c r="H12158" s="220"/>
      <c r="I12158" s="223"/>
    </row>
    <row r="12159" spans="1:9">
      <c r="A12159" s="230"/>
      <c r="B12159" s="230"/>
      <c r="C12159" s="231"/>
      <c r="D12159" s="223"/>
      <c r="E12159" s="227"/>
      <c r="F12159" s="230"/>
      <c r="H12159" s="220"/>
      <c r="I12159" s="223"/>
    </row>
    <row r="12160" spans="1:9">
      <c r="A12160" s="230"/>
      <c r="B12160" s="230"/>
      <c r="C12160" s="231"/>
      <c r="D12160" s="223"/>
      <c r="E12160" s="227"/>
      <c r="F12160" s="230"/>
      <c r="H12160" s="220"/>
      <c r="I12160" s="223"/>
    </row>
    <row r="12161" spans="1:9">
      <c r="A12161" s="230"/>
      <c r="B12161" s="230"/>
      <c r="C12161" s="231"/>
      <c r="D12161" s="223"/>
      <c r="E12161" s="227"/>
      <c r="F12161" s="230"/>
      <c r="H12161" s="220"/>
      <c r="I12161" s="223"/>
    </row>
    <row r="12162" spans="1:9">
      <c r="A12162" s="230"/>
      <c r="B12162" s="230"/>
      <c r="C12162" s="231"/>
      <c r="D12162" s="223"/>
      <c r="E12162" s="227"/>
      <c r="F12162" s="230"/>
      <c r="H12162" s="220"/>
      <c r="I12162" s="223"/>
    </row>
    <row r="12163" spans="1:9">
      <c r="A12163" s="230"/>
      <c r="B12163" s="230"/>
      <c r="C12163" s="231"/>
      <c r="D12163" s="223"/>
      <c r="E12163" s="227"/>
      <c r="F12163" s="230"/>
      <c r="H12163" s="220"/>
      <c r="I12163" s="223"/>
    </row>
    <row r="12164" spans="1:9">
      <c r="A12164" s="230"/>
      <c r="B12164" s="230"/>
      <c r="C12164" s="231"/>
      <c r="D12164" s="223"/>
      <c r="E12164" s="227"/>
      <c r="F12164" s="230"/>
      <c r="H12164" s="220"/>
      <c r="I12164" s="223"/>
    </row>
    <row r="12165" spans="1:9">
      <c r="A12165" s="230"/>
      <c r="B12165" s="230"/>
      <c r="C12165" s="231"/>
      <c r="D12165" s="223"/>
      <c r="E12165" s="227"/>
      <c r="F12165" s="230"/>
      <c r="H12165" s="220"/>
      <c r="I12165" s="223"/>
    </row>
    <row r="12166" spans="1:9">
      <c r="A12166" s="230"/>
      <c r="B12166" s="230"/>
      <c r="C12166" s="231"/>
      <c r="D12166" s="223"/>
      <c r="E12166" s="227"/>
      <c r="F12166" s="230"/>
      <c r="H12166" s="220"/>
      <c r="I12166" s="223"/>
    </row>
    <row r="12167" spans="1:9">
      <c r="A12167" s="230"/>
      <c r="B12167" s="230"/>
      <c r="C12167" s="231"/>
      <c r="D12167" s="223"/>
      <c r="E12167" s="227"/>
      <c r="F12167" s="230"/>
      <c r="H12167" s="220"/>
      <c r="I12167" s="223"/>
    </row>
    <row r="12168" spans="1:9">
      <c r="A12168" s="230"/>
      <c r="B12168" s="230"/>
      <c r="C12168" s="231"/>
      <c r="D12168" s="223"/>
      <c r="E12168" s="227"/>
      <c r="F12168" s="230"/>
      <c r="H12168" s="220"/>
      <c r="I12168" s="223"/>
    </row>
    <row r="12169" spans="1:9">
      <c r="A12169" s="230"/>
      <c r="B12169" s="230"/>
      <c r="C12169" s="231"/>
      <c r="D12169" s="223"/>
      <c r="E12169" s="227"/>
      <c r="F12169" s="230"/>
      <c r="H12169" s="220"/>
      <c r="I12169" s="223"/>
    </row>
    <row r="12170" spans="1:9">
      <c r="A12170" s="230"/>
      <c r="B12170" s="230"/>
      <c r="C12170" s="231"/>
      <c r="D12170" s="223"/>
      <c r="E12170" s="227"/>
      <c r="F12170" s="230"/>
      <c r="H12170" s="220"/>
      <c r="I12170" s="223"/>
    </row>
    <row r="12171" spans="1:9">
      <c r="A12171" s="230"/>
      <c r="B12171" s="230"/>
      <c r="C12171" s="231"/>
      <c r="D12171" s="223"/>
      <c r="E12171" s="227"/>
      <c r="F12171" s="230"/>
      <c r="H12171" s="220"/>
      <c r="I12171" s="223"/>
    </row>
    <row r="12172" spans="1:9">
      <c r="A12172" s="230"/>
      <c r="B12172" s="230"/>
      <c r="C12172" s="231"/>
      <c r="D12172" s="223"/>
      <c r="E12172" s="227"/>
      <c r="F12172" s="230"/>
      <c r="H12172" s="220"/>
      <c r="I12172" s="223"/>
    </row>
    <row r="12173" spans="1:9">
      <c r="A12173" s="230"/>
      <c r="B12173" s="230"/>
      <c r="C12173" s="231"/>
      <c r="D12173" s="223"/>
      <c r="E12173" s="227"/>
      <c r="F12173" s="230"/>
      <c r="H12173" s="220"/>
      <c r="I12173" s="223"/>
    </row>
    <row r="12174" spans="1:9">
      <c r="A12174" s="230"/>
      <c r="B12174" s="230"/>
      <c r="C12174" s="231"/>
      <c r="D12174" s="223"/>
      <c r="E12174" s="227"/>
      <c r="F12174" s="230"/>
      <c r="H12174" s="220"/>
      <c r="I12174" s="223"/>
    </row>
    <row r="12175" spans="1:9">
      <c r="A12175" s="230"/>
      <c r="B12175" s="230"/>
      <c r="C12175" s="231"/>
      <c r="D12175" s="223"/>
      <c r="E12175" s="227"/>
      <c r="F12175" s="230"/>
      <c r="H12175" s="220"/>
      <c r="I12175" s="223"/>
    </row>
    <row r="12176" spans="1:9">
      <c r="A12176" s="230"/>
      <c r="B12176" s="230"/>
      <c r="C12176" s="231"/>
      <c r="D12176" s="223"/>
      <c r="E12176" s="227"/>
      <c r="F12176" s="230"/>
      <c r="H12176" s="220"/>
      <c r="I12176" s="223"/>
    </row>
    <row r="12177" spans="1:9">
      <c r="A12177" s="230"/>
      <c r="B12177" s="230"/>
      <c r="C12177" s="231"/>
      <c r="D12177" s="223"/>
      <c r="E12177" s="227"/>
      <c r="F12177" s="230"/>
      <c r="H12177" s="220"/>
      <c r="I12177" s="223"/>
    </row>
    <row r="12178" spans="1:9">
      <c r="A12178" s="230"/>
      <c r="B12178" s="230"/>
      <c r="C12178" s="231"/>
      <c r="D12178" s="223"/>
      <c r="E12178" s="227"/>
      <c r="F12178" s="230"/>
      <c r="H12178" s="220"/>
      <c r="I12178" s="223"/>
    </row>
    <row r="12179" spans="1:9">
      <c r="A12179" s="230"/>
      <c r="B12179" s="230"/>
      <c r="C12179" s="231"/>
      <c r="D12179" s="223"/>
      <c r="E12179" s="227"/>
      <c r="F12179" s="230"/>
      <c r="H12179" s="220"/>
      <c r="I12179" s="223"/>
    </row>
    <row r="12180" spans="1:9">
      <c r="A12180" s="230"/>
      <c r="B12180" s="230"/>
      <c r="C12180" s="231"/>
      <c r="D12180" s="223"/>
      <c r="E12180" s="227"/>
      <c r="F12180" s="230"/>
      <c r="H12180" s="220"/>
      <c r="I12180" s="223"/>
    </row>
    <row r="12181" spans="1:9">
      <c r="A12181" s="230"/>
      <c r="B12181" s="230"/>
      <c r="C12181" s="231"/>
      <c r="D12181" s="223"/>
      <c r="E12181" s="227"/>
      <c r="F12181" s="230"/>
      <c r="H12181" s="220"/>
      <c r="I12181" s="223"/>
    </row>
    <row r="12182" spans="1:9">
      <c r="A12182" s="230"/>
      <c r="B12182" s="230"/>
      <c r="C12182" s="231"/>
      <c r="D12182" s="223"/>
      <c r="E12182" s="227"/>
      <c r="F12182" s="230"/>
      <c r="H12182" s="220"/>
      <c r="I12182" s="223"/>
    </row>
    <row r="12183" spans="1:9">
      <c r="A12183" s="230"/>
      <c r="B12183" s="230"/>
      <c r="C12183" s="231"/>
      <c r="D12183" s="223"/>
      <c r="E12183" s="227"/>
      <c r="F12183" s="230"/>
      <c r="H12183" s="220"/>
      <c r="I12183" s="223"/>
    </row>
    <row r="12184" spans="1:9">
      <c r="A12184" s="230"/>
      <c r="B12184" s="230"/>
      <c r="C12184" s="231"/>
      <c r="D12184" s="223"/>
      <c r="E12184" s="227"/>
      <c r="F12184" s="230"/>
      <c r="H12184" s="220"/>
      <c r="I12184" s="223"/>
    </row>
    <row r="12185" spans="1:9">
      <c r="A12185" s="230"/>
      <c r="B12185" s="230"/>
      <c r="C12185" s="231"/>
      <c r="D12185" s="223"/>
      <c r="E12185" s="227"/>
      <c r="F12185" s="230"/>
      <c r="H12185" s="220"/>
      <c r="I12185" s="223"/>
    </row>
    <row r="12186" spans="1:9">
      <c r="A12186" s="230"/>
      <c r="B12186" s="230"/>
      <c r="C12186" s="231"/>
      <c r="D12186" s="223"/>
      <c r="E12186" s="227"/>
      <c r="F12186" s="230"/>
      <c r="H12186" s="220"/>
      <c r="I12186" s="223"/>
    </row>
    <row r="12187" spans="1:9">
      <c r="A12187" s="230"/>
      <c r="B12187" s="230"/>
      <c r="C12187" s="231"/>
      <c r="D12187" s="223"/>
      <c r="E12187" s="227"/>
      <c r="F12187" s="230"/>
      <c r="H12187" s="220"/>
      <c r="I12187" s="223"/>
    </row>
    <row r="12188" spans="1:9">
      <c r="A12188" s="230"/>
      <c r="B12188" s="230"/>
      <c r="C12188" s="231"/>
      <c r="D12188" s="223"/>
      <c r="E12188" s="227"/>
      <c r="F12188" s="230"/>
      <c r="H12188" s="220"/>
      <c r="I12188" s="223"/>
    </row>
    <row r="12189" spans="1:9">
      <c r="A12189" s="230"/>
      <c r="B12189" s="230"/>
      <c r="C12189" s="231"/>
      <c r="D12189" s="223"/>
      <c r="E12189" s="227"/>
      <c r="F12189" s="230"/>
      <c r="H12189" s="220"/>
      <c r="I12189" s="223"/>
    </row>
    <row r="12190" spans="1:9">
      <c r="A12190" s="230"/>
      <c r="B12190" s="230"/>
      <c r="C12190" s="231"/>
      <c r="D12190" s="223"/>
      <c r="E12190" s="227"/>
      <c r="F12190" s="230"/>
      <c r="H12190" s="220"/>
      <c r="I12190" s="223"/>
    </row>
    <row r="12191" spans="1:9">
      <c r="A12191" s="230"/>
      <c r="B12191" s="230"/>
      <c r="C12191" s="231"/>
      <c r="D12191" s="223"/>
      <c r="E12191" s="227"/>
      <c r="F12191" s="230"/>
      <c r="H12191" s="220"/>
      <c r="I12191" s="223"/>
    </row>
    <row r="12192" spans="1:9">
      <c r="A12192" s="230"/>
      <c r="B12192" s="230"/>
      <c r="C12192" s="231"/>
      <c r="D12192" s="223"/>
      <c r="E12192" s="227"/>
      <c r="F12192" s="230"/>
      <c r="H12192" s="220"/>
      <c r="I12192" s="223"/>
    </row>
    <row r="12193" spans="1:9">
      <c r="A12193" s="230"/>
      <c r="B12193" s="230"/>
      <c r="C12193" s="231"/>
      <c r="D12193" s="223"/>
      <c r="E12193" s="227"/>
      <c r="F12193" s="230"/>
      <c r="H12193" s="220"/>
      <c r="I12193" s="223"/>
    </row>
    <row r="12194" spans="1:9">
      <c r="A12194" s="230"/>
      <c r="B12194" s="230"/>
      <c r="C12194" s="231"/>
      <c r="D12194" s="223"/>
      <c r="E12194" s="227"/>
      <c r="F12194" s="230"/>
      <c r="H12194" s="220"/>
      <c r="I12194" s="223"/>
    </row>
    <row r="12195" spans="1:9">
      <c r="A12195" s="230"/>
      <c r="B12195" s="230"/>
      <c r="C12195" s="231"/>
      <c r="D12195" s="223"/>
      <c r="E12195" s="227"/>
      <c r="F12195" s="230"/>
      <c r="H12195" s="220"/>
      <c r="I12195" s="223"/>
    </row>
    <row r="12196" spans="1:9">
      <c r="A12196" s="230"/>
      <c r="B12196" s="230"/>
      <c r="C12196" s="231"/>
      <c r="D12196" s="223"/>
      <c r="E12196" s="227"/>
      <c r="F12196" s="230"/>
      <c r="H12196" s="220"/>
      <c r="I12196" s="223"/>
    </row>
    <row r="12197" spans="1:9">
      <c r="A12197" s="230"/>
      <c r="B12197" s="230"/>
      <c r="C12197" s="231"/>
      <c r="D12197" s="223"/>
      <c r="E12197" s="227"/>
      <c r="F12197" s="230"/>
      <c r="H12197" s="220"/>
      <c r="I12197" s="223"/>
    </row>
    <row r="12198" spans="1:9">
      <c r="A12198" s="230"/>
      <c r="B12198" s="230"/>
      <c r="C12198" s="231"/>
      <c r="D12198" s="223"/>
      <c r="E12198" s="227"/>
      <c r="F12198" s="230"/>
      <c r="H12198" s="220"/>
      <c r="I12198" s="223"/>
    </row>
    <row r="12199" spans="1:9">
      <c r="A12199" s="230"/>
      <c r="B12199" s="230"/>
      <c r="C12199" s="231"/>
      <c r="D12199" s="223"/>
      <c r="E12199" s="227"/>
      <c r="F12199" s="230"/>
      <c r="H12199" s="220"/>
      <c r="I12199" s="223"/>
    </row>
    <row r="12200" spans="1:9">
      <c r="A12200" s="230"/>
      <c r="B12200" s="230"/>
      <c r="C12200" s="231"/>
      <c r="D12200" s="223"/>
      <c r="E12200" s="227"/>
      <c r="F12200" s="230"/>
      <c r="H12200" s="220"/>
      <c r="I12200" s="223"/>
    </row>
    <row r="12201" spans="1:9">
      <c r="A12201" s="230"/>
      <c r="B12201" s="230"/>
      <c r="C12201" s="231"/>
      <c r="D12201" s="223"/>
      <c r="E12201" s="227"/>
      <c r="F12201" s="230"/>
      <c r="H12201" s="220"/>
      <c r="I12201" s="223"/>
    </row>
    <row r="12202" spans="1:9">
      <c r="A12202" s="230"/>
      <c r="B12202" s="230"/>
      <c r="C12202" s="231"/>
      <c r="D12202" s="223"/>
      <c r="E12202" s="227"/>
      <c r="F12202" s="230"/>
      <c r="H12202" s="220"/>
      <c r="I12202" s="223"/>
    </row>
    <row r="12203" spans="1:9">
      <c r="A12203" s="230"/>
      <c r="B12203" s="230"/>
      <c r="C12203" s="231"/>
      <c r="D12203" s="223"/>
      <c r="E12203" s="227"/>
      <c r="F12203" s="230"/>
      <c r="H12203" s="220"/>
      <c r="I12203" s="223"/>
    </row>
    <row r="12204" spans="1:9">
      <c r="A12204" s="230"/>
      <c r="B12204" s="230"/>
      <c r="C12204" s="231"/>
      <c r="D12204" s="223"/>
      <c r="E12204" s="227"/>
      <c r="F12204" s="230"/>
      <c r="H12204" s="220"/>
      <c r="I12204" s="223"/>
    </row>
    <row r="12205" spans="1:9">
      <c r="A12205" s="230"/>
      <c r="B12205" s="230"/>
      <c r="C12205" s="231"/>
      <c r="D12205" s="223"/>
      <c r="E12205" s="227"/>
      <c r="F12205" s="230"/>
      <c r="H12205" s="220"/>
      <c r="I12205" s="223"/>
    </row>
    <row r="12206" spans="1:9">
      <c r="A12206" s="230"/>
      <c r="B12206" s="230"/>
      <c r="C12206" s="231"/>
      <c r="D12206" s="223"/>
      <c r="E12206" s="227"/>
      <c r="F12206" s="230"/>
      <c r="H12206" s="220"/>
      <c r="I12206" s="223"/>
    </row>
    <row r="12207" spans="1:9">
      <c r="A12207" s="230"/>
      <c r="B12207" s="230"/>
      <c r="C12207" s="231"/>
      <c r="D12207" s="223"/>
      <c r="E12207" s="227"/>
      <c r="F12207" s="230"/>
      <c r="H12207" s="220"/>
      <c r="I12207" s="223"/>
    </row>
    <row r="12208" spans="1:9">
      <c r="A12208" s="230"/>
      <c r="B12208" s="230"/>
      <c r="C12208" s="231"/>
      <c r="D12208" s="223"/>
      <c r="E12208" s="227"/>
      <c r="F12208" s="230"/>
      <c r="H12208" s="220"/>
      <c r="I12208" s="223"/>
    </row>
    <row r="12209" spans="1:9">
      <c r="A12209" s="230"/>
      <c r="B12209" s="230"/>
      <c r="C12209" s="231"/>
      <c r="D12209" s="223"/>
      <c r="E12209" s="227"/>
      <c r="F12209" s="230"/>
      <c r="H12209" s="220"/>
      <c r="I12209" s="223"/>
    </row>
    <row r="12210" spans="1:9">
      <c r="A12210" s="230"/>
      <c r="B12210" s="230"/>
      <c r="C12210" s="231"/>
      <c r="D12210" s="223"/>
      <c r="E12210" s="227"/>
      <c r="F12210" s="230"/>
      <c r="H12210" s="220"/>
      <c r="I12210" s="223"/>
    </row>
    <row r="12211" spans="1:9">
      <c r="A12211" s="230"/>
      <c r="B12211" s="230"/>
      <c r="C12211" s="231"/>
      <c r="D12211" s="223"/>
      <c r="E12211" s="227"/>
      <c r="F12211" s="230"/>
      <c r="H12211" s="220"/>
      <c r="I12211" s="223"/>
    </row>
    <row r="12212" spans="1:9">
      <c r="A12212" s="230"/>
      <c r="B12212" s="230"/>
      <c r="C12212" s="231"/>
      <c r="D12212" s="223"/>
      <c r="E12212" s="227"/>
      <c r="F12212" s="230"/>
      <c r="H12212" s="220"/>
      <c r="I12212" s="223"/>
    </row>
    <row r="12213" spans="1:9">
      <c r="A12213" s="230"/>
      <c r="B12213" s="230"/>
      <c r="C12213" s="231"/>
      <c r="D12213" s="223"/>
      <c r="E12213" s="227"/>
      <c r="F12213" s="230"/>
      <c r="H12213" s="220"/>
      <c r="I12213" s="223"/>
    </row>
    <row r="12214" spans="1:9">
      <c r="A12214" s="230"/>
      <c r="B12214" s="230"/>
      <c r="C12214" s="231"/>
      <c r="D12214" s="223"/>
      <c r="E12214" s="227"/>
      <c r="F12214" s="230"/>
      <c r="H12214" s="220"/>
      <c r="I12214" s="223"/>
    </row>
    <row r="12215" spans="1:9">
      <c r="A12215" s="230"/>
      <c r="B12215" s="230"/>
      <c r="C12215" s="231"/>
      <c r="D12215" s="223"/>
      <c r="E12215" s="227"/>
      <c r="F12215" s="230"/>
      <c r="H12215" s="220"/>
      <c r="I12215" s="223"/>
    </row>
    <row r="12216" spans="1:9">
      <c r="A12216" s="230"/>
      <c r="B12216" s="230"/>
      <c r="C12216" s="231"/>
      <c r="D12216" s="223"/>
      <c r="E12216" s="227"/>
      <c r="F12216" s="230"/>
      <c r="H12216" s="220"/>
      <c r="I12216" s="223"/>
    </row>
    <row r="12217" spans="1:9">
      <c r="A12217" s="230"/>
      <c r="B12217" s="230"/>
      <c r="C12217" s="231"/>
      <c r="D12217" s="223"/>
      <c r="E12217" s="227"/>
      <c r="F12217" s="230"/>
      <c r="H12217" s="220"/>
      <c r="I12217" s="223"/>
    </row>
    <row r="12218" spans="1:9">
      <c r="A12218" s="230"/>
      <c r="B12218" s="230"/>
      <c r="C12218" s="231"/>
      <c r="D12218" s="223"/>
      <c r="E12218" s="227"/>
      <c r="F12218" s="230"/>
      <c r="H12218" s="220"/>
      <c r="I12218" s="223"/>
    </row>
    <row r="12219" spans="1:9">
      <c r="A12219" s="230"/>
      <c r="B12219" s="230"/>
      <c r="C12219" s="231"/>
      <c r="D12219" s="223"/>
      <c r="E12219" s="227"/>
      <c r="F12219" s="230"/>
      <c r="H12219" s="220"/>
      <c r="I12219" s="223"/>
    </row>
    <row r="12220" spans="1:9">
      <c r="A12220" s="230"/>
      <c r="B12220" s="230"/>
      <c r="C12220" s="231"/>
      <c r="D12220" s="223"/>
      <c r="E12220" s="227"/>
      <c r="F12220" s="230"/>
      <c r="H12220" s="220"/>
      <c r="I12220" s="223"/>
    </row>
    <row r="12221" spans="1:9">
      <c r="A12221" s="230"/>
      <c r="B12221" s="230"/>
      <c r="C12221" s="231"/>
      <c r="D12221" s="223"/>
      <c r="E12221" s="227"/>
      <c r="F12221" s="230"/>
      <c r="H12221" s="220"/>
      <c r="I12221" s="223"/>
    </row>
    <row r="12222" spans="1:9">
      <c r="A12222" s="230"/>
      <c r="B12222" s="230"/>
      <c r="C12222" s="231"/>
      <c r="D12222" s="223"/>
      <c r="E12222" s="227"/>
      <c r="F12222" s="230"/>
      <c r="H12222" s="220"/>
      <c r="I12222" s="223"/>
    </row>
    <row r="12223" spans="1:9">
      <c r="A12223" s="230"/>
      <c r="B12223" s="230"/>
      <c r="C12223" s="231"/>
      <c r="D12223" s="223"/>
      <c r="E12223" s="227"/>
      <c r="F12223" s="230"/>
      <c r="H12223" s="220"/>
      <c r="I12223" s="223"/>
    </row>
    <row r="12224" spans="1:9">
      <c r="A12224" s="230"/>
      <c r="B12224" s="230"/>
      <c r="C12224" s="231"/>
      <c r="D12224" s="223"/>
      <c r="E12224" s="227"/>
      <c r="F12224" s="230"/>
      <c r="H12224" s="220"/>
      <c r="I12224" s="223"/>
    </row>
    <row r="12225" spans="1:9">
      <c r="A12225" s="230"/>
      <c r="B12225" s="230"/>
      <c r="C12225" s="231"/>
      <c r="D12225" s="223"/>
      <c r="E12225" s="227"/>
      <c r="F12225" s="230"/>
      <c r="H12225" s="220"/>
      <c r="I12225" s="223"/>
    </row>
    <row r="12226" spans="1:9">
      <c r="A12226" s="230"/>
      <c r="B12226" s="230"/>
      <c r="C12226" s="231"/>
      <c r="D12226" s="223"/>
      <c r="E12226" s="227"/>
      <c r="F12226" s="230"/>
      <c r="H12226" s="220"/>
      <c r="I12226" s="223"/>
    </row>
    <row r="12227" spans="1:9">
      <c r="A12227" s="230"/>
      <c r="B12227" s="230"/>
      <c r="C12227" s="231"/>
      <c r="D12227" s="223"/>
      <c r="E12227" s="227"/>
      <c r="F12227" s="230"/>
      <c r="H12227" s="220"/>
      <c r="I12227" s="223"/>
    </row>
    <row r="12228" spans="1:9">
      <c r="A12228" s="230"/>
      <c r="B12228" s="230"/>
      <c r="C12228" s="231"/>
      <c r="D12228" s="223"/>
      <c r="E12228" s="227"/>
      <c r="F12228" s="230"/>
      <c r="H12228" s="220"/>
      <c r="I12228" s="223"/>
    </row>
    <row r="12229" spans="1:9">
      <c r="A12229" s="230"/>
      <c r="B12229" s="230"/>
      <c r="C12229" s="231"/>
      <c r="D12229" s="223"/>
      <c r="E12229" s="227"/>
      <c r="F12229" s="230"/>
      <c r="H12229" s="220"/>
      <c r="I12229" s="223"/>
    </row>
    <row r="12230" spans="1:9">
      <c r="A12230" s="230"/>
      <c r="B12230" s="230"/>
      <c r="C12230" s="231"/>
      <c r="D12230" s="223"/>
      <c r="E12230" s="227"/>
      <c r="F12230" s="230"/>
      <c r="H12230" s="220"/>
      <c r="I12230" s="223"/>
    </row>
    <row r="12231" spans="1:9">
      <c r="A12231" s="230"/>
      <c r="B12231" s="230"/>
      <c r="C12231" s="231"/>
      <c r="D12231" s="223"/>
      <c r="E12231" s="227"/>
      <c r="F12231" s="230"/>
      <c r="H12231" s="220"/>
      <c r="I12231" s="223"/>
    </row>
    <row r="12232" spans="1:9">
      <c r="A12232" s="230"/>
      <c r="B12232" s="230"/>
      <c r="C12232" s="231"/>
      <c r="D12232" s="223"/>
      <c r="E12232" s="227"/>
      <c r="F12232" s="230"/>
      <c r="H12232" s="220"/>
      <c r="I12232" s="223"/>
    </row>
    <row r="12233" spans="1:9">
      <c r="A12233" s="230"/>
      <c r="B12233" s="230"/>
      <c r="C12233" s="231"/>
      <c r="D12233" s="223"/>
      <c r="E12233" s="227"/>
      <c r="F12233" s="230"/>
      <c r="H12233" s="220"/>
      <c r="I12233" s="223"/>
    </row>
    <row r="12234" spans="1:9">
      <c r="A12234" s="230"/>
      <c r="B12234" s="230"/>
      <c r="C12234" s="231"/>
      <c r="D12234" s="223"/>
      <c r="E12234" s="227"/>
      <c r="F12234" s="230"/>
      <c r="H12234" s="220"/>
      <c r="I12234" s="223"/>
    </row>
    <row r="12235" spans="1:9">
      <c r="A12235" s="230"/>
      <c r="B12235" s="230"/>
      <c r="C12235" s="231"/>
      <c r="D12235" s="223"/>
      <c r="E12235" s="227"/>
      <c r="F12235" s="230"/>
      <c r="H12235" s="220"/>
      <c r="I12235" s="223"/>
    </row>
    <row r="12236" spans="1:9">
      <c r="A12236" s="230"/>
      <c r="B12236" s="230"/>
      <c r="C12236" s="231"/>
      <c r="D12236" s="223"/>
      <c r="E12236" s="227"/>
      <c r="F12236" s="230"/>
      <c r="H12236" s="220"/>
      <c r="I12236" s="223"/>
    </row>
    <row r="12237" spans="1:9">
      <c r="A12237" s="230"/>
      <c r="B12237" s="230"/>
      <c r="C12237" s="231"/>
      <c r="D12237" s="223"/>
      <c r="E12237" s="227"/>
      <c r="F12237" s="230"/>
      <c r="H12237" s="220"/>
      <c r="I12237" s="223"/>
    </row>
    <row r="12238" spans="1:9">
      <c r="A12238" s="230"/>
      <c r="B12238" s="230"/>
      <c r="C12238" s="231"/>
      <c r="D12238" s="223"/>
      <c r="E12238" s="227"/>
      <c r="F12238" s="230"/>
      <c r="H12238" s="220"/>
      <c r="I12238" s="223"/>
    </row>
    <row r="12239" spans="1:9">
      <c r="A12239" s="230"/>
      <c r="B12239" s="230"/>
      <c r="C12239" s="231"/>
      <c r="D12239" s="223"/>
      <c r="E12239" s="227"/>
      <c r="F12239" s="230"/>
      <c r="H12239" s="220"/>
      <c r="I12239" s="223"/>
    </row>
    <row r="12240" spans="1:9">
      <c r="A12240" s="230"/>
      <c r="B12240" s="230"/>
      <c r="C12240" s="231"/>
      <c r="D12240" s="223"/>
      <c r="E12240" s="227"/>
      <c r="F12240" s="230"/>
      <c r="H12240" s="220"/>
      <c r="I12240" s="223"/>
    </row>
    <row r="12241" spans="1:9">
      <c r="A12241" s="230"/>
      <c r="B12241" s="230"/>
      <c r="C12241" s="231"/>
      <c r="D12241" s="223"/>
      <c r="E12241" s="227"/>
      <c r="F12241" s="230"/>
      <c r="H12241" s="220"/>
      <c r="I12241" s="223"/>
    </row>
    <row r="12242" spans="1:9">
      <c r="A12242" s="230"/>
      <c r="B12242" s="230"/>
      <c r="C12242" s="231"/>
      <c r="D12242" s="223"/>
      <c r="E12242" s="227"/>
      <c r="F12242" s="230"/>
      <c r="H12242" s="220"/>
      <c r="I12242" s="223"/>
    </row>
    <row r="12243" spans="1:9">
      <c r="A12243" s="230"/>
      <c r="B12243" s="230"/>
      <c r="C12243" s="231"/>
      <c r="D12243" s="223"/>
      <c r="E12243" s="227"/>
      <c r="F12243" s="230"/>
      <c r="H12243" s="220"/>
      <c r="I12243" s="223"/>
    </row>
    <row r="12244" spans="1:9">
      <c r="A12244" s="230"/>
      <c r="B12244" s="230"/>
      <c r="C12244" s="231"/>
      <c r="D12244" s="223"/>
      <c r="E12244" s="227"/>
      <c r="F12244" s="230"/>
      <c r="H12244" s="220"/>
      <c r="I12244" s="223"/>
    </row>
    <row r="12245" spans="1:9">
      <c r="A12245" s="230"/>
      <c r="B12245" s="230"/>
      <c r="C12245" s="231"/>
      <c r="D12245" s="223"/>
      <c r="E12245" s="227"/>
      <c r="F12245" s="230"/>
      <c r="H12245" s="220"/>
      <c r="I12245" s="223"/>
    </row>
    <row r="12246" spans="1:9">
      <c r="A12246" s="230"/>
      <c r="B12246" s="230"/>
      <c r="C12246" s="231"/>
      <c r="D12246" s="223"/>
      <c r="E12246" s="227"/>
      <c r="F12246" s="230"/>
      <c r="H12246" s="220"/>
      <c r="I12246" s="223"/>
    </row>
    <row r="12247" spans="1:9">
      <c r="A12247" s="230"/>
      <c r="B12247" s="230"/>
      <c r="C12247" s="231"/>
      <c r="D12247" s="223"/>
      <c r="E12247" s="227"/>
      <c r="F12247" s="230"/>
      <c r="H12247" s="220"/>
      <c r="I12247" s="223"/>
    </row>
    <row r="12248" spans="1:9">
      <c r="A12248" s="230"/>
      <c r="B12248" s="230"/>
      <c r="C12248" s="231"/>
      <c r="D12248" s="223"/>
      <c r="E12248" s="227"/>
      <c r="F12248" s="230"/>
      <c r="H12248" s="220"/>
      <c r="I12248" s="223"/>
    </row>
    <row r="12249" spans="1:9">
      <c r="A12249" s="230"/>
      <c r="B12249" s="230"/>
      <c r="C12249" s="231"/>
      <c r="D12249" s="223"/>
      <c r="E12249" s="227"/>
      <c r="F12249" s="230"/>
      <c r="H12249" s="220"/>
      <c r="I12249" s="223"/>
    </row>
    <row r="12250" spans="1:9">
      <c r="A12250" s="230"/>
      <c r="B12250" s="230"/>
      <c r="C12250" s="231"/>
      <c r="D12250" s="223"/>
      <c r="E12250" s="227"/>
      <c r="F12250" s="230"/>
      <c r="H12250" s="220"/>
      <c r="I12250" s="223"/>
    </row>
    <row r="12251" spans="1:9">
      <c r="A12251" s="230"/>
      <c r="B12251" s="230"/>
      <c r="C12251" s="231"/>
      <c r="D12251" s="223"/>
      <c r="E12251" s="227"/>
      <c r="F12251" s="230"/>
      <c r="H12251" s="220"/>
      <c r="I12251" s="223"/>
    </row>
    <row r="12252" spans="1:9">
      <c r="A12252" s="230"/>
      <c r="B12252" s="230"/>
      <c r="C12252" s="231"/>
      <c r="D12252" s="223"/>
      <c r="E12252" s="227"/>
      <c r="F12252" s="230"/>
      <c r="H12252" s="220"/>
      <c r="I12252" s="223"/>
    </row>
    <row r="12253" spans="1:9">
      <c r="A12253" s="230"/>
      <c r="B12253" s="230"/>
      <c r="C12253" s="231"/>
      <c r="D12253" s="223"/>
      <c r="E12253" s="227"/>
      <c r="F12253" s="230"/>
      <c r="H12253" s="220"/>
      <c r="I12253" s="223"/>
    </row>
    <row r="12254" spans="1:9">
      <c r="A12254" s="230"/>
      <c r="B12254" s="230"/>
      <c r="C12254" s="231"/>
      <c r="D12254" s="223"/>
      <c r="E12254" s="227"/>
      <c r="F12254" s="230"/>
      <c r="H12254" s="220"/>
      <c r="I12254" s="223"/>
    </row>
    <row r="12255" spans="1:9">
      <c r="A12255" s="230"/>
      <c r="B12255" s="230"/>
      <c r="C12255" s="231"/>
      <c r="D12255" s="223"/>
      <c r="E12255" s="227"/>
      <c r="F12255" s="230"/>
      <c r="H12255" s="220"/>
      <c r="I12255" s="223"/>
    </row>
    <row r="12256" spans="1:9">
      <c r="A12256" s="230"/>
      <c r="B12256" s="230"/>
      <c r="C12256" s="231"/>
      <c r="D12256" s="223"/>
      <c r="E12256" s="227"/>
      <c r="F12256" s="230"/>
      <c r="H12256" s="220"/>
      <c r="I12256" s="223"/>
    </row>
    <row r="12257" spans="1:9">
      <c r="A12257" s="230"/>
      <c r="B12257" s="230"/>
      <c r="C12257" s="231"/>
      <c r="D12257" s="223"/>
      <c r="E12257" s="227"/>
      <c r="F12257" s="230"/>
      <c r="H12257" s="220"/>
      <c r="I12257" s="223"/>
    </row>
    <row r="12258" spans="1:9">
      <c r="A12258" s="230"/>
      <c r="B12258" s="230"/>
      <c r="C12258" s="231"/>
      <c r="D12258" s="223"/>
      <c r="E12258" s="227"/>
      <c r="F12258" s="230"/>
      <c r="H12258" s="220"/>
      <c r="I12258" s="223"/>
    </row>
    <row r="12259" spans="1:9">
      <c r="A12259" s="230"/>
      <c r="B12259" s="230"/>
      <c r="C12259" s="231"/>
      <c r="D12259" s="223"/>
      <c r="E12259" s="227"/>
      <c r="F12259" s="230"/>
      <c r="H12259" s="220"/>
      <c r="I12259" s="223"/>
    </row>
    <row r="12260" spans="1:9">
      <c r="A12260" s="230"/>
      <c r="B12260" s="230"/>
      <c r="C12260" s="231"/>
      <c r="D12260" s="223"/>
      <c r="E12260" s="227"/>
      <c r="F12260" s="230"/>
      <c r="H12260" s="220"/>
      <c r="I12260" s="223"/>
    </row>
    <row r="12261" spans="1:9">
      <c r="A12261" s="230"/>
      <c r="B12261" s="230"/>
      <c r="C12261" s="231"/>
      <c r="D12261" s="223"/>
      <c r="E12261" s="227"/>
      <c r="F12261" s="230"/>
      <c r="H12261" s="220"/>
      <c r="I12261" s="223"/>
    </row>
    <row r="12262" spans="1:9">
      <c r="A12262" s="230"/>
      <c r="B12262" s="230"/>
      <c r="C12262" s="231"/>
      <c r="D12262" s="223"/>
      <c r="E12262" s="227"/>
      <c r="F12262" s="230"/>
      <c r="H12262" s="220"/>
      <c r="I12262" s="223"/>
    </row>
    <row r="12263" spans="1:9">
      <c r="A12263" s="230"/>
      <c r="B12263" s="230"/>
      <c r="C12263" s="231"/>
      <c r="D12263" s="223"/>
      <c r="E12263" s="227"/>
      <c r="F12263" s="230"/>
      <c r="H12263" s="220"/>
      <c r="I12263" s="223"/>
    </row>
    <row r="12264" spans="1:9">
      <c r="A12264" s="230"/>
      <c r="B12264" s="230"/>
      <c r="C12264" s="231"/>
      <c r="D12264" s="223"/>
      <c r="E12264" s="227"/>
      <c r="F12264" s="230"/>
      <c r="H12264" s="220"/>
      <c r="I12264" s="223"/>
    </row>
    <row r="12265" spans="1:9">
      <c r="A12265" s="230"/>
      <c r="B12265" s="230"/>
      <c r="C12265" s="231"/>
      <c r="D12265" s="223"/>
      <c r="E12265" s="227"/>
      <c r="F12265" s="230"/>
      <c r="H12265" s="220"/>
      <c r="I12265" s="223"/>
    </row>
    <row r="12266" spans="1:9">
      <c r="A12266" s="230"/>
      <c r="B12266" s="230"/>
      <c r="C12266" s="231"/>
      <c r="D12266" s="223"/>
      <c r="E12266" s="227"/>
      <c r="F12266" s="230"/>
      <c r="H12266" s="220"/>
      <c r="I12266" s="223"/>
    </row>
    <row r="12267" spans="1:9">
      <c r="A12267" s="230"/>
      <c r="B12267" s="230"/>
      <c r="C12267" s="231"/>
      <c r="D12267" s="223"/>
      <c r="E12267" s="227"/>
      <c r="F12267" s="230"/>
      <c r="H12267" s="220"/>
      <c r="I12267" s="223"/>
    </row>
    <row r="12268" spans="1:9">
      <c r="A12268" s="230"/>
      <c r="B12268" s="230"/>
      <c r="C12268" s="231"/>
      <c r="D12268" s="223"/>
      <c r="E12268" s="227"/>
      <c r="F12268" s="230"/>
      <c r="H12268" s="220"/>
      <c r="I12268" s="223"/>
    </row>
    <row r="12269" spans="1:9">
      <c r="A12269" s="230"/>
      <c r="B12269" s="230"/>
      <c r="C12269" s="231"/>
      <c r="D12269" s="223"/>
      <c r="E12269" s="227"/>
      <c r="F12269" s="230"/>
      <c r="H12269" s="220"/>
      <c r="I12269" s="223"/>
    </row>
    <row r="12270" spans="1:9">
      <c r="A12270" s="230"/>
      <c r="B12270" s="230"/>
      <c r="C12270" s="231"/>
      <c r="D12270" s="223"/>
      <c r="E12270" s="227"/>
      <c r="F12270" s="230"/>
      <c r="H12270" s="220"/>
      <c r="I12270" s="223"/>
    </row>
    <row r="12271" spans="1:9">
      <c r="A12271" s="230"/>
      <c r="B12271" s="230"/>
      <c r="C12271" s="231"/>
      <c r="D12271" s="223"/>
      <c r="E12271" s="227"/>
      <c r="F12271" s="230"/>
      <c r="H12271" s="220"/>
      <c r="I12271" s="223"/>
    </row>
    <row r="12272" spans="1:9">
      <c r="A12272" s="230"/>
      <c r="B12272" s="230"/>
      <c r="C12272" s="231"/>
      <c r="D12272" s="223"/>
      <c r="E12272" s="227"/>
      <c r="F12272" s="230"/>
      <c r="H12272" s="220"/>
      <c r="I12272" s="223"/>
    </row>
    <row r="12273" spans="1:9">
      <c r="A12273" s="230"/>
      <c r="B12273" s="230"/>
      <c r="C12273" s="231"/>
      <c r="D12273" s="223"/>
      <c r="E12273" s="227"/>
      <c r="F12273" s="230"/>
      <c r="H12273" s="220"/>
      <c r="I12273" s="223"/>
    </row>
    <row r="12274" spans="1:9">
      <c r="A12274" s="230"/>
      <c r="B12274" s="230"/>
      <c r="C12274" s="231"/>
      <c r="D12274" s="223"/>
      <c r="E12274" s="227"/>
      <c r="F12274" s="230"/>
      <c r="H12274" s="220"/>
      <c r="I12274" s="223"/>
    </row>
    <row r="12275" spans="1:9">
      <c r="A12275" s="230"/>
      <c r="B12275" s="230"/>
      <c r="C12275" s="231"/>
      <c r="D12275" s="223"/>
      <c r="E12275" s="227"/>
      <c r="F12275" s="230"/>
      <c r="H12275" s="220"/>
      <c r="I12275" s="223"/>
    </row>
    <row r="12276" spans="1:9">
      <c r="A12276" s="230"/>
      <c r="B12276" s="230"/>
      <c r="C12276" s="231"/>
      <c r="D12276" s="223"/>
      <c r="E12276" s="227"/>
      <c r="F12276" s="230"/>
      <c r="H12276" s="220"/>
      <c r="I12276" s="223"/>
    </row>
    <row r="12277" spans="1:9">
      <c r="A12277" s="230"/>
      <c r="B12277" s="230"/>
      <c r="C12277" s="231"/>
      <c r="D12277" s="223"/>
      <c r="E12277" s="227"/>
      <c r="F12277" s="230"/>
      <c r="H12277" s="220"/>
      <c r="I12277" s="223"/>
    </row>
    <row r="12278" spans="1:9">
      <c r="A12278" s="230"/>
      <c r="B12278" s="230"/>
      <c r="C12278" s="231"/>
      <c r="D12278" s="223"/>
      <c r="E12278" s="227"/>
      <c r="F12278" s="230"/>
      <c r="H12278" s="220"/>
      <c r="I12278" s="223"/>
    </row>
    <row r="12279" spans="1:9">
      <c r="A12279" s="230"/>
      <c r="B12279" s="230"/>
      <c r="C12279" s="231"/>
      <c r="D12279" s="223"/>
      <c r="E12279" s="227"/>
      <c r="F12279" s="230"/>
      <c r="H12279" s="220"/>
      <c r="I12279" s="223"/>
    </row>
    <row r="12280" spans="1:9">
      <c r="A12280" s="230"/>
      <c r="B12280" s="230"/>
      <c r="C12280" s="231"/>
      <c r="D12280" s="223"/>
      <c r="E12280" s="227"/>
      <c r="F12280" s="230"/>
      <c r="H12280" s="220"/>
      <c r="I12280" s="223"/>
    </row>
    <row r="12281" spans="1:9">
      <c r="A12281" s="230"/>
      <c r="B12281" s="230"/>
      <c r="C12281" s="231"/>
      <c r="D12281" s="223"/>
      <c r="E12281" s="227"/>
      <c r="F12281" s="230"/>
      <c r="H12281" s="220"/>
      <c r="I12281" s="223"/>
    </row>
    <row r="12282" spans="1:9">
      <c r="A12282" s="230"/>
      <c r="B12282" s="230"/>
      <c r="C12282" s="231"/>
      <c r="D12282" s="223"/>
      <c r="E12282" s="227"/>
      <c r="F12282" s="230"/>
      <c r="H12282" s="220"/>
      <c r="I12282" s="223"/>
    </row>
    <row r="12283" spans="1:9">
      <c r="A12283" s="230"/>
      <c r="B12283" s="230"/>
      <c r="C12283" s="231"/>
      <c r="D12283" s="223"/>
      <c r="E12283" s="227"/>
      <c r="F12283" s="230"/>
      <c r="H12283" s="220"/>
      <c r="I12283" s="223"/>
    </row>
    <row r="12284" spans="1:9">
      <c r="A12284" s="230"/>
      <c r="B12284" s="230"/>
      <c r="C12284" s="231"/>
      <c r="D12284" s="223"/>
      <c r="E12284" s="227"/>
      <c r="F12284" s="230"/>
      <c r="H12284" s="220"/>
      <c r="I12284" s="223"/>
    </row>
    <row r="12285" spans="1:9">
      <c r="A12285" s="230"/>
      <c r="B12285" s="230"/>
      <c r="C12285" s="231"/>
      <c r="D12285" s="223"/>
      <c r="E12285" s="227"/>
      <c r="F12285" s="230"/>
      <c r="H12285" s="220"/>
      <c r="I12285" s="223"/>
    </row>
    <row r="12286" spans="1:9">
      <c r="A12286" s="230"/>
      <c r="B12286" s="230"/>
      <c r="C12286" s="231"/>
      <c r="D12286" s="223"/>
      <c r="E12286" s="227"/>
      <c r="F12286" s="230"/>
      <c r="H12286" s="220"/>
      <c r="I12286" s="223"/>
    </row>
    <row r="12287" spans="1:9">
      <c r="A12287" s="230"/>
      <c r="B12287" s="230"/>
      <c r="C12287" s="231"/>
      <c r="D12287" s="223"/>
      <c r="E12287" s="227"/>
      <c r="F12287" s="230"/>
      <c r="H12287" s="220"/>
      <c r="I12287" s="223"/>
    </row>
    <row r="12288" spans="1:9">
      <c r="A12288" s="230"/>
      <c r="B12288" s="230"/>
      <c r="C12288" s="231"/>
      <c r="D12288" s="223"/>
      <c r="E12288" s="227"/>
      <c r="F12288" s="230"/>
      <c r="H12288" s="220"/>
      <c r="I12288" s="223"/>
    </row>
    <row r="12289" spans="1:9">
      <c r="A12289" s="230"/>
      <c r="B12289" s="230"/>
      <c r="C12289" s="231"/>
      <c r="D12289" s="223"/>
      <c r="E12289" s="227"/>
      <c r="F12289" s="230"/>
      <c r="H12289" s="220"/>
      <c r="I12289" s="223"/>
    </row>
    <row r="12290" spans="1:9">
      <c r="A12290" s="230"/>
      <c r="B12290" s="230"/>
      <c r="C12290" s="231"/>
      <c r="D12290" s="223"/>
      <c r="E12290" s="227"/>
      <c r="F12290" s="230"/>
      <c r="H12290" s="220"/>
      <c r="I12290" s="223"/>
    </row>
    <row r="12291" spans="1:9">
      <c r="A12291" s="230"/>
      <c r="B12291" s="230"/>
      <c r="C12291" s="231"/>
      <c r="D12291" s="223"/>
      <c r="E12291" s="227"/>
      <c r="F12291" s="230"/>
      <c r="H12291" s="220"/>
      <c r="I12291" s="223"/>
    </row>
    <row r="12292" spans="1:9">
      <c r="A12292" s="230"/>
      <c r="B12292" s="230"/>
      <c r="C12292" s="231"/>
      <c r="D12292" s="223"/>
      <c r="E12292" s="227"/>
      <c r="F12292" s="230"/>
      <c r="H12292" s="220"/>
      <c r="I12292" s="223"/>
    </row>
    <row r="12293" spans="1:9">
      <c r="A12293" s="230"/>
      <c r="B12293" s="230"/>
      <c r="C12293" s="231"/>
      <c r="D12293" s="223"/>
      <c r="E12293" s="227"/>
      <c r="F12293" s="230"/>
      <c r="H12293" s="220"/>
      <c r="I12293" s="223"/>
    </row>
    <row r="12294" spans="1:9">
      <c r="A12294" s="230"/>
      <c r="B12294" s="230"/>
      <c r="C12294" s="231"/>
      <c r="D12294" s="223"/>
      <c r="E12294" s="227"/>
      <c r="F12294" s="230"/>
      <c r="H12294" s="220"/>
      <c r="I12294" s="223"/>
    </row>
    <row r="12295" spans="1:9">
      <c r="A12295" s="230"/>
      <c r="B12295" s="230"/>
      <c r="C12295" s="231"/>
      <c r="D12295" s="223"/>
      <c r="E12295" s="227"/>
      <c r="F12295" s="230"/>
      <c r="H12295" s="220"/>
      <c r="I12295" s="223"/>
    </row>
    <row r="12296" spans="1:9">
      <c r="A12296" s="230"/>
      <c r="B12296" s="230"/>
      <c r="C12296" s="231"/>
      <c r="D12296" s="223"/>
      <c r="E12296" s="227"/>
      <c r="F12296" s="230"/>
      <c r="H12296" s="220"/>
      <c r="I12296" s="223"/>
    </row>
    <row r="12297" spans="1:9">
      <c r="A12297" s="230"/>
      <c r="B12297" s="230"/>
      <c r="C12297" s="231"/>
      <c r="D12297" s="223"/>
      <c r="E12297" s="227"/>
      <c r="F12297" s="230"/>
      <c r="H12297" s="220"/>
      <c r="I12297" s="223"/>
    </row>
    <row r="12298" spans="1:9">
      <c r="A12298" s="230"/>
      <c r="B12298" s="230"/>
      <c r="C12298" s="231"/>
      <c r="D12298" s="223"/>
      <c r="E12298" s="227"/>
      <c r="F12298" s="230"/>
      <c r="H12298" s="220"/>
      <c r="I12298" s="223"/>
    </row>
    <row r="12299" spans="1:9">
      <c r="A12299" s="230"/>
      <c r="B12299" s="230"/>
      <c r="C12299" s="231"/>
      <c r="D12299" s="223"/>
      <c r="E12299" s="227"/>
      <c r="F12299" s="230"/>
      <c r="H12299" s="220"/>
      <c r="I12299" s="223"/>
    </row>
    <row r="12300" spans="1:9">
      <c r="A12300" s="230"/>
      <c r="B12300" s="230"/>
      <c r="C12300" s="231"/>
      <c r="D12300" s="223"/>
      <c r="E12300" s="227"/>
      <c r="F12300" s="230"/>
      <c r="H12300" s="220"/>
      <c r="I12300" s="223"/>
    </row>
    <row r="12301" spans="1:9">
      <c r="A12301" s="230"/>
      <c r="B12301" s="230"/>
      <c r="C12301" s="231"/>
      <c r="D12301" s="223"/>
      <c r="E12301" s="227"/>
      <c r="F12301" s="230"/>
      <c r="H12301" s="220"/>
      <c r="I12301" s="223"/>
    </row>
    <row r="12302" spans="1:9">
      <c r="A12302" s="230"/>
      <c r="B12302" s="230"/>
      <c r="C12302" s="231"/>
      <c r="D12302" s="223"/>
      <c r="E12302" s="227"/>
      <c r="F12302" s="230"/>
      <c r="H12302" s="220"/>
      <c r="I12302" s="223"/>
    </row>
    <row r="12303" spans="1:9">
      <c r="A12303" s="230"/>
      <c r="B12303" s="230"/>
      <c r="C12303" s="231"/>
      <c r="D12303" s="223"/>
      <c r="E12303" s="227"/>
      <c r="F12303" s="230"/>
      <c r="H12303" s="220"/>
      <c r="I12303" s="223"/>
    </row>
    <row r="12304" spans="1:9">
      <c r="A12304" s="230"/>
      <c r="B12304" s="230"/>
      <c r="C12304" s="231"/>
      <c r="D12304" s="223"/>
      <c r="E12304" s="227"/>
      <c r="F12304" s="230"/>
      <c r="H12304" s="220"/>
      <c r="I12304" s="223"/>
    </row>
    <row r="12305" spans="1:9">
      <c r="A12305" s="230"/>
      <c r="B12305" s="230"/>
      <c r="C12305" s="231"/>
      <c r="D12305" s="223"/>
      <c r="E12305" s="227"/>
      <c r="F12305" s="230"/>
      <c r="H12305" s="220"/>
      <c r="I12305" s="223"/>
    </row>
    <row r="12306" spans="1:9">
      <c r="A12306" s="230"/>
      <c r="B12306" s="230"/>
      <c r="C12306" s="231"/>
      <c r="D12306" s="223"/>
      <c r="E12306" s="227"/>
      <c r="F12306" s="230"/>
      <c r="H12306" s="220"/>
      <c r="I12306" s="223"/>
    </row>
    <row r="12307" spans="1:9">
      <c r="A12307" s="230"/>
      <c r="B12307" s="230"/>
      <c r="C12307" s="231"/>
      <c r="D12307" s="223"/>
      <c r="E12307" s="227"/>
      <c r="F12307" s="230"/>
      <c r="H12307" s="220"/>
      <c r="I12307" s="223"/>
    </row>
    <row r="12308" spans="1:9">
      <c r="A12308" s="230"/>
      <c r="B12308" s="230"/>
      <c r="C12308" s="231"/>
      <c r="D12308" s="223"/>
      <c r="E12308" s="227"/>
      <c r="F12308" s="230"/>
      <c r="H12308" s="220"/>
      <c r="I12308" s="223"/>
    </row>
    <row r="12309" spans="1:9">
      <c r="A12309" s="230"/>
      <c r="B12309" s="230"/>
      <c r="C12309" s="231"/>
      <c r="D12309" s="223"/>
      <c r="E12309" s="227"/>
      <c r="F12309" s="230"/>
      <c r="H12309" s="220"/>
      <c r="I12309" s="223"/>
    </row>
    <row r="12310" spans="1:9">
      <c r="A12310" s="230"/>
      <c r="B12310" s="230"/>
      <c r="C12310" s="231"/>
      <c r="D12310" s="223"/>
      <c r="E12310" s="227"/>
      <c r="F12310" s="230"/>
      <c r="H12310" s="220"/>
      <c r="I12310" s="223"/>
    </row>
    <row r="12311" spans="1:9">
      <c r="A12311" s="230"/>
      <c r="B12311" s="230"/>
      <c r="C12311" s="231"/>
      <c r="D12311" s="223"/>
      <c r="E12311" s="227"/>
      <c r="F12311" s="230"/>
      <c r="H12311" s="220"/>
      <c r="I12311" s="223"/>
    </row>
    <row r="12312" spans="1:9">
      <c r="A12312" s="230"/>
      <c r="B12312" s="230"/>
      <c r="C12312" s="231"/>
      <c r="D12312" s="223"/>
      <c r="E12312" s="227"/>
      <c r="F12312" s="230"/>
      <c r="H12312" s="220"/>
      <c r="I12312" s="223"/>
    </row>
    <row r="12313" spans="1:9">
      <c r="A12313" s="230"/>
      <c r="B12313" s="230"/>
      <c r="C12313" s="231"/>
      <c r="D12313" s="223"/>
      <c r="E12313" s="227"/>
      <c r="F12313" s="230"/>
      <c r="H12313" s="220"/>
      <c r="I12313" s="223"/>
    </row>
    <row r="12314" spans="1:9">
      <c r="A12314" s="230"/>
      <c r="B12314" s="230"/>
      <c r="C12314" s="231"/>
      <c r="D12314" s="223"/>
      <c r="E12314" s="227"/>
      <c r="F12314" s="230"/>
      <c r="H12314" s="220"/>
      <c r="I12314" s="223"/>
    </row>
    <row r="12315" spans="1:9">
      <c r="A12315" s="230"/>
      <c r="B12315" s="230"/>
      <c r="C12315" s="231"/>
      <c r="D12315" s="223"/>
      <c r="E12315" s="227"/>
      <c r="F12315" s="230"/>
      <c r="H12315" s="220"/>
      <c r="I12315" s="223"/>
    </row>
    <row r="12316" spans="1:9">
      <c r="A12316" s="230"/>
      <c r="B12316" s="230"/>
      <c r="C12316" s="231"/>
      <c r="D12316" s="223"/>
      <c r="E12316" s="227"/>
      <c r="F12316" s="230"/>
      <c r="H12316" s="220"/>
      <c r="I12316" s="223"/>
    </row>
    <row r="12317" spans="1:9">
      <c r="A12317" s="230"/>
      <c r="B12317" s="230"/>
      <c r="C12317" s="231"/>
      <c r="D12317" s="223"/>
      <c r="E12317" s="227"/>
      <c r="F12317" s="230"/>
      <c r="H12317" s="220"/>
      <c r="I12317" s="223"/>
    </row>
    <row r="12318" spans="1:9">
      <c r="A12318" s="230"/>
      <c r="B12318" s="230"/>
      <c r="C12318" s="231"/>
      <c r="D12318" s="223"/>
      <c r="E12318" s="227"/>
      <c r="F12318" s="230"/>
      <c r="H12318" s="220"/>
      <c r="I12318" s="223"/>
    </row>
    <row r="12319" spans="1:9">
      <c r="A12319" s="230"/>
      <c r="B12319" s="230"/>
      <c r="C12319" s="231"/>
      <c r="D12319" s="223"/>
      <c r="E12319" s="227"/>
      <c r="F12319" s="230"/>
      <c r="H12319" s="220"/>
      <c r="I12319" s="223"/>
    </row>
    <row r="12320" spans="1:9">
      <c r="A12320" s="230"/>
      <c r="B12320" s="230"/>
      <c r="C12320" s="231"/>
      <c r="D12320" s="223"/>
      <c r="E12320" s="227"/>
      <c r="F12320" s="230"/>
      <c r="H12320" s="220"/>
      <c r="I12320" s="223"/>
    </row>
    <row r="12321" spans="1:9">
      <c r="A12321" s="230"/>
      <c r="B12321" s="230"/>
      <c r="C12321" s="231"/>
      <c r="D12321" s="223"/>
      <c r="E12321" s="227"/>
      <c r="F12321" s="230"/>
      <c r="H12321" s="220"/>
      <c r="I12321" s="223"/>
    </row>
    <row r="12322" spans="1:9">
      <c r="A12322" s="230"/>
      <c r="B12322" s="230"/>
      <c r="C12322" s="231"/>
      <c r="D12322" s="223"/>
      <c r="E12322" s="227"/>
      <c r="F12322" s="230"/>
      <c r="H12322" s="220"/>
      <c r="I12322" s="223"/>
    </row>
    <row r="12323" spans="1:9">
      <c r="A12323" s="230"/>
      <c r="B12323" s="230"/>
      <c r="C12323" s="231"/>
      <c r="D12323" s="223"/>
      <c r="E12323" s="227"/>
      <c r="F12323" s="230"/>
      <c r="H12323" s="220"/>
      <c r="I12323" s="223"/>
    </row>
    <row r="12324" spans="1:9">
      <c r="A12324" s="230"/>
      <c r="B12324" s="230"/>
      <c r="C12324" s="231"/>
      <c r="D12324" s="223"/>
      <c r="E12324" s="227"/>
      <c r="F12324" s="230"/>
      <c r="H12324" s="220"/>
      <c r="I12324" s="223"/>
    </row>
    <row r="12325" spans="1:9">
      <c r="A12325" s="230"/>
      <c r="B12325" s="230"/>
      <c r="C12325" s="231"/>
      <c r="D12325" s="223"/>
      <c r="E12325" s="227"/>
      <c r="F12325" s="230"/>
      <c r="H12325" s="220"/>
      <c r="I12325" s="223"/>
    </row>
    <row r="12326" spans="1:9">
      <c r="A12326" s="230"/>
      <c r="B12326" s="230"/>
      <c r="C12326" s="231"/>
      <c r="D12326" s="223"/>
      <c r="E12326" s="227"/>
      <c r="F12326" s="230"/>
      <c r="H12326" s="220"/>
      <c r="I12326" s="223"/>
    </row>
    <row r="12327" spans="1:9">
      <c r="A12327" s="230"/>
      <c r="B12327" s="230"/>
      <c r="C12327" s="231"/>
      <c r="D12327" s="223"/>
      <c r="E12327" s="227"/>
      <c r="F12327" s="230"/>
      <c r="H12327" s="220"/>
      <c r="I12327" s="223"/>
    </row>
    <row r="12328" spans="1:9">
      <c r="A12328" s="230"/>
      <c r="B12328" s="230"/>
      <c r="C12328" s="231"/>
      <c r="D12328" s="223"/>
      <c r="E12328" s="227"/>
      <c r="F12328" s="230"/>
      <c r="H12328" s="220"/>
      <c r="I12328" s="223"/>
    </row>
    <row r="12329" spans="1:9">
      <c r="A12329" s="230"/>
      <c r="B12329" s="230"/>
      <c r="C12329" s="231"/>
      <c r="D12329" s="223"/>
      <c r="E12329" s="227"/>
      <c r="F12329" s="230"/>
      <c r="H12329" s="220"/>
      <c r="I12329" s="223"/>
    </row>
    <row r="12330" spans="1:9">
      <c r="A12330" s="230"/>
      <c r="B12330" s="230"/>
      <c r="C12330" s="231"/>
      <c r="D12330" s="223"/>
      <c r="E12330" s="227"/>
      <c r="F12330" s="230"/>
      <c r="H12330" s="220"/>
      <c r="I12330" s="223"/>
    </row>
    <row r="12331" spans="1:9">
      <c r="A12331" s="230"/>
      <c r="B12331" s="230"/>
      <c r="C12331" s="231"/>
      <c r="D12331" s="223"/>
      <c r="E12331" s="227"/>
      <c r="F12331" s="230"/>
      <c r="H12331" s="220"/>
      <c r="I12331" s="223"/>
    </row>
    <row r="12332" spans="1:9">
      <c r="A12332" s="230"/>
      <c r="B12332" s="230"/>
      <c r="C12332" s="231"/>
      <c r="D12332" s="223"/>
      <c r="E12332" s="227"/>
      <c r="F12332" s="230"/>
      <c r="H12332" s="220"/>
      <c r="I12332" s="223"/>
    </row>
    <row r="12333" spans="1:9">
      <c r="A12333" s="230"/>
      <c r="B12333" s="230"/>
      <c r="C12333" s="231"/>
      <c r="D12333" s="223"/>
      <c r="E12333" s="227"/>
      <c r="F12333" s="230"/>
      <c r="H12333" s="220"/>
      <c r="I12333" s="223"/>
    </row>
    <row r="12334" spans="1:9">
      <c r="A12334" s="230"/>
      <c r="B12334" s="230"/>
      <c r="C12334" s="231"/>
      <c r="D12334" s="223"/>
      <c r="E12334" s="227"/>
      <c r="F12334" s="230"/>
      <c r="H12334" s="220"/>
      <c r="I12334" s="223"/>
    </row>
    <row r="12335" spans="1:9">
      <c r="A12335" s="230"/>
      <c r="B12335" s="230"/>
      <c r="C12335" s="231"/>
      <c r="D12335" s="223"/>
      <c r="E12335" s="227"/>
      <c r="F12335" s="230"/>
      <c r="H12335" s="220"/>
      <c r="I12335" s="223"/>
    </row>
    <row r="12336" spans="1:9">
      <c r="A12336" s="230"/>
      <c r="B12336" s="230"/>
      <c r="C12336" s="231"/>
      <c r="D12336" s="223"/>
      <c r="E12336" s="227"/>
      <c r="F12336" s="230"/>
      <c r="H12336" s="220"/>
      <c r="I12336" s="223"/>
    </row>
    <row r="12337" spans="1:9">
      <c r="A12337" s="230"/>
      <c r="B12337" s="230"/>
      <c r="C12337" s="231"/>
      <c r="D12337" s="223"/>
      <c r="E12337" s="227"/>
      <c r="F12337" s="230"/>
      <c r="H12337" s="220"/>
      <c r="I12337" s="223"/>
    </row>
    <row r="12338" spans="1:9">
      <c r="A12338" s="230"/>
      <c r="B12338" s="230"/>
      <c r="C12338" s="231"/>
      <c r="D12338" s="223"/>
      <c r="E12338" s="227"/>
      <c r="F12338" s="230"/>
      <c r="H12338" s="220"/>
      <c r="I12338" s="223"/>
    </row>
    <row r="12339" spans="1:9">
      <c r="A12339" s="230"/>
      <c r="B12339" s="230"/>
      <c r="C12339" s="231"/>
      <c r="D12339" s="223"/>
      <c r="E12339" s="227"/>
      <c r="F12339" s="230"/>
      <c r="H12339" s="220"/>
      <c r="I12339" s="223"/>
    </row>
    <row r="12340" spans="1:9">
      <c r="A12340" s="230"/>
      <c r="B12340" s="230"/>
      <c r="C12340" s="231"/>
      <c r="D12340" s="223"/>
      <c r="E12340" s="227"/>
      <c r="F12340" s="230"/>
      <c r="H12340" s="220"/>
      <c r="I12340" s="223"/>
    </row>
    <row r="12341" spans="1:9">
      <c r="A12341" s="230"/>
      <c r="B12341" s="230"/>
      <c r="C12341" s="231"/>
      <c r="D12341" s="223"/>
      <c r="E12341" s="227"/>
      <c r="F12341" s="230"/>
      <c r="H12341" s="220"/>
      <c r="I12341" s="223"/>
    </row>
    <row r="12342" spans="1:9">
      <c r="A12342" s="230"/>
      <c r="B12342" s="230"/>
      <c r="C12342" s="231"/>
      <c r="D12342" s="223"/>
      <c r="E12342" s="227"/>
      <c r="F12342" s="230"/>
      <c r="H12342" s="220"/>
      <c r="I12342" s="223"/>
    </row>
    <row r="12343" spans="1:9">
      <c r="A12343" s="230"/>
      <c r="B12343" s="230"/>
      <c r="C12343" s="231"/>
      <c r="D12343" s="223"/>
      <c r="E12343" s="227"/>
      <c r="F12343" s="230"/>
      <c r="H12343" s="220"/>
      <c r="I12343" s="223"/>
    </row>
    <row r="12344" spans="1:9">
      <c r="A12344" s="230"/>
      <c r="B12344" s="230"/>
      <c r="C12344" s="231"/>
      <c r="D12344" s="223"/>
      <c r="E12344" s="227"/>
      <c r="F12344" s="230"/>
      <c r="H12344" s="220"/>
      <c r="I12344" s="223"/>
    </row>
    <row r="12345" spans="1:9">
      <c r="A12345" s="230"/>
      <c r="B12345" s="230"/>
      <c r="C12345" s="231"/>
      <c r="D12345" s="223"/>
      <c r="E12345" s="227"/>
      <c r="F12345" s="230"/>
      <c r="H12345" s="220"/>
      <c r="I12345" s="223"/>
    </row>
    <row r="12346" spans="1:9">
      <c r="A12346" s="230"/>
      <c r="B12346" s="230"/>
      <c r="C12346" s="231"/>
      <c r="D12346" s="223"/>
      <c r="E12346" s="227"/>
      <c r="F12346" s="230"/>
      <c r="H12346" s="220"/>
      <c r="I12346" s="223"/>
    </row>
    <row r="12347" spans="1:9">
      <c r="A12347" s="230"/>
      <c r="B12347" s="230"/>
      <c r="C12347" s="231"/>
      <c r="D12347" s="223"/>
      <c r="E12347" s="227"/>
      <c r="F12347" s="230"/>
      <c r="H12347" s="220"/>
      <c r="I12347" s="223"/>
    </row>
    <row r="12348" spans="1:9">
      <c r="A12348" s="230"/>
      <c r="B12348" s="230"/>
      <c r="C12348" s="231"/>
      <c r="D12348" s="223"/>
      <c r="E12348" s="227"/>
      <c r="F12348" s="230"/>
      <c r="H12348" s="220"/>
      <c r="I12348" s="223"/>
    </row>
    <row r="12349" spans="1:9">
      <c r="A12349" s="230"/>
      <c r="B12349" s="230"/>
      <c r="C12349" s="231"/>
      <c r="D12349" s="223"/>
      <c r="E12349" s="227"/>
      <c r="F12349" s="230"/>
      <c r="H12349" s="220"/>
      <c r="I12349" s="223"/>
    </row>
    <row r="12350" spans="1:9">
      <c r="A12350" s="230"/>
      <c r="B12350" s="230"/>
      <c r="C12350" s="231"/>
      <c r="D12350" s="223"/>
      <c r="E12350" s="227"/>
      <c r="F12350" s="230"/>
      <c r="H12350" s="220"/>
      <c r="I12350" s="223"/>
    </row>
    <row r="12351" spans="1:9">
      <c r="A12351" s="230"/>
      <c r="B12351" s="230"/>
      <c r="C12351" s="231"/>
      <c r="D12351" s="223"/>
      <c r="E12351" s="227"/>
      <c r="F12351" s="230"/>
      <c r="H12351" s="220"/>
      <c r="I12351" s="223"/>
    </row>
    <row r="12352" spans="1:9">
      <c r="A12352" s="230"/>
      <c r="B12352" s="230"/>
      <c r="C12352" s="231"/>
      <c r="D12352" s="223"/>
      <c r="E12352" s="227"/>
      <c r="F12352" s="230"/>
      <c r="H12352" s="220"/>
      <c r="I12352" s="223"/>
    </row>
    <row r="12353" spans="1:9">
      <c r="A12353" s="230"/>
      <c r="B12353" s="230"/>
      <c r="C12353" s="231"/>
      <c r="D12353" s="223"/>
      <c r="E12353" s="227"/>
      <c r="F12353" s="230"/>
      <c r="H12353" s="220"/>
      <c r="I12353" s="223"/>
    </row>
    <row r="12354" spans="1:9">
      <c r="A12354" s="230"/>
      <c r="B12354" s="230"/>
      <c r="C12354" s="231"/>
      <c r="D12354" s="223"/>
      <c r="E12354" s="227"/>
      <c r="F12354" s="230"/>
      <c r="H12354" s="220"/>
      <c r="I12354" s="223"/>
    </row>
    <row r="12355" spans="1:9">
      <c r="A12355" s="230"/>
      <c r="B12355" s="230"/>
      <c r="C12355" s="231"/>
      <c r="D12355" s="223"/>
      <c r="E12355" s="227"/>
      <c r="F12355" s="230"/>
      <c r="H12355" s="220"/>
      <c r="I12355" s="223"/>
    </row>
    <row r="12356" spans="1:9">
      <c r="A12356" s="230"/>
      <c r="B12356" s="230"/>
      <c r="C12356" s="231"/>
      <c r="D12356" s="223"/>
      <c r="E12356" s="227"/>
      <c r="F12356" s="230"/>
      <c r="H12356" s="220"/>
      <c r="I12356" s="223"/>
    </row>
    <row r="12357" spans="1:9">
      <c r="A12357" s="230"/>
      <c r="B12357" s="230"/>
      <c r="C12357" s="231"/>
      <c r="D12357" s="223"/>
      <c r="E12357" s="227"/>
      <c r="F12357" s="230"/>
      <c r="H12357" s="220"/>
      <c r="I12357" s="223"/>
    </row>
    <row r="12358" spans="1:9">
      <c r="A12358" s="230"/>
      <c r="B12358" s="230"/>
      <c r="C12358" s="231"/>
      <c r="D12358" s="223"/>
      <c r="E12358" s="227"/>
      <c r="F12358" s="230"/>
      <c r="H12358" s="220"/>
      <c r="I12358" s="223"/>
    </row>
    <row r="12359" spans="1:9">
      <c r="A12359" s="230"/>
      <c r="B12359" s="230"/>
      <c r="C12359" s="231"/>
      <c r="D12359" s="223"/>
      <c r="E12359" s="227"/>
      <c r="F12359" s="230"/>
      <c r="H12359" s="220"/>
      <c r="I12359" s="223"/>
    </row>
    <row r="12360" spans="1:9">
      <c r="A12360" s="230"/>
      <c r="B12360" s="230"/>
      <c r="C12360" s="231"/>
      <c r="D12360" s="223"/>
      <c r="E12360" s="227"/>
      <c r="F12360" s="230"/>
      <c r="H12360" s="220"/>
      <c r="I12360" s="223"/>
    </row>
    <row r="12361" spans="1:9">
      <c r="A12361" s="230"/>
      <c r="B12361" s="230"/>
      <c r="C12361" s="231"/>
      <c r="D12361" s="223"/>
      <c r="E12361" s="227"/>
      <c r="F12361" s="230"/>
      <c r="H12361" s="220"/>
      <c r="I12361" s="223"/>
    </row>
    <row r="12362" spans="1:9">
      <c r="A12362" s="230"/>
      <c r="B12362" s="230"/>
      <c r="C12362" s="231"/>
      <c r="D12362" s="223"/>
      <c r="E12362" s="227"/>
      <c r="F12362" s="230"/>
      <c r="H12362" s="220"/>
      <c r="I12362" s="223"/>
    </row>
    <row r="12363" spans="1:9">
      <c r="A12363" s="230"/>
      <c r="B12363" s="230"/>
      <c r="C12363" s="231"/>
      <c r="D12363" s="223"/>
      <c r="E12363" s="227"/>
      <c r="F12363" s="230"/>
      <c r="H12363" s="220"/>
      <c r="I12363" s="223"/>
    </row>
    <row r="12364" spans="1:9">
      <c r="A12364" s="230"/>
      <c r="B12364" s="230"/>
      <c r="C12364" s="231"/>
      <c r="D12364" s="223"/>
      <c r="E12364" s="227"/>
      <c r="F12364" s="230"/>
      <c r="H12364" s="220"/>
      <c r="I12364" s="223"/>
    </row>
    <row r="12365" spans="1:9">
      <c r="A12365" s="230"/>
      <c r="B12365" s="230"/>
      <c r="C12365" s="231"/>
      <c r="D12365" s="223"/>
      <c r="E12365" s="227"/>
      <c r="F12365" s="230"/>
      <c r="H12365" s="220"/>
      <c r="I12365" s="223"/>
    </row>
    <row r="12366" spans="1:9">
      <c r="A12366" s="230"/>
      <c r="B12366" s="230"/>
      <c r="C12366" s="231"/>
      <c r="D12366" s="223"/>
      <c r="E12366" s="227"/>
      <c r="F12366" s="230"/>
      <c r="H12366" s="220"/>
      <c r="I12366" s="223"/>
    </row>
    <row r="12367" spans="1:9">
      <c r="A12367" s="230"/>
      <c r="B12367" s="230"/>
      <c r="C12367" s="231"/>
      <c r="D12367" s="223"/>
      <c r="E12367" s="227"/>
      <c r="F12367" s="230"/>
      <c r="H12367" s="220"/>
      <c r="I12367" s="223"/>
    </row>
    <row r="12368" spans="1:9">
      <c r="A12368" s="230"/>
      <c r="B12368" s="230"/>
      <c r="C12368" s="231"/>
      <c r="D12368" s="223"/>
      <c r="E12368" s="227"/>
      <c r="F12368" s="230"/>
      <c r="H12368" s="220"/>
      <c r="I12368" s="223"/>
    </row>
    <row r="12369" spans="1:9">
      <c r="A12369" s="230"/>
      <c r="B12369" s="230"/>
      <c r="C12369" s="231"/>
      <c r="D12369" s="223"/>
      <c r="E12369" s="227"/>
      <c r="F12369" s="230"/>
      <c r="H12369" s="220"/>
      <c r="I12369" s="223"/>
    </row>
    <row r="12370" spans="1:9">
      <c r="A12370" s="230"/>
      <c r="B12370" s="230"/>
      <c r="C12370" s="231"/>
      <c r="D12370" s="223"/>
      <c r="E12370" s="227"/>
      <c r="F12370" s="230"/>
      <c r="H12370" s="220"/>
      <c r="I12370" s="223"/>
    </row>
    <row r="12371" spans="1:9">
      <c r="A12371" s="230"/>
      <c r="B12371" s="230"/>
      <c r="C12371" s="231"/>
      <c r="D12371" s="223"/>
      <c r="E12371" s="227"/>
      <c r="F12371" s="230"/>
      <c r="H12371" s="220"/>
      <c r="I12371" s="223"/>
    </row>
    <row r="12372" spans="1:9">
      <c r="A12372" s="230"/>
      <c r="B12372" s="230"/>
      <c r="C12372" s="231"/>
      <c r="D12372" s="223"/>
      <c r="E12372" s="227"/>
      <c r="F12372" s="230"/>
      <c r="H12372" s="220"/>
      <c r="I12372" s="223"/>
    </row>
    <row r="12373" spans="1:9">
      <c r="A12373" s="230"/>
      <c r="B12373" s="230"/>
      <c r="C12373" s="231"/>
      <c r="D12373" s="223"/>
      <c r="E12373" s="227"/>
      <c r="F12373" s="230"/>
      <c r="H12373" s="220"/>
      <c r="I12373" s="223"/>
    </row>
    <row r="12374" spans="1:9">
      <c r="A12374" s="230"/>
      <c r="B12374" s="230"/>
      <c r="C12374" s="231"/>
      <c r="D12374" s="223"/>
      <c r="E12374" s="227"/>
      <c r="F12374" s="230"/>
      <c r="H12374" s="220"/>
      <c r="I12374" s="223"/>
    </row>
    <row r="12375" spans="1:9">
      <c r="A12375" s="230"/>
      <c r="B12375" s="230"/>
      <c r="C12375" s="231"/>
      <c r="D12375" s="223"/>
      <c r="E12375" s="227"/>
      <c r="F12375" s="230"/>
      <c r="H12375" s="220"/>
      <c r="I12375" s="223"/>
    </row>
    <row r="12376" spans="1:9">
      <c r="A12376" s="230"/>
      <c r="B12376" s="230"/>
      <c r="C12376" s="231"/>
      <c r="D12376" s="223"/>
      <c r="E12376" s="227"/>
      <c r="F12376" s="230"/>
      <c r="H12376" s="220"/>
      <c r="I12376" s="223"/>
    </row>
    <row r="12377" spans="1:9">
      <c r="A12377" s="230"/>
      <c r="B12377" s="230"/>
      <c r="C12377" s="231"/>
      <c r="D12377" s="223"/>
      <c r="E12377" s="227"/>
      <c r="F12377" s="230"/>
      <c r="H12377" s="220"/>
      <c r="I12377" s="223"/>
    </row>
    <row r="12378" spans="1:9">
      <c r="A12378" s="230"/>
      <c r="B12378" s="230"/>
      <c r="C12378" s="231"/>
      <c r="D12378" s="223"/>
      <c r="E12378" s="227"/>
      <c r="F12378" s="230"/>
      <c r="H12378" s="220"/>
      <c r="I12378" s="223"/>
    </row>
    <row r="12379" spans="1:9">
      <c r="A12379" s="230"/>
      <c r="B12379" s="230"/>
      <c r="C12379" s="231"/>
      <c r="D12379" s="223"/>
      <c r="E12379" s="227"/>
      <c r="F12379" s="230"/>
      <c r="H12379" s="220"/>
      <c r="I12379" s="223"/>
    </row>
    <row r="12380" spans="1:9">
      <c r="A12380" s="230"/>
      <c r="B12380" s="230"/>
      <c r="C12380" s="231"/>
      <c r="D12380" s="223"/>
      <c r="E12380" s="227"/>
      <c r="F12380" s="230"/>
      <c r="H12380" s="220"/>
      <c r="I12380" s="223"/>
    </row>
    <row r="12381" spans="1:9">
      <c r="A12381" s="230"/>
      <c r="B12381" s="230"/>
      <c r="C12381" s="231"/>
      <c r="D12381" s="223"/>
      <c r="E12381" s="227"/>
      <c r="F12381" s="230"/>
      <c r="H12381" s="220"/>
      <c r="I12381" s="223"/>
    </row>
    <row r="12382" spans="1:9">
      <c r="A12382" s="230"/>
      <c r="B12382" s="230"/>
      <c r="C12382" s="231"/>
      <c r="D12382" s="223"/>
      <c r="E12382" s="227"/>
      <c r="F12382" s="230"/>
      <c r="H12382" s="220"/>
      <c r="I12382" s="223"/>
    </row>
    <row r="12383" spans="1:9">
      <c r="A12383" s="230"/>
      <c r="B12383" s="230"/>
      <c r="C12383" s="231"/>
      <c r="D12383" s="223"/>
      <c r="E12383" s="227"/>
      <c r="F12383" s="230"/>
      <c r="H12383" s="220"/>
      <c r="I12383" s="223"/>
    </row>
    <row r="12384" spans="1:9">
      <c r="A12384" s="230"/>
      <c r="B12384" s="230"/>
      <c r="C12384" s="231"/>
      <c r="D12384" s="223"/>
      <c r="E12384" s="227"/>
      <c r="F12384" s="230"/>
      <c r="H12384" s="220"/>
      <c r="I12384" s="223"/>
    </row>
    <row r="12385" spans="1:9">
      <c r="A12385" s="230"/>
      <c r="B12385" s="230"/>
      <c r="C12385" s="231"/>
      <c r="D12385" s="223"/>
      <c r="E12385" s="227"/>
      <c r="F12385" s="230"/>
      <c r="H12385" s="220"/>
      <c r="I12385" s="223"/>
    </row>
    <row r="12386" spans="1:9">
      <c r="A12386" s="230"/>
      <c r="B12386" s="230"/>
      <c r="C12386" s="231"/>
      <c r="D12386" s="223"/>
      <c r="E12386" s="227"/>
      <c r="F12386" s="230"/>
      <c r="H12386" s="220"/>
      <c r="I12386" s="223"/>
    </row>
    <row r="12387" spans="1:9">
      <c r="A12387" s="230"/>
      <c r="B12387" s="230"/>
      <c r="C12387" s="231"/>
      <c r="D12387" s="223"/>
      <c r="E12387" s="227"/>
      <c r="F12387" s="230"/>
      <c r="H12387" s="220"/>
      <c r="I12387" s="223"/>
    </row>
    <row r="12388" spans="1:9">
      <c r="A12388" s="230"/>
      <c r="B12388" s="230"/>
      <c r="C12388" s="231"/>
      <c r="D12388" s="223"/>
      <c r="E12388" s="227"/>
      <c r="F12388" s="230"/>
      <c r="H12388" s="220"/>
      <c r="I12388" s="223"/>
    </row>
    <row r="12389" spans="1:9">
      <c r="A12389" s="230"/>
      <c r="B12389" s="230"/>
      <c r="C12389" s="231"/>
      <c r="D12389" s="223"/>
      <c r="E12389" s="227"/>
      <c r="F12389" s="230"/>
      <c r="H12389" s="220"/>
      <c r="I12389" s="223"/>
    </row>
    <row r="12390" spans="1:9">
      <c r="A12390" s="230"/>
      <c r="B12390" s="230"/>
      <c r="C12390" s="231"/>
      <c r="D12390" s="223"/>
      <c r="E12390" s="227"/>
      <c r="F12390" s="230"/>
      <c r="H12390" s="220"/>
      <c r="I12390" s="223"/>
    </row>
    <row r="12391" spans="1:9">
      <c r="A12391" s="230"/>
      <c r="B12391" s="230"/>
      <c r="C12391" s="231"/>
      <c r="D12391" s="223"/>
      <c r="E12391" s="227"/>
      <c r="F12391" s="230"/>
      <c r="H12391" s="220"/>
      <c r="I12391" s="223"/>
    </row>
    <row r="12392" spans="1:9">
      <c r="A12392" s="230"/>
      <c r="B12392" s="230"/>
      <c r="C12392" s="231"/>
      <c r="D12392" s="223"/>
      <c r="E12392" s="227"/>
      <c r="F12392" s="230"/>
      <c r="H12392" s="220"/>
      <c r="I12392" s="223"/>
    </row>
    <row r="12393" spans="1:9">
      <c r="A12393" s="230"/>
      <c r="B12393" s="230"/>
      <c r="C12393" s="231"/>
      <c r="D12393" s="223"/>
      <c r="E12393" s="227"/>
      <c r="F12393" s="230"/>
      <c r="H12393" s="220"/>
      <c r="I12393" s="223"/>
    </row>
    <row r="12394" spans="1:9">
      <c r="A12394" s="230"/>
      <c r="B12394" s="230"/>
      <c r="C12394" s="231"/>
      <c r="D12394" s="223"/>
      <c r="E12394" s="227"/>
      <c r="F12394" s="230"/>
      <c r="H12394" s="220"/>
      <c r="I12394" s="223"/>
    </row>
    <row r="12395" spans="1:9">
      <c r="A12395" s="230"/>
      <c r="B12395" s="230"/>
      <c r="C12395" s="231"/>
      <c r="D12395" s="223"/>
      <c r="E12395" s="227"/>
      <c r="F12395" s="230"/>
      <c r="H12395" s="220"/>
      <c r="I12395" s="223"/>
    </row>
    <row r="12396" spans="1:9">
      <c r="A12396" s="230"/>
      <c r="B12396" s="230"/>
      <c r="C12396" s="231"/>
      <c r="D12396" s="223"/>
      <c r="E12396" s="227"/>
      <c r="F12396" s="230"/>
      <c r="H12396" s="220"/>
      <c r="I12396" s="223"/>
    </row>
    <row r="12397" spans="1:9">
      <c r="A12397" s="230"/>
      <c r="B12397" s="230"/>
      <c r="C12397" s="231"/>
      <c r="D12397" s="223"/>
      <c r="E12397" s="227"/>
      <c r="F12397" s="230"/>
      <c r="H12397" s="220"/>
      <c r="I12397" s="223"/>
    </row>
    <row r="12398" spans="1:9">
      <c r="A12398" s="230"/>
      <c r="B12398" s="230"/>
      <c r="C12398" s="231"/>
      <c r="D12398" s="223"/>
      <c r="E12398" s="227"/>
      <c r="F12398" s="230"/>
      <c r="H12398" s="220"/>
      <c r="I12398" s="223"/>
    </row>
    <row r="12399" spans="1:9">
      <c r="A12399" s="230"/>
      <c r="B12399" s="230"/>
      <c r="C12399" s="231"/>
      <c r="D12399" s="223"/>
      <c r="E12399" s="227"/>
      <c r="F12399" s="230"/>
      <c r="H12399" s="220"/>
      <c r="I12399" s="223"/>
    </row>
    <row r="12400" spans="1:9">
      <c r="A12400" s="230"/>
      <c r="B12400" s="230"/>
      <c r="C12400" s="231"/>
      <c r="D12400" s="223"/>
      <c r="E12400" s="227"/>
      <c r="F12400" s="230"/>
      <c r="H12400" s="220"/>
      <c r="I12400" s="223"/>
    </row>
    <row r="12401" spans="1:9">
      <c r="A12401" s="230"/>
      <c r="B12401" s="230"/>
      <c r="C12401" s="231"/>
      <c r="D12401" s="223"/>
      <c r="E12401" s="227"/>
      <c r="F12401" s="230"/>
      <c r="H12401" s="220"/>
      <c r="I12401" s="223"/>
    </row>
    <row r="12402" spans="1:9">
      <c r="A12402" s="230"/>
      <c r="B12402" s="230"/>
      <c r="C12402" s="231"/>
      <c r="D12402" s="223"/>
      <c r="E12402" s="227"/>
      <c r="F12402" s="230"/>
      <c r="H12402" s="220"/>
      <c r="I12402" s="223"/>
    </row>
    <row r="12403" spans="1:9">
      <c r="A12403" s="230"/>
      <c r="B12403" s="230"/>
      <c r="C12403" s="231"/>
      <c r="D12403" s="223"/>
      <c r="E12403" s="227"/>
      <c r="F12403" s="230"/>
      <c r="H12403" s="220"/>
      <c r="I12403" s="223"/>
    </row>
    <row r="12404" spans="1:9">
      <c r="A12404" s="230"/>
      <c r="B12404" s="230"/>
      <c r="C12404" s="231"/>
      <c r="D12404" s="223"/>
      <c r="E12404" s="227"/>
      <c r="F12404" s="230"/>
      <c r="H12404" s="220"/>
      <c r="I12404" s="223"/>
    </row>
    <row r="12405" spans="1:9">
      <c r="A12405" s="230"/>
      <c r="B12405" s="230"/>
      <c r="C12405" s="231"/>
      <c r="D12405" s="223"/>
      <c r="E12405" s="227"/>
      <c r="F12405" s="230"/>
      <c r="H12405" s="220"/>
      <c r="I12405" s="223"/>
    </row>
    <row r="12406" spans="1:9">
      <c r="A12406" s="230"/>
      <c r="B12406" s="230"/>
      <c r="C12406" s="231"/>
      <c r="D12406" s="223"/>
      <c r="E12406" s="227"/>
      <c r="F12406" s="230"/>
      <c r="H12406" s="220"/>
      <c r="I12406" s="223"/>
    </row>
    <row r="12407" spans="1:9">
      <c r="A12407" s="230"/>
      <c r="B12407" s="230"/>
      <c r="C12407" s="231"/>
      <c r="D12407" s="223"/>
      <c r="E12407" s="227"/>
      <c r="F12407" s="230"/>
      <c r="H12407" s="220"/>
      <c r="I12407" s="223"/>
    </row>
    <row r="12408" spans="1:9">
      <c r="A12408" s="230"/>
      <c r="B12408" s="230"/>
      <c r="C12408" s="231"/>
      <c r="D12408" s="223"/>
      <c r="E12408" s="227"/>
      <c r="F12408" s="230"/>
      <c r="H12408" s="220"/>
      <c r="I12408" s="223"/>
    </row>
    <row r="12409" spans="1:9">
      <c r="A12409" s="230"/>
      <c r="B12409" s="230"/>
      <c r="C12409" s="231"/>
      <c r="D12409" s="223"/>
      <c r="E12409" s="227"/>
      <c r="F12409" s="230"/>
      <c r="H12409" s="220"/>
      <c r="I12409" s="223"/>
    </row>
    <row r="12410" spans="1:9">
      <c r="A12410" s="230"/>
      <c r="B12410" s="230"/>
      <c r="C12410" s="231"/>
      <c r="D12410" s="223"/>
      <c r="E12410" s="227"/>
      <c r="F12410" s="230"/>
      <c r="H12410" s="220"/>
      <c r="I12410" s="223"/>
    </row>
    <row r="12411" spans="1:9">
      <c r="A12411" s="230"/>
      <c r="B12411" s="230"/>
      <c r="C12411" s="231"/>
      <c r="D12411" s="223"/>
      <c r="E12411" s="227"/>
      <c r="F12411" s="230"/>
      <c r="H12411" s="220"/>
      <c r="I12411" s="223"/>
    </row>
    <row r="12412" spans="1:9">
      <c r="A12412" s="230"/>
      <c r="B12412" s="230"/>
      <c r="C12412" s="231"/>
      <c r="D12412" s="223"/>
      <c r="E12412" s="227"/>
      <c r="F12412" s="230"/>
      <c r="H12412" s="220"/>
      <c r="I12412" s="223"/>
    </row>
    <row r="12413" spans="1:9">
      <c r="A12413" s="230"/>
      <c r="B12413" s="230"/>
      <c r="C12413" s="231"/>
      <c r="D12413" s="223"/>
      <c r="E12413" s="227"/>
      <c r="F12413" s="230"/>
      <c r="H12413" s="220"/>
      <c r="I12413" s="223"/>
    </row>
    <row r="12414" spans="1:9">
      <c r="A12414" s="230"/>
      <c r="B12414" s="230"/>
      <c r="C12414" s="231"/>
      <c r="D12414" s="223"/>
      <c r="E12414" s="227"/>
      <c r="F12414" s="230"/>
      <c r="H12414" s="220"/>
      <c r="I12414" s="223"/>
    </row>
    <row r="12415" spans="1:9">
      <c r="A12415" s="230"/>
      <c r="B12415" s="230"/>
      <c r="C12415" s="231"/>
      <c r="D12415" s="223"/>
      <c r="E12415" s="227"/>
      <c r="F12415" s="230"/>
      <c r="H12415" s="220"/>
      <c r="I12415" s="223"/>
    </row>
    <row r="12416" spans="1:9">
      <c r="A12416" s="230"/>
      <c r="B12416" s="230"/>
      <c r="C12416" s="231"/>
      <c r="D12416" s="223"/>
      <c r="E12416" s="227"/>
      <c r="F12416" s="230"/>
      <c r="H12416" s="220"/>
      <c r="I12416" s="223"/>
    </row>
    <row r="12417" spans="1:9">
      <c r="A12417" s="230"/>
      <c r="B12417" s="230"/>
      <c r="C12417" s="231"/>
      <c r="D12417" s="223"/>
      <c r="E12417" s="227"/>
      <c r="F12417" s="230"/>
      <c r="H12417" s="220"/>
      <c r="I12417" s="223"/>
    </row>
    <row r="12418" spans="1:9">
      <c r="A12418" s="230"/>
      <c r="B12418" s="230"/>
      <c r="C12418" s="231"/>
      <c r="D12418" s="223"/>
      <c r="E12418" s="227"/>
      <c r="F12418" s="230"/>
      <c r="H12418" s="220"/>
      <c r="I12418" s="223"/>
    </row>
    <row r="12419" spans="1:9">
      <c r="A12419" s="230"/>
      <c r="B12419" s="230"/>
      <c r="C12419" s="231"/>
      <c r="D12419" s="223"/>
      <c r="E12419" s="227"/>
      <c r="F12419" s="230"/>
      <c r="H12419" s="220"/>
      <c r="I12419" s="223"/>
    </row>
    <row r="12420" spans="1:9">
      <c r="A12420" s="230"/>
      <c r="B12420" s="230"/>
      <c r="C12420" s="231"/>
      <c r="D12420" s="223"/>
      <c r="E12420" s="227"/>
      <c r="F12420" s="230"/>
      <c r="H12420" s="220"/>
      <c r="I12420" s="223"/>
    </row>
    <row r="12421" spans="1:9">
      <c r="A12421" s="230"/>
      <c r="B12421" s="230"/>
      <c r="C12421" s="231"/>
      <c r="D12421" s="223"/>
      <c r="E12421" s="227"/>
      <c r="F12421" s="230"/>
      <c r="H12421" s="220"/>
      <c r="I12421" s="223"/>
    </row>
    <row r="12422" spans="1:9">
      <c r="A12422" s="230"/>
      <c r="B12422" s="230"/>
      <c r="C12422" s="231"/>
      <c r="D12422" s="223"/>
      <c r="E12422" s="227"/>
      <c r="F12422" s="230"/>
      <c r="H12422" s="220"/>
      <c r="I12422" s="223"/>
    </row>
    <row r="12423" spans="1:9">
      <c r="A12423" s="230"/>
      <c r="B12423" s="230"/>
      <c r="C12423" s="231"/>
      <c r="D12423" s="223"/>
      <c r="E12423" s="227"/>
      <c r="F12423" s="230"/>
      <c r="H12423" s="220"/>
      <c r="I12423" s="223"/>
    </row>
    <row r="12424" spans="1:9">
      <c r="A12424" s="230"/>
      <c r="B12424" s="230"/>
      <c r="C12424" s="231"/>
      <c r="D12424" s="223"/>
      <c r="E12424" s="227"/>
      <c r="F12424" s="230"/>
      <c r="H12424" s="220"/>
      <c r="I12424" s="223"/>
    </row>
    <row r="12425" spans="1:9">
      <c r="A12425" s="230"/>
      <c r="B12425" s="230"/>
      <c r="C12425" s="231"/>
      <c r="D12425" s="223"/>
      <c r="E12425" s="227"/>
      <c r="F12425" s="230"/>
      <c r="H12425" s="220"/>
      <c r="I12425" s="223"/>
    </row>
    <row r="12426" spans="1:9">
      <c r="A12426" s="230"/>
      <c r="B12426" s="230"/>
      <c r="C12426" s="231"/>
      <c r="D12426" s="223"/>
      <c r="E12426" s="227"/>
      <c r="F12426" s="230"/>
      <c r="H12426" s="220"/>
      <c r="I12426" s="223"/>
    </row>
    <row r="12427" spans="1:9">
      <c r="A12427" s="230"/>
      <c r="B12427" s="230"/>
      <c r="C12427" s="231"/>
      <c r="D12427" s="223"/>
      <c r="E12427" s="227"/>
      <c r="F12427" s="230"/>
      <c r="H12427" s="220"/>
      <c r="I12427" s="223"/>
    </row>
    <row r="12428" spans="1:9">
      <c r="A12428" s="230"/>
      <c r="B12428" s="230"/>
      <c r="C12428" s="231"/>
      <c r="D12428" s="223"/>
      <c r="E12428" s="227"/>
      <c r="F12428" s="230"/>
      <c r="H12428" s="220"/>
      <c r="I12428" s="223"/>
    </row>
    <row r="12429" spans="1:9">
      <c r="A12429" s="230"/>
      <c r="B12429" s="230"/>
      <c r="C12429" s="231"/>
      <c r="D12429" s="223"/>
      <c r="E12429" s="227"/>
      <c r="F12429" s="230"/>
      <c r="H12429" s="220"/>
      <c r="I12429" s="223"/>
    </row>
    <row r="12430" spans="1:9">
      <c r="A12430" s="230"/>
      <c r="B12430" s="230"/>
      <c r="C12430" s="231"/>
      <c r="D12430" s="223"/>
      <c r="E12430" s="227"/>
      <c r="F12430" s="230"/>
      <c r="H12430" s="220"/>
      <c r="I12430" s="223"/>
    </row>
    <row r="12431" spans="1:9">
      <c r="A12431" s="230"/>
      <c r="B12431" s="230"/>
      <c r="C12431" s="231"/>
      <c r="D12431" s="223"/>
      <c r="E12431" s="227"/>
      <c r="F12431" s="230"/>
      <c r="H12431" s="220"/>
      <c r="I12431" s="223"/>
    </row>
    <row r="12432" spans="1:9">
      <c r="A12432" s="230"/>
      <c r="B12432" s="230"/>
      <c r="C12432" s="231"/>
      <c r="D12432" s="223"/>
      <c r="E12432" s="227"/>
      <c r="F12432" s="230"/>
      <c r="H12432" s="220"/>
      <c r="I12432" s="223"/>
    </row>
    <row r="12433" spans="1:9">
      <c r="A12433" s="230"/>
      <c r="B12433" s="230"/>
      <c r="C12433" s="231"/>
      <c r="D12433" s="223"/>
      <c r="E12433" s="227"/>
      <c r="F12433" s="230"/>
      <c r="H12433" s="220"/>
      <c r="I12433" s="223"/>
    </row>
    <row r="12434" spans="1:9">
      <c r="A12434" s="230"/>
      <c r="B12434" s="230"/>
      <c r="C12434" s="231"/>
      <c r="D12434" s="223"/>
      <c r="E12434" s="227"/>
      <c r="F12434" s="230"/>
      <c r="H12434" s="220"/>
      <c r="I12434" s="223"/>
    </row>
    <row r="12435" spans="1:9">
      <c r="A12435" s="230"/>
      <c r="B12435" s="230"/>
      <c r="C12435" s="231"/>
      <c r="D12435" s="223"/>
      <c r="E12435" s="227"/>
      <c r="F12435" s="230"/>
      <c r="H12435" s="220"/>
      <c r="I12435" s="223"/>
    </row>
    <row r="12436" spans="1:9">
      <c r="A12436" s="230"/>
      <c r="B12436" s="230"/>
      <c r="C12436" s="231"/>
      <c r="D12436" s="223"/>
      <c r="E12436" s="227"/>
      <c r="F12436" s="230"/>
      <c r="H12436" s="220"/>
      <c r="I12436" s="223"/>
    </row>
    <row r="12437" spans="1:9">
      <c r="A12437" s="230"/>
      <c r="B12437" s="230"/>
      <c r="C12437" s="231"/>
      <c r="D12437" s="223"/>
      <c r="E12437" s="227"/>
      <c r="F12437" s="230"/>
      <c r="H12437" s="220"/>
      <c r="I12437" s="223"/>
    </row>
    <row r="12438" spans="1:9">
      <c r="A12438" s="230"/>
      <c r="B12438" s="230"/>
      <c r="C12438" s="231"/>
      <c r="D12438" s="223"/>
      <c r="E12438" s="227"/>
      <c r="F12438" s="230"/>
      <c r="H12438" s="220"/>
      <c r="I12438" s="223"/>
    </row>
    <row r="12439" spans="1:9">
      <c r="A12439" s="230"/>
      <c r="B12439" s="230"/>
      <c r="C12439" s="231"/>
      <c r="D12439" s="223"/>
      <c r="E12439" s="227"/>
      <c r="F12439" s="230"/>
      <c r="H12439" s="220"/>
      <c r="I12439" s="223"/>
    </row>
    <row r="12440" spans="1:9">
      <c r="A12440" s="230"/>
      <c r="B12440" s="230"/>
      <c r="C12440" s="231"/>
      <c r="D12440" s="223"/>
      <c r="E12440" s="227"/>
      <c r="F12440" s="230"/>
      <c r="H12440" s="220"/>
      <c r="I12440" s="223"/>
    </row>
    <row r="12441" spans="1:9">
      <c r="A12441" s="230"/>
      <c r="B12441" s="230"/>
      <c r="C12441" s="231"/>
      <c r="D12441" s="223"/>
      <c r="E12441" s="227"/>
      <c r="F12441" s="230"/>
      <c r="H12441" s="220"/>
      <c r="I12441" s="223"/>
    </row>
    <row r="12442" spans="1:9">
      <c r="A12442" s="230"/>
      <c r="B12442" s="230"/>
      <c r="C12442" s="231"/>
      <c r="D12442" s="223"/>
      <c r="E12442" s="227"/>
      <c r="F12442" s="230"/>
      <c r="H12442" s="220"/>
      <c r="I12442" s="223"/>
    </row>
    <row r="12443" spans="1:9">
      <c r="A12443" s="230"/>
      <c r="B12443" s="230"/>
      <c r="C12443" s="231"/>
      <c r="D12443" s="223"/>
      <c r="E12443" s="227"/>
      <c r="F12443" s="230"/>
      <c r="H12443" s="220"/>
      <c r="I12443" s="223"/>
    </row>
    <row r="12444" spans="1:9">
      <c r="A12444" s="230"/>
      <c r="B12444" s="230"/>
      <c r="C12444" s="231"/>
      <c r="D12444" s="223"/>
      <c r="E12444" s="227"/>
      <c r="F12444" s="230"/>
      <c r="H12444" s="220"/>
      <c r="I12444" s="223"/>
    </row>
    <row r="12445" spans="1:9">
      <c r="A12445" s="230"/>
      <c r="B12445" s="230"/>
      <c r="C12445" s="231"/>
      <c r="D12445" s="223"/>
      <c r="E12445" s="227"/>
      <c r="F12445" s="230"/>
      <c r="H12445" s="220"/>
      <c r="I12445" s="223"/>
    </row>
    <row r="12446" spans="1:9">
      <c r="A12446" s="230"/>
      <c r="B12446" s="230"/>
      <c r="C12446" s="231"/>
      <c r="D12446" s="223"/>
      <c r="E12446" s="227"/>
      <c r="F12446" s="230"/>
      <c r="H12446" s="220"/>
      <c r="I12446" s="223"/>
    </row>
    <row r="12447" spans="1:9">
      <c r="A12447" s="230"/>
      <c r="B12447" s="230"/>
      <c r="C12447" s="231"/>
      <c r="D12447" s="223"/>
      <c r="E12447" s="227"/>
      <c r="F12447" s="230"/>
      <c r="H12447" s="220"/>
      <c r="I12447" s="223"/>
    </row>
    <row r="12448" spans="1:9">
      <c r="A12448" s="230"/>
      <c r="B12448" s="230"/>
      <c r="C12448" s="231"/>
      <c r="D12448" s="223"/>
      <c r="E12448" s="227"/>
      <c r="F12448" s="230"/>
      <c r="H12448" s="220"/>
      <c r="I12448" s="223"/>
    </row>
    <row r="12449" spans="1:9">
      <c r="A12449" s="230"/>
      <c r="B12449" s="230"/>
      <c r="C12449" s="231"/>
      <c r="D12449" s="223"/>
      <c r="E12449" s="227"/>
      <c r="F12449" s="230"/>
      <c r="H12449" s="220"/>
      <c r="I12449" s="223"/>
    </row>
    <row r="12450" spans="1:9">
      <c r="A12450" s="230"/>
      <c r="B12450" s="230"/>
      <c r="C12450" s="231"/>
      <c r="D12450" s="223"/>
      <c r="E12450" s="227"/>
      <c r="F12450" s="230"/>
      <c r="H12450" s="220"/>
      <c r="I12450" s="223"/>
    </row>
    <row r="12451" spans="1:9">
      <c r="A12451" s="230"/>
      <c r="B12451" s="230"/>
      <c r="C12451" s="231"/>
      <c r="D12451" s="223"/>
      <c r="E12451" s="227"/>
      <c r="F12451" s="230"/>
      <c r="H12451" s="220"/>
      <c r="I12451" s="223"/>
    </row>
    <row r="12452" spans="1:9">
      <c r="A12452" s="230"/>
      <c r="B12452" s="230"/>
      <c r="C12452" s="231"/>
      <c r="D12452" s="223"/>
      <c r="E12452" s="227"/>
      <c r="F12452" s="230"/>
      <c r="H12452" s="220"/>
      <c r="I12452" s="223"/>
    </row>
    <row r="12453" spans="1:9">
      <c r="A12453" s="230"/>
      <c r="B12453" s="230"/>
      <c r="C12453" s="231"/>
      <c r="D12453" s="223"/>
      <c r="E12453" s="227"/>
      <c r="F12453" s="230"/>
      <c r="H12453" s="220"/>
      <c r="I12453" s="223"/>
    </row>
    <row r="12454" spans="1:9">
      <c r="A12454" s="230"/>
      <c r="B12454" s="230"/>
      <c r="C12454" s="231"/>
      <c r="D12454" s="223"/>
      <c r="E12454" s="227"/>
      <c r="F12454" s="230"/>
      <c r="H12454" s="220"/>
      <c r="I12454" s="223"/>
    </row>
    <row r="12455" spans="1:9">
      <c r="A12455" s="230"/>
      <c r="B12455" s="230"/>
      <c r="C12455" s="231"/>
      <c r="D12455" s="223"/>
      <c r="E12455" s="227"/>
      <c r="F12455" s="230"/>
      <c r="H12455" s="220"/>
      <c r="I12455" s="223"/>
    </row>
    <row r="12456" spans="1:9">
      <c r="A12456" s="230"/>
      <c r="B12456" s="230"/>
      <c r="C12456" s="231"/>
      <c r="D12456" s="223"/>
      <c r="E12456" s="227"/>
      <c r="F12456" s="230"/>
      <c r="H12456" s="220"/>
      <c r="I12456" s="223"/>
    </row>
    <row r="12457" spans="1:9">
      <c r="A12457" s="230"/>
      <c r="B12457" s="230"/>
      <c r="C12457" s="231"/>
      <c r="D12457" s="223"/>
      <c r="E12457" s="227"/>
      <c r="F12457" s="230"/>
      <c r="H12457" s="220"/>
      <c r="I12457" s="223"/>
    </row>
    <row r="12458" spans="1:9">
      <c r="A12458" s="230"/>
      <c r="B12458" s="230"/>
      <c r="C12458" s="231"/>
      <c r="D12458" s="223"/>
      <c r="E12458" s="227"/>
      <c r="F12458" s="230"/>
      <c r="H12458" s="220"/>
      <c r="I12458" s="223"/>
    </row>
    <row r="12459" spans="1:9">
      <c r="A12459" s="230"/>
      <c r="B12459" s="230"/>
      <c r="C12459" s="231"/>
      <c r="D12459" s="223"/>
      <c r="E12459" s="227"/>
      <c r="F12459" s="230"/>
      <c r="H12459" s="220"/>
      <c r="I12459" s="223"/>
    </row>
    <row r="12460" spans="1:9">
      <c r="A12460" s="230"/>
      <c r="B12460" s="230"/>
      <c r="C12460" s="231"/>
      <c r="D12460" s="223"/>
      <c r="E12460" s="227"/>
      <c r="F12460" s="230"/>
      <c r="H12460" s="220"/>
      <c r="I12460" s="223"/>
    </row>
    <row r="12461" spans="1:9">
      <c r="A12461" s="230"/>
      <c r="B12461" s="230"/>
      <c r="C12461" s="231"/>
      <c r="D12461" s="223"/>
      <c r="E12461" s="227"/>
      <c r="F12461" s="230"/>
      <c r="H12461" s="220"/>
      <c r="I12461" s="223"/>
    </row>
    <row r="12462" spans="1:9">
      <c r="A12462" s="230"/>
      <c r="B12462" s="230"/>
      <c r="C12462" s="231"/>
      <c r="D12462" s="223"/>
      <c r="E12462" s="227"/>
      <c r="F12462" s="230"/>
      <c r="H12462" s="220"/>
      <c r="I12462" s="223"/>
    </row>
    <row r="12463" spans="1:9">
      <c r="A12463" s="230"/>
      <c r="B12463" s="230"/>
      <c r="C12463" s="231"/>
      <c r="D12463" s="223"/>
      <c r="E12463" s="227"/>
      <c r="F12463" s="230"/>
      <c r="H12463" s="220"/>
      <c r="I12463" s="223"/>
    </row>
    <row r="12464" spans="1:9">
      <c r="A12464" s="230"/>
      <c r="B12464" s="230"/>
      <c r="C12464" s="231"/>
      <c r="D12464" s="223"/>
      <c r="E12464" s="227"/>
      <c r="F12464" s="230"/>
      <c r="H12464" s="220"/>
      <c r="I12464" s="223"/>
    </row>
    <row r="12465" spans="1:9">
      <c r="A12465" s="230"/>
      <c r="B12465" s="230"/>
      <c r="C12465" s="231"/>
      <c r="D12465" s="223"/>
      <c r="E12465" s="227"/>
      <c r="F12465" s="230"/>
      <c r="H12465" s="220"/>
      <c r="I12465" s="223"/>
    </row>
    <row r="12466" spans="1:9">
      <c r="A12466" s="230"/>
      <c r="B12466" s="230"/>
      <c r="C12466" s="231"/>
      <c r="D12466" s="223"/>
      <c r="E12466" s="227"/>
      <c r="F12466" s="230"/>
      <c r="H12466" s="220"/>
      <c r="I12466" s="223"/>
    </row>
    <row r="12467" spans="1:9">
      <c r="A12467" s="230"/>
      <c r="B12467" s="230"/>
      <c r="C12467" s="231"/>
      <c r="D12467" s="223"/>
      <c r="E12467" s="227"/>
      <c r="F12467" s="230"/>
      <c r="H12467" s="220"/>
      <c r="I12467" s="223"/>
    </row>
    <row r="12468" spans="1:9">
      <c r="A12468" s="230"/>
      <c r="B12468" s="230"/>
      <c r="C12468" s="231"/>
      <c r="D12468" s="223"/>
      <c r="E12468" s="227"/>
      <c r="F12468" s="230"/>
      <c r="H12468" s="220"/>
      <c r="I12468" s="223"/>
    </row>
    <row r="12469" spans="1:9">
      <c r="A12469" s="230"/>
      <c r="B12469" s="230"/>
      <c r="C12469" s="231"/>
      <c r="D12469" s="223"/>
      <c r="E12469" s="227"/>
      <c r="F12469" s="230"/>
      <c r="H12469" s="220"/>
      <c r="I12469" s="223"/>
    </row>
    <row r="12470" spans="1:9">
      <c r="A12470" s="230"/>
      <c r="B12470" s="230"/>
      <c r="C12470" s="231"/>
      <c r="D12470" s="223"/>
      <c r="E12470" s="227"/>
      <c r="F12470" s="230"/>
      <c r="H12470" s="220"/>
      <c r="I12470" s="223"/>
    </row>
    <row r="12471" spans="1:9">
      <c r="A12471" s="230"/>
      <c r="B12471" s="230"/>
      <c r="C12471" s="231"/>
      <c r="D12471" s="223"/>
      <c r="E12471" s="227"/>
      <c r="F12471" s="230"/>
      <c r="H12471" s="220"/>
      <c r="I12471" s="223"/>
    </row>
    <row r="12472" spans="1:9">
      <c r="A12472" s="230"/>
      <c r="B12472" s="230"/>
      <c r="C12472" s="231"/>
      <c r="D12472" s="223"/>
      <c r="E12472" s="227"/>
      <c r="F12472" s="230"/>
      <c r="H12472" s="220"/>
      <c r="I12472" s="223"/>
    </row>
    <row r="12473" spans="1:9">
      <c r="A12473" s="230"/>
      <c r="B12473" s="230"/>
      <c r="C12473" s="231"/>
      <c r="D12473" s="223"/>
      <c r="E12473" s="227"/>
      <c r="F12473" s="230"/>
      <c r="H12473" s="220"/>
      <c r="I12473" s="223"/>
    </row>
    <row r="12474" spans="1:9">
      <c r="A12474" s="230"/>
      <c r="B12474" s="230"/>
      <c r="C12474" s="231"/>
      <c r="D12474" s="223"/>
      <c r="E12474" s="227"/>
      <c r="F12474" s="230"/>
      <c r="H12474" s="220"/>
      <c r="I12474" s="223"/>
    </row>
    <row r="12475" spans="1:9">
      <c r="A12475" s="230"/>
      <c r="B12475" s="230"/>
      <c r="C12475" s="231"/>
      <c r="D12475" s="223"/>
      <c r="E12475" s="227"/>
      <c r="F12475" s="230"/>
      <c r="H12475" s="220"/>
      <c r="I12475" s="223"/>
    </row>
    <row r="12476" spans="1:9">
      <c r="A12476" s="230"/>
      <c r="B12476" s="230"/>
      <c r="C12476" s="231"/>
      <c r="D12476" s="223"/>
      <c r="E12476" s="227"/>
      <c r="F12476" s="230"/>
      <c r="H12476" s="220"/>
      <c r="I12476" s="223"/>
    </row>
    <row r="12477" spans="1:9">
      <c r="A12477" s="230"/>
      <c r="B12477" s="230"/>
      <c r="C12477" s="231"/>
      <c r="D12477" s="223"/>
      <c r="E12477" s="227"/>
      <c r="F12477" s="230"/>
      <c r="H12477" s="220"/>
      <c r="I12477" s="223"/>
    </row>
    <row r="12478" spans="1:9">
      <c r="A12478" s="230"/>
      <c r="B12478" s="230"/>
      <c r="C12478" s="231"/>
      <c r="D12478" s="223"/>
      <c r="E12478" s="227"/>
      <c r="F12478" s="230"/>
      <c r="H12478" s="220"/>
      <c r="I12478" s="223"/>
    </row>
    <row r="12479" spans="1:9">
      <c r="A12479" s="230"/>
      <c r="B12479" s="230"/>
      <c r="C12479" s="231"/>
      <c r="D12479" s="223"/>
      <c r="E12479" s="227"/>
      <c r="F12479" s="230"/>
      <c r="H12479" s="220"/>
      <c r="I12479" s="223"/>
    </row>
    <row r="12480" spans="1:9">
      <c r="A12480" s="230"/>
      <c r="B12480" s="230"/>
      <c r="C12480" s="231"/>
      <c r="D12480" s="223"/>
      <c r="E12480" s="227"/>
      <c r="F12480" s="230"/>
      <c r="H12480" s="220"/>
      <c r="I12480" s="223"/>
    </row>
    <row r="12481" spans="1:9">
      <c r="A12481" s="230"/>
      <c r="B12481" s="230"/>
      <c r="C12481" s="231"/>
      <c r="D12481" s="223"/>
      <c r="E12481" s="227"/>
      <c r="F12481" s="230"/>
      <c r="H12481" s="220"/>
      <c r="I12481" s="223"/>
    </row>
    <row r="12482" spans="1:9">
      <c r="A12482" s="230"/>
      <c r="B12482" s="230"/>
      <c r="C12482" s="231"/>
      <c r="D12482" s="223"/>
      <c r="E12482" s="227"/>
      <c r="F12482" s="230"/>
      <c r="H12482" s="220"/>
      <c r="I12482" s="223"/>
    </row>
    <row r="12483" spans="1:9">
      <c r="A12483" s="230"/>
      <c r="B12483" s="230"/>
      <c r="C12483" s="231"/>
      <c r="D12483" s="223"/>
      <c r="E12483" s="227"/>
      <c r="F12483" s="230"/>
      <c r="H12483" s="220"/>
      <c r="I12483" s="223"/>
    </row>
    <row r="12484" spans="1:9">
      <c r="A12484" s="230"/>
      <c r="B12484" s="230"/>
      <c r="C12484" s="231"/>
      <c r="D12484" s="223"/>
      <c r="E12484" s="227"/>
      <c r="F12484" s="230"/>
      <c r="H12484" s="220"/>
      <c r="I12484" s="223"/>
    </row>
    <row r="12485" spans="1:9">
      <c r="A12485" s="230"/>
      <c r="B12485" s="230"/>
      <c r="C12485" s="231"/>
      <c r="D12485" s="223"/>
      <c r="E12485" s="227"/>
      <c r="F12485" s="230"/>
      <c r="H12485" s="220"/>
      <c r="I12485" s="223"/>
    </row>
    <row r="12486" spans="1:9">
      <c r="A12486" s="230"/>
      <c r="B12486" s="230"/>
      <c r="C12486" s="231"/>
      <c r="D12486" s="223"/>
      <c r="E12486" s="227"/>
      <c r="F12486" s="230"/>
      <c r="H12486" s="220"/>
      <c r="I12486" s="223"/>
    </row>
    <row r="12487" spans="1:9">
      <c r="A12487" s="230"/>
      <c r="B12487" s="230"/>
      <c r="C12487" s="231"/>
      <c r="D12487" s="223"/>
      <c r="E12487" s="227"/>
      <c r="F12487" s="230"/>
      <c r="H12487" s="220"/>
      <c r="I12487" s="223"/>
    </row>
    <row r="12488" spans="1:9">
      <c r="A12488" s="230"/>
      <c r="B12488" s="230"/>
      <c r="C12488" s="231"/>
      <c r="D12488" s="223"/>
      <c r="E12488" s="227"/>
      <c r="F12488" s="230"/>
      <c r="H12488" s="220"/>
      <c r="I12488" s="223"/>
    </row>
    <row r="12489" spans="1:9">
      <c r="A12489" s="230"/>
      <c r="B12489" s="230"/>
      <c r="C12489" s="231"/>
      <c r="D12489" s="223"/>
      <c r="E12489" s="227"/>
      <c r="F12489" s="230"/>
      <c r="H12489" s="220"/>
      <c r="I12489" s="223"/>
    </row>
    <row r="12490" spans="1:9">
      <c r="A12490" s="230"/>
      <c r="B12490" s="230"/>
      <c r="C12490" s="231"/>
      <c r="D12490" s="223"/>
      <c r="E12490" s="227"/>
      <c r="F12490" s="230"/>
      <c r="H12490" s="220"/>
      <c r="I12490" s="223"/>
    </row>
    <row r="12491" spans="1:9">
      <c r="A12491" s="230"/>
      <c r="B12491" s="230"/>
      <c r="C12491" s="231"/>
      <c r="D12491" s="223"/>
      <c r="E12491" s="227"/>
      <c r="F12491" s="230"/>
      <c r="H12491" s="220"/>
      <c r="I12491" s="223"/>
    </row>
    <row r="12492" spans="1:9">
      <c r="A12492" s="230"/>
      <c r="B12492" s="230"/>
      <c r="C12492" s="231"/>
      <c r="D12492" s="223"/>
      <c r="E12492" s="227"/>
      <c r="F12492" s="230"/>
      <c r="H12492" s="220"/>
      <c r="I12492" s="223"/>
    </row>
    <row r="12493" spans="1:9">
      <c r="A12493" s="230"/>
      <c r="B12493" s="230"/>
      <c r="C12493" s="231"/>
      <c r="D12493" s="223"/>
      <c r="E12493" s="227"/>
      <c r="F12493" s="230"/>
      <c r="H12493" s="220"/>
      <c r="I12493" s="223"/>
    </row>
    <row r="12494" spans="1:9">
      <c r="A12494" s="230"/>
      <c r="B12494" s="230"/>
      <c r="C12494" s="231"/>
      <c r="D12494" s="223"/>
      <c r="E12494" s="227"/>
      <c r="F12494" s="230"/>
      <c r="H12494" s="220"/>
      <c r="I12494" s="223"/>
    </row>
    <row r="12495" spans="1:9">
      <c r="A12495" s="230"/>
      <c r="B12495" s="230"/>
      <c r="C12495" s="231"/>
      <c r="D12495" s="223"/>
      <c r="E12495" s="227"/>
      <c r="F12495" s="230"/>
      <c r="H12495" s="220"/>
      <c r="I12495" s="223"/>
    </row>
    <row r="12496" spans="1:9">
      <c r="A12496" s="230"/>
      <c r="B12496" s="230"/>
      <c r="C12496" s="231"/>
      <c r="D12496" s="223"/>
      <c r="E12496" s="227"/>
      <c r="F12496" s="230"/>
      <c r="H12496" s="220"/>
      <c r="I12496" s="223"/>
    </row>
    <row r="12497" spans="1:9">
      <c r="A12497" s="230"/>
      <c r="B12497" s="230"/>
      <c r="C12497" s="231"/>
      <c r="D12497" s="223"/>
      <c r="E12497" s="227"/>
      <c r="F12497" s="230"/>
      <c r="H12497" s="220"/>
      <c r="I12497" s="223"/>
    </row>
    <row r="12498" spans="1:9">
      <c r="A12498" s="230"/>
      <c r="B12498" s="230"/>
      <c r="C12498" s="231"/>
      <c r="D12498" s="223"/>
      <c r="E12498" s="227"/>
      <c r="F12498" s="230"/>
      <c r="H12498" s="220"/>
      <c r="I12498" s="223"/>
    </row>
    <row r="12499" spans="1:9">
      <c r="A12499" s="230"/>
      <c r="B12499" s="230"/>
      <c r="C12499" s="231"/>
      <c r="D12499" s="223"/>
      <c r="E12499" s="227"/>
      <c r="F12499" s="230"/>
      <c r="H12499" s="220"/>
      <c r="I12499" s="223"/>
    </row>
    <row r="12500" spans="1:9">
      <c r="A12500" s="230"/>
      <c r="B12500" s="230"/>
      <c r="C12500" s="231"/>
      <c r="D12500" s="223"/>
      <c r="E12500" s="227"/>
      <c r="F12500" s="230"/>
      <c r="H12500" s="220"/>
      <c r="I12500" s="223"/>
    </row>
    <row r="12501" spans="1:9">
      <c r="A12501" s="230"/>
      <c r="B12501" s="230"/>
      <c r="C12501" s="231"/>
      <c r="D12501" s="223"/>
      <c r="E12501" s="227"/>
      <c r="F12501" s="230"/>
      <c r="H12501" s="220"/>
      <c r="I12501" s="223"/>
    </row>
    <row r="12502" spans="1:9">
      <c r="A12502" s="230"/>
      <c r="B12502" s="230"/>
      <c r="C12502" s="231"/>
      <c r="D12502" s="223"/>
      <c r="E12502" s="227"/>
      <c r="F12502" s="230"/>
      <c r="H12502" s="220"/>
      <c r="I12502" s="223"/>
    </row>
    <row r="12503" spans="1:9">
      <c r="A12503" s="230"/>
      <c r="B12503" s="230"/>
      <c r="C12503" s="231"/>
      <c r="D12503" s="223"/>
      <c r="E12503" s="227"/>
      <c r="F12503" s="230"/>
      <c r="H12503" s="220"/>
      <c r="I12503" s="223"/>
    </row>
    <row r="12504" spans="1:9">
      <c r="A12504" s="230"/>
      <c r="B12504" s="230"/>
      <c r="C12504" s="231"/>
      <c r="D12504" s="223"/>
      <c r="E12504" s="227"/>
      <c r="F12504" s="230"/>
      <c r="H12504" s="220"/>
      <c r="I12504" s="223"/>
    </row>
    <row r="12505" spans="1:9">
      <c r="A12505" s="230"/>
      <c r="B12505" s="230"/>
      <c r="C12505" s="231"/>
      <c r="D12505" s="223"/>
      <c r="E12505" s="227"/>
      <c r="F12505" s="230"/>
      <c r="H12505" s="220"/>
      <c r="I12505" s="223"/>
    </row>
    <row r="12506" spans="1:9">
      <c r="A12506" s="230"/>
      <c r="B12506" s="230"/>
      <c r="C12506" s="231"/>
      <c r="D12506" s="223"/>
      <c r="E12506" s="227"/>
      <c r="F12506" s="230"/>
      <c r="H12506" s="220"/>
      <c r="I12506" s="223"/>
    </row>
    <row r="12507" spans="1:9">
      <c r="A12507" s="230"/>
      <c r="B12507" s="230"/>
      <c r="C12507" s="231"/>
      <c r="D12507" s="223"/>
      <c r="E12507" s="227"/>
      <c r="F12507" s="230"/>
      <c r="H12507" s="220"/>
      <c r="I12507" s="223"/>
    </row>
    <row r="12508" spans="1:9">
      <c r="A12508" s="230"/>
      <c r="B12508" s="230"/>
      <c r="C12508" s="231"/>
      <c r="D12508" s="223"/>
      <c r="E12508" s="227"/>
      <c r="F12508" s="230"/>
      <c r="H12508" s="220"/>
      <c r="I12508" s="223"/>
    </row>
    <row r="12509" spans="1:9">
      <c r="A12509" s="230"/>
      <c r="B12509" s="230"/>
      <c r="C12509" s="231"/>
      <c r="D12509" s="223"/>
      <c r="E12509" s="227"/>
      <c r="F12509" s="230"/>
      <c r="H12509" s="220"/>
      <c r="I12509" s="223"/>
    </row>
    <row r="12510" spans="1:9">
      <c r="A12510" s="230"/>
      <c r="B12510" s="230"/>
      <c r="C12510" s="231"/>
      <c r="D12510" s="223"/>
      <c r="E12510" s="227"/>
      <c r="F12510" s="230"/>
      <c r="H12510" s="220"/>
      <c r="I12510" s="223"/>
    </row>
    <row r="12511" spans="1:9">
      <c r="A12511" s="230"/>
      <c r="B12511" s="230"/>
      <c r="C12511" s="231"/>
      <c r="D12511" s="223"/>
      <c r="E12511" s="227"/>
      <c r="F12511" s="230"/>
      <c r="H12511" s="220"/>
      <c r="I12511" s="223"/>
    </row>
    <row r="12512" spans="1:9">
      <c r="A12512" s="230"/>
      <c r="B12512" s="230"/>
      <c r="C12512" s="231"/>
      <c r="D12512" s="223"/>
      <c r="E12512" s="227"/>
      <c r="F12512" s="230"/>
      <c r="H12512" s="220"/>
      <c r="I12512" s="223"/>
    </row>
    <row r="12513" spans="1:9">
      <c r="A12513" s="230"/>
      <c r="B12513" s="230"/>
      <c r="C12513" s="231"/>
      <c r="D12513" s="223"/>
      <c r="E12513" s="227"/>
      <c r="F12513" s="230"/>
      <c r="H12513" s="220"/>
      <c r="I12513" s="223"/>
    </row>
    <row r="12514" spans="1:9">
      <c r="A12514" s="230"/>
      <c r="B12514" s="230"/>
      <c r="C12514" s="231"/>
      <c r="D12514" s="223"/>
      <c r="E12514" s="227"/>
      <c r="F12514" s="230"/>
      <c r="H12514" s="220"/>
      <c r="I12514" s="223"/>
    </row>
    <row r="12515" spans="1:9">
      <c r="A12515" s="230"/>
      <c r="B12515" s="230"/>
      <c r="C12515" s="231"/>
      <c r="D12515" s="223"/>
      <c r="E12515" s="227"/>
      <c r="F12515" s="230"/>
      <c r="H12515" s="220"/>
      <c r="I12515" s="223"/>
    </row>
    <row r="12516" spans="1:9">
      <c r="A12516" s="230"/>
      <c r="B12516" s="230"/>
      <c r="C12516" s="231"/>
      <c r="D12516" s="223"/>
      <c r="E12516" s="227"/>
      <c r="F12516" s="230"/>
      <c r="H12516" s="220"/>
      <c r="I12516" s="223"/>
    </row>
    <row r="12517" spans="1:9">
      <c r="A12517" s="230"/>
      <c r="B12517" s="230"/>
      <c r="C12517" s="231"/>
      <c r="D12517" s="223"/>
      <c r="E12517" s="227"/>
      <c r="F12517" s="230"/>
      <c r="H12517" s="220"/>
      <c r="I12517" s="223"/>
    </row>
    <row r="12518" spans="1:9">
      <c r="A12518" s="230"/>
      <c r="B12518" s="230"/>
      <c r="C12518" s="231"/>
      <c r="D12518" s="223"/>
      <c r="E12518" s="227"/>
      <c r="F12518" s="230"/>
      <c r="H12518" s="220"/>
      <c r="I12518" s="223"/>
    </row>
    <row r="12519" spans="1:9">
      <c r="A12519" s="230"/>
      <c r="B12519" s="230"/>
      <c r="C12519" s="231"/>
      <c r="D12519" s="223"/>
      <c r="E12519" s="227"/>
      <c r="F12519" s="230"/>
      <c r="H12519" s="220"/>
      <c r="I12519" s="223"/>
    </row>
    <row r="12520" spans="1:9">
      <c r="A12520" s="230"/>
      <c r="B12520" s="230"/>
      <c r="C12520" s="231"/>
      <c r="D12520" s="223"/>
      <c r="E12520" s="227"/>
      <c r="F12520" s="230"/>
      <c r="H12520" s="220"/>
      <c r="I12520" s="223"/>
    </row>
    <row r="12521" spans="1:9">
      <c r="A12521" s="230"/>
      <c r="B12521" s="230"/>
      <c r="C12521" s="231"/>
      <c r="D12521" s="223"/>
      <c r="E12521" s="227"/>
      <c r="F12521" s="230"/>
      <c r="H12521" s="220"/>
      <c r="I12521" s="223"/>
    </row>
    <row r="12522" spans="1:9">
      <c r="A12522" s="230"/>
      <c r="B12522" s="230"/>
      <c r="C12522" s="231"/>
      <c r="D12522" s="223"/>
      <c r="E12522" s="227"/>
      <c r="F12522" s="230"/>
      <c r="H12522" s="220"/>
      <c r="I12522" s="223"/>
    </row>
    <row r="12523" spans="1:9">
      <c r="A12523" s="230"/>
      <c r="B12523" s="230"/>
      <c r="C12523" s="231"/>
      <c r="D12523" s="223"/>
      <c r="E12523" s="227"/>
      <c r="F12523" s="230"/>
      <c r="H12523" s="220"/>
      <c r="I12523" s="223"/>
    </row>
    <row r="12524" spans="1:9">
      <c r="A12524" s="230"/>
      <c r="B12524" s="230"/>
      <c r="C12524" s="231"/>
      <c r="D12524" s="223"/>
      <c r="E12524" s="227"/>
      <c r="F12524" s="230"/>
      <c r="H12524" s="220"/>
      <c r="I12524" s="223"/>
    </row>
    <row r="12525" spans="1:9">
      <c r="A12525" s="230"/>
      <c r="B12525" s="230"/>
      <c r="C12525" s="231"/>
      <c r="D12525" s="223"/>
      <c r="E12525" s="227"/>
      <c r="F12525" s="230"/>
      <c r="H12525" s="220"/>
      <c r="I12525" s="223"/>
    </row>
    <row r="12526" spans="1:9">
      <c r="A12526" s="230"/>
      <c r="B12526" s="230"/>
      <c r="C12526" s="231"/>
      <c r="D12526" s="223"/>
      <c r="E12526" s="227"/>
      <c r="F12526" s="230"/>
      <c r="H12526" s="220"/>
      <c r="I12526" s="223"/>
    </row>
    <row r="12527" spans="1:9">
      <c r="A12527" s="230"/>
      <c r="B12527" s="230"/>
      <c r="C12527" s="231"/>
      <c r="D12527" s="223"/>
      <c r="E12527" s="227"/>
      <c r="F12527" s="230"/>
      <c r="H12527" s="220"/>
      <c r="I12527" s="223"/>
    </row>
    <row r="12528" spans="1:9">
      <c r="A12528" s="230"/>
      <c r="B12528" s="230"/>
      <c r="C12528" s="231"/>
      <c r="D12528" s="223"/>
      <c r="E12528" s="227"/>
      <c r="F12528" s="230"/>
      <c r="H12528" s="220"/>
      <c r="I12528" s="223"/>
    </row>
    <row r="12529" spans="1:9">
      <c r="A12529" s="230"/>
      <c r="B12529" s="230"/>
      <c r="C12529" s="231"/>
      <c r="D12529" s="223"/>
      <c r="E12529" s="227"/>
      <c r="F12529" s="230"/>
      <c r="H12529" s="220"/>
      <c r="I12529" s="223"/>
    </row>
    <row r="12530" spans="1:9">
      <c r="A12530" s="230"/>
      <c r="B12530" s="230"/>
      <c r="C12530" s="231"/>
      <c r="D12530" s="223"/>
      <c r="E12530" s="227"/>
      <c r="F12530" s="230"/>
      <c r="H12530" s="220"/>
      <c r="I12530" s="223"/>
    </row>
    <row r="12531" spans="1:9">
      <c r="A12531" s="230"/>
      <c r="B12531" s="230"/>
      <c r="C12531" s="231"/>
      <c r="D12531" s="223"/>
      <c r="E12531" s="227"/>
      <c r="F12531" s="230"/>
      <c r="H12531" s="220"/>
      <c r="I12531" s="223"/>
    </row>
    <row r="12532" spans="1:9">
      <c r="A12532" s="230"/>
      <c r="B12532" s="230"/>
      <c r="C12532" s="231"/>
      <c r="D12532" s="223"/>
      <c r="E12532" s="227"/>
      <c r="F12532" s="230"/>
      <c r="H12532" s="220"/>
      <c r="I12532" s="223"/>
    </row>
    <row r="12533" spans="1:9">
      <c r="A12533" s="230"/>
      <c r="B12533" s="230"/>
      <c r="C12533" s="231"/>
      <c r="D12533" s="223"/>
      <c r="E12533" s="227"/>
      <c r="F12533" s="230"/>
      <c r="H12533" s="220"/>
      <c r="I12533" s="223"/>
    </row>
    <row r="12534" spans="1:9">
      <c r="A12534" s="230"/>
      <c r="B12534" s="230"/>
      <c r="C12534" s="231"/>
      <c r="D12534" s="223"/>
      <c r="E12534" s="227"/>
      <c r="F12534" s="230"/>
      <c r="H12534" s="220"/>
      <c r="I12534" s="223"/>
    </row>
    <row r="12535" spans="1:9">
      <c r="A12535" s="230"/>
      <c r="B12535" s="230"/>
      <c r="C12535" s="231"/>
      <c r="D12535" s="223"/>
      <c r="E12535" s="227"/>
      <c r="F12535" s="230"/>
      <c r="H12535" s="220"/>
      <c r="I12535" s="223"/>
    </row>
    <row r="12536" spans="1:9">
      <c r="A12536" s="230"/>
      <c r="B12536" s="230"/>
      <c r="C12536" s="231"/>
      <c r="D12536" s="223"/>
      <c r="E12536" s="227"/>
      <c r="F12536" s="230"/>
      <c r="H12536" s="220"/>
      <c r="I12536" s="223"/>
    </row>
    <row r="12537" spans="1:9">
      <c r="A12537" s="230"/>
      <c r="B12537" s="230"/>
      <c r="C12537" s="231"/>
      <c r="D12537" s="223"/>
      <c r="E12537" s="227"/>
      <c r="F12537" s="230"/>
      <c r="H12537" s="220"/>
      <c r="I12537" s="223"/>
    </row>
    <row r="12538" spans="1:9">
      <c r="A12538" s="230"/>
      <c r="B12538" s="230"/>
      <c r="C12538" s="231"/>
      <c r="D12538" s="223"/>
      <c r="E12538" s="227"/>
      <c r="F12538" s="230"/>
      <c r="H12538" s="220"/>
      <c r="I12538" s="223"/>
    </row>
    <row r="12539" spans="1:9">
      <c r="A12539" s="230"/>
      <c r="B12539" s="230"/>
      <c r="C12539" s="231"/>
      <c r="D12539" s="223"/>
      <c r="E12539" s="227"/>
      <c r="F12539" s="230"/>
      <c r="H12539" s="220"/>
      <c r="I12539" s="223"/>
    </row>
    <row r="12540" spans="1:9">
      <c r="A12540" s="230"/>
      <c r="B12540" s="230"/>
      <c r="C12540" s="231"/>
      <c r="D12540" s="223"/>
      <c r="E12540" s="227"/>
      <c r="F12540" s="230"/>
      <c r="H12540" s="220"/>
      <c r="I12540" s="223"/>
    </row>
    <row r="12541" spans="1:9">
      <c r="A12541" s="230"/>
      <c r="B12541" s="230"/>
      <c r="C12541" s="231"/>
      <c r="D12541" s="223"/>
      <c r="E12541" s="227"/>
      <c r="F12541" s="230"/>
      <c r="H12541" s="220"/>
      <c r="I12541" s="223"/>
    </row>
    <row r="12542" spans="1:9">
      <c r="A12542" s="230"/>
      <c r="B12542" s="230"/>
      <c r="C12542" s="231"/>
      <c r="D12542" s="223"/>
      <c r="E12542" s="227"/>
      <c r="F12542" s="230"/>
      <c r="H12542" s="220"/>
      <c r="I12542" s="223"/>
    </row>
    <row r="12543" spans="1:9">
      <c r="A12543" s="230"/>
      <c r="B12543" s="230"/>
      <c r="C12543" s="231"/>
      <c r="D12543" s="223"/>
      <c r="E12543" s="227"/>
      <c r="F12543" s="230"/>
      <c r="H12543" s="220"/>
      <c r="I12543" s="223"/>
    </row>
    <row r="12544" spans="1:9">
      <c r="A12544" s="230"/>
      <c r="B12544" s="230"/>
      <c r="C12544" s="231"/>
      <c r="D12544" s="223"/>
      <c r="E12544" s="227"/>
      <c r="F12544" s="230"/>
      <c r="H12544" s="220"/>
      <c r="I12544" s="223"/>
    </row>
    <row r="12545" spans="1:9">
      <c r="A12545" s="230"/>
      <c r="B12545" s="230"/>
      <c r="C12545" s="231"/>
      <c r="D12545" s="223"/>
      <c r="E12545" s="227"/>
      <c r="F12545" s="230"/>
      <c r="H12545" s="220"/>
      <c r="I12545" s="223"/>
    </row>
    <row r="12546" spans="1:9">
      <c r="A12546" s="230"/>
      <c r="B12546" s="230"/>
      <c r="C12546" s="231"/>
      <c r="D12546" s="223"/>
      <c r="E12546" s="227"/>
      <c r="F12546" s="230"/>
      <c r="H12546" s="220"/>
      <c r="I12546" s="223"/>
    </row>
    <row r="12547" spans="1:9">
      <c r="A12547" s="230"/>
      <c r="B12547" s="230"/>
      <c r="C12547" s="231"/>
      <c r="D12547" s="223"/>
      <c r="E12547" s="227"/>
      <c r="F12547" s="230"/>
      <c r="H12547" s="220"/>
      <c r="I12547" s="223"/>
    </row>
    <row r="12548" spans="1:9">
      <c r="A12548" s="230"/>
      <c r="B12548" s="230"/>
      <c r="C12548" s="231"/>
      <c r="D12548" s="223"/>
      <c r="E12548" s="227"/>
      <c r="F12548" s="230"/>
      <c r="H12548" s="220"/>
      <c r="I12548" s="223"/>
    </row>
    <row r="12549" spans="1:9">
      <c r="A12549" s="230"/>
      <c r="B12549" s="230"/>
      <c r="C12549" s="231"/>
      <c r="D12549" s="223"/>
      <c r="E12549" s="227"/>
      <c r="F12549" s="230"/>
      <c r="H12549" s="220"/>
      <c r="I12549" s="223"/>
    </row>
    <row r="12550" spans="1:9">
      <c r="A12550" s="230"/>
      <c r="B12550" s="230"/>
      <c r="C12550" s="231"/>
      <c r="D12550" s="223"/>
      <c r="E12550" s="227"/>
      <c r="F12550" s="230"/>
      <c r="H12550" s="220"/>
      <c r="I12550" s="223"/>
    </row>
    <row r="12551" spans="1:9">
      <c r="A12551" s="230"/>
      <c r="B12551" s="230"/>
      <c r="C12551" s="231"/>
      <c r="D12551" s="223"/>
      <c r="E12551" s="227"/>
      <c r="F12551" s="230"/>
      <c r="H12551" s="220"/>
      <c r="I12551" s="223"/>
    </row>
    <row r="12552" spans="1:9">
      <c r="A12552" s="230"/>
      <c r="B12552" s="230"/>
      <c r="C12552" s="231"/>
      <c r="D12552" s="223"/>
      <c r="E12552" s="227"/>
      <c r="F12552" s="230"/>
      <c r="H12552" s="220"/>
      <c r="I12552" s="223"/>
    </row>
    <row r="12553" spans="1:9">
      <c r="A12553" s="230"/>
      <c r="B12553" s="230"/>
      <c r="C12553" s="231"/>
      <c r="D12553" s="223"/>
      <c r="E12553" s="227"/>
      <c r="F12553" s="230"/>
      <c r="H12553" s="220"/>
      <c r="I12553" s="223"/>
    </row>
    <row r="12554" spans="1:9">
      <c r="A12554" s="230"/>
      <c r="B12554" s="230"/>
      <c r="C12554" s="231"/>
      <c r="D12554" s="223"/>
      <c r="E12554" s="227"/>
      <c r="F12554" s="230"/>
      <c r="H12554" s="220"/>
      <c r="I12554" s="223"/>
    </row>
    <row r="12555" spans="1:9">
      <c r="A12555" s="230"/>
      <c r="B12555" s="230"/>
      <c r="C12555" s="231"/>
      <c r="D12555" s="223"/>
      <c r="E12555" s="227"/>
      <c r="F12555" s="230"/>
      <c r="H12555" s="220"/>
      <c r="I12555" s="223"/>
    </row>
    <row r="12556" spans="1:9">
      <c r="A12556" s="230"/>
      <c r="B12556" s="230"/>
      <c r="C12556" s="231"/>
      <c r="D12556" s="223"/>
      <c r="E12556" s="227"/>
      <c r="F12556" s="230"/>
      <c r="H12556" s="220"/>
      <c r="I12556" s="223"/>
    </row>
    <row r="12557" spans="1:9">
      <c r="A12557" s="230"/>
      <c r="B12557" s="230"/>
      <c r="C12557" s="231"/>
      <c r="D12557" s="223"/>
      <c r="E12557" s="227"/>
      <c r="F12557" s="230"/>
      <c r="H12557" s="220"/>
      <c r="I12557" s="223"/>
    </row>
    <row r="12558" spans="1:9">
      <c r="A12558" s="230"/>
      <c r="B12558" s="230"/>
      <c r="C12558" s="231"/>
      <c r="D12558" s="223"/>
      <c r="E12558" s="227"/>
      <c r="F12558" s="230"/>
      <c r="H12558" s="220"/>
      <c r="I12558" s="223"/>
    </row>
    <row r="12559" spans="1:9">
      <c r="A12559" s="230"/>
      <c r="B12559" s="230"/>
      <c r="C12559" s="231"/>
      <c r="D12559" s="223"/>
      <c r="E12559" s="227"/>
      <c r="F12559" s="230"/>
      <c r="H12559" s="220"/>
      <c r="I12559" s="223"/>
    </row>
    <row r="12560" spans="1:9">
      <c r="A12560" s="230"/>
      <c r="B12560" s="230"/>
      <c r="C12560" s="231"/>
      <c r="D12560" s="223"/>
      <c r="E12560" s="227"/>
      <c r="F12560" s="230"/>
      <c r="H12560" s="220"/>
      <c r="I12560" s="223"/>
    </row>
    <row r="12561" spans="1:9">
      <c r="A12561" s="230"/>
      <c r="B12561" s="230"/>
      <c r="C12561" s="231"/>
      <c r="D12561" s="223"/>
      <c r="E12561" s="227"/>
      <c r="F12561" s="230"/>
      <c r="H12561" s="220"/>
      <c r="I12561" s="223"/>
    </row>
    <row r="12562" spans="1:9">
      <c r="A12562" s="230"/>
      <c r="B12562" s="230"/>
      <c r="C12562" s="231"/>
      <c r="D12562" s="223"/>
      <c r="E12562" s="227"/>
      <c r="F12562" s="230"/>
      <c r="H12562" s="220"/>
      <c r="I12562" s="223"/>
    </row>
    <row r="12563" spans="1:9">
      <c r="A12563" s="230"/>
      <c r="B12563" s="230"/>
      <c r="C12563" s="231"/>
      <c r="D12563" s="223"/>
      <c r="E12563" s="227"/>
      <c r="F12563" s="230"/>
      <c r="H12563" s="220"/>
      <c r="I12563" s="223"/>
    </row>
    <row r="12564" spans="1:9">
      <c r="A12564" s="230"/>
      <c r="B12564" s="230"/>
      <c r="C12564" s="231"/>
      <c r="D12564" s="223"/>
      <c r="E12564" s="227"/>
      <c r="F12564" s="230"/>
      <c r="H12564" s="220"/>
      <c r="I12564" s="223"/>
    </row>
    <row r="12565" spans="1:9">
      <c r="A12565" s="230"/>
      <c r="B12565" s="230"/>
      <c r="C12565" s="231"/>
      <c r="D12565" s="223"/>
      <c r="E12565" s="227"/>
      <c r="F12565" s="230"/>
      <c r="H12565" s="220"/>
      <c r="I12565" s="223"/>
    </row>
    <row r="12566" spans="1:9">
      <c r="A12566" s="230"/>
      <c r="B12566" s="230"/>
      <c r="C12566" s="231"/>
      <c r="D12566" s="223"/>
      <c r="E12566" s="227"/>
      <c r="F12566" s="230"/>
      <c r="H12566" s="220"/>
      <c r="I12566" s="223"/>
    </row>
    <row r="12567" spans="1:9">
      <c r="A12567" s="230"/>
      <c r="B12567" s="230"/>
      <c r="C12567" s="231"/>
      <c r="D12567" s="223"/>
      <c r="E12567" s="227"/>
      <c r="F12567" s="230"/>
      <c r="H12567" s="220"/>
      <c r="I12567" s="223"/>
    </row>
    <row r="12568" spans="1:9">
      <c r="A12568" s="230"/>
      <c r="B12568" s="230"/>
      <c r="C12568" s="231"/>
      <c r="D12568" s="223"/>
      <c r="E12568" s="227"/>
      <c r="F12568" s="230"/>
      <c r="H12568" s="220"/>
      <c r="I12568" s="223"/>
    </row>
    <row r="12569" spans="1:9">
      <c r="A12569" s="230"/>
      <c r="B12569" s="230"/>
      <c r="C12569" s="231"/>
      <c r="D12569" s="223"/>
      <c r="E12569" s="227"/>
      <c r="F12569" s="230"/>
      <c r="H12569" s="220"/>
      <c r="I12569" s="223"/>
    </row>
    <row r="12570" spans="1:9">
      <c r="A12570" s="230"/>
      <c r="B12570" s="230"/>
      <c r="C12570" s="231"/>
      <c r="D12570" s="223"/>
      <c r="E12570" s="227"/>
      <c r="F12570" s="230"/>
      <c r="H12570" s="220"/>
      <c r="I12570" s="223"/>
    </row>
    <row r="12571" spans="1:9">
      <c r="A12571" s="230"/>
      <c r="B12571" s="230"/>
      <c r="C12571" s="231"/>
      <c r="D12571" s="223"/>
      <c r="E12571" s="227"/>
      <c r="F12571" s="230"/>
      <c r="H12571" s="220"/>
      <c r="I12571" s="223"/>
    </row>
    <row r="12572" spans="1:9">
      <c r="A12572" s="230"/>
      <c r="B12572" s="230"/>
      <c r="C12572" s="231"/>
      <c r="D12572" s="223"/>
      <c r="E12572" s="227"/>
      <c r="F12572" s="230"/>
      <c r="H12572" s="220"/>
      <c r="I12572" s="223"/>
    </row>
    <row r="12573" spans="1:9">
      <c r="A12573" s="230"/>
      <c r="B12573" s="230"/>
      <c r="C12573" s="231"/>
      <c r="D12573" s="223"/>
      <c r="E12573" s="227"/>
      <c r="F12573" s="230"/>
      <c r="H12573" s="220"/>
      <c r="I12573" s="223"/>
    </row>
    <row r="12574" spans="1:9">
      <c r="A12574" s="230"/>
      <c r="B12574" s="230"/>
      <c r="C12574" s="231"/>
      <c r="D12574" s="223"/>
      <c r="E12574" s="227"/>
      <c r="F12574" s="230"/>
      <c r="H12574" s="220"/>
      <c r="I12574" s="223"/>
    </row>
    <row r="12575" spans="1:9">
      <c r="A12575" s="230"/>
      <c r="B12575" s="230"/>
      <c r="C12575" s="231"/>
      <c r="D12575" s="223"/>
      <c r="E12575" s="227"/>
      <c r="F12575" s="230"/>
      <c r="H12575" s="220"/>
      <c r="I12575" s="223"/>
    </row>
    <row r="12576" spans="1:9">
      <c r="A12576" s="230"/>
      <c r="B12576" s="230"/>
      <c r="C12576" s="231"/>
      <c r="D12576" s="223"/>
      <c r="E12576" s="227"/>
      <c r="F12576" s="230"/>
      <c r="H12576" s="220"/>
      <c r="I12576" s="223"/>
    </row>
    <row r="12577" spans="1:9">
      <c r="A12577" s="230"/>
      <c r="B12577" s="230"/>
      <c r="C12577" s="231"/>
      <c r="D12577" s="223"/>
      <c r="E12577" s="227"/>
      <c r="F12577" s="230"/>
      <c r="H12577" s="220"/>
      <c r="I12577" s="223"/>
    </row>
    <row r="12578" spans="1:9">
      <c r="A12578" s="230"/>
      <c r="B12578" s="230"/>
      <c r="C12578" s="231"/>
      <c r="D12578" s="223"/>
      <c r="E12578" s="227"/>
      <c r="F12578" s="230"/>
      <c r="H12578" s="220"/>
      <c r="I12578" s="223"/>
    </row>
    <row r="12579" spans="1:9">
      <c r="A12579" s="230"/>
      <c r="B12579" s="230"/>
      <c r="C12579" s="231"/>
      <c r="D12579" s="223"/>
      <c r="E12579" s="227"/>
      <c r="F12579" s="230"/>
      <c r="H12579" s="220"/>
      <c r="I12579" s="223"/>
    </row>
    <row r="12580" spans="1:9">
      <c r="A12580" s="230"/>
      <c r="B12580" s="230"/>
      <c r="C12580" s="231"/>
      <c r="D12580" s="223"/>
      <c r="E12580" s="227"/>
      <c r="F12580" s="230"/>
      <c r="H12580" s="220"/>
      <c r="I12580" s="223"/>
    </row>
    <row r="12581" spans="1:9">
      <c r="A12581" s="230"/>
      <c r="B12581" s="230"/>
      <c r="C12581" s="231"/>
      <c r="D12581" s="223"/>
      <c r="E12581" s="227"/>
      <c r="F12581" s="230"/>
      <c r="H12581" s="220"/>
      <c r="I12581" s="223"/>
    </row>
    <row r="12582" spans="1:9">
      <c r="A12582" s="230"/>
      <c r="B12582" s="230"/>
      <c r="C12582" s="231"/>
      <c r="D12582" s="223"/>
      <c r="E12582" s="227"/>
      <c r="F12582" s="230"/>
      <c r="H12582" s="220"/>
      <c r="I12582" s="223"/>
    </row>
    <row r="12583" spans="1:9">
      <c r="A12583" s="230"/>
      <c r="B12583" s="230"/>
      <c r="C12583" s="231"/>
      <c r="D12583" s="223"/>
      <c r="E12583" s="227"/>
      <c r="F12583" s="230"/>
      <c r="H12583" s="220"/>
      <c r="I12583" s="223"/>
    </row>
    <row r="12584" spans="1:9">
      <c r="A12584" s="230"/>
      <c r="B12584" s="230"/>
      <c r="C12584" s="231"/>
      <c r="D12584" s="223"/>
      <c r="E12584" s="227"/>
      <c r="F12584" s="230"/>
      <c r="H12584" s="220"/>
      <c r="I12584" s="223"/>
    </row>
    <row r="12585" spans="1:9">
      <c r="A12585" s="230"/>
      <c r="B12585" s="230"/>
      <c r="C12585" s="231"/>
      <c r="D12585" s="223"/>
      <c r="E12585" s="227"/>
      <c r="F12585" s="230"/>
      <c r="H12585" s="220"/>
      <c r="I12585" s="223"/>
    </row>
    <row r="12586" spans="1:9">
      <c r="A12586" s="230"/>
      <c r="B12586" s="230"/>
      <c r="C12586" s="231"/>
      <c r="D12586" s="223"/>
      <c r="E12586" s="227"/>
      <c r="F12586" s="230"/>
      <c r="H12586" s="220"/>
      <c r="I12586" s="223"/>
    </row>
    <row r="12587" spans="1:9">
      <c r="A12587" s="230"/>
      <c r="B12587" s="230"/>
      <c r="C12587" s="231"/>
      <c r="D12587" s="223"/>
      <c r="E12587" s="227"/>
      <c r="F12587" s="230"/>
      <c r="H12587" s="220"/>
      <c r="I12587" s="223"/>
    </row>
    <row r="12588" spans="1:9">
      <c r="A12588" s="230"/>
      <c r="B12588" s="230"/>
      <c r="C12588" s="231"/>
      <c r="D12588" s="223"/>
      <c r="E12588" s="227"/>
      <c r="F12588" s="230"/>
      <c r="H12588" s="220"/>
      <c r="I12588" s="223"/>
    </row>
    <row r="12589" spans="1:9">
      <c r="A12589" s="230"/>
      <c r="B12589" s="230"/>
      <c r="C12589" s="231"/>
      <c r="D12589" s="223"/>
      <c r="E12589" s="227"/>
      <c r="F12589" s="230"/>
      <c r="H12589" s="220"/>
      <c r="I12589" s="223"/>
    </row>
    <row r="12590" spans="1:9">
      <c r="A12590" s="230"/>
      <c r="B12590" s="230"/>
      <c r="C12590" s="231"/>
      <c r="D12590" s="223"/>
      <c r="E12590" s="227"/>
      <c r="F12590" s="230"/>
      <c r="H12590" s="220"/>
      <c r="I12590" s="223"/>
    </row>
    <row r="12591" spans="1:9">
      <c r="A12591" s="230"/>
      <c r="B12591" s="230"/>
      <c r="C12591" s="231"/>
      <c r="D12591" s="223"/>
      <c r="E12591" s="227"/>
      <c r="F12591" s="230"/>
      <c r="H12591" s="220"/>
      <c r="I12591" s="223"/>
    </row>
    <row r="12592" spans="1:9">
      <c r="A12592" s="230"/>
      <c r="B12592" s="230"/>
      <c r="C12592" s="231"/>
      <c r="D12592" s="223"/>
      <c r="E12592" s="227"/>
      <c r="F12592" s="230"/>
      <c r="H12592" s="220"/>
      <c r="I12592" s="223"/>
    </row>
    <row r="12593" spans="1:9">
      <c r="A12593" s="230"/>
      <c r="B12593" s="230"/>
      <c r="C12593" s="231"/>
      <c r="D12593" s="223"/>
      <c r="E12593" s="227"/>
      <c r="F12593" s="230"/>
      <c r="H12593" s="220"/>
      <c r="I12593" s="223"/>
    </row>
    <row r="12594" spans="1:9">
      <c r="A12594" s="230"/>
      <c r="B12594" s="230"/>
      <c r="C12594" s="231"/>
      <c r="D12594" s="223"/>
      <c r="E12594" s="227"/>
      <c r="F12594" s="230"/>
      <c r="H12594" s="220"/>
      <c r="I12594" s="223"/>
    </row>
    <row r="12595" spans="1:9">
      <c r="A12595" s="230"/>
      <c r="B12595" s="230"/>
      <c r="C12595" s="231"/>
      <c r="D12595" s="223"/>
      <c r="E12595" s="227"/>
      <c r="F12595" s="230"/>
      <c r="H12595" s="220"/>
      <c r="I12595" s="223"/>
    </row>
    <row r="12596" spans="1:9">
      <c r="A12596" s="230"/>
      <c r="B12596" s="230"/>
      <c r="C12596" s="231"/>
      <c r="D12596" s="223"/>
      <c r="E12596" s="227"/>
      <c r="F12596" s="230"/>
      <c r="H12596" s="220"/>
      <c r="I12596" s="223"/>
    </row>
    <row r="12597" spans="1:9">
      <c r="A12597" s="230"/>
      <c r="B12597" s="230"/>
      <c r="C12597" s="231"/>
      <c r="D12597" s="223"/>
      <c r="E12597" s="227"/>
      <c r="F12597" s="230"/>
      <c r="H12597" s="220"/>
      <c r="I12597" s="223"/>
    </row>
    <row r="12598" spans="1:9">
      <c r="A12598" s="230"/>
      <c r="B12598" s="230"/>
      <c r="C12598" s="231"/>
      <c r="D12598" s="223"/>
      <c r="E12598" s="227"/>
      <c r="F12598" s="230"/>
      <c r="H12598" s="220"/>
      <c r="I12598" s="223"/>
    </row>
    <row r="12599" spans="1:9">
      <c r="A12599" s="230"/>
      <c r="B12599" s="230"/>
      <c r="C12599" s="231"/>
      <c r="D12599" s="223"/>
      <c r="E12599" s="227"/>
      <c r="F12599" s="230"/>
      <c r="H12599" s="220"/>
      <c r="I12599" s="223"/>
    </row>
    <row r="12600" spans="1:9">
      <c r="A12600" s="230"/>
      <c r="B12600" s="230"/>
      <c r="C12600" s="231"/>
      <c r="D12600" s="223"/>
      <c r="E12600" s="227"/>
      <c r="F12600" s="230"/>
      <c r="H12600" s="220"/>
      <c r="I12600" s="223"/>
    </row>
    <row r="12601" spans="1:9">
      <c r="A12601" s="230"/>
      <c r="B12601" s="230"/>
      <c r="C12601" s="231"/>
      <c r="D12601" s="223"/>
      <c r="E12601" s="227"/>
      <c r="F12601" s="230"/>
      <c r="H12601" s="220"/>
      <c r="I12601" s="223"/>
    </row>
    <row r="12602" spans="1:9">
      <c r="A12602" s="230"/>
      <c r="B12602" s="230"/>
      <c r="C12602" s="231"/>
      <c r="D12602" s="223"/>
      <c r="E12602" s="227"/>
      <c r="F12602" s="230"/>
      <c r="H12602" s="220"/>
      <c r="I12602" s="223"/>
    </row>
    <row r="12603" spans="1:9">
      <c r="A12603" s="230"/>
      <c r="B12603" s="230"/>
      <c r="C12603" s="231"/>
      <c r="D12603" s="223"/>
      <c r="E12603" s="227"/>
      <c r="F12603" s="230"/>
      <c r="H12603" s="220"/>
      <c r="I12603" s="223"/>
    </row>
    <row r="12604" spans="1:9">
      <c r="A12604" s="230"/>
      <c r="B12604" s="230"/>
      <c r="C12604" s="231"/>
      <c r="D12604" s="223"/>
      <c r="E12604" s="227"/>
      <c r="F12604" s="230"/>
      <c r="H12604" s="220"/>
      <c r="I12604" s="223"/>
    </row>
    <row r="12605" spans="1:9">
      <c r="A12605" s="230"/>
      <c r="B12605" s="230"/>
      <c r="C12605" s="231"/>
      <c r="D12605" s="223"/>
      <c r="E12605" s="227"/>
      <c r="F12605" s="230"/>
      <c r="H12605" s="220"/>
      <c r="I12605" s="223"/>
    </row>
    <row r="12606" spans="1:9">
      <c r="A12606" s="230"/>
      <c r="B12606" s="230"/>
      <c r="C12606" s="231"/>
      <c r="D12606" s="223"/>
      <c r="E12606" s="227"/>
      <c r="F12606" s="230"/>
      <c r="H12606" s="220"/>
      <c r="I12606" s="223"/>
    </row>
    <row r="12607" spans="1:9">
      <c r="A12607" s="230"/>
      <c r="B12607" s="230"/>
      <c r="C12607" s="231"/>
      <c r="D12607" s="223"/>
      <c r="E12607" s="227"/>
      <c r="F12607" s="230"/>
      <c r="H12607" s="220"/>
      <c r="I12607" s="223"/>
    </row>
    <row r="12608" spans="1:9">
      <c r="A12608" s="230"/>
      <c r="B12608" s="230"/>
      <c r="C12608" s="231"/>
      <c r="D12608" s="223"/>
      <c r="E12608" s="227"/>
      <c r="F12608" s="230"/>
      <c r="H12608" s="220"/>
      <c r="I12608" s="223"/>
    </row>
    <row r="12609" spans="1:9">
      <c r="A12609" s="230"/>
      <c r="B12609" s="230"/>
      <c r="C12609" s="231"/>
      <c r="D12609" s="223"/>
      <c r="E12609" s="227"/>
      <c r="F12609" s="230"/>
      <c r="H12609" s="220"/>
      <c r="I12609" s="223"/>
    </row>
    <row r="12610" spans="1:9">
      <c r="A12610" s="230"/>
      <c r="B12610" s="230"/>
      <c r="C12610" s="231"/>
      <c r="D12610" s="223"/>
      <c r="E12610" s="227"/>
      <c r="F12610" s="230"/>
      <c r="H12610" s="220"/>
      <c r="I12610" s="223"/>
    </row>
    <row r="12611" spans="1:9">
      <c r="A12611" s="230"/>
      <c r="B12611" s="230"/>
      <c r="C12611" s="231"/>
      <c r="D12611" s="223"/>
      <c r="E12611" s="227"/>
      <c r="F12611" s="230"/>
      <c r="H12611" s="220"/>
      <c r="I12611" s="223"/>
    </row>
    <row r="12612" spans="1:9">
      <c r="A12612" s="230"/>
      <c r="B12612" s="230"/>
      <c r="C12612" s="231"/>
      <c r="D12612" s="223"/>
      <c r="E12612" s="227"/>
      <c r="F12612" s="230"/>
      <c r="H12612" s="220"/>
      <c r="I12612" s="223"/>
    </row>
    <row r="12613" spans="1:9">
      <c r="A12613" s="230"/>
      <c r="B12613" s="230"/>
      <c r="C12613" s="231"/>
      <c r="D12613" s="223"/>
      <c r="E12613" s="227"/>
      <c r="F12613" s="230"/>
      <c r="H12613" s="220"/>
      <c r="I12613" s="223"/>
    </row>
    <row r="12614" spans="1:9">
      <c r="A12614" s="230"/>
      <c r="B12614" s="230"/>
      <c r="C12614" s="231"/>
      <c r="D12614" s="223"/>
      <c r="E12614" s="227"/>
      <c r="F12614" s="230"/>
      <c r="H12614" s="220"/>
      <c r="I12614" s="223"/>
    </row>
    <row r="12615" spans="1:9">
      <c r="A12615" s="230"/>
      <c r="B12615" s="230"/>
      <c r="C12615" s="231"/>
      <c r="D12615" s="223"/>
      <c r="E12615" s="227"/>
      <c r="F12615" s="230"/>
      <c r="H12615" s="220"/>
      <c r="I12615" s="223"/>
    </row>
    <row r="12616" spans="1:9">
      <c r="A12616" s="230"/>
      <c r="B12616" s="230"/>
      <c r="C12616" s="231"/>
      <c r="D12616" s="223"/>
      <c r="E12616" s="227"/>
      <c r="F12616" s="230"/>
      <c r="H12616" s="220"/>
      <c r="I12616" s="223"/>
    </row>
    <row r="12617" spans="1:9">
      <c r="A12617" s="230"/>
      <c r="B12617" s="230"/>
      <c r="C12617" s="231"/>
      <c r="D12617" s="223"/>
      <c r="E12617" s="227"/>
      <c r="F12617" s="230"/>
      <c r="H12617" s="220"/>
      <c r="I12617" s="223"/>
    </row>
    <row r="12618" spans="1:9">
      <c r="A12618" s="230"/>
      <c r="B12618" s="230"/>
      <c r="C12618" s="231"/>
      <c r="D12618" s="223"/>
      <c r="E12618" s="227"/>
      <c r="F12618" s="230"/>
      <c r="H12618" s="220"/>
      <c r="I12618" s="223"/>
    </row>
    <row r="12619" spans="1:9">
      <c r="A12619" s="230"/>
      <c r="B12619" s="230"/>
      <c r="C12619" s="231"/>
      <c r="D12619" s="223"/>
      <c r="E12619" s="227"/>
      <c r="F12619" s="230"/>
      <c r="H12619" s="220"/>
      <c r="I12619" s="223"/>
    </row>
    <row r="12620" spans="1:9">
      <c r="A12620" s="230"/>
      <c r="B12620" s="230"/>
      <c r="C12620" s="231"/>
      <c r="D12620" s="223"/>
      <c r="E12620" s="227"/>
      <c r="F12620" s="230"/>
      <c r="H12620" s="220"/>
      <c r="I12620" s="223"/>
    </row>
    <row r="12621" spans="1:9">
      <c r="A12621" s="230"/>
      <c r="B12621" s="230"/>
      <c r="C12621" s="231"/>
      <c r="D12621" s="223"/>
      <c r="E12621" s="227"/>
      <c r="F12621" s="230"/>
      <c r="H12621" s="220"/>
      <c r="I12621" s="223"/>
    </row>
    <row r="12622" spans="1:9">
      <c r="A12622" s="230"/>
      <c r="B12622" s="230"/>
      <c r="C12622" s="231"/>
      <c r="D12622" s="223"/>
      <c r="E12622" s="227"/>
      <c r="F12622" s="230"/>
      <c r="H12622" s="220"/>
      <c r="I12622" s="223"/>
    </row>
    <row r="12623" spans="1:9">
      <c r="A12623" s="230"/>
      <c r="B12623" s="230"/>
      <c r="C12623" s="231"/>
      <c r="D12623" s="223"/>
      <c r="E12623" s="227"/>
      <c r="F12623" s="230"/>
      <c r="H12623" s="220"/>
      <c r="I12623" s="223"/>
    </row>
    <row r="12624" spans="1:9">
      <c r="A12624" s="230"/>
      <c r="B12624" s="230"/>
      <c r="C12624" s="231"/>
      <c r="D12624" s="223"/>
      <c r="E12624" s="227"/>
      <c r="F12624" s="230"/>
      <c r="H12624" s="220"/>
      <c r="I12624" s="223"/>
    </row>
    <row r="12625" spans="1:9">
      <c r="A12625" s="230"/>
      <c r="B12625" s="230"/>
      <c r="C12625" s="231"/>
      <c r="D12625" s="223"/>
      <c r="E12625" s="227"/>
      <c r="F12625" s="230"/>
      <c r="H12625" s="220"/>
      <c r="I12625" s="223"/>
    </row>
    <row r="12626" spans="1:9">
      <c r="A12626" s="230"/>
      <c r="B12626" s="230"/>
      <c r="C12626" s="231"/>
      <c r="D12626" s="223"/>
      <c r="E12626" s="227"/>
      <c r="F12626" s="230"/>
      <c r="H12626" s="220"/>
      <c r="I12626" s="223"/>
    </row>
    <row r="12627" spans="1:9">
      <c r="A12627" s="230"/>
      <c r="B12627" s="230"/>
      <c r="C12627" s="231"/>
      <c r="D12627" s="223"/>
      <c r="E12627" s="227"/>
      <c r="F12627" s="230"/>
      <c r="H12627" s="220"/>
      <c r="I12627" s="223"/>
    </row>
    <row r="12628" spans="1:9">
      <c r="A12628" s="230"/>
      <c r="B12628" s="230"/>
      <c r="C12628" s="231"/>
      <c r="D12628" s="223"/>
      <c r="E12628" s="227"/>
      <c r="F12628" s="230"/>
      <c r="H12628" s="220"/>
      <c r="I12628" s="223"/>
    </row>
    <row r="12629" spans="1:9">
      <c r="A12629" s="230"/>
      <c r="B12629" s="230"/>
      <c r="C12629" s="231"/>
      <c r="D12629" s="223"/>
      <c r="E12629" s="227"/>
      <c r="F12629" s="230"/>
      <c r="H12629" s="220"/>
      <c r="I12629" s="223"/>
    </row>
    <row r="12630" spans="1:9">
      <c r="A12630" s="230"/>
      <c r="B12630" s="230"/>
      <c r="C12630" s="231"/>
      <c r="D12630" s="223"/>
      <c r="E12630" s="227"/>
      <c r="F12630" s="230"/>
      <c r="H12630" s="220"/>
      <c r="I12630" s="223"/>
    </row>
    <row r="12631" spans="1:9">
      <c r="A12631" s="230"/>
      <c r="B12631" s="230"/>
      <c r="C12631" s="231"/>
      <c r="D12631" s="223"/>
      <c r="E12631" s="227"/>
      <c r="F12631" s="230"/>
      <c r="H12631" s="220"/>
      <c r="I12631" s="223"/>
    </row>
    <row r="12632" spans="1:9">
      <c r="A12632" s="230"/>
      <c r="B12632" s="230"/>
      <c r="C12632" s="231"/>
      <c r="D12632" s="223"/>
      <c r="E12632" s="227"/>
      <c r="F12632" s="230"/>
      <c r="H12632" s="220"/>
      <c r="I12632" s="223"/>
    </row>
    <row r="12633" spans="1:9">
      <c r="A12633" s="230"/>
      <c r="B12633" s="230"/>
      <c r="C12633" s="231"/>
      <c r="D12633" s="223"/>
      <c r="E12633" s="227"/>
      <c r="F12633" s="230"/>
      <c r="H12633" s="220"/>
      <c r="I12633" s="223"/>
    </row>
    <row r="12634" spans="1:9">
      <c r="A12634" s="230"/>
      <c r="B12634" s="230"/>
      <c r="C12634" s="231"/>
      <c r="D12634" s="223"/>
      <c r="E12634" s="227"/>
      <c r="F12634" s="230"/>
      <c r="H12634" s="220"/>
      <c r="I12634" s="223"/>
    </row>
    <row r="12635" spans="1:9">
      <c r="A12635" s="230"/>
      <c r="B12635" s="230"/>
      <c r="C12635" s="231"/>
      <c r="D12635" s="223"/>
      <c r="E12635" s="227"/>
      <c r="F12635" s="230"/>
      <c r="H12635" s="220"/>
      <c r="I12635" s="223"/>
    </row>
    <row r="12636" spans="1:9">
      <c r="A12636" s="230"/>
      <c r="B12636" s="230"/>
      <c r="C12636" s="231"/>
      <c r="D12636" s="223"/>
      <c r="E12636" s="227"/>
      <c r="F12636" s="230"/>
      <c r="H12636" s="220"/>
      <c r="I12636" s="223"/>
    </row>
    <row r="12637" spans="1:9">
      <c r="A12637" s="230"/>
      <c r="B12637" s="230"/>
      <c r="C12637" s="231"/>
      <c r="D12637" s="223"/>
      <c r="E12637" s="227"/>
      <c r="F12637" s="230"/>
      <c r="H12637" s="220"/>
      <c r="I12637" s="223"/>
    </row>
    <row r="12638" spans="1:9">
      <c r="A12638" s="230"/>
      <c r="B12638" s="230"/>
      <c r="C12638" s="231"/>
      <c r="D12638" s="223"/>
      <c r="E12638" s="227"/>
      <c r="F12638" s="230"/>
      <c r="H12638" s="220"/>
      <c r="I12638" s="223"/>
    </row>
    <row r="12639" spans="1:9">
      <c r="A12639" s="230"/>
      <c r="B12639" s="230"/>
      <c r="C12639" s="231"/>
      <c r="D12639" s="223"/>
      <c r="E12639" s="227"/>
      <c r="F12639" s="230"/>
      <c r="H12639" s="220"/>
      <c r="I12639" s="223"/>
    </row>
    <row r="12640" spans="1:9">
      <c r="A12640" s="230"/>
      <c r="B12640" s="230"/>
      <c r="C12640" s="231"/>
      <c r="D12640" s="223"/>
      <c r="E12640" s="227"/>
      <c r="F12640" s="230"/>
      <c r="H12640" s="220"/>
      <c r="I12640" s="223"/>
    </row>
    <row r="12641" spans="1:9">
      <c r="A12641" s="230"/>
      <c r="B12641" s="230"/>
      <c r="C12641" s="231"/>
      <c r="D12641" s="223"/>
      <c r="E12641" s="227"/>
      <c r="F12641" s="230"/>
      <c r="H12641" s="220"/>
      <c r="I12641" s="223"/>
    </row>
    <row r="12642" spans="1:9">
      <c r="A12642" s="230"/>
      <c r="B12642" s="230"/>
      <c r="C12642" s="231"/>
      <c r="D12642" s="223"/>
      <c r="E12642" s="227"/>
      <c r="F12642" s="230"/>
      <c r="H12642" s="220"/>
      <c r="I12642" s="223"/>
    </row>
    <row r="12643" spans="1:9">
      <c r="A12643" s="230"/>
      <c r="B12643" s="230"/>
      <c r="C12643" s="231"/>
      <c r="D12643" s="223"/>
      <c r="E12643" s="227"/>
      <c r="F12643" s="230"/>
      <c r="H12643" s="220"/>
      <c r="I12643" s="223"/>
    </row>
    <row r="12644" spans="1:9">
      <c r="A12644" s="230"/>
      <c r="B12644" s="230"/>
      <c r="C12644" s="231"/>
      <c r="D12644" s="223"/>
      <c r="E12644" s="227"/>
      <c r="F12644" s="230"/>
      <c r="H12644" s="220"/>
      <c r="I12644" s="223"/>
    </row>
    <row r="12645" spans="1:9">
      <c r="A12645" s="230"/>
      <c r="B12645" s="230"/>
      <c r="C12645" s="231"/>
      <c r="D12645" s="223"/>
      <c r="E12645" s="227"/>
      <c r="F12645" s="230"/>
      <c r="H12645" s="220"/>
      <c r="I12645" s="223"/>
    </row>
    <row r="12646" spans="1:9">
      <c r="A12646" s="230"/>
      <c r="B12646" s="230"/>
      <c r="C12646" s="231"/>
      <c r="D12646" s="223"/>
      <c r="E12646" s="227"/>
      <c r="F12646" s="230"/>
      <c r="H12646" s="220"/>
      <c r="I12646" s="223"/>
    </row>
    <row r="12647" spans="1:9">
      <c r="A12647" s="230"/>
      <c r="B12647" s="230"/>
      <c r="C12647" s="231"/>
      <c r="D12647" s="223"/>
      <c r="E12647" s="227"/>
      <c r="F12647" s="230"/>
      <c r="H12647" s="220"/>
      <c r="I12647" s="223"/>
    </row>
    <row r="12648" spans="1:9">
      <c r="A12648" s="230"/>
      <c r="B12648" s="230"/>
      <c r="C12648" s="231"/>
      <c r="D12648" s="223"/>
      <c r="E12648" s="227"/>
      <c r="F12648" s="230"/>
      <c r="H12648" s="220"/>
      <c r="I12648" s="223"/>
    </row>
    <row r="12649" spans="1:9">
      <c r="A12649" s="230"/>
      <c r="B12649" s="230"/>
      <c r="C12649" s="231"/>
      <c r="D12649" s="223"/>
      <c r="E12649" s="227"/>
      <c r="F12649" s="230"/>
      <c r="H12649" s="220"/>
      <c r="I12649" s="223"/>
    </row>
    <row r="12650" spans="1:9">
      <c r="A12650" s="230"/>
      <c r="B12650" s="230"/>
      <c r="C12650" s="231"/>
      <c r="D12650" s="223"/>
      <c r="E12650" s="227"/>
      <c r="F12650" s="230"/>
      <c r="H12650" s="220"/>
      <c r="I12650" s="223"/>
    </row>
    <row r="12651" spans="1:9">
      <c r="A12651" s="230"/>
      <c r="B12651" s="230"/>
      <c r="C12651" s="231"/>
      <c r="D12651" s="223"/>
      <c r="E12651" s="227"/>
      <c r="F12651" s="230"/>
      <c r="H12651" s="220"/>
      <c r="I12651" s="223"/>
    </row>
    <row r="12652" spans="1:9">
      <c r="A12652" s="230"/>
      <c r="B12652" s="230"/>
      <c r="C12652" s="231"/>
      <c r="D12652" s="223"/>
      <c r="E12652" s="227"/>
      <c r="F12652" s="230"/>
      <c r="H12652" s="220"/>
      <c r="I12652" s="223"/>
    </row>
    <row r="12653" spans="1:9">
      <c r="A12653" s="230"/>
      <c r="B12653" s="230"/>
      <c r="C12653" s="231"/>
      <c r="D12653" s="223"/>
      <c r="E12653" s="227"/>
      <c r="F12653" s="230"/>
      <c r="H12653" s="220"/>
      <c r="I12653" s="223"/>
    </row>
    <row r="12654" spans="1:9">
      <c r="A12654" s="230"/>
      <c r="B12654" s="230"/>
      <c r="C12654" s="231"/>
      <c r="D12654" s="223"/>
      <c r="E12654" s="227"/>
      <c r="F12654" s="230"/>
      <c r="H12654" s="220"/>
      <c r="I12654" s="223"/>
    </row>
    <row r="12655" spans="1:9">
      <c r="A12655" s="230"/>
      <c r="B12655" s="230"/>
      <c r="C12655" s="231"/>
      <c r="D12655" s="223"/>
      <c r="E12655" s="227"/>
      <c r="F12655" s="230"/>
      <c r="H12655" s="220"/>
      <c r="I12655" s="223"/>
    </row>
    <row r="12656" spans="1:9">
      <c r="A12656" s="230"/>
      <c r="B12656" s="230"/>
      <c r="C12656" s="231"/>
      <c r="D12656" s="223"/>
      <c r="E12656" s="227"/>
      <c r="F12656" s="230"/>
      <c r="H12656" s="220"/>
      <c r="I12656" s="223"/>
    </row>
    <row r="12657" spans="1:9">
      <c r="A12657" s="230"/>
      <c r="B12657" s="230"/>
      <c r="C12657" s="231"/>
      <c r="D12657" s="223"/>
      <c r="E12657" s="227"/>
      <c r="F12657" s="230"/>
      <c r="H12657" s="220"/>
      <c r="I12657" s="223"/>
    </row>
    <row r="12658" spans="1:9">
      <c r="A12658" s="230"/>
      <c r="B12658" s="230"/>
      <c r="C12658" s="231"/>
      <c r="D12658" s="223"/>
      <c r="E12658" s="227"/>
      <c r="F12658" s="230"/>
      <c r="H12658" s="220"/>
      <c r="I12658" s="223"/>
    </row>
    <row r="12659" spans="1:9">
      <c r="A12659" s="230"/>
      <c r="B12659" s="230"/>
      <c r="C12659" s="231"/>
      <c r="D12659" s="223"/>
      <c r="E12659" s="227"/>
      <c r="F12659" s="230"/>
      <c r="H12659" s="220"/>
      <c r="I12659" s="223"/>
    </row>
    <row r="12660" spans="1:9">
      <c r="A12660" s="230"/>
      <c r="B12660" s="230"/>
      <c r="C12660" s="231"/>
      <c r="D12660" s="223"/>
      <c r="E12660" s="227"/>
      <c r="F12660" s="230"/>
      <c r="H12660" s="220"/>
      <c r="I12660" s="223"/>
    </row>
    <row r="12661" spans="1:9">
      <c r="A12661" s="230"/>
      <c r="B12661" s="230"/>
      <c r="C12661" s="231"/>
      <c r="D12661" s="223"/>
      <c r="E12661" s="227"/>
      <c r="F12661" s="230"/>
      <c r="H12661" s="220"/>
      <c r="I12661" s="223"/>
    </row>
    <row r="12662" spans="1:9">
      <c r="A12662" s="230"/>
      <c r="B12662" s="230"/>
      <c r="C12662" s="231"/>
      <c r="D12662" s="223"/>
      <c r="E12662" s="227"/>
      <c r="F12662" s="230"/>
      <c r="H12662" s="220"/>
      <c r="I12662" s="223"/>
    </row>
    <row r="12663" spans="1:9">
      <c r="A12663" s="230"/>
      <c r="B12663" s="230"/>
      <c r="C12663" s="231"/>
      <c r="D12663" s="223"/>
      <c r="E12663" s="227"/>
      <c r="F12663" s="230"/>
      <c r="H12663" s="220"/>
      <c r="I12663" s="223"/>
    </row>
    <row r="12664" spans="1:9">
      <c r="A12664" s="230"/>
      <c r="B12664" s="230"/>
      <c r="C12664" s="231"/>
      <c r="D12664" s="223"/>
      <c r="E12664" s="227"/>
      <c r="F12664" s="230"/>
      <c r="H12664" s="220"/>
      <c r="I12664" s="223"/>
    </row>
    <row r="12665" spans="1:9">
      <c r="A12665" s="230"/>
      <c r="B12665" s="230"/>
      <c r="C12665" s="231"/>
      <c r="D12665" s="223"/>
      <c r="E12665" s="227"/>
      <c r="F12665" s="230"/>
      <c r="H12665" s="220"/>
      <c r="I12665" s="223"/>
    </row>
    <row r="12666" spans="1:9">
      <c r="A12666" s="230"/>
      <c r="B12666" s="230"/>
      <c r="C12666" s="231"/>
      <c r="D12666" s="223"/>
      <c r="E12666" s="227"/>
      <c r="F12666" s="230"/>
      <c r="H12666" s="220"/>
      <c r="I12666" s="223"/>
    </row>
    <row r="12667" spans="1:9">
      <c r="A12667" s="230"/>
      <c r="B12667" s="230"/>
      <c r="C12667" s="231"/>
      <c r="D12667" s="223"/>
      <c r="E12667" s="227"/>
      <c r="F12667" s="230"/>
      <c r="H12667" s="220"/>
      <c r="I12667" s="223"/>
    </row>
    <row r="12668" spans="1:9">
      <c r="A12668" s="230"/>
      <c r="B12668" s="230"/>
      <c r="C12668" s="231"/>
      <c r="D12668" s="223"/>
      <c r="E12668" s="227"/>
      <c r="F12668" s="230"/>
      <c r="H12668" s="220"/>
      <c r="I12668" s="223"/>
    </row>
    <row r="12669" spans="1:9">
      <c r="A12669" s="230"/>
      <c r="B12669" s="230"/>
      <c r="C12669" s="231"/>
      <c r="D12669" s="223"/>
      <c r="E12669" s="227"/>
      <c r="F12669" s="230"/>
      <c r="H12669" s="220"/>
      <c r="I12669" s="223"/>
    </row>
    <row r="12670" spans="1:9">
      <c r="A12670" s="230"/>
      <c r="B12670" s="230"/>
      <c r="C12670" s="231"/>
      <c r="D12670" s="223"/>
      <c r="E12670" s="227"/>
      <c r="F12670" s="230"/>
      <c r="H12670" s="220"/>
      <c r="I12670" s="223"/>
    </row>
    <row r="12671" spans="1:9">
      <c r="A12671" s="230"/>
      <c r="B12671" s="230"/>
      <c r="C12671" s="231"/>
      <c r="D12671" s="223"/>
      <c r="E12671" s="227"/>
      <c r="F12671" s="230"/>
      <c r="H12671" s="220"/>
      <c r="I12671" s="223"/>
    </row>
    <row r="12672" spans="1:9">
      <c r="A12672" s="230"/>
      <c r="B12672" s="230"/>
      <c r="C12672" s="231"/>
      <c r="D12672" s="223"/>
      <c r="E12672" s="227"/>
      <c r="F12672" s="230"/>
      <c r="H12672" s="220"/>
      <c r="I12672" s="223"/>
    </row>
    <row r="12673" spans="1:9">
      <c r="A12673" s="230"/>
      <c r="B12673" s="230"/>
      <c r="C12673" s="231"/>
      <c r="D12673" s="223"/>
      <c r="E12673" s="227"/>
      <c r="F12673" s="230"/>
      <c r="H12673" s="220"/>
      <c r="I12673" s="223"/>
    </row>
    <row r="12674" spans="1:9">
      <c r="A12674" s="230"/>
      <c r="B12674" s="230"/>
      <c r="C12674" s="231"/>
      <c r="D12674" s="223"/>
      <c r="E12674" s="227"/>
      <c r="F12674" s="230"/>
      <c r="H12674" s="220"/>
      <c r="I12674" s="223"/>
    </row>
    <row r="12675" spans="1:9">
      <c r="A12675" s="230"/>
      <c r="B12675" s="230"/>
      <c r="C12675" s="231"/>
      <c r="D12675" s="223"/>
      <c r="E12675" s="227"/>
      <c r="F12675" s="230"/>
      <c r="H12675" s="220"/>
      <c r="I12675" s="223"/>
    </row>
    <row r="12676" spans="1:9">
      <c r="A12676" s="230"/>
      <c r="B12676" s="230"/>
      <c r="C12676" s="231"/>
      <c r="D12676" s="223"/>
      <c r="E12676" s="227"/>
      <c r="F12676" s="230"/>
      <c r="H12676" s="220"/>
      <c r="I12676" s="223"/>
    </row>
    <row r="12677" spans="1:9">
      <c r="A12677" s="230"/>
      <c r="B12677" s="230"/>
      <c r="C12677" s="231"/>
      <c r="D12677" s="223"/>
      <c r="E12677" s="227"/>
      <c r="F12677" s="230"/>
      <c r="H12677" s="220"/>
      <c r="I12677" s="223"/>
    </row>
    <row r="12678" spans="1:9">
      <c r="A12678" s="230"/>
      <c r="B12678" s="230"/>
      <c r="C12678" s="231"/>
      <c r="D12678" s="223"/>
      <c r="E12678" s="227"/>
      <c r="F12678" s="230"/>
      <c r="H12678" s="220"/>
      <c r="I12678" s="223"/>
    </row>
    <row r="12679" spans="1:9">
      <c r="A12679" s="230"/>
      <c r="B12679" s="230"/>
      <c r="C12679" s="231"/>
      <c r="D12679" s="223"/>
      <c r="E12679" s="227"/>
      <c r="F12679" s="230"/>
      <c r="H12679" s="220"/>
      <c r="I12679" s="223"/>
    </row>
    <row r="12680" spans="1:9">
      <c r="A12680" s="230"/>
      <c r="B12680" s="230"/>
      <c r="C12680" s="231"/>
      <c r="D12680" s="223"/>
      <c r="E12680" s="227"/>
      <c r="F12680" s="230"/>
      <c r="H12680" s="220"/>
      <c r="I12680" s="223"/>
    </row>
    <row r="12681" spans="1:9">
      <c r="A12681" s="230"/>
      <c r="B12681" s="230"/>
      <c r="C12681" s="231"/>
      <c r="D12681" s="223"/>
      <c r="E12681" s="227"/>
      <c r="F12681" s="230"/>
      <c r="H12681" s="220"/>
      <c r="I12681" s="223"/>
    </row>
    <row r="12682" spans="1:9">
      <c r="A12682" s="230"/>
      <c r="B12682" s="230"/>
      <c r="C12682" s="231"/>
      <c r="D12682" s="223"/>
      <c r="E12682" s="227"/>
      <c r="F12682" s="230"/>
      <c r="H12682" s="220"/>
      <c r="I12682" s="223"/>
    </row>
    <row r="12683" spans="1:9">
      <c r="A12683" s="230"/>
      <c r="B12683" s="230"/>
      <c r="C12683" s="231"/>
      <c r="D12683" s="223"/>
      <c r="E12683" s="227"/>
      <c r="F12683" s="230"/>
      <c r="H12683" s="220"/>
      <c r="I12683" s="223"/>
    </row>
    <row r="12684" spans="1:9">
      <c r="A12684" s="230"/>
      <c r="B12684" s="230"/>
      <c r="C12684" s="231"/>
      <c r="D12684" s="223"/>
      <c r="E12684" s="227"/>
      <c r="F12684" s="230"/>
      <c r="H12684" s="220"/>
      <c r="I12684" s="223"/>
    </row>
    <row r="12685" spans="1:9">
      <c r="A12685" s="230"/>
      <c r="B12685" s="230"/>
      <c r="C12685" s="231"/>
      <c r="D12685" s="223"/>
      <c r="E12685" s="227"/>
      <c r="F12685" s="230"/>
      <c r="H12685" s="220"/>
      <c r="I12685" s="223"/>
    </row>
    <row r="12686" spans="1:9">
      <c r="A12686" s="230"/>
      <c r="B12686" s="230"/>
      <c r="C12686" s="231"/>
      <c r="D12686" s="223"/>
      <c r="E12686" s="227"/>
      <c r="F12686" s="230"/>
      <c r="H12686" s="220"/>
      <c r="I12686" s="223"/>
    </row>
    <row r="12687" spans="1:9">
      <c r="A12687" s="230"/>
      <c r="B12687" s="230"/>
      <c r="C12687" s="231"/>
      <c r="D12687" s="223"/>
      <c r="E12687" s="227"/>
      <c r="F12687" s="230"/>
      <c r="H12687" s="220"/>
      <c r="I12687" s="223"/>
    </row>
    <row r="12688" spans="1:9">
      <c r="A12688" s="230"/>
      <c r="B12688" s="230"/>
      <c r="C12688" s="231"/>
      <c r="D12688" s="223"/>
      <c r="E12688" s="227"/>
      <c r="F12688" s="230"/>
      <c r="H12688" s="220"/>
      <c r="I12688" s="223"/>
    </row>
    <row r="12689" spans="1:9">
      <c r="A12689" s="230"/>
      <c r="B12689" s="230"/>
      <c r="C12689" s="231"/>
      <c r="D12689" s="223"/>
      <c r="E12689" s="227"/>
      <c r="F12689" s="230"/>
      <c r="H12689" s="220"/>
      <c r="I12689" s="223"/>
    </row>
    <row r="12690" spans="1:9">
      <c r="A12690" s="230"/>
      <c r="B12690" s="230"/>
      <c r="C12690" s="231"/>
      <c r="D12690" s="223"/>
      <c r="E12690" s="227"/>
      <c r="F12690" s="230"/>
      <c r="H12690" s="220"/>
      <c r="I12690" s="223"/>
    </row>
    <row r="12691" spans="1:9">
      <c r="A12691" s="230"/>
      <c r="B12691" s="230"/>
      <c r="C12691" s="231"/>
      <c r="D12691" s="223"/>
      <c r="E12691" s="227"/>
      <c r="F12691" s="230"/>
      <c r="H12691" s="220"/>
      <c r="I12691" s="223"/>
    </row>
    <row r="12692" spans="1:9">
      <c r="A12692" s="230"/>
      <c r="B12692" s="230"/>
      <c r="C12692" s="231"/>
      <c r="D12692" s="223"/>
      <c r="E12692" s="227"/>
      <c r="F12692" s="230"/>
      <c r="H12692" s="220"/>
      <c r="I12692" s="223"/>
    </row>
    <row r="12693" spans="1:9">
      <c r="A12693" s="230"/>
      <c r="B12693" s="230"/>
      <c r="C12693" s="231"/>
      <c r="D12693" s="223"/>
      <c r="E12693" s="227"/>
      <c r="F12693" s="230"/>
      <c r="H12693" s="220"/>
      <c r="I12693" s="223"/>
    </row>
    <row r="12694" spans="1:9">
      <c r="A12694" s="230"/>
      <c r="B12694" s="230"/>
      <c r="C12694" s="231"/>
      <c r="D12694" s="223"/>
      <c r="E12694" s="227"/>
      <c r="F12694" s="230"/>
      <c r="H12694" s="220"/>
      <c r="I12694" s="223"/>
    </row>
    <row r="12695" spans="1:9">
      <c r="A12695" s="230"/>
      <c r="B12695" s="230"/>
      <c r="C12695" s="231"/>
      <c r="D12695" s="223"/>
      <c r="E12695" s="227"/>
      <c r="F12695" s="230"/>
      <c r="H12695" s="220"/>
      <c r="I12695" s="223"/>
    </row>
    <row r="12696" spans="1:9">
      <c r="A12696" s="230"/>
      <c r="B12696" s="230"/>
      <c r="C12696" s="231"/>
      <c r="D12696" s="223"/>
      <c r="E12696" s="227"/>
      <c r="F12696" s="230"/>
      <c r="H12696" s="220"/>
      <c r="I12696" s="223"/>
    </row>
    <row r="12697" spans="1:9">
      <c r="A12697" s="230"/>
      <c r="B12697" s="230"/>
      <c r="C12697" s="231"/>
      <c r="D12697" s="223"/>
      <c r="E12697" s="227"/>
      <c r="F12697" s="230"/>
      <c r="H12697" s="220"/>
      <c r="I12697" s="223"/>
    </row>
    <row r="12698" spans="1:9">
      <c r="A12698" s="230"/>
      <c r="B12698" s="230"/>
      <c r="C12698" s="231"/>
      <c r="D12698" s="223"/>
      <c r="E12698" s="227"/>
      <c r="F12698" s="230"/>
      <c r="H12698" s="220"/>
      <c r="I12698" s="223"/>
    </row>
    <row r="12699" spans="1:9">
      <c r="A12699" s="230"/>
      <c r="B12699" s="230"/>
      <c r="C12699" s="231"/>
      <c r="D12699" s="223"/>
      <c r="E12699" s="227"/>
      <c r="F12699" s="230"/>
      <c r="H12699" s="220"/>
      <c r="I12699" s="223"/>
    </row>
    <row r="12700" spans="1:9">
      <c r="A12700" s="230"/>
      <c r="B12700" s="230"/>
      <c r="C12700" s="231"/>
      <c r="D12700" s="223"/>
      <c r="E12700" s="227"/>
      <c r="F12700" s="230"/>
      <c r="H12700" s="220"/>
      <c r="I12700" s="223"/>
    </row>
    <row r="12701" spans="1:9">
      <c r="A12701" s="230"/>
      <c r="B12701" s="230"/>
      <c r="C12701" s="231"/>
      <c r="D12701" s="223"/>
      <c r="E12701" s="227"/>
      <c r="F12701" s="230"/>
      <c r="H12701" s="220"/>
      <c r="I12701" s="223"/>
    </row>
    <row r="12702" spans="1:9">
      <c r="A12702" s="230"/>
      <c r="B12702" s="230"/>
      <c r="C12702" s="231"/>
      <c r="D12702" s="223"/>
      <c r="E12702" s="227"/>
      <c r="F12702" s="230"/>
      <c r="H12702" s="220"/>
      <c r="I12702" s="223"/>
    </row>
    <row r="12703" spans="1:9">
      <c r="A12703" s="230"/>
      <c r="B12703" s="230"/>
      <c r="C12703" s="231"/>
      <c r="D12703" s="223"/>
      <c r="E12703" s="227"/>
      <c r="F12703" s="230"/>
      <c r="H12703" s="220"/>
      <c r="I12703" s="223"/>
    </row>
    <row r="12704" spans="1:9">
      <c r="A12704" s="230"/>
      <c r="B12704" s="230"/>
      <c r="C12704" s="231"/>
      <c r="D12704" s="223"/>
      <c r="E12704" s="227"/>
      <c r="F12704" s="230"/>
      <c r="H12704" s="220"/>
      <c r="I12704" s="223"/>
    </row>
    <row r="12705" spans="1:9">
      <c r="A12705" s="230"/>
      <c r="B12705" s="230"/>
      <c r="C12705" s="231"/>
      <c r="D12705" s="223"/>
      <c r="E12705" s="227"/>
      <c r="F12705" s="230"/>
      <c r="H12705" s="220"/>
      <c r="I12705" s="223"/>
    </row>
    <row r="12706" spans="1:9">
      <c r="A12706" s="230"/>
      <c r="B12706" s="230"/>
      <c r="C12706" s="231"/>
      <c r="D12706" s="223"/>
      <c r="E12706" s="227"/>
      <c r="F12706" s="230"/>
      <c r="H12706" s="220"/>
      <c r="I12706" s="223"/>
    </row>
    <row r="12707" spans="1:9">
      <c r="A12707" s="230"/>
      <c r="B12707" s="230"/>
      <c r="C12707" s="231"/>
      <c r="D12707" s="223"/>
      <c r="E12707" s="227"/>
      <c r="F12707" s="230"/>
      <c r="H12707" s="220"/>
      <c r="I12707" s="223"/>
    </row>
    <row r="12708" spans="1:9">
      <c r="A12708" s="230"/>
      <c r="B12708" s="230"/>
      <c r="C12708" s="231"/>
      <c r="D12708" s="223"/>
      <c r="E12708" s="227"/>
      <c r="F12708" s="230"/>
      <c r="H12708" s="220"/>
      <c r="I12708" s="223"/>
    </row>
    <row r="12709" spans="1:9">
      <c r="A12709" s="230"/>
      <c r="B12709" s="230"/>
      <c r="C12709" s="231"/>
      <c r="D12709" s="223"/>
      <c r="E12709" s="227"/>
      <c r="F12709" s="230"/>
      <c r="H12709" s="220"/>
      <c r="I12709" s="223"/>
    </row>
    <row r="12710" spans="1:9">
      <c r="A12710" s="230"/>
      <c r="B12710" s="230"/>
      <c r="C12710" s="231"/>
      <c r="D12710" s="223"/>
      <c r="E12710" s="227"/>
      <c r="F12710" s="230"/>
      <c r="H12710" s="220"/>
      <c r="I12710" s="223"/>
    </row>
    <row r="12711" spans="1:9">
      <c r="A12711" s="230"/>
      <c r="B12711" s="230"/>
      <c r="C12711" s="231"/>
      <c r="D12711" s="223"/>
      <c r="E12711" s="227"/>
      <c r="F12711" s="230"/>
      <c r="H12711" s="220"/>
      <c r="I12711" s="223"/>
    </row>
    <row r="12712" spans="1:9">
      <c r="A12712" s="230"/>
      <c r="B12712" s="230"/>
      <c r="C12712" s="231"/>
      <c r="D12712" s="223"/>
      <c r="E12712" s="227"/>
      <c r="F12712" s="230"/>
      <c r="H12712" s="220"/>
      <c r="I12712" s="223"/>
    </row>
    <row r="12713" spans="1:9">
      <c r="A12713" s="230"/>
      <c r="B12713" s="230"/>
      <c r="C12713" s="231"/>
      <c r="D12713" s="223"/>
      <c r="E12713" s="227"/>
      <c r="F12713" s="230"/>
      <c r="H12713" s="220"/>
      <c r="I12713" s="223"/>
    </row>
    <row r="12714" spans="1:9">
      <c r="A12714" s="230"/>
      <c r="B12714" s="230"/>
      <c r="C12714" s="231"/>
      <c r="D12714" s="223"/>
      <c r="E12714" s="227"/>
      <c r="F12714" s="230"/>
      <c r="H12714" s="220"/>
      <c r="I12714" s="223"/>
    </row>
    <row r="12715" spans="1:9">
      <c r="A12715" s="230"/>
      <c r="B12715" s="230"/>
      <c r="C12715" s="231"/>
      <c r="D12715" s="223"/>
      <c r="E12715" s="227"/>
      <c r="F12715" s="230"/>
      <c r="H12715" s="220"/>
      <c r="I12715" s="223"/>
    </row>
    <row r="12716" spans="1:9">
      <c r="A12716" s="230"/>
      <c r="B12716" s="230"/>
      <c r="C12716" s="231"/>
      <c r="D12716" s="223"/>
      <c r="E12716" s="227"/>
      <c r="F12716" s="230"/>
      <c r="H12716" s="220"/>
      <c r="I12716" s="223"/>
    </row>
    <row r="12717" spans="1:9">
      <c r="A12717" s="230"/>
      <c r="B12717" s="230"/>
      <c r="C12717" s="231"/>
      <c r="D12717" s="223"/>
      <c r="E12717" s="227"/>
      <c r="F12717" s="230"/>
      <c r="H12717" s="220"/>
      <c r="I12717" s="223"/>
    </row>
    <row r="12718" spans="1:9">
      <c r="A12718" s="230"/>
      <c r="B12718" s="230"/>
      <c r="C12718" s="231"/>
      <c r="D12718" s="223"/>
      <c r="E12718" s="227"/>
      <c r="F12718" s="230"/>
      <c r="H12718" s="220"/>
      <c r="I12718" s="223"/>
    </row>
    <row r="12719" spans="1:9">
      <c r="A12719" s="230"/>
      <c r="B12719" s="230"/>
      <c r="C12719" s="231"/>
      <c r="D12719" s="223"/>
      <c r="E12719" s="227"/>
      <c r="F12719" s="230"/>
      <c r="H12719" s="220"/>
      <c r="I12719" s="223"/>
    </row>
    <row r="12720" spans="1:9">
      <c r="A12720" s="230"/>
      <c r="B12720" s="230"/>
      <c r="C12720" s="231"/>
      <c r="D12720" s="223"/>
      <c r="E12720" s="227"/>
      <c r="F12720" s="230"/>
      <c r="H12720" s="220"/>
      <c r="I12720" s="223"/>
    </row>
    <row r="12721" spans="1:9">
      <c r="A12721" s="230"/>
      <c r="B12721" s="230"/>
      <c r="C12721" s="231"/>
      <c r="D12721" s="223"/>
      <c r="E12721" s="227"/>
      <c r="F12721" s="230"/>
      <c r="H12721" s="220"/>
      <c r="I12721" s="223"/>
    </row>
    <row r="12722" spans="1:9">
      <c r="A12722" s="230"/>
      <c r="B12722" s="230"/>
      <c r="C12722" s="231"/>
      <c r="D12722" s="223"/>
      <c r="E12722" s="227"/>
      <c r="F12722" s="230"/>
      <c r="H12722" s="220"/>
      <c r="I12722" s="223"/>
    </row>
    <row r="12723" spans="1:9">
      <c r="A12723" s="230"/>
      <c r="B12723" s="230"/>
      <c r="C12723" s="231"/>
      <c r="D12723" s="223"/>
      <c r="E12723" s="227"/>
      <c r="F12723" s="230"/>
      <c r="H12723" s="220"/>
      <c r="I12723" s="223"/>
    </row>
    <row r="12724" spans="1:9">
      <c r="A12724" s="230"/>
      <c r="B12724" s="230"/>
      <c r="C12724" s="231"/>
      <c r="D12724" s="223"/>
      <c r="E12724" s="227"/>
      <c r="F12724" s="230"/>
      <c r="H12724" s="220"/>
      <c r="I12724" s="223"/>
    </row>
    <row r="12725" spans="1:9">
      <c r="A12725" s="230"/>
      <c r="B12725" s="230"/>
      <c r="C12725" s="231"/>
      <c r="D12725" s="223"/>
      <c r="E12725" s="227"/>
      <c r="F12725" s="230"/>
      <c r="H12725" s="220"/>
      <c r="I12725" s="223"/>
    </row>
    <row r="12726" spans="1:9">
      <c r="A12726" s="230"/>
      <c r="B12726" s="230"/>
      <c r="C12726" s="231"/>
      <c r="D12726" s="223"/>
      <c r="E12726" s="227"/>
      <c r="F12726" s="230"/>
      <c r="H12726" s="220"/>
      <c r="I12726" s="223"/>
    </row>
    <row r="12727" spans="1:9">
      <c r="A12727" s="230"/>
      <c r="B12727" s="230"/>
      <c r="C12727" s="231"/>
      <c r="D12727" s="223"/>
      <c r="E12727" s="227"/>
      <c r="F12727" s="230"/>
      <c r="H12727" s="220"/>
      <c r="I12727" s="223"/>
    </row>
    <row r="12728" spans="1:9">
      <c r="A12728" s="230"/>
      <c r="B12728" s="230"/>
      <c r="C12728" s="231"/>
      <c r="D12728" s="223"/>
      <c r="E12728" s="227"/>
      <c r="F12728" s="230"/>
      <c r="H12728" s="220"/>
      <c r="I12728" s="223"/>
    </row>
    <row r="12729" spans="1:9">
      <c r="A12729" s="230"/>
      <c r="B12729" s="230"/>
      <c r="C12729" s="231"/>
      <c r="D12729" s="223"/>
      <c r="E12729" s="227"/>
      <c r="F12729" s="230"/>
      <c r="H12729" s="220"/>
      <c r="I12729" s="223"/>
    </row>
    <row r="12730" spans="1:9">
      <c r="A12730" s="230"/>
      <c r="B12730" s="230"/>
      <c r="C12730" s="231"/>
      <c r="D12730" s="223"/>
      <c r="E12730" s="227"/>
      <c r="F12730" s="230"/>
      <c r="H12730" s="220"/>
      <c r="I12730" s="223"/>
    </row>
    <row r="12731" spans="1:9">
      <c r="A12731" s="230"/>
      <c r="B12731" s="230"/>
      <c r="C12731" s="231"/>
      <c r="D12731" s="223"/>
      <c r="E12731" s="227"/>
      <c r="F12731" s="230"/>
      <c r="H12731" s="220"/>
      <c r="I12731" s="223"/>
    </row>
    <row r="12732" spans="1:9">
      <c r="A12732" s="230"/>
      <c r="B12732" s="230"/>
      <c r="C12732" s="231"/>
      <c r="D12732" s="223"/>
      <c r="E12732" s="227"/>
      <c r="F12732" s="230"/>
      <c r="H12732" s="220"/>
      <c r="I12732" s="223"/>
    </row>
    <row r="12733" spans="1:9">
      <c r="A12733" s="230"/>
      <c r="B12733" s="230"/>
      <c r="C12733" s="231"/>
      <c r="D12733" s="223"/>
      <c r="E12733" s="227"/>
      <c r="F12733" s="230"/>
      <c r="H12733" s="220"/>
      <c r="I12733" s="223"/>
    </row>
    <row r="12734" spans="1:9">
      <c r="A12734" s="230"/>
      <c r="B12734" s="230"/>
      <c r="C12734" s="231"/>
      <c r="D12734" s="223"/>
      <c r="E12734" s="227"/>
      <c r="F12734" s="230"/>
      <c r="H12734" s="220"/>
      <c r="I12734" s="223"/>
    </row>
    <row r="12735" spans="1:9">
      <c r="A12735" s="230"/>
      <c r="B12735" s="230"/>
      <c r="C12735" s="231"/>
      <c r="D12735" s="223"/>
      <c r="E12735" s="227"/>
      <c r="F12735" s="230"/>
      <c r="H12735" s="220"/>
      <c r="I12735" s="223"/>
    </row>
    <row r="12736" spans="1:9">
      <c r="A12736" s="230"/>
      <c r="B12736" s="230"/>
      <c r="C12736" s="231"/>
      <c r="D12736" s="223"/>
      <c r="E12736" s="227"/>
      <c r="F12736" s="230"/>
      <c r="H12736" s="220"/>
      <c r="I12736" s="223"/>
    </row>
    <row r="12737" spans="1:9">
      <c r="A12737" s="230"/>
      <c r="B12737" s="230"/>
      <c r="C12737" s="231"/>
      <c r="D12737" s="223"/>
      <c r="E12737" s="227"/>
      <c r="F12737" s="230"/>
      <c r="H12737" s="220"/>
      <c r="I12737" s="223"/>
    </row>
    <row r="12738" spans="1:9">
      <c r="A12738" s="230"/>
      <c r="B12738" s="230"/>
      <c r="C12738" s="231"/>
      <c r="D12738" s="223"/>
      <c r="E12738" s="227"/>
      <c r="F12738" s="230"/>
      <c r="H12738" s="220"/>
      <c r="I12738" s="223"/>
    </row>
    <row r="12739" spans="1:9">
      <c r="A12739" s="230"/>
      <c r="B12739" s="230"/>
      <c r="C12739" s="231"/>
      <c r="D12739" s="223"/>
      <c r="E12739" s="227"/>
      <c r="F12739" s="230"/>
      <c r="H12739" s="220"/>
      <c r="I12739" s="223"/>
    </row>
    <row r="12740" spans="1:9">
      <c r="A12740" s="230"/>
      <c r="B12740" s="230"/>
      <c r="C12740" s="231"/>
      <c r="D12740" s="223"/>
      <c r="E12740" s="227"/>
      <c r="F12740" s="230"/>
      <c r="H12740" s="220"/>
      <c r="I12740" s="223"/>
    </row>
    <row r="12741" spans="1:9">
      <c r="A12741" s="230"/>
      <c r="B12741" s="230"/>
      <c r="C12741" s="231"/>
      <c r="D12741" s="223"/>
      <c r="E12741" s="227"/>
      <c r="F12741" s="230"/>
      <c r="H12741" s="220"/>
      <c r="I12741" s="223"/>
    </row>
    <row r="12742" spans="1:9">
      <c r="A12742" s="230"/>
      <c r="B12742" s="230"/>
      <c r="C12742" s="231"/>
      <c r="D12742" s="223"/>
      <c r="E12742" s="227"/>
      <c r="F12742" s="230"/>
      <c r="H12742" s="220"/>
      <c r="I12742" s="223"/>
    </row>
    <row r="12743" spans="1:9">
      <c r="A12743" s="230"/>
      <c r="B12743" s="230"/>
      <c r="C12743" s="231"/>
      <c r="D12743" s="223"/>
      <c r="E12743" s="227"/>
      <c r="F12743" s="230"/>
      <c r="H12743" s="220"/>
      <c r="I12743" s="223"/>
    </row>
    <row r="12744" spans="1:9">
      <c r="A12744" s="230"/>
      <c r="B12744" s="230"/>
      <c r="C12744" s="231"/>
      <c r="D12744" s="223"/>
      <c r="E12744" s="227"/>
      <c r="F12744" s="230"/>
      <c r="H12744" s="220"/>
      <c r="I12744" s="223"/>
    </row>
    <row r="12745" spans="1:9">
      <c r="A12745" s="230"/>
      <c r="B12745" s="230"/>
      <c r="C12745" s="231"/>
      <c r="D12745" s="223"/>
      <c r="E12745" s="227"/>
      <c r="F12745" s="230"/>
      <c r="H12745" s="220"/>
      <c r="I12745" s="223"/>
    </row>
    <row r="12746" spans="1:9">
      <c r="A12746" s="230"/>
      <c r="B12746" s="230"/>
      <c r="C12746" s="231"/>
      <c r="D12746" s="223"/>
      <c r="E12746" s="227"/>
      <c r="F12746" s="230"/>
      <c r="H12746" s="220"/>
      <c r="I12746" s="223"/>
    </row>
    <row r="12747" spans="1:9">
      <c r="A12747" s="230"/>
      <c r="B12747" s="230"/>
      <c r="C12747" s="231"/>
      <c r="D12747" s="223"/>
      <c r="E12747" s="227"/>
      <c r="F12747" s="230"/>
      <c r="H12747" s="220"/>
      <c r="I12747" s="223"/>
    </row>
    <row r="12748" spans="1:9">
      <c r="A12748" s="230"/>
      <c r="B12748" s="230"/>
      <c r="C12748" s="231"/>
      <c r="D12748" s="223"/>
      <c r="E12748" s="227"/>
      <c r="F12748" s="230"/>
      <c r="H12748" s="220"/>
      <c r="I12748" s="223"/>
    </row>
    <row r="12749" spans="1:9">
      <c r="A12749" s="230"/>
      <c r="B12749" s="230"/>
      <c r="C12749" s="231"/>
      <c r="D12749" s="223"/>
      <c r="E12749" s="227"/>
      <c r="F12749" s="230"/>
      <c r="H12749" s="220"/>
      <c r="I12749" s="223"/>
    </row>
    <row r="12750" spans="1:9">
      <c r="A12750" s="230"/>
      <c r="B12750" s="230"/>
      <c r="C12750" s="231"/>
      <c r="D12750" s="223"/>
      <c r="E12750" s="227"/>
      <c r="F12750" s="230"/>
      <c r="H12750" s="220"/>
      <c r="I12750" s="223"/>
    </row>
    <row r="12751" spans="1:9">
      <c r="A12751" s="230"/>
      <c r="B12751" s="230"/>
      <c r="C12751" s="231"/>
      <c r="D12751" s="223"/>
      <c r="E12751" s="227"/>
      <c r="F12751" s="230"/>
      <c r="H12751" s="220"/>
      <c r="I12751" s="223"/>
    </row>
    <row r="12752" spans="1:9">
      <c r="A12752" s="230"/>
      <c r="B12752" s="230"/>
      <c r="C12752" s="231"/>
      <c r="D12752" s="223"/>
      <c r="E12752" s="227"/>
      <c r="F12752" s="230"/>
      <c r="H12752" s="220"/>
      <c r="I12752" s="223"/>
    </row>
    <row r="12753" spans="1:9">
      <c r="A12753" s="230"/>
      <c r="B12753" s="230"/>
      <c r="C12753" s="231"/>
      <c r="D12753" s="223"/>
      <c r="E12753" s="227"/>
      <c r="F12753" s="230"/>
      <c r="H12753" s="220"/>
      <c r="I12753" s="223"/>
    </row>
    <row r="12754" spans="1:9">
      <c r="A12754" s="230"/>
      <c r="B12754" s="230"/>
      <c r="C12754" s="231"/>
      <c r="D12754" s="223"/>
      <c r="E12754" s="227"/>
      <c r="F12754" s="230"/>
      <c r="H12754" s="220"/>
      <c r="I12754" s="223"/>
    </row>
    <row r="12755" spans="1:9">
      <c r="A12755" s="230"/>
      <c r="B12755" s="230"/>
      <c r="C12755" s="231"/>
      <c r="D12755" s="223"/>
      <c r="E12755" s="227"/>
      <c r="F12755" s="230"/>
      <c r="H12755" s="220"/>
      <c r="I12755" s="223"/>
    </row>
    <row r="12756" spans="1:9">
      <c r="A12756" s="230"/>
      <c r="B12756" s="230"/>
      <c r="C12756" s="231"/>
      <c r="D12756" s="223"/>
      <c r="E12756" s="227"/>
      <c r="F12756" s="230"/>
      <c r="H12756" s="220"/>
      <c r="I12756" s="223"/>
    </row>
    <row r="12757" spans="1:9">
      <c r="A12757" s="230"/>
      <c r="B12757" s="230"/>
      <c r="C12757" s="231"/>
      <c r="D12757" s="223"/>
      <c r="E12757" s="227"/>
      <c r="F12757" s="230"/>
      <c r="H12757" s="220"/>
      <c r="I12757" s="223"/>
    </row>
    <row r="12758" spans="1:9">
      <c r="A12758" s="230"/>
      <c r="B12758" s="230"/>
      <c r="C12758" s="231"/>
      <c r="D12758" s="223"/>
      <c r="E12758" s="227"/>
      <c r="F12758" s="230"/>
      <c r="H12758" s="220"/>
      <c r="I12758" s="223"/>
    </row>
    <row r="12759" spans="1:9">
      <c r="A12759" s="230"/>
      <c r="B12759" s="230"/>
      <c r="C12759" s="231"/>
      <c r="D12759" s="223"/>
      <c r="E12759" s="227"/>
      <c r="F12759" s="230"/>
      <c r="H12759" s="220"/>
      <c r="I12759" s="223"/>
    </row>
    <row r="12760" spans="1:9">
      <c r="A12760" s="230"/>
      <c r="B12760" s="230"/>
      <c r="C12760" s="231"/>
      <c r="D12760" s="223"/>
      <c r="E12760" s="227"/>
      <c r="F12760" s="230"/>
      <c r="H12760" s="220"/>
      <c r="I12760" s="223"/>
    </row>
    <row r="12761" spans="1:9">
      <c r="A12761" s="230"/>
      <c r="B12761" s="230"/>
      <c r="C12761" s="231"/>
      <c r="D12761" s="223"/>
      <c r="E12761" s="227"/>
      <c r="F12761" s="230"/>
      <c r="H12761" s="220"/>
      <c r="I12761" s="223"/>
    </row>
    <row r="12762" spans="1:9">
      <c r="A12762" s="230"/>
      <c r="B12762" s="230"/>
      <c r="C12762" s="231"/>
      <c r="D12762" s="223"/>
      <c r="E12762" s="227"/>
      <c r="F12762" s="230"/>
      <c r="H12762" s="220"/>
      <c r="I12762" s="223"/>
    </row>
    <row r="12763" spans="1:9">
      <c r="A12763" s="230"/>
      <c r="B12763" s="230"/>
      <c r="C12763" s="231"/>
      <c r="D12763" s="223"/>
      <c r="E12763" s="227"/>
      <c r="F12763" s="230"/>
      <c r="H12763" s="220"/>
      <c r="I12763" s="223"/>
    </row>
    <row r="12764" spans="1:9">
      <c r="A12764" s="230"/>
      <c r="B12764" s="230"/>
      <c r="C12764" s="231"/>
      <c r="D12764" s="223"/>
      <c r="E12764" s="227"/>
      <c r="F12764" s="230"/>
      <c r="H12764" s="220"/>
      <c r="I12764" s="223"/>
    </row>
    <row r="12765" spans="1:9">
      <c r="A12765" s="230"/>
      <c r="B12765" s="230"/>
      <c r="C12765" s="231"/>
      <c r="D12765" s="223"/>
      <c r="E12765" s="227"/>
      <c r="F12765" s="230"/>
      <c r="H12765" s="220"/>
      <c r="I12765" s="223"/>
    </row>
    <row r="12766" spans="1:9">
      <c r="A12766" s="230"/>
      <c r="B12766" s="230"/>
      <c r="C12766" s="231"/>
      <c r="D12766" s="223"/>
      <c r="E12766" s="227"/>
      <c r="F12766" s="230"/>
      <c r="H12766" s="220"/>
      <c r="I12766" s="223"/>
    </row>
    <row r="12767" spans="1:9">
      <c r="A12767" s="230"/>
      <c r="B12767" s="230"/>
      <c r="C12767" s="231"/>
      <c r="D12767" s="223"/>
      <c r="E12767" s="227"/>
      <c r="F12767" s="230"/>
      <c r="H12767" s="220"/>
      <c r="I12767" s="223"/>
    </row>
    <row r="12768" spans="1:9">
      <c r="A12768" s="230"/>
      <c r="B12768" s="230"/>
      <c r="C12768" s="231"/>
      <c r="D12768" s="223"/>
      <c r="E12768" s="227"/>
      <c r="F12768" s="230"/>
      <c r="H12768" s="220"/>
      <c r="I12768" s="223"/>
    </row>
    <row r="12769" spans="1:9">
      <c r="A12769" s="230"/>
      <c r="B12769" s="230"/>
      <c r="C12769" s="231"/>
      <c r="D12769" s="223"/>
      <c r="E12769" s="227"/>
      <c r="F12769" s="230"/>
      <c r="H12769" s="220"/>
      <c r="I12769" s="223"/>
    </row>
    <row r="12770" spans="1:9">
      <c r="A12770" s="230"/>
      <c r="B12770" s="230"/>
      <c r="C12770" s="231"/>
      <c r="D12770" s="223"/>
      <c r="E12770" s="227"/>
      <c r="F12770" s="230"/>
      <c r="H12770" s="220"/>
      <c r="I12770" s="223"/>
    </row>
    <row r="12771" spans="1:9">
      <c r="A12771" s="230"/>
      <c r="B12771" s="230"/>
      <c r="C12771" s="231"/>
      <c r="D12771" s="223"/>
      <c r="E12771" s="227"/>
      <c r="F12771" s="230"/>
      <c r="H12771" s="220"/>
      <c r="I12771" s="223"/>
    </row>
    <row r="12772" spans="1:9">
      <c r="A12772" s="230"/>
      <c r="B12772" s="230"/>
      <c r="C12772" s="231"/>
      <c r="D12772" s="223"/>
      <c r="E12772" s="227"/>
      <c r="F12772" s="230"/>
      <c r="H12772" s="220"/>
      <c r="I12772" s="223"/>
    </row>
    <row r="12773" spans="1:9">
      <c r="A12773" s="230"/>
      <c r="B12773" s="230"/>
      <c r="C12773" s="231"/>
      <c r="D12773" s="223"/>
      <c r="E12773" s="227"/>
      <c r="F12773" s="230"/>
      <c r="H12773" s="220"/>
      <c r="I12773" s="223"/>
    </row>
    <row r="12774" spans="1:9">
      <c r="A12774" s="230"/>
      <c r="B12774" s="230"/>
      <c r="C12774" s="231"/>
      <c r="D12774" s="223"/>
      <c r="E12774" s="227"/>
      <c r="F12774" s="230"/>
      <c r="H12774" s="220"/>
      <c r="I12774" s="223"/>
    </row>
    <row r="12775" spans="1:9">
      <c r="A12775" s="230"/>
      <c r="B12775" s="230"/>
      <c r="C12775" s="231"/>
      <c r="D12775" s="223"/>
      <c r="E12775" s="227"/>
      <c r="F12775" s="230"/>
      <c r="H12775" s="220"/>
      <c r="I12775" s="223"/>
    </row>
    <row r="12776" spans="1:9">
      <c r="A12776" s="230"/>
      <c r="B12776" s="230"/>
      <c r="C12776" s="231"/>
      <c r="D12776" s="223"/>
      <c r="E12776" s="227"/>
      <c r="F12776" s="230"/>
      <c r="H12776" s="220"/>
      <c r="I12776" s="223"/>
    </row>
    <row r="12777" spans="1:9">
      <c r="A12777" s="230"/>
      <c r="B12777" s="230"/>
      <c r="C12777" s="231"/>
      <c r="D12777" s="223"/>
      <c r="E12777" s="227"/>
      <c r="F12777" s="230"/>
      <c r="H12777" s="220"/>
      <c r="I12777" s="223"/>
    </row>
    <row r="12778" spans="1:9">
      <c r="A12778" s="230"/>
      <c r="B12778" s="230"/>
      <c r="C12778" s="231"/>
      <c r="D12778" s="223"/>
      <c r="E12778" s="227"/>
      <c r="F12778" s="230"/>
      <c r="H12778" s="220"/>
      <c r="I12778" s="223"/>
    </row>
    <row r="12779" spans="1:9">
      <c r="A12779" s="230"/>
      <c r="B12779" s="230"/>
      <c r="C12779" s="231"/>
      <c r="D12779" s="223"/>
      <c r="E12779" s="227"/>
      <c r="F12779" s="230"/>
      <c r="H12779" s="220"/>
      <c r="I12779" s="223"/>
    </row>
    <row r="12780" spans="1:9">
      <c r="A12780" s="230"/>
      <c r="B12780" s="230"/>
      <c r="C12780" s="231"/>
      <c r="D12780" s="223"/>
      <c r="E12780" s="227"/>
      <c r="F12780" s="230"/>
      <c r="H12780" s="220"/>
      <c r="I12780" s="223"/>
    </row>
    <row r="12781" spans="1:9">
      <c r="A12781" s="230"/>
      <c r="B12781" s="230"/>
      <c r="C12781" s="231"/>
      <c r="D12781" s="223"/>
      <c r="E12781" s="227"/>
      <c r="F12781" s="230"/>
      <c r="H12781" s="220"/>
      <c r="I12781" s="223"/>
    </row>
    <row r="12782" spans="1:9">
      <c r="A12782" s="230"/>
      <c r="B12782" s="230"/>
      <c r="C12782" s="231"/>
      <c r="D12782" s="223"/>
      <c r="E12782" s="227"/>
      <c r="F12782" s="230"/>
      <c r="H12782" s="220"/>
      <c r="I12782" s="223"/>
    </row>
    <row r="12783" spans="1:9">
      <c r="A12783" s="230"/>
      <c r="B12783" s="230"/>
      <c r="C12783" s="231"/>
      <c r="D12783" s="223"/>
      <c r="E12783" s="227"/>
      <c r="F12783" s="230"/>
      <c r="H12783" s="220"/>
      <c r="I12783" s="223"/>
    </row>
    <row r="12784" spans="1:9">
      <c r="A12784" s="230"/>
      <c r="B12784" s="230"/>
      <c r="C12784" s="231"/>
      <c r="D12784" s="223"/>
      <c r="E12784" s="227"/>
      <c r="F12784" s="230"/>
      <c r="H12784" s="220"/>
      <c r="I12784" s="223"/>
    </row>
    <row r="12785" spans="1:9">
      <c r="A12785" s="230"/>
      <c r="B12785" s="230"/>
      <c r="C12785" s="231"/>
      <c r="D12785" s="223"/>
      <c r="E12785" s="227"/>
      <c r="F12785" s="230"/>
      <c r="H12785" s="220"/>
      <c r="I12785" s="223"/>
    </row>
    <row r="12786" spans="1:9">
      <c r="A12786" s="230"/>
      <c r="B12786" s="230"/>
      <c r="C12786" s="231"/>
      <c r="D12786" s="223"/>
      <c r="E12786" s="227"/>
      <c r="F12786" s="230"/>
      <c r="H12786" s="220"/>
      <c r="I12786" s="223"/>
    </row>
    <row r="12787" spans="1:9">
      <c r="A12787" s="230"/>
      <c r="B12787" s="230"/>
      <c r="C12787" s="231"/>
      <c r="D12787" s="223"/>
      <c r="E12787" s="227"/>
      <c r="F12787" s="230"/>
      <c r="H12787" s="220"/>
      <c r="I12787" s="223"/>
    </row>
    <row r="12788" spans="1:9">
      <c r="A12788" s="230"/>
      <c r="B12788" s="230"/>
      <c r="C12788" s="231"/>
      <c r="D12788" s="223"/>
      <c r="E12788" s="227"/>
      <c r="F12788" s="230"/>
      <c r="H12788" s="220"/>
      <c r="I12788" s="223"/>
    </row>
    <row r="12789" spans="1:9">
      <c r="A12789" s="230"/>
      <c r="B12789" s="230"/>
      <c r="C12789" s="231"/>
      <c r="D12789" s="223"/>
      <c r="E12789" s="227"/>
      <c r="F12789" s="230"/>
      <c r="H12789" s="220"/>
      <c r="I12789" s="223"/>
    </row>
    <row r="12790" spans="1:9">
      <c r="A12790" s="230"/>
      <c r="B12790" s="230"/>
      <c r="C12790" s="231"/>
      <c r="D12790" s="223"/>
      <c r="E12790" s="227"/>
      <c r="F12790" s="230"/>
      <c r="H12790" s="220"/>
      <c r="I12790" s="223"/>
    </row>
    <row r="12791" spans="1:9">
      <c r="A12791" s="230"/>
      <c r="B12791" s="230"/>
      <c r="C12791" s="231"/>
      <c r="D12791" s="223"/>
      <c r="E12791" s="227"/>
      <c r="F12791" s="230"/>
      <c r="H12791" s="220"/>
      <c r="I12791" s="223"/>
    </row>
    <row r="12792" spans="1:9">
      <c r="A12792" s="230"/>
      <c r="B12792" s="230"/>
      <c r="C12792" s="231"/>
      <c r="D12792" s="223"/>
      <c r="E12792" s="227"/>
      <c r="F12792" s="230"/>
      <c r="H12792" s="220"/>
      <c r="I12792" s="223"/>
    </row>
    <row r="12793" spans="1:9">
      <c r="A12793" s="230"/>
      <c r="B12793" s="230"/>
      <c r="C12793" s="231"/>
      <c r="D12793" s="223"/>
      <c r="E12793" s="227"/>
      <c r="F12793" s="230"/>
      <c r="H12793" s="220"/>
      <c r="I12793" s="223"/>
    </row>
    <row r="12794" spans="1:9">
      <c r="A12794" s="230"/>
      <c r="B12794" s="230"/>
      <c r="C12794" s="231"/>
      <c r="D12794" s="223"/>
      <c r="E12794" s="227"/>
      <c r="F12794" s="230"/>
      <c r="H12794" s="220"/>
      <c r="I12794" s="223"/>
    </row>
    <row r="12795" spans="1:9">
      <c r="A12795" s="230"/>
      <c r="B12795" s="230"/>
      <c r="C12795" s="231"/>
      <c r="D12795" s="223"/>
      <c r="E12795" s="227"/>
      <c r="F12795" s="230"/>
      <c r="H12795" s="220"/>
      <c r="I12795" s="223"/>
    </row>
    <row r="12796" spans="1:9">
      <c r="A12796" s="230"/>
      <c r="B12796" s="230"/>
      <c r="C12796" s="231"/>
      <c r="D12796" s="223"/>
      <c r="E12796" s="227"/>
      <c r="F12796" s="230"/>
      <c r="H12796" s="220"/>
      <c r="I12796" s="223"/>
    </row>
    <row r="12797" spans="1:9">
      <c r="A12797" s="230"/>
      <c r="B12797" s="230"/>
      <c r="C12797" s="231"/>
      <c r="D12797" s="223"/>
      <c r="E12797" s="227"/>
      <c r="F12797" s="230"/>
      <c r="H12797" s="220"/>
      <c r="I12797" s="223"/>
    </row>
    <row r="12798" spans="1:9">
      <c r="A12798" s="230"/>
      <c r="B12798" s="230"/>
      <c r="C12798" s="231"/>
      <c r="D12798" s="223"/>
      <c r="E12798" s="227"/>
      <c r="F12798" s="230"/>
      <c r="H12798" s="220"/>
      <c r="I12798" s="223"/>
    </row>
    <row r="12799" spans="1:9">
      <c r="A12799" s="230"/>
      <c r="B12799" s="230"/>
      <c r="C12799" s="231"/>
      <c r="D12799" s="223"/>
      <c r="E12799" s="227"/>
      <c r="F12799" s="230"/>
      <c r="H12799" s="220"/>
      <c r="I12799" s="223"/>
    </row>
    <row r="12800" spans="1:9">
      <c r="A12800" s="230"/>
      <c r="B12800" s="230"/>
      <c r="C12800" s="231"/>
      <c r="D12800" s="223"/>
      <c r="E12800" s="227"/>
      <c r="F12800" s="230"/>
      <c r="H12800" s="220"/>
      <c r="I12800" s="223"/>
    </row>
    <row r="12801" spans="1:9">
      <c r="A12801" s="230"/>
      <c r="B12801" s="230"/>
      <c r="C12801" s="231"/>
      <c r="D12801" s="223"/>
      <c r="E12801" s="227"/>
      <c r="F12801" s="230"/>
      <c r="H12801" s="220"/>
      <c r="I12801" s="223"/>
    </row>
    <row r="12802" spans="1:9">
      <c r="A12802" s="230"/>
      <c r="B12802" s="230"/>
      <c r="C12802" s="231"/>
      <c r="D12802" s="223"/>
      <c r="E12802" s="227"/>
      <c r="F12802" s="230"/>
      <c r="H12802" s="220"/>
      <c r="I12802" s="223"/>
    </row>
    <row r="12803" spans="1:9">
      <c r="A12803" s="230"/>
      <c r="B12803" s="230"/>
      <c r="C12803" s="231"/>
      <c r="D12803" s="223"/>
      <c r="E12803" s="227"/>
      <c r="F12803" s="230"/>
      <c r="H12803" s="220"/>
      <c r="I12803" s="223"/>
    </row>
    <row r="12804" spans="1:9">
      <c r="A12804" s="230"/>
      <c r="B12804" s="230"/>
      <c r="C12804" s="231"/>
      <c r="D12804" s="223"/>
      <c r="E12804" s="227"/>
      <c r="F12804" s="230"/>
      <c r="H12804" s="220"/>
      <c r="I12804" s="223"/>
    </row>
    <row r="12805" spans="1:9">
      <c r="A12805" s="230"/>
      <c r="B12805" s="230"/>
      <c r="C12805" s="231"/>
      <c r="D12805" s="223"/>
      <c r="E12805" s="227"/>
      <c r="F12805" s="230"/>
      <c r="H12805" s="220"/>
      <c r="I12805" s="223"/>
    </row>
    <row r="12806" spans="1:9">
      <c r="A12806" s="230"/>
      <c r="B12806" s="230"/>
      <c r="C12806" s="231"/>
      <c r="D12806" s="223"/>
      <c r="E12806" s="227"/>
      <c r="F12806" s="230"/>
      <c r="H12806" s="220"/>
      <c r="I12806" s="223"/>
    </row>
    <row r="12807" spans="1:9">
      <c r="A12807" s="230"/>
      <c r="B12807" s="230"/>
      <c r="C12807" s="231"/>
      <c r="D12807" s="223"/>
      <c r="E12807" s="227"/>
      <c r="F12807" s="230"/>
      <c r="H12807" s="220"/>
      <c r="I12807" s="223"/>
    </row>
    <row r="12808" spans="1:9">
      <c r="A12808" s="230"/>
      <c r="B12808" s="230"/>
      <c r="C12808" s="231"/>
      <c r="D12808" s="223"/>
      <c r="E12808" s="227"/>
      <c r="F12808" s="230"/>
      <c r="H12808" s="220"/>
      <c r="I12808" s="223"/>
    </row>
    <row r="12809" spans="1:9">
      <c r="A12809" s="230"/>
      <c r="B12809" s="230"/>
      <c r="C12809" s="231"/>
      <c r="D12809" s="223"/>
      <c r="E12809" s="227"/>
      <c r="F12809" s="230"/>
      <c r="H12809" s="220"/>
      <c r="I12809" s="223"/>
    </row>
    <row r="12810" spans="1:9">
      <c r="A12810" s="230"/>
      <c r="B12810" s="230"/>
      <c r="C12810" s="231"/>
      <c r="D12810" s="223"/>
      <c r="E12810" s="227"/>
      <c r="F12810" s="230"/>
      <c r="H12810" s="220"/>
      <c r="I12810" s="223"/>
    </row>
    <row r="12811" spans="1:9">
      <c r="A12811" s="230"/>
      <c r="B12811" s="230"/>
      <c r="C12811" s="231"/>
      <c r="D12811" s="223"/>
      <c r="E12811" s="227"/>
      <c r="F12811" s="230"/>
      <c r="H12811" s="220"/>
      <c r="I12811" s="223"/>
    </row>
    <row r="12812" spans="1:9">
      <c r="A12812" s="230"/>
      <c r="B12812" s="230"/>
      <c r="C12812" s="231"/>
      <c r="D12812" s="223"/>
      <c r="E12812" s="227"/>
      <c r="F12812" s="230"/>
      <c r="H12812" s="220"/>
      <c r="I12812" s="223"/>
    </row>
    <row r="12813" spans="1:9">
      <c r="A12813" s="230"/>
      <c r="B12813" s="230"/>
      <c r="C12813" s="231"/>
      <c r="D12813" s="223"/>
      <c r="E12813" s="227"/>
      <c r="F12813" s="230"/>
      <c r="H12813" s="220"/>
      <c r="I12813" s="223"/>
    </row>
    <row r="12814" spans="1:9">
      <c r="A12814" s="230"/>
      <c r="B12814" s="230"/>
      <c r="C12814" s="231"/>
      <c r="D12814" s="223"/>
      <c r="E12814" s="227"/>
      <c r="F12814" s="230"/>
      <c r="H12814" s="220"/>
      <c r="I12814" s="223"/>
    </row>
    <row r="12815" spans="1:9">
      <c r="A12815" s="230"/>
      <c r="B12815" s="230"/>
      <c r="C12815" s="231"/>
      <c r="D12815" s="223"/>
      <c r="E12815" s="227"/>
      <c r="F12815" s="230"/>
      <c r="H12815" s="220"/>
      <c r="I12815" s="223"/>
    </row>
    <row r="12816" spans="1:9">
      <c r="A12816" s="230"/>
      <c r="B12816" s="230"/>
      <c r="C12816" s="231"/>
      <c r="D12816" s="223"/>
      <c r="E12816" s="227"/>
      <c r="F12816" s="230"/>
      <c r="H12816" s="220"/>
      <c r="I12816" s="223"/>
    </row>
    <row r="12817" spans="1:9">
      <c r="A12817" s="230"/>
      <c r="B12817" s="230"/>
      <c r="C12817" s="231"/>
      <c r="D12817" s="223"/>
      <c r="E12817" s="227"/>
      <c r="F12817" s="230"/>
      <c r="H12817" s="220"/>
      <c r="I12817" s="223"/>
    </row>
    <row r="12818" spans="1:9">
      <c r="A12818" s="230"/>
      <c r="B12818" s="230"/>
      <c r="C12818" s="231"/>
      <c r="D12818" s="223"/>
      <c r="E12818" s="227"/>
      <c r="F12818" s="230"/>
      <c r="H12818" s="220"/>
      <c r="I12818" s="223"/>
    </row>
    <row r="12819" spans="1:9">
      <c r="A12819" s="230"/>
      <c r="B12819" s="230"/>
      <c r="C12819" s="231"/>
      <c r="D12819" s="223"/>
      <c r="E12819" s="227"/>
      <c r="F12819" s="230"/>
      <c r="H12819" s="220"/>
      <c r="I12819" s="223"/>
    </row>
    <row r="12820" spans="1:9">
      <c r="A12820" s="230"/>
      <c r="B12820" s="230"/>
      <c r="C12820" s="231"/>
      <c r="D12820" s="223"/>
      <c r="E12820" s="227"/>
      <c r="F12820" s="230"/>
      <c r="H12820" s="220"/>
      <c r="I12820" s="223"/>
    </row>
    <row r="12821" spans="1:9">
      <c r="A12821" s="230"/>
      <c r="B12821" s="230"/>
      <c r="C12821" s="231"/>
      <c r="D12821" s="223"/>
      <c r="E12821" s="227"/>
      <c r="F12821" s="230"/>
      <c r="H12821" s="220"/>
      <c r="I12821" s="223"/>
    </row>
    <row r="12822" spans="1:9">
      <c r="A12822" s="230"/>
      <c r="B12822" s="230"/>
      <c r="C12822" s="231"/>
      <c r="D12822" s="223"/>
      <c r="E12822" s="227"/>
      <c r="F12822" s="230"/>
      <c r="H12822" s="220"/>
      <c r="I12822" s="223"/>
    </row>
    <row r="12823" spans="1:9">
      <c r="A12823" s="230"/>
      <c r="B12823" s="230"/>
      <c r="C12823" s="231"/>
      <c r="D12823" s="223"/>
      <c r="E12823" s="227"/>
      <c r="F12823" s="230"/>
      <c r="H12823" s="220"/>
      <c r="I12823" s="223"/>
    </row>
    <row r="12824" spans="1:9">
      <c r="A12824" s="230"/>
      <c r="B12824" s="230"/>
      <c r="C12824" s="231"/>
      <c r="D12824" s="223"/>
      <c r="E12824" s="227"/>
      <c r="F12824" s="230"/>
      <c r="H12824" s="220"/>
      <c r="I12824" s="223"/>
    </row>
    <row r="12825" spans="1:9">
      <c r="A12825" s="230"/>
      <c r="B12825" s="230"/>
      <c r="C12825" s="231"/>
      <c r="D12825" s="223"/>
      <c r="E12825" s="227"/>
      <c r="F12825" s="230"/>
      <c r="H12825" s="220"/>
      <c r="I12825" s="223"/>
    </row>
    <row r="12826" spans="1:9">
      <c r="A12826" s="230"/>
      <c r="B12826" s="230"/>
      <c r="C12826" s="231"/>
      <c r="D12826" s="223"/>
      <c r="E12826" s="227"/>
      <c r="F12826" s="230"/>
      <c r="H12826" s="220"/>
      <c r="I12826" s="223"/>
    </row>
    <row r="12827" spans="1:9">
      <c r="A12827" s="230"/>
      <c r="B12827" s="230"/>
      <c r="C12827" s="231"/>
      <c r="D12827" s="223"/>
      <c r="E12827" s="227"/>
      <c r="F12827" s="230"/>
      <c r="H12827" s="220"/>
      <c r="I12827" s="223"/>
    </row>
    <row r="12828" spans="1:9">
      <c r="A12828" s="230"/>
      <c r="B12828" s="230"/>
      <c r="C12828" s="231"/>
      <c r="D12828" s="223"/>
      <c r="E12828" s="227"/>
      <c r="F12828" s="230"/>
      <c r="H12828" s="220"/>
      <c r="I12828" s="223"/>
    </row>
    <row r="12829" spans="1:9">
      <c r="A12829" s="230"/>
      <c r="B12829" s="230"/>
      <c r="C12829" s="231"/>
      <c r="D12829" s="223"/>
      <c r="E12829" s="227"/>
      <c r="F12829" s="230"/>
      <c r="H12829" s="220"/>
      <c r="I12829" s="223"/>
    </row>
    <row r="12830" spans="1:9">
      <c r="A12830" s="230"/>
      <c r="B12830" s="230"/>
      <c r="C12830" s="231"/>
      <c r="D12830" s="223"/>
      <c r="E12830" s="227"/>
      <c r="F12830" s="230"/>
      <c r="H12830" s="220"/>
      <c r="I12830" s="223"/>
    </row>
    <row r="12831" spans="1:9">
      <c r="A12831" s="230"/>
      <c r="B12831" s="230"/>
      <c r="C12831" s="231"/>
      <c r="D12831" s="223"/>
      <c r="E12831" s="227"/>
      <c r="F12831" s="230"/>
      <c r="H12831" s="220"/>
      <c r="I12831" s="223"/>
    </row>
    <row r="12832" spans="1:9">
      <c r="A12832" s="230"/>
      <c r="B12832" s="230"/>
      <c r="C12832" s="231"/>
      <c r="D12832" s="223"/>
      <c r="E12832" s="227"/>
      <c r="F12832" s="230"/>
      <c r="H12832" s="220"/>
      <c r="I12832" s="223"/>
    </row>
    <row r="12833" spans="1:9">
      <c r="A12833" s="230"/>
      <c r="B12833" s="230"/>
      <c r="C12833" s="231"/>
      <c r="D12833" s="223"/>
      <c r="E12833" s="227"/>
      <c r="F12833" s="230"/>
      <c r="H12833" s="220"/>
      <c r="I12833" s="223"/>
    </row>
    <row r="12834" spans="1:9">
      <c r="A12834" s="230"/>
      <c r="B12834" s="230"/>
      <c r="C12834" s="231"/>
      <c r="D12834" s="223"/>
      <c r="E12834" s="227"/>
      <c r="F12834" s="230"/>
      <c r="H12834" s="220"/>
      <c r="I12834" s="223"/>
    </row>
    <row r="12835" spans="1:9">
      <c r="A12835" s="230"/>
      <c r="B12835" s="230"/>
      <c r="C12835" s="231"/>
      <c r="D12835" s="223"/>
      <c r="E12835" s="227"/>
      <c r="F12835" s="230"/>
      <c r="H12835" s="220"/>
      <c r="I12835" s="223"/>
    </row>
    <row r="12836" spans="1:9">
      <c r="A12836" s="230"/>
      <c r="B12836" s="230"/>
      <c r="C12836" s="231"/>
      <c r="D12836" s="223"/>
      <c r="E12836" s="227"/>
      <c r="F12836" s="230"/>
      <c r="H12836" s="220"/>
      <c r="I12836" s="223"/>
    </row>
    <row r="12837" spans="1:9">
      <c r="A12837" s="230"/>
      <c r="B12837" s="230"/>
      <c r="C12837" s="231"/>
      <c r="D12837" s="223"/>
      <c r="E12837" s="227"/>
      <c r="F12837" s="230"/>
      <c r="H12837" s="220"/>
      <c r="I12837" s="223"/>
    </row>
    <row r="12838" spans="1:9">
      <c r="A12838" s="230"/>
      <c r="B12838" s="230"/>
      <c r="C12838" s="231"/>
      <c r="D12838" s="223"/>
      <c r="E12838" s="227"/>
      <c r="F12838" s="230"/>
      <c r="H12838" s="220"/>
      <c r="I12838" s="223"/>
    </row>
    <row r="12839" spans="1:9">
      <c r="A12839" s="230"/>
      <c r="B12839" s="230"/>
      <c r="C12839" s="231"/>
      <c r="D12839" s="223"/>
      <c r="E12839" s="227"/>
      <c r="F12839" s="230"/>
      <c r="H12839" s="220"/>
      <c r="I12839" s="223"/>
    </row>
    <row r="12840" spans="1:9">
      <c r="A12840" s="230"/>
      <c r="B12840" s="230"/>
      <c r="C12840" s="231"/>
      <c r="D12840" s="223"/>
      <c r="E12840" s="227"/>
      <c r="F12840" s="230"/>
      <c r="H12840" s="220"/>
      <c r="I12840" s="223"/>
    </row>
    <row r="12841" spans="1:9">
      <c r="A12841" s="230"/>
      <c r="B12841" s="230"/>
      <c r="C12841" s="231"/>
      <c r="D12841" s="223"/>
      <c r="E12841" s="227"/>
      <c r="F12841" s="230"/>
      <c r="H12841" s="220"/>
      <c r="I12841" s="223"/>
    </row>
    <row r="12842" spans="1:9">
      <c r="A12842" s="230"/>
      <c r="B12842" s="230"/>
      <c r="C12842" s="231"/>
      <c r="D12842" s="223"/>
      <c r="E12842" s="227"/>
      <c r="F12842" s="230"/>
      <c r="H12842" s="220"/>
      <c r="I12842" s="223"/>
    </row>
    <row r="12843" spans="1:9">
      <c r="A12843" s="230"/>
      <c r="B12843" s="230"/>
      <c r="C12843" s="231"/>
      <c r="D12843" s="223"/>
      <c r="E12843" s="227"/>
      <c r="F12843" s="230"/>
      <c r="H12843" s="220"/>
      <c r="I12843" s="223"/>
    </row>
    <row r="12844" spans="1:9">
      <c r="A12844" s="230"/>
      <c r="B12844" s="230"/>
      <c r="C12844" s="231"/>
      <c r="D12844" s="223"/>
      <c r="E12844" s="227"/>
      <c r="F12844" s="230"/>
      <c r="H12844" s="220"/>
      <c r="I12844" s="223"/>
    </row>
    <row r="12845" spans="1:9">
      <c r="A12845" s="230"/>
      <c r="B12845" s="230"/>
      <c r="C12845" s="231"/>
      <c r="D12845" s="223"/>
      <c r="E12845" s="227"/>
      <c r="F12845" s="230"/>
      <c r="H12845" s="220"/>
      <c r="I12845" s="223"/>
    </row>
    <row r="12846" spans="1:9">
      <c r="A12846" s="230"/>
      <c r="B12846" s="230"/>
      <c r="C12846" s="231"/>
      <c r="D12846" s="223"/>
      <c r="E12846" s="227"/>
      <c r="F12846" s="230"/>
      <c r="H12846" s="220"/>
      <c r="I12846" s="223"/>
    </row>
    <row r="12847" spans="1:9">
      <c r="A12847" s="230"/>
      <c r="B12847" s="230"/>
      <c r="C12847" s="231"/>
      <c r="D12847" s="223"/>
      <c r="E12847" s="227"/>
      <c r="F12847" s="230"/>
      <c r="H12847" s="220"/>
      <c r="I12847" s="223"/>
    </row>
    <row r="12848" spans="1:9">
      <c r="A12848" s="230"/>
      <c r="B12848" s="230"/>
      <c r="C12848" s="231"/>
      <c r="D12848" s="223"/>
      <c r="E12848" s="227"/>
      <c r="F12848" s="230"/>
      <c r="H12848" s="220"/>
      <c r="I12848" s="223"/>
    </row>
    <row r="12849" spans="1:9">
      <c r="A12849" s="230"/>
      <c r="B12849" s="230"/>
      <c r="C12849" s="231"/>
      <c r="D12849" s="223"/>
      <c r="E12849" s="227"/>
      <c r="F12849" s="230"/>
      <c r="H12849" s="220"/>
      <c r="I12849" s="223"/>
    </row>
    <row r="12850" spans="1:9">
      <c r="A12850" s="230"/>
      <c r="B12850" s="230"/>
      <c r="C12850" s="231"/>
      <c r="D12850" s="223"/>
      <c r="E12850" s="227"/>
      <c r="F12850" s="230"/>
      <c r="H12850" s="220"/>
      <c r="I12850" s="223"/>
    </row>
    <row r="12851" spans="1:9">
      <c r="A12851" s="230"/>
      <c r="B12851" s="230"/>
      <c r="C12851" s="231"/>
      <c r="D12851" s="223"/>
      <c r="E12851" s="227"/>
      <c r="F12851" s="230"/>
      <c r="H12851" s="220"/>
      <c r="I12851" s="223"/>
    </row>
    <row r="12852" spans="1:9">
      <c r="A12852" s="230"/>
      <c r="B12852" s="230"/>
      <c r="C12852" s="231"/>
      <c r="D12852" s="223"/>
      <c r="E12852" s="227"/>
      <c r="F12852" s="230"/>
      <c r="H12852" s="220"/>
      <c r="I12852" s="223"/>
    </row>
    <row r="12853" spans="1:9">
      <c r="A12853" s="230"/>
      <c r="B12853" s="230"/>
      <c r="C12853" s="231"/>
      <c r="D12853" s="223"/>
      <c r="E12853" s="227"/>
      <c r="F12853" s="230"/>
      <c r="H12853" s="220"/>
      <c r="I12853" s="223"/>
    </row>
    <row r="12854" spans="1:9">
      <c r="A12854" s="230"/>
      <c r="B12854" s="230"/>
      <c r="C12854" s="231"/>
      <c r="D12854" s="223"/>
      <c r="E12854" s="227"/>
      <c r="F12854" s="230"/>
      <c r="H12854" s="220"/>
      <c r="I12854" s="223"/>
    </row>
    <row r="12855" spans="1:9">
      <c r="A12855" s="230"/>
      <c r="B12855" s="230"/>
      <c r="C12855" s="231"/>
      <c r="D12855" s="223"/>
      <c r="E12855" s="227"/>
      <c r="F12855" s="230"/>
      <c r="H12855" s="220"/>
      <c r="I12855" s="223"/>
    </row>
    <row r="12856" spans="1:9">
      <c r="A12856" s="230"/>
      <c r="B12856" s="230"/>
      <c r="C12856" s="231"/>
      <c r="D12856" s="223"/>
      <c r="E12856" s="227"/>
      <c r="F12856" s="230"/>
      <c r="H12856" s="220"/>
      <c r="I12856" s="223"/>
    </row>
    <row r="12857" spans="1:9">
      <c r="A12857" s="230"/>
      <c r="B12857" s="230"/>
      <c r="C12857" s="231"/>
      <c r="D12857" s="223"/>
      <c r="E12857" s="227"/>
      <c r="F12857" s="230"/>
      <c r="H12857" s="220"/>
      <c r="I12857" s="223"/>
    </row>
    <row r="12858" spans="1:9">
      <c r="A12858" s="230"/>
      <c r="B12858" s="230"/>
      <c r="C12858" s="231"/>
      <c r="D12858" s="223"/>
      <c r="E12858" s="227"/>
      <c r="F12858" s="230"/>
      <c r="H12858" s="220"/>
      <c r="I12858" s="223"/>
    </row>
    <row r="12859" spans="1:9">
      <c r="A12859" s="230"/>
      <c r="B12859" s="230"/>
      <c r="C12859" s="231"/>
      <c r="D12859" s="223"/>
      <c r="E12859" s="227"/>
      <c r="F12859" s="230"/>
      <c r="H12859" s="220"/>
      <c r="I12859" s="223"/>
    </row>
    <row r="12860" spans="1:9">
      <c r="A12860" s="230"/>
      <c r="B12860" s="230"/>
      <c r="C12860" s="231"/>
      <c r="D12860" s="223"/>
      <c r="E12860" s="227"/>
      <c r="F12860" s="230"/>
      <c r="H12860" s="220"/>
      <c r="I12860" s="223"/>
    </row>
    <row r="12861" spans="1:9">
      <c r="A12861" s="230"/>
      <c r="B12861" s="230"/>
      <c r="C12861" s="231"/>
      <c r="D12861" s="223"/>
      <c r="E12861" s="227"/>
      <c r="F12861" s="230"/>
      <c r="H12861" s="220"/>
      <c r="I12861" s="223"/>
    </row>
    <row r="12862" spans="1:9">
      <c r="A12862" s="230"/>
      <c r="B12862" s="230"/>
      <c r="C12862" s="231"/>
      <c r="D12862" s="223"/>
      <c r="E12862" s="227"/>
      <c r="F12862" s="230"/>
      <c r="H12862" s="220"/>
      <c r="I12862" s="223"/>
    </row>
    <row r="12863" spans="1:9">
      <c r="A12863" s="230"/>
      <c r="B12863" s="230"/>
      <c r="C12863" s="231"/>
      <c r="D12863" s="223"/>
      <c r="E12863" s="227"/>
      <c r="F12863" s="230"/>
      <c r="H12863" s="220"/>
      <c r="I12863" s="223"/>
    </row>
    <row r="12864" spans="1:9">
      <c r="A12864" s="230"/>
      <c r="B12864" s="230"/>
      <c r="C12864" s="231"/>
      <c r="D12864" s="223"/>
      <c r="E12864" s="227"/>
      <c r="F12864" s="230"/>
      <c r="H12864" s="220"/>
      <c r="I12864" s="223"/>
    </row>
    <row r="12865" spans="1:9">
      <c r="A12865" s="230"/>
      <c r="B12865" s="230"/>
      <c r="C12865" s="231"/>
      <c r="D12865" s="223"/>
      <c r="E12865" s="227"/>
      <c r="F12865" s="230"/>
      <c r="H12865" s="220"/>
      <c r="I12865" s="223"/>
    </row>
    <row r="12866" spans="1:9">
      <c r="A12866" s="230"/>
      <c r="B12866" s="230"/>
      <c r="C12866" s="231"/>
      <c r="D12866" s="223"/>
      <c r="E12866" s="227"/>
      <c r="F12866" s="230"/>
      <c r="H12866" s="220"/>
      <c r="I12866" s="223"/>
    </row>
    <row r="12867" spans="1:9">
      <c r="A12867" s="230"/>
      <c r="B12867" s="230"/>
      <c r="C12867" s="231"/>
      <c r="D12867" s="223"/>
      <c r="E12867" s="227"/>
      <c r="F12867" s="230"/>
      <c r="H12867" s="220"/>
      <c r="I12867" s="223"/>
    </row>
    <row r="12868" spans="1:9">
      <c r="A12868" s="230"/>
      <c r="B12868" s="230"/>
      <c r="C12868" s="231"/>
      <c r="D12868" s="223"/>
      <c r="E12868" s="227"/>
      <c r="F12868" s="230"/>
      <c r="H12868" s="220"/>
      <c r="I12868" s="223"/>
    </row>
    <row r="12869" spans="1:9">
      <c r="A12869" s="230"/>
      <c r="B12869" s="230"/>
      <c r="C12869" s="231"/>
      <c r="D12869" s="223"/>
      <c r="E12869" s="227"/>
      <c r="F12869" s="230"/>
      <c r="H12869" s="220"/>
      <c r="I12869" s="223"/>
    </row>
    <row r="12870" spans="1:9">
      <c r="A12870" s="230"/>
      <c r="B12870" s="230"/>
      <c r="C12870" s="231"/>
      <c r="D12870" s="223"/>
      <c r="E12870" s="227"/>
      <c r="F12870" s="230"/>
      <c r="H12870" s="220"/>
      <c r="I12870" s="223"/>
    </row>
    <row r="12871" spans="1:9">
      <c r="A12871" s="230"/>
      <c r="B12871" s="230"/>
      <c r="C12871" s="231"/>
      <c r="D12871" s="223"/>
      <c r="E12871" s="227"/>
      <c r="F12871" s="230"/>
      <c r="H12871" s="220"/>
      <c r="I12871" s="223"/>
    </row>
    <row r="12872" spans="1:9">
      <c r="A12872" s="230"/>
      <c r="B12872" s="230"/>
      <c r="C12872" s="231"/>
      <c r="D12872" s="223"/>
      <c r="E12872" s="227"/>
      <c r="F12872" s="230"/>
      <c r="H12872" s="220"/>
      <c r="I12872" s="223"/>
    </row>
    <row r="12873" spans="1:9">
      <c r="A12873" s="230"/>
      <c r="B12873" s="230"/>
      <c r="C12873" s="231"/>
      <c r="D12873" s="223"/>
      <c r="E12873" s="227"/>
      <c r="F12873" s="230"/>
      <c r="H12873" s="220"/>
      <c r="I12873" s="223"/>
    </row>
    <row r="12874" spans="1:9">
      <c r="A12874" s="230"/>
      <c r="B12874" s="230"/>
      <c r="C12874" s="231"/>
      <c r="D12874" s="223"/>
      <c r="E12874" s="227"/>
      <c r="F12874" s="230"/>
      <c r="H12874" s="220"/>
      <c r="I12874" s="223"/>
    </row>
    <row r="12875" spans="1:9">
      <c r="A12875" s="230"/>
      <c r="B12875" s="230"/>
      <c r="C12875" s="231"/>
      <c r="D12875" s="223"/>
      <c r="E12875" s="227"/>
      <c r="F12875" s="230"/>
      <c r="H12875" s="220"/>
      <c r="I12875" s="223"/>
    </row>
    <row r="12876" spans="1:9">
      <c r="A12876" s="230"/>
      <c r="B12876" s="230"/>
      <c r="C12876" s="231"/>
      <c r="D12876" s="223"/>
      <c r="E12876" s="227"/>
      <c r="F12876" s="230"/>
      <c r="H12876" s="220"/>
      <c r="I12876" s="223"/>
    </row>
    <row r="12877" spans="1:9">
      <c r="A12877" s="230"/>
      <c r="B12877" s="230"/>
      <c r="C12877" s="231"/>
      <c r="D12877" s="223"/>
      <c r="E12877" s="227"/>
      <c r="F12877" s="230"/>
      <c r="H12877" s="220"/>
      <c r="I12877" s="223"/>
    </row>
    <row r="12878" spans="1:9">
      <c r="A12878" s="230"/>
      <c r="B12878" s="230"/>
      <c r="C12878" s="231"/>
      <c r="D12878" s="223"/>
      <c r="E12878" s="227"/>
      <c r="F12878" s="230"/>
      <c r="H12878" s="220"/>
      <c r="I12878" s="223"/>
    </row>
    <row r="12879" spans="1:9">
      <c r="A12879" s="230"/>
      <c r="B12879" s="230"/>
      <c r="C12879" s="231"/>
      <c r="D12879" s="223"/>
      <c r="E12879" s="227"/>
      <c r="F12879" s="230"/>
      <c r="H12879" s="220"/>
      <c r="I12879" s="223"/>
    </row>
    <row r="12880" spans="1:9">
      <c r="A12880" s="230"/>
      <c r="B12880" s="230"/>
      <c r="C12880" s="231"/>
      <c r="D12880" s="223"/>
      <c r="E12880" s="227"/>
      <c r="F12880" s="230"/>
      <c r="H12880" s="220"/>
      <c r="I12880" s="223"/>
    </row>
    <row r="12881" spans="1:9">
      <c r="A12881" s="230"/>
      <c r="B12881" s="230"/>
      <c r="C12881" s="231"/>
      <c r="D12881" s="223"/>
      <c r="E12881" s="227"/>
      <c r="F12881" s="230"/>
      <c r="H12881" s="220"/>
      <c r="I12881" s="223"/>
    </row>
    <row r="12882" spans="1:9">
      <c r="A12882" s="230"/>
      <c r="B12882" s="230"/>
      <c r="C12882" s="231"/>
      <c r="D12882" s="223"/>
      <c r="E12882" s="227"/>
      <c r="F12882" s="230"/>
      <c r="H12882" s="220"/>
      <c r="I12882" s="223"/>
    </row>
    <row r="12883" spans="1:9">
      <c r="A12883" s="230"/>
      <c r="B12883" s="230"/>
      <c r="C12883" s="231"/>
      <c r="D12883" s="223"/>
      <c r="E12883" s="227"/>
      <c r="F12883" s="230"/>
      <c r="H12883" s="220"/>
      <c r="I12883" s="223"/>
    </row>
    <row r="12884" spans="1:9">
      <c r="A12884" s="230"/>
      <c r="B12884" s="230"/>
      <c r="C12884" s="231"/>
      <c r="D12884" s="223"/>
      <c r="E12884" s="227"/>
      <c r="F12884" s="230"/>
      <c r="H12884" s="220"/>
      <c r="I12884" s="223"/>
    </row>
    <row r="12885" spans="1:9">
      <c r="A12885" s="230"/>
      <c r="B12885" s="230"/>
      <c r="C12885" s="231"/>
      <c r="D12885" s="223"/>
      <c r="E12885" s="227"/>
      <c r="F12885" s="230"/>
      <c r="H12885" s="220"/>
      <c r="I12885" s="223"/>
    </row>
    <row r="12886" spans="1:9">
      <c r="A12886" s="230"/>
      <c r="B12886" s="230"/>
      <c r="C12886" s="231"/>
      <c r="D12886" s="223"/>
      <c r="E12886" s="227"/>
      <c r="F12886" s="230"/>
      <c r="H12886" s="220"/>
      <c r="I12886" s="223"/>
    </row>
    <row r="12887" spans="1:9">
      <c r="A12887" s="230"/>
      <c r="B12887" s="230"/>
      <c r="C12887" s="231"/>
      <c r="D12887" s="223"/>
      <c r="E12887" s="227"/>
      <c r="F12887" s="230"/>
      <c r="H12887" s="220"/>
      <c r="I12887" s="223"/>
    </row>
    <row r="12888" spans="1:9">
      <c r="A12888" s="230"/>
      <c r="B12888" s="230"/>
      <c r="C12888" s="231"/>
      <c r="D12888" s="223"/>
      <c r="E12888" s="227"/>
      <c r="F12888" s="230"/>
      <c r="H12888" s="220"/>
      <c r="I12888" s="223"/>
    </row>
    <row r="12889" spans="1:9">
      <c r="A12889" s="230"/>
      <c r="B12889" s="230"/>
      <c r="C12889" s="231"/>
      <c r="D12889" s="223"/>
      <c r="E12889" s="227"/>
      <c r="F12889" s="230"/>
      <c r="H12889" s="220"/>
      <c r="I12889" s="223"/>
    </row>
    <row r="12890" spans="1:9">
      <c r="A12890" s="230"/>
      <c r="B12890" s="230"/>
      <c r="C12890" s="231"/>
      <c r="D12890" s="223"/>
      <c r="E12890" s="227"/>
      <c r="F12890" s="230"/>
      <c r="H12890" s="220"/>
      <c r="I12890" s="223"/>
    </row>
    <row r="12891" spans="1:9">
      <c r="A12891" s="230"/>
      <c r="B12891" s="230"/>
      <c r="C12891" s="231"/>
      <c r="D12891" s="223"/>
      <c r="E12891" s="227"/>
      <c r="F12891" s="230"/>
      <c r="H12891" s="220"/>
      <c r="I12891" s="223"/>
    </row>
    <row r="12892" spans="1:9">
      <c r="A12892" s="230"/>
      <c r="B12892" s="230"/>
      <c r="C12892" s="231"/>
      <c r="D12892" s="223"/>
      <c r="E12892" s="227"/>
      <c r="F12892" s="230"/>
      <c r="H12892" s="220"/>
      <c r="I12892" s="223"/>
    </row>
    <row r="12893" spans="1:9">
      <c r="A12893" s="230"/>
      <c r="B12893" s="230"/>
      <c r="C12893" s="231"/>
      <c r="D12893" s="223"/>
      <c r="E12893" s="227"/>
      <c r="F12893" s="230"/>
      <c r="H12893" s="220"/>
      <c r="I12893" s="223"/>
    </row>
    <row r="12894" spans="1:9">
      <c r="A12894" s="230"/>
      <c r="B12894" s="230"/>
      <c r="C12894" s="231"/>
      <c r="D12894" s="223"/>
      <c r="E12894" s="227"/>
      <c r="F12894" s="230"/>
      <c r="H12894" s="220"/>
      <c r="I12894" s="223"/>
    </row>
    <row r="12895" spans="1:9">
      <c r="A12895" s="230"/>
      <c r="B12895" s="230"/>
      <c r="C12895" s="231"/>
      <c r="D12895" s="223"/>
      <c r="E12895" s="227"/>
      <c r="F12895" s="230"/>
      <c r="H12895" s="220"/>
      <c r="I12895" s="223"/>
    </row>
    <row r="12896" spans="1:9">
      <c r="A12896" s="230"/>
      <c r="B12896" s="230"/>
      <c r="C12896" s="231"/>
      <c r="D12896" s="223"/>
      <c r="E12896" s="227"/>
      <c r="F12896" s="230"/>
      <c r="H12896" s="220"/>
      <c r="I12896" s="223"/>
    </row>
    <row r="12897" spans="1:9">
      <c r="A12897" s="230"/>
      <c r="B12897" s="230"/>
      <c r="C12897" s="231"/>
      <c r="D12897" s="223"/>
      <c r="E12897" s="227"/>
      <c r="F12897" s="230"/>
      <c r="H12897" s="220"/>
      <c r="I12897" s="223"/>
    </row>
    <row r="12898" spans="1:9">
      <c r="A12898" s="230"/>
      <c r="B12898" s="230"/>
      <c r="C12898" s="231"/>
      <c r="D12898" s="223"/>
      <c r="E12898" s="227"/>
      <c r="F12898" s="230"/>
      <c r="H12898" s="220"/>
      <c r="I12898" s="223"/>
    </row>
    <row r="12899" spans="1:9">
      <c r="A12899" s="230"/>
      <c r="B12899" s="230"/>
      <c r="C12899" s="231"/>
      <c r="D12899" s="223"/>
      <c r="E12899" s="227"/>
      <c r="F12899" s="230"/>
      <c r="H12899" s="220"/>
      <c r="I12899" s="223"/>
    </row>
    <row r="12900" spans="1:9">
      <c r="A12900" s="230"/>
      <c r="B12900" s="230"/>
      <c r="C12900" s="231"/>
      <c r="D12900" s="223"/>
      <c r="E12900" s="227"/>
      <c r="F12900" s="230"/>
      <c r="H12900" s="220"/>
      <c r="I12900" s="223"/>
    </row>
    <row r="12901" spans="1:9">
      <c r="A12901" s="230"/>
      <c r="B12901" s="230"/>
      <c r="C12901" s="231"/>
      <c r="D12901" s="223"/>
      <c r="E12901" s="227"/>
      <c r="F12901" s="230"/>
      <c r="H12901" s="220"/>
      <c r="I12901" s="223"/>
    </row>
    <row r="12902" spans="1:9">
      <c r="A12902" s="230"/>
      <c r="B12902" s="230"/>
      <c r="C12902" s="231"/>
      <c r="D12902" s="223"/>
      <c r="E12902" s="227"/>
      <c r="F12902" s="230"/>
      <c r="H12902" s="220"/>
      <c r="I12902" s="223"/>
    </row>
    <row r="12903" spans="1:9">
      <c r="A12903" s="230"/>
      <c r="B12903" s="230"/>
      <c r="C12903" s="231"/>
      <c r="D12903" s="223"/>
      <c r="E12903" s="227"/>
      <c r="F12903" s="230"/>
      <c r="H12903" s="220"/>
      <c r="I12903" s="223"/>
    </row>
    <row r="12904" spans="1:9">
      <c r="A12904" s="230"/>
      <c r="B12904" s="230"/>
      <c r="C12904" s="231"/>
      <c r="D12904" s="223"/>
      <c r="E12904" s="227"/>
      <c r="F12904" s="230"/>
      <c r="H12904" s="220"/>
      <c r="I12904" s="223"/>
    </row>
    <row r="12905" spans="1:9">
      <c r="A12905" s="230"/>
      <c r="B12905" s="230"/>
      <c r="C12905" s="231"/>
      <c r="D12905" s="223"/>
      <c r="E12905" s="227"/>
      <c r="F12905" s="230"/>
      <c r="H12905" s="220"/>
      <c r="I12905" s="223"/>
    </row>
    <row r="12906" spans="1:9">
      <c r="A12906" s="230"/>
      <c r="B12906" s="230"/>
      <c r="C12906" s="231"/>
      <c r="D12906" s="223"/>
      <c r="E12906" s="227"/>
      <c r="F12906" s="230"/>
      <c r="H12906" s="220"/>
      <c r="I12906" s="223"/>
    </row>
    <row r="12907" spans="1:9">
      <c r="A12907" s="230"/>
      <c r="B12907" s="230"/>
      <c r="C12907" s="231"/>
      <c r="D12907" s="223"/>
      <c r="E12907" s="227"/>
      <c r="F12907" s="230"/>
      <c r="H12907" s="220"/>
      <c r="I12907" s="223"/>
    </row>
    <row r="12908" spans="1:9">
      <c r="A12908" s="230"/>
      <c r="B12908" s="230"/>
      <c r="C12908" s="231"/>
      <c r="D12908" s="223"/>
      <c r="E12908" s="227"/>
      <c r="F12908" s="230"/>
      <c r="H12908" s="220"/>
      <c r="I12908" s="223"/>
    </row>
    <row r="12909" spans="1:9">
      <c r="A12909" s="230"/>
      <c r="B12909" s="230"/>
      <c r="C12909" s="231"/>
      <c r="D12909" s="223"/>
      <c r="E12909" s="227"/>
      <c r="F12909" s="230"/>
      <c r="H12909" s="220"/>
      <c r="I12909" s="223"/>
    </row>
    <row r="12910" spans="1:9">
      <c r="A12910" s="230"/>
      <c r="B12910" s="230"/>
      <c r="C12910" s="231"/>
      <c r="D12910" s="223"/>
      <c r="E12910" s="227"/>
      <c r="F12910" s="230"/>
      <c r="H12910" s="220"/>
      <c r="I12910" s="223"/>
    </row>
    <row r="12911" spans="1:9">
      <c r="A12911" s="230"/>
      <c r="B12911" s="230"/>
      <c r="C12911" s="231"/>
      <c r="D12911" s="223"/>
      <c r="E12911" s="227"/>
      <c r="F12911" s="230"/>
      <c r="H12911" s="220"/>
      <c r="I12911" s="223"/>
    </row>
    <row r="12912" spans="1:9">
      <c r="A12912" s="230"/>
      <c r="B12912" s="230"/>
      <c r="C12912" s="231"/>
      <c r="D12912" s="223"/>
      <c r="E12912" s="227"/>
      <c r="F12912" s="230"/>
      <c r="H12912" s="220"/>
      <c r="I12912" s="223"/>
    </row>
    <row r="12913" spans="1:9">
      <c r="A12913" s="230"/>
      <c r="B12913" s="230"/>
      <c r="C12913" s="231"/>
      <c r="D12913" s="223"/>
      <c r="E12913" s="227"/>
      <c r="F12913" s="230"/>
      <c r="H12913" s="220"/>
      <c r="I12913" s="223"/>
    </row>
    <row r="12914" spans="1:9">
      <c r="A12914" s="230"/>
      <c r="B12914" s="230"/>
      <c r="C12914" s="231"/>
      <c r="D12914" s="223"/>
      <c r="E12914" s="227"/>
      <c r="F12914" s="230"/>
      <c r="H12914" s="220"/>
      <c r="I12914" s="223"/>
    </row>
    <row r="12915" spans="1:9">
      <c r="A12915" s="230"/>
      <c r="B12915" s="230"/>
      <c r="C12915" s="231"/>
      <c r="D12915" s="223"/>
      <c r="E12915" s="227"/>
      <c r="F12915" s="230"/>
      <c r="H12915" s="220"/>
      <c r="I12915" s="223"/>
    </row>
    <row r="12916" spans="1:9">
      <c r="A12916" s="230"/>
      <c r="B12916" s="230"/>
      <c r="C12916" s="231"/>
      <c r="D12916" s="223"/>
      <c r="E12916" s="227"/>
      <c r="F12916" s="230"/>
      <c r="H12916" s="220"/>
      <c r="I12916" s="223"/>
    </row>
    <row r="12917" spans="1:9">
      <c r="A12917" s="230"/>
      <c r="B12917" s="230"/>
      <c r="C12917" s="231"/>
      <c r="D12917" s="223"/>
      <c r="E12917" s="227"/>
      <c r="F12917" s="230"/>
      <c r="H12917" s="220"/>
      <c r="I12917" s="223"/>
    </row>
    <row r="12918" spans="1:9">
      <c r="A12918" s="230"/>
      <c r="B12918" s="230"/>
      <c r="C12918" s="231"/>
      <c r="D12918" s="223"/>
      <c r="E12918" s="227"/>
      <c r="F12918" s="230"/>
      <c r="H12918" s="220"/>
      <c r="I12918" s="223"/>
    </row>
    <row r="12919" spans="1:9">
      <c r="A12919" s="230"/>
      <c r="B12919" s="230"/>
      <c r="C12919" s="231"/>
      <c r="D12919" s="223"/>
      <c r="E12919" s="227"/>
      <c r="F12919" s="230"/>
      <c r="H12919" s="220"/>
      <c r="I12919" s="223"/>
    </row>
    <row r="12920" spans="1:9">
      <c r="A12920" s="230"/>
      <c r="B12920" s="230"/>
      <c r="C12920" s="231"/>
      <c r="D12920" s="223"/>
      <c r="E12920" s="227"/>
      <c r="F12920" s="230"/>
      <c r="H12920" s="220"/>
      <c r="I12920" s="223"/>
    </row>
    <row r="12921" spans="1:9">
      <c r="A12921" s="230"/>
      <c r="B12921" s="230"/>
      <c r="C12921" s="231"/>
      <c r="D12921" s="223"/>
      <c r="E12921" s="227"/>
      <c r="F12921" s="230"/>
      <c r="H12921" s="220"/>
      <c r="I12921" s="223"/>
    </row>
    <row r="12922" spans="1:9">
      <c r="A12922" s="230"/>
      <c r="B12922" s="230"/>
      <c r="C12922" s="231"/>
      <c r="D12922" s="223"/>
      <c r="E12922" s="227"/>
      <c r="F12922" s="230"/>
      <c r="H12922" s="220"/>
      <c r="I12922" s="223"/>
    </row>
    <row r="12923" spans="1:9">
      <c r="A12923" s="230"/>
      <c r="B12923" s="230"/>
      <c r="C12923" s="231"/>
      <c r="D12923" s="223"/>
      <c r="E12923" s="227"/>
      <c r="F12923" s="230"/>
      <c r="H12923" s="220"/>
      <c r="I12923" s="223"/>
    </row>
    <row r="12924" spans="1:9">
      <c r="A12924" s="230"/>
      <c r="B12924" s="230"/>
      <c r="C12924" s="231"/>
      <c r="D12924" s="223"/>
      <c r="E12924" s="227"/>
      <c r="F12924" s="230"/>
      <c r="H12924" s="220"/>
      <c r="I12924" s="223"/>
    </row>
    <row r="12925" spans="1:9">
      <c r="A12925" s="230"/>
      <c r="B12925" s="230"/>
      <c r="C12925" s="231"/>
      <c r="D12925" s="223"/>
      <c r="E12925" s="227"/>
      <c r="F12925" s="230"/>
      <c r="H12925" s="220"/>
      <c r="I12925" s="223"/>
    </row>
    <row r="12926" spans="1:9">
      <c r="A12926" s="230"/>
      <c r="B12926" s="230"/>
      <c r="C12926" s="231"/>
      <c r="D12926" s="223"/>
      <c r="E12926" s="227"/>
      <c r="F12926" s="230"/>
      <c r="H12926" s="220"/>
      <c r="I12926" s="223"/>
    </row>
    <row r="12927" spans="1:9">
      <c r="A12927" s="230"/>
      <c r="B12927" s="230"/>
      <c r="C12927" s="231"/>
      <c r="D12927" s="223"/>
      <c r="E12927" s="227"/>
      <c r="F12927" s="230"/>
      <c r="H12927" s="220"/>
      <c r="I12927" s="223"/>
    </row>
    <row r="12928" spans="1:9">
      <c r="A12928" s="230"/>
      <c r="B12928" s="230"/>
      <c r="C12928" s="231"/>
      <c r="D12928" s="223"/>
      <c r="E12928" s="227"/>
      <c r="F12928" s="230"/>
      <c r="H12928" s="220"/>
      <c r="I12928" s="223"/>
    </row>
    <row r="12929" spans="1:9">
      <c r="A12929" s="230"/>
      <c r="B12929" s="230"/>
      <c r="C12929" s="231"/>
      <c r="D12929" s="223"/>
      <c r="E12929" s="227"/>
      <c r="F12929" s="230"/>
      <c r="H12929" s="220"/>
      <c r="I12929" s="223"/>
    </row>
    <row r="12930" spans="1:9">
      <c r="A12930" s="230"/>
      <c r="B12930" s="230"/>
      <c r="C12930" s="231"/>
      <c r="D12930" s="223"/>
      <c r="E12930" s="227"/>
      <c r="F12930" s="230"/>
      <c r="H12930" s="220"/>
      <c r="I12930" s="223"/>
    </row>
    <row r="12931" spans="1:9">
      <c r="A12931" s="230"/>
      <c r="B12931" s="230"/>
      <c r="C12931" s="231"/>
      <c r="D12931" s="223"/>
      <c r="E12931" s="227"/>
      <c r="F12931" s="230"/>
      <c r="H12931" s="220"/>
      <c r="I12931" s="223"/>
    </row>
    <row r="12932" spans="1:9">
      <c r="A12932" s="230"/>
      <c r="B12932" s="230"/>
      <c r="C12932" s="231"/>
      <c r="D12932" s="223"/>
      <c r="E12932" s="227"/>
      <c r="F12932" s="230"/>
      <c r="H12932" s="220"/>
      <c r="I12932" s="223"/>
    </row>
    <row r="12933" spans="1:9">
      <c r="A12933" s="230"/>
      <c r="B12933" s="230"/>
      <c r="C12933" s="231"/>
      <c r="D12933" s="223"/>
      <c r="E12933" s="227"/>
      <c r="F12933" s="230"/>
      <c r="H12933" s="220"/>
      <c r="I12933" s="223"/>
    </row>
    <row r="12934" spans="1:9">
      <c r="A12934" s="230"/>
      <c r="B12934" s="230"/>
      <c r="C12934" s="231"/>
      <c r="D12934" s="223"/>
      <c r="E12934" s="227"/>
      <c r="F12934" s="230"/>
      <c r="H12934" s="220"/>
      <c r="I12934" s="223"/>
    </row>
    <row r="12935" spans="1:9">
      <c r="A12935" s="230"/>
      <c r="B12935" s="230"/>
      <c r="C12935" s="231"/>
      <c r="D12935" s="223"/>
      <c r="E12935" s="227"/>
      <c r="F12935" s="230"/>
      <c r="H12935" s="220"/>
      <c r="I12935" s="223"/>
    </row>
    <row r="12936" spans="1:9">
      <c r="A12936" s="230"/>
      <c r="B12936" s="230"/>
      <c r="C12936" s="231"/>
      <c r="D12936" s="223"/>
      <c r="E12936" s="227"/>
      <c r="F12936" s="230"/>
      <c r="H12936" s="220"/>
      <c r="I12936" s="223"/>
    </row>
    <row r="12937" spans="1:9">
      <c r="A12937" s="230"/>
      <c r="B12937" s="230"/>
      <c r="C12937" s="231"/>
      <c r="D12937" s="223"/>
      <c r="E12937" s="227"/>
      <c r="F12937" s="230"/>
      <c r="H12937" s="220"/>
      <c r="I12937" s="223"/>
    </row>
    <row r="12938" spans="1:9">
      <c r="A12938" s="230"/>
      <c r="B12938" s="230"/>
      <c r="C12938" s="231"/>
      <c r="D12938" s="223"/>
      <c r="E12938" s="227"/>
      <c r="F12938" s="230"/>
      <c r="H12938" s="220"/>
      <c r="I12938" s="223"/>
    </row>
    <row r="12939" spans="1:9">
      <c r="A12939" s="230"/>
      <c r="B12939" s="230"/>
      <c r="C12939" s="231"/>
      <c r="D12939" s="223"/>
      <c r="E12939" s="227"/>
      <c r="F12939" s="230"/>
      <c r="H12939" s="220"/>
      <c r="I12939" s="223"/>
    </row>
    <row r="12940" spans="1:9">
      <c r="A12940" s="230"/>
      <c r="B12940" s="230"/>
      <c r="C12940" s="231"/>
      <c r="D12940" s="223"/>
      <c r="E12940" s="227"/>
      <c r="F12940" s="230"/>
      <c r="H12940" s="220"/>
      <c r="I12940" s="223"/>
    </row>
    <row r="12941" spans="1:9">
      <c r="A12941" s="230"/>
      <c r="B12941" s="230"/>
      <c r="C12941" s="231"/>
      <c r="D12941" s="223"/>
      <c r="E12941" s="227"/>
      <c r="F12941" s="230"/>
      <c r="H12941" s="220"/>
      <c r="I12941" s="223"/>
    </row>
    <row r="12942" spans="1:9">
      <c r="A12942" s="230"/>
      <c r="B12942" s="230"/>
      <c r="C12942" s="231"/>
      <c r="D12942" s="223"/>
      <c r="E12942" s="227"/>
      <c r="F12942" s="230"/>
      <c r="H12942" s="220"/>
      <c r="I12942" s="223"/>
    </row>
    <row r="12943" spans="1:9">
      <c r="A12943" s="230"/>
      <c r="B12943" s="230"/>
      <c r="C12943" s="231"/>
      <c r="D12943" s="223"/>
      <c r="E12943" s="227"/>
      <c r="F12943" s="230"/>
      <c r="H12943" s="220"/>
      <c r="I12943" s="223"/>
    </row>
    <row r="12944" spans="1:9">
      <c r="A12944" s="230"/>
      <c r="B12944" s="230"/>
      <c r="C12944" s="231"/>
      <c r="D12944" s="223"/>
      <c r="E12944" s="227"/>
      <c r="F12944" s="230"/>
      <c r="H12944" s="220"/>
      <c r="I12944" s="223"/>
    </row>
    <row r="12945" spans="1:9">
      <c r="A12945" s="230"/>
      <c r="B12945" s="230"/>
      <c r="C12945" s="231"/>
      <c r="D12945" s="223"/>
      <c r="E12945" s="227"/>
      <c r="F12945" s="230"/>
      <c r="H12945" s="220"/>
      <c r="I12945" s="223"/>
    </row>
    <row r="12946" spans="1:9">
      <c r="A12946" s="230"/>
      <c r="B12946" s="230"/>
      <c r="C12946" s="231"/>
      <c r="D12946" s="223"/>
      <c r="E12946" s="227"/>
      <c r="F12946" s="230"/>
      <c r="H12946" s="220"/>
      <c r="I12946" s="223"/>
    </row>
    <row r="12947" spans="1:9">
      <c r="A12947" s="230"/>
      <c r="B12947" s="230"/>
      <c r="C12947" s="231"/>
      <c r="D12947" s="223"/>
      <c r="E12947" s="227"/>
      <c r="F12947" s="230"/>
      <c r="H12947" s="220"/>
      <c r="I12947" s="223"/>
    </row>
    <row r="12948" spans="1:9">
      <c r="A12948" s="230"/>
      <c r="B12948" s="230"/>
      <c r="C12948" s="231"/>
      <c r="D12948" s="223"/>
      <c r="E12948" s="227"/>
      <c r="F12948" s="230"/>
      <c r="H12948" s="220"/>
      <c r="I12948" s="223"/>
    </row>
    <row r="12949" spans="1:9">
      <c r="A12949" s="230"/>
      <c r="B12949" s="230"/>
      <c r="C12949" s="231"/>
      <c r="D12949" s="223"/>
      <c r="E12949" s="227"/>
      <c r="F12949" s="230"/>
      <c r="H12949" s="220"/>
      <c r="I12949" s="223"/>
    </row>
    <row r="12950" spans="1:9">
      <c r="A12950" s="230"/>
      <c r="B12950" s="230"/>
      <c r="C12950" s="231"/>
      <c r="D12950" s="223"/>
      <c r="E12950" s="227"/>
      <c r="F12950" s="230"/>
      <c r="H12950" s="220"/>
      <c r="I12950" s="223"/>
    </row>
    <row r="12951" spans="1:9">
      <c r="A12951" s="230"/>
      <c r="B12951" s="230"/>
      <c r="C12951" s="231"/>
      <c r="D12951" s="223"/>
      <c r="E12951" s="227"/>
      <c r="F12951" s="230"/>
      <c r="H12951" s="220"/>
      <c r="I12951" s="223"/>
    </row>
    <row r="12952" spans="1:9">
      <c r="A12952" s="230"/>
      <c r="B12952" s="230"/>
      <c r="C12952" s="231"/>
      <c r="D12952" s="223"/>
      <c r="E12952" s="227"/>
      <c r="F12952" s="230"/>
      <c r="H12952" s="220"/>
      <c r="I12952" s="223"/>
    </row>
    <row r="12953" spans="1:9">
      <c r="A12953" s="230"/>
      <c r="B12953" s="230"/>
      <c r="C12953" s="231"/>
      <c r="D12953" s="223"/>
      <c r="E12953" s="227"/>
      <c r="F12953" s="230"/>
      <c r="H12953" s="220"/>
      <c r="I12953" s="223"/>
    </row>
    <row r="12954" spans="1:9">
      <c r="A12954" s="230"/>
      <c r="B12954" s="230"/>
      <c r="C12954" s="231"/>
      <c r="D12954" s="223"/>
      <c r="E12954" s="227"/>
      <c r="F12954" s="230"/>
      <c r="H12954" s="220"/>
      <c r="I12954" s="223"/>
    </row>
    <row r="12955" spans="1:9">
      <c r="A12955" s="230"/>
      <c r="B12955" s="230"/>
      <c r="C12955" s="231"/>
      <c r="D12955" s="223"/>
      <c r="E12955" s="227"/>
      <c r="F12955" s="230"/>
      <c r="H12955" s="220"/>
      <c r="I12955" s="223"/>
    </row>
    <row r="12956" spans="1:9">
      <c r="A12956" s="230"/>
      <c r="B12956" s="230"/>
      <c r="C12956" s="231"/>
      <c r="D12956" s="223"/>
      <c r="E12956" s="227"/>
      <c r="F12956" s="230"/>
      <c r="H12956" s="220"/>
      <c r="I12956" s="223"/>
    </row>
    <row r="12957" spans="1:9">
      <c r="A12957" s="230"/>
      <c r="B12957" s="230"/>
      <c r="C12957" s="231"/>
      <c r="D12957" s="223"/>
      <c r="E12957" s="227"/>
      <c r="F12957" s="230"/>
      <c r="H12957" s="220"/>
      <c r="I12957" s="223"/>
    </row>
    <row r="12958" spans="1:9">
      <c r="A12958" s="230"/>
      <c r="B12958" s="230"/>
      <c r="C12958" s="231"/>
      <c r="D12958" s="223"/>
      <c r="E12958" s="227"/>
      <c r="F12958" s="230"/>
      <c r="H12958" s="220"/>
      <c r="I12958" s="223"/>
    </row>
    <row r="12959" spans="1:9">
      <c r="A12959" s="230"/>
      <c r="B12959" s="230"/>
      <c r="C12959" s="231"/>
      <c r="D12959" s="223"/>
      <c r="E12959" s="227"/>
      <c r="F12959" s="230"/>
      <c r="H12959" s="220"/>
      <c r="I12959" s="223"/>
    </row>
    <row r="12960" spans="1:9">
      <c r="A12960" s="230"/>
      <c r="B12960" s="230"/>
      <c r="C12960" s="231"/>
      <c r="D12960" s="223"/>
      <c r="E12960" s="227"/>
      <c r="F12960" s="230"/>
      <c r="H12960" s="220"/>
      <c r="I12960" s="223"/>
    </row>
    <row r="12961" spans="1:9">
      <c r="A12961" s="230"/>
      <c r="B12961" s="230"/>
      <c r="C12961" s="231"/>
      <c r="D12961" s="223"/>
      <c r="E12961" s="227"/>
      <c r="F12961" s="230"/>
      <c r="H12961" s="220"/>
      <c r="I12961" s="223"/>
    </row>
    <row r="12962" spans="1:9">
      <c r="A12962" s="230"/>
      <c r="B12962" s="230"/>
      <c r="C12962" s="231"/>
      <c r="D12962" s="223"/>
      <c r="E12962" s="227"/>
      <c r="F12962" s="230"/>
      <c r="H12962" s="220"/>
      <c r="I12962" s="223"/>
    </row>
    <row r="12963" spans="1:9">
      <c r="A12963" s="230"/>
      <c r="B12963" s="230"/>
      <c r="C12963" s="231"/>
      <c r="D12963" s="223"/>
      <c r="E12963" s="227"/>
      <c r="F12963" s="230"/>
      <c r="H12963" s="220"/>
      <c r="I12963" s="223"/>
    </row>
    <row r="12964" spans="1:9">
      <c r="A12964" s="230"/>
      <c r="B12964" s="230"/>
      <c r="C12964" s="231"/>
      <c r="D12964" s="223"/>
      <c r="E12964" s="227"/>
      <c r="F12964" s="230"/>
      <c r="H12964" s="220"/>
      <c r="I12964" s="223"/>
    </row>
    <row r="12965" spans="1:9">
      <c r="A12965" s="230"/>
      <c r="B12965" s="230"/>
      <c r="C12965" s="231"/>
      <c r="D12965" s="223"/>
      <c r="E12965" s="227"/>
      <c r="F12965" s="230"/>
      <c r="H12965" s="220"/>
      <c r="I12965" s="223"/>
    </row>
    <row r="12966" spans="1:9">
      <c r="A12966" s="230"/>
      <c r="B12966" s="230"/>
      <c r="C12966" s="231"/>
      <c r="D12966" s="223"/>
      <c r="E12966" s="227"/>
      <c r="F12966" s="230"/>
      <c r="H12966" s="220"/>
      <c r="I12966" s="223"/>
    </row>
    <row r="12967" spans="1:9">
      <c r="A12967" s="230"/>
      <c r="B12967" s="230"/>
      <c r="C12967" s="231"/>
      <c r="D12967" s="223"/>
      <c r="E12967" s="227"/>
      <c r="F12967" s="230"/>
      <c r="H12967" s="220"/>
      <c r="I12967" s="223"/>
    </row>
    <row r="12968" spans="1:9">
      <c r="A12968" s="230"/>
      <c r="B12968" s="230"/>
      <c r="C12968" s="231"/>
      <c r="D12968" s="223"/>
      <c r="E12968" s="227"/>
      <c r="F12968" s="230"/>
      <c r="H12968" s="220"/>
      <c r="I12968" s="223"/>
    </row>
    <row r="12969" spans="1:9">
      <c r="A12969" s="230"/>
      <c r="B12969" s="230"/>
      <c r="C12969" s="231"/>
      <c r="D12969" s="223"/>
      <c r="E12969" s="227"/>
      <c r="F12969" s="230"/>
      <c r="H12969" s="220"/>
      <c r="I12969" s="223"/>
    </row>
    <row r="12970" spans="1:9">
      <c r="A12970" s="230"/>
      <c r="B12970" s="230"/>
      <c r="C12970" s="231"/>
      <c r="D12970" s="223"/>
      <c r="E12970" s="227"/>
      <c r="F12970" s="230"/>
      <c r="H12970" s="220"/>
      <c r="I12970" s="223"/>
    </row>
    <row r="12971" spans="1:9">
      <c r="A12971" s="230"/>
      <c r="B12971" s="230"/>
      <c r="C12971" s="231"/>
      <c r="D12971" s="223"/>
      <c r="E12971" s="227"/>
      <c r="F12971" s="230"/>
      <c r="H12971" s="220"/>
      <c r="I12971" s="223"/>
    </row>
    <row r="12972" spans="1:9">
      <c r="A12972" s="230"/>
      <c r="B12972" s="230"/>
      <c r="C12972" s="231"/>
      <c r="D12972" s="223"/>
      <c r="E12972" s="227"/>
      <c r="F12972" s="230"/>
      <c r="H12972" s="220"/>
      <c r="I12972" s="223"/>
    </row>
    <row r="12973" spans="1:9">
      <c r="A12973" s="230"/>
      <c r="B12973" s="230"/>
      <c r="C12973" s="231"/>
      <c r="D12973" s="223"/>
      <c r="E12973" s="227"/>
      <c r="F12973" s="230"/>
      <c r="H12973" s="220"/>
      <c r="I12973" s="223"/>
    </row>
    <row r="12974" spans="1:9">
      <c r="A12974" s="230"/>
      <c r="B12974" s="230"/>
      <c r="C12974" s="231"/>
      <c r="D12974" s="223"/>
      <c r="E12974" s="227"/>
      <c r="F12974" s="230"/>
      <c r="H12974" s="220"/>
      <c r="I12974" s="223"/>
    </row>
    <row r="12975" spans="1:9">
      <c r="A12975" s="230"/>
      <c r="B12975" s="230"/>
      <c r="C12975" s="231"/>
      <c r="D12975" s="223"/>
      <c r="E12975" s="227"/>
      <c r="F12975" s="230"/>
      <c r="H12975" s="220"/>
      <c r="I12975" s="223"/>
    </row>
    <row r="12976" spans="1:9">
      <c r="A12976" s="230"/>
      <c r="B12976" s="230"/>
      <c r="C12976" s="231"/>
      <c r="D12976" s="223"/>
      <c r="E12976" s="227"/>
      <c r="F12976" s="230"/>
      <c r="H12976" s="220"/>
      <c r="I12976" s="223"/>
    </row>
    <row r="12977" spans="1:9">
      <c r="A12977" s="230"/>
      <c r="B12977" s="230"/>
      <c r="C12977" s="231"/>
      <c r="D12977" s="223"/>
      <c r="E12977" s="227"/>
      <c r="F12977" s="230"/>
      <c r="H12977" s="220"/>
      <c r="I12977" s="223"/>
    </row>
    <row r="12978" spans="1:9">
      <c r="A12978" s="230"/>
      <c r="B12978" s="230"/>
      <c r="C12978" s="231"/>
      <c r="D12978" s="223"/>
      <c r="E12978" s="227"/>
      <c r="F12978" s="230"/>
      <c r="H12978" s="220"/>
      <c r="I12978" s="223"/>
    </row>
    <row r="12979" spans="1:9">
      <c r="A12979" s="230"/>
      <c r="B12979" s="230"/>
      <c r="C12979" s="231"/>
      <c r="D12979" s="223"/>
      <c r="E12979" s="227"/>
      <c r="F12979" s="230"/>
      <c r="H12979" s="220"/>
      <c r="I12979" s="223"/>
    </row>
    <row r="12980" spans="1:9">
      <c r="A12980" s="230"/>
      <c r="B12980" s="230"/>
      <c r="C12980" s="231"/>
      <c r="D12980" s="223"/>
      <c r="E12980" s="227"/>
      <c r="F12980" s="230"/>
      <c r="H12980" s="220"/>
      <c r="I12980" s="223"/>
    </row>
    <row r="12981" spans="1:9">
      <c r="A12981" s="230"/>
      <c r="B12981" s="230"/>
      <c r="C12981" s="231"/>
      <c r="D12981" s="223"/>
      <c r="E12981" s="227"/>
      <c r="F12981" s="230"/>
      <c r="H12981" s="220"/>
      <c r="I12981" s="223"/>
    </row>
    <row r="12982" spans="1:9">
      <c r="A12982" s="230"/>
      <c r="B12982" s="230"/>
      <c r="C12982" s="231"/>
      <c r="D12982" s="223"/>
      <c r="E12982" s="227"/>
      <c r="F12982" s="230"/>
      <c r="H12982" s="220"/>
      <c r="I12982" s="223"/>
    </row>
    <row r="12983" spans="1:9">
      <c r="A12983" s="230"/>
      <c r="B12983" s="230"/>
      <c r="C12983" s="231"/>
      <c r="D12983" s="223"/>
      <c r="E12983" s="227"/>
      <c r="F12983" s="230"/>
      <c r="H12983" s="220"/>
      <c r="I12983" s="223"/>
    </row>
    <row r="12984" spans="1:9">
      <c r="A12984" s="230"/>
      <c r="B12984" s="230"/>
      <c r="C12984" s="231"/>
      <c r="D12984" s="223"/>
      <c r="E12984" s="227"/>
      <c r="F12984" s="230"/>
      <c r="H12984" s="220"/>
      <c r="I12984" s="223"/>
    </row>
    <row r="12985" spans="1:9">
      <c r="A12985" s="230"/>
      <c r="B12985" s="230"/>
      <c r="C12985" s="231"/>
      <c r="D12985" s="223"/>
      <c r="E12985" s="227"/>
      <c r="F12985" s="230"/>
      <c r="H12985" s="220"/>
      <c r="I12985" s="223"/>
    </row>
    <row r="12986" spans="1:9">
      <c r="A12986" s="230"/>
      <c r="B12986" s="230"/>
      <c r="C12986" s="231"/>
      <c r="D12986" s="223"/>
      <c r="E12986" s="227"/>
      <c r="F12986" s="230"/>
      <c r="H12986" s="220"/>
      <c r="I12986" s="223"/>
    </row>
    <row r="12987" spans="1:9">
      <c r="A12987" s="230"/>
      <c r="B12987" s="230"/>
      <c r="C12987" s="231"/>
      <c r="D12987" s="223"/>
      <c r="E12987" s="227"/>
      <c r="F12987" s="230"/>
      <c r="H12987" s="220"/>
      <c r="I12987" s="223"/>
    </row>
    <row r="12988" spans="1:9">
      <c r="A12988" s="230"/>
      <c r="B12988" s="230"/>
      <c r="C12988" s="231"/>
      <c r="D12988" s="223"/>
      <c r="E12988" s="227"/>
      <c r="F12988" s="230"/>
      <c r="H12988" s="220"/>
      <c r="I12988" s="223"/>
    </row>
    <row r="12989" spans="1:9">
      <c r="A12989" s="230"/>
      <c r="B12989" s="230"/>
      <c r="C12989" s="231"/>
      <c r="D12989" s="223"/>
      <c r="E12989" s="227"/>
      <c r="F12989" s="230"/>
      <c r="H12989" s="220"/>
      <c r="I12989" s="223"/>
    </row>
    <row r="12990" spans="1:9">
      <c r="A12990" s="230"/>
      <c r="B12990" s="230"/>
      <c r="C12990" s="231"/>
      <c r="D12990" s="223"/>
      <c r="E12990" s="227"/>
      <c r="F12990" s="230"/>
      <c r="H12990" s="220"/>
      <c r="I12990" s="223"/>
    </row>
    <row r="12991" spans="1:9">
      <c r="A12991" s="230"/>
      <c r="B12991" s="230"/>
      <c r="C12991" s="231"/>
      <c r="D12991" s="223"/>
      <c r="E12991" s="227"/>
      <c r="F12991" s="230"/>
      <c r="H12991" s="220"/>
      <c r="I12991" s="223"/>
    </row>
    <row r="12992" spans="1:9">
      <c r="A12992" s="230"/>
      <c r="B12992" s="230"/>
      <c r="C12992" s="231"/>
      <c r="D12992" s="223"/>
      <c r="E12992" s="227"/>
      <c r="F12992" s="230"/>
      <c r="H12992" s="220"/>
      <c r="I12992" s="223"/>
    </row>
    <row r="12993" spans="1:9">
      <c r="A12993" s="230"/>
      <c r="B12993" s="230"/>
      <c r="C12993" s="231"/>
      <c r="D12993" s="223"/>
      <c r="E12993" s="227"/>
      <c r="F12993" s="230"/>
      <c r="H12993" s="220"/>
      <c r="I12993" s="223"/>
    </row>
    <row r="12994" spans="1:9">
      <c r="A12994" s="230"/>
      <c r="B12994" s="230"/>
      <c r="C12994" s="231"/>
      <c r="D12994" s="223"/>
      <c r="E12994" s="227"/>
      <c r="F12994" s="230"/>
      <c r="H12994" s="220"/>
      <c r="I12994" s="223"/>
    </row>
    <row r="12995" spans="1:9">
      <c r="A12995" s="230"/>
      <c r="B12995" s="230"/>
      <c r="C12995" s="231"/>
      <c r="D12995" s="223"/>
      <c r="E12995" s="227"/>
      <c r="F12995" s="230"/>
      <c r="H12995" s="220"/>
      <c r="I12995" s="223"/>
    </row>
    <row r="12996" spans="1:9">
      <c r="A12996" s="230"/>
      <c r="B12996" s="230"/>
      <c r="C12996" s="231"/>
      <c r="D12996" s="223"/>
      <c r="E12996" s="227"/>
      <c r="F12996" s="230"/>
      <c r="H12996" s="220"/>
      <c r="I12996" s="223"/>
    </row>
    <row r="12997" spans="1:9">
      <c r="A12997" s="230"/>
      <c r="B12997" s="230"/>
      <c r="C12997" s="231"/>
      <c r="D12997" s="223"/>
      <c r="E12997" s="227"/>
      <c r="F12997" s="230"/>
      <c r="H12997" s="220"/>
      <c r="I12997" s="223"/>
    </row>
    <row r="12998" spans="1:9">
      <c r="A12998" s="230"/>
      <c r="B12998" s="230"/>
      <c r="C12998" s="231"/>
      <c r="D12998" s="223"/>
      <c r="E12998" s="227"/>
      <c r="F12998" s="230"/>
      <c r="H12998" s="220"/>
      <c r="I12998" s="223"/>
    </row>
    <row r="12999" spans="1:9">
      <c r="A12999" s="230"/>
      <c r="B12999" s="230"/>
      <c r="C12999" s="231"/>
      <c r="D12999" s="223"/>
      <c r="E12999" s="227"/>
      <c r="F12999" s="230"/>
      <c r="H12999" s="220"/>
      <c r="I12999" s="223"/>
    </row>
    <row r="13000" spans="1:9">
      <c r="A13000" s="230"/>
      <c r="B13000" s="230"/>
      <c r="C13000" s="231"/>
      <c r="D13000" s="223"/>
      <c r="E13000" s="227"/>
      <c r="F13000" s="230"/>
      <c r="H13000" s="220"/>
      <c r="I13000" s="223"/>
    </row>
    <row r="13001" spans="1:9">
      <c r="A13001" s="230"/>
      <c r="B13001" s="230"/>
      <c r="C13001" s="231"/>
      <c r="D13001" s="223"/>
      <c r="E13001" s="227"/>
      <c r="F13001" s="230"/>
      <c r="H13001" s="220"/>
      <c r="I13001" s="223"/>
    </row>
    <row r="13002" spans="1:9">
      <c r="A13002" s="230"/>
      <c r="B13002" s="230"/>
      <c r="C13002" s="231"/>
      <c r="D13002" s="223"/>
      <c r="E13002" s="227"/>
      <c r="F13002" s="230"/>
      <c r="H13002" s="220"/>
      <c r="I13002" s="223"/>
    </row>
    <row r="13003" spans="1:9">
      <c r="A13003" s="230"/>
      <c r="B13003" s="230"/>
      <c r="C13003" s="231"/>
      <c r="D13003" s="223"/>
      <c r="E13003" s="227"/>
      <c r="F13003" s="230"/>
      <c r="H13003" s="220"/>
      <c r="I13003" s="223"/>
    </row>
    <row r="13004" spans="1:9">
      <c r="A13004" s="230"/>
      <c r="B13004" s="230"/>
      <c r="C13004" s="231"/>
      <c r="D13004" s="223"/>
      <c r="E13004" s="227"/>
      <c r="F13004" s="230"/>
      <c r="H13004" s="220"/>
      <c r="I13004" s="223"/>
    </row>
    <row r="13005" spans="1:9">
      <c r="A13005" s="230"/>
      <c r="B13005" s="230"/>
      <c r="C13005" s="231"/>
      <c r="D13005" s="223"/>
      <c r="E13005" s="227"/>
      <c r="F13005" s="230"/>
      <c r="H13005" s="220"/>
      <c r="I13005" s="223"/>
    </row>
    <row r="13006" spans="1:9">
      <c r="A13006" s="230"/>
      <c r="B13006" s="230"/>
      <c r="C13006" s="231"/>
      <c r="D13006" s="223"/>
      <c r="E13006" s="227"/>
      <c r="F13006" s="230"/>
      <c r="H13006" s="220"/>
      <c r="I13006" s="223"/>
    </row>
    <row r="13007" spans="1:9">
      <c r="A13007" s="230"/>
      <c r="B13007" s="230"/>
      <c r="C13007" s="231"/>
      <c r="D13007" s="223"/>
      <c r="E13007" s="227"/>
      <c r="F13007" s="230"/>
      <c r="H13007" s="220"/>
      <c r="I13007" s="223"/>
    </row>
    <row r="13008" spans="1:9">
      <c r="A13008" s="230"/>
      <c r="B13008" s="230"/>
      <c r="C13008" s="231"/>
      <c r="D13008" s="223"/>
      <c r="E13008" s="227"/>
      <c r="F13008" s="230"/>
      <c r="H13008" s="220"/>
      <c r="I13008" s="223"/>
    </row>
    <row r="13009" spans="1:9">
      <c r="A13009" s="230"/>
      <c r="B13009" s="230"/>
      <c r="C13009" s="231"/>
      <c r="D13009" s="223"/>
      <c r="E13009" s="227"/>
      <c r="F13009" s="230"/>
      <c r="H13009" s="220"/>
      <c r="I13009" s="223"/>
    </row>
    <row r="13010" spans="1:9">
      <c r="A13010" s="230"/>
      <c r="B13010" s="230"/>
      <c r="C13010" s="231"/>
      <c r="D13010" s="223"/>
      <c r="E13010" s="227"/>
      <c r="F13010" s="230"/>
      <c r="H13010" s="220"/>
      <c r="I13010" s="223"/>
    </row>
    <row r="13011" spans="1:9">
      <c r="A13011" s="230"/>
      <c r="B13011" s="230"/>
      <c r="C13011" s="231"/>
      <c r="D13011" s="223"/>
      <c r="E13011" s="227"/>
      <c r="F13011" s="230"/>
      <c r="H13011" s="220"/>
      <c r="I13011" s="223"/>
    </row>
    <row r="13012" spans="1:9">
      <c r="A13012" s="230"/>
      <c r="B13012" s="230"/>
      <c r="C13012" s="231"/>
      <c r="D13012" s="223"/>
      <c r="E13012" s="227"/>
      <c r="F13012" s="230"/>
      <c r="H13012" s="220"/>
      <c r="I13012" s="223"/>
    </row>
    <row r="13013" spans="1:9">
      <c r="A13013" s="230"/>
      <c r="B13013" s="230"/>
      <c r="C13013" s="231"/>
      <c r="D13013" s="223"/>
      <c r="E13013" s="227"/>
      <c r="F13013" s="230"/>
      <c r="H13013" s="220"/>
      <c r="I13013" s="223"/>
    </row>
    <row r="13014" spans="1:9">
      <c r="A13014" s="230"/>
      <c r="B13014" s="230"/>
      <c r="C13014" s="231"/>
      <c r="D13014" s="223"/>
      <c r="E13014" s="227"/>
      <c r="F13014" s="230"/>
      <c r="H13014" s="220"/>
      <c r="I13014" s="223"/>
    </row>
    <row r="13015" spans="1:9">
      <c r="A13015" s="230"/>
      <c r="B13015" s="230"/>
      <c r="C13015" s="231"/>
      <c r="D13015" s="223"/>
      <c r="E13015" s="227"/>
      <c r="F13015" s="230"/>
      <c r="H13015" s="220"/>
      <c r="I13015" s="223"/>
    </row>
    <row r="13016" spans="1:9">
      <c r="A13016" s="230"/>
      <c r="B13016" s="230"/>
      <c r="C13016" s="231"/>
      <c r="D13016" s="223"/>
      <c r="E13016" s="227"/>
      <c r="F13016" s="230"/>
      <c r="H13016" s="220"/>
      <c r="I13016" s="223"/>
    </row>
    <row r="13017" spans="1:9">
      <c r="A13017" s="230"/>
      <c r="B13017" s="230"/>
      <c r="C13017" s="231"/>
      <c r="D13017" s="223"/>
      <c r="E13017" s="227"/>
      <c r="F13017" s="230"/>
      <c r="H13017" s="220"/>
      <c r="I13017" s="223"/>
    </row>
    <row r="13018" spans="1:9">
      <c r="A13018" s="230"/>
      <c r="B13018" s="230"/>
      <c r="C13018" s="231"/>
      <c r="D13018" s="223"/>
      <c r="E13018" s="227"/>
      <c r="F13018" s="230"/>
      <c r="H13018" s="220"/>
      <c r="I13018" s="223"/>
    </row>
    <row r="13019" spans="1:9">
      <c r="A13019" s="230"/>
      <c r="B13019" s="230"/>
      <c r="C13019" s="231"/>
      <c r="D13019" s="223"/>
      <c r="E13019" s="227"/>
      <c r="F13019" s="230"/>
      <c r="H13019" s="220"/>
      <c r="I13019" s="223"/>
    </row>
    <row r="13020" spans="1:9">
      <c r="A13020" s="230"/>
      <c r="B13020" s="230"/>
      <c r="C13020" s="231"/>
      <c r="D13020" s="223"/>
      <c r="E13020" s="227"/>
      <c r="F13020" s="230"/>
      <c r="H13020" s="220"/>
      <c r="I13020" s="223"/>
    </row>
    <row r="13021" spans="1:9">
      <c r="A13021" s="230"/>
      <c r="B13021" s="230"/>
      <c r="C13021" s="231"/>
      <c r="D13021" s="223"/>
      <c r="E13021" s="227"/>
      <c r="F13021" s="230"/>
      <c r="H13021" s="220"/>
      <c r="I13021" s="223"/>
    </row>
    <row r="13022" spans="1:9">
      <c r="A13022" s="230"/>
      <c r="B13022" s="230"/>
      <c r="C13022" s="231"/>
      <c r="D13022" s="223"/>
      <c r="E13022" s="227"/>
      <c r="F13022" s="230"/>
      <c r="H13022" s="220"/>
      <c r="I13022" s="223"/>
    </row>
    <row r="13023" spans="1:9">
      <c r="A13023" s="230"/>
      <c r="B13023" s="230"/>
      <c r="C13023" s="231"/>
      <c r="D13023" s="223"/>
      <c r="E13023" s="227"/>
      <c r="F13023" s="230"/>
      <c r="H13023" s="220"/>
      <c r="I13023" s="223"/>
    </row>
    <row r="13024" spans="1:9">
      <c r="A13024" s="230"/>
      <c r="B13024" s="230"/>
      <c r="C13024" s="231"/>
      <c r="D13024" s="223"/>
      <c r="E13024" s="227"/>
      <c r="F13024" s="230"/>
      <c r="H13024" s="220"/>
      <c r="I13024" s="223"/>
    </row>
    <row r="13025" spans="1:9">
      <c r="A13025" s="230"/>
      <c r="B13025" s="230"/>
      <c r="C13025" s="231"/>
      <c r="D13025" s="223"/>
      <c r="E13025" s="227"/>
      <c r="F13025" s="230"/>
      <c r="H13025" s="220"/>
      <c r="I13025" s="223"/>
    </row>
    <row r="13026" spans="1:9">
      <c r="A13026" s="230"/>
      <c r="B13026" s="230"/>
      <c r="C13026" s="231"/>
      <c r="D13026" s="223"/>
      <c r="E13026" s="227"/>
      <c r="F13026" s="230"/>
      <c r="H13026" s="220"/>
      <c r="I13026" s="223"/>
    </row>
    <row r="13027" spans="1:9">
      <c r="A13027" s="230"/>
      <c r="B13027" s="230"/>
      <c r="C13027" s="231"/>
      <c r="D13027" s="223"/>
      <c r="E13027" s="227"/>
      <c r="F13027" s="230"/>
      <c r="H13027" s="220"/>
      <c r="I13027" s="223"/>
    </row>
    <row r="13028" spans="1:9">
      <c r="A13028" s="230"/>
      <c r="B13028" s="230"/>
      <c r="C13028" s="231"/>
      <c r="D13028" s="223"/>
      <c r="E13028" s="227"/>
      <c r="F13028" s="230"/>
      <c r="H13028" s="220"/>
      <c r="I13028" s="223"/>
    </row>
    <row r="13029" spans="1:9">
      <c r="A13029" s="230"/>
      <c r="B13029" s="230"/>
      <c r="C13029" s="231"/>
      <c r="D13029" s="223"/>
      <c r="E13029" s="227"/>
      <c r="F13029" s="230"/>
      <c r="H13029" s="220"/>
      <c r="I13029" s="223"/>
    </row>
    <row r="13030" spans="1:9">
      <c r="A13030" s="230"/>
      <c r="B13030" s="230"/>
      <c r="C13030" s="231"/>
      <c r="D13030" s="223"/>
      <c r="E13030" s="227"/>
      <c r="F13030" s="230"/>
      <c r="H13030" s="220"/>
      <c r="I13030" s="223"/>
    </row>
    <row r="13031" spans="1:9">
      <c r="A13031" s="230"/>
      <c r="B13031" s="230"/>
      <c r="C13031" s="231"/>
      <c r="D13031" s="223"/>
      <c r="E13031" s="227"/>
      <c r="F13031" s="230"/>
      <c r="H13031" s="220"/>
      <c r="I13031" s="223"/>
    </row>
    <row r="13032" spans="1:9">
      <c r="A13032" s="230"/>
      <c r="B13032" s="230"/>
      <c r="C13032" s="231"/>
      <c r="D13032" s="223"/>
      <c r="E13032" s="227"/>
      <c r="F13032" s="230"/>
      <c r="H13032" s="220"/>
      <c r="I13032" s="223"/>
    </row>
    <row r="13033" spans="1:9">
      <c r="A13033" s="230"/>
      <c r="B13033" s="230"/>
      <c r="C13033" s="231"/>
      <c r="D13033" s="223"/>
      <c r="E13033" s="227"/>
      <c r="F13033" s="230"/>
      <c r="H13033" s="220"/>
      <c r="I13033" s="223"/>
    </row>
    <row r="13034" spans="1:9">
      <c r="A13034" s="230"/>
      <c r="B13034" s="230"/>
      <c r="C13034" s="231"/>
      <c r="D13034" s="223"/>
      <c r="E13034" s="227"/>
      <c r="F13034" s="230"/>
      <c r="H13034" s="220"/>
      <c r="I13034" s="223"/>
    </row>
    <row r="13035" spans="1:9">
      <c r="A13035" s="230"/>
      <c r="B13035" s="230"/>
      <c r="C13035" s="231"/>
      <c r="D13035" s="223"/>
      <c r="E13035" s="227"/>
      <c r="F13035" s="230"/>
      <c r="H13035" s="220"/>
      <c r="I13035" s="223"/>
    </row>
    <row r="13036" spans="1:9">
      <c r="A13036" s="230"/>
      <c r="B13036" s="230"/>
      <c r="C13036" s="231"/>
      <c r="D13036" s="223"/>
      <c r="E13036" s="227"/>
      <c r="F13036" s="230"/>
      <c r="H13036" s="220"/>
      <c r="I13036" s="223"/>
    </row>
    <row r="13037" spans="1:9">
      <c r="A13037" s="230"/>
      <c r="B13037" s="230"/>
      <c r="C13037" s="231"/>
      <c r="D13037" s="223"/>
      <c r="E13037" s="227"/>
      <c r="F13037" s="230"/>
      <c r="H13037" s="220"/>
      <c r="I13037" s="223"/>
    </row>
    <row r="13038" spans="1:9">
      <c r="A13038" s="230"/>
      <c r="B13038" s="230"/>
      <c r="C13038" s="231"/>
      <c r="D13038" s="223"/>
      <c r="E13038" s="227"/>
      <c r="F13038" s="230"/>
      <c r="H13038" s="220"/>
      <c r="I13038" s="223"/>
    </row>
    <row r="13039" spans="1:9">
      <c r="A13039" s="230"/>
      <c r="B13039" s="230"/>
      <c r="C13039" s="231"/>
      <c r="D13039" s="223"/>
      <c r="E13039" s="227"/>
      <c r="F13039" s="230"/>
      <c r="H13039" s="220"/>
      <c r="I13039" s="223"/>
    </row>
    <row r="13040" spans="1:9">
      <c r="A13040" s="230"/>
      <c r="B13040" s="230"/>
      <c r="C13040" s="231"/>
      <c r="D13040" s="223"/>
      <c r="E13040" s="227"/>
      <c r="F13040" s="230"/>
      <c r="H13040" s="220"/>
      <c r="I13040" s="223"/>
    </row>
    <row r="13041" spans="1:9">
      <c r="A13041" s="230"/>
      <c r="B13041" s="230"/>
      <c r="C13041" s="231"/>
      <c r="D13041" s="223"/>
      <c r="E13041" s="227"/>
      <c r="F13041" s="230"/>
      <c r="H13041" s="220"/>
      <c r="I13041" s="223"/>
    </row>
    <row r="13042" spans="1:9">
      <c r="A13042" s="230"/>
      <c r="B13042" s="230"/>
      <c r="C13042" s="231"/>
      <c r="D13042" s="223"/>
      <c r="E13042" s="227"/>
      <c r="F13042" s="230"/>
      <c r="H13042" s="220"/>
      <c r="I13042" s="223"/>
    </row>
    <row r="13043" spans="1:9">
      <c r="A13043" s="230"/>
      <c r="B13043" s="230"/>
      <c r="C13043" s="231"/>
      <c r="D13043" s="223"/>
      <c r="E13043" s="227"/>
      <c r="F13043" s="230"/>
      <c r="H13043" s="220"/>
      <c r="I13043" s="223"/>
    </row>
    <row r="13044" spans="1:9">
      <c r="A13044" s="230"/>
      <c r="B13044" s="230"/>
      <c r="C13044" s="231"/>
      <c r="D13044" s="223"/>
      <c r="E13044" s="227"/>
      <c r="F13044" s="230"/>
      <c r="H13044" s="220"/>
      <c r="I13044" s="223"/>
    </row>
    <row r="13045" spans="1:9">
      <c r="A13045" s="230"/>
      <c r="B13045" s="230"/>
      <c r="C13045" s="231"/>
      <c r="D13045" s="223"/>
      <c r="E13045" s="227"/>
      <c r="F13045" s="230"/>
      <c r="H13045" s="220"/>
      <c r="I13045" s="223"/>
    </row>
    <row r="13046" spans="1:9">
      <c r="A13046" s="230"/>
      <c r="B13046" s="230"/>
      <c r="C13046" s="231"/>
      <c r="D13046" s="223"/>
      <c r="E13046" s="227"/>
      <c r="F13046" s="230"/>
      <c r="H13046" s="220"/>
      <c r="I13046" s="223"/>
    </row>
    <row r="13047" spans="1:9">
      <c r="A13047" s="230"/>
      <c r="B13047" s="230"/>
      <c r="C13047" s="231"/>
      <c r="D13047" s="223"/>
      <c r="E13047" s="227"/>
      <c r="F13047" s="230"/>
      <c r="H13047" s="220"/>
      <c r="I13047" s="223"/>
    </row>
    <row r="13048" spans="1:9">
      <c r="A13048" s="230"/>
      <c r="B13048" s="230"/>
      <c r="C13048" s="231"/>
      <c r="D13048" s="223"/>
      <c r="E13048" s="227"/>
      <c r="F13048" s="230"/>
      <c r="H13048" s="220"/>
      <c r="I13048" s="223"/>
    </row>
    <row r="13049" spans="1:9">
      <c r="A13049" s="230"/>
      <c r="B13049" s="230"/>
      <c r="C13049" s="231"/>
      <c r="D13049" s="223"/>
      <c r="E13049" s="227"/>
      <c r="F13049" s="230"/>
      <c r="H13049" s="220"/>
      <c r="I13049" s="223"/>
    </row>
    <row r="13050" spans="1:9">
      <c r="A13050" s="230"/>
      <c r="B13050" s="230"/>
      <c r="C13050" s="231"/>
      <c r="D13050" s="223"/>
      <c r="E13050" s="227"/>
      <c r="F13050" s="230"/>
      <c r="H13050" s="220"/>
      <c r="I13050" s="223"/>
    </row>
    <row r="13051" spans="1:9">
      <c r="A13051" s="230"/>
      <c r="B13051" s="230"/>
      <c r="C13051" s="231"/>
      <c r="D13051" s="223"/>
      <c r="E13051" s="227"/>
      <c r="F13051" s="230"/>
      <c r="H13051" s="220"/>
      <c r="I13051" s="223"/>
    </row>
    <row r="13052" spans="1:9">
      <c r="A13052" s="230"/>
      <c r="B13052" s="230"/>
      <c r="C13052" s="231"/>
      <c r="D13052" s="223"/>
      <c r="E13052" s="227"/>
      <c r="F13052" s="230"/>
      <c r="H13052" s="220"/>
      <c r="I13052" s="223"/>
    </row>
    <row r="13053" spans="1:9">
      <c r="A13053" s="230"/>
      <c r="B13053" s="230"/>
      <c r="C13053" s="231"/>
      <c r="D13053" s="223"/>
      <c r="E13053" s="227"/>
      <c r="F13053" s="230"/>
      <c r="H13053" s="220"/>
      <c r="I13053" s="223"/>
    </row>
    <row r="13054" spans="1:9">
      <c r="A13054" s="230"/>
      <c r="B13054" s="230"/>
      <c r="C13054" s="231"/>
      <c r="D13054" s="223"/>
      <c r="E13054" s="227"/>
      <c r="F13054" s="230"/>
      <c r="H13054" s="220"/>
      <c r="I13054" s="223"/>
    </row>
    <row r="13055" spans="1:9">
      <c r="A13055" s="230"/>
      <c r="B13055" s="230"/>
      <c r="C13055" s="231"/>
      <c r="D13055" s="223"/>
      <c r="E13055" s="227"/>
      <c r="F13055" s="230"/>
      <c r="H13055" s="220"/>
      <c r="I13055" s="223"/>
    </row>
    <row r="13056" spans="1:9">
      <c r="A13056" s="230"/>
      <c r="B13056" s="230"/>
      <c r="C13056" s="231"/>
      <c r="D13056" s="223"/>
      <c r="E13056" s="227"/>
      <c r="F13056" s="230"/>
      <c r="H13056" s="220"/>
      <c r="I13056" s="223"/>
    </row>
    <row r="13057" spans="1:9">
      <c r="A13057" s="230"/>
      <c r="B13057" s="230"/>
      <c r="C13057" s="231"/>
      <c r="D13057" s="223"/>
      <c r="E13057" s="227"/>
      <c r="F13057" s="230"/>
      <c r="H13057" s="220"/>
      <c r="I13057" s="223"/>
    </row>
    <row r="13058" spans="1:9">
      <c r="A13058" s="230"/>
      <c r="B13058" s="230"/>
      <c r="C13058" s="231"/>
      <c r="D13058" s="223"/>
      <c r="E13058" s="227"/>
      <c r="F13058" s="230"/>
      <c r="H13058" s="220"/>
      <c r="I13058" s="223"/>
    </row>
    <row r="13059" spans="1:9">
      <c r="A13059" s="230"/>
      <c r="B13059" s="230"/>
      <c r="C13059" s="231"/>
      <c r="D13059" s="223"/>
      <c r="E13059" s="227"/>
      <c r="F13059" s="230"/>
      <c r="H13059" s="220"/>
      <c r="I13059" s="223"/>
    </row>
    <row r="13060" spans="1:9">
      <c r="A13060" s="230"/>
      <c r="B13060" s="230"/>
      <c r="C13060" s="231"/>
      <c r="D13060" s="223"/>
      <c r="E13060" s="227"/>
      <c r="F13060" s="230"/>
      <c r="H13060" s="220"/>
      <c r="I13060" s="223"/>
    </row>
    <row r="13061" spans="1:9">
      <c r="A13061" s="230"/>
      <c r="B13061" s="230"/>
      <c r="C13061" s="231"/>
      <c r="D13061" s="223"/>
      <c r="E13061" s="227"/>
      <c r="F13061" s="230"/>
      <c r="H13061" s="220"/>
      <c r="I13061" s="223"/>
    </row>
    <row r="13062" spans="1:9">
      <c r="A13062" s="230"/>
      <c r="B13062" s="230"/>
      <c r="C13062" s="231"/>
      <c r="D13062" s="223"/>
      <c r="E13062" s="227"/>
      <c r="F13062" s="230"/>
      <c r="H13062" s="220"/>
      <c r="I13062" s="223"/>
    </row>
    <row r="13063" spans="1:9">
      <c r="A13063" s="230"/>
      <c r="B13063" s="230"/>
      <c r="C13063" s="231"/>
      <c r="D13063" s="223"/>
      <c r="E13063" s="227"/>
      <c r="F13063" s="230"/>
      <c r="H13063" s="220"/>
      <c r="I13063" s="223"/>
    </row>
    <row r="13064" spans="1:9">
      <c r="A13064" s="230"/>
      <c r="B13064" s="230"/>
      <c r="C13064" s="231"/>
      <c r="D13064" s="223"/>
      <c r="E13064" s="227"/>
      <c r="F13064" s="230"/>
      <c r="H13064" s="220"/>
      <c r="I13064" s="223"/>
    </row>
    <row r="13065" spans="1:9">
      <c r="A13065" s="230"/>
      <c r="B13065" s="230"/>
      <c r="C13065" s="231"/>
      <c r="D13065" s="223"/>
      <c r="E13065" s="227"/>
      <c r="F13065" s="230"/>
      <c r="H13065" s="220"/>
      <c r="I13065" s="223"/>
    </row>
    <row r="13066" spans="1:9">
      <c r="A13066" s="230"/>
      <c r="B13066" s="230"/>
      <c r="C13066" s="231"/>
      <c r="D13066" s="223"/>
      <c r="E13066" s="227"/>
      <c r="F13066" s="230"/>
      <c r="H13066" s="220"/>
      <c r="I13066" s="223"/>
    </row>
    <row r="13067" spans="1:9">
      <c r="A13067" s="230"/>
      <c r="B13067" s="230"/>
      <c r="C13067" s="231"/>
      <c r="D13067" s="223"/>
      <c r="E13067" s="227"/>
      <c r="F13067" s="230"/>
      <c r="H13067" s="220"/>
      <c r="I13067" s="223"/>
    </row>
    <row r="13068" spans="1:9">
      <c r="A13068" s="230"/>
      <c r="B13068" s="230"/>
      <c r="C13068" s="231"/>
      <c r="D13068" s="223"/>
      <c r="E13068" s="227"/>
      <c r="F13068" s="230"/>
      <c r="H13068" s="220"/>
      <c r="I13068" s="223"/>
    </row>
    <row r="13069" spans="1:9">
      <c r="A13069" s="230"/>
      <c r="B13069" s="230"/>
      <c r="C13069" s="231"/>
      <c r="D13069" s="223"/>
      <c r="E13069" s="227"/>
      <c r="F13069" s="230"/>
      <c r="H13069" s="220"/>
      <c r="I13069" s="223"/>
    </row>
    <row r="13070" spans="1:9">
      <c r="A13070" s="230"/>
      <c r="B13070" s="230"/>
      <c r="C13070" s="231"/>
      <c r="D13070" s="223"/>
      <c r="E13070" s="227"/>
      <c r="F13070" s="230"/>
      <c r="H13070" s="220"/>
      <c r="I13070" s="223"/>
    </row>
    <row r="13071" spans="1:9">
      <c r="A13071" s="230"/>
      <c r="B13071" s="230"/>
      <c r="C13071" s="231"/>
      <c r="D13071" s="223"/>
      <c r="E13071" s="227"/>
      <c r="F13071" s="230"/>
      <c r="H13071" s="220"/>
      <c r="I13071" s="223"/>
    </row>
    <row r="13072" spans="1:9">
      <c r="A13072" s="230"/>
      <c r="B13072" s="230"/>
      <c r="C13072" s="231"/>
      <c r="D13072" s="223"/>
      <c r="E13072" s="227"/>
      <c r="F13072" s="230"/>
      <c r="H13072" s="220"/>
      <c r="I13072" s="223"/>
    </row>
    <row r="13073" spans="1:9">
      <c r="A13073" s="230"/>
      <c r="B13073" s="230"/>
      <c r="C13073" s="231"/>
      <c r="D13073" s="223"/>
      <c r="E13073" s="227"/>
      <c r="F13073" s="230"/>
      <c r="H13073" s="220"/>
      <c r="I13073" s="223"/>
    </row>
    <row r="13074" spans="1:9">
      <c r="A13074" s="230"/>
      <c r="B13074" s="230"/>
      <c r="C13074" s="231"/>
      <c r="D13074" s="223"/>
      <c r="E13074" s="227"/>
      <c r="F13074" s="230"/>
      <c r="H13074" s="220"/>
      <c r="I13074" s="223"/>
    </row>
    <row r="13075" spans="1:9">
      <c r="A13075" s="230"/>
      <c r="B13075" s="230"/>
      <c r="C13075" s="231"/>
      <c r="D13075" s="223"/>
      <c r="E13075" s="227"/>
      <c r="F13075" s="230"/>
      <c r="H13075" s="220"/>
      <c r="I13075" s="223"/>
    </row>
    <row r="13076" spans="1:9">
      <c r="A13076" s="230"/>
      <c r="B13076" s="230"/>
      <c r="C13076" s="231"/>
      <c r="D13076" s="223"/>
      <c r="E13076" s="227"/>
      <c r="F13076" s="230"/>
      <c r="H13076" s="220"/>
      <c r="I13076" s="223"/>
    </row>
    <row r="13077" spans="1:9">
      <c r="A13077" s="230"/>
      <c r="B13077" s="230"/>
      <c r="C13077" s="231"/>
      <c r="D13077" s="223"/>
      <c r="E13077" s="227"/>
      <c r="F13077" s="230"/>
      <c r="H13077" s="220"/>
      <c r="I13077" s="223"/>
    </row>
    <row r="13078" spans="1:9">
      <c r="A13078" s="230"/>
      <c r="B13078" s="230"/>
      <c r="C13078" s="231"/>
      <c r="D13078" s="223"/>
      <c r="E13078" s="227"/>
      <c r="F13078" s="230"/>
      <c r="H13078" s="220"/>
      <c r="I13078" s="223"/>
    </row>
    <row r="13079" spans="1:9">
      <c r="A13079" s="230"/>
      <c r="B13079" s="230"/>
      <c r="C13079" s="231"/>
      <c r="D13079" s="223"/>
      <c r="E13079" s="227"/>
      <c r="F13079" s="230"/>
      <c r="H13079" s="220"/>
      <c r="I13079" s="223"/>
    </row>
    <row r="13080" spans="1:9">
      <c r="A13080" s="230"/>
      <c r="B13080" s="230"/>
      <c r="C13080" s="231"/>
      <c r="D13080" s="223"/>
      <c r="E13080" s="227"/>
      <c r="F13080" s="230"/>
      <c r="H13080" s="220"/>
      <c r="I13080" s="223"/>
    </row>
    <row r="13081" spans="1:9">
      <c r="A13081" s="230"/>
      <c r="B13081" s="230"/>
      <c r="C13081" s="231"/>
      <c r="D13081" s="223"/>
      <c r="E13081" s="227"/>
      <c r="F13081" s="230"/>
      <c r="H13081" s="220"/>
      <c r="I13081" s="223"/>
    </row>
    <row r="13082" spans="1:9">
      <c r="A13082" s="230"/>
      <c r="B13082" s="230"/>
      <c r="C13082" s="231"/>
      <c r="D13082" s="223"/>
      <c r="E13082" s="227"/>
      <c r="F13082" s="230"/>
      <c r="H13082" s="220"/>
      <c r="I13082" s="223"/>
    </row>
    <row r="13083" spans="1:9">
      <c r="A13083" s="230"/>
      <c r="B13083" s="230"/>
      <c r="C13083" s="231"/>
      <c r="D13083" s="223"/>
      <c r="E13083" s="227"/>
      <c r="F13083" s="230"/>
      <c r="H13083" s="220"/>
      <c r="I13083" s="223"/>
    </row>
    <row r="13084" spans="1:9">
      <c r="A13084" s="230"/>
      <c r="B13084" s="230"/>
      <c r="C13084" s="231"/>
      <c r="D13084" s="223"/>
      <c r="E13084" s="227"/>
      <c r="F13084" s="230"/>
      <c r="H13084" s="220"/>
      <c r="I13084" s="223"/>
    </row>
    <row r="13085" spans="1:9">
      <c r="A13085" s="230"/>
      <c r="B13085" s="230"/>
      <c r="C13085" s="231"/>
      <c r="D13085" s="223"/>
      <c r="E13085" s="227"/>
      <c r="F13085" s="230"/>
      <c r="H13085" s="220"/>
      <c r="I13085" s="223"/>
    </row>
    <row r="13086" spans="1:9">
      <c r="A13086" s="230"/>
      <c r="B13086" s="230"/>
      <c r="C13086" s="231"/>
      <c r="D13086" s="223"/>
      <c r="E13086" s="227"/>
      <c r="F13086" s="230"/>
      <c r="H13086" s="220"/>
      <c r="I13086" s="223"/>
    </row>
    <row r="13087" spans="1:9">
      <c r="A13087" s="230"/>
      <c r="B13087" s="230"/>
      <c r="C13087" s="231"/>
      <c r="D13087" s="223"/>
      <c r="E13087" s="227"/>
      <c r="F13087" s="230"/>
      <c r="H13087" s="220"/>
      <c r="I13087" s="223"/>
    </row>
    <row r="13088" spans="1:9">
      <c r="A13088" s="230"/>
      <c r="B13088" s="230"/>
      <c r="C13088" s="231"/>
      <c r="D13088" s="223"/>
      <c r="E13088" s="227"/>
      <c r="F13088" s="230"/>
      <c r="H13088" s="220"/>
      <c r="I13088" s="223"/>
    </row>
    <row r="13089" spans="1:9">
      <c r="A13089" s="230"/>
      <c r="B13089" s="230"/>
      <c r="C13089" s="231"/>
      <c r="D13089" s="223"/>
      <c r="E13089" s="227"/>
      <c r="F13089" s="230"/>
      <c r="H13089" s="220"/>
      <c r="I13089" s="223"/>
    </row>
    <row r="13090" spans="1:9">
      <c r="A13090" s="230"/>
      <c r="B13090" s="230"/>
      <c r="C13090" s="231"/>
      <c r="D13090" s="223"/>
      <c r="E13090" s="227"/>
      <c r="F13090" s="230"/>
      <c r="H13090" s="220"/>
      <c r="I13090" s="223"/>
    </row>
    <row r="13091" spans="1:9">
      <c r="A13091" s="230"/>
      <c r="B13091" s="230"/>
      <c r="C13091" s="231"/>
      <c r="D13091" s="223"/>
      <c r="E13091" s="227"/>
      <c r="F13091" s="230"/>
      <c r="H13091" s="220"/>
      <c r="I13091" s="223"/>
    </row>
    <row r="13092" spans="1:9">
      <c r="A13092" s="230"/>
      <c r="B13092" s="230"/>
      <c r="C13092" s="231"/>
      <c r="D13092" s="223"/>
      <c r="E13092" s="227"/>
      <c r="F13092" s="230"/>
      <c r="H13092" s="220"/>
      <c r="I13092" s="223"/>
    </row>
    <row r="13093" spans="1:9">
      <c r="A13093" s="230"/>
      <c r="B13093" s="230"/>
      <c r="C13093" s="231"/>
      <c r="D13093" s="223"/>
      <c r="E13093" s="227"/>
      <c r="F13093" s="230"/>
      <c r="H13093" s="220"/>
      <c r="I13093" s="223"/>
    </row>
    <row r="13094" spans="1:9">
      <c r="A13094" s="230"/>
      <c r="B13094" s="230"/>
      <c r="C13094" s="231"/>
      <c r="D13094" s="223"/>
      <c r="E13094" s="227"/>
      <c r="F13094" s="230"/>
      <c r="H13094" s="220"/>
      <c r="I13094" s="223"/>
    </row>
    <row r="13095" spans="1:9">
      <c r="A13095" s="230"/>
      <c r="B13095" s="230"/>
      <c r="C13095" s="231"/>
      <c r="D13095" s="223"/>
      <c r="E13095" s="227"/>
      <c r="F13095" s="230"/>
      <c r="H13095" s="220"/>
      <c r="I13095" s="223"/>
    </row>
    <row r="13096" spans="1:9">
      <c r="A13096" s="230"/>
      <c r="B13096" s="230"/>
      <c r="C13096" s="231"/>
      <c r="D13096" s="223"/>
      <c r="E13096" s="227"/>
      <c r="F13096" s="230"/>
      <c r="H13096" s="220"/>
      <c r="I13096" s="223"/>
    </row>
    <row r="13097" spans="1:9">
      <c r="A13097" s="230"/>
      <c r="B13097" s="230"/>
      <c r="C13097" s="231"/>
      <c r="D13097" s="223"/>
      <c r="E13097" s="227"/>
      <c r="F13097" s="230"/>
      <c r="H13097" s="220"/>
      <c r="I13097" s="223"/>
    </row>
    <row r="13098" spans="1:9">
      <c r="A13098" s="230"/>
      <c r="B13098" s="230"/>
      <c r="C13098" s="231"/>
      <c r="D13098" s="223"/>
      <c r="E13098" s="227"/>
      <c r="F13098" s="230"/>
      <c r="H13098" s="220"/>
      <c r="I13098" s="223"/>
    </row>
    <row r="13099" spans="1:9">
      <c r="A13099" s="230"/>
      <c r="B13099" s="230"/>
      <c r="C13099" s="231"/>
      <c r="D13099" s="223"/>
      <c r="E13099" s="227"/>
      <c r="F13099" s="230"/>
      <c r="H13099" s="220"/>
      <c r="I13099" s="223"/>
    </row>
    <row r="13100" spans="1:9">
      <c r="A13100" s="230"/>
      <c r="B13100" s="230"/>
      <c r="C13100" s="231"/>
      <c r="D13100" s="223"/>
      <c r="E13100" s="227"/>
      <c r="F13100" s="230"/>
      <c r="H13100" s="220"/>
      <c r="I13100" s="223"/>
    </row>
    <row r="13101" spans="1:9">
      <c r="A13101" s="230"/>
      <c r="B13101" s="230"/>
      <c r="C13101" s="231"/>
      <c r="D13101" s="223"/>
      <c r="E13101" s="227"/>
      <c r="F13101" s="230"/>
      <c r="H13101" s="220"/>
      <c r="I13101" s="223"/>
    </row>
    <row r="13102" spans="1:9">
      <c r="A13102" s="230"/>
      <c r="B13102" s="230"/>
      <c r="C13102" s="231"/>
      <c r="D13102" s="223"/>
      <c r="E13102" s="227"/>
      <c r="F13102" s="230"/>
      <c r="H13102" s="220"/>
      <c r="I13102" s="223"/>
    </row>
    <row r="13103" spans="1:9">
      <c r="A13103" s="230"/>
      <c r="B13103" s="230"/>
      <c r="C13103" s="231"/>
      <c r="D13103" s="223"/>
      <c r="E13103" s="227"/>
      <c r="F13103" s="230"/>
      <c r="H13103" s="220"/>
      <c r="I13103" s="223"/>
    </row>
    <row r="13104" spans="1:9">
      <c r="A13104" s="230"/>
      <c r="B13104" s="230"/>
      <c r="C13104" s="231"/>
      <c r="D13104" s="223"/>
      <c r="E13104" s="227"/>
      <c r="F13104" s="230"/>
      <c r="H13104" s="220"/>
      <c r="I13104" s="223"/>
    </row>
    <row r="13105" spans="1:9">
      <c r="A13105" s="230"/>
      <c r="B13105" s="230"/>
      <c r="C13105" s="231"/>
      <c r="D13105" s="223"/>
      <c r="E13105" s="227"/>
      <c r="F13105" s="230"/>
      <c r="H13105" s="220"/>
      <c r="I13105" s="223"/>
    </row>
    <row r="13106" spans="1:9">
      <c r="A13106" s="230"/>
      <c r="B13106" s="230"/>
      <c r="C13106" s="231"/>
      <c r="D13106" s="223"/>
      <c r="E13106" s="227"/>
      <c r="F13106" s="230"/>
      <c r="H13106" s="220"/>
      <c r="I13106" s="223"/>
    </row>
    <row r="13107" spans="1:9">
      <c r="A13107" s="230"/>
      <c r="B13107" s="230"/>
      <c r="C13107" s="231"/>
      <c r="D13107" s="223"/>
      <c r="E13107" s="227"/>
      <c r="F13107" s="230"/>
      <c r="H13107" s="220"/>
      <c r="I13107" s="223"/>
    </row>
    <row r="13108" spans="1:9">
      <c r="A13108" s="230"/>
      <c r="B13108" s="230"/>
      <c r="C13108" s="231"/>
      <c r="D13108" s="223"/>
      <c r="E13108" s="227"/>
      <c r="F13108" s="230"/>
      <c r="H13108" s="220"/>
      <c r="I13108" s="223"/>
    </row>
    <row r="13109" spans="1:9">
      <c r="A13109" s="230"/>
      <c r="B13109" s="230"/>
      <c r="C13109" s="231"/>
      <c r="D13109" s="223"/>
      <c r="E13109" s="227"/>
      <c r="F13109" s="230"/>
      <c r="H13109" s="220"/>
      <c r="I13109" s="223"/>
    </row>
    <row r="13110" spans="1:9">
      <c r="A13110" s="230"/>
      <c r="B13110" s="230"/>
      <c r="C13110" s="231"/>
      <c r="D13110" s="223"/>
      <c r="E13110" s="227"/>
      <c r="F13110" s="230"/>
      <c r="H13110" s="220"/>
      <c r="I13110" s="223"/>
    </row>
    <row r="13111" spans="1:9">
      <c r="A13111" s="230"/>
      <c r="B13111" s="230"/>
      <c r="C13111" s="231"/>
      <c r="D13111" s="223"/>
      <c r="E13111" s="227"/>
      <c r="F13111" s="230"/>
      <c r="H13111" s="220"/>
      <c r="I13111" s="223"/>
    </row>
    <row r="13112" spans="1:9">
      <c r="A13112" s="230"/>
      <c r="B13112" s="230"/>
      <c r="C13112" s="231"/>
      <c r="D13112" s="223"/>
      <c r="E13112" s="227"/>
      <c r="F13112" s="230"/>
      <c r="H13112" s="220"/>
      <c r="I13112" s="223"/>
    </row>
    <row r="13113" spans="1:9">
      <c r="A13113" s="230"/>
      <c r="B13113" s="230"/>
      <c r="C13113" s="231"/>
      <c r="D13113" s="223"/>
      <c r="E13113" s="227"/>
      <c r="F13113" s="230"/>
      <c r="H13113" s="220"/>
      <c r="I13113" s="223"/>
    </row>
    <row r="13114" spans="1:9">
      <c r="A13114" s="230"/>
      <c r="B13114" s="230"/>
      <c r="C13114" s="231"/>
      <c r="D13114" s="223"/>
      <c r="E13114" s="227"/>
      <c r="F13114" s="230"/>
      <c r="H13114" s="220"/>
      <c r="I13114" s="223"/>
    </row>
    <row r="13115" spans="1:9">
      <c r="A13115" s="230"/>
      <c r="B13115" s="230"/>
      <c r="C13115" s="231"/>
      <c r="D13115" s="223"/>
      <c r="E13115" s="227"/>
      <c r="F13115" s="230"/>
      <c r="H13115" s="220"/>
      <c r="I13115" s="223"/>
    </row>
    <row r="13116" spans="1:9">
      <c r="A13116" s="230"/>
      <c r="B13116" s="230"/>
      <c r="C13116" s="231"/>
      <c r="D13116" s="223"/>
      <c r="E13116" s="227"/>
      <c r="F13116" s="230"/>
      <c r="H13116" s="220"/>
      <c r="I13116" s="223"/>
    </row>
    <row r="13117" spans="1:9">
      <c r="A13117" s="230"/>
      <c r="B13117" s="230"/>
      <c r="C13117" s="231"/>
      <c r="D13117" s="223"/>
      <c r="E13117" s="227"/>
      <c r="F13117" s="230"/>
      <c r="H13117" s="220"/>
      <c r="I13117" s="223"/>
    </row>
    <row r="13118" spans="1:9">
      <c r="A13118" s="230"/>
      <c r="B13118" s="230"/>
      <c r="C13118" s="231"/>
      <c r="D13118" s="223"/>
      <c r="E13118" s="227"/>
      <c r="F13118" s="230"/>
      <c r="H13118" s="220"/>
      <c r="I13118" s="223"/>
    </row>
    <row r="13119" spans="1:9">
      <c r="A13119" s="230"/>
      <c r="B13119" s="230"/>
      <c r="C13119" s="231"/>
      <c r="D13119" s="223"/>
      <c r="E13119" s="227"/>
      <c r="F13119" s="230"/>
      <c r="H13119" s="220"/>
      <c r="I13119" s="223"/>
    </row>
    <row r="13120" spans="1:9">
      <c r="A13120" s="230"/>
      <c r="B13120" s="230"/>
      <c r="C13120" s="231"/>
      <c r="D13120" s="223"/>
      <c r="E13120" s="227"/>
      <c r="F13120" s="230"/>
      <c r="H13120" s="220"/>
      <c r="I13120" s="223"/>
    </row>
    <row r="13121" spans="1:9">
      <c r="A13121" s="230"/>
      <c r="B13121" s="230"/>
      <c r="C13121" s="231"/>
      <c r="D13121" s="223"/>
      <c r="E13121" s="227"/>
      <c r="F13121" s="230"/>
      <c r="H13121" s="220"/>
      <c r="I13121" s="223"/>
    </row>
    <row r="13122" spans="1:9">
      <c r="A13122" s="230"/>
      <c r="B13122" s="230"/>
      <c r="C13122" s="231"/>
      <c r="D13122" s="223"/>
      <c r="E13122" s="227"/>
      <c r="F13122" s="230"/>
      <c r="H13122" s="220"/>
      <c r="I13122" s="223"/>
    </row>
    <row r="13123" spans="1:9">
      <c r="A13123" s="230"/>
      <c r="B13123" s="230"/>
      <c r="C13123" s="231"/>
      <c r="D13123" s="223"/>
      <c r="E13123" s="227"/>
      <c r="F13123" s="230"/>
      <c r="H13123" s="220"/>
      <c r="I13123" s="223"/>
    </row>
    <row r="13124" spans="1:9">
      <c r="A13124" s="230"/>
      <c r="B13124" s="230"/>
      <c r="C13124" s="231"/>
      <c r="D13124" s="223"/>
      <c r="E13124" s="227"/>
      <c r="F13124" s="230"/>
      <c r="H13124" s="220"/>
      <c r="I13124" s="223"/>
    </row>
    <row r="13125" spans="1:9">
      <c r="A13125" s="230"/>
      <c r="B13125" s="230"/>
      <c r="C13125" s="231"/>
      <c r="D13125" s="223"/>
      <c r="E13125" s="227"/>
      <c r="F13125" s="230"/>
      <c r="H13125" s="220"/>
      <c r="I13125" s="223"/>
    </row>
    <row r="13126" spans="1:9">
      <c r="A13126" s="230"/>
      <c r="B13126" s="230"/>
      <c r="C13126" s="231"/>
      <c r="D13126" s="223"/>
      <c r="E13126" s="227"/>
      <c r="F13126" s="230"/>
      <c r="H13126" s="220"/>
      <c r="I13126" s="223"/>
    </row>
    <row r="13127" spans="1:9">
      <c r="A13127" s="230"/>
      <c r="B13127" s="230"/>
      <c r="C13127" s="231"/>
      <c r="D13127" s="223"/>
      <c r="E13127" s="227"/>
      <c r="F13127" s="230"/>
      <c r="H13127" s="220"/>
      <c r="I13127" s="223"/>
    </row>
    <row r="13128" spans="1:9">
      <c r="A13128" s="230"/>
      <c r="B13128" s="230"/>
      <c r="C13128" s="231"/>
      <c r="D13128" s="223"/>
      <c r="E13128" s="227"/>
      <c r="F13128" s="230"/>
      <c r="H13128" s="220"/>
      <c r="I13128" s="223"/>
    </row>
    <row r="13129" spans="1:9">
      <c r="A13129" s="230"/>
      <c r="B13129" s="230"/>
      <c r="C13129" s="231"/>
      <c r="D13129" s="223"/>
      <c r="E13129" s="227"/>
      <c r="F13129" s="230"/>
      <c r="H13129" s="220"/>
      <c r="I13129" s="223"/>
    </row>
    <row r="13130" spans="1:9">
      <c r="A13130" s="230"/>
      <c r="B13130" s="230"/>
      <c r="C13130" s="231"/>
      <c r="D13130" s="223"/>
      <c r="E13130" s="227"/>
      <c r="F13130" s="230"/>
      <c r="H13130" s="220"/>
      <c r="I13130" s="223"/>
    </row>
    <row r="13131" spans="1:9">
      <c r="A13131" s="230"/>
      <c r="B13131" s="230"/>
      <c r="C13131" s="231"/>
      <c r="D13131" s="223"/>
      <c r="E13131" s="227"/>
      <c r="F13131" s="230"/>
      <c r="H13131" s="220"/>
      <c r="I13131" s="223"/>
    </row>
    <row r="13132" spans="1:9">
      <c r="A13132" s="230"/>
      <c r="B13132" s="230"/>
      <c r="C13132" s="231"/>
      <c r="D13132" s="223"/>
      <c r="E13132" s="227"/>
      <c r="F13132" s="230"/>
      <c r="H13132" s="220"/>
      <c r="I13132" s="223"/>
    </row>
    <row r="13133" spans="1:9">
      <c r="A13133" s="230"/>
      <c r="B13133" s="230"/>
      <c r="C13133" s="231"/>
      <c r="D13133" s="223"/>
      <c r="E13133" s="227"/>
      <c r="F13133" s="230"/>
      <c r="H13133" s="220"/>
      <c r="I13133" s="223"/>
    </row>
    <row r="13134" spans="1:9">
      <c r="A13134" s="230"/>
      <c r="B13134" s="230"/>
      <c r="C13134" s="231"/>
      <c r="D13134" s="223"/>
      <c r="E13134" s="227"/>
      <c r="F13134" s="230"/>
      <c r="H13134" s="220"/>
      <c r="I13134" s="223"/>
    </row>
    <row r="13135" spans="1:9">
      <c r="A13135" s="230"/>
      <c r="B13135" s="230"/>
      <c r="C13135" s="231"/>
      <c r="D13135" s="223"/>
      <c r="E13135" s="227"/>
      <c r="F13135" s="230"/>
      <c r="H13135" s="220"/>
      <c r="I13135" s="223"/>
    </row>
    <row r="13136" spans="1:9">
      <c r="A13136" s="230"/>
      <c r="B13136" s="230"/>
      <c r="C13136" s="231"/>
      <c r="D13136" s="223"/>
      <c r="E13136" s="227"/>
      <c r="F13136" s="230"/>
      <c r="H13136" s="220"/>
      <c r="I13136" s="223"/>
    </row>
    <row r="13137" spans="1:9">
      <c r="A13137" s="230"/>
      <c r="B13137" s="230"/>
      <c r="C13137" s="231"/>
      <c r="D13137" s="223"/>
      <c r="E13137" s="227"/>
      <c r="F13137" s="230"/>
      <c r="H13137" s="220"/>
      <c r="I13137" s="223"/>
    </row>
    <row r="13138" spans="1:9">
      <c r="A13138" s="230"/>
      <c r="B13138" s="230"/>
      <c r="C13138" s="231"/>
      <c r="D13138" s="223"/>
      <c r="E13138" s="227"/>
      <c r="F13138" s="230"/>
      <c r="H13138" s="220"/>
      <c r="I13138" s="223"/>
    </row>
    <row r="13139" spans="1:9">
      <c r="A13139" s="230"/>
      <c r="B13139" s="230"/>
      <c r="C13139" s="231"/>
      <c r="D13139" s="223"/>
      <c r="E13139" s="227"/>
      <c r="F13139" s="230"/>
      <c r="H13139" s="220"/>
      <c r="I13139" s="223"/>
    </row>
    <row r="13140" spans="1:9">
      <c r="A13140" s="230"/>
      <c r="B13140" s="230"/>
      <c r="C13140" s="231"/>
      <c r="D13140" s="223"/>
      <c r="E13140" s="227"/>
      <c r="F13140" s="230"/>
      <c r="H13140" s="220"/>
      <c r="I13140" s="223"/>
    </row>
    <row r="13141" spans="1:9">
      <c r="A13141" s="230"/>
      <c r="B13141" s="230"/>
      <c r="C13141" s="231"/>
      <c r="D13141" s="223"/>
      <c r="E13141" s="227"/>
      <c r="F13141" s="230"/>
      <c r="H13141" s="220"/>
      <c r="I13141" s="223"/>
    </row>
    <row r="13142" spans="1:9">
      <c r="A13142" s="230"/>
      <c r="B13142" s="230"/>
      <c r="C13142" s="231"/>
      <c r="D13142" s="223"/>
      <c r="E13142" s="227"/>
      <c r="F13142" s="230"/>
      <c r="H13142" s="220"/>
      <c r="I13142" s="223"/>
    </row>
    <row r="13143" spans="1:9">
      <c r="A13143" s="230"/>
      <c r="B13143" s="230"/>
      <c r="C13143" s="231"/>
      <c r="D13143" s="223"/>
      <c r="E13143" s="227"/>
      <c r="F13143" s="230"/>
      <c r="H13143" s="220"/>
      <c r="I13143" s="223"/>
    </row>
    <row r="13144" spans="1:9">
      <c r="A13144" s="230"/>
      <c r="B13144" s="230"/>
      <c r="C13144" s="231"/>
      <c r="D13144" s="223"/>
      <c r="E13144" s="227"/>
      <c r="F13144" s="230"/>
      <c r="H13144" s="220"/>
      <c r="I13144" s="223"/>
    </row>
    <row r="13145" spans="1:9">
      <c r="A13145" s="230"/>
      <c r="B13145" s="230"/>
      <c r="C13145" s="231"/>
      <c r="D13145" s="223"/>
      <c r="E13145" s="227"/>
      <c r="F13145" s="230"/>
      <c r="H13145" s="220"/>
      <c r="I13145" s="223"/>
    </row>
    <row r="13146" spans="1:9">
      <c r="A13146" s="230"/>
      <c r="B13146" s="230"/>
      <c r="C13146" s="231"/>
      <c r="D13146" s="223"/>
      <c r="E13146" s="227"/>
      <c r="F13146" s="230"/>
      <c r="H13146" s="220"/>
      <c r="I13146" s="223"/>
    </row>
    <row r="13147" spans="1:9">
      <c r="A13147" s="230"/>
      <c r="B13147" s="230"/>
      <c r="C13147" s="231"/>
      <c r="D13147" s="223"/>
      <c r="E13147" s="227"/>
      <c r="F13147" s="230"/>
      <c r="H13147" s="220"/>
      <c r="I13147" s="223"/>
    </row>
    <row r="13148" spans="1:9">
      <c r="A13148" s="230"/>
      <c r="B13148" s="230"/>
      <c r="C13148" s="231"/>
      <c r="D13148" s="223"/>
      <c r="E13148" s="227"/>
      <c r="F13148" s="230"/>
      <c r="H13148" s="220"/>
      <c r="I13148" s="223"/>
    </row>
    <row r="13149" spans="1:9">
      <c r="A13149" s="230"/>
      <c r="B13149" s="230"/>
      <c r="C13149" s="231"/>
      <c r="D13149" s="223"/>
      <c r="E13149" s="227"/>
      <c r="F13149" s="230"/>
      <c r="H13149" s="220"/>
      <c r="I13149" s="223"/>
    </row>
    <row r="13150" spans="1:9">
      <c r="A13150" s="230"/>
      <c r="B13150" s="230"/>
      <c r="C13150" s="231"/>
      <c r="D13150" s="223"/>
      <c r="E13150" s="227"/>
      <c r="F13150" s="230"/>
      <c r="H13150" s="220"/>
      <c r="I13150" s="223"/>
    </row>
    <row r="13151" spans="1:9">
      <c r="A13151" s="230"/>
      <c r="B13151" s="230"/>
      <c r="C13151" s="231"/>
      <c r="D13151" s="223"/>
      <c r="E13151" s="227"/>
      <c r="F13151" s="230"/>
      <c r="H13151" s="220"/>
      <c r="I13151" s="223"/>
    </row>
    <row r="13152" spans="1:9">
      <c r="A13152" s="230"/>
      <c r="B13152" s="230"/>
      <c r="C13152" s="231"/>
      <c r="D13152" s="223"/>
      <c r="E13152" s="227"/>
      <c r="F13152" s="230"/>
      <c r="H13152" s="220"/>
      <c r="I13152" s="223"/>
    </row>
    <row r="13153" spans="1:9">
      <c r="A13153" s="230"/>
      <c r="B13153" s="230"/>
      <c r="C13153" s="231"/>
      <c r="D13153" s="223"/>
      <c r="E13153" s="227"/>
      <c r="F13153" s="230"/>
      <c r="H13153" s="220"/>
      <c r="I13153" s="223"/>
    </row>
    <row r="13154" spans="1:9">
      <c r="A13154" s="230"/>
      <c r="B13154" s="230"/>
      <c r="C13154" s="231"/>
      <c r="D13154" s="223"/>
      <c r="E13154" s="227"/>
      <c r="F13154" s="230"/>
      <c r="H13154" s="220"/>
      <c r="I13154" s="223"/>
    </row>
    <row r="13155" spans="1:9">
      <c r="A13155" s="230"/>
      <c r="B13155" s="230"/>
      <c r="C13155" s="231"/>
      <c r="D13155" s="223"/>
      <c r="E13155" s="227"/>
      <c r="F13155" s="230"/>
      <c r="H13155" s="220"/>
      <c r="I13155" s="223"/>
    </row>
    <row r="13156" spans="1:9">
      <c r="A13156" s="230"/>
      <c r="B13156" s="230"/>
      <c r="C13156" s="231"/>
      <c r="D13156" s="223"/>
      <c r="E13156" s="227"/>
      <c r="F13156" s="230"/>
      <c r="H13156" s="220"/>
      <c r="I13156" s="223"/>
    </row>
    <row r="13157" spans="1:9">
      <c r="A13157" s="230"/>
      <c r="B13157" s="230"/>
      <c r="C13157" s="231"/>
      <c r="D13157" s="223"/>
      <c r="E13157" s="227"/>
      <c r="F13157" s="230"/>
      <c r="H13157" s="220"/>
      <c r="I13157" s="223"/>
    </row>
    <row r="13158" spans="1:9">
      <c r="A13158" s="230"/>
      <c r="B13158" s="230"/>
      <c r="C13158" s="231"/>
      <c r="D13158" s="223"/>
      <c r="E13158" s="227"/>
      <c r="F13158" s="230"/>
      <c r="H13158" s="220"/>
      <c r="I13158" s="223"/>
    </row>
    <row r="13159" spans="1:9">
      <c r="A13159" s="230"/>
      <c r="B13159" s="230"/>
      <c r="C13159" s="231"/>
      <c r="D13159" s="223"/>
      <c r="E13159" s="227"/>
      <c r="F13159" s="230"/>
      <c r="H13159" s="220"/>
      <c r="I13159" s="223"/>
    </row>
    <row r="13160" spans="1:9">
      <c r="A13160" s="230"/>
      <c r="B13160" s="230"/>
      <c r="C13160" s="231"/>
      <c r="D13160" s="223"/>
      <c r="E13160" s="227"/>
      <c r="F13160" s="230"/>
      <c r="H13160" s="220"/>
      <c r="I13160" s="223"/>
    </row>
    <row r="13161" spans="1:9">
      <c r="A13161" s="230"/>
      <c r="B13161" s="230"/>
      <c r="C13161" s="231"/>
      <c r="D13161" s="223"/>
      <c r="E13161" s="227"/>
      <c r="F13161" s="230"/>
      <c r="H13161" s="220"/>
      <c r="I13161" s="223"/>
    </row>
    <row r="13162" spans="1:9">
      <c r="A13162" s="230"/>
      <c r="B13162" s="230"/>
      <c r="C13162" s="231"/>
      <c r="D13162" s="223"/>
      <c r="E13162" s="227"/>
      <c r="F13162" s="230"/>
      <c r="H13162" s="220"/>
      <c r="I13162" s="223"/>
    </row>
    <row r="13163" spans="1:9">
      <c r="A13163" s="230"/>
      <c r="B13163" s="230"/>
      <c r="C13163" s="231"/>
      <c r="D13163" s="223"/>
      <c r="E13163" s="227"/>
      <c r="F13163" s="230"/>
      <c r="H13163" s="220"/>
      <c r="I13163" s="223"/>
    </row>
    <row r="13164" spans="1:9">
      <c r="A13164" s="230"/>
      <c r="B13164" s="230"/>
      <c r="C13164" s="231"/>
      <c r="D13164" s="223"/>
      <c r="E13164" s="227"/>
      <c r="F13164" s="230"/>
      <c r="H13164" s="220"/>
      <c r="I13164" s="223"/>
    </row>
    <row r="13165" spans="1:9">
      <c r="A13165" s="230"/>
      <c r="B13165" s="230"/>
      <c r="C13165" s="231"/>
      <c r="D13165" s="223"/>
      <c r="E13165" s="227"/>
      <c r="F13165" s="230"/>
      <c r="H13165" s="220"/>
      <c r="I13165" s="223"/>
    </row>
    <row r="13166" spans="1:9">
      <c r="A13166" s="230"/>
      <c r="B13166" s="230"/>
      <c r="C13166" s="231"/>
      <c r="D13166" s="223"/>
      <c r="E13166" s="227"/>
      <c r="F13166" s="230"/>
      <c r="H13166" s="220"/>
      <c r="I13166" s="223"/>
    </row>
    <row r="13167" spans="1:9">
      <c r="A13167" s="230"/>
      <c r="B13167" s="230"/>
      <c r="C13167" s="231"/>
      <c r="D13167" s="223"/>
      <c r="E13167" s="227"/>
      <c r="F13167" s="230"/>
      <c r="H13167" s="220"/>
      <c r="I13167" s="223"/>
    </row>
    <row r="13168" spans="1:9">
      <c r="A13168" s="230"/>
      <c r="B13168" s="230"/>
      <c r="C13168" s="231"/>
      <c r="D13168" s="223"/>
      <c r="E13168" s="227"/>
      <c r="F13168" s="230"/>
      <c r="H13168" s="220"/>
      <c r="I13168" s="223"/>
    </row>
    <row r="13169" spans="1:9">
      <c r="A13169" s="230"/>
      <c r="B13169" s="230"/>
      <c r="C13169" s="231"/>
      <c r="D13169" s="223"/>
      <c r="E13169" s="227"/>
      <c r="F13169" s="230"/>
      <c r="H13169" s="220"/>
      <c r="I13169" s="223"/>
    </row>
    <row r="13170" spans="1:9">
      <c r="A13170" s="230"/>
      <c r="B13170" s="230"/>
      <c r="C13170" s="231"/>
      <c r="D13170" s="223"/>
      <c r="E13170" s="227"/>
      <c r="F13170" s="230"/>
      <c r="H13170" s="220"/>
      <c r="I13170" s="223"/>
    </row>
    <row r="13171" spans="1:9">
      <c r="A13171" s="230"/>
      <c r="B13171" s="230"/>
      <c r="C13171" s="231"/>
      <c r="D13171" s="223"/>
      <c r="E13171" s="227"/>
      <c r="F13171" s="230"/>
      <c r="H13171" s="220"/>
      <c r="I13171" s="223"/>
    </row>
    <row r="13172" spans="1:9">
      <c r="A13172" s="230"/>
      <c r="B13172" s="230"/>
      <c r="C13172" s="231"/>
      <c r="D13172" s="223"/>
      <c r="E13172" s="227"/>
      <c r="F13172" s="230"/>
      <c r="H13172" s="220"/>
      <c r="I13172" s="223"/>
    </row>
    <row r="13173" spans="1:9">
      <c r="A13173" s="230"/>
      <c r="B13173" s="230"/>
      <c r="C13173" s="231"/>
      <c r="D13173" s="223"/>
      <c r="E13173" s="227"/>
      <c r="F13173" s="230"/>
      <c r="H13173" s="220"/>
      <c r="I13173" s="223"/>
    </row>
    <row r="13174" spans="1:9">
      <c r="A13174" s="230"/>
      <c r="B13174" s="230"/>
      <c r="C13174" s="231"/>
      <c r="D13174" s="223"/>
      <c r="E13174" s="227"/>
      <c r="F13174" s="230"/>
      <c r="H13174" s="220"/>
      <c r="I13174" s="223"/>
    </row>
    <row r="13175" spans="1:9">
      <c r="A13175" s="230"/>
      <c r="B13175" s="230"/>
      <c r="C13175" s="231"/>
      <c r="D13175" s="223"/>
      <c r="E13175" s="227"/>
      <c r="F13175" s="230"/>
      <c r="H13175" s="220"/>
      <c r="I13175" s="223"/>
    </row>
    <row r="13176" spans="1:9">
      <c r="A13176" s="230"/>
      <c r="B13176" s="230"/>
      <c r="C13176" s="231"/>
      <c r="D13176" s="223"/>
      <c r="E13176" s="227"/>
      <c r="F13176" s="230"/>
      <c r="H13176" s="220"/>
      <c r="I13176" s="223"/>
    </row>
    <row r="13177" spans="1:9">
      <c r="A13177" s="230"/>
      <c r="B13177" s="230"/>
      <c r="C13177" s="231"/>
      <c r="D13177" s="223"/>
      <c r="E13177" s="227"/>
      <c r="F13177" s="230"/>
      <c r="H13177" s="220"/>
      <c r="I13177" s="223"/>
    </row>
    <row r="13178" spans="1:9">
      <c r="A13178" s="230"/>
      <c r="B13178" s="230"/>
      <c r="C13178" s="231"/>
      <c r="D13178" s="223"/>
      <c r="E13178" s="227"/>
      <c r="F13178" s="230"/>
      <c r="H13178" s="220"/>
      <c r="I13178" s="223"/>
    </row>
    <row r="13179" spans="1:9">
      <c r="A13179" s="230"/>
      <c r="B13179" s="230"/>
      <c r="C13179" s="231"/>
      <c r="D13179" s="223"/>
      <c r="E13179" s="227"/>
      <c r="F13179" s="230"/>
      <c r="H13179" s="220"/>
      <c r="I13179" s="223"/>
    </row>
    <row r="13180" spans="1:9">
      <c r="A13180" s="230"/>
      <c r="B13180" s="230"/>
      <c r="C13180" s="231"/>
      <c r="D13180" s="223"/>
      <c r="E13180" s="227"/>
      <c r="F13180" s="230"/>
      <c r="H13180" s="220"/>
      <c r="I13180" s="223"/>
    </row>
    <row r="13181" spans="1:9">
      <c r="A13181" s="230"/>
      <c r="B13181" s="230"/>
      <c r="C13181" s="231"/>
      <c r="D13181" s="223"/>
      <c r="E13181" s="227"/>
      <c r="F13181" s="230"/>
      <c r="H13181" s="220"/>
      <c r="I13181" s="223"/>
    </row>
    <row r="13182" spans="1:9">
      <c r="A13182" s="230"/>
      <c r="B13182" s="230"/>
      <c r="C13182" s="231"/>
      <c r="D13182" s="223"/>
      <c r="E13182" s="227"/>
      <c r="F13182" s="230"/>
      <c r="H13182" s="220"/>
      <c r="I13182" s="223"/>
    </row>
    <row r="13183" spans="1:9">
      <c r="A13183" s="230"/>
      <c r="B13183" s="230"/>
      <c r="C13183" s="231"/>
      <c r="D13183" s="223"/>
      <c r="E13183" s="227"/>
      <c r="F13183" s="230"/>
      <c r="H13183" s="220"/>
      <c r="I13183" s="223"/>
    </row>
    <row r="13184" spans="1:9">
      <c r="A13184" s="230"/>
      <c r="B13184" s="230"/>
      <c r="C13184" s="231"/>
      <c r="D13184" s="223"/>
      <c r="E13184" s="227"/>
      <c r="F13184" s="230"/>
      <c r="H13184" s="220"/>
      <c r="I13184" s="223"/>
    </row>
    <row r="13185" spans="1:9">
      <c r="A13185" s="230"/>
      <c r="B13185" s="230"/>
      <c r="C13185" s="231"/>
      <c r="D13185" s="223"/>
      <c r="E13185" s="227"/>
      <c r="F13185" s="230"/>
      <c r="H13185" s="220"/>
      <c r="I13185" s="223"/>
    </row>
    <row r="13186" spans="1:9">
      <c r="A13186" s="230"/>
      <c r="B13186" s="230"/>
      <c r="C13186" s="231"/>
      <c r="D13186" s="223"/>
      <c r="E13186" s="227"/>
      <c r="F13186" s="230"/>
      <c r="H13186" s="220"/>
      <c r="I13186" s="223"/>
    </row>
    <row r="13187" spans="1:9">
      <c r="A13187" s="230"/>
      <c r="B13187" s="230"/>
      <c r="C13187" s="231"/>
      <c r="D13187" s="223"/>
      <c r="E13187" s="227"/>
      <c r="F13187" s="230"/>
      <c r="H13187" s="220"/>
      <c r="I13187" s="223"/>
    </row>
    <row r="13188" spans="1:9">
      <c r="A13188" s="230"/>
      <c r="B13188" s="230"/>
      <c r="C13188" s="231"/>
      <c r="D13188" s="223"/>
      <c r="E13188" s="227"/>
      <c r="F13188" s="230"/>
      <c r="H13188" s="220"/>
      <c r="I13188" s="223"/>
    </row>
    <row r="13189" spans="1:9">
      <c r="A13189" s="230"/>
      <c r="B13189" s="230"/>
      <c r="C13189" s="231"/>
      <c r="D13189" s="223"/>
      <c r="E13189" s="227"/>
      <c r="F13189" s="230"/>
      <c r="H13189" s="220"/>
      <c r="I13189" s="223"/>
    </row>
    <row r="13190" spans="1:9">
      <c r="A13190" s="230"/>
      <c r="B13190" s="230"/>
      <c r="C13190" s="231"/>
      <c r="D13190" s="223"/>
      <c r="E13190" s="227"/>
      <c r="F13190" s="230"/>
      <c r="H13190" s="220"/>
      <c r="I13190" s="223"/>
    </row>
    <row r="13191" spans="1:9">
      <c r="A13191" s="230"/>
      <c r="B13191" s="230"/>
      <c r="C13191" s="231"/>
      <c r="D13191" s="223"/>
      <c r="E13191" s="227"/>
      <c r="F13191" s="230"/>
      <c r="H13191" s="220"/>
      <c r="I13191" s="223"/>
    </row>
    <row r="13192" spans="1:9">
      <c r="A13192" s="230"/>
      <c r="B13192" s="230"/>
      <c r="C13192" s="231"/>
      <c r="D13192" s="223"/>
      <c r="E13192" s="227"/>
      <c r="F13192" s="230"/>
      <c r="H13192" s="220"/>
      <c r="I13192" s="223"/>
    </row>
    <row r="13193" spans="1:9">
      <c r="A13193" s="230"/>
      <c r="B13193" s="230"/>
      <c r="C13193" s="231"/>
      <c r="D13193" s="223"/>
      <c r="E13193" s="227"/>
      <c r="F13193" s="230"/>
      <c r="H13193" s="220"/>
      <c r="I13193" s="223"/>
    </row>
    <row r="13194" spans="1:9">
      <c r="A13194" s="230"/>
      <c r="B13194" s="230"/>
      <c r="C13194" s="231"/>
      <c r="D13194" s="223"/>
      <c r="E13194" s="227"/>
      <c r="F13194" s="230"/>
      <c r="H13194" s="220"/>
      <c r="I13194" s="223"/>
    </row>
    <row r="13195" spans="1:9">
      <c r="A13195" s="230"/>
      <c r="B13195" s="230"/>
      <c r="C13195" s="231"/>
      <c r="D13195" s="223"/>
      <c r="E13195" s="227"/>
      <c r="F13195" s="230"/>
      <c r="H13195" s="220"/>
      <c r="I13195" s="223"/>
    </row>
    <row r="13196" spans="1:9">
      <c r="A13196" s="230"/>
      <c r="B13196" s="230"/>
      <c r="C13196" s="231"/>
      <c r="D13196" s="223"/>
      <c r="E13196" s="227"/>
      <c r="F13196" s="230"/>
      <c r="H13196" s="220"/>
      <c r="I13196" s="223"/>
    </row>
    <row r="13197" spans="1:9">
      <c r="A13197" s="230"/>
      <c r="B13197" s="230"/>
      <c r="C13197" s="231"/>
      <c r="D13197" s="223"/>
      <c r="E13197" s="227"/>
      <c r="F13197" s="230"/>
      <c r="H13197" s="220"/>
      <c r="I13197" s="223"/>
    </row>
    <row r="13198" spans="1:9">
      <c r="A13198" s="230"/>
      <c r="B13198" s="230"/>
      <c r="C13198" s="231"/>
      <c r="D13198" s="223"/>
      <c r="E13198" s="227"/>
      <c r="F13198" s="230"/>
      <c r="H13198" s="220"/>
      <c r="I13198" s="223"/>
    </row>
    <row r="13199" spans="1:9">
      <c r="A13199" s="230"/>
      <c r="B13199" s="230"/>
      <c r="C13199" s="231"/>
      <c r="D13199" s="223"/>
      <c r="E13199" s="227"/>
      <c r="F13199" s="230"/>
      <c r="H13199" s="220"/>
      <c r="I13199" s="223"/>
    </row>
    <row r="13200" spans="1:9">
      <c r="A13200" s="230"/>
      <c r="B13200" s="230"/>
      <c r="C13200" s="231"/>
      <c r="D13200" s="223"/>
      <c r="E13200" s="227"/>
      <c r="F13200" s="230"/>
      <c r="H13200" s="220"/>
      <c r="I13200" s="223"/>
    </row>
    <row r="13201" spans="1:9">
      <c r="A13201" s="230"/>
      <c r="B13201" s="230"/>
      <c r="C13201" s="231"/>
      <c r="D13201" s="223"/>
      <c r="E13201" s="227"/>
      <c r="F13201" s="230"/>
      <c r="H13201" s="220"/>
      <c r="I13201" s="223"/>
    </row>
    <row r="13202" spans="1:9">
      <c r="A13202" s="230"/>
      <c r="B13202" s="230"/>
      <c r="C13202" s="231"/>
      <c r="D13202" s="223"/>
      <c r="E13202" s="227"/>
      <c r="F13202" s="230"/>
      <c r="H13202" s="220"/>
      <c r="I13202" s="223"/>
    </row>
    <row r="13203" spans="1:9">
      <c r="A13203" s="230"/>
      <c r="B13203" s="230"/>
      <c r="C13203" s="231"/>
      <c r="D13203" s="223"/>
      <c r="E13203" s="227"/>
      <c r="F13203" s="230"/>
      <c r="H13203" s="220"/>
      <c r="I13203" s="223"/>
    </row>
    <row r="13204" spans="1:9">
      <c r="A13204" s="230"/>
      <c r="B13204" s="230"/>
      <c r="C13204" s="231"/>
      <c r="D13204" s="223"/>
      <c r="E13204" s="227"/>
      <c r="F13204" s="230"/>
      <c r="H13204" s="220"/>
      <c r="I13204" s="223"/>
    </row>
    <row r="13205" spans="1:9">
      <c r="A13205" s="230"/>
      <c r="B13205" s="230"/>
      <c r="C13205" s="231"/>
      <c r="D13205" s="223"/>
      <c r="E13205" s="227"/>
      <c r="F13205" s="230"/>
      <c r="H13205" s="220"/>
      <c r="I13205" s="223"/>
    </row>
    <row r="13206" spans="1:9">
      <c r="A13206" s="230"/>
      <c r="B13206" s="230"/>
      <c r="C13206" s="231"/>
      <c r="D13206" s="223"/>
      <c r="E13206" s="227"/>
      <c r="F13206" s="230"/>
      <c r="H13206" s="220"/>
      <c r="I13206" s="223"/>
    </row>
    <row r="13207" spans="1:9">
      <c r="A13207" s="230"/>
      <c r="B13207" s="230"/>
      <c r="C13207" s="231"/>
      <c r="D13207" s="223"/>
      <c r="E13207" s="227"/>
      <c r="F13207" s="230"/>
      <c r="H13207" s="220"/>
      <c r="I13207" s="223"/>
    </row>
    <row r="13208" spans="1:9">
      <c r="A13208" s="230"/>
      <c r="B13208" s="230"/>
      <c r="C13208" s="231"/>
      <c r="D13208" s="223"/>
      <c r="E13208" s="227"/>
      <c r="F13208" s="230"/>
      <c r="H13208" s="220"/>
      <c r="I13208" s="223"/>
    </row>
    <row r="13209" spans="1:9">
      <c r="A13209" s="230"/>
      <c r="B13209" s="230"/>
      <c r="C13209" s="231"/>
      <c r="D13209" s="223"/>
      <c r="E13209" s="227"/>
      <c r="F13209" s="230"/>
      <c r="H13209" s="220"/>
      <c r="I13209" s="223"/>
    </row>
    <row r="13210" spans="1:9">
      <c r="A13210" s="230"/>
      <c r="B13210" s="230"/>
      <c r="C13210" s="231"/>
      <c r="D13210" s="223"/>
      <c r="E13210" s="227"/>
      <c r="F13210" s="230"/>
      <c r="H13210" s="220"/>
      <c r="I13210" s="223"/>
    </row>
    <row r="13211" spans="1:9">
      <c r="A13211" s="230"/>
      <c r="B13211" s="230"/>
      <c r="C13211" s="231"/>
      <c r="D13211" s="223"/>
      <c r="E13211" s="227"/>
      <c r="F13211" s="230"/>
      <c r="H13211" s="220"/>
      <c r="I13211" s="223"/>
    </row>
    <row r="13212" spans="1:9">
      <c r="A13212" s="230"/>
      <c r="B13212" s="230"/>
      <c r="C13212" s="231"/>
      <c r="D13212" s="223"/>
      <c r="E13212" s="227"/>
      <c r="F13212" s="230"/>
      <c r="H13212" s="220"/>
      <c r="I13212" s="223"/>
    </row>
    <row r="13213" spans="1:9">
      <c r="A13213" s="230"/>
      <c r="B13213" s="230"/>
      <c r="C13213" s="231"/>
      <c r="D13213" s="223"/>
      <c r="E13213" s="227"/>
      <c r="F13213" s="230"/>
      <c r="H13213" s="220"/>
      <c r="I13213" s="223"/>
    </row>
    <row r="13214" spans="1:9">
      <c r="A13214" s="230"/>
      <c r="B13214" s="230"/>
      <c r="C13214" s="231"/>
      <c r="D13214" s="223"/>
      <c r="E13214" s="227"/>
      <c r="F13214" s="230"/>
      <c r="H13214" s="220"/>
      <c r="I13214" s="223"/>
    </row>
    <row r="13215" spans="1:9">
      <c r="A13215" s="230"/>
      <c r="B13215" s="230"/>
      <c r="C13215" s="231"/>
      <c r="D13215" s="223"/>
      <c r="E13215" s="227"/>
      <c r="F13215" s="230"/>
      <c r="H13215" s="220"/>
      <c r="I13215" s="223"/>
    </row>
    <row r="13216" spans="1:9">
      <c r="A13216" s="230"/>
      <c r="B13216" s="230"/>
      <c r="C13216" s="231"/>
      <c r="D13216" s="223"/>
      <c r="E13216" s="227"/>
      <c r="F13216" s="230"/>
      <c r="H13216" s="220"/>
      <c r="I13216" s="223"/>
    </row>
    <row r="13217" spans="1:9">
      <c r="A13217" s="230"/>
      <c r="B13217" s="230"/>
      <c r="C13217" s="231"/>
      <c r="D13217" s="223"/>
      <c r="E13217" s="227"/>
      <c r="F13217" s="230"/>
      <c r="H13217" s="220"/>
      <c r="I13217" s="223"/>
    </row>
    <row r="13218" spans="1:9">
      <c r="A13218" s="230"/>
      <c r="B13218" s="230"/>
      <c r="C13218" s="231"/>
      <c r="D13218" s="223"/>
      <c r="E13218" s="227"/>
      <c r="F13218" s="230"/>
      <c r="H13218" s="220"/>
      <c r="I13218" s="223"/>
    </row>
    <row r="13219" spans="1:9">
      <c r="A13219" s="230"/>
      <c r="B13219" s="230"/>
      <c r="C13219" s="231"/>
      <c r="D13219" s="223"/>
      <c r="E13219" s="227"/>
      <c r="F13219" s="230"/>
      <c r="H13219" s="220"/>
      <c r="I13219" s="223"/>
    </row>
    <row r="13220" spans="1:9">
      <c r="A13220" s="230"/>
      <c r="B13220" s="230"/>
      <c r="C13220" s="231"/>
      <c r="D13220" s="223"/>
      <c r="E13220" s="227"/>
      <c r="F13220" s="230"/>
      <c r="H13220" s="220"/>
      <c r="I13220" s="223"/>
    </row>
    <row r="13221" spans="1:9">
      <c r="A13221" s="230"/>
      <c r="B13221" s="230"/>
      <c r="C13221" s="231"/>
      <c r="D13221" s="223"/>
      <c r="E13221" s="227"/>
      <c r="F13221" s="230"/>
      <c r="H13221" s="220"/>
      <c r="I13221" s="223"/>
    </row>
    <row r="13222" spans="1:9">
      <c r="A13222" s="230"/>
      <c r="B13222" s="230"/>
      <c r="C13222" s="231"/>
      <c r="D13222" s="223"/>
      <c r="E13222" s="227"/>
      <c r="F13222" s="230"/>
      <c r="H13222" s="220"/>
      <c r="I13222" s="223"/>
    </row>
    <row r="13223" spans="1:9">
      <c r="A13223" s="230"/>
      <c r="B13223" s="230"/>
      <c r="C13223" s="231"/>
      <c r="D13223" s="223"/>
      <c r="E13223" s="227"/>
      <c r="F13223" s="230"/>
      <c r="H13223" s="220"/>
      <c r="I13223" s="223"/>
    </row>
    <row r="13224" spans="1:9">
      <c r="A13224" s="230"/>
      <c r="B13224" s="230"/>
      <c r="C13224" s="231"/>
      <c r="D13224" s="223"/>
      <c r="E13224" s="227"/>
      <c r="F13224" s="230"/>
      <c r="H13224" s="220"/>
      <c r="I13224" s="223"/>
    </row>
    <row r="13225" spans="1:9">
      <c r="A13225" s="230"/>
      <c r="B13225" s="230"/>
      <c r="C13225" s="231"/>
      <c r="D13225" s="223"/>
      <c r="E13225" s="227"/>
      <c r="F13225" s="230"/>
      <c r="H13225" s="220"/>
      <c r="I13225" s="223"/>
    </row>
    <row r="13226" spans="1:9">
      <c r="A13226" s="230"/>
      <c r="B13226" s="230"/>
      <c r="C13226" s="231"/>
      <c r="D13226" s="223"/>
      <c r="E13226" s="227"/>
      <c r="F13226" s="230"/>
      <c r="H13226" s="220"/>
      <c r="I13226" s="223"/>
    </row>
    <row r="13227" spans="1:9">
      <c r="A13227" s="230"/>
      <c r="B13227" s="230"/>
      <c r="C13227" s="231"/>
      <c r="D13227" s="223"/>
      <c r="E13227" s="227"/>
      <c r="F13227" s="230"/>
      <c r="H13227" s="220"/>
      <c r="I13227" s="223"/>
    </row>
    <row r="13228" spans="1:9">
      <c r="A13228" s="230"/>
      <c r="B13228" s="230"/>
      <c r="C13228" s="231"/>
      <c r="D13228" s="223"/>
      <c r="E13228" s="227"/>
      <c r="F13228" s="230"/>
      <c r="H13228" s="220"/>
      <c r="I13228" s="223"/>
    </row>
    <row r="13229" spans="1:9">
      <c r="A13229" s="230"/>
      <c r="B13229" s="230"/>
      <c r="C13229" s="231"/>
      <c r="D13229" s="223"/>
      <c r="E13229" s="227"/>
      <c r="F13229" s="230"/>
      <c r="H13229" s="220"/>
      <c r="I13229" s="223"/>
    </row>
    <row r="13230" spans="1:9">
      <c r="A13230" s="230"/>
      <c r="B13230" s="230"/>
      <c r="C13230" s="231"/>
      <c r="D13230" s="223"/>
      <c r="E13230" s="227"/>
      <c r="F13230" s="230"/>
      <c r="H13230" s="220"/>
      <c r="I13230" s="223"/>
    </row>
    <row r="13231" spans="1:9">
      <c r="A13231" s="230"/>
      <c r="B13231" s="230"/>
      <c r="C13231" s="231"/>
      <c r="D13231" s="223"/>
      <c r="E13231" s="227"/>
      <c r="F13231" s="230"/>
      <c r="H13231" s="220"/>
      <c r="I13231" s="223"/>
    </row>
    <row r="13232" spans="1:9">
      <c r="A13232" s="230"/>
      <c r="B13232" s="230"/>
      <c r="C13232" s="231"/>
      <c r="D13232" s="223"/>
      <c r="E13232" s="227"/>
      <c r="F13232" s="230"/>
      <c r="H13232" s="220"/>
      <c r="I13232" s="223"/>
    </row>
    <row r="13233" spans="1:9">
      <c r="A13233" s="230"/>
      <c r="B13233" s="230"/>
      <c r="C13233" s="231"/>
      <c r="D13233" s="223"/>
      <c r="E13233" s="227"/>
      <c r="F13233" s="230"/>
      <c r="H13233" s="220"/>
      <c r="I13233" s="223"/>
    </row>
    <row r="13234" spans="1:9">
      <c r="A13234" s="230"/>
      <c r="B13234" s="230"/>
      <c r="C13234" s="231"/>
      <c r="D13234" s="223"/>
      <c r="E13234" s="227"/>
      <c r="F13234" s="230"/>
      <c r="H13234" s="220"/>
      <c r="I13234" s="223"/>
    </row>
    <row r="13235" spans="1:9">
      <c r="A13235" s="230"/>
      <c r="B13235" s="230"/>
      <c r="C13235" s="231"/>
      <c r="D13235" s="223"/>
      <c r="E13235" s="227"/>
      <c r="F13235" s="230"/>
      <c r="H13235" s="220"/>
      <c r="I13235" s="223"/>
    </row>
    <row r="13236" spans="1:9">
      <c r="A13236" s="230"/>
      <c r="B13236" s="230"/>
      <c r="C13236" s="231"/>
      <c r="D13236" s="223"/>
      <c r="E13236" s="227"/>
      <c r="F13236" s="230"/>
      <c r="H13236" s="220"/>
      <c r="I13236" s="223"/>
    </row>
    <row r="13237" spans="1:9">
      <c r="A13237" s="230"/>
      <c r="B13237" s="230"/>
      <c r="C13237" s="231"/>
      <c r="D13237" s="223"/>
      <c r="E13237" s="227"/>
      <c r="F13237" s="230"/>
      <c r="H13237" s="220"/>
      <c r="I13237" s="223"/>
    </row>
    <row r="13238" spans="1:9">
      <c r="A13238" s="230"/>
      <c r="B13238" s="230"/>
      <c r="C13238" s="231"/>
      <c r="D13238" s="223"/>
      <c r="E13238" s="227"/>
      <c r="F13238" s="230"/>
      <c r="H13238" s="220"/>
      <c r="I13238" s="223"/>
    </row>
    <row r="13239" spans="1:9">
      <c r="A13239" s="230"/>
      <c r="B13239" s="230"/>
      <c r="C13239" s="231"/>
      <c r="D13239" s="223"/>
      <c r="E13239" s="227"/>
      <c r="F13239" s="230"/>
      <c r="H13239" s="220"/>
      <c r="I13239" s="223"/>
    </row>
    <row r="13240" spans="1:9">
      <c r="A13240" s="230"/>
      <c r="B13240" s="230"/>
      <c r="C13240" s="231"/>
      <c r="D13240" s="223"/>
      <c r="E13240" s="227"/>
      <c r="F13240" s="230"/>
      <c r="H13240" s="220"/>
      <c r="I13240" s="223"/>
    </row>
    <row r="13241" spans="1:9">
      <c r="A13241" s="230"/>
      <c r="B13241" s="230"/>
      <c r="C13241" s="231"/>
      <c r="D13241" s="223"/>
      <c r="E13241" s="227"/>
      <c r="F13241" s="230"/>
      <c r="H13241" s="220"/>
      <c r="I13241" s="223"/>
    </row>
    <row r="13242" spans="1:9">
      <c r="A13242" s="230"/>
      <c r="B13242" s="230"/>
      <c r="C13242" s="231"/>
      <c r="D13242" s="223"/>
      <c r="E13242" s="227"/>
      <c r="F13242" s="230"/>
      <c r="H13242" s="220"/>
      <c r="I13242" s="223"/>
    </row>
    <row r="13243" spans="1:9">
      <c r="A13243" s="230"/>
      <c r="B13243" s="230"/>
      <c r="C13243" s="231"/>
      <c r="D13243" s="223"/>
      <c r="E13243" s="227"/>
      <c r="F13243" s="230"/>
      <c r="H13243" s="220"/>
      <c r="I13243" s="223"/>
    </row>
    <row r="13244" spans="1:9">
      <c r="A13244" s="230"/>
      <c r="B13244" s="230"/>
      <c r="C13244" s="231"/>
      <c r="D13244" s="223"/>
      <c r="E13244" s="227"/>
      <c r="F13244" s="230"/>
      <c r="H13244" s="220"/>
      <c r="I13244" s="223"/>
    </row>
    <row r="13245" spans="1:9">
      <c r="A13245" s="230"/>
      <c r="B13245" s="230"/>
      <c r="C13245" s="231"/>
      <c r="D13245" s="223"/>
      <c r="E13245" s="227"/>
      <c r="F13245" s="230"/>
      <c r="H13245" s="220"/>
      <c r="I13245" s="223"/>
    </row>
    <row r="13246" spans="1:9">
      <c r="A13246" s="230"/>
      <c r="B13246" s="230"/>
      <c r="C13246" s="231"/>
      <c r="D13246" s="223"/>
      <c r="E13246" s="227"/>
      <c r="F13246" s="230"/>
      <c r="H13246" s="220"/>
      <c r="I13246" s="223"/>
    </row>
    <row r="13247" spans="1:9">
      <c r="A13247" s="230"/>
      <c r="B13247" s="230"/>
      <c r="C13247" s="231"/>
      <c r="D13247" s="223"/>
      <c r="E13247" s="227"/>
      <c r="F13247" s="230"/>
      <c r="H13247" s="220"/>
      <c r="I13247" s="223"/>
    </row>
    <row r="13248" spans="1:9">
      <c r="A13248" s="230"/>
      <c r="B13248" s="230"/>
      <c r="C13248" s="231"/>
      <c r="D13248" s="223"/>
      <c r="E13248" s="227"/>
      <c r="F13248" s="230"/>
      <c r="H13248" s="220"/>
      <c r="I13248" s="223"/>
    </row>
    <row r="13249" spans="1:9">
      <c r="A13249" s="230"/>
      <c r="B13249" s="230"/>
      <c r="C13249" s="231"/>
      <c r="D13249" s="223"/>
      <c r="E13249" s="227"/>
      <c r="F13249" s="230"/>
      <c r="H13249" s="220"/>
      <c r="I13249" s="223"/>
    </row>
    <row r="13250" spans="1:9">
      <c r="A13250" s="230"/>
      <c r="B13250" s="230"/>
      <c r="C13250" s="231"/>
      <c r="D13250" s="223"/>
      <c r="E13250" s="227"/>
      <c r="F13250" s="230"/>
      <c r="H13250" s="220"/>
      <c r="I13250" s="223"/>
    </row>
    <row r="13251" spans="1:9">
      <c r="A13251" s="230"/>
      <c r="B13251" s="230"/>
      <c r="C13251" s="231"/>
      <c r="D13251" s="223"/>
      <c r="E13251" s="227"/>
      <c r="F13251" s="230"/>
      <c r="H13251" s="220"/>
      <c r="I13251" s="223"/>
    </row>
    <row r="13252" spans="1:9">
      <c r="A13252" s="230"/>
      <c r="B13252" s="230"/>
      <c r="C13252" s="231"/>
      <c r="D13252" s="223"/>
      <c r="E13252" s="227"/>
      <c r="F13252" s="230"/>
      <c r="H13252" s="220"/>
      <c r="I13252" s="223"/>
    </row>
    <row r="13253" spans="1:9">
      <c r="A13253" s="230"/>
      <c r="B13253" s="230"/>
      <c r="C13253" s="231"/>
      <c r="D13253" s="223"/>
      <c r="E13253" s="227"/>
      <c r="F13253" s="230"/>
      <c r="H13253" s="220"/>
      <c r="I13253" s="223"/>
    </row>
    <row r="13254" spans="1:9">
      <c r="A13254" s="230"/>
      <c r="B13254" s="230"/>
      <c r="C13254" s="231"/>
      <c r="D13254" s="223"/>
      <c r="E13254" s="227"/>
      <c r="F13254" s="230"/>
      <c r="H13254" s="220"/>
      <c r="I13254" s="223"/>
    </row>
    <row r="13255" spans="1:9">
      <c r="A13255" s="230"/>
      <c r="B13255" s="230"/>
      <c r="C13255" s="231"/>
      <c r="D13255" s="223"/>
      <c r="E13255" s="227"/>
      <c r="F13255" s="230"/>
      <c r="H13255" s="220"/>
      <c r="I13255" s="223"/>
    </row>
    <row r="13256" spans="1:9">
      <c r="A13256" s="230"/>
      <c r="B13256" s="230"/>
      <c r="C13256" s="231"/>
      <c r="D13256" s="223"/>
      <c r="E13256" s="227"/>
      <c r="F13256" s="230"/>
      <c r="H13256" s="220"/>
      <c r="I13256" s="223"/>
    </row>
    <row r="13257" spans="1:9">
      <c r="A13257" s="230"/>
      <c r="B13257" s="230"/>
      <c r="C13257" s="231"/>
      <c r="D13257" s="223"/>
      <c r="E13257" s="227"/>
      <c r="F13257" s="230"/>
      <c r="H13257" s="220"/>
      <c r="I13257" s="223"/>
    </row>
    <row r="13258" spans="1:9">
      <c r="A13258" s="230"/>
      <c r="B13258" s="230"/>
      <c r="C13258" s="231"/>
      <c r="D13258" s="223"/>
      <c r="E13258" s="227"/>
      <c r="F13258" s="230"/>
      <c r="H13258" s="220"/>
      <c r="I13258" s="223"/>
    </row>
    <row r="13259" spans="1:9">
      <c r="A13259" s="230"/>
      <c r="B13259" s="230"/>
      <c r="C13259" s="231"/>
      <c r="D13259" s="223"/>
      <c r="E13259" s="227"/>
      <c r="F13259" s="230"/>
      <c r="H13259" s="220"/>
      <c r="I13259" s="223"/>
    </row>
    <row r="13260" spans="1:9">
      <c r="A13260" s="230"/>
      <c r="B13260" s="230"/>
      <c r="C13260" s="231"/>
      <c r="D13260" s="223"/>
      <c r="E13260" s="227"/>
      <c r="F13260" s="230"/>
      <c r="H13260" s="220"/>
      <c r="I13260" s="223"/>
    </row>
    <row r="13261" spans="1:9">
      <c r="A13261" s="230"/>
      <c r="B13261" s="230"/>
      <c r="C13261" s="231"/>
      <c r="D13261" s="223"/>
      <c r="E13261" s="227"/>
      <c r="F13261" s="230"/>
      <c r="H13261" s="220"/>
      <c r="I13261" s="223"/>
    </row>
    <row r="13262" spans="1:9">
      <c r="A13262" s="230"/>
      <c r="B13262" s="230"/>
      <c r="C13262" s="231"/>
      <c r="D13262" s="223"/>
      <c r="E13262" s="227"/>
      <c r="F13262" s="230"/>
      <c r="H13262" s="220"/>
      <c r="I13262" s="223"/>
    </row>
    <row r="13263" spans="1:9">
      <c r="A13263" s="230"/>
      <c r="B13263" s="230"/>
      <c r="C13263" s="231"/>
      <c r="D13263" s="223"/>
      <c r="E13263" s="227"/>
      <c r="F13263" s="230"/>
      <c r="H13263" s="220"/>
      <c r="I13263" s="223"/>
    </row>
    <row r="13264" spans="1:9">
      <c r="A13264" s="230"/>
      <c r="B13264" s="230"/>
      <c r="C13264" s="231"/>
      <c r="D13264" s="223"/>
      <c r="E13264" s="227"/>
      <c r="F13264" s="230"/>
      <c r="H13264" s="220"/>
      <c r="I13264" s="223"/>
    </row>
    <row r="13265" spans="1:9">
      <c r="A13265" s="230"/>
      <c r="B13265" s="230"/>
      <c r="C13265" s="231"/>
      <c r="D13265" s="223"/>
      <c r="E13265" s="227"/>
      <c r="F13265" s="230"/>
      <c r="H13265" s="220"/>
      <c r="I13265" s="223"/>
    </row>
    <row r="13266" spans="1:9">
      <c r="A13266" s="230"/>
      <c r="B13266" s="230"/>
      <c r="C13266" s="231"/>
      <c r="D13266" s="223"/>
      <c r="E13266" s="227"/>
      <c r="F13266" s="230"/>
      <c r="H13266" s="220"/>
      <c r="I13266" s="223"/>
    </row>
    <row r="13267" spans="1:9">
      <c r="A13267" s="230"/>
      <c r="B13267" s="230"/>
      <c r="C13267" s="231"/>
      <c r="D13267" s="223"/>
      <c r="E13267" s="227"/>
      <c r="F13267" s="230"/>
      <c r="H13267" s="220"/>
      <c r="I13267" s="223"/>
    </row>
    <row r="13268" spans="1:9">
      <c r="A13268" s="230"/>
      <c r="B13268" s="230"/>
      <c r="C13268" s="231"/>
      <c r="D13268" s="223"/>
      <c r="E13268" s="227"/>
      <c r="F13268" s="230"/>
      <c r="H13268" s="220"/>
      <c r="I13268" s="223"/>
    </row>
    <row r="13269" spans="1:9">
      <c r="A13269" s="230"/>
      <c r="B13269" s="230"/>
      <c r="C13269" s="231"/>
      <c r="D13269" s="223"/>
      <c r="E13269" s="227"/>
      <c r="F13269" s="230"/>
      <c r="H13269" s="220"/>
      <c r="I13269" s="223"/>
    </row>
    <row r="13270" spans="1:9">
      <c r="A13270" s="230"/>
      <c r="B13270" s="230"/>
      <c r="C13270" s="231"/>
      <c r="D13270" s="223"/>
      <c r="E13270" s="227"/>
      <c r="F13270" s="230"/>
      <c r="H13270" s="220"/>
      <c r="I13270" s="223"/>
    </row>
    <row r="13271" spans="1:9">
      <c r="A13271" s="230"/>
      <c r="B13271" s="230"/>
      <c r="C13271" s="231"/>
      <c r="D13271" s="223"/>
      <c r="E13271" s="227"/>
      <c r="F13271" s="230"/>
      <c r="H13271" s="220"/>
      <c r="I13271" s="223"/>
    </row>
    <row r="13272" spans="1:9">
      <c r="A13272" s="230"/>
      <c r="B13272" s="230"/>
      <c r="C13272" s="231"/>
      <c r="D13272" s="223"/>
      <c r="E13272" s="227"/>
      <c r="F13272" s="230"/>
      <c r="H13272" s="220"/>
      <c r="I13272" s="223"/>
    </row>
    <row r="13273" spans="1:9">
      <c r="A13273" s="230"/>
      <c r="B13273" s="230"/>
      <c r="C13273" s="231"/>
      <c r="D13273" s="223"/>
      <c r="E13273" s="227"/>
      <c r="F13273" s="230"/>
      <c r="H13273" s="220"/>
      <c r="I13273" s="223"/>
    </row>
    <row r="13274" spans="1:9">
      <c r="A13274" s="230"/>
      <c r="B13274" s="230"/>
      <c r="C13274" s="231"/>
      <c r="D13274" s="223"/>
      <c r="E13274" s="227"/>
      <c r="F13274" s="230"/>
      <c r="H13274" s="220"/>
      <c r="I13274" s="223"/>
    </row>
    <row r="13275" spans="1:9">
      <c r="A13275" s="230"/>
      <c r="B13275" s="230"/>
      <c r="C13275" s="231"/>
      <c r="D13275" s="223"/>
      <c r="E13275" s="227"/>
      <c r="F13275" s="230"/>
      <c r="H13275" s="220"/>
      <c r="I13275" s="223"/>
    </row>
    <row r="13276" spans="1:9">
      <c r="A13276" s="230"/>
      <c r="B13276" s="230"/>
      <c r="C13276" s="231"/>
      <c r="D13276" s="223"/>
      <c r="E13276" s="227"/>
      <c r="F13276" s="230"/>
      <c r="H13276" s="220"/>
      <c r="I13276" s="223"/>
    </row>
    <row r="13277" spans="1:9">
      <c r="A13277" s="230"/>
      <c r="B13277" s="230"/>
      <c r="C13277" s="231"/>
      <c r="D13277" s="223"/>
      <c r="E13277" s="227"/>
      <c r="F13277" s="230"/>
      <c r="H13277" s="220"/>
      <c r="I13277" s="223"/>
    </row>
    <row r="13278" spans="1:9">
      <c r="A13278" s="230"/>
      <c r="B13278" s="230"/>
      <c r="C13278" s="231"/>
      <c r="D13278" s="223"/>
      <c r="E13278" s="227"/>
      <c r="F13278" s="230"/>
      <c r="H13278" s="220"/>
      <c r="I13278" s="223"/>
    </row>
    <row r="13279" spans="1:9">
      <c r="A13279" s="230"/>
      <c r="B13279" s="230"/>
      <c r="C13279" s="231"/>
      <c r="D13279" s="223"/>
      <c r="E13279" s="227"/>
      <c r="F13279" s="230"/>
      <c r="H13279" s="220"/>
      <c r="I13279" s="223"/>
    </row>
    <row r="13280" spans="1:9">
      <c r="A13280" s="230"/>
      <c r="B13280" s="230"/>
      <c r="C13280" s="231"/>
      <c r="D13280" s="223"/>
      <c r="E13280" s="227"/>
      <c r="F13280" s="230"/>
      <c r="H13280" s="220"/>
      <c r="I13280" s="223"/>
    </row>
    <row r="13281" spans="1:9">
      <c r="A13281" s="230"/>
      <c r="B13281" s="230"/>
      <c r="C13281" s="231"/>
      <c r="D13281" s="223"/>
      <c r="E13281" s="227"/>
      <c r="F13281" s="230"/>
      <c r="H13281" s="220"/>
      <c r="I13281" s="223"/>
    </row>
    <row r="13282" spans="1:9">
      <c r="A13282" s="230"/>
      <c r="B13282" s="230"/>
      <c r="C13282" s="231"/>
      <c r="D13282" s="223"/>
      <c r="E13282" s="227"/>
      <c r="F13282" s="230"/>
      <c r="H13282" s="220"/>
      <c r="I13282" s="223"/>
    </row>
    <row r="13283" spans="1:9">
      <c r="A13283" s="230"/>
      <c r="B13283" s="230"/>
      <c r="C13283" s="231"/>
      <c r="D13283" s="223"/>
      <c r="E13283" s="227"/>
      <c r="F13283" s="230"/>
      <c r="H13283" s="220"/>
      <c r="I13283" s="223"/>
    </row>
    <row r="13284" spans="1:9">
      <c r="A13284" s="230"/>
      <c r="B13284" s="230"/>
      <c r="C13284" s="231"/>
      <c r="D13284" s="223"/>
      <c r="E13284" s="227"/>
      <c r="F13284" s="230"/>
      <c r="H13284" s="220"/>
      <c r="I13284" s="223"/>
    </row>
    <row r="13285" spans="1:9">
      <c r="A13285" s="230"/>
      <c r="B13285" s="230"/>
      <c r="C13285" s="231"/>
      <c r="D13285" s="223"/>
      <c r="E13285" s="227"/>
      <c r="F13285" s="230"/>
      <c r="H13285" s="220"/>
      <c r="I13285" s="223"/>
    </row>
    <row r="13286" spans="1:9">
      <c r="A13286" s="230"/>
      <c r="B13286" s="230"/>
      <c r="C13286" s="231"/>
      <c r="D13286" s="223"/>
      <c r="E13286" s="227"/>
      <c r="F13286" s="230"/>
      <c r="H13286" s="220"/>
      <c r="I13286" s="223"/>
    </row>
    <row r="13287" spans="1:9">
      <c r="A13287" s="230"/>
      <c r="B13287" s="230"/>
      <c r="C13287" s="231"/>
      <c r="D13287" s="223"/>
      <c r="E13287" s="227"/>
      <c r="F13287" s="230"/>
      <c r="H13287" s="220"/>
      <c r="I13287" s="223"/>
    </row>
    <row r="13288" spans="1:9">
      <c r="A13288" s="230"/>
      <c r="B13288" s="230"/>
      <c r="C13288" s="231"/>
      <c r="D13288" s="223"/>
      <c r="E13288" s="227"/>
      <c r="F13288" s="230"/>
      <c r="H13288" s="220"/>
      <c r="I13288" s="223"/>
    </row>
    <row r="13289" spans="1:9">
      <c r="A13289" s="230"/>
      <c r="B13289" s="230"/>
      <c r="C13289" s="231"/>
      <c r="D13289" s="223"/>
      <c r="E13289" s="227"/>
      <c r="F13289" s="230"/>
      <c r="H13289" s="220"/>
      <c r="I13289" s="223"/>
    </row>
    <row r="13290" spans="1:9">
      <c r="A13290" s="230"/>
      <c r="B13290" s="230"/>
      <c r="C13290" s="231"/>
      <c r="D13290" s="223"/>
      <c r="E13290" s="227"/>
      <c r="F13290" s="230"/>
      <c r="H13290" s="220"/>
      <c r="I13290" s="223"/>
    </row>
    <row r="13291" spans="1:9">
      <c r="A13291" s="230"/>
      <c r="B13291" s="230"/>
      <c r="C13291" s="231"/>
      <c r="D13291" s="223"/>
      <c r="E13291" s="227"/>
      <c r="F13291" s="230"/>
      <c r="H13291" s="220"/>
      <c r="I13291" s="223"/>
    </row>
    <row r="13292" spans="1:9">
      <c r="A13292" s="230"/>
      <c r="B13292" s="230"/>
      <c r="C13292" s="231"/>
      <c r="D13292" s="223"/>
      <c r="E13292" s="227"/>
      <c r="F13292" s="230"/>
      <c r="H13292" s="220"/>
      <c r="I13292" s="223"/>
    </row>
    <row r="13293" spans="1:9">
      <c r="A13293" s="230"/>
      <c r="B13293" s="230"/>
      <c r="C13293" s="231"/>
      <c r="D13293" s="223"/>
      <c r="E13293" s="227"/>
      <c r="F13293" s="230"/>
      <c r="H13293" s="220"/>
      <c r="I13293" s="223"/>
    </row>
    <row r="13294" spans="1:9">
      <c r="A13294" s="230"/>
      <c r="B13294" s="230"/>
      <c r="C13294" s="231"/>
      <c r="D13294" s="223"/>
      <c r="E13294" s="227"/>
      <c r="F13294" s="230"/>
      <c r="H13294" s="220"/>
      <c r="I13294" s="223"/>
    </row>
    <row r="13295" spans="1:9">
      <c r="A13295" s="230"/>
      <c r="B13295" s="230"/>
      <c r="C13295" s="231"/>
      <c r="D13295" s="223"/>
      <c r="E13295" s="227"/>
      <c r="F13295" s="230"/>
      <c r="H13295" s="220"/>
      <c r="I13295" s="223"/>
    </row>
    <row r="13296" spans="1:9">
      <c r="A13296" s="230"/>
      <c r="B13296" s="230"/>
      <c r="C13296" s="231"/>
      <c r="D13296" s="223"/>
      <c r="E13296" s="227"/>
      <c r="F13296" s="230"/>
      <c r="H13296" s="220"/>
      <c r="I13296" s="223"/>
    </row>
    <row r="13297" spans="1:9">
      <c r="A13297" s="230"/>
      <c r="B13297" s="230"/>
      <c r="C13297" s="231"/>
      <c r="D13297" s="223"/>
      <c r="E13297" s="227"/>
      <c r="F13297" s="230"/>
      <c r="H13297" s="220"/>
      <c r="I13297" s="223"/>
    </row>
    <row r="13298" spans="1:9">
      <c r="A13298" s="230"/>
      <c r="B13298" s="230"/>
      <c r="C13298" s="231"/>
      <c r="D13298" s="223"/>
      <c r="E13298" s="227"/>
      <c r="F13298" s="230"/>
      <c r="H13298" s="220"/>
      <c r="I13298" s="223"/>
    </row>
    <row r="13299" spans="1:9">
      <c r="A13299" s="230"/>
      <c r="B13299" s="230"/>
      <c r="C13299" s="231"/>
      <c r="D13299" s="223"/>
      <c r="E13299" s="227"/>
      <c r="F13299" s="230"/>
      <c r="H13299" s="220"/>
      <c r="I13299" s="223"/>
    </row>
    <row r="13300" spans="1:9">
      <c r="A13300" s="230"/>
      <c r="B13300" s="230"/>
      <c r="C13300" s="231"/>
      <c r="D13300" s="223"/>
      <c r="E13300" s="227"/>
      <c r="F13300" s="230"/>
      <c r="H13300" s="220"/>
      <c r="I13300" s="223"/>
    </row>
    <row r="13301" spans="1:9">
      <c r="A13301" s="230"/>
      <c r="B13301" s="230"/>
      <c r="C13301" s="231"/>
      <c r="D13301" s="223"/>
      <c r="E13301" s="227"/>
      <c r="F13301" s="230"/>
      <c r="H13301" s="220"/>
      <c r="I13301" s="223"/>
    </row>
    <row r="13302" spans="1:9">
      <c r="A13302" s="230"/>
      <c r="B13302" s="230"/>
      <c r="C13302" s="231"/>
      <c r="D13302" s="223"/>
      <c r="E13302" s="227"/>
      <c r="F13302" s="230"/>
      <c r="H13302" s="220"/>
      <c r="I13302" s="223"/>
    </row>
    <row r="13303" spans="1:9">
      <c r="A13303" s="230"/>
      <c r="B13303" s="230"/>
      <c r="C13303" s="231"/>
      <c r="D13303" s="223"/>
      <c r="E13303" s="227"/>
      <c r="F13303" s="230"/>
      <c r="H13303" s="220"/>
      <c r="I13303" s="223"/>
    </row>
    <row r="13304" spans="1:9">
      <c r="A13304" s="230"/>
      <c r="B13304" s="230"/>
      <c r="C13304" s="231"/>
      <c r="D13304" s="223"/>
      <c r="E13304" s="227"/>
      <c r="F13304" s="230"/>
      <c r="H13304" s="220"/>
      <c r="I13304" s="223"/>
    </row>
    <row r="13305" spans="1:9">
      <c r="A13305" s="230"/>
      <c r="B13305" s="230"/>
      <c r="C13305" s="231"/>
      <c r="D13305" s="223"/>
      <c r="E13305" s="227"/>
      <c r="F13305" s="230"/>
      <c r="H13305" s="220"/>
      <c r="I13305" s="223"/>
    </row>
    <row r="13306" spans="1:9">
      <c r="A13306" s="230"/>
      <c r="B13306" s="230"/>
      <c r="C13306" s="231"/>
      <c r="D13306" s="223"/>
      <c r="E13306" s="227"/>
      <c r="F13306" s="230"/>
      <c r="H13306" s="220"/>
      <c r="I13306" s="223"/>
    </row>
    <row r="13307" spans="1:9">
      <c r="A13307" s="230"/>
      <c r="B13307" s="230"/>
      <c r="C13307" s="231"/>
      <c r="D13307" s="223"/>
      <c r="E13307" s="227"/>
      <c r="F13307" s="230"/>
      <c r="H13307" s="220"/>
      <c r="I13307" s="223"/>
    </row>
    <row r="13308" spans="1:9">
      <c r="A13308" s="230"/>
      <c r="B13308" s="230"/>
      <c r="C13308" s="231"/>
      <c r="D13308" s="223"/>
      <c r="E13308" s="227"/>
      <c r="F13308" s="230"/>
      <c r="H13308" s="220"/>
      <c r="I13308" s="223"/>
    </row>
    <row r="13309" spans="1:9">
      <c r="A13309" s="230"/>
      <c r="B13309" s="230"/>
      <c r="C13309" s="231"/>
      <c r="D13309" s="223"/>
      <c r="E13309" s="227"/>
      <c r="F13309" s="230"/>
      <c r="H13309" s="220"/>
      <c r="I13309" s="223"/>
    </row>
    <row r="13310" spans="1:9">
      <c r="A13310" s="230"/>
      <c r="B13310" s="230"/>
      <c r="C13310" s="231"/>
      <c r="D13310" s="223"/>
      <c r="E13310" s="227"/>
      <c r="F13310" s="230"/>
      <c r="H13310" s="220"/>
      <c r="I13310" s="223"/>
    </row>
    <row r="13311" spans="1:9">
      <c r="A13311" s="230"/>
      <c r="B13311" s="230"/>
      <c r="C13311" s="231"/>
      <c r="D13311" s="223"/>
      <c r="E13311" s="227"/>
      <c r="F13311" s="230"/>
      <c r="H13311" s="220"/>
      <c r="I13311" s="223"/>
    </row>
    <row r="13312" spans="1:9">
      <c r="A13312" s="230"/>
      <c r="B13312" s="230"/>
      <c r="C13312" s="231"/>
      <c r="D13312" s="223"/>
      <c r="E13312" s="227"/>
      <c r="F13312" s="230"/>
      <c r="H13312" s="220"/>
      <c r="I13312" s="223"/>
    </row>
    <row r="13313" spans="1:9">
      <c r="A13313" s="230"/>
      <c r="B13313" s="230"/>
      <c r="C13313" s="231"/>
      <c r="D13313" s="223"/>
      <c r="E13313" s="227"/>
      <c r="F13313" s="230"/>
      <c r="H13313" s="220"/>
      <c r="I13313" s="223"/>
    </row>
    <row r="13314" spans="1:9">
      <c r="A13314" s="230"/>
      <c r="B13314" s="230"/>
      <c r="C13314" s="231"/>
      <c r="D13314" s="223"/>
      <c r="E13314" s="227"/>
      <c r="F13314" s="230"/>
      <c r="H13314" s="220"/>
      <c r="I13314" s="223"/>
    </row>
    <row r="13315" spans="1:9">
      <c r="A13315" s="230"/>
      <c r="B13315" s="230"/>
      <c r="C13315" s="231"/>
      <c r="D13315" s="223"/>
      <c r="E13315" s="227"/>
      <c r="F13315" s="230"/>
      <c r="H13315" s="220"/>
      <c r="I13315" s="223"/>
    </row>
    <row r="13316" spans="1:9">
      <c r="A13316" s="230"/>
      <c r="B13316" s="230"/>
      <c r="C13316" s="231"/>
      <c r="D13316" s="223"/>
      <c r="E13316" s="227"/>
      <c r="F13316" s="230"/>
      <c r="H13316" s="220"/>
      <c r="I13316" s="223"/>
    </row>
    <row r="13317" spans="1:9">
      <c r="A13317" s="230"/>
      <c r="B13317" s="230"/>
      <c r="C13317" s="231"/>
      <c r="D13317" s="223"/>
      <c r="E13317" s="227"/>
      <c r="F13317" s="230"/>
      <c r="H13317" s="220"/>
      <c r="I13317" s="223"/>
    </row>
    <row r="13318" spans="1:9">
      <c r="A13318" s="230"/>
      <c r="B13318" s="230"/>
      <c r="C13318" s="231"/>
      <c r="D13318" s="223"/>
      <c r="E13318" s="227"/>
      <c r="F13318" s="230"/>
      <c r="H13318" s="220"/>
      <c r="I13318" s="223"/>
    </row>
    <row r="13319" spans="1:9">
      <c r="A13319" s="230"/>
      <c r="B13319" s="230"/>
      <c r="C13319" s="231"/>
      <c r="D13319" s="223"/>
      <c r="E13319" s="227"/>
      <c r="F13319" s="230"/>
      <c r="H13319" s="220"/>
      <c r="I13319" s="223"/>
    </row>
    <row r="13320" spans="1:9">
      <c r="A13320" s="230"/>
      <c r="B13320" s="230"/>
      <c r="C13320" s="231"/>
      <c r="D13320" s="223"/>
      <c r="E13320" s="227"/>
      <c r="F13320" s="230"/>
      <c r="H13320" s="220"/>
      <c r="I13320" s="223"/>
    </row>
    <row r="13321" spans="1:9">
      <c r="A13321" s="230"/>
      <c r="B13321" s="230"/>
      <c r="C13321" s="231"/>
      <c r="D13321" s="223"/>
      <c r="E13321" s="227"/>
      <c r="F13321" s="230"/>
      <c r="H13321" s="220"/>
      <c r="I13321" s="223"/>
    </row>
    <row r="13322" spans="1:9">
      <c r="A13322" s="230"/>
      <c r="B13322" s="230"/>
      <c r="C13322" s="231"/>
      <c r="D13322" s="223"/>
      <c r="E13322" s="227"/>
      <c r="F13322" s="230"/>
      <c r="H13322" s="220"/>
      <c r="I13322" s="223"/>
    </row>
    <row r="13323" spans="1:9">
      <c r="A13323" s="230"/>
      <c r="B13323" s="230"/>
      <c r="C13323" s="231"/>
      <c r="D13323" s="223"/>
      <c r="E13323" s="227"/>
      <c r="F13323" s="230"/>
      <c r="H13323" s="220"/>
      <c r="I13323" s="223"/>
    </row>
    <row r="13324" spans="1:9">
      <c r="A13324" s="230"/>
      <c r="B13324" s="230"/>
      <c r="C13324" s="231"/>
      <c r="D13324" s="223"/>
      <c r="E13324" s="227"/>
      <c r="F13324" s="230"/>
      <c r="H13324" s="220"/>
      <c r="I13324" s="223"/>
    </row>
    <row r="13325" spans="1:9">
      <c r="A13325" s="230"/>
      <c r="B13325" s="230"/>
      <c r="C13325" s="231"/>
      <c r="D13325" s="223"/>
      <c r="E13325" s="227"/>
      <c r="F13325" s="230"/>
      <c r="H13325" s="220"/>
      <c r="I13325" s="223"/>
    </row>
    <row r="13326" spans="1:9">
      <c r="A13326" s="230"/>
      <c r="B13326" s="230"/>
      <c r="C13326" s="231"/>
      <c r="D13326" s="223"/>
      <c r="E13326" s="227"/>
      <c r="F13326" s="230"/>
      <c r="H13326" s="220"/>
      <c r="I13326" s="223"/>
    </row>
    <row r="13327" spans="1:9">
      <c r="A13327" s="230"/>
      <c r="B13327" s="230"/>
      <c r="C13327" s="231"/>
      <c r="D13327" s="223"/>
      <c r="E13327" s="227"/>
      <c r="F13327" s="230"/>
      <c r="H13327" s="220"/>
      <c r="I13327" s="223"/>
    </row>
    <row r="13328" spans="1:9">
      <c r="A13328" s="230"/>
      <c r="B13328" s="230"/>
      <c r="C13328" s="231"/>
      <c r="D13328" s="223"/>
      <c r="E13328" s="227"/>
      <c r="F13328" s="230"/>
      <c r="H13328" s="220"/>
      <c r="I13328" s="223"/>
    </row>
    <row r="13329" spans="1:9">
      <c r="A13329" s="230"/>
      <c r="B13329" s="230"/>
      <c r="C13329" s="231"/>
      <c r="D13329" s="223"/>
      <c r="E13329" s="227"/>
      <c r="F13329" s="230"/>
      <c r="H13329" s="220"/>
      <c r="I13329" s="223"/>
    </row>
    <row r="13330" spans="1:9">
      <c r="A13330" s="230"/>
      <c r="B13330" s="230"/>
      <c r="C13330" s="231"/>
      <c r="D13330" s="223"/>
      <c r="E13330" s="227"/>
      <c r="F13330" s="230"/>
      <c r="H13330" s="220"/>
      <c r="I13330" s="223"/>
    </row>
    <row r="13331" spans="1:9">
      <c r="A13331" s="230"/>
      <c r="B13331" s="230"/>
      <c r="C13331" s="231"/>
      <c r="D13331" s="223"/>
      <c r="E13331" s="227"/>
      <c r="F13331" s="230"/>
      <c r="H13331" s="220"/>
      <c r="I13331" s="223"/>
    </row>
    <row r="13332" spans="1:9">
      <c r="A13332" s="230"/>
      <c r="B13332" s="230"/>
      <c r="C13332" s="231"/>
      <c r="D13332" s="223"/>
      <c r="E13332" s="227"/>
      <c r="F13332" s="230"/>
      <c r="H13332" s="220"/>
      <c r="I13332" s="223"/>
    </row>
    <row r="13333" spans="1:9">
      <c r="A13333" s="230"/>
      <c r="B13333" s="230"/>
      <c r="C13333" s="231"/>
      <c r="D13333" s="223"/>
      <c r="E13333" s="227"/>
      <c r="F13333" s="230"/>
      <c r="H13333" s="220"/>
      <c r="I13333" s="223"/>
    </row>
    <row r="13334" spans="1:9">
      <c r="A13334" s="230"/>
      <c r="B13334" s="230"/>
      <c r="C13334" s="231"/>
      <c r="D13334" s="223"/>
      <c r="E13334" s="227"/>
      <c r="F13334" s="230"/>
      <c r="H13334" s="220"/>
      <c r="I13334" s="223"/>
    </row>
    <row r="13335" spans="1:9">
      <c r="A13335" s="230"/>
      <c r="B13335" s="230"/>
      <c r="C13335" s="231"/>
      <c r="D13335" s="223"/>
      <c r="E13335" s="227"/>
      <c r="F13335" s="230"/>
      <c r="H13335" s="220"/>
      <c r="I13335" s="223"/>
    </row>
    <row r="13336" spans="1:9">
      <c r="A13336" s="230"/>
      <c r="B13336" s="230"/>
      <c r="C13336" s="231"/>
      <c r="D13336" s="223"/>
      <c r="E13336" s="227"/>
      <c r="F13336" s="230"/>
      <c r="H13336" s="220"/>
      <c r="I13336" s="223"/>
    </row>
    <row r="13337" spans="1:9">
      <c r="A13337" s="230"/>
      <c r="B13337" s="230"/>
      <c r="C13337" s="231"/>
      <c r="D13337" s="223"/>
      <c r="E13337" s="227"/>
      <c r="F13337" s="230"/>
      <c r="H13337" s="220"/>
      <c r="I13337" s="223"/>
    </row>
    <row r="13338" spans="1:9">
      <c r="A13338" s="230"/>
      <c r="B13338" s="230"/>
      <c r="C13338" s="231"/>
      <c r="D13338" s="223"/>
      <c r="E13338" s="227"/>
      <c r="F13338" s="230"/>
      <c r="H13338" s="220"/>
      <c r="I13338" s="223"/>
    </row>
    <row r="13339" spans="1:9">
      <c r="A13339" s="230"/>
      <c r="B13339" s="230"/>
      <c r="C13339" s="231"/>
      <c r="D13339" s="223"/>
      <c r="E13339" s="227"/>
      <c r="F13339" s="230"/>
      <c r="H13339" s="220"/>
      <c r="I13339" s="223"/>
    </row>
    <row r="13340" spans="1:9">
      <c r="A13340" s="230"/>
      <c r="B13340" s="230"/>
      <c r="C13340" s="231"/>
      <c r="D13340" s="223"/>
      <c r="E13340" s="227"/>
      <c r="F13340" s="230"/>
      <c r="H13340" s="220"/>
      <c r="I13340" s="223"/>
    </row>
    <row r="13341" spans="1:9">
      <c r="A13341" s="230"/>
      <c r="B13341" s="230"/>
      <c r="C13341" s="231"/>
      <c r="D13341" s="223"/>
      <c r="E13341" s="227"/>
      <c r="F13341" s="230"/>
      <c r="H13341" s="220"/>
      <c r="I13341" s="223"/>
    </row>
    <row r="13342" spans="1:9">
      <c r="A13342" s="230"/>
      <c r="B13342" s="230"/>
      <c r="C13342" s="231"/>
      <c r="D13342" s="223"/>
      <c r="E13342" s="227"/>
      <c r="F13342" s="230"/>
      <c r="H13342" s="220"/>
      <c r="I13342" s="223"/>
    </row>
    <row r="13343" spans="1:9">
      <c r="A13343" s="230"/>
      <c r="B13343" s="230"/>
      <c r="C13343" s="231"/>
      <c r="D13343" s="223"/>
      <c r="E13343" s="227"/>
      <c r="F13343" s="230"/>
      <c r="H13343" s="220"/>
      <c r="I13343" s="223"/>
    </row>
    <row r="13344" spans="1:9">
      <c r="A13344" s="230"/>
      <c r="B13344" s="230"/>
      <c r="C13344" s="231"/>
      <c r="D13344" s="223"/>
      <c r="E13344" s="227"/>
      <c r="F13344" s="230"/>
      <c r="H13344" s="220"/>
      <c r="I13344" s="223"/>
    </row>
    <row r="13345" spans="1:9">
      <c r="A13345" s="230"/>
      <c r="B13345" s="230"/>
      <c r="C13345" s="231"/>
      <c r="D13345" s="223"/>
      <c r="E13345" s="227"/>
      <c r="F13345" s="230"/>
      <c r="H13345" s="220"/>
      <c r="I13345" s="223"/>
    </row>
    <row r="13346" spans="1:9">
      <c r="A13346" s="230"/>
      <c r="B13346" s="230"/>
      <c r="C13346" s="231"/>
      <c r="D13346" s="223"/>
      <c r="E13346" s="227"/>
      <c r="F13346" s="230"/>
      <c r="H13346" s="220"/>
      <c r="I13346" s="223"/>
    </row>
    <row r="13347" spans="1:9">
      <c r="A13347" s="230"/>
      <c r="B13347" s="230"/>
      <c r="C13347" s="231"/>
      <c r="D13347" s="223"/>
      <c r="E13347" s="227"/>
      <c r="F13347" s="230"/>
      <c r="H13347" s="220"/>
      <c r="I13347" s="223"/>
    </row>
    <row r="13348" spans="1:9">
      <c r="A13348" s="230"/>
      <c r="B13348" s="230"/>
      <c r="C13348" s="231"/>
      <c r="D13348" s="223"/>
      <c r="E13348" s="227"/>
      <c r="F13348" s="230"/>
      <c r="H13348" s="220"/>
      <c r="I13348" s="223"/>
    </row>
    <row r="13349" spans="1:9">
      <c r="A13349" s="230"/>
      <c r="B13349" s="230"/>
      <c r="C13349" s="231"/>
      <c r="D13349" s="223"/>
      <c r="E13349" s="227"/>
      <c r="F13349" s="230"/>
      <c r="H13349" s="220"/>
      <c r="I13349" s="223"/>
    </row>
    <row r="13350" spans="1:9">
      <c r="A13350" s="230"/>
      <c r="B13350" s="230"/>
      <c r="C13350" s="231"/>
      <c r="D13350" s="223"/>
      <c r="E13350" s="227"/>
      <c r="F13350" s="230"/>
      <c r="H13350" s="220"/>
      <c r="I13350" s="223"/>
    </row>
    <row r="13351" spans="1:9">
      <c r="A13351" s="230"/>
      <c r="B13351" s="230"/>
      <c r="C13351" s="231"/>
      <c r="D13351" s="223"/>
      <c r="E13351" s="227"/>
      <c r="F13351" s="230"/>
      <c r="H13351" s="220"/>
      <c r="I13351" s="223"/>
    </row>
    <row r="13352" spans="1:9">
      <c r="A13352" s="230"/>
      <c r="B13352" s="230"/>
      <c r="C13352" s="231"/>
      <c r="D13352" s="223"/>
      <c r="E13352" s="227"/>
      <c r="F13352" s="230"/>
      <c r="H13352" s="220"/>
      <c r="I13352" s="223"/>
    </row>
    <row r="13353" spans="1:9">
      <c r="A13353" s="230"/>
      <c r="B13353" s="230"/>
      <c r="C13353" s="231"/>
      <c r="D13353" s="223"/>
      <c r="E13353" s="227"/>
      <c r="F13353" s="230"/>
      <c r="H13353" s="220"/>
      <c r="I13353" s="223"/>
    </row>
    <row r="13354" spans="1:9">
      <c r="A13354" s="230"/>
      <c r="B13354" s="230"/>
      <c r="C13354" s="231"/>
      <c r="D13354" s="223"/>
      <c r="E13354" s="227"/>
      <c r="F13354" s="230"/>
      <c r="H13354" s="220"/>
      <c r="I13354" s="223"/>
    </row>
    <row r="13355" spans="1:9">
      <c r="A13355" s="230"/>
      <c r="B13355" s="230"/>
      <c r="C13355" s="231"/>
      <c r="D13355" s="223"/>
      <c r="E13355" s="227"/>
      <c r="F13355" s="230"/>
      <c r="H13355" s="220"/>
      <c r="I13355" s="223"/>
    </row>
    <row r="13356" spans="1:9">
      <c r="A13356" s="230"/>
      <c r="B13356" s="230"/>
      <c r="C13356" s="231"/>
      <c r="D13356" s="223"/>
      <c r="E13356" s="227"/>
      <c r="F13356" s="230"/>
      <c r="H13356" s="220"/>
      <c r="I13356" s="223"/>
    </row>
    <row r="13357" spans="1:9">
      <c r="A13357" s="230"/>
      <c r="B13357" s="230"/>
      <c r="C13357" s="231"/>
      <c r="D13357" s="223"/>
      <c r="E13357" s="227"/>
      <c r="F13357" s="230"/>
      <c r="H13357" s="220"/>
      <c r="I13357" s="223"/>
    </row>
    <row r="13358" spans="1:9">
      <c r="A13358" s="230"/>
      <c r="B13358" s="230"/>
      <c r="C13358" s="231"/>
      <c r="D13358" s="223"/>
      <c r="E13358" s="227"/>
      <c r="F13358" s="230"/>
      <c r="H13358" s="220"/>
      <c r="I13358" s="223"/>
    </row>
    <row r="13359" spans="1:9">
      <c r="A13359" s="230"/>
      <c r="B13359" s="230"/>
      <c r="C13359" s="231"/>
      <c r="D13359" s="223"/>
      <c r="E13359" s="227"/>
      <c r="F13359" s="230"/>
      <c r="H13359" s="220"/>
      <c r="I13359" s="223"/>
    </row>
    <row r="13360" spans="1:9">
      <c r="A13360" s="230"/>
      <c r="B13360" s="230"/>
      <c r="C13360" s="231"/>
      <c r="D13360" s="223"/>
      <c r="E13360" s="227"/>
      <c r="F13360" s="230"/>
      <c r="H13360" s="220"/>
      <c r="I13360" s="223"/>
    </row>
    <row r="13361" spans="1:9">
      <c r="A13361" s="230"/>
      <c r="B13361" s="230"/>
      <c r="C13361" s="231"/>
      <c r="D13361" s="223"/>
      <c r="E13361" s="227"/>
      <c r="F13361" s="230"/>
      <c r="H13361" s="220"/>
      <c r="I13361" s="223"/>
    </row>
    <row r="13362" spans="1:9">
      <c r="A13362" s="230"/>
      <c r="B13362" s="230"/>
      <c r="C13362" s="231"/>
      <c r="D13362" s="223"/>
      <c r="E13362" s="227"/>
      <c r="F13362" s="230"/>
      <c r="H13362" s="220"/>
      <c r="I13362" s="223"/>
    </row>
    <row r="13363" spans="1:9">
      <c r="A13363" s="230"/>
      <c r="B13363" s="230"/>
      <c r="C13363" s="231"/>
      <c r="D13363" s="223"/>
      <c r="E13363" s="227"/>
      <c r="F13363" s="230"/>
      <c r="H13363" s="220"/>
      <c r="I13363" s="223"/>
    </row>
    <row r="13364" spans="1:9">
      <c r="A13364" s="230"/>
      <c r="B13364" s="230"/>
      <c r="C13364" s="231"/>
      <c r="D13364" s="223"/>
      <c r="E13364" s="227"/>
      <c r="F13364" s="230"/>
      <c r="H13364" s="220"/>
      <c r="I13364" s="223"/>
    </row>
    <row r="13365" spans="1:9">
      <c r="A13365" s="230"/>
      <c r="B13365" s="230"/>
      <c r="C13365" s="231"/>
      <c r="D13365" s="223"/>
      <c r="E13365" s="227"/>
      <c r="F13365" s="230"/>
      <c r="H13365" s="220"/>
      <c r="I13365" s="223"/>
    </row>
    <row r="13366" spans="1:9">
      <c r="A13366" s="230"/>
      <c r="B13366" s="230"/>
      <c r="C13366" s="231"/>
      <c r="D13366" s="223"/>
      <c r="E13366" s="227"/>
      <c r="F13366" s="230"/>
      <c r="H13366" s="220"/>
      <c r="I13366" s="223"/>
    </row>
    <row r="13367" spans="1:9">
      <c r="A13367" s="230"/>
      <c r="B13367" s="230"/>
      <c r="C13367" s="231"/>
      <c r="D13367" s="223"/>
      <c r="E13367" s="227"/>
      <c r="F13367" s="230"/>
      <c r="H13367" s="220"/>
      <c r="I13367" s="223"/>
    </row>
    <row r="13368" spans="1:9">
      <c r="A13368" s="230"/>
      <c r="B13368" s="230"/>
      <c r="C13368" s="231"/>
      <c r="D13368" s="223"/>
      <c r="E13368" s="227"/>
      <c r="F13368" s="230"/>
      <c r="H13368" s="220"/>
      <c r="I13368" s="223"/>
    </row>
    <row r="13369" spans="1:9">
      <c r="A13369" s="230"/>
      <c r="B13369" s="230"/>
      <c r="C13369" s="231"/>
      <c r="D13369" s="223"/>
      <c r="E13369" s="227"/>
      <c r="F13369" s="230"/>
      <c r="H13369" s="220"/>
      <c r="I13369" s="223"/>
    </row>
    <row r="13370" spans="1:9">
      <c r="A13370" s="230"/>
      <c r="B13370" s="230"/>
      <c r="C13370" s="231"/>
      <c r="D13370" s="223"/>
      <c r="E13370" s="227"/>
      <c r="F13370" s="230"/>
      <c r="H13370" s="220"/>
      <c r="I13370" s="223"/>
    </row>
    <row r="13371" spans="1:9">
      <c r="A13371" s="230"/>
      <c r="B13371" s="230"/>
      <c r="C13371" s="231"/>
      <c r="D13371" s="223"/>
      <c r="E13371" s="227"/>
      <c r="F13371" s="230"/>
      <c r="H13371" s="220"/>
      <c r="I13371" s="223"/>
    </row>
    <row r="13372" spans="1:9">
      <c r="A13372" s="230"/>
      <c r="B13372" s="230"/>
      <c r="C13372" s="231"/>
      <c r="D13372" s="223"/>
      <c r="E13372" s="227"/>
      <c r="F13372" s="230"/>
      <c r="H13372" s="220"/>
      <c r="I13372" s="223"/>
    </row>
    <row r="13373" spans="1:9">
      <c r="A13373" s="230"/>
      <c r="B13373" s="230"/>
      <c r="C13373" s="231"/>
      <c r="D13373" s="223"/>
      <c r="E13373" s="227"/>
      <c r="F13373" s="230"/>
      <c r="H13373" s="220"/>
      <c r="I13373" s="223"/>
    </row>
    <row r="13374" spans="1:9">
      <c r="A13374" s="230"/>
      <c r="B13374" s="230"/>
      <c r="C13374" s="231"/>
      <c r="D13374" s="223"/>
      <c r="E13374" s="227"/>
      <c r="F13374" s="230"/>
      <c r="H13374" s="220"/>
      <c r="I13374" s="223"/>
    </row>
    <row r="13375" spans="1:9">
      <c r="A13375" s="230"/>
      <c r="B13375" s="230"/>
      <c r="C13375" s="231"/>
      <c r="D13375" s="223"/>
      <c r="E13375" s="227"/>
      <c r="F13375" s="230"/>
      <c r="H13375" s="220"/>
      <c r="I13375" s="223"/>
    </row>
    <row r="13376" spans="1:9">
      <c r="A13376" s="230"/>
      <c r="B13376" s="230"/>
      <c r="C13376" s="231"/>
      <c r="D13376" s="223"/>
      <c r="E13376" s="227"/>
      <c r="F13376" s="230"/>
      <c r="H13376" s="220"/>
      <c r="I13376" s="223"/>
    </row>
    <row r="13377" spans="1:9">
      <c r="A13377" s="230"/>
      <c r="B13377" s="230"/>
      <c r="C13377" s="231"/>
      <c r="D13377" s="223"/>
      <c r="E13377" s="227"/>
      <c r="F13377" s="230"/>
      <c r="H13377" s="220"/>
      <c r="I13377" s="223"/>
    </row>
    <row r="13378" spans="1:9">
      <c r="A13378" s="230"/>
      <c r="B13378" s="230"/>
      <c r="C13378" s="231"/>
      <c r="D13378" s="223"/>
      <c r="E13378" s="227"/>
      <c r="F13378" s="230"/>
      <c r="H13378" s="220"/>
      <c r="I13378" s="223"/>
    </row>
    <row r="13379" spans="1:9">
      <c r="A13379" s="230"/>
      <c r="B13379" s="230"/>
      <c r="C13379" s="231"/>
      <c r="D13379" s="223"/>
      <c r="E13379" s="227"/>
      <c r="F13379" s="230"/>
      <c r="H13379" s="220"/>
      <c r="I13379" s="223"/>
    </row>
    <row r="13380" spans="1:9">
      <c r="A13380" s="230"/>
      <c r="B13380" s="230"/>
      <c r="C13380" s="231"/>
      <c r="D13380" s="223"/>
      <c r="E13380" s="227"/>
      <c r="F13380" s="230"/>
      <c r="H13380" s="220"/>
      <c r="I13380" s="223"/>
    </row>
    <row r="13381" spans="1:9">
      <c r="A13381" s="230"/>
      <c r="B13381" s="230"/>
      <c r="C13381" s="231"/>
      <c r="D13381" s="223"/>
      <c r="E13381" s="227"/>
      <c r="F13381" s="230"/>
      <c r="H13381" s="220"/>
      <c r="I13381" s="223"/>
    </row>
    <row r="13382" spans="1:9">
      <c r="A13382" s="230"/>
      <c r="B13382" s="230"/>
      <c r="C13382" s="231"/>
      <c r="D13382" s="223"/>
      <c r="E13382" s="227"/>
      <c r="F13382" s="230"/>
      <c r="H13382" s="220"/>
      <c r="I13382" s="223"/>
    </row>
    <row r="13383" spans="1:9">
      <c r="A13383" s="230"/>
      <c r="B13383" s="230"/>
      <c r="C13383" s="231"/>
      <c r="D13383" s="223"/>
      <c r="E13383" s="227"/>
      <c r="F13383" s="230"/>
      <c r="H13383" s="220"/>
      <c r="I13383" s="223"/>
    </row>
    <row r="13384" spans="1:9">
      <c r="A13384" s="230"/>
      <c r="B13384" s="230"/>
      <c r="C13384" s="231"/>
      <c r="D13384" s="223"/>
      <c r="E13384" s="227"/>
      <c r="F13384" s="230"/>
      <c r="H13384" s="220"/>
      <c r="I13384" s="223"/>
    </row>
    <row r="13385" spans="1:9">
      <c r="A13385" s="230"/>
      <c r="B13385" s="230"/>
      <c r="C13385" s="231"/>
      <c r="D13385" s="223"/>
      <c r="E13385" s="227"/>
      <c r="F13385" s="230"/>
      <c r="H13385" s="220"/>
      <c r="I13385" s="223"/>
    </row>
    <row r="13386" spans="1:9">
      <c r="A13386" s="230"/>
      <c r="B13386" s="230"/>
      <c r="C13386" s="231"/>
      <c r="D13386" s="223"/>
      <c r="E13386" s="227"/>
      <c r="F13386" s="230"/>
      <c r="H13386" s="220"/>
      <c r="I13386" s="223"/>
    </row>
    <row r="13387" spans="1:9">
      <c r="A13387" s="230"/>
      <c r="B13387" s="230"/>
      <c r="C13387" s="231"/>
      <c r="D13387" s="223"/>
      <c r="E13387" s="227"/>
      <c r="F13387" s="230"/>
      <c r="H13387" s="220"/>
      <c r="I13387" s="223"/>
    </row>
    <row r="13388" spans="1:9">
      <c r="A13388" s="230"/>
      <c r="B13388" s="230"/>
      <c r="C13388" s="231"/>
      <c r="D13388" s="223"/>
      <c r="E13388" s="227"/>
      <c r="F13388" s="230"/>
      <c r="H13388" s="220"/>
      <c r="I13388" s="223"/>
    </row>
    <row r="13389" spans="1:9">
      <c r="A13389" s="230"/>
      <c r="B13389" s="230"/>
      <c r="C13389" s="231"/>
      <c r="D13389" s="223"/>
      <c r="E13389" s="227"/>
      <c r="F13389" s="230"/>
      <c r="H13389" s="220"/>
      <c r="I13389" s="223"/>
    </row>
    <row r="13390" spans="1:9">
      <c r="A13390" s="230"/>
      <c r="B13390" s="230"/>
      <c r="C13390" s="231"/>
      <c r="D13390" s="223"/>
      <c r="E13390" s="227"/>
      <c r="F13390" s="230"/>
      <c r="H13390" s="220"/>
      <c r="I13390" s="223"/>
    </row>
    <row r="13391" spans="1:9">
      <c r="A13391" s="230"/>
      <c r="B13391" s="230"/>
      <c r="C13391" s="231"/>
      <c r="D13391" s="223"/>
      <c r="E13391" s="227"/>
      <c r="F13391" s="230"/>
      <c r="H13391" s="220"/>
      <c r="I13391" s="223"/>
    </row>
    <row r="13392" spans="1:9">
      <c r="A13392" s="230"/>
      <c r="B13392" s="230"/>
      <c r="C13392" s="231"/>
      <c r="D13392" s="223"/>
      <c r="E13392" s="227"/>
      <c r="F13392" s="230"/>
      <c r="H13392" s="220"/>
      <c r="I13392" s="223"/>
    </row>
    <row r="13393" spans="1:9">
      <c r="A13393" s="230"/>
      <c r="B13393" s="230"/>
      <c r="C13393" s="231"/>
      <c r="D13393" s="223"/>
      <c r="E13393" s="227"/>
      <c r="F13393" s="230"/>
      <c r="H13393" s="220"/>
      <c r="I13393" s="223"/>
    </row>
    <row r="13394" spans="1:9">
      <c r="A13394" s="230"/>
      <c r="B13394" s="230"/>
      <c r="C13394" s="231"/>
      <c r="D13394" s="223"/>
      <c r="E13394" s="227"/>
      <c r="F13394" s="230"/>
      <c r="H13394" s="220"/>
      <c r="I13394" s="223"/>
    </row>
    <row r="13395" spans="1:9">
      <c r="A13395" s="230"/>
      <c r="B13395" s="230"/>
      <c r="C13395" s="231"/>
      <c r="D13395" s="223"/>
      <c r="E13395" s="227"/>
      <c r="F13395" s="230"/>
      <c r="H13395" s="220"/>
      <c r="I13395" s="223"/>
    </row>
    <row r="13396" spans="1:9">
      <c r="A13396" s="230"/>
      <c r="B13396" s="230"/>
      <c r="C13396" s="231"/>
      <c r="D13396" s="223"/>
      <c r="E13396" s="227"/>
      <c r="F13396" s="230"/>
      <c r="H13396" s="220"/>
      <c r="I13396" s="223"/>
    </row>
    <row r="13397" spans="1:9">
      <c r="A13397" s="230"/>
      <c r="B13397" s="230"/>
      <c r="C13397" s="231"/>
      <c r="D13397" s="223"/>
      <c r="E13397" s="227"/>
      <c r="F13397" s="230"/>
      <c r="H13397" s="220"/>
      <c r="I13397" s="223"/>
    </row>
    <row r="13398" spans="1:9">
      <c r="A13398" s="230"/>
      <c r="B13398" s="230"/>
      <c r="C13398" s="231"/>
      <c r="D13398" s="223"/>
      <c r="E13398" s="227"/>
      <c r="F13398" s="230"/>
      <c r="H13398" s="220"/>
      <c r="I13398" s="223"/>
    </row>
    <row r="13399" spans="1:9">
      <c r="A13399" s="230"/>
      <c r="B13399" s="230"/>
      <c r="C13399" s="231"/>
      <c r="D13399" s="223"/>
      <c r="E13399" s="227"/>
      <c r="F13399" s="230"/>
      <c r="H13399" s="220"/>
      <c r="I13399" s="223"/>
    </row>
    <row r="13400" spans="1:9">
      <c r="A13400" s="230"/>
      <c r="B13400" s="230"/>
      <c r="C13400" s="231"/>
      <c r="D13400" s="223"/>
      <c r="E13400" s="227"/>
      <c r="F13400" s="230"/>
      <c r="H13400" s="220"/>
      <c r="I13400" s="223"/>
    </row>
    <row r="13401" spans="1:9">
      <c r="A13401" s="230"/>
      <c r="B13401" s="230"/>
      <c r="C13401" s="231"/>
      <c r="D13401" s="223"/>
      <c r="E13401" s="227"/>
      <c r="F13401" s="230"/>
      <c r="H13401" s="220"/>
      <c r="I13401" s="223"/>
    </row>
    <row r="13402" spans="1:9">
      <c r="A13402" s="230"/>
      <c r="B13402" s="230"/>
      <c r="C13402" s="231"/>
      <c r="D13402" s="223"/>
      <c r="E13402" s="227"/>
      <c r="F13402" s="230"/>
      <c r="H13402" s="220"/>
      <c r="I13402" s="223"/>
    </row>
    <row r="13403" spans="1:9">
      <c r="A13403" s="230"/>
      <c r="B13403" s="230"/>
      <c r="C13403" s="231"/>
      <c r="D13403" s="223"/>
      <c r="E13403" s="227"/>
      <c r="F13403" s="230"/>
      <c r="H13403" s="220"/>
      <c r="I13403" s="223"/>
    </row>
    <row r="13404" spans="1:9">
      <c r="A13404" s="230"/>
      <c r="B13404" s="230"/>
      <c r="C13404" s="231"/>
      <c r="D13404" s="223"/>
      <c r="E13404" s="227"/>
      <c r="F13404" s="230"/>
      <c r="H13404" s="220"/>
      <c r="I13404" s="223"/>
    </row>
    <row r="13405" spans="1:9">
      <c r="A13405" s="230"/>
      <c r="B13405" s="230"/>
      <c r="C13405" s="231"/>
      <c r="D13405" s="223"/>
      <c r="E13405" s="227"/>
      <c r="F13405" s="230"/>
      <c r="H13405" s="220"/>
      <c r="I13405" s="223"/>
    </row>
    <row r="13406" spans="1:9">
      <c r="A13406" s="230"/>
      <c r="B13406" s="230"/>
      <c r="C13406" s="231"/>
      <c r="D13406" s="223"/>
      <c r="E13406" s="227"/>
      <c r="F13406" s="230"/>
      <c r="H13406" s="220"/>
      <c r="I13406" s="223"/>
    </row>
    <row r="13407" spans="1:9">
      <c r="A13407" s="230"/>
      <c r="B13407" s="230"/>
      <c r="C13407" s="231"/>
      <c r="D13407" s="223"/>
      <c r="E13407" s="227"/>
      <c r="F13407" s="230"/>
      <c r="H13407" s="220"/>
      <c r="I13407" s="223"/>
    </row>
    <row r="13408" spans="1:9">
      <c r="A13408" s="230"/>
      <c r="B13408" s="230"/>
      <c r="C13408" s="231"/>
      <c r="D13408" s="223"/>
      <c r="E13408" s="227"/>
      <c r="F13408" s="230"/>
      <c r="H13408" s="220"/>
      <c r="I13408" s="223"/>
    </row>
    <row r="13409" spans="1:9">
      <c r="A13409" s="230"/>
      <c r="B13409" s="230"/>
      <c r="C13409" s="231"/>
      <c r="D13409" s="223"/>
      <c r="E13409" s="227"/>
      <c r="F13409" s="230"/>
      <c r="H13409" s="220"/>
      <c r="I13409" s="223"/>
    </row>
    <row r="13410" spans="1:9">
      <c r="A13410" s="230"/>
      <c r="B13410" s="230"/>
      <c r="C13410" s="231"/>
      <c r="D13410" s="223"/>
      <c r="E13410" s="227"/>
      <c r="F13410" s="230"/>
      <c r="H13410" s="220"/>
      <c r="I13410" s="223"/>
    </row>
    <row r="13411" spans="1:9">
      <c r="A13411" s="230"/>
      <c r="B13411" s="230"/>
      <c r="C13411" s="231"/>
      <c r="D13411" s="223"/>
      <c r="E13411" s="227"/>
      <c r="F13411" s="230"/>
      <c r="H13411" s="220"/>
      <c r="I13411" s="223"/>
    </row>
    <row r="13412" spans="1:9">
      <c r="A13412" s="230"/>
      <c r="B13412" s="230"/>
      <c r="C13412" s="231"/>
      <c r="D13412" s="223"/>
      <c r="E13412" s="227"/>
      <c r="F13412" s="230"/>
      <c r="H13412" s="220"/>
      <c r="I13412" s="223"/>
    </row>
    <row r="13413" spans="1:9">
      <c r="A13413" s="230"/>
      <c r="B13413" s="230"/>
      <c r="C13413" s="231"/>
      <c r="D13413" s="223"/>
      <c r="E13413" s="227"/>
      <c r="F13413" s="230"/>
      <c r="H13413" s="220"/>
      <c r="I13413" s="223"/>
    </row>
    <row r="13414" spans="1:9">
      <c r="A13414" s="230"/>
      <c r="B13414" s="230"/>
      <c r="C13414" s="231"/>
      <c r="D13414" s="223"/>
      <c r="E13414" s="227"/>
      <c r="F13414" s="230"/>
      <c r="H13414" s="220"/>
      <c r="I13414" s="223"/>
    </row>
    <row r="13415" spans="1:9">
      <c r="A13415" s="230"/>
      <c r="B13415" s="230"/>
      <c r="C13415" s="231"/>
      <c r="D13415" s="223"/>
      <c r="E13415" s="227"/>
      <c r="F13415" s="230"/>
      <c r="H13415" s="220"/>
      <c r="I13415" s="223"/>
    </row>
    <row r="13416" spans="1:9">
      <c r="A13416" s="230"/>
      <c r="B13416" s="230"/>
      <c r="C13416" s="231"/>
      <c r="D13416" s="223"/>
      <c r="E13416" s="227"/>
      <c r="F13416" s="230"/>
      <c r="H13416" s="220"/>
      <c r="I13416" s="223"/>
    </row>
    <row r="13417" spans="1:9">
      <c r="A13417" s="230"/>
      <c r="B13417" s="230"/>
      <c r="C13417" s="231"/>
      <c r="D13417" s="223"/>
      <c r="E13417" s="227"/>
      <c r="F13417" s="230"/>
      <c r="H13417" s="220"/>
      <c r="I13417" s="223"/>
    </row>
    <row r="13418" spans="1:9">
      <c r="A13418" s="230"/>
      <c r="B13418" s="230"/>
      <c r="C13418" s="231"/>
      <c r="D13418" s="223"/>
      <c r="E13418" s="227"/>
      <c r="F13418" s="230"/>
      <c r="H13418" s="220"/>
      <c r="I13418" s="223"/>
    </row>
    <row r="13419" spans="1:9">
      <c r="A13419" s="230"/>
      <c r="B13419" s="230"/>
      <c r="C13419" s="231"/>
      <c r="D13419" s="223"/>
      <c r="E13419" s="227"/>
      <c r="F13419" s="230"/>
      <c r="H13419" s="220"/>
      <c r="I13419" s="223"/>
    </row>
    <row r="13420" spans="1:9">
      <c r="A13420" s="230"/>
      <c r="B13420" s="230"/>
      <c r="C13420" s="231"/>
      <c r="D13420" s="223"/>
      <c r="E13420" s="227"/>
      <c r="F13420" s="230"/>
      <c r="H13420" s="220"/>
      <c r="I13420" s="223"/>
    </row>
    <row r="13421" spans="1:9">
      <c r="A13421" s="230"/>
      <c r="B13421" s="230"/>
      <c r="C13421" s="231"/>
      <c r="D13421" s="223"/>
      <c r="E13421" s="227"/>
      <c r="F13421" s="230"/>
      <c r="H13421" s="220"/>
      <c r="I13421" s="223"/>
    </row>
    <row r="13422" spans="1:9">
      <c r="A13422" s="230"/>
      <c r="B13422" s="230"/>
      <c r="C13422" s="231"/>
      <c r="D13422" s="223"/>
      <c r="E13422" s="227"/>
      <c r="F13422" s="230"/>
      <c r="H13422" s="220"/>
      <c r="I13422" s="223"/>
    </row>
    <row r="13423" spans="1:9">
      <c r="A13423" s="230"/>
      <c r="B13423" s="230"/>
      <c r="C13423" s="231"/>
      <c r="D13423" s="223"/>
      <c r="E13423" s="227"/>
      <c r="F13423" s="230"/>
      <c r="H13423" s="220"/>
      <c r="I13423" s="223"/>
    </row>
    <row r="13424" spans="1:9">
      <c r="A13424" s="230"/>
      <c r="B13424" s="230"/>
      <c r="C13424" s="231"/>
      <c r="D13424" s="223"/>
      <c r="E13424" s="227"/>
      <c r="F13424" s="230"/>
      <c r="H13424" s="220"/>
      <c r="I13424" s="223"/>
    </row>
    <row r="13425" spans="1:9">
      <c r="A13425" s="230"/>
      <c r="B13425" s="230"/>
      <c r="C13425" s="231"/>
      <c r="D13425" s="223"/>
      <c r="E13425" s="227"/>
      <c r="F13425" s="230"/>
      <c r="H13425" s="220"/>
      <c r="I13425" s="223"/>
    </row>
    <row r="13426" spans="1:9">
      <c r="A13426" s="230"/>
      <c r="B13426" s="230"/>
      <c r="C13426" s="231"/>
      <c r="D13426" s="223"/>
      <c r="E13426" s="227"/>
      <c r="F13426" s="230"/>
      <c r="H13426" s="220"/>
      <c r="I13426" s="223"/>
    </row>
    <row r="13427" spans="1:9">
      <c r="A13427" s="230"/>
      <c r="B13427" s="230"/>
      <c r="C13427" s="231"/>
      <c r="D13427" s="223"/>
      <c r="E13427" s="227"/>
      <c r="F13427" s="230"/>
      <c r="H13427" s="220"/>
      <c r="I13427" s="223"/>
    </row>
    <row r="13428" spans="1:9">
      <c r="A13428" s="230"/>
      <c r="B13428" s="230"/>
      <c r="C13428" s="231"/>
      <c r="D13428" s="223"/>
      <c r="E13428" s="227"/>
      <c r="F13428" s="230"/>
      <c r="H13428" s="220"/>
      <c r="I13428" s="223"/>
    </row>
    <row r="13429" spans="1:9">
      <c r="A13429" s="230"/>
      <c r="B13429" s="230"/>
      <c r="C13429" s="231"/>
      <c r="D13429" s="223"/>
      <c r="E13429" s="227"/>
      <c r="F13429" s="230"/>
      <c r="H13429" s="220"/>
      <c r="I13429" s="223"/>
    </row>
    <row r="13430" spans="1:9">
      <c r="A13430" s="230"/>
      <c r="B13430" s="230"/>
      <c r="C13430" s="231"/>
      <c r="D13430" s="223"/>
      <c r="E13430" s="227"/>
      <c r="F13430" s="230"/>
      <c r="H13430" s="220"/>
      <c r="I13430" s="223"/>
    </row>
    <row r="13431" spans="1:9">
      <c r="A13431" s="230"/>
      <c r="B13431" s="230"/>
      <c r="C13431" s="231"/>
      <c r="D13431" s="223"/>
      <c r="E13431" s="227"/>
      <c r="F13431" s="230"/>
      <c r="H13431" s="220"/>
      <c r="I13431" s="223"/>
    </row>
    <row r="13432" spans="1:9">
      <c r="A13432" s="230"/>
      <c r="B13432" s="230"/>
      <c r="C13432" s="231"/>
      <c r="D13432" s="223"/>
      <c r="E13432" s="227"/>
      <c r="F13432" s="230"/>
      <c r="H13432" s="220"/>
      <c r="I13432" s="223"/>
    </row>
    <row r="13433" spans="1:9">
      <c r="A13433" s="230"/>
      <c r="B13433" s="230"/>
      <c r="C13433" s="231"/>
      <c r="D13433" s="223"/>
      <c r="E13433" s="227"/>
      <c r="F13433" s="230"/>
      <c r="H13433" s="220"/>
      <c r="I13433" s="223"/>
    </row>
    <row r="13434" spans="1:9">
      <c r="A13434" s="230"/>
      <c r="B13434" s="230"/>
      <c r="C13434" s="231"/>
      <c r="D13434" s="223"/>
      <c r="E13434" s="227"/>
      <c r="F13434" s="230"/>
      <c r="H13434" s="220"/>
      <c r="I13434" s="223"/>
    </row>
    <row r="13435" spans="1:9">
      <c r="A13435" s="230"/>
      <c r="B13435" s="230"/>
      <c r="C13435" s="231"/>
      <c r="D13435" s="223"/>
      <c r="E13435" s="227"/>
      <c r="F13435" s="230"/>
      <c r="H13435" s="220"/>
      <c r="I13435" s="223"/>
    </row>
    <row r="13436" spans="1:9">
      <c r="A13436" s="230"/>
      <c r="B13436" s="230"/>
      <c r="C13436" s="231"/>
      <c r="D13436" s="223"/>
      <c r="E13436" s="227"/>
      <c r="F13436" s="230"/>
      <c r="H13436" s="220"/>
      <c r="I13436" s="223"/>
    </row>
    <row r="13437" spans="1:9">
      <c r="A13437" s="230"/>
      <c r="B13437" s="230"/>
      <c r="C13437" s="231"/>
      <c r="D13437" s="223"/>
      <c r="E13437" s="227"/>
      <c r="F13437" s="230"/>
      <c r="H13437" s="220"/>
      <c r="I13437" s="223"/>
    </row>
    <row r="13438" spans="1:9">
      <c r="A13438" s="230"/>
      <c r="B13438" s="230"/>
      <c r="C13438" s="231"/>
      <c r="D13438" s="223"/>
      <c r="E13438" s="227"/>
      <c r="F13438" s="230"/>
      <c r="H13438" s="220"/>
      <c r="I13438" s="223"/>
    </row>
    <row r="13439" spans="1:9">
      <c r="A13439" s="230"/>
      <c r="B13439" s="230"/>
      <c r="C13439" s="231"/>
      <c r="D13439" s="223"/>
      <c r="E13439" s="227"/>
      <c r="F13439" s="230"/>
      <c r="H13439" s="220"/>
      <c r="I13439" s="223"/>
    </row>
    <row r="13440" spans="1:9">
      <c r="A13440" s="230"/>
      <c r="B13440" s="230"/>
      <c r="C13440" s="231"/>
      <c r="D13440" s="223"/>
      <c r="E13440" s="227"/>
      <c r="F13440" s="230"/>
      <c r="H13440" s="220"/>
      <c r="I13440" s="223"/>
    </row>
    <row r="13441" spans="1:9">
      <c r="A13441" s="230"/>
      <c r="B13441" s="230"/>
      <c r="C13441" s="231"/>
      <c r="D13441" s="223"/>
      <c r="E13441" s="227"/>
      <c r="F13441" s="230"/>
      <c r="H13441" s="220"/>
      <c r="I13441" s="223"/>
    </row>
    <row r="13442" spans="1:9">
      <c r="A13442" s="230"/>
      <c r="B13442" s="230"/>
      <c r="C13442" s="231"/>
      <c r="D13442" s="223"/>
      <c r="E13442" s="227"/>
      <c r="F13442" s="230"/>
      <c r="H13442" s="220"/>
      <c r="I13442" s="223"/>
    </row>
    <row r="13443" spans="1:9">
      <c r="A13443" s="230"/>
      <c r="B13443" s="230"/>
      <c r="C13443" s="231"/>
      <c r="D13443" s="223"/>
      <c r="E13443" s="227"/>
      <c r="F13443" s="230"/>
      <c r="H13443" s="220"/>
      <c r="I13443" s="223"/>
    </row>
    <row r="13444" spans="1:9">
      <c r="A13444" s="230"/>
      <c r="B13444" s="230"/>
      <c r="C13444" s="231"/>
      <c r="D13444" s="223"/>
      <c r="E13444" s="227"/>
      <c r="F13444" s="230"/>
      <c r="H13444" s="220"/>
      <c r="I13444" s="223"/>
    </row>
    <row r="13445" spans="1:9">
      <c r="A13445" s="230"/>
      <c r="B13445" s="230"/>
      <c r="C13445" s="231"/>
      <c r="D13445" s="223"/>
      <c r="E13445" s="227"/>
      <c r="F13445" s="230"/>
      <c r="H13445" s="220"/>
      <c r="I13445" s="223"/>
    </row>
    <row r="13446" spans="1:9">
      <c r="A13446" s="230"/>
      <c r="B13446" s="230"/>
      <c r="C13446" s="231"/>
      <c r="D13446" s="223"/>
      <c r="E13446" s="227"/>
      <c r="F13446" s="230"/>
      <c r="H13446" s="220"/>
      <c r="I13446" s="223"/>
    </row>
    <row r="13447" spans="1:9">
      <c r="A13447" s="230"/>
      <c r="B13447" s="230"/>
      <c r="C13447" s="231"/>
      <c r="D13447" s="223"/>
      <c r="E13447" s="227"/>
      <c r="F13447" s="230"/>
      <c r="H13447" s="220"/>
      <c r="I13447" s="223"/>
    </row>
    <row r="13448" spans="1:9">
      <c r="A13448" s="230"/>
      <c r="B13448" s="230"/>
      <c r="C13448" s="231"/>
      <c r="D13448" s="223"/>
      <c r="E13448" s="227"/>
      <c r="F13448" s="230"/>
      <c r="H13448" s="220"/>
      <c r="I13448" s="223"/>
    </row>
    <row r="13449" spans="1:9">
      <c r="A13449" s="230"/>
      <c r="B13449" s="230"/>
      <c r="C13449" s="231"/>
      <c r="D13449" s="223"/>
      <c r="E13449" s="227"/>
      <c r="F13449" s="230"/>
      <c r="H13449" s="220"/>
      <c r="I13449" s="223"/>
    </row>
    <row r="13450" spans="1:9">
      <c r="A13450" s="230"/>
      <c r="B13450" s="230"/>
      <c r="C13450" s="231"/>
      <c r="D13450" s="223"/>
      <c r="E13450" s="227"/>
      <c r="F13450" s="230"/>
      <c r="H13450" s="220"/>
      <c r="I13450" s="223"/>
    </row>
    <row r="13451" spans="1:9">
      <c r="A13451" s="230"/>
      <c r="B13451" s="230"/>
      <c r="C13451" s="231"/>
      <c r="D13451" s="223"/>
      <c r="E13451" s="227"/>
      <c r="F13451" s="230"/>
      <c r="H13451" s="220"/>
      <c r="I13451" s="223"/>
    </row>
    <row r="13452" spans="1:9">
      <c r="A13452" s="230"/>
      <c r="B13452" s="230"/>
      <c r="C13452" s="231"/>
      <c r="D13452" s="223"/>
      <c r="E13452" s="227"/>
      <c r="F13452" s="230"/>
      <c r="H13452" s="220"/>
      <c r="I13452" s="223"/>
    </row>
    <row r="13453" spans="1:9">
      <c r="A13453" s="230"/>
      <c r="B13453" s="230"/>
      <c r="C13453" s="231"/>
      <c r="D13453" s="223"/>
      <c r="E13453" s="227"/>
      <c r="F13453" s="230"/>
      <c r="H13453" s="220"/>
      <c r="I13453" s="223"/>
    </row>
    <row r="13454" spans="1:9">
      <c r="A13454" s="230"/>
      <c r="B13454" s="230"/>
      <c r="C13454" s="231"/>
      <c r="D13454" s="223"/>
      <c r="E13454" s="227"/>
      <c r="F13454" s="230"/>
      <c r="H13454" s="220"/>
      <c r="I13454" s="223"/>
    </row>
    <row r="13455" spans="1:9">
      <c r="A13455" s="230"/>
      <c r="B13455" s="230"/>
      <c r="C13455" s="231"/>
      <c r="D13455" s="223"/>
      <c r="E13455" s="227"/>
      <c r="F13455" s="230"/>
      <c r="H13455" s="220"/>
      <c r="I13455" s="223"/>
    </row>
    <row r="13456" spans="1:9">
      <c r="A13456" s="230"/>
      <c r="B13456" s="230"/>
      <c r="C13456" s="231"/>
      <c r="D13456" s="223"/>
      <c r="E13456" s="227"/>
      <c r="F13456" s="230"/>
      <c r="H13456" s="220"/>
      <c r="I13456" s="223"/>
    </row>
    <row r="13457" spans="1:9">
      <c r="A13457" s="230"/>
      <c r="B13457" s="230"/>
      <c r="C13457" s="231"/>
      <c r="D13457" s="223"/>
      <c r="E13457" s="227"/>
      <c r="F13457" s="230"/>
      <c r="H13457" s="220"/>
      <c r="I13457" s="223"/>
    </row>
    <row r="13458" spans="1:9">
      <c r="A13458" s="230"/>
      <c r="B13458" s="230"/>
      <c r="C13458" s="231"/>
      <c r="D13458" s="223"/>
      <c r="E13458" s="227"/>
      <c r="F13458" s="230"/>
      <c r="H13458" s="220"/>
      <c r="I13458" s="223"/>
    </row>
    <row r="13459" spans="1:9">
      <c r="A13459" s="230"/>
      <c r="B13459" s="230"/>
      <c r="C13459" s="231"/>
      <c r="D13459" s="223"/>
      <c r="E13459" s="227"/>
      <c r="F13459" s="230"/>
      <c r="H13459" s="220"/>
      <c r="I13459" s="223"/>
    </row>
    <row r="13460" spans="1:9">
      <c r="A13460" s="230"/>
      <c r="B13460" s="230"/>
      <c r="C13460" s="231"/>
      <c r="D13460" s="223"/>
      <c r="E13460" s="227"/>
      <c r="F13460" s="230"/>
      <c r="H13460" s="220"/>
      <c r="I13460" s="223"/>
    </row>
    <row r="13461" spans="1:9">
      <c r="A13461" s="230"/>
      <c r="B13461" s="230"/>
      <c r="C13461" s="231"/>
      <c r="D13461" s="223"/>
      <c r="E13461" s="227"/>
      <c r="F13461" s="230"/>
      <c r="H13461" s="220"/>
      <c r="I13461" s="223"/>
    </row>
    <row r="13462" spans="1:9">
      <c r="A13462" s="230"/>
      <c r="B13462" s="230"/>
      <c r="C13462" s="231"/>
      <c r="D13462" s="223"/>
      <c r="E13462" s="227"/>
      <c r="F13462" s="230"/>
      <c r="H13462" s="220"/>
      <c r="I13462" s="223"/>
    </row>
    <row r="13463" spans="1:9">
      <c r="A13463" s="230"/>
      <c r="B13463" s="230"/>
      <c r="C13463" s="231"/>
      <c r="D13463" s="223"/>
      <c r="E13463" s="227"/>
      <c r="F13463" s="230"/>
      <c r="H13463" s="220"/>
      <c r="I13463" s="223"/>
    </row>
    <row r="13464" spans="1:9">
      <c r="A13464" s="230"/>
      <c r="B13464" s="230"/>
      <c r="C13464" s="231"/>
      <c r="D13464" s="223"/>
      <c r="E13464" s="227"/>
      <c r="F13464" s="230"/>
      <c r="H13464" s="220"/>
      <c r="I13464" s="223"/>
    </row>
    <row r="13465" spans="1:9">
      <c r="A13465" s="230"/>
      <c r="B13465" s="230"/>
      <c r="C13465" s="231"/>
      <c r="D13465" s="223"/>
      <c r="E13465" s="227"/>
      <c r="F13465" s="230"/>
      <c r="H13465" s="220"/>
      <c r="I13465" s="223"/>
    </row>
    <row r="13466" spans="1:9">
      <c r="A13466" s="230"/>
      <c r="B13466" s="230"/>
      <c r="C13466" s="231"/>
      <c r="D13466" s="223"/>
      <c r="E13466" s="227"/>
      <c r="F13466" s="230"/>
      <c r="H13466" s="220"/>
      <c r="I13466" s="223"/>
    </row>
    <row r="13467" spans="1:9">
      <c r="A13467" s="230"/>
      <c r="B13467" s="230"/>
      <c r="C13467" s="231"/>
      <c r="D13467" s="223"/>
      <c r="E13467" s="227"/>
      <c r="F13467" s="230"/>
      <c r="H13467" s="220"/>
      <c r="I13467" s="223"/>
    </row>
    <row r="13468" spans="1:9">
      <c r="A13468" s="230"/>
      <c r="B13468" s="230"/>
      <c r="C13468" s="231"/>
      <c r="D13468" s="223"/>
      <c r="E13468" s="227"/>
      <c r="F13468" s="230"/>
      <c r="H13468" s="220"/>
      <c r="I13468" s="223"/>
    </row>
    <row r="13469" spans="1:9">
      <c r="A13469" s="230"/>
      <c r="B13469" s="230"/>
      <c r="C13469" s="231"/>
      <c r="D13469" s="223"/>
      <c r="E13469" s="227"/>
      <c r="F13469" s="230"/>
      <c r="H13469" s="220"/>
      <c r="I13469" s="223"/>
    </row>
    <row r="13470" spans="1:9">
      <c r="A13470" s="230"/>
      <c r="B13470" s="230"/>
      <c r="C13470" s="231"/>
      <c r="D13470" s="223"/>
      <c r="E13470" s="227"/>
      <c r="F13470" s="230"/>
      <c r="H13470" s="220"/>
      <c r="I13470" s="223"/>
    </row>
    <row r="13471" spans="1:9">
      <c r="A13471" s="230"/>
      <c r="B13471" s="230"/>
      <c r="C13471" s="231"/>
      <c r="D13471" s="223"/>
      <c r="E13471" s="227"/>
      <c r="F13471" s="230"/>
      <c r="H13471" s="220"/>
      <c r="I13471" s="223"/>
    </row>
    <row r="13472" spans="1:9">
      <c r="A13472" s="230"/>
      <c r="B13472" s="230"/>
      <c r="C13472" s="231"/>
      <c r="D13472" s="223"/>
      <c r="E13472" s="227"/>
      <c r="F13472" s="230"/>
      <c r="H13472" s="220"/>
      <c r="I13472" s="223"/>
    </row>
    <row r="13473" spans="1:9">
      <c r="A13473" s="230"/>
      <c r="B13473" s="230"/>
      <c r="C13473" s="231"/>
      <c r="D13473" s="223"/>
      <c r="E13473" s="227"/>
      <c r="F13473" s="230"/>
      <c r="H13473" s="220"/>
      <c r="I13473" s="223"/>
    </row>
    <row r="13474" spans="1:9">
      <c r="A13474" s="230"/>
      <c r="B13474" s="230"/>
      <c r="C13474" s="231"/>
      <c r="D13474" s="223"/>
      <c r="E13474" s="227"/>
      <c r="F13474" s="230"/>
      <c r="H13474" s="220"/>
      <c r="I13474" s="223"/>
    </row>
    <row r="13475" spans="1:9">
      <c r="A13475" s="230"/>
      <c r="B13475" s="230"/>
      <c r="C13475" s="231"/>
      <c r="D13475" s="223"/>
      <c r="E13475" s="227"/>
      <c r="F13475" s="230"/>
      <c r="H13475" s="220"/>
      <c r="I13475" s="223"/>
    </row>
    <row r="13476" spans="1:9">
      <c r="A13476" s="230"/>
      <c r="B13476" s="230"/>
      <c r="C13476" s="231"/>
      <c r="D13476" s="223"/>
      <c r="E13476" s="227"/>
      <c r="F13476" s="230"/>
      <c r="H13476" s="220"/>
      <c r="I13476" s="223"/>
    </row>
    <row r="13477" spans="1:9">
      <c r="A13477" s="230"/>
      <c r="B13477" s="230"/>
      <c r="C13477" s="231"/>
      <c r="D13477" s="223"/>
      <c r="E13477" s="227"/>
      <c r="F13477" s="230"/>
      <c r="H13477" s="220"/>
      <c r="I13477" s="223"/>
    </row>
    <row r="13478" spans="1:9">
      <c r="A13478" s="230"/>
      <c r="B13478" s="230"/>
      <c r="C13478" s="231"/>
      <c r="D13478" s="223"/>
      <c r="E13478" s="227"/>
      <c r="F13478" s="230"/>
      <c r="H13478" s="220"/>
      <c r="I13478" s="223"/>
    </row>
    <row r="13479" spans="1:9">
      <c r="A13479" s="230"/>
      <c r="B13479" s="230"/>
      <c r="C13479" s="231"/>
      <c r="D13479" s="223"/>
      <c r="E13479" s="227"/>
      <c r="F13479" s="230"/>
      <c r="H13479" s="220"/>
      <c r="I13479" s="223"/>
    </row>
    <row r="13480" spans="1:9">
      <c r="A13480" s="230"/>
      <c r="B13480" s="230"/>
      <c r="C13480" s="231"/>
      <c r="D13480" s="223"/>
      <c r="E13480" s="227"/>
      <c r="F13480" s="230"/>
      <c r="H13480" s="220"/>
      <c r="I13480" s="223"/>
    </row>
    <row r="13481" spans="1:9">
      <c r="A13481" s="230"/>
      <c r="B13481" s="230"/>
      <c r="C13481" s="231"/>
      <c r="D13481" s="223"/>
      <c r="E13481" s="227"/>
      <c r="F13481" s="230"/>
      <c r="H13481" s="220"/>
      <c r="I13481" s="223"/>
    </row>
    <row r="13482" spans="1:9">
      <c r="A13482" s="230"/>
      <c r="B13482" s="230"/>
      <c r="C13482" s="231"/>
      <c r="D13482" s="223"/>
      <c r="E13482" s="227"/>
      <c r="F13482" s="230"/>
      <c r="H13482" s="220"/>
      <c r="I13482" s="223"/>
    </row>
    <row r="13483" spans="1:9">
      <c r="A13483" s="230"/>
      <c r="B13483" s="230"/>
      <c r="C13483" s="231"/>
      <c r="D13483" s="223"/>
      <c r="E13483" s="227"/>
      <c r="F13483" s="230"/>
      <c r="H13483" s="220"/>
      <c r="I13483" s="223"/>
    </row>
    <row r="13484" spans="1:9">
      <c r="A13484" s="230"/>
      <c r="B13484" s="230"/>
      <c r="C13484" s="231"/>
      <c r="D13484" s="223"/>
      <c r="E13484" s="227"/>
      <c r="F13484" s="230"/>
      <c r="H13484" s="220"/>
      <c r="I13484" s="223"/>
    </row>
    <row r="13485" spans="1:9">
      <c r="A13485" s="230"/>
      <c r="B13485" s="230"/>
      <c r="C13485" s="231"/>
      <c r="D13485" s="223"/>
      <c r="E13485" s="227"/>
      <c r="F13485" s="230"/>
      <c r="H13485" s="220"/>
      <c r="I13485" s="223"/>
    </row>
    <row r="13486" spans="1:9">
      <c r="A13486" s="230"/>
      <c r="B13486" s="230"/>
      <c r="C13486" s="231"/>
      <c r="D13486" s="223"/>
      <c r="E13486" s="227"/>
      <c r="F13486" s="230"/>
      <c r="H13486" s="220"/>
      <c r="I13486" s="223"/>
    </row>
    <row r="13487" spans="1:9">
      <c r="A13487" s="230"/>
      <c r="B13487" s="230"/>
      <c r="C13487" s="231"/>
      <c r="D13487" s="223"/>
      <c r="E13487" s="227"/>
      <c r="F13487" s="230"/>
      <c r="H13487" s="220"/>
      <c r="I13487" s="223"/>
    </row>
    <row r="13488" spans="1:9">
      <c r="A13488" s="230"/>
      <c r="B13488" s="230"/>
      <c r="C13488" s="231"/>
      <c r="D13488" s="223"/>
      <c r="E13488" s="227"/>
      <c r="F13488" s="230"/>
      <c r="H13488" s="220"/>
      <c r="I13488" s="223"/>
    </row>
    <row r="13489" spans="1:9">
      <c r="A13489" s="230"/>
      <c r="B13489" s="230"/>
      <c r="C13489" s="231"/>
      <c r="D13489" s="223"/>
      <c r="E13489" s="227"/>
      <c r="F13489" s="230"/>
      <c r="H13489" s="220"/>
      <c r="I13489" s="223"/>
    </row>
    <row r="13490" spans="1:9">
      <c r="A13490" s="230"/>
      <c r="B13490" s="230"/>
      <c r="C13490" s="231"/>
      <c r="D13490" s="223"/>
      <c r="E13490" s="227"/>
      <c r="F13490" s="230"/>
      <c r="H13490" s="220"/>
      <c r="I13490" s="223"/>
    </row>
    <row r="13491" spans="1:9">
      <c r="A13491" s="230"/>
      <c r="B13491" s="230"/>
      <c r="C13491" s="231"/>
      <c r="D13491" s="223"/>
      <c r="E13491" s="227"/>
      <c r="F13491" s="230"/>
      <c r="H13491" s="220"/>
      <c r="I13491" s="223"/>
    </row>
    <row r="13492" spans="1:9">
      <c r="A13492" s="230"/>
      <c r="B13492" s="230"/>
      <c r="C13492" s="231"/>
      <c r="D13492" s="223"/>
      <c r="E13492" s="227"/>
      <c r="F13492" s="230"/>
      <c r="H13492" s="220"/>
      <c r="I13492" s="223"/>
    </row>
    <row r="13493" spans="1:9">
      <c r="A13493" s="230"/>
      <c r="B13493" s="230"/>
      <c r="C13493" s="231"/>
      <c r="D13493" s="223"/>
      <c r="E13493" s="227"/>
      <c r="F13493" s="230"/>
      <c r="H13493" s="220"/>
      <c r="I13493" s="223"/>
    </row>
    <row r="13494" spans="1:9">
      <c r="A13494" s="230"/>
      <c r="B13494" s="230"/>
      <c r="C13494" s="231"/>
      <c r="D13494" s="223"/>
      <c r="E13494" s="227"/>
      <c r="F13494" s="230"/>
      <c r="H13494" s="220"/>
      <c r="I13494" s="223"/>
    </row>
    <row r="13495" spans="1:9">
      <c r="A13495" s="230"/>
      <c r="B13495" s="230"/>
      <c r="C13495" s="231"/>
      <c r="D13495" s="223"/>
      <c r="E13495" s="227"/>
      <c r="F13495" s="230"/>
      <c r="H13495" s="220"/>
      <c r="I13495" s="223"/>
    </row>
    <row r="13496" spans="1:9">
      <c r="A13496" s="230"/>
      <c r="B13496" s="230"/>
      <c r="C13496" s="231"/>
      <c r="D13496" s="223"/>
      <c r="E13496" s="227"/>
      <c r="F13496" s="230"/>
      <c r="H13496" s="220"/>
      <c r="I13496" s="223"/>
    </row>
    <row r="13497" spans="1:9">
      <c r="A13497" s="230"/>
      <c r="B13497" s="230"/>
      <c r="C13497" s="231"/>
      <c r="D13497" s="223"/>
      <c r="E13497" s="227"/>
      <c r="F13497" s="230"/>
      <c r="H13497" s="220"/>
      <c r="I13497" s="223"/>
    </row>
    <row r="13498" spans="1:9">
      <c r="A13498" s="230"/>
      <c r="B13498" s="230"/>
      <c r="C13498" s="231"/>
      <c r="D13498" s="223"/>
      <c r="E13498" s="227"/>
      <c r="F13498" s="230"/>
      <c r="H13498" s="220"/>
      <c r="I13498" s="223"/>
    </row>
    <row r="13499" spans="1:9">
      <c r="A13499" s="230"/>
      <c r="B13499" s="230"/>
      <c r="C13499" s="231"/>
      <c r="D13499" s="223"/>
      <c r="E13499" s="227"/>
      <c r="F13499" s="230"/>
      <c r="H13499" s="220"/>
      <c r="I13499" s="223"/>
    </row>
    <row r="13500" spans="1:9">
      <c r="A13500" s="230"/>
      <c r="B13500" s="230"/>
      <c r="C13500" s="231"/>
      <c r="D13500" s="223"/>
      <c r="E13500" s="227"/>
      <c r="F13500" s="230"/>
      <c r="H13500" s="220"/>
      <c r="I13500" s="223"/>
    </row>
    <row r="13501" spans="1:9">
      <c r="A13501" s="230"/>
      <c r="B13501" s="230"/>
      <c r="C13501" s="231"/>
      <c r="D13501" s="223"/>
      <c r="E13501" s="227"/>
      <c r="F13501" s="230"/>
      <c r="H13501" s="220"/>
      <c r="I13501" s="223"/>
    </row>
    <row r="13502" spans="1:9">
      <c r="A13502" s="230"/>
      <c r="B13502" s="230"/>
      <c r="C13502" s="231"/>
      <c r="D13502" s="223"/>
      <c r="E13502" s="227"/>
      <c r="F13502" s="230"/>
      <c r="H13502" s="220"/>
      <c r="I13502" s="223"/>
    </row>
    <row r="13503" spans="1:9">
      <c r="A13503" s="230"/>
      <c r="B13503" s="230"/>
      <c r="C13503" s="231"/>
      <c r="D13503" s="223"/>
      <c r="E13503" s="227"/>
      <c r="F13503" s="230"/>
      <c r="H13503" s="220"/>
      <c r="I13503" s="223"/>
    </row>
    <row r="13504" spans="1:9">
      <c r="A13504" s="230"/>
      <c r="B13504" s="230"/>
      <c r="C13504" s="231"/>
      <c r="D13504" s="223"/>
      <c r="E13504" s="227"/>
      <c r="F13504" s="230"/>
      <c r="H13504" s="220"/>
      <c r="I13504" s="223"/>
    </row>
    <row r="13505" spans="1:9">
      <c r="A13505" s="230"/>
      <c r="B13505" s="230"/>
      <c r="C13505" s="231"/>
      <c r="D13505" s="223"/>
      <c r="E13505" s="227"/>
      <c r="F13505" s="230"/>
      <c r="H13505" s="220"/>
      <c r="I13505" s="223"/>
    </row>
    <row r="13506" spans="1:9">
      <c r="A13506" s="230"/>
      <c r="B13506" s="230"/>
      <c r="C13506" s="231"/>
      <c r="D13506" s="223"/>
      <c r="E13506" s="227"/>
      <c r="F13506" s="230"/>
      <c r="H13506" s="220"/>
      <c r="I13506" s="223"/>
    </row>
    <row r="13507" spans="1:9">
      <c r="A13507" s="230"/>
      <c r="B13507" s="230"/>
      <c r="C13507" s="231"/>
      <c r="D13507" s="223"/>
      <c r="E13507" s="227"/>
      <c r="F13507" s="230"/>
      <c r="H13507" s="220"/>
      <c r="I13507" s="223"/>
    </row>
    <row r="13508" spans="1:9">
      <c r="A13508" s="230"/>
      <c r="B13508" s="230"/>
      <c r="C13508" s="231"/>
      <c r="D13508" s="223"/>
      <c r="E13508" s="227"/>
      <c r="F13508" s="230"/>
      <c r="H13508" s="220"/>
      <c r="I13508" s="223"/>
    </row>
    <row r="13509" spans="1:9">
      <c r="A13509" s="230"/>
      <c r="B13509" s="230"/>
      <c r="C13509" s="231"/>
      <c r="D13509" s="223"/>
      <c r="E13509" s="227"/>
      <c r="F13509" s="230"/>
      <c r="H13509" s="220"/>
      <c r="I13509" s="223"/>
    </row>
    <row r="13510" spans="1:9">
      <c r="A13510" s="230"/>
      <c r="B13510" s="230"/>
      <c r="C13510" s="231"/>
      <c r="D13510" s="223"/>
      <c r="E13510" s="227"/>
      <c r="F13510" s="230"/>
      <c r="H13510" s="220"/>
      <c r="I13510" s="223"/>
    </row>
    <row r="13511" spans="1:9">
      <c r="A13511" s="230"/>
      <c r="B13511" s="230"/>
      <c r="C13511" s="231"/>
      <c r="D13511" s="223"/>
      <c r="E13511" s="227"/>
      <c r="F13511" s="230"/>
      <c r="H13511" s="220"/>
      <c r="I13511" s="223"/>
    </row>
    <row r="13512" spans="1:9">
      <c r="A13512" s="230"/>
      <c r="B13512" s="230"/>
      <c r="C13512" s="231"/>
      <c r="D13512" s="223"/>
      <c r="E13512" s="227"/>
      <c r="F13512" s="230"/>
      <c r="H13512" s="220"/>
      <c r="I13512" s="223"/>
    </row>
    <row r="13513" spans="1:9">
      <c r="A13513" s="230"/>
      <c r="B13513" s="230"/>
      <c r="C13513" s="231"/>
      <c r="D13513" s="223"/>
      <c r="E13513" s="227"/>
      <c r="F13513" s="230"/>
      <c r="H13513" s="220"/>
      <c r="I13513" s="223"/>
    </row>
    <row r="13514" spans="1:9">
      <c r="A13514" s="230"/>
      <c r="B13514" s="230"/>
      <c r="C13514" s="231"/>
      <c r="D13514" s="223"/>
      <c r="E13514" s="227"/>
      <c r="F13514" s="230"/>
      <c r="H13514" s="220"/>
      <c r="I13514" s="223"/>
    </row>
    <row r="13515" spans="1:9">
      <c r="A13515" s="230"/>
      <c r="B13515" s="230"/>
      <c r="C13515" s="231"/>
      <c r="D13515" s="223"/>
      <c r="E13515" s="227"/>
      <c r="F13515" s="230"/>
      <c r="H13515" s="220"/>
      <c r="I13515" s="223"/>
    </row>
    <row r="13516" spans="1:9">
      <c r="A13516" s="230"/>
      <c r="B13516" s="230"/>
      <c r="C13516" s="231"/>
      <c r="D13516" s="223"/>
      <c r="E13516" s="227"/>
      <c r="F13516" s="230"/>
      <c r="H13516" s="220"/>
      <c r="I13516" s="223"/>
    </row>
    <row r="13517" spans="1:9">
      <c r="A13517" s="230"/>
      <c r="B13517" s="230"/>
      <c r="C13517" s="231"/>
      <c r="D13517" s="223"/>
      <c r="E13517" s="227"/>
      <c r="F13517" s="230"/>
      <c r="H13517" s="220"/>
      <c r="I13517" s="223"/>
    </row>
    <row r="13518" spans="1:9">
      <c r="A13518" s="230"/>
      <c r="B13518" s="230"/>
      <c r="C13518" s="231"/>
      <c r="D13518" s="223"/>
      <c r="E13518" s="227"/>
      <c r="F13518" s="230"/>
      <c r="H13518" s="220"/>
      <c r="I13518" s="223"/>
    </row>
    <row r="13519" spans="1:9">
      <c r="A13519" s="230"/>
      <c r="B13519" s="230"/>
      <c r="C13519" s="231"/>
      <c r="D13519" s="223"/>
      <c r="E13519" s="227"/>
      <c r="F13519" s="230"/>
      <c r="H13519" s="220"/>
      <c r="I13519" s="223"/>
    </row>
    <row r="13520" spans="1:9">
      <c r="A13520" s="230"/>
      <c r="B13520" s="230"/>
      <c r="C13520" s="231"/>
      <c r="D13520" s="223"/>
      <c r="E13520" s="227"/>
      <c r="F13520" s="230"/>
      <c r="H13520" s="220"/>
      <c r="I13520" s="223"/>
    </row>
    <row r="13521" spans="1:9">
      <c r="A13521" s="230"/>
      <c r="B13521" s="230"/>
      <c r="C13521" s="231"/>
      <c r="D13521" s="223"/>
      <c r="E13521" s="227"/>
      <c r="F13521" s="230"/>
      <c r="H13521" s="220"/>
      <c r="I13521" s="223"/>
    </row>
    <row r="13522" spans="1:9">
      <c r="A13522" s="230"/>
      <c r="B13522" s="230"/>
      <c r="C13522" s="231"/>
      <c r="D13522" s="223"/>
      <c r="E13522" s="227"/>
      <c r="F13522" s="230"/>
      <c r="H13522" s="220"/>
      <c r="I13522" s="223"/>
    </row>
    <row r="13523" spans="1:9">
      <c r="A13523" s="230"/>
      <c r="B13523" s="230"/>
      <c r="C13523" s="231"/>
      <c r="D13523" s="223"/>
      <c r="E13523" s="227"/>
      <c r="F13523" s="230"/>
      <c r="H13523" s="220"/>
      <c r="I13523" s="223"/>
    </row>
    <row r="13524" spans="1:9">
      <c r="A13524" s="230"/>
      <c r="B13524" s="230"/>
      <c r="C13524" s="231"/>
      <c r="D13524" s="223"/>
      <c r="E13524" s="227"/>
      <c r="F13524" s="230"/>
      <c r="H13524" s="220"/>
      <c r="I13524" s="223"/>
    </row>
    <row r="13525" spans="1:9">
      <c r="A13525" s="230"/>
      <c r="B13525" s="230"/>
      <c r="C13525" s="231"/>
      <c r="D13525" s="223"/>
      <c r="E13525" s="227"/>
      <c r="F13525" s="230"/>
      <c r="H13525" s="220"/>
      <c r="I13525" s="223"/>
    </row>
    <row r="13526" spans="1:9">
      <c r="A13526" s="230"/>
      <c r="B13526" s="230"/>
      <c r="C13526" s="231"/>
      <c r="D13526" s="223"/>
      <c r="E13526" s="227"/>
      <c r="F13526" s="230"/>
      <c r="H13526" s="220"/>
      <c r="I13526" s="223"/>
    </row>
    <row r="13527" spans="1:9">
      <c r="A13527" s="230"/>
      <c r="B13527" s="230"/>
      <c r="C13527" s="231"/>
      <c r="D13527" s="223"/>
      <c r="E13527" s="227"/>
      <c r="F13527" s="230"/>
      <c r="H13527" s="220"/>
      <c r="I13527" s="223"/>
    </row>
    <row r="13528" spans="1:9">
      <c r="A13528" s="230"/>
      <c r="B13528" s="230"/>
      <c r="C13528" s="231"/>
      <c r="D13528" s="223"/>
      <c r="E13528" s="227"/>
      <c r="F13528" s="230"/>
      <c r="H13528" s="220"/>
      <c r="I13528" s="223"/>
    </row>
    <row r="13529" spans="1:9">
      <c r="A13529" s="230"/>
      <c r="B13529" s="230"/>
      <c r="C13529" s="231"/>
      <c r="D13529" s="223"/>
      <c r="E13529" s="227"/>
      <c r="F13529" s="230"/>
      <c r="H13529" s="220"/>
      <c r="I13529" s="223"/>
    </row>
    <row r="13530" spans="1:9">
      <c r="A13530" s="230"/>
      <c r="B13530" s="230"/>
      <c r="C13530" s="231"/>
      <c r="D13530" s="223"/>
      <c r="E13530" s="227"/>
      <c r="F13530" s="230"/>
      <c r="H13530" s="220"/>
      <c r="I13530" s="223"/>
    </row>
    <row r="13531" spans="1:9">
      <c r="A13531" s="230"/>
      <c r="B13531" s="230"/>
      <c r="C13531" s="231"/>
      <c r="D13531" s="223"/>
      <c r="E13531" s="227"/>
      <c r="F13531" s="230"/>
      <c r="H13531" s="220"/>
      <c r="I13531" s="223"/>
    </row>
    <row r="13532" spans="1:9">
      <c r="A13532" s="230"/>
      <c r="B13532" s="230"/>
      <c r="C13532" s="231"/>
      <c r="D13532" s="223"/>
      <c r="E13532" s="227"/>
      <c r="F13532" s="230"/>
      <c r="H13532" s="220"/>
      <c r="I13532" s="223"/>
    </row>
    <row r="13533" spans="1:9">
      <c r="A13533" s="230"/>
      <c r="B13533" s="230"/>
      <c r="C13533" s="231"/>
      <c r="D13533" s="223"/>
      <c r="E13533" s="227"/>
      <c r="F13533" s="230"/>
      <c r="H13533" s="220"/>
      <c r="I13533" s="223"/>
    </row>
    <row r="13534" spans="1:9">
      <c r="A13534" s="230"/>
      <c r="B13534" s="230"/>
      <c r="C13534" s="231"/>
      <c r="D13534" s="223"/>
      <c r="E13534" s="227"/>
      <c r="F13534" s="230"/>
      <c r="H13534" s="220"/>
      <c r="I13534" s="223"/>
    </row>
    <row r="13535" spans="1:9">
      <c r="A13535" s="230"/>
      <c r="B13535" s="230"/>
      <c r="C13535" s="231"/>
      <c r="D13535" s="223"/>
      <c r="E13535" s="227"/>
      <c r="F13535" s="230"/>
      <c r="H13535" s="220"/>
      <c r="I13535" s="223"/>
    </row>
    <row r="13536" spans="1:9">
      <c r="A13536" s="230"/>
      <c r="B13536" s="230"/>
      <c r="C13536" s="231"/>
      <c r="D13536" s="223"/>
      <c r="E13536" s="227"/>
      <c r="F13536" s="230"/>
      <c r="H13536" s="220"/>
      <c r="I13536" s="223"/>
    </row>
    <row r="13537" spans="1:9">
      <c r="A13537" s="230"/>
      <c r="B13537" s="230"/>
      <c r="C13537" s="231"/>
      <c r="D13537" s="223"/>
      <c r="E13537" s="227"/>
      <c r="F13537" s="230"/>
      <c r="H13537" s="220"/>
      <c r="I13537" s="223"/>
    </row>
    <row r="13538" spans="1:9">
      <c r="A13538" s="230"/>
      <c r="B13538" s="230"/>
      <c r="C13538" s="231"/>
      <c r="D13538" s="223"/>
      <c r="E13538" s="227"/>
      <c r="F13538" s="230"/>
      <c r="H13538" s="220"/>
      <c r="I13538" s="223"/>
    </row>
    <row r="13539" spans="1:9">
      <c r="A13539" s="230"/>
      <c r="B13539" s="230"/>
      <c r="C13539" s="231"/>
      <c r="D13539" s="223"/>
      <c r="E13539" s="227"/>
      <c r="F13539" s="230"/>
      <c r="H13539" s="220"/>
      <c r="I13539" s="223"/>
    </row>
    <row r="13540" spans="1:9">
      <c r="A13540" s="230"/>
      <c r="B13540" s="230"/>
      <c r="C13540" s="231"/>
      <c r="D13540" s="223"/>
      <c r="E13540" s="227"/>
      <c r="F13540" s="230"/>
      <c r="H13540" s="220"/>
      <c r="I13540" s="223"/>
    </row>
    <row r="13541" spans="1:9">
      <c r="A13541" s="230"/>
      <c r="B13541" s="230"/>
      <c r="C13541" s="231"/>
      <c r="D13541" s="223"/>
      <c r="E13541" s="227"/>
      <c r="F13541" s="230"/>
      <c r="H13541" s="220"/>
      <c r="I13541" s="223"/>
    </row>
    <row r="13542" spans="1:9">
      <c r="A13542" s="230"/>
      <c r="B13542" s="230"/>
      <c r="C13542" s="231"/>
      <c r="D13542" s="223"/>
      <c r="E13542" s="227"/>
      <c r="F13542" s="230"/>
      <c r="H13542" s="220"/>
      <c r="I13542" s="223"/>
    </row>
    <row r="13543" spans="1:9">
      <c r="A13543" s="230"/>
      <c r="B13543" s="230"/>
      <c r="C13543" s="231"/>
      <c r="D13543" s="223"/>
      <c r="E13543" s="227"/>
      <c r="F13543" s="230"/>
      <c r="H13543" s="220"/>
      <c r="I13543" s="223"/>
    </row>
    <row r="13544" spans="1:9">
      <c r="A13544" s="230"/>
      <c r="B13544" s="230"/>
      <c r="C13544" s="231"/>
      <c r="D13544" s="223"/>
      <c r="E13544" s="227"/>
      <c r="F13544" s="230"/>
      <c r="H13544" s="220"/>
      <c r="I13544" s="223"/>
    </row>
    <row r="13545" spans="1:9">
      <c r="A13545" s="230"/>
      <c r="B13545" s="230"/>
      <c r="C13545" s="231"/>
      <c r="D13545" s="223"/>
      <c r="E13545" s="227"/>
      <c r="F13545" s="230"/>
      <c r="H13545" s="220"/>
      <c r="I13545" s="223"/>
    </row>
    <row r="13546" spans="1:9">
      <c r="A13546" s="230"/>
      <c r="B13546" s="230"/>
      <c r="C13546" s="231"/>
      <c r="D13546" s="223"/>
      <c r="E13546" s="227"/>
      <c r="F13546" s="230"/>
      <c r="H13546" s="220"/>
      <c r="I13546" s="223"/>
    </row>
    <row r="13547" spans="1:9">
      <c r="A13547" s="230"/>
      <c r="B13547" s="230"/>
      <c r="C13547" s="231"/>
      <c r="D13547" s="223"/>
      <c r="E13547" s="227"/>
      <c r="F13547" s="230"/>
      <c r="H13547" s="220"/>
      <c r="I13547" s="223"/>
    </row>
    <row r="13548" spans="1:9">
      <c r="A13548" s="230"/>
      <c r="B13548" s="230"/>
      <c r="C13548" s="231"/>
      <c r="D13548" s="223"/>
      <c r="E13548" s="227"/>
      <c r="F13548" s="230"/>
      <c r="H13548" s="220"/>
      <c r="I13548" s="223"/>
    </row>
    <row r="13549" spans="1:9">
      <c r="A13549" s="230"/>
      <c r="B13549" s="230"/>
      <c r="C13549" s="231"/>
      <c r="D13549" s="223"/>
      <c r="E13549" s="227"/>
      <c r="F13549" s="230"/>
      <c r="H13549" s="220"/>
      <c r="I13549" s="223"/>
    </row>
    <row r="13550" spans="1:9">
      <c r="A13550" s="230"/>
      <c r="B13550" s="230"/>
      <c r="C13550" s="231"/>
      <c r="D13550" s="223"/>
      <c r="E13550" s="227"/>
      <c r="F13550" s="230"/>
      <c r="H13550" s="220"/>
      <c r="I13550" s="223"/>
    </row>
    <row r="13551" spans="1:9">
      <c r="A13551" s="230"/>
      <c r="B13551" s="230"/>
      <c r="C13551" s="231"/>
      <c r="D13551" s="223"/>
      <c r="E13551" s="227"/>
      <c r="F13551" s="230"/>
      <c r="H13551" s="220"/>
      <c r="I13551" s="223"/>
    </row>
    <row r="13552" spans="1:9">
      <c r="A13552" s="230"/>
      <c r="B13552" s="230"/>
      <c r="C13552" s="231"/>
      <c r="D13552" s="223"/>
      <c r="E13552" s="227"/>
      <c r="F13552" s="230"/>
      <c r="H13552" s="220"/>
      <c r="I13552" s="223"/>
    </row>
    <row r="13553" spans="1:9">
      <c r="A13553" s="230"/>
      <c r="B13553" s="230"/>
      <c r="C13553" s="231"/>
      <c r="D13553" s="223"/>
      <c r="E13553" s="227"/>
      <c r="F13553" s="230"/>
      <c r="H13553" s="220"/>
      <c r="I13553" s="223"/>
    </row>
    <row r="13554" spans="1:9">
      <c r="A13554" s="230"/>
      <c r="B13554" s="230"/>
      <c r="C13554" s="231"/>
      <c r="D13554" s="223"/>
      <c r="E13554" s="227"/>
      <c r="F13554" s="230"/>
      <c r="H13554" s="220"/>
      <c r="I13554" s="223"/>
    </row>
    <row r="13555" spans="1:9">
      <c r="A13555" s="230"/>
      <c r="B13555" s="230"/>
      <c r="C13555" s="231"/>
      <c r="D13555" s="223"/>
      <c r="E13555" s="227"/>
      <c r="F13555" s="230"/>
      <c r="H13555" s="220"/>
      <c r="I13555" s="223"/>
    </row>
    <row r="13556" spans="1:9">
      <c r="A13556" s="230"/>
      <c r="B13556" s="230"/>
      <c r="C13556" s="231"/>
      <c r="D13556" s="223"/>
      <c r="E13556" s="227"/>
      <c r="F13556" s="230"/>
      <c r="H13556" s="220"/>
      <c r="I13556" s="223"/>
    </row>
    <row r="13557" spans="1:9">
      <c r="A13557" s="230"/>
      <c r="B13557" s="230"/>
      <c r="C13557" s="231"/>
      <c r="D13557" s="223"/>
      <c r="E13557" s="227"/>
      <c r="F13557" s="230"/>
      <c r="H13557" s="220"/>
      <c r="I13557" s="223"/>
    </row>
    <row r="13558" spans="1:9">
      <c r="A13558" s="230"/>
      <c r="B13558" s="230"/>
      <c r="C13558" s="231"/>
      <c r="D13558" s="223"/>
      <c r="E13558" s="227"/>
      <c r="F13558" s="230"/>
      <c r="H13558" s="220"/>
      <c r="I13558" s="223"/>
    </row>
    <row r="13559" spans="1:9">
      <c r="A13559" s="230"/>
      <c r="B13559" s="230"/>
      <c r="C13559" s="231"/>
      <c r="D13559" s="223"/>
      <c r="E13559" s="227"/>
      <c r="F13559" s="230"/>
      <c r="H13559" s="220"/>
      <c r="I13559" s="223"/>
    </row>
    <row r="13560" spans="1:9">
      <c r="A13560" s="230"/>
      <c r="B13560" s="230"/>
      <c r="C13560" s="231"/>
      <c r="D13560" s="223"/>
      <c r="E13560" s="227"/>
      <c r="F13560" s="230"/>
      <c r="H13560" s="220"/>
      <c r="I13560" s="223"/>
    </row>
    <row r="13561" spans="1:9">
      <c r="A13561" s="230"/>
      <c r="B13561" s="230"/>
      <c r="C13561" s="231"/>
      <c r="D13561" s="223"/>
      <c r="E13561" s="227"/>
      <c r="F13561" s="230"/>
      <c r="H13561" s="220"/>
      <c r="I13561" s="223"/>
    </row>
    <row r="13562" spans="1:9">
      <c r="A13562" s="230"/>
      <c r="B13562" s="230"/>
      <c r="C13562" s="231"/>
      <c r="D13562" s="223"/>
      <c r="E13562" s="227"/>
      <c r="F13562" s="230"/>
      <c r="H13562" s="220"/>
      <c r="I13562" s="223"/>
    </row>
    <row r="13563" spans="1:9">
      <c r="A13563" s="230"/>
      <c r="B13563" s="230"/>
      <c r="C13563" s="231"/>
      <c r="D13563" s="223"/>
      <c r="E13563" s="227"/>
      <c r="F13563" s="230"/>
      <c r="H13563" s="220"/>
      <c r="I13563" s="223"/>
    </row>
    <row r="13564" spans="1:9">
      <c r="A13564" s="230"/>
      <c r="B13564" s="230"/>
      <c r="C13564" s="231"/>
      <c r="D13564" s="223"/>
      <c r="E13564" s="227"/>
      <c r="F13564" s="230"/>
      <c r="H13564" s="220"/>
      <c r="I13564" s="223"/>
    </row>
    <row r="13565" spans="1:9">
      <c r="A13565" s="230"/>
      <c r="B13565" s="230"/>
      <c r="C13565" s="231"/>
      <c r="D13565" s="223"/>
      <c r="E13565" s="227"/>
      <c r="F13565" s="230"/>
      <c r="H13565" s="220"/>
      <c r="I13565" s="223"/>
    </row>
    <row r="13566" spans="1:9">
      <c r="A13566" s="230"/>
      <c r="B13566" s="230"/>
      <c r="C13566" s="231"/>
      <c r="D13566" s="223"/>
      <c r="E13566" s="227"/>
      <c r="F13566" s="230"/>
      <c r="H13566" s="220"/>
      <c r="I13566" s="223"/>
    </row>
    <row r="13567" spans="1:9">
      <c r="A13567" s="230"/>
      <c r="B13567" s="230"/>
      <c r="C13567" s="231"/>
      <c r="D13567" s="223"/>
      <c r="E13567" s="227"/>
      <c r="F13567" s="230"/>
      <c r="H13567" s="220"/>
      <c r="I13567" s="223"/>
    </row>
    <row r="13568" spans="1:9">
      <c r="A13568" s="230"/>
      <c r="B13568" s="230"/>
      <c r="C13568" s="231"/>
      <c r="D13568" s="223"/>
      <c r="E13568" s="227"/>
      <c r="F13568" s="230"/>
      <c r="H13568" s="220"/>
      <c r="I13568" s="223"/>
    </row>
    <row r="13569" spans="1:9">
      <c r="A13569" s="230"/>
      <c r="B13569" s="230"/>
      <c r="C13569" s="231"/>
      <c r="D13569" s="223"/>
      <c r="E13569" s="227"/>
      <c r="F13569" s="230"/>
      <c r="H13569" s="220"/>
      <c r="I13569" s="223"/>
    </row>
    <row r="13570" spans="1:9">
      <c r="A13570" s="230"/>
      <c r="B13570" s="230"/>
      <c r="C13570" s="231"/>
      <c r="D13570" s="223"/>
      <c r="E13570" s="227"/>
      <c r="F13570" s="230"/>
      <c r="H13570" s="220"/>
      <c r="I13570" s="223"/>
    </row>
    <row r="13571" spans="1:9">
      <c r="A13571" s="230"/>
      <c r="B13571" s="230"/>
      <c r="C13571" s="231"/>
      <c r="D13571" s="223"/>
      <c r="E13571" s="227"/>
      <c r="F13571" s="230"/>
      <c r="H13571" s="220"/>
      <c r="I13571" s="223"/>
    </row>
    <row r="13572" spans="1:9">
      <c r="A13572" s="230"/>
      <c r="B13572" s="230"/>
      <c r="C13572" s="231"/>
      <c r="D13572" s="223"/>
      <c r="E13572" s="227"/>
      <c r="F13572" s="230"/>
      <c r="H13572" s="220"/>
      <c r="I13572" s="223"/>
    </row>
    <row r="13573" spans="1:9">
      <c r="A13573" s="230"/>
      <c r="B13573" s="230"/>
      <c r="C13573" s="231"/>
      <c r="D13573" s="223"/>
      <c r="E13573" s="227"/>
      <c r="F13573" s="230"/>
      <c r="H13573" s="220"/>
      <c r="I13573" s="223"/>
    </row>
    <row r="13574" spans="1:9">
      <c r="A13574" s="230"/>
      <c r="B13574" s="230"/>
      <c r="C13574" s="231"/>
      <c r="D13574" s="223"/>
      <c r="E13574" s="227"/>
      <c r="F13574" s="230"/>
      <c r="H13574" s="220"/>
      <c r="I13574" s="223"/>
    </row>
    <row r="13575" spans="1:9">
      <c r="A13575" s="230"/>
      <c r="B13575" s="230"/>
      <c r="C13575" s="231"/>
      <c r="D13575" s="223"/>
      <c r="E13575" s="227"/>
      <c r="F13575" s="230"/>
      <c r="H13575" s="220"/>
      <c r="I13575" s="223"/>
    </row>
    <row r="13576" spans="1:9">
      <c r="A13576" s="230"/>
      <c r="B13576" s="230"/>
      <c r="C13576" s="231"/>
      <c r="D13576" s="223"/>
      <c r="E13576" s="227"/>
      <c r="F13576" s="230"/>
      <c r="H13576" s="220"/>
      <c r="I13576" s="223"/>
    </row>
    <row r="13577" spans="1:9">
      <c r="A13577" s="230"/>
      <c r="B13577" s="230"/>
      <c r="C13577" s="231"/>
      <c r="D13577" s="223"/>
      <c r="E13577" s="227"/>
      <c r="F13577" s="230"/>
      <c r="H13577" s="220"/>
      <c r="I13577" s="223"/>
    </row>
    <row r="13578" spans="1:9">
      <c r="A13578" s="230"/>
      <c r="B13578" s="230"/>
      <c r="C13578" s="231"/>
      <c r="D13578" s="223"/>
      <c r="E13578" s="227"/>
      <c r="F13578" s="230"/>
      <c r="H13578" s="220"/>
      <c r="I13578" s="223"/>
    </row>
    <row r="13579" spans="1:9">
      <c r="A13579" s="230"/>
      <c r="B13579" s="230"/>
      <c r="C13579" s="231"/>
      <c r="D13579" s="223"/>
      <c r="E13579" s="227"/>
      <c r="F13579" s="230"/>
      <c r="H13579" s="220"/>
      <c r="I13579" s="223"/>
    </row>
    <row r="13580" spans="1:9">
      <c r="A13580" s="230"/>
      <c r="B13580" s="230"/>
      <c r="C13580" s="231"/>
      <c r="D13580" s="223"/>
      <c r="E13580" s="227"/>
      <c r="F13580" s="230"/>
      <c r="H13580" s="220"/>
      <c r="I13580" s="223"/>
    </row>
    <row r="13581" spans="1:9">
      <c r="A13581" s="230"/>
      <c r="B13581" s="230"/>
      <c r="C13581" s="231"/>
      <c r="D13581" s="223"/>
      <c r="E13581" s="227"/>
      <c r="F13581" s="230"/>
      <c r="H13581" s="220"/>
      <c r="I13581" s="223"/>
    </row>
    <row r="13582" spans="1:9">
      <c r="A13582" s="230"/>
      <c r="B13582" s="230"/>
      <c r="C13582" s="231"/>
      <c r="D13582" s="223"/>
      <c r="E13582" s="227"/>
      <c r="F13582" s="230"/>
      <c r="H13582" s="220"/>
      <c r="I13582" s="223"/>
    </row>
    <row r="13583" spans="1:9">
      <c r="A13583" s="230"/>
      <c r="B13583" s="230"/>
      <c r="C13583" s="231"/>
      <c r="D13583" s="223"/>
      <c r="E13583" s="227"/>
      <c r="F13583" s="230"/>
      <c r="H13583" s="220"/>
      <c r="I13583" s="223"/>
    </row>
    <row r="13584" spans="1:9">
      <c r="A13584" s="230"/>
      <c r="B13584" s="230"/>
      <c r="C13584" s="231"/>
      <c r="D13584" s="223"/>
      <c r="E13584" s="227"/>
      <c r="F13584" s="230"/>
      <c r="H13584" s="220"/>
      <c r="I13584" s="223"/>
    </row>
    <row r="13585" spans="1:9">
      <c r="A13585" s="230"/>
      <c r="B13585" s="230"/>
      <c r="C13585" s="231"/>
      <c r="D13585" s="223"/>
      <c r="E13585" s="227"/>
      <c r="F13585" s="230"/>
      <c r="H13585" s="220"/>
      <c r="I13585" s="223"/>
    </row>
    <row r="13586" spans="1:9">
      <c r="A13586" s="230"/>
      <c r="B13586" s="230"/>
      <c r="C13586" s="231"/>
      <c r="D13586" s="223"/>
      <c r="E13586" s="227"/>
      <c r="F13586" s="230"/>
      <c r="H13586" s="220"/>
      <c r="I13586" s="223"/>
    </row>
    <row r="13587" spans="1:9">
      <c r="A13587" s="230"/>
      <c r="B13587" s="230"/>
      <c r="C13587" s="231"/>
      <c r="D13587" s="223"/>
      <c r="E13587" s="227"/>
      <c r="F13587" s="230"/>
      <c r="H13587" s="220"/>
      <c r="I13587" s="223"/>
    </row>
    <row r="13588" spans="1:9">
      <c r="A13588" s="230"/>
      <c r="B13588" s="230"/>
      <c r="C13588" s="231"/>
      <c r="D13588" s="223"/>
      <c r="E13588" s="227"/>
      <c r="F13588" s="230"/>
      <c r="H13588" s="220"/>
      <c r="I13588" s="223"/>
    </row>
    <row r="13589" spans="1:9">
      <c r="A13589" s="230"/>
      <c r="B13589" s="230"/>
      <c r="C13589" s="231"/>
      <c r="D13589" s="223"/>
      <c r="E13589" s="227"/>
      <c r="F13589" s="230"/>
      <c r="H13589" s="220"/>
      <c r="I13589" s="223"/>
    </row>
    <row r="13590" spans="1:9">
      <c r="A13590" s="230"/>
      <c r="B13590" s="230"/>
      <c r="C13590" s="231"/>
      <c r="D13590" s="223"/>
      <c r="E13590" s="227"/>
      <c r="F13590" s="230"/>
      <c r="H13590" s="220"/>
      <c r="I13590" s="223"/>
    </row>
    <row r="13591" spans="1:9">
      <c r="A13591" s="230"/>
      <c r="B13591" s="230"/>
      <c r="C13591" s="231"/>
      <c r="D13591" s="223"/>
      <c r="E13591" s="227"/>
      <c r="F13591" s="230"/>
      <c r="H13591" s="220"/>
      <c r="I13591" s="223"/>
    </row>
    <row r="13592" spans="1:9">
      <c r="A13592" s="230"/>
      <c r="B13592" s="230"/>
      <c r="C13592" s="231"/>
      <c r="D13592" s="223"/>
      <c r="E13592" s="227"/>
      <c r="F13592" s="230"/>
      <c r="H13592" s="220"/>
      <c r="I13592" s="223"/>
    </row>
    <row r="13593" spans="1:9">
      <c r="A13593" s="230"/>
      <c r="B13593" s="230"/>
      <c r="C13593" s="231"/>
      <c r="D13593" s="223"/>
      <c r="E13593" s="227"/>
      <c r="F13593" s="230"/>
      <c r="H13593" s="220"/>
      <c r="I13593" s="223"/>
    </row>
    <row r="13594" spans="1:9">
      <c r="A13594" s="230"/>
      <c r="B13594" s="230"/>
      <c r="C13594" s="231"/>
      <c r="D13594" s="223"/>
      <c r="E13594" s="227"/>
      <c r="F13594" s="230"/>
      <c r="H13594" s="220"/>
      <c r="I13594" s="223"/>
    </row>
    <row r="13595" spans="1:9">
      <c r="A13595" s="230"/>
      <c r="B13595" s="230"/>
      <c r="C13595" s="231"/>
      <c r="D13595" s="223"/>
      <c r="E13595" s="227"/>
      <c r="F13595" s="230"/>
      <c r="H13595" s="220"/>
      <c r="I13595" s="223"/>
    </row>
    <row r="13596" spans="1:9">
      <c r="A13596" s="230"/>
      <c r="B13596" s="230"/>
      <c r="C13596" s="231"/>
      <c r="D13596" s="223"/>
      <c r="E13596" s="227"/>
      <c r="F13596" s="230"/>
      <c r="H13596" s="220"/>
      <c r="I13596" s="223"/>
    </row>
    <row r="13597" spans="1:9">
      <c r="A13597" s="230"/>
      <c r="B13597" s="230"/>
      <c r="C13597" s="231"/>
      <c r="D13597" s="223"/>
      <c r="E13597" s="227"/>
      <c r="F13597" s="230"/>
      <c r="H13597" s="220"/>
      <c r="I13597" s="223"/>
    </row>
    <row r="13598" spans="1:9">
      <c r="A13598" s="230"/>
      <c r="B13598" s="230"/>
      <c r="C13598" s="231"/>
      <c r="D13598" s="223"/>
      <c r="E13598" s="227"/>
      <c r="F13598" s="230"/>
      <c r="H13598" s="220"/>
      <c r="I13598" s="223"/>
    </row>
    <row r="13599" spans="1:9">
      <c r="A13599" s="230"/>
      <c r="B13599" s="230"/>
      <c r="C13599" s="231"/>
      <c r="D13599" s="223"/>
      <c r="E13599" s="227"/>
      <c r="F13599" s="230"/>
      <c r="H13599" s="220"/>
      <c r="I13599" s="223"/>
    </row>
    <row r="13600" spans="1:9">
      <c r="A13600" s="230"/>
      <c r="B13600" s="230"/>
      <c r="C13600" s="231"/>
      <c r="D13600" s="223"/>
      <c r="E13600" s="227"/>
      <c r="F13600" s="230"/>
      <c r="H13600" s="220"/>
      <c r="I13600" s="223"/>
    </row>
    <row r="13601" spans="1:9">
      <c r="A13601" s="230"/>
      <c r="B13601" s="230"/>
      <c r="C13601" s="231"/>
      <c r="D13601" s="223"/>
      <c r="E13601" s="227"/>
      <c r="F13601" s="230"/>
      <c r="H13601" s="220"/>
      <c r="I13601" s="223"/>
    </row>
    <row r="13602" spans="1:9">
      <c r="A13602" s="230"/>
      <c r="B13602" s="230"/>
      <c r="C13602" s="231"/>
      <c r="D13602" s="223"/>
      <c r="E13602" s="227"/>
      <c r="F13602" s="230"/>
      <c r="H13602" s="220"/>
      <c r="I13602" s="223"/>
    </row>
    <row r="13603" spans="1:9">
      <c r="A13603" s="230"/>
      <c r="B13603" s="230"/>
      <c r="C13603" s="231"/>
      <c r="D13603" s="223"/>
      <c r="E13603" s="227"/>
      <c r="F13603" s="230"/>
      <c r="H13603" s="220"/>
      <c r="I13603" s="223"/>
    </row>
    <row r="13604" spans="1:9">
      <c r="A13604" s="230"/>
      <c r="B13604" s="230"/>
      <c r="C13604" s="231"/>
      <c r="D13604" s="223"/>
      <c r="E13604" s="227"/>
      <c r="F13604" s="230"/>
      <c r="H13604" s="220"/>
      <c r="I13604" s="223"/>
    </row>
    <row r="13605" spans="1:9">
      <c r="A13605" s="230"/>
      <c r="B13605" s="230"/>
      <c r="C13605" s="231"/>
      <c r="D13605" s="223"/>
      <c r="E13605" s="227"/>
      <c r="F13605" s="230"/>
      <c r="H13605" s="220"/>
      <c r="I13605" s="223"/>
    </row>
    <row r="13606" spans="1:9">
      <c r="A13606" s="230"/>
      <c r="B13606" s="230"/>
      <c r="C13606" s="231"/>
      <c r="D13606" s="223"/>
      <c r="E13606" s="227"/>
      <c r="F13606" s="230"/>
      <c r="H13606" s="220"/>
      <c r="I13606" s="223"/>
    </row>
    <row r="13607" spans="1:9">
      <c r="A13607" s="230"/>
      <c r="B13607" s="230"/>
      <c r="C13607" s="231"/>
      <c r="D13607" s="223"/>
      <c r="E13607" s="227"/>
      <c r="F13607" s="230"/>
      <c r="H13607" s="220"/>
      <c r="I13607" s="223"/>
    </row>
    <row r="13608" spans="1:9">
      <c r="A13608" s="230"/>
      <c r="B13608" s="230"/>
      <c r="C13608" s="231"/>
      <c r="D13608" s="223"/>
      <c r="E13608" s="227"/>
      <c r="F13608" s="230"/>
      <c r="H13608" s="220"/>
      <c r="I13608" s="223"/>
    </row>
    <row r="13609" spans="1:9">
      <c r="A13609" s="230"/>
      <c r="B13609" s="230"/>
      <c r="C13609" s="231"/>
      <c r="D13609" s="223"/>
      <c r="E13609" s="227"/>
      <c r="F13609" s="230"/>
      <c r="H13609" s="220"/>
      <c r="I13609" s="223"/>
    </row>
    <row r="13610" spans="1:9">
      <c r="A13610" s="230"/>
      <c r="B13610" s="230"/>
      <c r="C13610" s="231"/>
      <c r="D13610" s="223"/>
      <c r="E13610" s="227"/>
      <c r="F13610" s="230"/>
      <c r="H13610" s="220"/>
      <c r="I13610" s="223"/>
    </row>
    <row r="13611" spans="1:9">
      <c r="A13611" s="230"/>
      <c r="B13611" s="230"/>
      <c r="C13611" s="231"/>
      <c r="D13611" s="223"/>
      <c r="E13611" s="227"/>
      <c r="F13611" s="230"/>
      <c r="H13611" s="220"/>
      <c r="I13611" s="223"/>
    </row>
    <row r="13612" spans="1:9">
      <c r="A13612" s="230"/>
      <c r="B13612" s="230"/>
      <c r="C13612" s="231"/>
      <c r="D13612" s="223"/>
      <c r="E13612" s="227"/>
      <c r="F13612" s="230"/>
      <c r="H13612" s="220"/>
      <c r="I13612" s="223"/>
    </row>
    <row r="13613" spans="1:9">
      <c r="A13613" s="230"/>
      <c r="B13613" s="230"/>
      <c r="C13613" s="231"/>
      <c r="D13613" s="223"/>
      <c r="E13613" s="227"/>
      <c r="F13613" s="230"/>
      <c r="H13613" s="220"/>
      <c r="I13613" s="223"/>
    </row>
    <row r="13614" spans="1:9">
      <c r="A13614" s="230"/>
      <c r="B13614" s="230"/>
      <c r="C13614" s="231"/>
      <c r="D13614" s="223"/>
      <c r="E13614" s="227"/>
      <c r="F13614" s="230"/>
      <c r="H13614" s="220"/>
      <c r="I13614" s="223"/>
    </row>
    <row r="13615" spans="1:9">
      <c r="A13615" s="230"/>
      <c r="B13615" s="230"/>
      <c r="C13615" s="231"/>
      <c r="D13615" s="223"/>
      <c r="E13615" s="227"/>
      <c r="F13615" s="230"/>
      <c r="H13615" s="220"/>
      <c r="I13615" s="223"/>
    </row>
    <row r="13616" spans="1:9">
      <c r="A13616" s="230"/>
      <c r="B13616" s="230"/>
      <c r="C13616" s="231"/>
      <c r="D13616" s="223"/>
      <c r="E13616" s="227"/>
      <c r="F13616" s="230"/>
      <c r="H13616" s="220"/>
      <c r="I13616" s="223"/>
    </row>
    <row r="13617" spans="1:9">
      <c r="A13617" s="230"/>
      <c r="B13617" s="230"/>
      <c r="C13617" s="231"/>
      <c r="D13617" s="223"/>
      <c r="E13617" s="227"/>
      <c r="F13617" s="230"/>
      <c r="H13617" s="220"/>
      <c r="I13617" s="223"/>
    </row>
    <row r="13618" spans="1:9">
      <c r="A13618" s="230"/>
      <c r="B13618" s="230"/>
      <c r="C13618" s="231"/>
      <c r="D13618" s="223"/>
      <c r="E13618" s="227"/>
      <c r="F13618" s="230"/>
      <c r="H13618" s="220"/>
      <c r="I13618" s="223"/>
    </row>
    <row r="13619" spans="1:9">
      <c r="A13619" s="230"/>
      <c r="B13619" s="230"/>
      <c r="C13619" s="231"/>
      <c r="D13619" s="223"/>
      <c r="E13619" s="227"/>
      <c r="F13619" s="230"/>
      <c r="H13619" s="220"/>
      <c r="I13619" s="223"/>
    </row>
    <row r="13620" spans="1:9">
      <c r="A13620" s="230"/>
      <c r="B13620" s="230"/>
      <c r="C13620" s="231"/>
      <c r="D13620" s="223"/>
      <c r="E13620" s="227"/>
      <c r="F13620" s="230"/>
      <c r="H13620" s="220"/>
      <c r="I13620" s="223"/>
    </row>
    <row r="13621" spans="1:9">
      <c r="A13621" s="230"/>
      <c r="B13621" s="230"/>
      <c r="C13621" s="231"/>
      <c r="D13621" s="223"/>
      <c r="E13621" s="227"/>
      <c r="F13621" s="230"/>
      <c r="H13621" s="220"/>
      <c r="I13621" s="223"/>
    </row>
    <row r="13622" spans="1:9">
      <c r="A13622" s="230"/>
      <c r="B13622" s="230"/>
      <c r="C13622" s="231"/>
      <c r="D13622" s="223"/>
      <c r="E13622" s="227"/>
      <c r="F13622" s="230"/>
      <c r="H13622" s="220"/>
      <c r="I13622" s="223"/>
    </row>
    <row r="13623" spans="1:9">
      <c r="A13623" s="230"/>
      <c r="B13623" s="230"/>
      <c r="C13623" s="231"/>
      <c r="D13623" s="223"/>
      <c r="E13623" s="227"/>
      <c r="F13623" s="230"/>
      <c r="H13623" s="220"/>
      <c r="I13623" s="223"/>
    </row>
    <row r="13624" spans="1:9">
      <c r="A13624" s="230"/>
      <c r="B13624" s="230"/>
      <c r="C13624" s="231"/>
      <c r="D13624" s="223"/>
      <c r="E13624" s="227"/>
      <c r="F13624" s="230"/>
      <c r="H13624" s="220"/>
      <c r="I13624" s="223"/>
    </row>
    <row r="13625" spans="1:9">
      <c r="A13625" s="230"/>
      <c r="B13625" s="230"/>
      <c r="C13625" s="231"/>
      <c r="D13625" s="223"/>
      <c r="E13625" s="227"/>
      <c r="F13625" s="230"/>
      <c r="H13625" s="220"/>
      <c r="I13625" s="223"/>
    </row>
    <row r="13626" spans="1:9">
      <c r="A13626" s="230"/>
      <c r="B13626" s="230"/>
      <c r="C13626" s="231"/>
      <c r="D13626" s="223"/>
      <c r="E13626" s="227"/>
      <c r="F13626" s="230"/>
      <c r="H13626" s="220"/>
      <c r="I13626" s="223"/>
    </row>
    <row r="13627" spans="1:9">
      <c r="A13627" s="230"/>
      <c r="B13627" s="230"/>
      <c r="C13627" s="231"/>
      <c r="D13627" s="223"/>
      <c r="E13627" s="227"/>
      <c r="F13627" s="230"/>
      <c r="H13627" s="220"/>
      <c r="I13627" s="223"/>
    </row>
    <row r="13628" spans="1:9">
      <c r="A13628" s="230"/>
      <c r="B13628" s="230"/>
      <c r="C13628" s="231"/>
      <c r="D13628" s="223"/>
      <c r="E13628" s="227"/>
      <c r="F13628" s="230"/>
      <c r="H13628" s="220"/>
      <c r="I13628" s="223"/>
    </row>
    <row r="13629" spans="1:9">
      <c r="A13629" s="230"/>
      <c r="B13629" s="230"/>
      <c r="C13629" s="231"/>
      <c r="D13629" s="223"/>
      <c r="E13629" s="227"/>
      <c r="F13629" s="230"/>
      <c r="H13629" s="220"/>
      <c r="I13629" s="223"/>
    </row>
    <row r="13630" spans="1:9">
      <c r="A13630" s="230"/>
      <c r="B13630" s="230"/>
      <c r="C13630" s="231"/>
      <c r="D13630" s="223"/>
      <c r="E13630" s="227"/>
      <c r="F13630" s="230"/>
      <c r="H13630" s="220"/>
      <c r="I13630" s="223"/>
    </row>
    <row r="13631" spans="1:9">
      <c r="A13631" s="230"/>
      <c r="B13631" s="230"/>
      <c r="C13631" s="231"/>
      <c r="D13631" s="223"/>
      <c r="E13631" s="227"/>
      <c r="F13631" s="230"/>
      <c r="H13631" s="220"/>
      <c r="I13631" s="223"/>
    </row>
    <row r="13632" spans="1:9">
      <c r="A13632" s="230"/>
      <c r="B13632" s="230"/>
      <c r="C13632" s="231"/>
      <c r="D13632" s="223"/>
      <c r="E13632" s="227"/>
      <c r="F13632" s="230"/>
      <c r="H13632" s="220"/>
      <c r="I13632" s="223"/>
    </row>
    <row r="13633" spans="1:9">
      <c r="A13633" s="230"/>
      <c r="B13633" s="230"/>
      <c r="C13633" s="231"/>
      <c r="D13633" s="223"/>
      <c r="E13633" s="227"/>
      <c r="F13633" s="230"/>
      <c r="H13633" s="220"/>
      <c r="I13633" s="223"/>
    </row>
    <row r="13634" spans="1:9">
      <c r="A13634" s="230"/>
      <c r="B13634" s="230"/>
      <c r="C13634" s="231"/>
      <c r="D13634" s="223"/>
      <c r="E13634" s="227"/>
      <c r="F13634" s="230"/>
      <c r="H13634" s="220"/>
      <c r="I13634" s="223"/>
    </row>
    <row r="13635" spans="1:9">
      <c r="A13635" s="230"/>
      <c r="B13635" s="230"/>
      <c r="C13635" s="231"/>
      <c r="D13635" s="223"/>
      <c r="E13635" s="227"/>
      <c r="F13635" s="230"/>
      <c r="H13635" s="220"/>
      <c r="I13635" s="223"/>
    </row>
    <row r="13636" spans="1:9">
      <c r="A13636" s="230"/>
      <c r="B13636" s="230"/>
      <c r="C13636" s="231"/>
      <c r="D13636" s="223"/>
      <c r="E13636" s="227"/>
      <c r="F13636" s="230"/>
      <c r="H13636" s="220"/>
      <c r="I13636" s="223"/>
    </row>
    <row r="13637" spans="1:9">
      <c r="A13637" s="230"/>
      <c r="B13637" s="230"/>
      <c r="C13637" s="231"/>
      <c r="D13637" s="223"/>
      <c r="E13637" s="227"/>
      <c r="F13637" s="230"/>
      <c r="H13637" s="220"/>
      <c r="I13637" s="223"/>
    </row>
    <row r="13638" spans="1:9">
      <c r="A13638" s="230"/>
      <c r="B13638" s="230"/>
      <c r="C13638" s="231"/>
      <c r="D13638" s="223"/>
      <c r="E13638" s="227"/>
      <c r="F13638" s="230"/>
      <c r="H13638" s="220"/>
      <c r="I13638" s="223"/>
    </row>
    <row r="13639" spans="1:9">
      <c r="A13639" s="230"/>
      <c r="B13639" s="230"/>
      <c r="C13639" s="231"/>
      <c r="D13639" s="223"/>
      <c r="E13639" s="227"/>
      <c r="F13639" s="230"/>
      <c r="H13639" s="220"/>
      <c r="I13639" s="223"/>
    </row>
    <row r="13640" spans="1:9">
      <c r="A13640" s="230"/>
      <c r="B13640" s="230"/>
      <c r="C13640" s="231"/>
      <c r="D13640" s="223"/>
      <c r="E13640" s="227"/>
      <c r="F13640" s="230"/>
      <c r="H13640" s="220"/>
      <c r="I13640" s="223"/>
    </row>
    <row r="13641" spans="1:9">
      <c r="A13641" s="230"/>
      <c r="B13641" s="230"/>
      <c r="C13641" s="231"/>
      <c r="D13641" s="223"/>
      <c r="E13641" s="227"/>
      <c r="F13641" s="230"/>
      <c r="H13641" s="220"/>
      <c r="I13641" s="223"/>
    </row>
    <row r="13642" spans="1:9">
      <c r="A13642" s="230"/>
      <c r="B13642" s="230"/>
      <c r="C13642" s="231"/>
      <c r="D13642" s="223"/>
      <c r="E13642" s="227"/>
      <c r="F13642" s="230"/>
      <c r="H13642" s="220"/>
      <c r="I13642" s="223"/>
    </row>
    <row r="13643" spans="1:9">
      <c r="A13643" s="230"/>
      <c r="B13643" s="230"/>
      <c r="C13643" s="231"/>
      <c r="D13643" s="223"/>
      <c r="E13643" s="227"/>
      <c r="F13643" s="230"/>
      <c r="H13643" s="220"/>
      <c r="I13643" s="223"/>
    </row>
    <row r="13644" spans="1:9">
      <c r="A13644" s="230"/>
      <c r="B13644" s="230"/>
      <c r="C13644" s="231"/>
      <c r="D13644" s="223"/>
      <c r="E13644" s="227"/>
      <c r="F13644" s="230"/>
      <c r="H13644" s="220"/>
      <c r="I13644" s="223"/>
    </row>
    <row r="13645" spans="1:9">
      <c r="A13645" s="230"/>
      <c r="B13645" s="230"/>
      <c r="C13645" s="231"/>
      <c r="D13645" s="223"/>
      <c r="E13645" s="227"/>
      <c r="F13645" s="230"/>
      <c r="H13645" s="220"/>
      <c r="I13645" s="223"/>
    </row>
    <row r="13646" spans="1:9">
      <c r="A13646" s="230"/>
      <c r="B13646" s="230"/>
      <c r="C13646" s="231"/>
      <c r="D13646" s="223"/>
      <c r="E13646" s="227"/>
      <c r="F13646" s="230"/>
      <c r="H13646" s="220"/>
      <c r="I13646" s="223"/>
    </row>
    <row r="13647" spans="1:9">
      <c r="A13647" s="230"/>
      <c r="B13647" s="230"/>
      <c r="C13647" s="231"/>
      <c r="D13647" s="223"/>
      <c r="E13647" s="227"/>
      <c r="F13647" s="230"/>
      <c r="H13647" s="220"/>
      <c r="I13647" s="223"/>
    </row>
    <row r="13648" spans="1:9">
      <c r="A13648" s="230"/>
      <c r="B13648" s="230"/>
      <c r="C13648" s="231"/>
      <c r="D13648" s="223"/>
      <c r="E13648" s="227"/>
      <c r="F13648" s="230"/>
      <c r="H13648" s="220"/>
      <c r="I13648" s="223"/>
    </row>
    <row r="13649" spans="1:9">
      <c r="A13649" s="230"/>
      <c r="B13649" s="230"/>
      <c r="C13649" s="231"/>
      <c r="D13649" s="223"/>
      <c r="E13649" s="227"/>
      <c r="F13649" s="230"/>
      <c r="H13649" s="220"/>
      <c r="I13649" s="223"/>
    </row>
    <row r="13650" spans="1:9">
      <c r="A13650" s="230"/>
      <c r="B13650" s="230"/>
      <c r="C13650" s="231"/>
      <c r="D13650" s="223"/>
      <c r="E13650" s="227"/>
      <c r="F13650" s="230"/>
      <c r="H13650" s="220"/>
      <c r="I13650" s="223"/>
    </row>
    <row r="13651" spans="1:9">
      <c r="A13651" s="230"/>
      <c r="B13651" s="230"/>
      <c r="C13651" s="231"/>
      <c r="D13651" s="223"/>
      <c r="E13651" s="227"/>
      <c r="F13651" s="230"/>
      <c r="H13651" s="220"/>
      <c r="I13651" s="223"/>
    </row>
    <row r="13652" spans="1:9">
      <c r="A13652" s="230"/>
      <c r="B13652" s="230"/>
      <c r="C13652" s="231"/>
      <c r="D13652" s="223"/>
      <c r="E13652" s="227"/>
      <c r="F13652" s="230"/>
      <c r="H13652" s="220"/>
      <c r="I13652" s="223"/>
    </row>
    <row r="13653" spans="1:9">
      <c r="A13653" s="230"/>
      <c r="B13653" s="230"/>
      <c r="C13653" s="231"/>
      <c r="D13653" s="223"/>
      <c r="E13653" s="227"/>
      <c r="F13653" s="230"/>
      <c r="H13653" s="220"/>
      <c r="I13653" s="223"/>
    </row>
    <row r="13654" spans="1:9">
      <c r="A13654" s="230"/>
      <c r="B13654" s="230"/>
      <c r="C13654" s="231"/>
      <c r="D13654" s="223"/>
      <c r="E13654" s="227"/>
      <c r="F13654" s="230"/>
      <c r="H13654" s="220"/>
      <c r="I13654" s="223"/>
    </row>
    <row r="13655" spans="1:9">
      <c r="A13655" s="230"/>
      <c r="B13655" s="230"/>
      <c r="C13655" s="231"/>
      <c r="D13655" s="223"/>
      <c r="E13655" s="227"/>
      <c r="F13655" s="230"/>
      <c r="H13655" s="220"/>
      <c r="I13655" s="223"/>
    </row>
    <row r="13656" spans="1:9">
      <c r="A13656" s="230"/>
      <c r="B13656" s="230"/>
      <c r="C13656" s="231"/>
      <c r="D13656" s="223"/>
      <c r="E13656" s="227"/>
      <c r="F13656" s="230"/>
      <c r="H13656" s="220"/>
      <c r="I13656" s="223"/>
    </row>
    <row r="13657" spans="1:9">
      <c r="A13657" s="230"/>
      <c r="B13657" s="230"/>
      <c r="C13657" s="231"/>
      <c r="D13657" s="223"/>
      <c r="E13657" s="227"/>
      <c r="F13657" s="230"/>
      <c r="H13657" s="220"/>
      <c r="I13657" s="223"/>
    </row>
    <row r="13658" spans="1:9">
      <c r="A13658" s="230"/>
      <c r="B13658" s="230"/>
      <c r="C13658" s="231"/>
      <c r="D13658" s="223"/>
      <c r="E13658" s="227"/>
      <c r="F13658" s="230"/>
      <c r="H13658" s="220"/>
      <c r="I13658" s="223"/>
    </row>
    <row r="13659" spans="1:9">
      <c r="A13659" s="230"/>
      <c r="B13659" s="230"/>
      <c r="C13659" s="231"/>
      <c r="D13659" s="223"/>
      <c r="E13659" s="227"/>
      <c r="F13659" s="230"/>
      <c r="H13659" s="220"/>
      <c r="I13659" s="223"/>
    </row>
    <row r="13660" spans="1:9">
      <c r="A13660" s="230"/>
      <c r="B13660" s="230"/>
      <c r="C13660" s="231"/>
      <c r="D13660" s="223"/>
      <c r="E13660" s="227"/>
      <c r="F13660" s="230"/>
      <c r="H13660" s="220"/>
      <c r="I13660" s="223"/>
    </row>
    <row r="13661" spans="1:9">
      <c r="A13661" s="230"/>
      <c r="B13661" s="230"/>
      <c r="C13661" s="231"/>
      <c r="D13661" s="223"/>
      <c r="E13661" s="227"/>
      <c r="F13661" s="230"/>
      <c r="H13661" s="220"/>
      <c r="I13661" s="223"/>
    </row>
    <row r="13662" spans="1:9">
      <c r="A13662" s="230"/>
      <c r="B13662" s="230"/>
      <c r="C13662" s="231"/>
      <c r="D13662" s="223"/>
      <c r="E13662" s="227"/>
      <c r="F13662" s="230"/>
      <c r="H13662" s="220"/>
      <c r="I13662" s="223"/>
    </row>
    <row r="13663" spans="1:9">
      <c r="A13663" s="230"/>
      <c r="B13663" s="230"/>
      <c r="C13663" s="231"/>
      <c r="D13663" s="223"/>
      <c r="E13663" s="227"/>
      <c r="F13663" s="230"/>
      <c r="H13663" s="220"/>
      <c r="I13663" s="223"/>
    </row>
    <row r="13664" spans="1:9">
      <c r="A13664" s="230"/>
      <c r="B13664" s="230"/>
      <c r="C13664" s="231"/>
      <c r="D13664" s="223"/>
      <c r="E13664" s="227"/>
      <c r="F13664" s="230"/>
      <c r="H13664" s="220"/>
      <c r="I13664" s="223"/>
    </row>
    <row r="13665" spans="1:9">
      <c r="A13665" s="230"/>
      <c r="B13665" s="230"/>
      <c r="C13665" s="231"/>
      <c r="D13665" s="223"/>
      <c r="E13665" s="227"/>
      <c r="F13665" s="230"/>
      <c r="H13665" s="220"/>
      <c r="I13665" s="223"/>
    </row>
    <row r="13666" spans="1:9">
      <c r="A13666" s="230"/>
      <c r="B13666" s="230"/>
      <c r="C13666" s="231"/>
      <c r="D13666" s="223"/>
      <c r="E13666" s="227"/>
      <c r="F13666" s="230"/>
      <c r="H13666" s="220"/>
      <c r="I13666" s="223"/>
    </row>
    <row r="13667" spans="1:9">
      <c r="A13667" s="230"/>
      <c r="B13667" s="230"/>
      <c r="C13667" s="231"/>
      <c r="D13667" s="223"/>
      <c r="E13667" s="227"/>
      <c r="F13667" s="230"/>
      <c r="H13667" s="220"/>
      <c r="I13667" s="223"/>
    </row>
    <row r="13668" spans="1:9">
      <c r="A13668" s="230"/>
      <c r="B13668" s="230"/>
      <c r="C13668" s="231"/>
      <c r="D13668" s="223"/>
      <c r="E13668" s="227"/>
      <c r="F13668" s="230"/>
      <c r="H13668" s="220"/>
      <c r="I13668" s="223"/>
    </row>
    <row r="13669" spans="1:9">
      <c r="A13669" s="230"/>
      <c r="B13669" s="230"/>
      <c r="C13669" s="231"/>
      <c r="D13669" s="223"/>
      <c r="E13669" s="227"/>
      <c r="F13669" s="230"/>
      <c r="H13669" s="220"/>
      <c r="I13669" s="223"/>
    </row>
    <row r="13670" spans="1:9">
      <c r="A13670" s="230"/>
      <c r="B13670" s="230"/>
      <c r="C13670" s="231"/>
      <c r="D13670" s="223"/>
      <c r="E13670" s="227"/>
      <c r="F13670" s="230"/>
      <c r="H13670" s="220"/>
      <c r="I13670" s="223"/>
    </row>
    <row r="13671" spans="1:9">
      <c r="A13671" s="230"/>
      <c r="B13671" s="230"/>
      <c r="C13671" s="231"/>
      <c r="D13671" s="223"/>
      <c r="E13671" s="227"/>
      <c r="F13671" s="230"/>
      <c r="H13671" s="220"/>
      <c r="I13671" s="223"/>
    </row>
    <row r="13672" spans="1:9">
      <c r="A13672" s="230"/>
      <c r="B13672" s="230"/>
      <c r="C13672" s="231"/>
      <c r="D13672" s="223"/>
      <c r="E13672" s="227"/>
      <c r="F13672" s="230"/>
      <c r="H13672" s="220"/>
      <c r="I13672" s="223"/>
    </row>
    <row r="13673" spans="1:9">
      <c r="A13673" s="230"/>
      <c r="B13673" s="230"/>
      <c r="C13673" s="231"/>
      <c r="D13673" s="223"/>
      <c r="E13673" s="227"/>
      <c r="F13673" s="230"/>
      <c r="H13673" s="220"/>
      <c r="I13673" s="223"/>
    </row>
    <row r="13674" spans="1:9">
      <c r="A13674" s="230"/>
      <c r="B13674" s="230"/>
      <c r="C13674" s="231"/>
      <c r="D13674" s="223"/>
      <c r="E13674" s="227"/>
      <c r="F13674" s="230"/>
      <c r="H13674" s="220"/>
      <c r="I13674" s="223"/>
    </row>
    <row r="13675" spans="1:9">
      <c r="A13675" s="230"/>
      <c r="B13675" s="230"/>
      <c r="C13675" s="231"/>
      <c r="D13675" s="223"/>
      <c r="E13675" s="227"/>
      <c r="F13675" s="230"/>
      <c r="H13675" s="220"/>
      <c r="I13675" s="223"/>
    </row>
    <row r="13676" spans="1:9">
      <c r="A13676" s="230"/>
      <c r="B13676" s="230"/>
      <c r="C13676" s="231"/>
      <c r="D13676" s="223"/>
      <c r="E13676" s="227"/>
      <c r="F13676" s="230"/>
      <c r="H13676" s="220"/>
      <c r="I13676" s="223"/>
    </row>
    <row r="13677" spans="1:9">
      <c r="A13677" s="230"/>
      <c r="B13677" s="230"/>
      <c r="C13677" s="231"/>
      <c r="D13677" s="223"/>
      <c r="E13677" s="227"/>
      <c r="F13677" s="230"/>
      <c r="H13677" s="220"/>
      <c r="I13677" s="223"/>
    </row>
    <row r="13678" spans="1:9">
      <c r="A13678" s="230"/>
      <c r="B13678" s="230"/>
      <c r="C13678" s="231"/>
      <c r="D13678" s="223"/>
      <c r="E13678" s="227"/>
      <c r="F13678" s="230"/>
      <c r="H13678" s="220"/>
      <c r="I13678" s="223"/>
    </row>
    <row r="13679" spans="1:9">
      <c r="A13679" s="230"/>
      <c r="B13679" s="230"/>
      <c r="C13679" s="231"/>
      <c r="D13679" s="223"/>
      <c r="E13679" s="227"/>
      <c r="F13679" s="230"/>
      <c r="H13679" s="220"/>
      <c r="I13679" s="223"/>
    </row>
    <row r="13680" spans="1:9">
      <c r="A13680" s="230"/>
      <c r="B13680" s="230"/>
      <c r="C13680" s="231"/>
      <c r="D13680" s="223"/>
      <c r="E13680" s="227"/>
      <c r="F13680" s="230"/>
      <c r="H13680" s="220"/>
      <c r="I13680" s="223"/>
    </row>
    <row r="13681" spans="1:9">
      <c r="A13681" s="230"/>
      <c r="B13681" s="230"/>
      <c r="C13681" s="231"/>
      <c r="D13681" s="223"/>
      <c r="E13681" s="227"/>
      <c r="F13681" s="230"/>
      <c r="H13681" s="220"/>
      <c r="I13681" s="223"/>
    </row>
    <row r="13682" spans="1:9">
      <c r="A13682" s="230"/>
      <c r="B13682" s="230"/>
      <c r="C13682" s="231"/>
      <c r="D13682" s="223"/>
      <c r="E13682" s="227"/>
      <c r="F13682" s="230"/>
      <c r="H13682" s="220"/>
      <c r="I13682" s="223"/>
    </row>
    <row r="13683" spans="1:9">
      <c r="A13683" s="230"/>
      <c r="B13683" s="230"/>
      <c r="C13683" s="231"/>
      <c r="D13683" s="223"/>
      <c r="E13683" s="227"/>
      <c r="F13683" s="230"/>
      <c r="H13683" s="220"/>
      <c r="I13683" s="223"/>
    </row>
    <row r="13684" spans="1:9">
      <c r="A13684" s="230"/>
      <c r="B13684" s="230"/>
      <c r="C13684" s="231"/>
      <c r="D13684" s="223"/>
      <c r="E13684" s="227"/>
      <c r="F13684" s="230"/>
      <c r="H13684" s="220"/>
      <c r="I13684" s="223"/>
    </row>
    <row r="13685" spans="1:9">
      <c r="A13685" s="230"/>
      <c r="B13685" s="230"/>
      <c r="C13685" s="231"/>
      <c r="D13685" s="223"/>
      <c r="E13685" s="227"/>
      <c r="F13685" s="230"/>
      <c r="H13685" s="220"/>
      <c r="I13685" s="223"/>
    </row>
    <row r="13686" spans="1:9">
      <c r="A13686" s="230"/>
      <c r="B13686" s="230"/>
      <c r="C13686" s="231"/>
      <c r="D13686" s="223"/>
      <c r="E13686" s="227"/>
      <c r="F13686" s="230"/>
      <c r="H13686" s="220"/>
      <c r="I13686" s="223"/>
    </row>
    <row r="13687" spans="1:9">
      <c r="A13687" s="230"/>
      <c r="B13687" s="230"/>
      <c r="C13687" s="231"/>
      <c r="D13687" s="223"/>
      <c r="E13687" s="227"/>
      <c r="F13687" s="230"/>
      <c r="H13687" s="220"/>
      <c r="I13687" s="223"/>
    </row>
    <row r="13688" spans="1:9">
      <c r="A13688" s="230"/>
      <c r="B13688" s="230"/>
      <c r="C13688" s="231"/>
      <c r="D13688" s="223"/>
      <c r="E13688" s="227"/>
      <c r="F13688" s="230"/>
      <c r="H13688" s="220"/>
      <c r="I13688" s="223"/>
    </row>
    <row r="13689" spans="1:9">
      <c r="A13689" s="230"/>
      <c r="B13689" s="230"/>
      <c r="C13689" s="231"/>
      <c r="D13689" s="223"/>
      <c r="E13689" s="227"/>
      <c r="F13689" s="230"/>
      <c r="H13689" s="220"/>
      <c r="I13689" s="223"/>
    </row>
    <row r="13690" spans="1:9">
      <c r="A13690" s="230"/>
      <c r="B13690" s="230"/>
      <c r="C13690" s="231"/>
      <c r="D13690" s="223"/>
      <c r="E13690" s="227"/>
      <c r="F13690" s="230"/>
      <c r="H13690" s="220"/>
      <c r="I13690" s="223"/>
    </row>
    <row r="13691" spans="1:9">
      <c r="A13691" s="230"/>
      <c r="B13691" s="230"/>
      <c r="C13691" s="231"/>
      <c r="D13691" s="223"/>
      <c r="E13691" s="227"/>
      <c r="F13691" s="230"/>
      <c r="H13691" s="220"/>
      <c r="I13691" s="223"/>
    </row>
    <row r="13692" spans="1:9">
      <c r="A13692" s="230"/>
      <c r="B13692" s="230"/>
      <c r="C13692" s="231"/>
      <c r="D13692" s="223"/>
      <c r="E13692" s="227"/>
      <c r="F13692" s="230"/>
      <c r="H13692" s="220"/>
      <c r="I13692" s="223"/>
    </row>
    <row r="13693" spans="1:9">
      <c r="A13693" s="230"/>
      <c r="B13693" s="230"/>
      <c r="C13693" s="231"/>
      <c r="D13693" s="223"/>
      <c r="E13693" s="227"/>
      <c r="F13693" s="230"/>
      <c r="H13693" s="220"/>
      <c r="I13693" s="223"/>
    </row>
    <row r="13694" spans="1:9">
      <c r="A13694" s="230"/>
      <c r="B13694" s="230"/>
      <c r="C13694" s="231"/>
      <c r="D13694" s="223"/>
      <c r="E13694" s="227"/>
      <c r="F13694" s="230"/>
      <c r="H13694" s="220"/>
      <c r="I13694" s="223"/>
    </row>
    <row r="13695" spans="1:9">
      <c r="A13695" s="230"/>
      <c r="B13695" s="230"/>
      <c r="C13695" s="231"/>
      <c r="D13695" s="223"/>
      <c r="E13695" s="227"/>
      <c r="F13695" s="230"/>
      <c r="H13695" s="220"/>
      <c r="I13695" s="223"/>
    </row>
    <row r="13696" spans="1:9">
      <c r="A13696" s="230"/>
      <c r="B13696" s="230"/>
      <c r="C13696" s="231"/>
      <c r="D13696" s="223"/>
      <c r="E13696" s="227"/>
      <c r="F13696" s="230"/>
      <c r="H13696" s="220"/>
      <c r="I13696" s="223"/>
    </row>
    <row r="13697" spans="1:9">
      <c r="A13697" s="230"/>
      <c r="B13697" s="230"/>
      <c r="C13697" s="231"/>
      <c r="D13697" s="223"/>
      <c r="E13697" s="227"/>
      <c r="F13697" s="230"/>
      <c r="H13697" s="220"/>
      <c r="I13697" s="223"/>
    </row>
    <row r="13698" spans="1:9">
      <c r="A13698" s="230"/>
      <c r="B13698" s="230"/>
      <c r="C13698" s="231"/>
      <c r="D13698" s="223"/>
      <c r="E13698" s="227"/>
      <c r="F13698" s="230"/>
      <c r="H13698" s="220"/>
      <c r="I13698" s="223"/>
    </row>
    <row r="13699" spans="1:9">
      <c r="A13699" s="230"/>
      <c r="B13699" s="230"/>
      <c r="C13699" s="231"/>
      <c r="D13699" s="223"/>
      <c r="E13699" s="227"/>
      <c r="F13699" s="230"/>
      <c r="H13699" s="220"/>
      <c r="I13699" s="223"/>
    </row>
    <row r="13700" spans="1:9">
      <c r="A13700" s="230"/>
      <c r="B13700" s="230"/>
      <c r="C13700" s="231"/>
      <c r="D13700" s="223"/>
      <c r="E13700" s="227"/>
      <c r="F13700" s="230"/>
      <c r="H13700" s="220"/>
      <c r="I13700" s="223"/>
    </row>
    <row r="13701" spans="1:9">
      <c r="A13701" s="230"/>
      <c r="B13701" s="230"/>
      <c r="C13701" s="231"/>
      <c r="D13701" s="223"/>
      <c r="E13701" s="227"/>
      <c r="F13701" s="230"/>
      <c r="H13701" s="220"/>
      <c r="I13701" s="223"/>
    </row>
    <row r="13702" spans="1:9">
      <c r="A13702" s="230"/>
      <c r="B13702" s="230"/>
      <c r="C13702" s="231"/>
      <c r="D13702" s="223"/>
      <c r="E13702" s="227"/>
      <c r="F13702" s="230"/>
      <c r="H13702" s="220"/>
      <c r="I13702" s="223"/>
    </row>
    <row r="13703" spans="1:9">
      <c r="A13703" s="230"/>
      <c r="B13703" s="230"/>
      <c r="C13703" s="231"/>
      <c r="D13703" s="223"/>
      <c r="E13703" s="227"/>
      <c r="F13703" s="230"/>
      <c r="H13703" s="220"/>
      <c r="I13703" s="223"/>
    </row>
    <row r="13704" spans="1:9">
      <c r="A13704" s="230"/>
      <c r="B13704" s="230"/>
      <c r="C13704" s="231"/>
      <c r="D13704" s="223"/>
      <c r="E13704" s="227"/>
      <c r="F13704" s="230"/>
      <c r="H13704" s="220"/>
      <c r="I13704" s="223"/>
    </row>
    <row r="13705" spans="1:9">
      <c r="A13705" s="230"/>
      <c r="B13705" s="230"/>
      <c r="C13705" s="231"/>
      <c r="D13705" s="223"/>
      <c r="E13705" s="227"/>
      <c r="F13705" s="230"/>
      <c r="H13705" s="220"/>
      <c r="I13705" s="223"/>
    </row>
    <row r="13706" spans="1:9">
      <c r="A13706" s="230"/>
      <c r="B13706" s="230"/>
      <c r="C13706" s="231"/>
      <c r="D13706" s="223"/>
      <c r="E13706" s="227"/>
      <c r="F13706" s="230"/>
      <c r="H13706" s="220"/>
      <c r="I13706" s="223"/>
    </row>
    <row r="13707" spans="1:9">
      <c r="A13707" s="230"/>
      <c r="B13707" s="230"/>
      <c r="C13707" s="231"/>
      <c r="D13707" s="223"/>
      <c r="E13707" s="227"/>
      <c r="F13707" s="230"/>
      <c r="H13707" s="220"/>
      <c r="I13707" s="223"/>
    </row>
    <row r="13708" spans="1:9">
      <c r="A13708" s="230"/>
      <c r="B13708" s="230"/>
      <c r="C13708" s="231"/>
      <c r="D13708" s="223"/>
      <c r="E13708" s="227"/>
      <c r="F13708" s="230"/>
      <c r="H13708" s="220"/>
      <c r="I13708" s="223"/>
    </row>
    <row r="13709" spans="1:9">
      <c r="A13709" s="230"/>
      <c r="B13709" s="230"/>
      <c r="C13709" s="231"/>
      <c r="D13709" s="223"/>
      <c r="E13709" s="227"/>
      <c r="F13709" s="230"/>
      <c r="H13709" s="220"/>
      <c r="I13709" s="223"/>
    </row>
    <row r="13710" spans="1:9">
      <c r="A13710" s="230"/>
      <c r="B13710" s="230"/>
      <c r="C13710" s="231"/>
      <c r="D13710" s="223"/>
      <c r="E13710" s="227"/>
      <c r="F13710" s="230"/>
      <c r="H13710" s="220"/>
      <c r="I13710" s="223"/>
    </row>
    <row r="13711" spans="1:9">
      <c r="A13711" s="230"/>
      <c r="B13711" s="230"/>
      <c r="C13711" s="231"/>
      <c r="D13711" s="223"/>
      <c r="E13711" s="227"/>
      <c r="F13711" s="230"/>
      <c r="H13711" s="220"/>
      <c r="I13711" s="223"/>
    </row>
    <row r="13712" spans="1:9">
      <c r="A13712" s="230"/>
      <c r="B13712" s="230"/>
      <c r="C13712" s="231"/>
      <c r="D13712" s="223"/>
      <c r="E13712" s="227"/>
      <c r="F13712" s="230"/>
      <c r="H13712" s="220"/>
      <c r="I13712" s="223"/>
    </row>
    <row r="13713" spans="1:9">
      <c r="A13713" s="230"/>
      <c r="B13713" s="230"/>
      <c r="C13713" s="231"/>
      <c r="D13713" s="223"/>
      <c r="E13713" s="227"/>
      <c r="F13713" s="230"/>
      <c r="H13713" s="220"/>
      <c r="I13713" s="223"/>
    </row>
    <row r="13714" spans="1:9">
      <c r="A13714" s="230"/>
      <c r="B13714" s="230"/>
      <c r="C13714" s="231"/>
      <c r="D13714" s="223"/>
      <c r="E13714" s="227"/>
      <c r="F13714" s="230"/>
      <c r="H13714" s="220"/>
      <c r="I13714" s="223"/>
    </row>
    <row r="13715" spans="1:9">
      <c r="A13715" s="230"/>
      <c r="B13715" s="230"/>
      <c r="C13715" s="231"/>
      <c r="D13715" s="223"/>
      <c r="E13715" s="227"/>
      <c r="F13715" s="230"/>
      <c r="H13715" s="220"/>
      <c r="I13715" s="223"/>
    </row>
    <row r="13716" spans="1:9">
      <c r="A13716" s="230"/>
      <c r="B13716" s="230"/>
      <c r="C13716" s="231"/>
      <c r="D13716" s="223"/>
      <c r="E13716" s="227"/>
      <c r="F13716" s="230"/>
      <c r="H13716" s="220"/>
      <c r="I13716" s="223"/>
    </row>
    <row r="13717" spans="1:9">
      <c r="A13717" s="230"/>
      <c r="B13717" s="230"/>
      <c r="C13717" s="231"/>
      <c r="D13717" s="223"/>
      <c r="E13717" s="227"/>
      <c r="F13717" s="230"/>
      <c r="H13717" s="220"/>
      <c r="I13717" s="223"/>
    </row>
    <row r="13718" spans="1:9">
      <c r="A13718" s="230"/>
      <c r="B13718" s="230"/>
      <c r="C13718" s="231"/>
      <c r="D13718" s="223"/>
      <c r="E13718" s="227"/>
      <c r="F13718" s="230"/>
      <c r="H13718" s="220"/>
      <c r="I13718" s="223"/>
    </row>
    <row r="13719" spans="1:9">
      <c r="A13719" s="230"/>
      <c r="B13719" s="230"/>
      <c r="C13719" s="231"/>
      <c r="D13719" s="223"/>
      <c r="E13719" s="227"/>
      <c r="F13719" s="230"/>
      <c r="H13719" s="220"/>
      <c r="I13719" s="223"/>
    </row>
    <row r="13720" spans="1:9">
      <c r="A13720" s="230"/>
      <c r="B13720" s="230"/>
      <c r="C13720" s="231"/>
      <c r="D13720" s="223"/>
      <c r="E13720" s="227"/>
      <c r="F13720" s="230"/>
      <c r="H13720" s="220"/>
      <c r="I13720" s="223"/>
    </row>
    <row r="13721" spans="1:9">
      <c r="A13721" s="230"/>
      <c r="B13721" s="230"/>
      <c r="C13721" s="231"/>
      <c r="D13721" s="223"/>
      <c r="E13721" s="227"/>
      <c r="F13721" s="230"/>
      <c r="H13721" s="220"/>
      <c r="I13721" s="223"/>
    </row>
    <row r="13722" spans="1:9">
      <c r="A13722" s="230"/>
      <c r="B13722" s="230"/>
      <c r="C13722" s="231"/>
      <c r="D13722" s="223"/>
      <c r="E13722" s="227"/>
      <c r="F13722" s="230"/>
      <c r="H13722" s="220"/>
      <c r="I13722" s="223"/>
    </row>
    <row r="13723" spans="1:9">
      <c r="A13723" s="230"/>
      <c r="B13723" s="230"/>
      <c r="C13723" s="231"/>
      <c r="D13723" s="223"/>
      <c r="E13723" s="227"/>
      <c r="F13723" s="230"/>
      <c r="H13723" s="220"/>
      <c r="I13723" s="223"/>
    </row>
    <row r="13724" spans="1:9">
      <c r="A13724" s="230"/>
      <c r="B13724" s="230"/>
      <c r="C13724" s="231"/>
      <c r="D13724" s="223"/>
      <c r="E13724" s="227"/>
      <c r="F13724" s="230"/>
      <c r="H13724" s="220"/>
      <c r="I13724" s="223"/>
    </row>
    <row r="13725" spans="1:9">
      <c r="A13725" s="230"/>
      <c r="B13725" s="230"/>
      <c r="C13725" s="231"/>
      <c r="D13725" s="223"/>
      <c r="E13725" s="227"/>
      <c r="F13725" s="230"/>
      <c r="H13725" s="220"/>
      <c r="I13725" s="223"/>
    </row>
    <row r="13726" spans="1:9">
      <c r="A13726" s="230"/>
      <c r="B13726" s="230"/>
      <c r="C13726" s="231"/>
      <c r="D13726" s="223"/>
      <c r="E13726" s="227"/>
      <c r="F13726" s="230"/>
      <c r="H13726" s="220"/>
      <c r="I13726" s="223"/>
    </row>
    <row r="13727" spans="1:9">
      <c r="A13727" s="230"/>
      <c r="B13727" s="230"/>
      <c r="C13727" s="231"/>
      <c r="D13727" s="223"/>
      <c r="E13727" s="227"/>
      <c r="F13727" s="230"/>
      <c r="H13727" s="220"/>
      <c r="I13727" s="223"/>
    </row>
    <row r="13728" spans="1:9">
      <c r="A13728" s="230"/>
      <c r="B13728" s="230"/>
      <c r="C13728" s="231"/>
      <c r="D13728" s="223"/>
      <c r="E13728" s="227"/>
      <c r="F13728" s="230"/>
      <c r="H13728" s="220"/>
      <c r="I13728" s="223"/>
    </row>
    <row r="13729" spans="1:9">
      <c r="A13729" s="230"/>
      <c r="B13729" s="230"/>
      <c r="C13729" s="231"/>
      <c r="D13729" s="223"/>
      <c r="E13729" s="227"/>
      <c r="F13729" s="230"/>
      <c r="H13729" s="220"/>
      <c r="I13729" s="223"/>
    </row>
    <row r="13730" spans="1:9">
      <c r="A13730" s="230"/>
      <c r="B13730" s="230"/>
      <c r="C13730" s="231"/>
      <c r="D13730" s="223"/>
      <c r="E13730" s="227"/>
      <c r="F13730" s="230"/>
      <c r="H13730" s="220"/>
      <c r="I13730" s="223"/>
    </row>
    <row r="13731" spans="1:9">
      <c r="A13731" s="230"/>
      <c r="B13731" s="230"/>
      <c r="C13731" s="231"/>
      <c r="D13731" s="223"/>
      <c r="E13731" s="227"/>
      <c r="F13731" s="230"/>
      <c r="H13731" s="220"/>
      <c r="I13731" s="223"/>
    </row>
    <row r="13732" spans="1:9">
      <c r="A13732" s="230"/>
      <c r="B13732" s="230"/>
      <c r="C13732" s="231"/>
      <c r="D13732" s="223"/>
      <c r="E13732" s="227"/>
      <c r="F13732" s="230"/>
      <c r="H13732" s="220"/>
      <c r="I13732" s="223"/>
    </row>
    <row r="13733" spans="1:9">
      <c r="A13733" s="230"/>
      <c r="B13733" s="230"/>
      <c r="C13733" s="231"/>
      <c r="D13733" s="223"/>
      <c r="E13733" s="227"/>
      <c r="F13733" s="230"/>
      <c r="H13733" s="220"/>
      <c r="I13733" s="223"/>
    </row>
    <row r="13734" spans="1:9">
      <c r="A13734" s="230"/>
      <c r="B13734" s="230"/>
      <c r="C13734" s="231"/>
      <c r="D13734" s="223"/>
      <c r="E13734" s="227"/>
      <c r="F13734" s="230"/>
      <c r="H13734" s="220"/>
      <c r="I13734" s="223"/>
    </row>
    <row r="13735" spans="1:9">
      <c r="A13735" s="230"/>
      <c r="B13735" s="230"/>
      <c r="C13735" s="231"/>
      <c r="D13735" s="223"/>
      <c r="E13735" s="227"/>
      <c r="F13735" s="230"/>
      <c r="H13735" s="220"/>
      <c r="I13735" s="223"/>
    </row>
    <row r="13736" spans="1:9">
      <c r="A13736" s="230"/>
      <c r="B13736" s="230"/>
      <c r="C13736" s="231"/>
      <c r="D13736" s="223"/>
      <c r="E13736" s="227"/>
      <c r="F13736" s="230"/>
      <c r="H13736" s="220"/>
      <c r="I13736" s="223"/>
    </row>
    <row r="13737" spans="1:9">
      <c r="A13737" s="230"/>
      <c r="B13737" s="230"/>
      <c r="C13737" s="231"/>
      <c r="D13737" s="223"/>
      <c r="E13737" s="227"/>
      <c r="F13737" s="230"/>
      <c r="H13737" s="220"/>
      <c r="I13737" s="223"/>
    </row>
    <row r="13738" spans="1:9">
      <c r="A13738" s="230"/>
      <c r="B13738" s="230"/>
      <c r="C13738" s="231"/>
      <c r="D13738" s="223"/>
      <c r="E13738" s="227"/>
      <c r="F13738" s="230"/>
      <c r="H13738" s="220"/>
      <c r="I13738" s="223"/>
    </row>
    <row r="13739" spans="1:9">
      <c r="A13739" s="230"/>
      <c r="B13739" s="230"/>
      <c r="C13739" s="231"/>
      <c r="D13739" s="223"/>
      <c r="E13739" s="227"/>
      <c r="F13739" s="230"/>
      <c r="H13739" s="220"/>
      <c r="I13739" s="223"/>
    </row>
    <row r="13740" spans="1:9">
      <c r="A13740" s="230"/>
      <c r="B13740" s="230"/>
      <c r="C13740" s="231"/>
      <c r="D13740" s="223"/>
      <c r="E13740" s="227"/>
      <c r="F13740" s="230"/>
      <c r="H13740" s="220"/>
      <c r="I13740" s="223"/>
    </row>
    <row r="13741" spans="1:9">
      <c r="A13741" s="230"/>
      <c r="B13741" s="230"/>
      <c r="C13741" s="231"/>
      <c r="D13741" s="223"/>
      <c r="E13741" s="227"/>
      <c r="F13741" s="230"/>
      <c r="H13741" s="220"/>
      <c r="I13741" s="223"/>
    </row>
    <row r="13742" spans="1:9">
      <c r="A13742" s="230"/>
      <c r="B13742" s="230"/>
      <c r="C13742" s="231"/>
      <c r="D13742" s="223"/>
      <c r="E13742" s="227"/>
      <c r="F13742" s="230"/>
      <c r="H13742" s="220"/>
      <c r="I13742" s="223"/>
    </row>
    <row r="13743" spans="1:9">
      <c r="A13743" s="230"/>
      <c r="B13743" s="230"/>
      <c r="C13743" s="231"/>
      <c r="D13743" s="223"/>
      <c r="E13743" s="227"/>
      <c r="F13743" s="230"/>
      <c r="H13743" s="220"/>
      <c r="I13743" s="223"/>
    </row>
    <row r="13744" spans="1:9">
      <c r="A13744" s="230"/>
      <c r="B13744" s="230"/>
      <c r="C13744" s="231"/>
      <c r="D13744" s="223"/>
      <c r="E13744" s="227"/>
      <c r="F13744" s="230"/>
      <c r="H13744" s="220"/>
      <c r="I13744" s="223"/>
    </row>
    <row r="13745" spans="1:9">
      <c r="A13745" s="230"/>
      <c r="B13745" s="230"/>
      <c r="C13745" s="231"/>
      <c r="D13745" s="223"/>
      <c r="E13745" s="227"/>
      <c r="F13745" s="230"/>
      <c r="H13745" s="220"/>
      <c r="I13745" s="223"/>
    </row>
    <row r="13746" spans="1:9">
      <c r="A13746" s="230"/>
      <c r="B13746" s="230"/>
      <c r="C13746" s="231"/>
      <c r="D13746" s="223"/>
      <c r="E13746" s="227"/>
      <c r="F13746" s="230"/>
      <c r="H13746" s="220"/>
      <c r="I13746" s="223"/>
    </row>
    <row r="13747" spans="1:9">
      <c r="A13747" s="230"/>
      <c r="B13747" s="230"/>
      <c r="C13747" s="231"/>
      <c r="D13747" s="223"/>
      <c r="E13747" s="227"/>
      <c r="F13747" s="230"/>
      <c r="H13747" s="220"/>
      <c r="I13747" s="223"/>
    </row>
    <row r="13748" spans="1:9">
      <c r="A13748" s="230"/>
      <c r="B13748" s="230"/>
      <c r="C13748" s="231"/>
      <c r="D13748" s="223"/>
      <c r="E13748" s="227"/>
      <c r="F13748" s="230"/>
      <c r="H13748" s="220"/>
      <c r="I13748" s="223"/>
    </row>
    <row r="13749" spans="1:9">
      <c r="A13749" s="230"/>
      <c r="B13749" s="230"/>
      <c r="C13749" s="231"/>
      <c r="D13749" s="223"/>
      <c r="E13749" s="227"/>
      <c r="F13749" s="230"/>
      <c r="H13749" s="220"/>
      <c r="I13749" s="223"/>
    </row>
    <row r="13750" spans="1:9">
      <c r="A13750" s="230"/>
      <c r="B13750" s="230"/>
      <c r="C13750" s="231"/>
      <c r="D13750" s="223"/>
      <c r="E13750" s="227"/>
      <c r="F13750" s="230"/>
      <c r="H13750" s="220"/>
      <c r="I13750" s="223"/>
    </row>
    <row r="13751" spans="1:9">
      <c r="A13751" s="230"/>
      <c r="B13751" s="230"/>
      <c r="C13751" s="231"/>
      <c r="D13751" s="223"/>
      <c r="E13751" s="227"/>
      <c r="F13751" s="230"/>
      <c r="H13751" s="220"/>
      <c r="I13751" s="223"/>
    </row>
    <row r="13752" spans="1:9">
      <c r="A13752" s="230"/>
      <c r="B13752" s="230"/>
      <c r="C13752" s="231"/>
      <c r="D13752" s="223"/>
      <c r="E13752" s="227"/>
      <c r="F13752" s="230"/>
      <c r="H13752" s="220"/>
      <c r="I13752" s="223"/>
    </row>
    <row r="13753" spans="1:9">
      <c r="A13753" s="230"/>
      <c r="B13753" s="230"/>
      <c r="C13753" s="231"/>
      <c r="D13753" s="223"/>
      <c r="E13753" s="227"/>
      <c r="F13753" s="230"/>
      <c r="H13753" s="220"/>
      <c r="I13753" s="223"/>
    </row>
    <row r="13754" spans="1:9">
      <c r="A13754" s="230"/>
      <c r="B13754" s="230"/>
      <c r="C13754" s="231"/>
      <c r="D13754" s="223"/>
      <c r="E13754" s="227"/>
      <c r="F13754" s="230"/>
      <c r="H13754" s="220"/>
      <c r="I13754" s="223"/>
    </row>
    <row r="13755" spans="1:9">
      <c r="A13755" s="230"/>
      <c r="B13755" s="230"/>
      <c r="C13755" s="231"/>
      <c r="D13755" s="223"/>
      <c r="E13755" s="227"/>
      <c r="F13755" s="230"/>
      <c r="H13755" s="220"/>
      <c r="I13755" s="223"/>
    </row>
    <row r="13756" spans="1:9">
      <c r="A13756" s="230"/>
      <c r="B13756" s="230"/>
      <c r="C13756" s="231"/>
      <c r="D13756" s="223"/>
      <c r="E13756" s="227"/>
      <c r="F13756" s="230"/>
      <c r="H13756" s="220"/>
      <c r="I13756" s="223"/>
    </row>
    <row r="13757" spans="1:9">
      <c r="A13757" s="230"/>
      <c r="B13757" s="230"/>
      <c r="C13757" s="231"/>
      <c r="D13757" s="223"/>
      <c r="E13757" s="227"/>
      <c r="F13757" s="230"/>
      <c r="H13757" s="220"/>
      <c r="I13757" s="223"/>
    </row>
    <row r="13758" spans="1:9">
      <c r="A13758" s="230"/>
      <c r="B13758" s="230"/>
      <c r="C13758" s="231"/>
      <c r="D13758" s="223"/>
      <c r="E13758" s="227"/>
      <c r="F13758" s="230"/>
      <c r="H13758" s="220"/>
      <c r="I13758" s="223"/>
    </row>
    <row r="13759" spans="1:9">
      <c r="A13759" s="230"/>
      <c r="B13759" s="230"/>
      <c r="C13759" s="231"/>
      <c r="D13759" s="223"/>
      <c r="E13759" s="227"/>
      <c r="F13759" s="230"/>
      <c r="H13759" s="220"/>
      <c r="I13759" s="223"/>
    </row>
    <row r="13760" spans="1:9">
      <c r="A13760" s="230"/>
      <c r="B13760" s="230"/>
      <c r="C13760" s="231"/>
      <c r="D13760" s="223"/>
      <c r="E13760" s="227"/>
      <c r="F13760" s="230"/>
      <c r="H13760" s="220"/>
      <c r="I13760" s="223"/>
    </row>
    <row r="13761" spans="1:9">
      <c r="A13761" s="230"/>
      <c r="B13761" s="230"/>
      <c r="C13761" s="231"/>
      <c r="D13761" s="223"/>
      <c r="E13761" s="227"/>
      <c r="F13761" s="230"/>
      <c r="H13761" s="220"/>
      <c r="I13761" s="223"/>
    </row>
    <row r="13762" spans="1:9">
      <c r="A13762" s="230"/>
      <c r="B13762" s="230"/>
      <c r="C13762" s="231"/>
      <c r="D13762" s="223"/>
      <c r="E13762" s="227"/>
      <c r="F13762" s="230"/>
      <c r="H13762" s="220"/>
      <c r="I13762" s="223"/>
    </row>
    <row r="13763" spans="1:9">
      <c r="A13763" s="230"/>
      <c r="B13763" s="230"/>
      <c r="C13763" s="231"/>
      <c r="D13763" s="223"/>
      <c r="E13763" s="227"/>
      <c r="F13763" s="230"/>
      <c r="H13763" s="220"/>
      <c r="I13763" s="223"/>
    </row>
    <row r="13764" spans="1:9">
      <c r="A13764" s="230"/>
      <c r="B13764" s="230"/>
      <c r="C13764" s="231"/>
      <c r="D13764" s="223"/>
      <c r="E13764" s="227"/>
      <c r="F13764" s="230"/>
      <c r="H13764" s="220"/>
      <c r="I13764" s="223"/>
    </row>
    <row r="13765" spans="1:9">
      <c r="A13765" s="230"/>
      <c r="B13765" s="230"/>
      <c r="C13765" s="231"/>
      <c r="D13765" s="223"/>
      <c r="E13765" s="227"/>
      <c r="F13765" s="230"/>
      <c r="H13765" s="220"/>
      <c r="I13765" s="223"/>
    </row>
    <row r="13766" spans="1:9">
      <c r="A13766" s="230"/>
      <c r="B13766" s="230"/>
      <c r="C13766" s="231"/>
      <c r="D13766" s="223"/>
      <c r="E13766" s="227"/>
      <c r="F13766" s="230"/>
      <c r="H13766" s="220"/>
      <c r="I13766" s="223"/>
    </row>
    <row r="13767" spans="1:9">
      <c r="A13767" s="230"/>
      <c r="B13767" s="230"/>
      <c r="C13767" s="231"/>
      <c r="D13767" s="223"/>
      <c r="E13767" s="227"/>
      <c r="F13767" s="230"/>
      <c r="H13767" s="220"/>
      <c r="I13767" s="223"/>
    </row>
    <row r="13768" spans="1:9">
      <c r="A13768" s="230"/>
      <c r="B13768" s="230"/>
      <c r="C13768" s="231"/>
      <c r="D13768" s="223"/>
      <c r="E13768" s="227"/>
      <c r="F13768" s="230"/>
      <c r="H13768" s="220"/>
      <c r="I13768" s="223"/>
    </row>
    <row r="13769" spans="1:9">
      <c r="A13769" s="230"/>
      <c r="B13769" s="230"/>
      <c r="C13769" s="231"/>
      <c r="D13769" s="223"/>
      <c r="E13769" s="227"/>
      <c r="F13769" s="230"/>
      <c r="H13769" s="220"/>
      <c r="I13769" s="223"/>
    </row>
    <row r="13770" spans="1:9">
      <c r="A13770" s="230"/>
      <c r="B13770" s="230"/>
      <c r="C13770" s="231"/>
      <c r="D13770" s="223"/>
      <c r="E13770" s="227"/>
      <c r="F13770" s="230"/>
      <c r="H13770" s="220"/>
      <c r="I13770" s="223"/>
    </row>
    <row r="13771" spans="1:9">
      <c r="A13771" s="230"/>
      <c r="B13771" s="230"/>
      <c r="C13771" s="231"/>
      <c r="D13771" s="223"/>
      <c r="E13771" s="227"/>
      <c r="F13771" s="230"/>
      <c r="H13771" s="220"/>
      <c r="I13771" s="223"/>
    </row>
    <row r="13772" spans="1:9">
      <c r="A13772" s="230"/>
      <c r="B13772" s="230"/>
      <c r="C13772" s="231"/>
      <c r="D13772" s="223"/>
      <c r="E13772" s="227"/>
      <c r="F13772" s="230"/>
      <c r="H13772" s="220"/>
      <c r="I13772" s="223"/>
    </row>
    <row r="13773" spans="1:9">
      <c r="A13773" s="230"/>
      <c r="B13773" s="230"/>
      <c r="C13773" s="231"/>
      <c r="D13773" s="223"/>
      <c r="E13773" s="227"/>
      <c r="F13773" s="230"/>
      <c r="H13773" s="220"/>
      <c r="I13773" s="223"/>
    </row>
    <row r="13774" spans="1:9">
      <c r="A13774" s="230"/>
      <c r="B13774" s="230"/>
      <c r="C13774" s="231"/>
      <c r="D13774" s="223"/>
      <c r="E13774" s="227"/>
      <c r="F13774" s="230"/>
      <c r="H13774" s="220"/>
      <c r="I13774" s="223"/>
    </row>
    <row r="13775" spans="1:9">
      <c r="A13775" s="230"/>
      <c r="B13775" s="230"/>
      <c r="C13775" s="231"/>
      <c r="D13775" s="223"/>
      <c r="E13775" s="227"/>
      <c r="F13775" s="230"/>
      <c r="H13775" s="220"/>
      <c r="I13775" s="223"/>
    </row>
    <row r="13776" spans="1:9">
      <c r="A13776" s="230"/>
      <c r="B13776" s="230"/>
      <c r="C13776" s="231"/>
      <c r="D13776" s="223"/>
      <c r="E13776" s="227"/>
      <c r="F13776" s="230"/>
      <c r="H13776" s="220"/>
      <c r="I13776" s="223"/>
    </row>
    <row r="13777" spans="1:9">
      <c r="A13777" s="230"/>
      <c r="B13777" s="230"/>
      <c r="C13777" s="231"/>
      <c r="D13777" s="223"/>
      <c r="E13777" s="227"/>
      <c r="F13777" s="230"/>
      <c r="H13777" s="220"/>
      <c r="I13777" s="223"/>
    </row>
    <row r="13778" spans="1:9">
      <c r="A13778" s="230"/>
      <c r="B13778" s="230"/>
      <c r="C13778" s="231"/>
      <c r="D13778" s="223"/>
      <c r="E13778" s="227"/>
      <c r="F13778" s="230"/>
      <c r="H13778" s="220"/>
      <c r="I13778" s="223"/>
    </row>
    <row r="13779" spans="1:9">
      <c r="A13779" s="230"/>
      <c r="B13779" s="230"/>
      <c r="C13779" s="231"/>
      <c r="D13779" s="223"/>
      <c r="E13779" s="227"/>
      <c r="F13779" s="230"/>
      <c r="H13779" s="220"/>
      <c r="I13779" s="223"/>
    </row>
    <row r="13780" spans="1:9">
      <c r="A13780" s="230"/>
      <c r="B13780" s="230"/>
      <c r="C13780" s="231"/>
      <c r="D13780" s="223"/>
      <c r="E13780" s="227"/>
      <c r="F13780" s="230"/>
      <c r="H13780" s="220"/>
      <c r="I13780" s="223"/>
    </row>
    <row r="13781" spans="1:9">
      <c r="A13781" s="230"/>
      <c r="B13781" s="230"/>
      <c r="C13781" s="231"/>
      <c r="D13781" s="223"/>
      <c r="E13781" s="227"/>
      <c r="F13781" s="230"/>
      <c r="H13781" s="220"/>
      <c r="I13781" s="223"/>
    </row>
    <row r="13782" spans="1:9">
      <c r="A13782" s="230"/>
      <c r="B13782" s="230"/>
      <c r="C13782" s="231"/>
      <c r="D13782" s="223"/>
      <c r="E13782" s="227"/>
      <c r="F13782" s="230"/>
      <c r="H13782" s="220"/>
      <c r="I13782" s="223"/>
    </row>
    <row r="13783" spans="1:9">
      <c r="A13783" s="230"/>
      <c r="B13783" s="230"/>
      <c r="C13783" s="231"/>
      <c r="D13783" s="223"/>
      <c r="E13783" s="227"/>
      <c r="F13783" s="230"/>
      <c r="H13783" s="220"/>
      <c r="I13783" s="223"/>
    </row>
    <row r="13784" spans="1:9">
      <c r="A13784" s="230"/>
      <c r="B13784" s="230"/>
      <c r="C13784" s="231"/>
      <c r="D13784" s="223"/>
      <c r="E13784" s="227"/>
      <c r="F13784" s="230"/>
      <c r="H13784" s="220"/>
      <c r="I13784" s="223"/>
    </row>
    <row r="13785" spans="1:9">
      <c r="A13785" s="230"/>
      <c r="B13785" s="230"/>
      <c r="C13785" s="231"/>
      <c r="D13785" s="223"/>
      <c r="E13785" s="227"/>
      <c r="F13785" s="230"/>
      <c r="H13785" s="220"/>
      <c r="I13785" s="223"/>
    </row>
    <row r="13786" spans="1:9">
      <c r="A13786" s="230"/>
      <c r="B13786" s="230"/>
      <c r="C13786" s="231"/>
      <c r="D13786" s="223"/>
      <c r="E13786" s="227"/>
      <c r="F13786" s="230"/>
      <c r="H13786" s="220"/>
      <c r="I13786" s="223"/>
    </row>
    <row r="13787" spans="1:9">
      <c r="A13787" s="230"/>
      <c r="B13787" s="230"/>
      <c r="C13787" s="231"/>
      <c r="D13787" s="223"/>
      <c r="E13787" s="227"/>
      <c r="F13787" s="230"/>
      <c r="H13787" s="220"/>
      <c r="I13787" s="223"/>
    </row>
    <row r="13788" spans="1:9">
      <c r="A13788" s="230"/>
      <c r="B13788" s="230"/>
      <c r="C13788" s="231"/>
      <c r="D13788" s="223"/>
      <c r="E13788" s="227"/>
      <c r="F13788" s="230"/>
      <c r="H13788" s="220"/>
      <c r="I13788" s="223"/>
    </row>
    <row r="13789" spans="1:9">
      <c r="A13789" s="230"/>
      <c r="B13789" s="230"/>
      <c r="C13789" s="231"/>
      <c r="D13789" s="223"/>
      <c r="E13789" s="227"/>
      <c r="F13789" s="230"/>
      <c r="H13789" s="220"/>
      <c r="I13789" s="223"/>
    </row>
    <row r="13790" spans="1:9">
      <c r="A13790" s="230"/>
      <c r="B13790" s="230"/>
      <c r="C13790" s="231"/>
      <c r="D13790" s="223"/>
      <c r="E13790" s="227"/>
      <c r="F13790" s="230"/>
      <c r="H13790" s="220"/>
      <c r="I13790" s="223"/>
    </row>
    <row r="13791" spans="1:9">
      <c r="A13791" s="230"/>
      <c r="B13791" s="230"/>
      <c r="C13791" s="231"/>
      <c r="D13791" s="223"/>
      <c r="E13791" s="227"/>
      <c r="F13791" s="230"/>
      <c r="H13791" s="220"/>
      <c r="I13791" s="223"/>
    </row>
    <row r="13792" spans="1:9">
      <c r="A13792" s="230"/>
      <c r="B13792" s="230"/>
      <c r="C13792" s="231"/>
      <c r="D13792" s="223"/>
      <c r="E13792" s="227"/>
      <c r="F13792" s="230"/>
      <c r="H13792" s="220"/>
      <c r="I13792" s="223"/>
    </row>
    <row r="13793" spans="1:9">
      <c r="A13793" s="230"/>
      <c r="B13793" s="230"/>
      <c r="C13793" s="231"/>
      <c r="D13793" s="223"/>
      <c r="E13793" s="227"/>
      <c r="F13793" s="230"/>
      <c r="H13793" s="220"/>
      <c r="I13793" s="223"/>
    </row>
    <row r="13794" spans="1:9">
      <c r="A13794" s="230"/>
      <c r="B13794" s="230"/>
      <c r="C13794" s="231"/>
      <c r="D13794" s="223"/>
      <c r="E13794" s="227"/>
      <c r="F13794" s="230"/>
      <c r="H13794" s="220"/>
      <c r="I13794" s="223"/>
    </row>
    <row r="13795" spans="1:9">
      <c r="A13795" s="230"/>
      <c r="B13795" s="230"/>
      <c r="C13795" s="231"/>
      <c r="D13795" s="223"/>
      <c r="E13795" s="227"/>
      <c r="F13795" s="230"/>
      <c r="H13795" s="220"/>
      <c r="I13795" s="223"/>
    </row>
    <row r="13796" spans="1:9">
      <c r="A13796" s="230"/>
      <c r="B13796" s="230"/>
      <c r="C13796" s="231"/>
      <c r="D13796" s="223"/>
      <c r="E13796" s="227"/>
      <c r="F13796" s="230"/>
      <c r="H13796" s="220"/>
      <c r="I13796" s="223"/>
    </row>
    <row r="13797" spans="1:9">
      <c r="A13797" s="230"/>
      <c r="B13797" s="230"/>
      <c r="C13797" s="231"/>
      <c r="D13797" s="223"/>
      <c r="E13797" s="227"/>
      <c r="F13797" s="230"/>
      <c r="H13797" s="220"/>
      <c r="I13797" s="223"/>
    </row>
    <row r="13798" spans="1:9">
      <c r="A13798" s="230"/>
      <c r="B13798" s="230"/>
      <c r="C13798" s="231"/>
      <c r="D13798" s="223"/>
      <c r="E13798" s="227"/>
      <c r="F13798" s="230"/>
      <c r="H13798" s="220"/>
      <c r="I13798" s="223"/>
    </row>
    <row r="13799" spans="1:9">
      <c r="A13799" s="230"/>
      <c r="B13799" s="230"/>
      <c r="C13799" s="231"/>
      <c r="D13799" s="223"/>
      <c r="E13799" s="227"/>
      <c r="F13799" s="230"/>
      <c r="H13799" s="220"/>
      <c r="I13799" s="223"/>
    </row>
    <row r="13800" spans="1:9">
      <c r="A13800" s="230"/>
      <c r="B13800" s="230"/>
      <c r="C13800" s="231"/>
      <c r="D13800" s="223"/>
      <c r="E13800" s="227"/>
      <c r="F13800" s="230"/>
      <c r="H13800" s="220"/>
      <c r="I13800" s="223"/>
    </row>
    <row r="13801" spans="1:9">
      <c r="A13801" s="230"/>
      <c r="B13801" s="230"/>
      <c r="C13801" s="231"/>
      <c r="D13801" s="223"/>
      <c r="E13801" s="227"/>
      <c r="F13801" s="230"/>
      <c r="H13801" s="220"/>
      <c r="I13801" s="223"/>
    </row>
    <row r="13802" spans="1:9">
      <c r="A13802" s="230"/>
      <c r="B13802" s="230"/>
      <c r="C13802" s="231"/>
      <c r="D13802" s="223"/>
      <c r="E13802" s="227"/>
      <c r="F13802" s="230"/>
      <c r="H13802" s="220"/>
      <c r="I13802" s="223"/>
    </row>
    <row r="13803" spans="1:9">
      <c r="A13803" s="230"/>
      <c r="B13803" s="230"/>
      <c r="C13803" s="231"/>
      <c r="D13803" s="223"/>
      <c r="E13803" s="227"/>
      <c r="F13803" s="230"/>
      <c r="H13803" s="220"/>
      <c r="I13803" s="223"/>
    </row>
    <row r="13804" spans="1:9">
      <c r="A13804" s="230"/>
      <c r="B13804" s="230"/>
      <c r="C13804" s="231"/>
      <c r="D13804" s="223"/>
      <c r="E13804" s="227"/>
      <c r="F13804" s="230"/>
      <c r="H13804" s="220"/>
      <c r="I13804" s="223"/>
    </row>
    <row r="13805" spans="1:9">
      <c r="A13805" s="230"/>
      <c r="B13805" s="230"/>
      <c r="C13805" s="231"/>
      <c r="D13805" s="223"/>
      <c r="E13805" s="227"/>
      <c r="F13805" s="230"/>
      <c r="H13805" s="220"/>
      <c r="I13805" s="223"/>
    </row>
    <row r="13806" spans="1:9">
      <c r="A13806" s="230"/>
      <c r="B13806" s="230"/>
      <c r="C13806" s="231"/>
      <c r="D13806" s="223"/>
      <c r="E13806" s="227"/>
      <c r="F13806" s="230"/>
      <c r="H13806" s="220"/>
      <c r="I13806" s="223"/>
    </row>
    <row r="13807" spans="1:9">
      <c r="A13807" s="230"/>
      <c r="B13807" s="230"/>
      <c r="C13807" s="231"/>
      <c r="D13807" s="223"/>
      <c r="E13807" s="227"/>
      <c r="F13807" s="230"/>
      <c r="H13807" s="220"/>
      <c r="I13807" s="223"/>
    </row>
    <row r="13808" spans="1:9">
      <c r="A13808" s="230"/>
      <c r="B13808" s="230"/>
      <c r="C13808" s="231"/>
      <c r="D13808" s="223"/>
      <c r="E13808" s="227"/>
      <c r="F13808" s="230"/>
      <c r="H13808" s="220"/>
      <c r="I13808" s="223"/>
    </row>
    <row r="13809" spans="1:9">
      <c r="A13809" s="230"/>
      <c r="B13809" s="230"/>
      <c r="C13809" s="231"/>
      <c r="D13809" s="223"/>
      <c r="E13809" s="227"/>
      <c r="F13809" s="230"/>
      <c r="H13809" s="220"/>
      <c r="I13809" s="223"/>
    </row>
    <row r="13810" spans="1:9">
      <c r="A13810" s="230"/>
      <c r="B13810" s="230"/>
      <c r="C13810" s="231"/>
      <c r="D13810" s="223"/>
      <c r="E13810" s="227"/>
      <c r="F13810" s="230"/>
      <c r="H13810" s="220"/>
      <c r="I13810" s="223"/>
    </row>
    <row r="13811" spans="1:9">
      <c r="A13811" s="230"/>
      <c r="B13811" s="230"/>
      <c r="C13811" s="231"/>
      <c r="D13811" s="223"/>
      <c r="E13811" s="227"/>
      <c r="F13811" s="230"/>
      <c r="H13811" s="220"/>
      <c r="I13811" s="223"/>
    </row>
    <row r="13812" spans="1:9">
      <c r="A13812" s="230"/>
      <c r="B13812" s="230"/>
      <c r="C13812" s="231"/>
      <c r="D13812" s="223"/>
      <c r="E13812" s="227"/>
      <c r="F13812" s="230"/>
      <c r="H13812" s="220"/>
      <c r="I13812" s="223"/>
    </row>
    <row r="13813" spans="1:9">
      <c r="A13813" s="230"/>
      <c r="B13813" s="230"/>
      <c r="C13813" s="231"/>
      <c r="D13813" s="223"/>
      <c r="E13813" s="227"/>
      <c r="F13813" s="230"/>
      <c r="H13813" s="220"/>
      <c r="I13813" s="223"/>
    </row>
    <row r="13814" spans="1:9">
      <c r="A13814" s="230"/>
      <c r="B13814" s="230"/>
      <c r="C13814" s="231"/>
      <c r="D13814" s="223"/>
      <c r="E13814" s="227"/>
      <c r="F13814" s="230"/>
      <c r="H13814" s="220"/>
      <c r="I13814" s="223"/>
    </row>
    <row r="13815" spans="1:9">
      <c r="A13815" s="230"/>
      <c r="B13815" s="230"/>
      <c r="C13815" s="231"/>
      <c r="D13815" s="223"/>
      <c r="E13815" s="227"/>
      <c r="F13815" s="230"/>
      <c r="H13815" s="220"/>
      <c r="I13815" s="223"/>
    </row>
    <row r="13816" spans="1:9">
      <c r="A13816" s="230"/>
      <c r="B13816" s="230"/>
      <c r="C13816" s="231"/>
      <c r="D13816" s="223"/>
      <c r="E13816" s="227"/>
      <c r="F13816" s="230"/>
      <c r="H13816" s="220"/>
      <c r="I13816" s="223"/>
    </row>
    <row r="13817" spans="1:9">
      <c r="A13817" s="230"/>
      <c r="B13817" s="230"/>
      <c r="C13817" s="231"/>
      <c r="D13817" s="223"/>
      <c r="E13817" s="227"/>
      <c r="F13817" s="230"/>
      <c r="H13817" s="220"/>
      <c r="I13817" s="223"/>
    </row>
    <row r="13818" spans="1:9">
      <c r="A13818" s="230"/>
      <c r="B13818" s="230"/>
      <c r="C13818" s="231"/>
      <c r="D13818" s="223"/>
      <c r="E13818" s="227"/>
      <c r="F13818" s="230"/>
      <c r="H13818" s="220"/>
      <c r="I13818" s="223"/>
    </row>
    <row r="13819" spans="1:9">
      <c r="A13819" s="230"/>
      <c r="B13819" s="230"/>
      <c r="C13819" s="231"/>
      <c r="D13819" s="223"/>
      <c r="E13819" s="227"/>
      <c r="F13819" s="230"/>
      <c r="H13819" s="220"/>
      <c r="I13819" s="223"/>
    </row>
    <row r="13820" spans="1:9">
      <c r="A13820" s="230"/>
      <c r="B13820" s="230"/>
      <c r="C13820" s="231"/>
      <c r="D13820" s="223"/>
      <c r="E13820" s="227"/>
      <c r="F13820" s="230"/>
      <c r="H13820" s="220"/>
      <c r="I13820" s="223"/>
    </row>
    <row r="13821" spans="1:9">
      <c r="A13821" s="230"/>
      <c r="B13821" s="230"/>
      <c r="C13821" s="231"/>
      <c r="D13821" s="223"/>
      <c r="E13821" s="227"/>
      <c r="F13821" s="230"/>
      <c r="H13821" s="220"/>
      <c r="I13821" s="223"/>
    </row>
    <row r="13822" spans="1:9">
      <c r="A13822" s="230"/>
      <c r="B13822" s="230"/>
      <c r="C13822" s="231"/>
      <c r="D13822" s="223"/>
      <c r="E13822" s="227"/>
      <c r="F13822" s="230"/>
      <c r="H13822" s="220"/>
      <c r="I13822" s="223"/>
    </row>
    <row r="13823" spans="1:9">
      <c r="A13823" s="230"/>
      <c r="B13823" s="230"/>
      <c r="C13823" s="231"/>
      <c r="D13823" s="223"/>
      <c r="E13823" s="227"/>
      <c r="F13823" s="230"/>
      <c r="H13823" s="220"/>
      <c r="I13823" s="223"/>
    </row>
    <row r="13824" spans="1:9">
      <c r="A13824" s="230"/>
      <c r="B13824" s="230"/>
      <c r="C13824" s="231"/>
      <c r="D13824" s="223"/>
      <c r="E13824" s="227"/>
      <c r="F13824" s="230"/>
      <c r="H13824" s="220"/>
      <c r="I13824" s="223"/>
    </row>
    <row r="13825" spans="1:9">
      <c r="A13825" s="230"/>
      <c r="B13825" s="230"/>
      <c r="C13825" s="231"/>
      <c r="D13825" s="223"/>
      <c r="E13825" s="227"/>
      <c r="F13825" s="230"/>
      <c r="H13825" s="220"/>
      <c r="I13825" s="223"/>
    </row>
    <row r="13826" spans="1:9">
      <c r="A13826" s="230"/>
      <c r="B13826" s="230"/>
      <c r="C13826" s="231"/>
      <c r="D13826" s="223"/>
      <c r="E13826" s="227"/>
      <c r="F13826" s="230"/>
      <c r="H13826" s="220"/>
      <c r="I13826" s="223"/>
    </row>
    <row r="13827" spans="1:9">
      <c r="A13827" s="230"/>
      <c r="B13827" s="230"/>
      <c r="C13827" s="231"/>
      <c r="D13827" s="223"/>
      <c r="E13827" s="227"/>
      <c r="F13827" s="230"/>
      <c r="H13827" s="220"/>
      <c r="I13827" s="223"/>
    </row>
    <row r="13828" spans="1:9">
      <c r="A13828" s="230"/>
      <c r="B13828" s="230"/>
      <c r="C13828" s="231"/>
      <c r="D13828" s="223"/>
      <c r="E13828" s="227"/>
      <c r="F13828" s="230"/>
      <c r="H13828" s="220"/>
      <c r="I13828" s="223"/>
    </row>
    <row r="13829" spans="1:9">
      <c r="A13829" s="230"/>
      <c r="B13829" s="230"/>
      <c r="C13829" s="231"/>
      <c r="D13829" s="223"/>
      <c r="E13829" s="227"/>
      <c r="F13829" s="230"/>
      <c r="H13829" s="220"/>
      <c r="I13829" s="223"/>
    </row>
    <row r="13830" spans="1:9">
      <c r="A13830" s="230"/>
      <c r="B13830" s="230"/>
      <c r="C13830" s="231"/>
      <c r="D13830" s="223"/>
      <c r="E13830" s="227"/>
      <c r="F13830" s="230"/>
      <c r="H13830" s="220"/>
      <c r="I13830" s="223"/>
    </row>
    <row r="13831" spans="1:9">
      <c r="A13831" s="230"/>
      <c r="B13831" s="230"/>
      <c r="C13831" s="231"/>
      <c r="D13831" s="223"/>
      <c r="E13831" s="227"/>
      <c r="F13831" s="230"/>
      <c r="H13831" s="220"/>
      <c r="I13831" s="223"/>
    </row>
    <row r="13832" spans="1:9">
      <c r="A13832" s="230"/>
      <c r="B13832" s="230"/>
      <c r="C13832" s="231"/>
      <c r="D13832" s="223"/>
      <c r="E13832" s="227"/>
      <c r="F13832" s="230"/>
      <c r="H13832" s="220"/>
      <c r="I13832" s="223"/>
    </row>
    <row r="13833" spans="1:9">
      <c r="A13833" s="230"/>
      <c r="B13833" s="230"/>
      <c r="C13833" s="231"/>
      <c r="D13833" s="223"/>
      <c r="E13833" s="227"/>
      <c r="F13833" s="230"/>
      <c r="H13833" s="220"/>
      <c r="I13833" s="223"/>
    </row>
    <row r="13834" spans="1:9">
      <c r="A13834" s="230"/>
      <c r="B13834" s="230"/>
      <c r="C13834" s="231"/>
      <c r="D13834" s="223"/>
      <c r="E13834" s="227"/>
      <c r="F13834" s="230"/>
      <c r="H13834" s="220"/>
      <c r="I13834" s="223"/>
    </row>
    <row r="13835" spans="1:9">
      <c r="A13835" s="230"/>
      <c r="B13835" s="230"/>
      <c r="C13835" s="231"/>
      <c r="D13835" s="223"/>
      <c r="E13835" s="227"/>
      <c r="F13835" s="230"/>
      <c r="H13835" s="220"/>
      <c r="I13835" s="223"/>
    </row>
    <row r="13836" spans="1:9">
      <c r="A13836" s="230"/>
      <c r="B13836" s="230"/>
      <c r="C13836" s="231"/>
      <c r="D13836" s="223"/>
      <c r="E13836" s="227"/>
      <c r="F13836" s="230"/>
      <c r="H13836" s="220"/>
      <c r="I13836" s="223"/>
    </row>
    <row r="13837" spans="1:9">
      <c r="A13837" s="230"/>
      <c r="B13837" s="230"/>
      <c r="C13837" s="231"/>
      <c r="D13837" s="223"/>
      <c r="E13837" s="227"/>
      <c r="F13837" s="230"/>
      <c r="H13837" s="220"/>
      <c r="I13837" s="223"/>
    </row>
    <row r="13838" spans="1:9">
      <c r="A13838" s="230"/>
      <c r="B13838" s="230"/>
      <c r="C13838" s="231"/>
      <c r="D13838" s="223"/>
      <c r="E13838" s="227"/>
      <c r="F13838" s="230"/>
      <c r="H13838" s="220"/>
      <c r="I13838" s="223"/>
    </row>
    <row r="13839" spans="1:9">
      <c r="A13839" s="230"/>
      <c r="B13839" s="230"/>
      <c r="C13839" s="231"/>
      <c r="D13839" s="223"/>
      <c r="E13839" s="227"/>
      <c r="F13839" s="230"/>
      <c r="H13839" s="220"/>
      <c r="I13839" s="223"/>
    </row>
    <row r="13840" spans="1:9">
      <c r="A13840" s="230"/>
      <c r="B13840" s="230"/>
      <c r="C13840" s="231"/>
      <c r="D13840" s="223"/>
      <c r="E13840" s="227"/>
      <c r="F13840" s="230"/>
      <c r="H13840" s="220"/>
      <c r="I13840" s="223"/>
    </row>
    <row r="13841" spans="1:9">
      <c r="A13841" s="230"/>
      <c r="B13841" s="230"/>
      <c r="C13841" s="231"/>
      <c r="D13841" s="223"/>
      <c r="E13841" s="227"/>
      <c r="F13841" s="230"/>
      <c r="H13841" s="220"/>
      <c r="I13841" s="223"/>
    </row>
    <row r="13842" spans="1:9">
      <c r="A13842" s="230"/>
      <c r="B13842" s="230"/>
      <c r="C13842" s="231"/>
      <c r="D13842" s="223"/>
      <c r="E13842" s="227"/>
      <c r="F13842" s="230"/>
      <c r="H13842" s="220"/>
      <c r="I13842" s="223"/>
    </row>
    <row r="13843" spans="1:9">
      <c r="A13843" s="230"/>
      <c r="B13843" s="230"/>
      <c r="C13843" s="231"/>
      <c r="D13843" s="223"/>
      <c r="E13843" s="227"/>
      <c r="F13843" s="230"/>
      <c r="H13843" s="220"/>
      <c r="I13843" s="223"/>
    </row>
    <row r="13844" spans="1:9">
      <c r="A13844" s="230"/>
      <c r="B13844" s="230"/>
      <c r="C13844" s="231"/>
      <c r="D13844" s="223"/>
      <c r="E13844" s="227"/>
      <c r="F13844" s="230"/>
      <c r="H13844" s="220"/>
      <c r="I13844" s="223"/>
    </row>
    <row r="13845" spans="1:9">
      <c r="A13845" s="230"/>
      <c r="B13845" s="230"/>
      <c r="C13845" s="231"/>
      <c r="D13845" s="223"/>
      <c r="E13845" s="227"/>
      <c r="F13845" s="230"/>
      <c r="H13845" s="220"/>
      <c r="I13845" s="223"/>
    </row>
    <row r="13846" spans="1:9">
      <c r="A13846" s="230"/>
      <c r="B13846" s="230"/>
      <c r="C13846" s="231"/>
      <c r="D13846" s="223"/>
      <c r="E13846" s="227"/>
      <c r="F13846" s="230"/>
      <c r="H13846" s="220"/>
      <c r="I13846" s="223"/>
    </row>
    <row r="13847" spans="1:9">
      <c r="A13847" s="230"/>
      <c r="B13847" s="230"/>
      <c r="C13847" s="231"/>
      <c r="D13847" s="223"/>
      <c r="E13847" s="227"/>
      <c r="F13847" s="230"/>
      <c r="H13847" s="220"/>
      <c r="I13847" s="223"/>
    </row>
    <row r="13848" spans="1:9">
      <c r="A13848" s="230"/>
      <c r="B13848" s="230"/>
      <c r="C13848" s="231"/>
      <c r="D13848" s="223"/>
      <c r="E13848" s="227"/>
      <c r="F13848" s="230"/>
      <c r="H13848" s="220"/>
      <c r="I13848" s="223"/>
    </row>
    <row r="13849" spans="1:9">
      <c r="A13849" s="230"/>
      <c r="B13849" s="230"/>
      <c r="C13849" s="231"/>
      <c r="D13849" s="223"/>
      <c r="E13849" s="227"/>
      <c r="F13849" s="230"/>
      <c r="H13849" s="220"/>
      <c r="I13849" s="223"/>
    </row>
    <row r="13850" spans="1:9">
      <c r="A13850" s="230"/>
      <c r="B13850" s="230"/>
      <c r="C13850" s="231"/>
      <c r="D13850" s="223"/>
      <c r="E13850" s="227"/>
      <c r="F13850" s="230"/>
      <c r="H13850" s="220"/>
      <c r="I13850" s="223"/>
    </row>
    <row r="13851" spans="1:9">
      <c r="A13851" s="230"/>
      <c r="B13851" s="230"/>
      <c r="C13851" s="231"/>
      <c r="D13851" s="223"/>
      <c r="E13851" s="227"/>
      <c r="F13851" s="230"/>
      <c r="H13851" s="220"/>
      <c r="I13851" s="223"/>
    </row>
    <row r="13852" spans="1:9">
      <c r="A13852" s="230"/>
      <c r="B13852" s="230"/>
      <c r="C13852" s="231"/>
      <c r="D13852" s="223"/>
      <c r="E13852" s="227"/>
      <c r="F13852" s="230"/>
      <c r="H13852" s="220"/>
      <c r="I13852" s="223"/>
    </row>
    <row r="13853" spans="1:9">
      <c r="A13853" s="230"/>
      <c r="B13853" s="230"/>
      <c r="C13853" s="231"/>
      <c r="D13853" s="223"/>
      <c r="E13853" s="227"/>
      <c r="F13853" s="230"/>
      <c r="H13853" s="220"/>
      <c r="I13853" s="223"/>
    </row>
    <row r="13854" spans="1:9">
      <c r="A13854" s="230"/>
      <c r="B13854" s="230"/>
      <c r="C13854" s="231"/>
      <c r="D13854" s="223"/>
      <c r="E13854" s="227"/>
      <c r="F13854" s="230"/>
      <c r="H13854" s="220"/>
      <c r="I13854" s="223"/>
    </row>
    <row r="13855" spans="1:9">
      <c r="A13855" s="230"/>
      <c r="B13855" s="230"/>
      <c r="C13855" s="231"/>
      <c r="D13855" s="223"/>
      <c r="E13855" s="227"/>
      <c r="F13855" s="230"/>
      <c r="H13855" s="220"/>
      <c r="I13855" s="223"/>
    </row>
    <row r="13856" spans="1:9">
      <c r="A13856" s="230"/>
      <c r="B13856" s="230"/>
      <c r="C13856" s="231"/>
      <c r="D13856" s="223"/>
      <c r="E13856" s="227"/>
      <c r="F13856" s="230"/>
      <c r="H13856" s="220"/>
      <c r="I13856" s="223"/>
    </row>
    <row r="13857" spans="1:9">
      <c r="A13857" s="230"/>
      <c r="B13857" s="230"/>
      <c r="C13857" s="231"/>
      <c r="D13857" s="223"/>
      <c r="E13857" s="227"/>
      <c r="F13857" s="230"/>
      <c r="H13857" s="220"/>
      <c r="I13857" s="223"/>
    </row>
    <row r="13858" spans="1:9">
      <c r="A13858" s="230"/>
      <c r="B13858" s="230"/>
      <c r="C13858" s="231"/>
      <c r="D13858" s="223"/>
      <c r="E13858" s="227"/>
      <c r="F13858" s="230"/>
      <c r="H13858" s="220"/>
      <c r="I13858" s="223"/>
    </row>
    <row r="13859" spans="1:9">
      <c r="A13859" s="230"/>
      <c r="B13859" s="230"/>
      <c r="C13859" s="231"/>
      <c r="D13859" s="223"/>
      <c r="E13859" s="227"/>
      <c r="F13859" s="230"/>
      <c r="H13859" s="220"/>
      <c r="I13859" s="223"/>
    </row>
    <row r="13860" spans="1:9">
      <c r="A13860" s="230"/>
      <c r="B13860" s="230"/>
      <c r="C13860" s="231"/>
      <c r="D13860" s="223"/>
      <c r="E13860" s="227"/>
      <c r="F13860" s="230"/>
      <c r="H13860" s="220"/>
      <c r="I13860" s="223"/>
    </row>
    <row r="13861" spans="1:9">
      <c r="A13861" s="230"/>
      <c r="B13861" s="230"/>
      <c r="C13861" s="231"/>
      <c r="D13861" s="223"/>
      <c r="E13861" s="227"/>
      <c r="F13861" s="230"/>
      <c r="H13861" s="220"/>
      <c r="I13861" s="223"/>
    </row>
    <row r="13862" spans="1:9">
      <c r="A13862" s="230"/>
      <c r="B13862" s="230"/>
      <c r="C13862" s="231"/>
      <c r="D13862" s="223"/>
      <c r="E13862" s="227"/>
      <c r="F13862" s="230"/>
      <c r="H13862" s="220"/>
      <c r="I13862" s="223"/>
    </row>
    <row r="13863" spans="1:9">
      <c r="A13863" s="230"/>
      <c r="B13863" s="230"/>
      <c r="C13863" s="231"/>
      <c r="D13863" s="223"/>
      <c r="E13863" s="227"/>
      <c r="F13863" s="230"/>
      <c r="H13863" s="220"/>
      <c r="I13863" s="223"/>
    </row>
    <row r="13864" spans="1:9">
      <c r="A13864" s="230"/>
      <c r="B13864" s="230"/>
      <c r="C13864" s="231"/>
      <c r="D13864" s="223"/>
      <c r="E13864" s="227"/>
      <c r="F13864" s="230"/>
      <c r="H13864" s="220"/>
      <c r="I13864" s="223"/>
    </row>
    <row r="13865" spans="1:9">
      <c r="A13865" s="230"/>
      <c r="B13865" s="230"/>
      <c r="C13865" s="231"/>
      <c r="D13865" s="223"/>
      <c r="E13865" s="227"/>
      <c r="F13865" s="230"/>
      <c r="H13865" s="220"/>
      <c r="I13865" s="223"/>
    </row>
    <row r="13866" spans="1:9">
      <c r="A13866" s="230"/>
      <c r="B13866" s="230"/>
      <c r="C13866" s="231"/>
      <c r="D13866" s="223"/>
      <c r="E13866" s="227"/>
      <c r="F13866" s="230"/>
      <c r="H13866" s="220"/>
      <c r="I13866" s="223"/>
    </row>
    <row r="13867" spans="1:9">
      <c r="A13867" s="230"/>
      <c r="B13867" s="230"/>
      <c r="C13867" s="231"/>
      <c r="D13867" s="223"/>
      <c r="E13867" s="227"/>
      <c r="F13867" s="230"/>
      <c r="H13867" s="220"/>
      <c r="I13867" s="223"/>
    </row>
    <row r="13868" spans="1:9">
      <c r="A13868" s="230"/>
      <c r="B13868" s="230"/>
      <c r="C13868" s="231"/>
      <c r="D13868" s="223"/>
      <c r="E13868" s="227"/>
      <c r="F13868" s="230"/>
      <c r="H13868" s="220"/>
      <c r="I13868" s="223"/>
    </row>
    <row r="13869" spans="1:9">
      <c r="A13869" s="230"/>
      <c r="B13869" s="230"/>
      <c r="C13869" s="231"/>
      <c r="D13869" s="223"/>
      <c r="E13869" s="227"/>
      <c r="F13869" s="230"/>
      <c r="H13869" s="220"/>
      <c r="I13869" s="223"/>
    </row>
    <row r="13870" spans="1:9">
      <c r="A13870" s="230"/>
      <c r="B13870" s="230"/>
      <c r="C13870" s="231"/>
      <c r="D13870" s="223"/>
      <c r="E13870" s="227"/>
      <c r="F13870" s="230"/>
      <c r="H13870" s="220"/>
      <c r="I13870" s="223"/>
    </row>
    <row r="13871" spans="1:9">
      <c r="A13871" s="230"/>
      <c r="B13871" s="230"/>
      <c r="C13871" s="231"/>
      <c r="D13871" s="223"/>
      <c r="E13871" s="227"/>
      <c r="F13871" s="230"/>
      <c r="H13871" s="220"/>
      <c r="I13871" s="223"/>
    </row>
    <row r="13872" spans="1:9">
      <c r="A13872" s="230"/>
      <c r="B13872" s="230"/>
      <c r="C13872" s="231"/>
      <c r="D13872" s="223"/>
      <c r="E13872" s="227"/>
      <c r="F13872" s="230"/>
      <c r="H13872" s="220"/>
      <c r="I13872" s="223"/>
    </row>
    <row r="13873" spans="1:9">
      <c r="A13873" s="230"/>
      <c r="B13873" s="230"/>
      <c r="C13873" s="231"/>
      <c r="D13873" s="223"/>
      <c r="E13873" s="227"/>
      <c r="F13873" s="230"/>
      <c r="H13873" s="220"/>
      <c r="I13873" s="223"/>
    </row>
    <row r="13874" spans="1:9">
      <c r="A13874" s="230"/>
      <c r="B13874" s="230"/>
      <c r="C13874" s="231"/>
      <c r="D13874" s="223"/>
      <c r="E13874" s="227"/>
      <c r="F13874" s="230"/>
      <c r="H13874" s="220"/>
      <c r="I13874" s="223"/>
    </row>
    <row r="13875" spans="1:9">
      <c r="A13875" s="230"/>
      <c r="B13875" s="230"/>
      <c r="C13875" s="231"/>
      <c r="D13875" s="223"/>
      <c r="E13875" s="227"/>
      <c r="F13875" s="230"/>
      <c r="H13875" s="220"/>
      <c r="I13875" s="223"/>
    </row>
    <row r="13876" spans="1:9">
      <c r="A13876" s="230"/>
      <c r="B13876" s="230"/>
      <c r="C13876" s="231"/>
      <c r="D13876" s="223"/>
      <c r="E13876" s="227"/>
      <c r="F13876" s="230"/>
      <c r="H13876" s="220"/>
      <c r="I13876" s="223"/>
    </row>
    <row r="13877" spans="1:9">
      <c r="A13877" s="230"/>
      <c r="B13877" s="230"/>
      <c r="C13877" s="231"/>
      <c r="D13877" s="223"/>
      <c r="E13877" s="227"/>
      <c r="F13877" s="230"/>
      <c r="H13877" s="220"/>
      <c r="I13877" s="223"/>
    </row>
    <row r="13878" spans="1:9">
      <c r="A13878" s="230"/>
      <c r="B13878" s="230"/>
      <c r="C13878" s="231"/>
      <c r="D13878" s="223"/>
      <c r="E13878" s="227"/>
      <c r="F13878" s="230"/>
      <c r="H13878" s="220"/>
      <c r="I13878" s="223"/>
    </row>
    <row r="13879" spans="1:9">
      <c r="A13879" s="230"/>
      <c r="B13879" s="230"/>
      <c r="C13879" s="231"/>
      <c r="D13879" s="223"/>
      <c r="E13879" s="227"/>
      <c r="F13879" s="230"/>
      <c r="H13879" s="220"/>
      <c r="I13879" s="223"/>
    </row>
    <row r="13880" spans="1:9">
      <c r="A13880" s="230"/>
      <c r="B13880" s="230"/>
      <c r="C13880" s="231"/>
      <c r="D13880" s="223"/>
      <c r="E13880" s="227"/>
      <c r="F13880" s="230"/>
      <c r="H13880" s="220"/>
      <c r="I13880" s="223"/>
    </row>
    <row r="13881" spans="1:9">
      <c r="A13881" s="230"/>
      <c r="B13881" s="230"/>
      <c r="C13881" s="231"/>
      <c r="D13881" s="223"/>
      <c r="E13881" s="227"/>
      <c r="F13881" s="230"/>
      <c r="H13881" s="220"/>
      <c r="I13881" s="223"/>
    </row>
    <row r="13882" spans="1:9">
      <c r="A13882" s="230"/>
      <c r="B13882" s="230"/>
      <c r="C13882" s="231"/>
      <c r="D13882" s="223"/>
      <c r="E13882" s="227"/>
      <c r="F13882" s="230"/>
      <c r="H13882" s="220"/>
      <c r="I13882" s="223"/>
    </row>
    <row r="13883" spans="1:9">
      <c r="A13883" s="230"/>
      <c r="B13883" s="230"/>
      <c r="C13883" s="231"/>
      <c r="D13883" s="223"/>
      <c r="E13883" s="227"/>
      <c r="F13883" s="230"/>
      <c r="H13883" s="220"/>
      <c r="I13883" s="223"/>
    </row>
    <row r="13884" spans="1:9">
      <c r="A13884" s="230"/>
      <c r="B13884" s="230"/>
      <c r="C13884" s="231"/>
      <c r="D13884" s="223"/>
      <c r="E13884" s="227"/>
      <c r="F13884" s="230"/>
      <c r="H13884" s="220"/>
      <c r="I13884" s="223"/>
    </row>
    <row r="13885" spans="1:9">
      <c r="A13885" s="230"/>
      <c r="B13885" s="230"/>
      <c r="C13885" s="231"/>
      <c r="D13885" s="223"/>
      <c r="E13885" s="227"/>
      <c r="F13885" s="230"/>
      <c r="H13885" s="220"/>
      <c r="I13885" s="223"/>
    </row>
    <row r="13886" spans="1:9">
      <c r="A13886" s="230"/>
      <c r="B13886" s="230"/>
      <c r="C13886" s="231"/>
      <c r="D13886" s="223"/>
      <c r="E13886" s="227"/>
      <c r="F13886" s="230"/>
      <c r="H13886" s="220"/>
      <c r="I13886" s="223"/>
    </row>
    <row r="13887" spans="1:9">
      <c r="A13887" s="230"/>
      <c r="B13887" s="230"/>
      <c r="C13887" s="231"/>
      <c r="D13887" s="223"/>
      <c r="E13887" s="227"/>
      <c r="F13887" s="230"/>
      <c r="H13887" s="220"/>
      <c r="I13887" s="223"/>
    </row>
    <row r="13888" spans="1:9">
      <c r="A13888" s="230"/>
      <c r="B13888" s="230"/>
      <c r="C13888" s="231"/>
      <c r="D13888" s="223"/>
      <c r="E13888" s="227"/>
      <c r="F13888" s="230"/>
      <c r="H13888" s="220"/>
      <c r="I13888" s="223"/>
    </row>
    <row r="13889" spans="1:9">
      <c r="A13889" s="230"/>
      <c r="B13889" s="230"/>
      <c r="C13889" s="231"/>
      <c r="D13889" s="223"/>
      <c r="E13889" s="227"/>
      <c r="F13889" s="230"/>
      <c r="H13889" s="220"/>
      <c r="I13889" s="223"/>
    </row>
    <row r="13890" spans="1:9">
      <c r="A13890" s="230"/>
      <c r="B13890" s="230"/>
      <c r="C13890" s="231"/>
      <c r="D13890" s="223"/>
      <c r="E13890" s="227"/>
      <c r="F13890" s="230"/>
      <c r="H13890" s="220"/>
      <c r="I13890" s="223"/>
    </row>
    <row r="13891" spans="1:9">
      <c r="A13891" s="230"/>
      <c r="B13891" s="230"/>
      <c r="C13891" s="231"/>
      <c r="D13891" s="223"/>
      <c r="E13891" s="227"/>
      <c r="F13891" s="230"/>
      <c r="H13891" s="220"/>
      <c r="I13891" s="223"/>
    </row>
    <row r="13892" spans="1:9">
      <c r="A13892" s="230"/>
      <c r="B13892" s="230"/>
      <c r="C13892" s="231"/>
      <c r="D13892" s="223"/>
      <c r="E13892" s="227"/>
      <c r="F13892" s="230"/>
      <c r="H13892" s="220"/>
      <c r="I13892" s="223"/>
    </row>
    <row r="13893" spans="1:9">
      <c r="A13893" s="230"/>
      <c r="B13893" s="230"/>
      <c r="C13893" s="231"/>
      <c r="D13893" s="223"/>
      <c r="E13893" s="227"/>
      <c r="F13893" s="230"/>
      <c r="H13893" s="220"/>
      <c r="I13893" s="223"/>
    </row>
    <row r="13894" spans="1:9">
      <c r="A13894" s="230"/>
      <c r="B13894" s="230"/>
      <c r="C13894" s="231"/>
      <c r="D13894" s="223"/>
      <c r="E13894" s="227"/>
      <c r="F13894" s="230"/>
      <c r="H13894" s="220"/>
      <c r="I13894" s="223"/>
    </row>
    <row r="13895" spans="1:9">
      <c r="A13895" s="230"/>
      <c r="B13895" s="230"/>
      <c r="C13895" s="231"/>
      <c r="D13895" s="223"/>
      <c r="E13895" s="227"/>
      <c r="F13895" s="230"/>
      <c r="H13895" s="220"/>
      <c r="I13895" s="223"/>
    </row>
    <row r="13896" spans="1:9">
      <c r="A13896" s="230"/>
      <c r="B13896" s="230"/>
      <c r="C13896" s="231"/>
      <c r="D13896" s="223"/>
      <c r="E13896" s="227"/>
      <c r="F13896" s="230"/>
      <c r="H13896" s="220"/>
      <c r="I13896" s="223"/>
    </row>
    <row r="13897" spans="1:9">
      <c r="A13897" s="230"/>
      <c r="B13897" s="230"/>
      <c r="C13897" s="231"/>
      <c r="D13897" s="223"/>
      <c r="E13897" s="227"/>
      <c r="F13897" s="230"/>
      <c r="H13897" s="220"/>
      <c r="I13897" s="223"/>
    </row>
    <row r="13898" spans="1:9">
      <c r="A13898" s="230"/>
      <c r="B13898" s="230"/>
      <c r="C13898" s="231"/>
      <c r="D13898" s="223"/>
      <c r="E13898" s="227"/>
      <c r="F13898" s="230"/>
      <c r="H13898" s="220"/>
      <c r="I13898" s="223"/>
    </row>
    <row r="13899" spans="1:9">
      <c r="A13899" s="230"/>
      <c r="B13899" s="230"/>
      <c r="C13899" s="231"/>
      <c r="D13899" s="223"/>
      <c r="E13899" s="227"/>
      <c r="F13899" s="230"/>
      <c r="H13899" s="220"/>
      <c r="I13899" s="223"/>
    </row>
    <row r="13900" spans="1:9">
      <c r="A13900" s="230"/>
      <c r="B13900" s="230"/>
      <c r="C13900" s="231"/>
      <c r="D13900" s="223"/>
      <c r="E13900" s="227"/>
      <c r="F13900" s="230"/>
      <c r="H13900" s="220"/>
      <c r="I13900" s="223"/>
    </row>
    <row r="13901" spans="1:9">
      <c r="A13901" s="230"/>
      <c r="B13901" s="230"/>
      <c r="C13901" s="231"/>
      <c r="D13901" s="223"/>
      <c r="E13901" s="227"/>
      <c r="F13901" s="230"/>
      <c r="H13901" s="220"/>
      <c r="I13901" s="223"/>
    </row>
    <row r="13902" spans="1:9">
      <c r="A13902" s="230"/>
      <c r="B13902" s="230"/>
      <c r="C13902" s="231"/>
      <c r="D13902" s="223"/>
      <c r="E13902" s="227"/>
      <c r="F13902" s="230"/>
      <c r="H13902" s="220"/>
      <c r="I13902" s="223"/>
    </row>
    <row r="13903" spans="1:9">
      <c r="A13903" s="230"/>
      <c r="B13903" s="230"/>
      <c r="C13903" s="231"/>
      <c r="D13903" s="223"/>
      <c r="E13903" s="227"/>
      <c r="F13903" s="230"/>
      <c r="H13903" s="220"/>
      <c r="I13903" s="223"/>
    </row>
    <row r="13904" spans="1:9">
      <c r="A13904" s="230"/>
      <c r="B13904" s="230"/>
      <c r="C13904" s="231"/>
      <c r="D13904" s="223"/>
      <c r="E13904" s="227"/>
      <c r="F13904" s="230"/>
      <c r="H13904" s="220"/>
      <c r="I13904" s="223"/>
    </row>
    <row r="13905" spans="1:9">
      <c r="A13905" s="230"/>
      <c r="B13905" s="230"/>
      <c r="C13905" s="231"/>
      <c r="D13905" s="223"/>
      <c r="E13905" s="227"/>
      <c r="F13905" s="230"/>
      <c r="H13905" s="220"/>
      <c r="I13905" s="223"/>
    </row>
    <row r="13906" spans="1:9">
      <c r="A13906" s="230"/>
      <c r="B13906" s="230"/>
      <c r="C13906" s="231"/>
      <c r="D13906" s="223"/>
      <c r="E13906" s="227"/>
      <c r="F13906" s="230"/>
      <c r="H13906" s="220"/>
      <c r="I13906" s="223"/>
    </row>
    <row r="13907" spans="1:9">
      <c r="A13907" s="230"/>
      <c r="B13907" s="230"/>
      <c r="C13907" s="231"/>
      <c r="D13907" s="223"/>
      <c r="E13907" s="227"/>
      <c r="F13907" s="230"/>
      <c r="H13907" s="220"/>
      <c r="I13907" s="223"/>
    </row>
    <row r="13908" spans="1:9">
      <c r="A13908" s="230"/>
      <c r="B13908" s="230"/>
      <c r="C13908" s="231"/>
      <c r="D13908" s="223"/>
      <c r="E13908" s="227"/>
      <c r="F13908" s="230"/>
      <c r="H13908" s="220"/>
      <c r="I13908" s="223"/>
    </row>
    <row r="13909" spans="1:9">
      <c r="A13909" s="230"/>
      <c r="B13909" s="230"/>
      <c r="C13909" s="231"/>
      <c r="D13909" s="223"/>
      <c r="E13909" s="227"/>
      <c r="F13909" s="230"/>
      <c r="H13909" s="220"/>
      <c r="I13909" s="223"/>
    </row>
    <row r="13910" spans="1:9">
      <c r="A13910" s="230"/>
      <c r="B13910" s="230"/>
      <c r="C13910" s="231"/>
      <c r="D13910" s="223"/>
      <c r="E13910" s="227"/>
      <c r="F13910" s="230"/>
      <c r="H13910" s="220"/>
      <c r="I13910" s="223"/>
    </row>
    <row r="13911" spans="1:9">
      <c r="A13911" s="230"/>
      <c r="B13911" s="230"/>
      <c r="C13911" s="231"/>
      <c r="D13911" s="223"/>
      <c r="E13911" s="227"/>
      <c r="F13911" s="230"/>
      <c r="H13911" s="220"/>
      <c r="I13911" s="223"/>
    </row>
    <row r="13912" spans="1:9">
      <c r="A13912" s="230"/>
      <c r="B13912" s="230"/>
      <c r="C13912" s="231"/>
      <c r="D13912" s="223"/>
      <c r="E13912" s="227"/>
      <c r="F13912" s="230"/>
      <c r="H13912" s="220"/>
      <c r="I13912" s="223"/>
    </row>
    <row r="13913" spans="1:9">
      <c r="A13913" s="230"/>
      <c r="B13913" s="230"/>
      <c r="C13913" s="231"/>
      <c r="D13913" s="223"/>
      <c r="E13913" s="227"/>
      <c r="F13913" s="230"/>
      <c r="H13913" s="220"/>
      <c r="I13913" s="223"/>
    </row>
    <row r="13914" spans="1:9">
      <c r="A13914" s="230"/>
      <c r="B13914" s="230"/>
      <c r="C13914" s="231"/>
      <c r="D13914" s="223"/>
      <c r="E13914" s="227"/>
      <c r="F13914" s="230"/>
      <c r="H13914" s="220"/>
      <c r="I13914" s="223"/>
    </row>
    <row r="13915" spans="1:9">
      <c r="A13915" s="230"/>
      <c r="B13915" s="230"/>
      <c r="C13915" s="231"/>
      <c r="D13915" s="223"/>
      <c r="E13915" s="227"/>
      <c r="F13915" s="230"/>
      <c r="H13915" s="220"/>
      <c r="I13915" s="223"/>
    </row>
    <row r="13916" spans="1:9">
      <c r="A13916" s="230"/>
      <c r="B13916" s="230"/>
      <c r="C13916" s="231"/>
      <c r="D13916" s="223"/>
      <c r="E13916" s="227"/>
      <c r="F13916" s="230"/>
      <c r="H13916" s="220"/>
      <c r="I13916" s="223"/>
    </row>
    <row r="13917" spans="1:9">
      <c r="A13917" s="230"/>
      <c r="B13917" s="230"/>
      <c r="C13917" s="231"/>
      <c r="D13917" s="223"/>
      <c r="E13917" s="227"/>
      <c r="F13917" s="230"/>
      <c r="H13917" s="220"/>
      <c r="I13917" s="223"/>
    </row>
    <row r="13918" spans="1:9">
      <c r="A13918" s="230"/>
      <c r="B13918" s="230"/>
      <c r="C13918" s="231"/>
      <c r="D13918" s="223"/>
      <c r="E13918" s="227"/>
      <c r="F13918" s="230"/>
      <c r="H13918" s="220"/>
      <c r="I13918" s="223"/>
    </row>
    <row r="13919" spans="1:9">
      <c r="A13919" s="230"/>
      <c r="B13919" s="230"/>
      <c r="C13919" s="231"/>
      <c r="D13919" s="223"/>
      <c r="E13919" s="227"/>
      <c r="F13919" s="230"/>
      <c r="H13919" s="220"/>
      <c r="I13919" s="223"/>
    </row>
    <row r="13920" spans="1:9">
      <c r="A13920" s="230"/>
      <c r="B13920" s="230"/>
      <c r="C13920" s="231"/>
      <c r="D13920" s="223"/>
      <c r="E13920" s="227"/>
      <c r="F13920" s="230"/>
      <c r="H13920" s="220"/>
      <c r="I13920" s="223"/>
    </row>
    <row r="13921" spans="1:9">
      <c r="A13921" s="230"/>
      <c r="B13921" s="230"/>
      <c r="C13921" s="231"/>
      <c r="D13921" s="223"/>
      <c r="E13921" s="227"/>
      <c r="F13921" s="230"/>
      <c r="H13921" s="220"/>
      <c r="I13921" s="223"/>
    </row>
    <row r="13922" spans="1:9">
      <c r="A13922" s="230"/>
      <c r="B13922" s="230"/>
      <c r="C13922" s="231"/>
      <c r="D13922" s="223"/>
      <c r="E13922" s="227"/>
      <c r="F13922" s="230"/>
      <c r="H13922" s="220"/>
      <c r="I13922" s="223"/>
    </row>
    <row r="13923" spans="1:9">
      <c r="A13923" s="230"/>
      <c r="B13923" s="230"/>
      <c r="C13923" s="231"/>
      <c r="D13923" s="223"/>
      <c r="E13923" s="227"/>
      <c r="F13923" s="230"/>
      <c r="H13923" s="220"/>
      <c r="I13923" s="223"/>
    </row>
    <row r="13924" spans="1:9">
      <c r="A13924" s="230"/>
      <c r="B13924" s="230"/>
      <c r="C13924" s="231"/>
      <c r="D13924" s="223"/>
      <c r="E13924" s="227"/>
      <c r="F13924" s="230"/>
      <c r="H13924" s="220"/>
      <c r="I13924" s="223"/>
    </row>
    <row r="13925" spans="1:9">
      <c r="A13925" s="230"/>
      <c r="B13925" s="230"/>
      <c r="C13925" s="231"/>
      <c r="D13925" s="223"/>
      <c r="E13925" s="227"/>
      <c r="F13925" s="230"/>
      <c r="H13925" s="220"/>
      <c r="I13925" s="223"/>
    </row>
    <row r="13926" spans="1:9">
      <c r="A13926" s="230"/>
      <c r="B13926" s="230"/>
      <c r="C13926" s="231"/>
      <c r="D13926" s="223"/>
      <c r="E13926" s="227"/>
      <c r="F13926" s="230"/>
      <c r="H13926" s="220"/>
      <c r="I13926" s="223"/>
    </row>
    <row r="13927" spans="1:9">
      <c r="A13927" s="230"/>
      <c r="B13927" s="230"/>
      <c r="C13927" s="231"/>
      <c r="D13927" s="223"/>
      <c r="E13927" s="227"/>
      <c r="F13927" s="230"/>
      <c r="H13927" s="220"/>
      <c r="I13927" s="223"/>
    </row>
    <row r="13928" spans="1:9">
      <c r="A13928" s="230"/>
      <c r="B13928" s="230"/>
      <c r="C13928" s="231"/>
      <c r="D13928" s="223"/>
      <c r="E13928" s="227"/>
      <c r="F13928" s="230"/>
      <c r="H13928" s="220"/>
      <c r="I13928" s="223"/>
    </row>
    <row r="13929" spans="1:9">
      <c r="A13929" s="230"/>
      <c r="B13929" s="230"/>
      <c r="C13929" s="231"/>
      <c r="D13929" s="223"/>
      <c r="E13929" s="227"/>
      <c r="F13929" s="230"/>
      <c r="H13929" s="220"/>
      <c r="I13929" s="223"/>
    </row>
    <row r="13930" spans="1:9">
      <c r="A13930" s="230"/>
      <c r="B13930" s="230"/>
      <c r="C13930" s="231"/>
      <c r="D13930" s="223"/>
      <c r="E13930" s="227"/>
      <c r="F13930" s="230"/>
      <c r="H13930" s="220"/>
      <c r="I13930" s="223"/>
    </row>
    <row r="13931" spans="1:9">
      <c r="A13931" s="230"/>
      <c r="B13931" s="230"/>
      <c r="C13931" s="231"/>
      <c r="D13931" s="223"/>
      <c r="E13931" s="227"/>
      <c r="F13931" s="230"/>
      <c r="H13931" s="220"/>
      <c r="I13931" s="223"/>
    </row>
    <row r="13932" spans="1:9">
      <c r="A13932" s="230"/>
      <c r="B13932" s="230"/>
      <c r="C13932" s="231"/>
      <c r="D13932" s="223"/>
      <c r="E13932" s="227"/>
      <c r="F13932" s="230"/>
      <c r="H13932" s="220"/>
      <c r="I13932" s="223"/>
    </row>
    <row r="13933" spans="1:9">
      <c r="A13933" s="230"/>
      <c r="B13933" s="230"/>
      <c r="C13933" s="231"/>
      <c r="D13933" s="223"/>
      <c r="E13933" s="227"/>
      <c r="F13933" s="230"/>
      <c r="H13933" s="220"/>
      <c r="I13933" s="223"/>
    </row>
    <row r="13934" spans="1:9">
      <c r="A13934" s="230"/>
      <c r="B13934" s="230"/>
      <c r="C13934" s="231"/>
      <c r="D13934" s="223"/>
      <c r="E13934" s="227"/>
      <c r="F13934" s="230"/>
      <c r="H13934" s="220"/>
      <c r="I13934" s="223"/>
    </row>
    <row r="13935" spans="1:9">
      <c r="A13935" s="230"/>
      <c r="B13935" s="230"/>
      <c r="C13935" s="231"/>
      <c r="D13935" s="223"/>
      <c r="E13935" s="227"/>
      <c r="F13935" s="230"/>
      <c r="H13935" s="220"/>
      <c r="I13935" s="223"/>
    </row>
    <row r="13936" spans="1:9">
      <c r="A13936" s="230"/>
      <c r="B13936" s="230"/>
      <c r="C13936" s="231"/>
      <c r="D13936" s="223"/>
      <c r="E13936" s="227"/>
      <c r="F13936" s="230"/>
      <c r="H13936" s="220"/>
      <c r="I13936" s="223"/>
    </row>
    <row r="13937" spans="1:9">
      <c r="A13937" s="230"/>
      <c r="B13937" s="230"/>
      <c r="C13937" s="231"/>
      <c r="D13937" s="223"/>
      <c r="E13937" s="227"/>
      <c r="F13937" s="230"/>
      <c r="H13937" s="220"/>
      <c r="I13937" s="223"/>
    </row>
    <row r="13938" spans="1:9">
      <c r="A13938" s="230"/>
      <c r="B13938" s="230"/>
      <c r="C13938" s="231"/>
      <c r="D13938" s="223"/>
      <c r="E13938" s="227"/>
      <c r="F13938" s="230"/>
      <c r="H13938" s="220"/>
      <c r="I13938" s="223"/>
    </row>
    <row r="13939" spans="1:9">
      <c r="A13939" s="230"/>
      <c r="B13939" s="230"/>
      <c r="C13939" s="231"/>
      <c r="D13939" s="223"/>
      <c r="E13939" s="227"/>
      <c r="F13939" s="230"/>
      <c r="H13939" s="220"/>
      <c r="I13939" s="223"/>
    </row>
    <row r="13940" spans="1:9">
      <c r="A13940" s="230"/>
      <c r="B13940" s="230"/>
      <c r="C13940" s="231"/>
      <c r="D13940" s="223"/>
      <c r="E13940" s="227"/>
      <c r="F13940" s="230"/>
      <c r="H13940" s="220"/>
      <c r="I13940" s="223"/>
    </row>
    <row r="13941" spans="1:9">
      <c r="A13941" s="230"/>
      <c r="B13941" s="230"/>
      <c r="C13941" s="231"/>
      <c r="D13941" s="223"/>
      <c r="E13941" s="227"/>
      <c r="F13941" s="230"/>
      <c r="H13941" s="220"/>
      <c r="I13941" s="223"/>
    </row>
    <row r="13942" spans="1:9">
      <c r="A13942" s="230"/>
      <c r="B13942" s="230"/>
      <c r="C13942" s="231"/>
      <c r="D13942" s="223"/>
      <c r="E13942" s="227"/>
      <c r="F13942" s="230"/>
      <c r="H13942" s="220"/>
      <c r="I13942" s="223"/>
    </row>
    <row r="13943" spans="1:9">
      <c r="A13943" s="230"/>
      <c r="B13943" s="230"/>
      <c r="C13943" s="231"/>
      <c r="D13943" s="223"/>
      <c r="E13943" s="227"/>
      <c r="F13943" s="230"/>
      <c r="H13943" s="220"/>
      <c r="I13943" s="223"/>
    </row>
    <row r="13944" spans="1:9">
      <c r="A13944" s="230"/>
      <c r="B13944" s="230"/>
      <c r="C13944" s="231"/>
      <c r="D13944" s="223"/>
      <c r="E13944" s="227"/>
      <c r="F13944" s="230"/>
      <c r="H13944" s="220"/>
      <c r="I13944" s="223"/>
    </row>
    <row r="13945" spans="1:9">
      <c r="A13945" s="230"/>
      <c r="B13945" s="230"/>
      <c r="C13945" s="231"/>
      <c r="D13945" s="223"/>
      <c r="E13945" s="227"/>
      <c r="F13945" s="230"/>
      <c r="H13945" s="220"/>
      <c r="I13945" s="223"/>
    </row>
    <row r="13946" spans="1:9">
      <c r="A13946" s="230"/>
      <c r="B13946" s="230"/>
      <c r="C13946" s="231"/>
      <c r="D13946" s="223"/>
      <c r="E13946" s="227"/>
      <c r="F13946" s="230"/>
      <c r="H13946" s="220"/>
      <c r="I13946" s="223"/>
    </row>
    <row r="13947" spans="1:9">
      <c r="A13947" s="230"/>
      <c r="B13947" s="230"/>
      <c r="C13947" s="231"/>
      <c r="D13947" s="223"/>
      <c r="E13947" s="227"/>
      <c r="F13947" s="230"/>
      <c r="H13947" s="220"/>
      <c r="I13947" s="223"/>
    </row>
    <row r="13948" spans="1:9">
      <c r="A13948" s="230"/>
      <c r="B13948" s="230"/>
      <c r="C13948" s="231"/>
      <c r="D13948" s="223"/>
      <c r="E13948" s="227"/>
      <c r="F13948" s="230"/>
      <c r="H13948" s="220"/>
      <c r="I13948" s="223"/>
    </row>
    <row r="13949" spans="1:9">
      <c r="A13949" s="230"/>
      <c r="B13949" s="230"/>
      <c r="C13949" s="231"/>
      <c r="D13949" s="223"/>
      <c r="E13949" s="227"/>
      <c r="F13949" s="230"/>
      <c r="H13949" s="220"/>
      <c r="I13949" s="223"/>
    </row>
    <row r="13950" spans="1:9">
      <c r="A13950" s="230"/>
      <c r="B13950" s="230"/>
      <c r="C13950" s="231"/>
      <c r="D13950" s="223"/>
      <c r="E13950" s="227"/>
      <c r="F13950" s="230"/>
      <c r="H13950" s="220"/>
      <c r="I13950" s="223"/>
    </row>
    <row r="13951" spans="1:9">
      <c r="A13951" s="230"/>
      <c r="B13951" s="230"/>
      <c r="C13951" s="231"/>
      <c r="D13951" s="223"/>
      <c r="E13951" s="227"/>
      <c r="F13951" s="230"/>
      <c r="H13951" s="220"/>
      <c r="I13951" s="223"/>
    </row>
    <row r="13952" spans="1:9">
      <c r="A13952" s="230"/>
      <c r="B13952" s="230"/>
      <c r="C13952" s="231"/>
      <c r="D13952" s="223"/>
      <c r="E13952" s="227"/>
      <c r="F13952" s="230"/>
      <c r="H13952" s="220"/>
      <c r="I13952" s="223"/>
    </row>
    <row r="13953" spans="1:9">
      <c r="A13953" s="230"/>
      <c r="B13953" s="230"/>
      <c r="C13953" s="231"/>
      <c r="D13953" s="223"/>
      <c r="E13953" s="227"/>
      <c r="F13953" s="230"/>
      <c r="H13953" s="220"/>
      <c r="I13953" s="223"/>
    </row>
    <row r="13954" spans="1:9">
      <c r="A13954" s="230"/>
      <c r="B13954" s="230"/>
      <c r="C13954" s="231"/>
      <c r="D13954" s="223"/>
      <c r="E13954" s="227"/>
      <c r="F13954" s="230"/>
      <c r="H13954" s="220"/>
      <c r="I13954" s="223"/>
    </row>
    <row r="13955" spans="1:9">
      <c r="A13955" s="230"/>
      <c r="B13955" s="230"/>
      <c r="C13955" s="231"/>
      <c r="D13955" s="223"/>
      <c r="E13955" s="227"/>
      <c r="F13955" s="230"/>
      <c r="H13955" s="220"/>
      <c r="I13955" s="223"/>
    </row>
    <row r="13956" spans="1:9">
      <c r="A13956" s="230"/>
      <c r="B13956" s="230"/>
      <c r="C13956" s="231"/>
      <c r="D13956" s="223"/>
      <c r="E13956" s="227"/>
      <c r="F13956" s="230"/>
      <c r="H13956" s="220"/>
      <c r="I13956" s="223"/>
    </row>
    <row r="13957" spans="1:9">
      <c r="A13957" s="230"/>
      <c r="B13957" s="230"/>
      <c r="C13957" s="231"/>
      <c r="D13957" s="223"/>
      <c r="E13957" s="227"/>
      <c r="F13957" s="230"/>
      <c r="H13957" s="220"/>
      <c r="I13957" s="223"/>
    </row>
    <row r="13958" spans="1:9">
      <c r="A13958" s="230"/>
      <c r="B13958" s="230"/>
      <c r="C13958" s="231"/>
      <c r="D13958" s="223"/>
      <c r="E13958" s="227"/>
      <c r="F13958" s="230"/>
      <c r="H13958" s="220"/>
      <c r="I13958" s="223"/>
    </row>
    <row r="13959" spans="1:9">
      <c r="A13959" s="230"/>
      <c r="B13959" s="230"/>
      <c r="C13959" s="231"/>
      <c r="D13959" s="223"/>
      <c r="E13959" s="227"/>
      <c r="F13959" s="230"/>
      <c r="H13959" s="220"/>
      <c r="I13959" s="223"/>
    </row>
    <row r="13960" spans="1:9">
      <c r="A13960" s="230"/>
      <c r="B13960" s="230"/>
      <c r="C13960" s="231"/>
      <c r="D13960" s="223"/>
      <c r="E13960" s="227"/>
      <c r="F13960" s="230"/>
      <c r="H13960" s="220"/>
      <c r="I13960" s="223"/>
    </row>
    <row r="13961" spans="1:9">
      <c r="A13961" s="230"/>
      <c r="B13961" s="230"/>
      <c r="C13961" s="231"/>
      <c r="D13961" s="223"/>
      <c r="E13961" s="227"/>
      <c r="F13961" s="230"/>
      <c r="H13961" s="220"/>
      <c r="I13961" s="223"/>
    </row>
    <row r="13962" spans="1:9">
      <c r="A13962" s="230"/>
      <c r="B13962" s="230"/>
      <c r="C13962" s="231"/>
      <c r="D13962" s="223"/>
      <c r="E13962" s="227"/>
      <c r="F13962" s="230"/>
      <c r="H13962" s="220"/>
      <c r="I13962" s="223"/>
    </row>
    <row r="13963" spans="1:9">
      <c r="A13963" s="230"/>
      <c r="B13963" s="230"/>
      <c r="C13963" s="231"/>
      <c r="D13963" s="223"/>
      <c r="E13963" s="227"/>
      <c r="F13963" s="230"/>
      <c r="H13963" s="220"/>
      <c r="I13963" s="223"/>
    </row>
    <row r="13964" spans="1:9">
      <c r="A13964" s="230"/>
      <c r="B13964" s="230"/>
      <c r="C13964" s="231"/>
      <c r="D13964" s="223"/>
      <c r="E13964" s="227"/>
      <c r="F13964" s="230"/>
      <c r="H13964" s="220"/>
      <c r="I13964" s="223"/>
    </row>
    <row r="13965" spans="1:9">
      <c r="A13965" s="230"/>
      <c r="B13965" s="230"/>
      <c r="C13965" s="231"/>
      <c r="D13965" s="223"/>
      <c r="E13965" s="227"/>
      <c r="F13965" s="230"/>
      <c r="H13965" s="220"/>
      <c r="I13965" s="223"/>
    </row>
    <row r="13966" spans="1:9">
      <c r="A13966" s="230"/>
      <c r="B13966" s="230"/>
      <c r="C13966" s="231"/>
      <c r="D13966" s="223"/>
      <c r="E13966" s="227"/>
      <c r="F13966" s="230"/>
      <c r="H13966" s="220"/>
      <c r="I13966" s="223"/>
    </row>
    <row r="13967" spans="1:9">
      <c r="A13967" s="230"/>
      <c r="B13967" s="230"/>
      <c r="C13967" s="231"/>
      <c r="D13967" s="223"/>
      <c r="E13967" s="227"/>
      <c r="F13967" s="230"/>
      <c r="H13967" s="220"/>
      <c r="I13967" s="223"/>
    </row>
    <row r="13968" spans="1:9">
      <c r="A13968" s="230"/>
      <c r="B13968" s="230"/>
      <c r="C13968" s="231"/>
      <c r="D13968" s="223"/>
      <c r="E13968" s="227"/>
      <c r="F13968" s="230"/>
      <c r="H13968" s="220"/>
      <c r="I13968" s="223"/>
    </row>
    <row r="13969" spans="1:9">
      <c r="A13969" s="230"/>
      <c r="B13969" s="230"/>
      <c r="C13969" s="231"/>
      <c r="D13969" s="223"/>
      <c r="E13969" s="227"/>
      <c r="F13969" s="230"/>
      <c r="H13969" s="220"/>
      <c r="I13969" s="223"/>
    </row>
    <row r="13970" spans="1:9">
      <c r="A13970" s="230"/>
      <c r="B13970" s="230"/>
      <c r="C13970" s="231"/>
      <c r="D13970" s="223"/>
      <c r="E13970" s="227"/>
      <c r="F13970" s="230"/>
      <c r="H13970" s="220"/>
      <c r="I13970" s="223"/>
    </row>
    <row r="13971" spans="1:9">
      <c r="A13971" s="230"/>
      <c r="B13971" s="230"/>
      <c r="C13971" s="231"/>
      <c r="D13971" s="223"/>
      <c r="E13971" s="227"/>
      <c r="F13971" s="230"/>
      <c r="H13971" s="220"/>
      <c r="I13971" s="223"/>
    </row>
    <row r="13972" spans="1:9">
      <c r="A13972" s="230"/>
      <c r="B13972" s="230"/>
      <c r="C13972" s="231"/>
      <c r="D13972" s="223"/>
      <c r="E13972" s="227"/>
      <c r="F13972" s="230"/>
      <c r="H13972" s="220"/>
      <c r="I13972" s="223"/>
    </row>
    <row r="13973" spans="1:9">
      <c r="A13973" s="230"/>
      <c r="B13973" s="230"/>
      <c r="C13973" s="231"/>
      <c r="D13973" s="223"/>
      <c r="E13973" s="227"/>
      <c r="F13973" s="230"/>
      <c r="H13973" s="220"/>
      <c r="I13973" s="223"/>
    </row>
    <row r="13974" spans="1:9">
      <c r="A13974" s="230"/>
      <c r="B13974" s="230"/>
      <c r="C13974" s="231"/>
      <c r="D13974" s="223"/>
      <c r="E13974" s="227"/>
      <c r="F13974" s="230"/>
      <c r="H13974" s="220"/>
      <c r="I13974" s="223"/>
    </row>
    <row r="13975" spans="1:9">
      <c r="A13975" s="230"/>
      <c r="B13975" s="230"/>
      <c r="C13975" s="231"/>
      <c r="D13975" s="223"/>
      <c r="E13975" s="227"/>
      <c r="F13975" s="230"/>
      <c r="H13975" s="220"/>
      <c r="I13975" s="223"/>
    </row>
    <row r="13976" spans="1:9">
      <c r="A13976" s="230"/>
      <c r="B13976" s="230"/>
      <c r="C13976" s="231"/>
      <c r="D13976" s="223"/>
      <c r="E13976" s="227"/>
      <c r="F13976" s="230"/>
      <c r="H13976" s="220"/>
      <c r="I13976" s="223"/>
    </row>
    <row r="13977" spans="1:9">
      <c r="A13977" s="230"/>
      <c r="B13977" s="230"/>
      <c r="C13977" s="231"/>
      <c r="D13977" s="223"/>
      <c r="E13977" s="227"/>
      <c r="F13977" s="230"/>
      <c r="H13977" s="220"/>
      <c r="I13977" s="223"/>
    </row>
    <row r="13978" spans="1:9">
      <c r="A13978" s="230"/>
      <c r="B13978" s="230"/>
      <c r="C13978" s="231"/>
      <c r="D13978" s="223"/>
      <c r="E13978" s="227"/>
      <c r="F13978" s="230"/>
      <c r="H13978" s="220"/>
      <c r="I13978" s="223"/>
    </row>
    <row r="13979" spans="1:9">
      <c r="A13979" s="230"/>
      <c r="B13979" s="230"/>
      <c r="C13979" s="231"/>
      <c r="D13979" s="223"/>
      <c r="E13979" s="227"/>
      <c r="F13979" s="230"/>
      <c r="H13979" s="220"/>
      <c r="I13979" s="223"/>
    </row>
    <row r="13980" spans="1:9">
      <c r="A13980" s="230"/>
      <c r="B13980" s="230"/>
      <c r="C13980" s="231"/>
      <c r="D13980" s="223"/>
      <c r="E13980" s="227"/>
      <c r="F13980" s="230"/>
      <c r="H13980" s="220"/>
      <c r="I13980" s="223"/>
    </row>
    <row r="13981" spans="1:9">
      <c r="A13981" s="230"/>
      <c r="B13981" s="230"/>
      <c r="C13981" s="231"/>
      <c r="D13981" s="223"/>
      <c r="E13981" s="227"/>
      <c r="F13981" s="230"/>
      <c r="H13981" s="220"/>
      <c r="I13981" s="223"/>
    </row>
    <row r="13982" spans="1:9">
      <c r="A13982" s="230"/>
      <c r="B13982" s="230"/>
      <c r="C13982" s="231"/>
      <c r="D13982" s="223"/>
      <c r="E13982" s="227"/>
      <c r="F13982" s="230"/>
      <c r="H13982" s="220"/>
      <c r="I13982" s="223"/>
    </row>
    <row r="13983" spans="1:9">
      <c r="A13983" s="230"/>
      <c r="B13983" s="230"/>
      <c r="C13983" s="231"/>
      <c r="D13983" s="223"/>
      <c r="E13983" s="227"/>
      <c r="F13983" s="230"/>
      <c r="H13983" s="220"/>
      <c r="I13983" s="223"/>
    </row>
    <row r="13984" spans="1:9">
      <c r="A13984" s="230"/>
      <c r="B13984" s="230"/>
      <c r="C13984" s="231"/>
      <c r="D13984" s="223"/>
      <c r="E13984" s="227"/>
      <c r="F13984" s="230"/>
      <c r="H13984" s="220"/>
      <c r="I13984" s="223"/>
    </row>
    <row r="13985" spans="1:9">
      <c r="A13985" s="230"/>
      <c r="B13985" s="230"/>
      <c r="C13985" s="231"/>
      <c r="D13985" s="223"/>
      <c r="E13985" s="227"/>
      <c r="F13985" s="230"/>
      <c r="H13985" s="220"/>
      <c r="I13985" s="223"/>
    </row>
    <row r="13986" spans="1:9">
      <c r="A13986" s="230"/>
      <c r="B13986" s="230"/>
      <c r="C13986" s="231"/>
      <c r="D13986" s="223"/>
      <c r="E13986" s="227"/>
      <c r="F13986" s="230"/>
      <c r="H13986" s="220"/>
      <c r="I13986" s="223"/>
    </row>
    <row r="13987" spans="1:9">
      <c r="A13987" s="230"/>
      <c r="B13987" s="230"/>
      <c r="C13987" s="231"/>
      <c r="D13987" s="223"/>
      <c r="E13987" s="227"/>
      <c r="F13987" s="230"/>
      <c r="H13987" s="220"/>
      <c r="I13987" s="223"/>
    </row>
    <row r="13988" spans="1:9">
      <c r="A13988" s="230"/>
      <c r="B13988" s="230"/>
      <c r="C13988" s="231"/>
      <c r="D13988" s="223"/>
      <c r="E13988" s="227"/>
      <c r="F13988" s="230"/>
      <c r="H13988" s="220"/>
      <c r="I13988" s="223"/>
    </row>
    <row r="13989" spans="1:9">
      <c r="A13989" s="230"/>
      <c r="B13989" s="230"/>
      <c r="C13989" s="231"/>
      <c r="D13989" s="223"/>
      <c r="E13989" s="227"/>
      <c r="F13989" s="230"/>
      <c r="H13989" s="220"/>
      <c r="I13989" s="223"/>
    </row>
    <row r="13990" spans="1:9">
      <c r="A13990" s="230"/>
      <c r="B13990" s="230"/>
      <c r="C13990" s="231"/>
      <c r="D13990" s="223"/>
      <c r="E13990" s="227"/>
      <c r="F13990" s="230"/>
      <c r="H13990" s="220"/>
      <c r="I13990" s="223"/>
    </row>
    <row r="13991" spans="1:9">
      <c r="A13991" s="230"/>
      <c r="B13991" s="230"/>
      <c r="C13991" s="231"/>
      <c r="D13991" s="223"/>
      <c r="E13991" s="227"/>
      <c r="F13991" s="230"/>
      <c r="H13991" s="220"/>
      <c r="I13991" s="223"/>
    </row>
    <row r="13992" spans="1:9">
      <c r="A13992" s="230"/>
      <c r="B13992" s="230"/>
      <c r="C13992" s="231"/>
      <c r="D13992" s="223"/>
      <c r="E13992" s="227"/>
      <c r="F13992" s="230"/>
      <c r="H13992" s="220"/>
      <c r="I13992" s="223"/>
    </row>
    <row r="13993" spans="1:9">
      <c r="A13993" s="230"/>
      <c r="B13993" s="230"/>
      <c r="C13993" s="231"/>
      <c r="D13993" s="223"/>
      <c r="E13993" s="227"/>
      <c r="F13993" s="230"/>
      <c r="H13993" s="220"/>
      <c r="I13993" s="223"/>
    </row>
    <row r="13994" spans="1:9">
      <c r="A13994" s="230"/>
      <c r="B13994" s="230"/>
      <c r="C13994" s="231"/>
      <c r="D13994" s="223"/>
      <c r="E13994" s="227"/>
      <c r="F13994" s="230"/>
      <c r="H13994" s="220"/>
      <c r="I13994" s="223"/>
    </row>
    <row r="13995" spans="1:9">
      <c r="A13995" s="230"/>
      <c r="B13995" s="230"/>
      <c r="C13995" s="231"/>
      <c r="D13995" s="223"/>
      <c r="E13995" s="227"/>
      <c r="F13995" s="230"/>
      <c r="H13995" s="220"/>
      <c r="I13995" s="223"/>
    </row>
    <row r="13996" spans="1:9">
      <c r="A13996" s="230"/>
      <c r="B13996" s="230"/>
      <c r="C13996" s="231"/>
      <c r="D13996" s="223"/>
      <c r="E13996" s="227"/>
      <c r="F13996" s="230"/>
      <c r="H13996" s="220"/>
      <c r="I13996" s="223"/>
    </row>
    <row r="13997" spans="1:9">
      <c r="A13997" s="230"/>
      <c r="B13997" s="230"/>
      <c r="C13997" s="231"/>
      <c r="D13997" s="223"/>
      <c r="E13997" s="227"/>
      <c r="F13997" s="230"/>
      <c r="H13997" s="220"/>
      <c r="I13997" s="223"/>
    </row>
    <row r="13998" spans="1:9">
      <c r="A13998" s="230"/>
      <c r="B13998" s="230"/>
      <c r="C13998" s="231"/>
      <c r="D13998" s="223"/>
      <c r="E13998" s="227"/>
      <c r="F13998" s="230"/>
      <c r="H13998" s="220"/>
      <c r="I13998" s="223"/>
    </row>
    <row r="13999" spans="1:9">
      <c r="A13999" s="230"/>
      <c r="B13999" s="230"/>
      <c r="C13999" s="231"/>
      <c r="D13999" s="223"/>
      <c r="E13999" s="227"/>
      <c r="F13999" s="230"/>
      <c r="H13999" s="220"/>
      <c r="I13999" s="223"/>
    </row>
    <row r="14000" spans="1:9">
      <c r="A14000" s="230"/>
      <c r="B14000" s="230"/>
      <c r="C14000" s="231"/>
      <c r="D14000" s="223"/>
      <c r="E14000" s="227"/>
      <c r="F14000" s="230"/>
      <c r="H14000" s="220"/>
      <c r="I14000" s="223"/>
    </row>
    <row r="14001" spans="1:9">
      <c r="A14001" s="230"/>
      <c r="B14001" s="230"/>
      <c r="C14001" s="231"/>
      <c r="D14001" s="223"/>
      <c r="E14001" s="227"/>
      <c r="F14001" s="230"/>
      <c r="H14001" s="220"/>
      <c r="I14001" s="223"/>
    </row>
    <row r="14002" spans="1:9">
      <c r="A14002" s="230"/>
      <c r="B14002" s="230"/>
      <c r="C14002" s="231"/>
      <c r="D14002" s="223"/>
      <c r="E14002" s="227"/>
      <c r="F14002" s="230"/>
      <c r="H14002" s="220"/>
      <c r="I14002" s="223"/>
    </row>
    <row r="14003" spans="1:9">
      <c r="A14003" s="230"/>
      <c r="B14003" s="230"/>
      <c r="C14003" s="231"/>
      <c r="D14003" s="223"/>
      <c r="E14003" s="227"/>
      <c r="F14003" s="230"/>
      <c r="H14003" s="220"/>
      <c r="I14003" s="223"/>
    </row>
    <row r="14004" spans="1:9">
      <c r="A14004" s="230"/>
      <c r="B14004" s="230"/>
      <c r="C14004" s="231"/>
      <c r="D14004" s="223"/>
      <c r="E14004" s="227"/>
      <c r="F14004" s="230"/>
      <c r="H14004" s="220"/>
      <c r="I14004" s="223"/>
    </row>
    <row r="14005" spans="1:9">
      <c r="A14005" s="230"/>
      <c r="B14005" s="230"/>
      <c r="C14005" s="231"/>
      <c r="D14005" s="223"/>
      <c r="E14005" s="227"/>
      <c r="F14005" s="230"/>
      <c r="H14005" s="220"/>
      <c r="I14005" s="223"/>
    </row>
    <row r="14006" spans="1:9">
      <c r="A14006" s="230"/>
      <c r="B14006" s="230"/>
      <c r="C14006" s="231"/>
      <c r="D14006" s="223"/>
      <c r="E14006" s="227"/>
      <c r="F14006" s="230"/>
      <c r="H14006" s="220"/>
      <c r="I14006" s="223"/>
    </row>
    <row r="14007" spans="1:9">
      <c r="A14007" s="230"/>
      <c r="B14007" s="230"/>
      <c r="C14007" s="231"/>
      <c r="D14007" s="223"/>
      <c r="E14007" s="227"/>
      <c r="F14007" s="230"/>
      <c r="H14007" s="220"/>
      <c r="I14007" s="223"/>
    </row>
    <row r="14008" spans="1:9">
      <c r="A14008" s="230"/>
      <c r="B14008" s="230"/>
      <c r="C14008" s="231"/>
      <c r="D14008" s="223"/>
      <c r="E14008" s="227"/>
      <c r="F14008" s="230"/>
      <c r="H14008" s="220"/>
      <c r="I14008" s="223"/>
    </row>
    <row r="14009" spans="1:9">
      <c r="A14009" s="230"/>
      <c r="B14009" s="230"/>
      <c r="C14009" s="231"/>
      <c r="D14009" s="223"/>
      <c r="E14009" s="227"/>
      <c r="F14009" s="230"/>
      <c r="H14009" s="220"/>
      <c r="I14009" s="223"/>
    </row>
    <row r="14010" spans="1:9">
      <c r="A14010" s="230"/>
      <c r="B14010" s="230"/>
      <c r="C14010" s="231"/>
      <c r="D14010" s="223"/>
      <c r="E14010" s="227"/>
      <c r="F14010" s="230"/>
      <c r="H14010" s="220"/>
      <c r="I14010" s="223"/>
    </row>
    <row r="14011" spans="1:9">
      <c r="A14011" s="230"/>
      <c r="B14011" s="230"/>
      <c r="C14011" s="231"/>
      <c r="D14011" s="223"/>
      <c r="E14011" s="227"/>
      <c r="F14011" s="230"/>
      <c r="H14011" s="220"/>
      <c r="I14011" s="223"/>
    </row>
    <row r="14012" spans="1:9">
      <c r="A14012" s="230"/>
      <c r="B14012" s="230"/>
      <c r="C14012" s="231"/>
      <c r="D14012" s="223"/>
      <c r="E14012" s="227"/>
      <c r="F14012" s="230"/>
      <c r="H14012" s="220"/>
      <c r="I14012" s="223"/>
    </row>
    <row r="14013" spans="1:9">
      <c r="A14013" s="230"/>
      <c r="B14013" s="230"/>
      <c r="C14013" s="231"/>
      <c r="D14013" s="223"/>
      <c r="E14013" s="227"/>
      <c r="F14013" s="230"/>
      <c r="H14013" s="220"/>
      <c r="I14013" s="223"/>
    </row>
    <row r="14014" spans="1:9">
      <c r="A14014" s="230"/>
      <c r="B14014" s="230"/>
      <c r="C14014" s="231"/>
      <c r="D14014" s="223"/>
      <c r="E14014" s="227"/>
      <c r="F14014" s="230"/>
      <c r="H14014" s="220"/>
      <c r="I14014" s="223"/>
    </row>
    <row r="14015" spans="1:9">
      <c r="A14015" s="230"/>
      <c r="B14015" s="230"/>
      <c r="C14015" s="231"/>
      <c r="D14015" s="223"/>
      <c r="E14015" s="227"/>
      <c r="F14015" s="230"/>
      <c r="H14015" s="220"/>
      <c r="I14015" s="223"/>
    </row>
    <row r="14016" spans="1:9">
      <c r="A14016" s="230"/>
      <c r="B14016" s="230"/>
      <c r="C14016" s="231"/>
      <c r="D14016" s="223"/>
      <c r="E14016" s="227"/>
      <c r="F14016" s="230"/>
      <c r="H14016" s="220"/>
      <c r="I14016" s="223"/>
    </row>
    <row r="14017" spans="1:9">
      <c r="A14017" s="230"/>
      <c r="B14017" s="230"/>
      <c r="C14017" s="231"/>
      <c r="D14017" s="223"/>
      <c r="E14017" s="227"/>
      <c r="F14017" s="230"/>
      <c r="H14017" s="220"/>
      <c r="I14017" s="223"/>
    </row>
    <row r="14018" spans="1:9">
      <c r="A14018" s="230"/>
      <c r="B14018" s="230"/>
      <c r="C14018" s="231"/>
      <c r="D14018" s="223"/>
      <c r="E14018" s="227"/>
      <c r="F14018" s="230"/>
      <c r="H14018" s="220"/>
      <c r="I14018" s="223"/>
    </row>
    <row r="14019" spans="1:9">
      <c r="A14019" s="230"/>
      <c r="B14019" s="230"/>
      <c r="C14019" s="231"/>
      <c r="D14019" s="223"/>
      <c r="E14019" s="227"/>
      <c r="F14019" s="230"/>
      <c r="H14019" s="220"/>
      <c r="I14019" s="223"/>
    </row>
    <row r="14020" spans="1:9">
      <c r="A14020" s="230"/>
      <c r="B14020" s="230"/>
      <c r="C14020" s="231"/>
      <c r="D14020" s="223"/>
      <c r="E14020" s="227"/>
      <c r="F14020" s="230"/>
      <c r="H14020" s="220"/>
      <c r="I14020" s="223"/>
    </row>
    <row r="14021" spans="1:9">
      <c r="A14021" s="230"/>
      <c r="B14021" s="230"/>
      <c r="C14021" s="231"/>
      <c r="D14021" s="223"/>
      <c r="E14021" s="227"/>
      <c r="F14021" s="230"/>
      <c r="H14021" s="220"/>
      <c r="I14021" s="223"/>
    </row>
    <row r="14022" spans="1:9">
      <c r="A14022" s="230"/>
      <c r="B14022" s="230"/>
      <c r="C14022" s="231"/>
      <c r="D14022" s="223"/>
      <c r="E14022" s="227"/>
      <c r="F14022" s="230"/>
      <c r="H14022" s="220"/>
      <c r="I14022" s="223"/>
    </row>
    <row r="14023" spans="1:9">
      <c r="A14023" s="230"/>
      <c r="B14023" s="230"/>
      <c r="C14023" s="231"/>
      <c r="D14023" s="223"/>
      <c r="E14023" s="227"/>
      <c r="F14023" s="230"/>
      <c r="H14023" s="220"/>
      <c r="I14023" s="223"/>
    </row>
    <row r="14024" spans="1:9">
      <c r="A14024" s="230"/>
      <c r="B14024" s="230"/>
      <c r="C14024" s="231"/>
      <c r="D14024" s="223"/>
      <c r="E14024" s="227"/>
      <c r="F14024" s="230"/>
      <c r="H14024" s="220"/>
      <c r="I14024" s="223"/>
    </row>
    <row r="14025" spans="1:9">
      <c r="A14025" s="230"/>
      <c r="B14025" s="230"/>
      <c r="C14025" s="231"/>
      <c r="D14025" s="223"/>
      <c r="E14025" s="227"/>
      <c r="F14025" s="230"/>
      <c r="H14025" s="220"/>
      <c r="I14025" s="223"/>
    </row>
    <row r="14026" spans="1:9">
      <c r="A14026" s="230"/>
      <c r="B14026" s="230"/>
      <c r="C14026" s="231"/>
      <c r="D14026" s="223"/>
      <c r="E14026" s="227"/>
      <c r="F14026" s="230"/>
      <c r="H14026" s="220"/>
      <c r="I14026" s="223"/>
    </row>
    <row r="14027" spans="1:9">
      <c r="A14027" s="230"/>
      <c r="B14027" s="230"/>
      <c r="C14027" s="231"/>
      <c r="D14027" s="223"/>
      <c r="E14027" s="227"/>
      <c r="F14027" s="230"/>
      <c r="H14027" s="220"/>
      <c r="I14027" s="223"/>
    </row>
    <row r="14028" spans="1:9">
      <c r="A14028" s="230"/>
      <c r="B14028" s="230"/>
      <c r="C14028" s="231"/>
      <c r="D14028" s="223"/>
      <c r="E14028" s="227"/>
      <c r="F14028" s="230"/>
      <c r="H14028" s="220"/>
      <c r="I14028" s="223"/>
    </row>
    <row r="14029" spans="1:9">
      <c r="A14029" s="230"/>
      <c r="B14029" s="230"/>
      <c r="C14029" s="231"/>
      <c r="D14029" s="223"/>
      <c r="E14029" s="227"/>
      <c r="F14029" s="230"/>
      <c r="H14029" s="220"/>
      <c r="I14029" s="223"/>
    </row>
    <row r="14030" spans="1:9">
      <c r="A14030" s="230"/>
      <c r="B14030" s="230"/>
      <c r="C14030" s="231"/>
      <c r="D14030" s="223"/>
      <c r="E14030" s="227"/>
      <c r="F14030" s="230"/>
      <c r="H14030" s="220"/>
      <c r="I14030" s="223"/>
    </row>
    <row r="14031" spans="1:9">
      <c r="A14031" s="230"/>
      <c r="B14031" s="230"/>
      <c r="C14031" s="231"/>
      <c r="D14031" s="223"/>
      <c r="E14031" s="227"/>
      <c r="F14031" s="230"/>
      <c r="H14031" s="220"/>
      <c r="I14031" s="223"/>
    </row>
    <row r="14032" spans="1:9">
      <c r="A14032" s="230"/>
      <c r="B14032" s="230"/>
      <c r="C14032" s="231"/>
      <c r="D14032" s="223"/>
      <c r="E14032" s="227"/>
      <c r="F14032" s="230"/>
      <c r="H14032" s="220"/>
      <c r="I14032" s="223"/>
    </row>
    <row r="14033" spans="1:9">
      <c r="A14033" s="230"/>
      <c r="B14033" s="230"/>
      <c r="C14033" s="231"/>
      <c r="D14033" s="223"/>
      <c r="E14033" s="227"/>
      <c r="F14033" s="230"/>
      <c r="H14033" s="220"/>
      <c r="I14033" s="223"/>
    </row>
    <row r="14034" spans="1:9">
      <c r="A14034" s="230"/>
      <c r="B14034" s="230"/>
      <c r="C14034" s="231"/>
      <c r="D14034" s="223"/>
      <c r="E14034" s="227"/>
      <c r="F14034" s="230"/>
      <c r="H14034" s="220"/>
      <c r="I14034" s="223"/>
    </row>
    <row r="14035" spans="1:9">
      <c r="A14035" s="230"/>
      <c r="B14035" s="230"/>
      <c r="C14035" s="231"/>
      <c r="D14035" s="223"/>
      <c r="E14035" s="227"/>
      <c r="F14035" s="230"/>
      <c r="H14035" s="220"/>
      <c r="I14035" s="223"/>
    </row>
    <row r="14036" spans="1:9">
      <c r="A14036" s="230"/>
      <c r="B14036" s="230"/>
      <c r="C14036" s="231"/>
      <c r="D14036" s="223"/>
      <c r="E14036" s="227"/>
      <c r="F14036" s="230"/>
      <c r="H14036" s="220"/>
      <c r="I14036" s="223"/>
    </row>
    <row r="14037" spans="1:9">
      <c r="A14037" s="230"/>
      <c r="B14037" s="230"/>
      <c r="C14037" s="231"/>
      <c r="D14037" s="223"/>
      <c r="E14037" s="227"/>
      <c r="F14037" s="230"/>
      <c r="H14037" s="220"/>
      <c r="I14037" s="223"/>
    </row>
    <row r="14038" spans="1:9">
      <c r="A14038" s="230"/>
      <c r="B14038" s="230"/>
      <c r="C14038" s="231"/>
      <c r="D14038" s="223"/>
      <c r="E14038" s="227"/>
      <c r="F14038" s="230"/>
      <c r="H14038" s="220"/>
      <c r="I14038" s="223"/>
    </row>
    <row r="14039" spans="1:9">
      <c r="A14039" s="230"/>
      <c r="B14039" s="230"/>
      <c r="C14039" s="231"/>
      <c r="D14039" s="223"/>
      <c r="E14039" s="227"/>
      <c r="F14039" s="230"/>
      <c r="H14039" s="220"/>
      <c r="I14039" s="223"/>
    </row>
    <row r="14040" spans="1:9">
      <c r="A14040" s="230"/>
      <c r="B14040" s="230"/>
      <c r="C14040" s="231"/>
      <c r="D14040" s="223"/>
      <c r="E14040" s="227"/>
      <c r="F14040" s="230"/>
      <c r="H14040" s="220"/>
      <c r="I14040" s="223"/>
    </row>
    <row r="14041" spans="1:9">
      <c r="A14041" s="230"/>
      <c r="B14041" s="230"/>
      <c r="C14041" s="231"/>
      <c r="D14041" s="223"/>
      <c r="E14041" s="227"/>
      <c r="F14041" s="230"/>
      <c r="H14041" s="220"/>
      <c r="I14041" s="223"/>
    </row>
    <row r="14042" spans="1:9">
      <c r="A14042" s="230"/>
      <c r="B14042" s="230"/>
      <c r="C14042" s="231"/>
      <c r="D14042" s="223"/>
      <c r="E14042" s="227"/>
      <c r="F14042" s="230"/>
      <c r="H14042" s="220"/>
      <c r="I14042" s="223"/>
    </row>
    <row r="14043" spans="1:9">
      <c r="A14043" s="230"/>
      <c r="B14043" s="230"/>
      <c r="C14043" s="231"/>
      <c r="D14043" s="223"/>
      <c r="E14043" s="227"/>
      <c r="F14043" s="230"/>
      <c r="H14043" s="220"/>
      <c r="I14043" s="223"/>
    </row>
    <row r="14044" spans="1:9">
      <c r="A14044" s="230"/>
      <c r="B14044" s="230"/>
      <c r="C14044" s="231"/>
      <c r="D14044" s="223"/>
      <c r="E14044" s="227"/>
      <c r="F14044" s="230"/>
      <c r="H14044" s="220"/>
      <c r="I14044" s="223"/>
    </row>
    <row r="14045" spans="1:9">
      <c r="A14045" s="230"/>
      <c r="B14045" s="230"/>
      <c r="C14045" s="231"/>
      <c r="D14045" s="223"/>
      <c r="E14045" s="227"/>
      <c r="F14045" s="230"/>
      <c r="H14045" s="220"/>
      <c r="I14045" s="223"/>
    </row>
    <row r="14046" spans="1:9">
      <c r="A14046" s="230"/>
      <c r="B14046" s="230"/>
      <c r="C14046" s="231"/>
      <c r="D14046" s="223"/>
      <c r="E14046" s="227"/>
      <c r="F14046" s="230"/>
      <c r="H14046" s="220"/>
      <c r="I14046" s="223"/>
    </row>
    <row r="14047" spans="1:9">
      <c r="A14047" s="230"/>
      <c r="B14047" s="230"/>
      <c r="C14047" s="231"/>
      <c r="D14047" s="223"/>
      <c r="E14047" s="227"/>
      <c r="F14047" s="230"/>
      <c r="H14047" s="220"/>
      <c r="I14047" s="223"/>
    </row>
    <row r="14048" spans="1:9">
      <c r="A14048" s="230"/>
      <c r="B14048" s="230"/>
      <c r="C14048" s="231"/>
      <c r="D14048" s="223"/>
      <c r="E14048" s="227"/>
      <c r="F14048" s="230"/>
      <c r="H14048" s="220"/>
      <c r="I14048" s="223"/>
    </row>
    <row r="14049" spans="1:9">
      <c r="A14049" s="230"/>
      <c r="B14049" s="230"/>
      <c r="C14049" s="231"/>
      <c r="D14049" s="223"/>
      <c r="E14049" s="227"/>
      <c r="F14049" s="230"/>
      <c r="H14049" s="220"/>
      <c r="I14049" s="223"/>
    </row>
    <row r="14050" spans="1:9">
      <c r="A14050" s="230"/>
      <c r="B14050" s="230"/>
      <c r="C14050" s="231"/>
      <c r="D14050" s="223"/>
      <c r="E14050" s="227"/>
      <c r="F14050" s="230"/>
      <c r="H14050" s="220"/>
      <c r="I14050" s="223"/>
    </row>
    <row r="14051" spans="1:9">
      <c r="A14051" s="230"/>
      <c r="B14051" s="230"/>
      <c r="C14051" s="231"/>
      <c r="D14051" s="223"/>
      <c r="E14051" s="227"/>
      <c r="F14051" s="230"/>
      <c r="H14051" s="220"/>
      <c r="I14051" s="223"/>
    </row>
    <row r="14052" spans="1:9">
      <c r="A14052" s="230"/>
      <c r="B14052" s="230"/>
      <c r="C14052" s="231"/>
      <c r="D14052" s="223"/>
      <c r="E14052" s="227"/>
      <c r="F14052" s="230"/>
      <c r="H14052" s="220"/>
      <c r="I14052" s="223"/>
    </row>
    <row r="14053" spans="1:9">
      <c r="A14053" s="230"/>
      <c r="B14053" s="230"/>
      <c r="C14053" s="231"/>
      <c r="D14053" s="223"/>
      <c r="E14053" s="227"/>
      <c r="F14053" s="230"/>
      <c r="H14053" s="220"/>
      <c r="I14053" s="223"/>
    </row>
    <row r="14054" spans="1:9">
      <c r="A14054" s="230"/>
      <c r="B14054" s="230"/>
      <c r="C14054" s="231"/>
      <c r="D14054" s="223"/>
      <c r="E14054" s="227"/>
      <c r="F14054" s="230"/>
      <c r="H14054" s="220"/>
      <c r="I14054" s="223"/>
    </row>
    <row r="14055" spans="1:9">
      <c r="A14055" s="230"/>
      <c r="B14055" s="230"/>
      <c r="C14055" s="231"/>
      <c r="D14055" s="223"/>
      <c r="E14055" s="227"/>
      <c r="F14055" s="230"/>
      <c r="H14055" s="220"/>
      <c r="I14055" s="223"/>
    </row>
    <row r="14056" spans="1:9">
      <c r="A14056" s="230"/>
      <c r="B14056" s="230"/>
      <c r="C14056" s="231"/>
      <c r="D14056" s="223"/>
      <c r="E14056" s="227"/>
      <c r="F14056" s="230"/>
      <c r="H14056" s="220"/>
      <c r="I14056" s="223"/>
    </row>
    <row r="14057" spans="1:9">
      <c r="A14057" s="230"/>
      <c r="B14057" s="230"/>
      <c r="C14057" s="231"/>
      <c r="D14057" s="223"/>
      <c r="E14057" s="227"/>
      <c r="F14057" s="230"/>
      <c r="H14057" s="220"/>
      <c r="I14057" s="223"/>
    </row>
    <row r="14058" spans="1:9">
      <c r="A14058" s="230"/>
      <c r="B14058" s="230"/>
      <c r="C14058" s="231"/>
      <c r="D14058" s="223"/>
      <c r="E14058" s="227"/>
      <c r="F14058" s="230"/>
      <c r="H14058" s="220"/>
      <c r="I14058" s="223"/>
    </row>
    <row r="14059" spans="1:9">
      <c r="A14059" s="230"/>
      <c r="B14059" s="230"/>
      <c r="C14059" s="231"/>
      <c r="D14059" s="223"/>
      <c r="E14059" s="227"/>
      <c r="F14059" s="230"/>
      <c r="H14059" s="220"/>
      <c r="I14059" s="223"/>
    </row>
    <row r="14060" spans="1:9">
      <c r="A14060" s="230"/>
      <c r="B14060" s="230"/>
      <c r="C14060" s="231"/>
      <c r="D14060" s="223"/>
      <c r="E14060" s="227"/>
      <c r="F14060" s="230"/>
      <c r="H14060" s="220"/>
      <c r="I14060" s="223"/>
    </row>
    <row r="14061" spans="1:9">
      <c r="A14061" s="230"/>
      <c r="B14061" s="230"/>
      <c r="C14061" s="231"/>
      <c r="D14061" s="223"/>
      <c r="E14061" s="227"/>
      <c r="F14061" s="230"/>
      <c r="H14061" s="220"/>
      <c r="I14061" s="223"/>
    </row>
    <row r="14062" spans="1:9">
      <c r="A14062" s="230"/>
      <c r="B14062" s="230"/>
      <c r="C14062" s="231"/>
      <c r="D14062" s="223"/>
      <c r="E14062" s="227"/>
      <c r="F14062" s="230"/>
      <c r="H14062" s="220"/>
      <c r="I14062" s="223"/>
    </row>
    <row r="14063" spans="1:9">
      <c r="A14063" s="230"/>
      <c r="B14063" s="230"/>
      <c r="C14063" s="231"/>
      <c r="D14063" s="223"/>
      <c r="E14063" s="227"/>
      <c r="F14063" s="230"/>
      <c r="H14063" s="220"/>
      <c r="I14063" s="223"/>
    </row>
    <row r="14064" spans="1:9">
      <c r="A14064" s="230"/>
      <c r="B14064" s="230"/>
      <c r="C14064" s="231"/>
      <c r="D14064" s="223"/>
      <c r="E14064" s="227"/>
      <c r="F14064" s="230"/>
      <c r="H14064" s="220"/>
      <c r="I14064" s="223"/>
    </row>
    <row r="14065" spans="1:9">
      <c r="A14065" s="230"/>
      <c r="B14065" s="230"/>
      <c r="C14065" s="231"/>
      <c r="D14065" s="223"/>
      <c r="E14065" s="227"/>
      <c r="F14065" s="230"/>
      <c r="H14065" s="220"/>
      <c r="I14065" s="223"/>
    </row>
    <row r="14066" spans="1:9">
      <c r="A14066" s="230"/>
      <c r="B14066" s="230"/>
      <c r="C14066" s="231"/>
      <c r="D14066" s="223"/>
      <c r="E14066" s="227"/>
      <c r="F14066" s="230"/>
      <c r="H14066" s="220"/>
      <c r="I14066" s="223"/>
    </row>
    <row r="14067" spans="1:9">
      <c r="A14067" s="230"/>
      <c r="B14067" s="230"/>
      <c r="C14067" s="231"/>
      <c r="D14067" s="223"/>
      <c r="E14067" s="227"/>
      <c r="F14067" s="230"/>
      <c r="H14067" s="220"/>
      <c r="I14067" s="223"/>
    </row>
    <row r="14068" spans="1:9">
      <c r="A14068" s="230"/>
      <c r="B14068" s="230"/>
      <c r="C14068" s="231"/>
      <c r="D14068" s="223"/>
      <c r="E14068" s="227"/>
      <c r="F14068" s="230"/>
      <c r="H14068" s="220"/>
      <c r="I14068" s="223"/>
    </row>
    <row r="14069" spans="1:9">
      <c r="A14069" s="230"/>
      <c r="B14069" s="230"/>
      <c r="C14069" s="231"/>
      <c r="D14069" s="223"/>
      <c r="E14069" s="227"/>
      <c r="F14069" s="230"/>
      <c r="H14069" s="220"/>
      <c r="I14069" s="223"/>
    </row>
    <row r="14070" spans="1:9">
      <c r="A14070" s="230"/>
      <c r="B14070" s="230"/>
      <c r="C14070" s="231"/>
      <c r="D14070" s="223"/>
      <c r="E14070" s="227"/>
      <c r="F14070" s="230"/>
      <c r="H14070" s="220"/>
      <c r="I14070" s="223"/>
    </row>
    <row r="14071" spans="1:9">
      <c r="A14071" s="230"/>
      <c r="B14071" s="230"/>
      <c r="C14071" s="231"/>
      <c r="D14071" s="223"/>
      <c r="E14071" s="227"/>
      <c r="F14071" s="230"/>
      <c r="H14071" s="220"/>
      <c r="I14071" s="223"/>
    </row>
    <row r="14072" spans="1:9">
      <c r="A14072" s="230"/>
      <c r="B14072" s="230"/>
      <c r="C14072" s="231"/>
      <c r="D14072" s="223"/>
      <c r="E14072" s="227"/>
      <c r="F14072" s="230"/>
      <c r="H14072" s="220"/>
      <c r="I14072" s="223"/>
    </row>
    <row r="14073" spans="1:9">
      <c r="A14073" s="230"/>
      <c r="B14073" s="230"/>
      <c r="C14073" s="231"/>
      <c r="D14073" s="223"/>
      <c r="E14073" s="227"/>
      <c r="F14073" s="230"/>
      <c r="H14073" s="220"/>
      <c r="I14073" s="223"/>
    </row>
    <row r="14074" spans="1:9">
      <c r="A14074" s="230"/>
      <c r="B14074" s="230"/>
      <c r="C14074" s="231"/>
      <c r="D14074" s="223"/>
      <c r="E14074" s="227"/>
      <c r="F14074" s="230"/>
      <c r="H14074" s="220"/>
      <c r="I14074" s="223"/>
    </row>
    <row r="14075" spans="1:9">
      <c r="A14075" s="230"/>
      <c r="B14075" s="230"/>
      <c r="C14075" s="231"/>
      <c r="D14075" s="223"/>
      <c r="E14075" s="227"/>
      <c r="F14075" s="230"/>
      <c r="H14075" s="220"/>
      <c r="I14075" s="223"/>
    </row>
    <row r="14076" spans="1:9">
      <c r="A14076" s="230"/>
      <c r="B14076" s="230"/>
      <c r="C14076" s="231"/>
      <c r="D14076" s="223"/>
      <c r="E14076" s="227"/>
      <c r="F14076" s="230"/>
      <c r="H14076" s="220"/>
      <c r="I14076" s="223"/>
    </row>
    <row r="14077" spans="1:9">
      <c r="A14077" s="230"/>
      <c r="B14077" s="230"/>
      <c r="C14077" s="231"/>
      <c r="D14077" s="223"/>
      <c r="E14077" s="227"/>
      <c r="F14077" s="230"/>
      <c r="H14077" s="220"/>
      <c r="I14077" s="223"/>
    </row>
    <row r="14078" spans="1:9">
      <c r="A14078" s="230"/>
      <c r="B14078" s="230"/>
      <c r="C14078" s="231"/>
      <c r="D14078" s="223"/>
      <c r="E14078" s="227"/>
      <c r="F14078" s="230"/>
      <c r="H14078" s="220"/>
      <c r="I14078" s="223"/>
    </row>
    <row r="14079" spans="1:9">
      <c r="A14079" s="230"/>
      <c r="B14079" s="230"/>
      <c r="C14079" s="231"/>
      <c r="D14079" s="223"/>
      <c r="E14079" s="227"/>
      <c r="F14079" s="230"/>
      <c r="H14079" s="220"/>
      <c r="I14079" s="223"/>
    </row>
    <row r="14080" spans="1:9">
      <c r="A14080" s="230"/>
      <c r="B14080" s="230"/>
      <c r="C14080" s="231"/>
      <c r="D14080" s="223"/>
      <c r="E14080" s="227"/>
      <c r="F14080" s="230"/>
      <c r="H14080" s="220"/>
      <c r="I14080" s="223"/>
    </row>
    <row r="14081" spans="1:9">
      <c r="A14081" s="230"/>
      <c r="B14081" s="230"/>
      <c r="C14081" s="231"/>
      <c r="D14081" s="223"/>
      <c r="E14081" s="227"/>
      <c r="F14081" s="230"/>
      <c r="H14081" s="220"/>
      <c r="I14081" s="223"/>
    </row>
    <row r="14082" spans="1:9">
      <c r="A14082" s="230"/>
      <c r="B14082" s="230"/>
      <c r="C14082" s="231"/>
      <c r="D14082" s="223"/>
      <c r="E14082" s="227"/>
      <c r="F14082" s="230"/>
      <c r="H14082" s="220"/>
      <c r="I14082" s="223"/>
    </row>
    <row r="14083" spans="1:9">
      <c r="A14083" s="230"/>
      <c r="B14083" s="230"/>
      <c r="C14083" s="231"/>
      <c r="D14083" s="223"/>
      <c r="E14083" s="227"/>
      <c r="F14083" s="230"/>
      <c r="H14083" s="220"/>
      <c r="I14083" s="223"/>
    </row>
    <row r="14084" spans="1:9">
      <c r="A14084" s="230"/>
      <c r="B14084" s="230"/>
      <c r="C14084" s="231"/>
      <c r="D14084" s="223"/>
      <c r="E14084" s="227"/>
      <c r="F14084" s="230"/>
      <c r="H14084" s="220"/>
      <c r="I14084" s="223"/>
    </row>
    <row r="14085" spans="1:9">
      <c r="A14085" s="230"/>
      <c r="B14085" s="230"/>
      <c r="C14085" s="231"/>
      <c r="D14085" s="223"/>
      <c r="E14085" s="227"/>
      <c r="F14085" s="230"/>
      <c r="H14085" s="220"/>
      <c r="I14085" s="223"/>
    </row>
    <row r="14086" spans="1:9">
      <c r="A14086" s="230"/>
      <c r="B14086" s="230"/>
      <c r="C14086" s="231"/>
      <c r="D14086" s="223"/>
      <c r="E14086" s="227"/>
      <c r="F14086" s="230"/>
      <c r="H14086" s="220"/>
      <c r="I14086" s="223"/>
    </row>
    <row r="14087" spans="1:9">
      <c r="A14087" s="230"/>
      <c r="B14087" s="230"/>
      <c r="C14087" s="231"/>
      <c r="D14087" s="223"/>
      <c r="E14087" s="227"/>
      <c r="F14087" s="230"/>
      <c r="H14087" s="220"/>
      <c r="I14087" s="223"/>
    </row>
    <row r="14088" spans="1:9">
      <c r="A14088" s="230"/>
      <c r="B14088" s="230"/>
      <c r="C14088" s="231"/>
      <c r="D14088" s="223"/>
      <c r="E14088" s="227"/>
      <c r="F14088" s="230"/>
      <c r="H14088" s="220"/>
      <c r="I14088" s="223"/>
    </row>
    <row r="14089" spans="1:9">
      <c r="A14089" s="230"/>
      <c r="B14089" s="230"/>
      <c r="C14089" s="231"/>
      <c r="D14089" s="223"/>
      <c r="E14089" s="227"/>
      <c r="F14089" s="230"/>
      <c r="H14089" s="220"/>
      <c r="I14089" s="223"/>
    </row>
    <row r="14090" spans="1:9">
      <c r="A14090" s="230"/>
      <c r="B14090" s="230"/>
      <c r="C14090" s="231"/>
      <c r="D14090" s="223"/>
      <c r="E14090" s="227"/>
      <c r="F14090" s="230"/>
      <c r="H14090" s="220"/>
      <c r="I14090" s="223"/>
    </row>
    <row r="14091" spans="1:9">
      <c r="A14091" s="230"/>
      <c r="B14091" s="230"/>
      <c r="C14091" s="231"/>
      <c r="D14091" s="223"/>
      <c r="E14091" s="227"/>
      <c r="F14091" s="230"/>
      <c r="H14091" s="220"/>
      <c r="I14091" s="223"/>
    </row>
    <row r="14092" spans="1:9">
      <c r="A14092" s="230"/>
      <c r="B14092" s="230"/>
      <c r="C14092" s="231"/>
      <c r="D14092" s="223"/>
      <c r="E14092" s="227"/>
      <c r="F14092" s="230"/>
      <c r="H14092" s="220"/>
      <c r="I14092" s="223"/>
    </row>
    <row r="14093" spans="1:9">
      <c r="A14093" s="230"/>
      <c r="B14093" s="230"/>
      <c r="C14093" s="231"/>
      <c r="D14093" s="223"/>
      <c r="E14093" s="227"/>
      <c r="F14093" s="230"/>
      <c r="H14093" s="220"/>
      <c r="I14093" s="223"/>
    </row>
    <row r="14094" spans="1:9">
      <c r="A14094" s="230"/>
      <c r="B14094" s="230"/>
      <c r="C14094" s="231"/>
      <c r="D14094" s="223"/>
      <c r="E14094" s="227"/>
      <c r="F14094" s="230"/>
      <c r="H14094" s="220"/>
      <c r="I14094" s="223"/>
    </row>
    <row r="14095" spans="1:9">
      <c r="A14095" s="230"/>
      <c r="B14095" s="230"/>
      <c r="C14095" s="231"/>
      <c r="D14095" s="223"/>
      <c r="E14095" s="227"/>
      <c r="F14095" s="230"/>
      <c r="H14095" s="220"/>
      <c r="I14095" s="223"/>
    </row>
    <row r="14096" spans="1:9">
      <c r="A14096" s="230"/>
      <c r="B14096" s="230"/>
      <c r="C14096" s="231"/>
      <c r="D14096" s="223"/>
      <c r="E14096" s="227"/>
      <c r="F14096" s="230"/>
      <c r="H14096" s="220"/>
      <c r="I14096" s="223"/>
    </row>
    <row r="14097" spans="1:9">
      <c r="A14097" s="230"/>
      <c r="B14097" s="230"/>
      <c r="C14097" s="231"/>
      <c r="D14097" s="223"/>
      <c r="E14097" s="227"/>
      <c r="F14097" s="230"/>
      <c r="H14097" s="220"/>
      <c r="I14097" s="223"/>
    </row>
    <row r="14098" spans="1:9">
      <c r="A14098" s="230"/>
      <c r="B14098" s="230"/>
      <c r="C14098" s="231"/>
      <c r="D14098" s="223"/>
      <c r="E14098" s="227"/>
      <c r="F14098" s="230"/>
      <c r="H14098" s="220"/>
      <c r="I14098" s="223"/>
    </row>
    <row r="14099" spans="1:9">
      <c r="A14099" s="230"/>
      <c r="B14099" s="230"/>
      <c r="C14099" s="231"/>
      <c r="D14099" s="223"/>
      <c r="E14099" s="227"/>
      <c r="F14099" s="230"/>
      <c r="H14099" s="220"/>
      <c r="I14099" s="223"/>
    </row>
    <row r="14100" spans="1:9">
      <c r="A14100" s="230"/>
      <c r="B14100" s="230"/>
      <c r="C14100" s="231"/>
      <c r="D14100" s="223"/>
      <c r="E14100" s="227"/>
      <c r="F14100" s="230"/>
      <c r="H14100" s="220"/>
      <c r="I14100" s="223"/>
    </row>
    <row r="14101" spans="1:9">
      <c r="A14101" s="230"/>
      <c r="B14101" s="230"/>
      <c r="C14101" s="231"/>
      <c r="D14101" s="223"/>
      <c r="E14101" s="227"/>
      <c r="F14101" s="230"/>
      <c r="H14101" s="220"/>
      <c r="I14101" s="223"/>
    </row>
    <row r="14102" spans="1:9">
      <c r="A14102" s="230"/>
      <c r="B14102" s="230"/>
      <c r="C14102" s="231"/>
      <c r="D14102" s="223"/>
      <c r="E14102" s="227"/>
      <c r="F14102" s="230"/>
      <c r="H14102" s="220"/>
      <c r="I14102" s="223"/>
    </row>
    <row r="14103" spans="1:9">
      <c r="A14103" s="230"/>
      <c r="B14103" s="230"/>
      <c r="C14103" s="231"/>
      <c r="D14103" s="223"/>
      <c r="E14103" s="227"/>
      <c r="F14103" s="230"/>
      <c r="H14103" s="220"/>
      <c r="I14103" s="223"/>
    </row>
    <row r="14104" spans="1:9">
      <c r="A14104" s="230"/>
      <c r="B14104" s="230"/>
      <c r="C14104" s="231"/>
      <c r="D14104" s="223"/>
      <c r="E14104" s="227"/>
      <c r="F14104" s="230"/>
      <c r="H14104" s="220"/>
      <c r="I14104" s="223"/>
    </row>
    <row r="14105" spans="1:9">
      <c r="A14105" s="230"/>
      <c r="B14105" s="230"/>
      <c r="C14105" s="231"/>
      <c r="D14105" s="223"/>
      <c r="E14105" s="227"/>
      <c r="F14105" s="230"/>
      <c r="H14105" s="220"/>
      <c r="I14105" s="223"/>
    </row>
    <row r="14106" spans="1:9">
      <c r="A14106" s="230"/>
      <c r="B14106" s="230"/>
      <c r="C14106" s="231"/>
      <c r="D14106" s="223"/>
      <c r="E14106" s="227"/>
      <c r="F14106" s="230"/>
      <c r="H14106" s="220"/>
      <c r="I14106" s="223"/>
    </row>
    <row r="14107" spans="1:9">
      <c r="A14107" s="230"/>
      <c r="B14107" s="230"/>
      <c r="C14107" s="231"/>
      <c r="D14107" s="223"/>
      <c r="E14107" s="227"/>
      <c r="F14107" s="230"/>
      <c r="H14107" s="220"/>
      <c r="I14107" s="223"/>
    </row>
    <row r="14108" spans="1:9">
      <c r="A14108" s="230"/>
      <c r="B14108" s="230"/>
      <c r="C14108" s="231"/>
      <c r="D14108" s="223"/>
      <c r="E14108" s="227"/>
      <c r="F14108" s="230"/>
      <c r="H14108" s="220"/>
      <c r="I14108" s="223"/>
    </row>
    <row r="14109" spans="1:9">
      <c r="A14109" s="230"/>
      <c r="B14109" s="230"/>
      <c r="C14109" s="231"/>
      <c r="D14109" s="223"/>
      <c r="E14109" s="227"/>
      <c r="F14109" s="230"/>
      <c r="H14109" s="220"/>
      <c r="I14109" s="223"/>
    </row>
    <row r="14110" spans="1:9">
      <c r="A14110" s="230"/>
      <c r="B14110" s="230"/>
      <c r="C14110" s="231"/>
      <c r="D14110" s="223"/>
      <c r="E14110" s="227"/>
      <c r="F14110" s="230"/>
      <c r="H14110" s="220"/>
      <c r="I14110" s="223"/>
    </row>
    <row r="14111" spans="1:9">
      <c r="A14111" s="230"/>
      <c r="B14111" s="230"/>
      <c r="C14111" s="231"/>
      <c r="D14111" s="223"/>
      <c r="E14111" s="227"/>
      <c r="F14111" s="230"/>
      <c r="H14111" s="220"/>
      <c r="I14111" s="223"/>
    </row>
    <row r="14112" spans="1:9">
      <c r="A14112" s="230"/>
      <c r="B14112" s="230"/>
      <c r="C14112" s="231"/>
      <c r="D14112" s="223"/>
      <c r="E14112" s="227"/>
      <c r="F14112" s="230"/>
      <c r="H14112" s="220"/>
      <c r="I14112" s="223"/>
    </row>
    <row r="14113" spans="1:9">
      <c r="A14113" s="230"/>
      <c r="B14113" s="230"/>
      <c r="C14113" s="231"/>
      <c r="D14113" s="223"/>
      <c r="E14113" s="227"/>
      <c r="F14113" s="230"/>
      <c r="H14113" s="220"/>
      <c r="I14113" s="223"/>
    </row>
    <row r="14114" spans="1:9">
      <c r="A14114" s="230"/>
      <c r="B14114" s="230"/>
      <c r="C14114" s="231"/>
      <c r="D14114" s="223"/>
      <c r="E14114" s="227"/>
      <c r="F14114" s="230"/>
      <c r="H14114" s="220"/>
      <c r="I14114" s="223"/>
    </row>
    <row r="14115" spans="1:9">
      <c r="A14115" s="230"/>
      <c r="B14115" s="230"/>
      <c r="C14115" s="231"/>
      <c r="D14115" s="223"/>
      <c r="E14115" s="227"/>
      <c r="F14115" s="230"/>
      <c r="H14115" s="220"/>
      <c r="I14115" s="223"/>
    </row>
    <row r="14116" spans="1:9">
      <c r="A14116" s="230"/>
      <c r="B14116" s="230"/>
      <c r="C14116" s="231"/>
      <c r="D14116" s="223"/>
      <c r="E14116" s="227"/>
      <c r="F14116" s="230"/>
      <c r="H14116" s="220"/>
      <c r="I14116" s="223"/>
    </row>
    <row r="14117" spans="1:9">
      <c r="A14117" s="230"/>
      <c r="B14117" s="230"/>
      <c r="C14117" s="231"/>
      <c r="D14117" s="223"/>
      <c r="E14117" s="227"/>
      <c r="F14117" s="230"/>
      <c r="H14117" s="220"/>
      <c r="I14117" s="223"/>
    </row>
    <row r="14118" spans="1:9">
      <c r="A14118" s="230"/>
      <c r="B14118" s="230"/>
      <c r="C14118" s="231"/>
      <c r="D14118" s="223"/>
      <c r="E14118" s="227"/>
      <c r="F14118" s="230"/>
      <c r="H14118" s="220"/>
      <c r="I14118" s="223"/>
    </row>
    <row r="14119" spans="1:9">
      <c r="A14119" s="230"/>
      <c r="B14119" s="230"/>
      <c r="C14119" s="231"/>
      <c r="D14119" s="223"/>
      <c r="E14119" s="227"/>
      <c r="F14119" s="230"/>
      <c r="H14119" s="220"/>
      <c r="I14119" s="223"/>
    </row>
    <row r="14120" spans="1:9">
      <c r="A14120" s="230"/>
      <c r="B14120" s="230"/>
      <c r="C14120" s="231"/>
      <c r="D14120" s="223"/>
      <c r="E14120" s="227"/>
      <c r="F14120" s="230"/>
      <c r="H14120" s="220"/>
      <c r="I14120" s="223"/>
    </row>
    <row r="14121" spans="1:9">
      <c r="A14121" s="230"/>
      <c r="B14121" s="230"/>
      <c r="C14121" s="231"/>
      <c r="D14121" s="223"/>
      <c r="E14121" s="227"/>
      <c r="F14121" s="230"/>
      <c r="H14121" s="220"/>
      <c r="I14121" s="223"/>
    </row>
    <row r="14122" spans="1:9">
      <c r="A14122" s="230"/>
      <c r="B14122" s="230"/>
      <c r="C14122" s="231"/>
      <c r="D14122" s="223"/>
      <c r="E14122" s="227"/>
      <c r="F14122" s="230"/>
      <c r="H14122" s="220"/>
      <c r="I14122" s="223"/>
    </row>
    <row r="14123" spans="1:9">
      <c r="A14123" s="230"/>
      <c r="B14123" s="230"/>
      <c r="C14123" s="231"/>
      <c r="D14123" s="223"/>
      <c r="E14123" s="227"/>
      <c r="F14123" s="230"/>
      <c r="H14123" s="220"/>
      <c r="I14123" s="223"/>
    </row>
    <row r="14124" spans="1:9">
      <c r="A14124" s="230"/>
      <c r="B14124" s="230"/>
      <c r="C14124" s="231"/>
      <c r="D14124" s="223"/>
      <c r="E14124" s="227"/>
      <c r="F14124" s="230"/>
      <c r="H14124" s="220"/>
      <c r="I14124" s="223"/>
    </row>
    <row r="14125" spans="1:9">
      <c r="A14125" s="230"/>
      <c r="B14125" s="230"/>
      <c r="C14125" s="231"/>
      <c r="D14125" s="223"/>
      <c r="E14125" s="227"/>
      <c r="F14125" s="230"/>
      <c r="H14125" s="220"/>
      <c r="I14125" s="223"/>
    </row>
    <row r="14126" spans="1:9">
      <c r="A14126" s="230"/>
      <c r="B14126" s="230"/>
      <c r="C14126" s="231"/>
      <c r="D14126" s="223"/>
      <c r="E14126" s="227"/>
      <c r="F14126" s="230"/>
      <c r="H14126" s="220"/>
      <c r="I14126" s="223"/>
    </row>
    <row r="14127" spans="1:9">
      <c r="A14127" s="230"/>
      <c r="B14127" s="230"/>
      <c r="C14127" s="231"/>
      <c r="D14127" s="223"/>
      <c r="E14127" s="227"/>
      <c r="F14127" s="230"/>
      <c r="H14127" s="220"/>
      <c r="I14127" s="223"/>
    </row>
    <row r="14128" spans="1:9">
      <c r="A14128" s="230"/>
      <c r="B14128" s="230"/>
      <c r="C14128" s="231"/>
      <c r="D14128" s="223"/>
      <c r="E14128" s="227"/>
      <c r="F14128" s="230"/>
      <c r="H14128" s="220"/>
      <c r="I14128" s="223"/>
    </row>
    <row r="14129" spans="1:9">
      <c r="A14129" s="230"/>
      <c r="B14129" s="230"/>
      <c r="C14129" s="231"/>
      <c r="D14129" s="223"/>
      <c r="E14129" s="227"/>
      <c r="F14129" s="230"/>
      <c r="H14129" s="220"/>
      <c r="I14129" s="223"/>
    </row>
    <row r="14130" spans="1:9">
      <c r="A14130" s="230"/>
      <c r="B14130" s="230"/>
      <c r="C14130" s="231"/>
      <c r="D14130" s="223"/>
      <c r="E14130" s="227"/>
      <c r="F14130" s="230"/>
      <c r="H14130" s="220"/>
      <c r="I14130" s="223"/>
    </row>
    <row r="14131" spans="1:9">
      <c r="A14131" s="230"/>
      <c r="B14131" s="230"/>
      <c r="C14131" s="231"/>
      <c r="D14131" s="223"/>
      <c r="E14131" s="227"/>
      <c r="F14131" s="230"/>
      <c r="H14131" s="220"/>
      <c r="I14131" s="223"/>
    </row>
    <row r="14132" spans="1:9">
      <c r="A14132" s="230"/>
      <c r="B14132" s="230"/>
      <c r="C14132" s="231"/>
      <c r="D14132" s="223"/>
      <c r="E14132" s="227"/>
      <c r="F14132" s="230"/>
      <c r="H14132" s="220"/>
      <c r="I14132" s="223"/>
    </row>
    <row r="14133" spans="1:9">
      <c r="A14133" s="230"/>
      <c r="B14133" s="230"/>
      <c r="C14133" s="231"/>
      <c r="D14133" s="223"/>
      <c r="E14133" s="227"/>
      <c r="F14133" s="230"/>
      <c r="H14133" s="220"/>
      <c r="I14133" s="223"/>
    </row>
    <row r="14134" spans="1:9">
      <c r="A14134" s="230"/>
      <c r="B14134" s="230"/>
      <c r="C14134" s="231"/>
      <c r="D14134" s="223"/>
      <c r="E14134" s="227"/>
      <c r="F14134" s="230"/>
      <c r="H14134" s="220"/>
      <c r="I14134" s="223"/>
    </row>
    <row r="14135" spans="1:9">
      <c r="A14135" s="230"/>
      <c r="B14135" s="230"/>
      <c r="C14135" s="231"/>
      <c r="D14135" s="223"/>
      <c r="E14135" s="227"/>
      <c r="F14135" s="230"/>
      <c r="H14135" s="220"/>
      <c r="I14135" s="223"/>
    </row>
    <row r="14136" spans="1:9">
      <c r="A14136" s="230"/>
      <c r="B14136" s="230"/>
      <c r="C14136" s="231"/>
      <c r="D14136" s="223"/>
      <c r="E14136" s="227"/>
      <c r="F14136" s="230"/>
      <c r="H14136" s="220"/>
      <c r="I14136" s="223"/>
    </row>
    <row r="14137" spans="1:9">
      <c r="A14137" s="230"/>
      <c r="B14137" s="230"/>
      <c r="C14137" s="231"/>
      <c r="D14137" s="223"/>
      <c r="E14137" s="227"/>
      <c r="F14137" s="230"/>
      <c r="H14137" s="220"/>
      <c r="I14137" s="223"/>
    </row>
    <row r="14138" spans="1:9">
      <c r="A14138" s="230"/>
      <c r="B14138" s="230"/>
      <c r="C14138" s="231"/>
      <c r="D14138" s="223"/>
      <c r="E14138" s="227"/>
      <c r="F14138" s="230"/>
      <c r="H14138" s="220"/>
      <c r="I14138" s="223"/>
    </row>
    <row r="14139" spans="1:9">
      <c r="A14139" s="230"/>
      <c r="B14139" s="230"/>
      <c r="C14139" s="231"/>
      <c r="D14139" s="223"/>
      <c r="E14139" s="227"/>
      <c r="F14139" s="230"/>
      <c r="H14139" s="220"/>
      <c r="I14139" s="223"/>
    </row>
    <row r="14140" spans="1:9">
      <c r="A14140" s="230"/>
      <c r="B14140" s="230"/>
      <c r="C14140" s="231"/>
      <c r="D14140" s="223"/>
      <c r="E14140" s="227"/>
      <c r="F14140" s="230"/>
      <c r="H14140" s="220"/>
      <c r="I14140" s="223"/>
    </row>
    <row r="14141" spans="1:9">
      <c r="A14141" s="230"/>
      <c r="B14141" s="230"/>
      <c r="C14141" s="231"/>
      <c r="D14141" s="223"/>
      <c r="E14141" s="227"/>
      <c r="F14141" s="230"/>
      <c r="H14141" s="220"/>
      <c r="I14141" s="223"/>
    </row>
    <row r="14142" spans="1:9">
      <c r="A14142" s="230"/>
      <c r="B14142" s="230"/>
      <c r="C14142" s="231"/>
      <c r="D14142" s="223"/>
      <c r="E14142" s="227"/>
      <c r="F14142" s="230"/>
      <c r="H14142" s="220"/>
      <c r="I14142" s="223"/>
    </row>
    <row r="14143" spans="1:9">
      <c r="A14143" s="230"/>
      <c r="B14143" s="230"/>
      <c r="C14143" s="231"/>
      <c r="D14143" s="223"/>
      <c r="E14143" s="227"/>
      <c r="F14143" s="230"/>
      <c r="H14143" s="220"/>
      <c r="I14143" s="223"/>
    </row>
    <row r="14144" spans="1:9">
      <c r="A14144" s="230"/>
      <c r="B14144" s="230"/>
      <c r="C14144" s="231"/>
      <c r="D14144" s="223"/>
      <c r="E14144" s="227"/>
      <c r="F14144" s="230"/>
      <c r="H14144" s="220"/>
      <c r="I14144" s="223"/>
    </row>
    <row r="14145" spans="1:9">
      <c r="A14145" s="230"/>
      <c r="B14145" s="230"/>
      <c r="C14145" s="231"/>
      <c r="D14145" s="223"/>
      <c r="E14145" s="227"/>
      <c r="F14145" s="230"/>
      <c r="H14145" s="220"/>
      <c r="I14145" s="223"/>
    </row>
    <row r="14146" spans="1:9">
      <c r="A14146" s="230"/>
      <c r="B14146" s="230"/>
      <c r="C14146" s="231"/>
      <c r="D14146" s="223"/>
      <c r="E14146" s="227"/>
      <c r="F14146" s="230"/>
      <c r="H14146" s="220"/>
      <c r="I14146" s="223"/>
    </row>
    <row r="14147" spans="1:9">
      <c r="A14147" s="230"/>
      <c r="B14147" s="230"/>
      <c r="C14147" s="231"/>
      <c r="D14147" s="223"/>
      <c r="E14147" s="227"/>
      <c r="F14147" s="230"/>
      <c r="H14147" s="220"/>
      <c r="I14147" s="223"/>
    </row>
    <row r="14148" spans="1:9">
      <c r="A14148" s="230"/>
      <c r="B14148" s="230"/>
      <c r="C14148" s="231"/>
      <c r="D14148" s="223"/>
      <c r="E14148" s="227"/>
      <c r="F14148" s="230"/>
      <c r="H14148" s="220"/>
      <c r="I14148" s="223"/>
    </row>
    <row r="14149" spans="1:9">
      <c r="A14149" s="230"/>
      <c r="B14149" s="230"/>
      <c r="C14149" s="231"/>
      <c r="D14149" s="223"/>
      <c r="E14149" s="227"/>
      <c r="F14149" s="230"/>
      <c r="H14149" s="220"/>
      <c r="I14149" s="223"/>
    </row>
    <row r="14150" spans="1:9">
      <c r="A14150" s="230"/>
      <c r="B14150" s="230"/>
      <c r="C14150" s="231"/>
      <c r="D14150" s="223"/>
      <c r="E14150" s="227"/>
      <c r="F14150" s="230"/>
      <c r="H14150" s="220"/>
      <c r="I14150" s="223"/>
    </row>
    <row r="14151" spans="1:9">
      <c r="A14151" s="230"/>
      <c r="B14151" s="230"/>
      <c r="C14151" s="231"/>
      <c r="D14151" s="223"/>
      <c r="E14151" s="227"/>
      <c r="F14151" s="230"/>
      <c r="H14151" s="220"/>
      <c r="I14151" s="223"/>
    </row>
    <row r="14152" spans="1:9">
      <c r="A14152" s="230"/>
      <c r="B14152" s="230"/>
      <c r="C14152" s="231"/>
      <c r="D14152" s="223"/>
      <c r="E14152" s="227"/>
      <c r="F14152" s="230"/>
      <c r="H14152" s="220"/>
      <c r="I14152" s="223"/>
    </row>
    <row r="14153" spans="1:9">
      <c r="A14153" s="230"/>
      <c r="B14153" s="230"/>
      <c r="C14153" s="231"/>
      <c r="D14153" s="223"/>
      <c r="E14153" s="227"/>
      <c r="F14153" s="230"/>
      <c r="H14153" s="220"/>
      <c r="I14153" s="223"/>
    </row>
    <row r="14154" spans="1:9">
      <c r="A14154" s="230"/>
      <c r="B14154" s="230"/>
      <c r="C14154" s="231"/>
      <c r="D14154" s="223"/>
      <c r="E14154" s="227"/>
      <c r="F14154" s="230"/>
      <c r="H14154" s="220"/>
      <c r="I14154" s="223"/>
    </row>
    <row r="14155" spans="1:9">
      <c r="A14155" s="230"/>
      <c r="B14155" s="230"/>
      <c r="C14155" s="231"/>
      <c r="D14155" s="223"/>
      <c r="E14155" s="227"/>
      <c r="F14155" s="230"/>
      <c r="H14155" s="220"/>
      <c r="I14155" s="223"/>
    </row>
    <row r="14156" spans="1:9">
      <c r="A14156" s="230"/>
      <c r="B14156" s="230"/>
      <c r="C14156" s="231"/>
      <c r="D14156" s="223"/>
      <c r="E14156" s="227"/>
      <c r="F14156" s="230"/>
      <c r="H14156" s="220"/>
      <c r="I14156" s="223"/>
    </row>
    <row r="14157" spans="1:9">
      <c r="A14157" s="230"/>
      <c r="B14157" s="230"/>
      <c r="C14157" s="231"/>
      <c r="D14157" s="223"/>
      <c r="E14157" s="227"/>
      <c r="F14157" s="230"/>
      <c r="H14157" s="220"/>
      <c r="I14157" s="223"/>
    </row>
    <row r="14158" spans="1:9">
      <c r="A14158" s="230"/>
      <c r="B14158" s="230"/>
      <c r="C14158" s="231"/>
      <c r="D14158" s="223"/>
      <c r="E14158" s="227"/>
      <c r="F14158" s="230"/>
      <c r="H14158" s="220"/>
      <c r="I14158" s="223"/>
    </row>
    <row r="14159" spans="1:9">
      <c r="A14159" s="230"/>
      <c r="B14159" s="230"/>
      <c r="C14159" s="231"/>
      <c r="D14159" s="223"/>
      <c r="E14159" s="227"/>
      <c r="F14159" s="230"/>
      <c r="H14159" s="220"/>
      <c r="I14159" s="223"/>
    </row>
    <row r="14160" spans="1:9">
      <c r="A14160" s="230"/>
      <c r="B14160" s="230"/>
      <c r="C14160" s="231"/>
      <c r="D14160" s="223"/>
      <c r="E14160" s="227"/>
      <c r="F14160" s="230"/>
      <c r="H14160" s="220"/>
      <c r="I14160" s="223"/>
    </row>
    <row r="14161" spans="1:9">
      <c r="A14161" s="230"/>
      <c r="B14161" s="230"/>
      <c r="C14161" s="231"/>
      <c r="D14161" s="223"/>
      <c r="E14161" s="227"/>
      <c r="F14161" s="230"/>
      <c r="H14161" s="220"/>
      <c r="I14161" s="223"/>
    </row>
    <row r="14162" spans="1:9">
      <c r="A14162" s="230"/>
      <c r="B14162" s="230"/>
      <c r="C14162" s="231"/>
      <c r="D14162" s="223"/>
      <c r="E14162" s="227"/>
      <c r="F14162" s="230"/>
      <c r="H14162" s="220"/>
      <c r="I14162" s="223"/>
    </row>
    <row r="14163" spans="1:9">
      <c r="A14163" s="230"/>
      <c r="B14163" s="230"/>
      <c r="C14163" s="231"/>
      <c r="D14163" s="223"/>
      <c r="E14163" s="227"/>
      <c r="F14163" s="230"/>
      <c r="H14163" s="220"/>
      <c r="I14163" s="223"/>
    </row>
    <row r="14164" spans="1:9">
      <c r="A14164" s="230"/>
      <c r="B14164" s="230"/>
      <c r="C14164" s="231"/>
      <c r="D14164" s="223"/>
      <c r="E14164" s="227"/>
      <c r="F14164" s="230"/>
      <c r="H14164" s="220"/>
      <c r="I14164" s="223"/>
    </row>
    <row r="14165" spans="1:9">
      <c r="A14165" s="230"/>
      <c r="B14165" s="230"/>
      <c r="C14165" s="231"/>
      <c r="D14165" s="223"/>
      <c r="E14165" s="227"/>
      <c r="F14165" s="230"/>
      <c r="H14165" s="220"/>
      <c r="I14165" s="223"/>
    </row>
    <row r="14166" spans="1:9">
      <c r="A14166" s="230"/>
      <c r="B14166" s="230"/>
      <c r="C14166" s="231"/>
      <c r="D14166" s="223"/>
      <c r="E14166" s="227"/>
      <c r="F14166" s="230"/>
      <c r="H14166" s="220"/>
      <c r="I14166" s="223"/>
    </row>
    <row r="14167" spans="1:9">
      <c r="A14167" s="230"/>
      <c r="B14167" s="230"/>
      <c r="C14167" s="231"/>
      <c r="D14167" s="223"/>
      <c r="E14167" s="227"/>
      <c r="F14167" s="230"/>
      <c r="H14167" s="220"/>
      <c r="I14167" s="223"/>
    </row>
    <row r="14168" spans="1:9">
      <c r="A14168" s="230"/>
      <c r="B14168" s="230"/>
      <c r="C14168" s="231"/>
      <c r="D14168" s="223"/>
      <c r="E14168" s="227"/>
      <c r="F14168" s="230"/>
      <c r="H14168" s="220"/>
      <c r="I14168" s="223"/>
    </row>
    <row r="14169" spans="1:9">
      <c r="A14169" s="230"/>
      <c r="B14169" s="230"/>
      <c r="C14169" s="231"/>
      <c r="D14169" s="223"/>
      <c r="E14169" s="227"/>
      <c r="F14169" s="230"/>
      <c r="H14169" s="220"/>
      <c r="I14169" s="223"/>
    </row>
    <row r="14170" spans="1:9">
      <c r="A14170" s="230"/>
      <c r="B14170" s="230"/>
      <c r="C14170" s="231"/>
      <c r="D14170" s="223"/>
      <c r="E14170" s="227"/>
      <c r="F14170" s="230"/>
      <c r="H14170" s="220"/>
      <c r="I14170" s="223"/>
    </row>
    <row r="14171" spans="1:9">
      <c r="A14171" s="230"/>
      <c r="B14171" s="230"/>
      <c r="C14171" s="231"/>
      <c r="D14171" s="223"/>
      <c r="E14171" s="227"/>
      <c r="F14171" s="230"/>
      <c r="H14171" s="220"/>
      <c r="I14171" s="223"/>
    </row>
    <row r="14172" spans="1:9">
      <c r="A14172" s="230"/>
      <c r="B14172" s="230"/>
      <c r="C14172" s="231"/>
      <c r="D14172" s="223"/>
      <c r="E14172" s="227"/>
      <c r="F14172" s="230"/>
      <c r="H14172" s="220"/>
      <c r="I14172" s="223"/>
    </row>
    <row r="14173" spans="1:9">
      <c r="A14173" s="230"/>
      <c r="B14173" s="230"/>
      <c r="C14173" s="231"/>
      <c r="D14173" s="223"/>
      <c r="E14173" s="227"/>
      <c r="F14173" s="230"/>
      <c r="H14173" s="220"/>
      <c r="I14173" s="223"/>
    </row>
    <row r="14174" spans="1:9">
      <c r="A14174" s="230"/>
      <c r="B14174" s="230"/>
      <c r="C14174" s="231"/>
      <c r="D14174" s="223"/>
      <c r="E14174" s="227"/>
      <c r="F14174" s="230"/>
      <c r="H14174" s="220"/>
      <c r="I14174" s="223"/>
    </row>
    <row r="14175" spans="1:9">
      <c r="A14175" s="230"/>
      <c r="B14175" s="230"/>
      <c r="C14175" s="231"/>
      <c r="D14175" s="223"/>
      <c r="E14175" s="227"/>
      <c r="F14175" s="230"/>
      <c r="H14175" s="220"/>
      <c r="I14175" s="223"/>
    </row>
    <row r="14176" spans="1:9">
      <c r="A14176" s="230"/>
      <c r="B14176" s="230"/>
      <c r="C14176" s="231"/>
      <c r="D14176" s="223"/>
      <c r="E14176" s="227"/>
      <c r="F14176" s="230"/>
      <c r="H14176" s="220"/>
      <c r="I14176" s="223"/>
    </row>
    <row r="14177" spans="1:9">
      <c r="A14177" s="230"/>
      <c r="B14177" s="230"/>
      <c r="C14177" s="231"/>
      <c r="D14177" s="223"/>
      <c r="E14177" s="227"/>
      <c r="F14177" s="230"/>
      <c r="H14177" s="220"/>
      <c r="I14177" s="223"/>
    </row>
    <row r="14178" spans="1:9">
      <c r="A14178" s="230"/>
      <c r="B14178" s="230"/>
      <c r="C14178" s="231"/>
      <c r="D14178" s="223"/>
      <c r="E14178" s="227"/>
      <c r="F14178" s="230"/>
      <c r="H14178" s="220"/>
      <c r="I14178" s="223"/>
    </row>
    <row r="14179" spans="1:9">
      <c r="A14179" s="230"/>
      <c r="B14179" s="230"/>
      <c r="C14179" s="231"/>
      <c r="D14179" s="223"/>
      <c r="E14179" s="227"/>
      <c r="F14179" s="230"/>
      <c r="H14179" s="220"/>
      <c r="I14179" s="223"/>
    </row>
    <row r="14180" spans="1:9">
      <c r="A14180" s="230"/>
      <c r="B14180" s="230"/>
      <c r="C14180" s="231"/>
      <c r="D14180" s="223"/>
      <c r="E14180" s="227"/>
      <c r="F14180" s="230"/>
      <c r="H14180" s="220"/>
      <c r="I14180" s="223"/>
    </row>
    <row r="14181" spans="1:9">
      <c r="A14181" s="230"/>
      <c r="B14181" s="230"/>
      <c r="C14181" s="231"/>
      <c r="D14181" s="223"/>
      <c r="E14181" s="227"/>
      <c r="F14181" s="230"/>
      <c r="H14181" s="220"/>
      <c r="I14181" s="223"/>
    </row>
    <row r="14182" spans="1:9">
      <c r="A14182" s="230"/>
      <c r="B14182" s="230"/>
      <c r="C14182" s="231"/>
      <c r="D14182" s="223"/>
      <c r="E14182" s="227"/>
      <c r="F14182" s="230"/>
      <c r="H14182" s="220"/>
      <c r="I14182" s="223"/>
    </row>
    <row r="14183" spans="1:9">
      <c r="A14183" s="230"/>
      <c r="B14183" s="230"/>
      <c r="C14183" s="231"/>
      <c r="D14183" s="223"/>
      <c r="E14183" s="227"/>
      <c r="F14183" s="230"/>
      <c r="H14183" s="220"/>
      <c r="I14183" s="223"/>
    </row>
    <row r="14184" spans="1:9">
      <c r="A14184" s="230"/>
      <c r="B14184" s="230"/>
      <c r="C14184" s="231"/>
      <c r="D14184" s="223"/>
      <c r="E14184" s="227"/>
      <c r="F14184" s="230"/>
      <c r="H14184" s="220"/>
      <c r="I14184" s="223"/>
    </row>
    <row r="14185" spans="1:9">
      <c r="A14185" s="230"/>
      <c r="B14185" s="230"/>
      <c r="C14185" s="231"/>
      <c r="D14185" s="223"/>
      <c r="E14185" s="227"/>
      <c r="F14185" s="230"/>
      <c r="H14185" s="220"/>
      <c r="I14185" s="223"/>
    </row>
    <row r="14186" spans="1:9">
      <c r="A14186" s="230"/>
      <c r="B14186" s="230"/>
      <c r="C14186" s="231"/>
      <c r="D14186" s="223"/>
      <c r="E14186" s="227"/>
      <c r="F14186" s="230"/>
      <c r="H14186" s="220"/>
      <c r="I14186" s="223"/>
    </row>
    <row r="14187" spans="1:9">
      <c r="A14187" s="230"/>
      <c r="B14187" s="230"/>
      <c r="C14187" s="231"/>
      <c r="D14187" s="223"/>
      <c r="E14187" s="227"/>
      <c r="F14187" s="230"/>
      <c r="H14187" s="220"/>
      <c r="I14187" s="223"/>
    </row>
    <row r="14188" spans="1:9">
      <c r="A14188" s="230"/>
      <c r="B14188" s="230"/>
      <c r="C14188" s="231"/>
      <c r="D14188" s="223"/>
      <c r="E14188" s="227"/>
      <c r="F14188" s="230"/>
      <c r="H14188" s="220"/>
      <c r="I14188" s="223"/>
    </row>
    <row r="14189" spans="1:9">
      <c r="A14189" s="230"/>
      <c r="B14189" s="230"/>
      <c r="C14189" s="231"/>
      <c r="D14189" s="223"/>
      <c r="E14189" s="227"/>
      <c r="F14189" s="230"/>
      <c r="H14189" s="220"/>
      <c r="I14189" s="223"/>
    </row>
    <row r="14190" spans="1:9">
      <c r="A14190" s="230"/>
      <c r="B14190" s="230"/>
      <c r="C14190" s="231"/>
      <c r="D14190" s="223"/>
      <c r="E14190" s="227"/>
      <c r="F14190" s="230"/>
      <c r="H14190" s="220"/>
      <c r="I14190" s="223"/>
    </row>
    <row r="14191" spans="1:9">
      <c r="A14191" s="230"/>
      <c r="B14191" s="230"/>
      <c r="C14191" s="231"/>
      <c r="D14191" s="223"/>
      <c r="E14191" s="227"/>
      <c r="F14191" s="230"/>
      <c r="H14191" s="220"/>
      <c r="I14191" s="223"/>
    </row>
    <row r="14192" spans="1:9">
      <c r="A14192" s="230"/>
      <c r="B14192" s="230"/>
      <c r="C14192" s="231"/>
      <c r="D14192" s="223"/>
      <c r="E14192" s="227"/>
      <c r="F14192" s="230"/>
      <c r="H14192" s="220"/>
      <c r="I14192" s="223"/>
    </row>
    <row r="14193" spans="1:9">
      <c r="A14193" s="230"/>
      <c r="B14193" s="230"/>
      <c r="C14193" s="231"/>
      <c r="D14193" s="223"/>
      <c r="E14193" s="227"/>
      <c r="F14193" s="230"/>
      <c r="H14193" s="220"/>
      <c r="I14193" s="223"/>
    </row>
    <row r="14194" spans="1:9">
      <c r="A14194" s="230"/>
      <c r="B14194" s="230"/>
      <c r="C14194" s="231"/>
      <c r="D14194" s="223"/>
      <c r="E14194" s="227"/>
      <c r="F14194" s="230"/>
      <c r="H14194" s="220"/>
      <c r="I14194" s="223"/>
    </row>
    <row r="14195" spans="1:9">
      <c r="A14195" s="230"/>
      <c r="B14195" s="230"/>
      <c r="C14195" s="231"/>
      <c r="D14195" s="223"/>
      <c r="E14195" s="227"/>
      <c r="F14195" s="230"/>
      <c r="H14195" s="220"/>
      <c r="I14195" s="223"/>
    </row>
    <row r="14196" spans="1:9">
      <c r="A14196" s="230"/>
      <c r="B14196" s="230"/>
      <c r="C14196" s="231"/>
      <c r="D14196" s="223"/>
      <c r="E14196" s="227"/>
      <c r="F14196" s="230"/>
      <c r="H14196" s="220"/>
      <c r="I14196" s="223"/>
    </row>
    <row r="14197" spans="1:9">
      <c r="A14197" s="230"/>
      <c r="B14197" s="230"/>
      <c r="C14197" s="231"/>
      <c r="D14197" s="223"/>
      <c r="E14197" s="227"/>
      <c r="F14197" s="230"/>
      <c r="H14197" s="220"/>
      <c r="I14197" s="223"/>
    </row>
    <row r="14198" spans="1:9">
      <c r="A14198" s="230"/>
      <c r="B14198" s="230"/>
      <c r="C14198" s="231"/>
      <c r="D14198" s="223"/>
      <c r="E14198" s="227"/>
      <c r="F14198" s="230"/>
      <c r="H14198" s="220"/>
      <c r="I14198" s="223"/>
    </row>
    <row r="14199" spans="1:9">
      <c r="A14199" s="230"/>
      <c r="B14199" s="230"/>
      <c r="C14199" s="231"/>
      <c r="D14199" s="223"/>
      <c r="E14199" s="227"/>
      <c r="F14199" s="230"/>
      <c r="H14199" s="220"/>
      <c r="I14199" s="223"/>
    </row>
    <row r="14200" spans="1:9">
      <c r="A14200" s="230"/>
      <c r="B14200" s="230"/>
      <c r="C14200" s="231"/>
      <c r="D14200" s="223"/>
      <c r="E14200" s="227"/>
      <c r="F14200" s="230"/>
      <c r="H14200" s="220"/>
      <c r="I14200" s="223"/>
    </row>
    <row r="14201" spans="1:9">
      <c r="A14201" s="230"/>
      <c r="B14201" s="230"/>
      <c r="C14201" s="231"/>
      <c r="D14201" s="223"/>
      <c r="E14201" s="227"/>
      <c r="F14201" s="230"/>
      <c r="H14201" s="220"/>
      <c r="I14201" s="223"/>
    </row>
    <row r="14202" spans="1:9">
      <c r="A14202" s="230"/>
      <c r="B14202" s="230"/>
      <c r="C14202" s="231"/>
      <c r="D14202" s="223"/>
      <c r="E14202" s="227"/>
      <c r="F14202" s="230"/>
      <c r="H14202" s="220"/>
      <c r="I14202" s="223"/>
    </row>
    <row r="14203" spans="1:9">
      <c r="A14203" s="230"/>
      <c r="B14203" s="230"/>
      <c r="C14203" s="231"/>
      <c r="D14203" s="223"/>
      <c r="E14203" s="227"/>
      <c r="F14203" s="230"/>
      <c r="H14203" s="220"/>
      <c r="I14203" s="223"/>
    </row>
    <row r="14204" spans="1:9">
      <c r="A14204" s="230"/>
      <c r="B14204" s="230"/>
      <c r="C14204" s="231"/>
      <c r="D14204" s="223"/>
      <c r="E14204" s="227"/>
      <c r="F14204" s="230"/>
      <c r="H14204" s="220"/>
      <c r="I14204" s="223"/>
    </row>
    <row r="14205" spans="1:9">
      <c r="A14205" s="230"/>
      <c r="B14205" s="230"/>
      <c r="C14205" s="231"/>
      <c r="D14205" s="223"/>
      <c r="E14205" s="227"/>
      <c r="F14205" s="230"/>
      <c r="H14205" s="220"/>
      <c r="I14205" s="223"/>
    </row>
    <row r="14206" spans="1:9">
      <c r="A14206" s="230"/>
      <c r="B14206" s="230"/>
      <c r="C14206" s="231"/>
      <c r="D14206" s="223"/>
      <c r="E14206" s="227"/>
      <c r="F14206" s="230"/>
      <c r="H14206" s="220"/>
      <c r="I14206" s="223"/>
    </row>
    <row r="14207" spans="1:9">
      <c r="A14207" s="230"/>
      <c r="B14207" s="230"/>
      <c r="C14207" s="231"/>
      <c r="D14207" s="223"/>
      <c r="E14207" s="227"/>
      <c r="F14207" s="230"/>
      <c r="H14207" s="220"/>
      <c r="I14207" s="223"/>
    </row>
    <row r="14208" spans="1:9">
      <c r="A14208" s="230"/>
      <c r="B14208" s="230"/>
      <c r="C14208" s="231"/>
      <c r="D14208" s="223"/>
      <c r="E14208" s="227"/>
      <c r="F14208" s="230"/>
      <c r="H14208" s="220"/>
      <c r="I14208" s="223"/>
    </row>
    <row r="14209" spans="1:9">
      <c r="A14209" s="230"/>
      <c r="B14209" s="230"/>
      <c r="C14209" s="231"/>
      <c r="D14209" s="223"/>
      <c r="E14209" s="227"/>
      <c r="F14209" s="230"/>
      <c r="H14209" s="220"/>
      <c r="I14209" s="223"/>
    </row>
    <row r="14210" spans="1:9">
      <c r="A14210" s="230"/>
      <c r="B14210" s="230"/>
      <c r="C14210" s="231"/>
      <c r="D14210" s="223"/>
      <c r="E14210" s="227"/>
      <c r="F14210" s="230"/>
      <c r="H14210" s="220"/>
      <c r="I14210" s="223"/>
    </row>
    <row r="14211" spans="1:9">
      <c r="A14211" s="230"/>
      <c r="B14211" s="230"/>
      <c r="C14211" s="231"/>
      <c r="D14211" s="223"/>
      <c r="E14211" s="227"/>
      <c r="F14211" s="230"/>
      <c r="H14211" s="220"/>
      <c r="I14211" s="223"/>
    </row>
    <row r="14212" spans="1:9">
      <c r="A14212" s="230"/>
      <c r="B14212" s="230"/>
      <c r="C14212" s="231"/>
      <c r="D14212" s="223"/>
      <c r="E14212" s="227"/>
      <c r="F14212" s="230"/>
      <c r="H14212" s="220"/>
      <c r="I14212" s="223"/>
    </row>
    <row r="14213" spans="1:9">
      <c r="A14213" s="230"/>
      <c r="B14213" s="230"/>
      <c r="C14213" s="231"/>
      <c r="D14213" s="223"/>
      <c r="E14213" s="227"/>
      <c r="F14213" s="230"/>
      <c r="H14213" s="220"/>
      <c r="I14213" s="223"/>
    </row>
    <row r="14214" spans="1:9">
      <c r="A14214" s="230"/>
      <c r="B14214" s="230"/>
      <c r="C14214" s="231"/>
      <c r="D14214" s="223"/>
      <c r="E14214" s="227"/>
      <c r="F14214" s="230"/>
      <c r="H14214" s="220"/>
      <c r="I14214" s="223"/>
    </row>
    <row r="14215" spans="1:9">
      <c r="A14215" s="230"/>
      <c r="B14215" s="230"/>
      <c r="C14215" s="231"/>
      <c r="D14215" s="223"/>
      <c r="E14215" s="227"/>
      <c r="F14215" s="230"/>
      <c r="H14215" s="220"/>
      <c r="I14215" s="223"/>
    </row>
    <row r="14216" spans="1:9">
      <c r="A14216" s="230"/>
      <c r="B14216" s="230"/>
      <c r="C14216" s="231"/>
      <c r="D14216" s="223"/>
      <c r="E14216" s="227"/>
      <c r="F14216" s="230"/>
      <c r="H14216" s="220"/>
      <c r="I14216" s="223"/>
    </row>
    <row r="14217" spans="1:9">
      <c r="A14217" s="230"/>
      <c r="B14217" s="230"/>
      <c r="C14217" s="231"/>
      <c r="D14217" s="223"/>
      <c r="E14217" s="227"/>
      <c r="F14217" s="230"/>
      <c r="H14217" s="220"/>
      <c r="I14217" s="223"/>
    </row>
    <row r="14218" spans="1:9">
      <c r="A14218" s="230"/>
      <c r="B14218" s="230"/>
      <c r="C14218" s="231"/>
      <c r="D14218" s="223"/>
      <c r="E14218" s="227"/>
      <c r="F14218" s="230"/>
      <c r="H14218" s="220"/>
      <c r="I14218" s="223"/>
    </row>
    <row r="14219" spans="1:9">
      <c r="A14219" s="230"/>
      <c r="B14219" s="230"/>
      <c r="C14219" s="231"/>
      <c r="D14219" s="223"/>
      <c r="E14219" s="227"/>
      <c r="F14219" s="230"/>
      <c r="H14219" s="220"/>
      <c r="I14219" s="223"/>
    </row>
    <row r="14220" spans="1:9">
      <c r="A14220" s="230"/>
      <c r="B14220" s="230"/>
      <c r="C14220" s="231"/>
      <c r="D14220" s="223"/>
      <c r="E14220" s="227"/>
      <c r="F14220" s="230"/>
      <c r="H14220" s="220"/>
      <c r="I14220" s="223"/>
    </row>
    <row r="14221" spans="1:9">
      <c r="A14221" s="230"/>
      <c r="B14221" s="230"/>
      <c r="C14221" s="231"/>
      <c r="D14221" s="223"/>
      <c r="E14221" s="227"/>
      <c r="F14221" s="230"/>
      <c r="H14221" s="220"/>
      <c r="I14221" s="223"/>
    </row>
    <row r="14222" spans="1:9">
      <c r="A14222" s="230"/>
      <c r="B14222" s="230"/>
      <c r="C14222" s="231"/>
      <c r="D14222" s="223"/>
      <c r="E14222" s="227"/>
      <c r="F14222" s="230"/>
      <c r="H14222" s="220"/>
      <c r="I14222" s="223"/>
    </row>
    <row r="14223" spans="1:9">
      <c r="A14223" s="230"/>
      <c r="B14223" s="230"/>
      <c r="C14223" s="231"/>
      <c r="D14223" s="223"/>
      <c r="E14223" s="227"/>
      <c r="F14223" s="230"/>
      <c r="H14223" s="220"/>
      <c r="I14223" s="223"/>
    </row>
    <row r="14224" spans="1:9">
      <c r="A14224" s="230"/>
      <c r="B14224" s="230"/>
      <c r="C14224" s="231"/>
      <c r="D14224" s="223"/>
      <c r="E14224" s="227"/>
      <c r="F14224" s="230"/>
      <c r="H14224" s="220"/>
      <c r="I14224" s="223"/>
    </row>
    <row r="14225" spans="1:9">
      <c r="A14225" s="230"/>
      <c r="B14225" s="230"/>
      <c r="C14225" s="231"/>
      <c r="D14225" s="223"/>
      <c r="E14225" s="227"/>
      <c r="F14225" s="230"/>
      <c r="H14225" s="220"/>
      <c r="I14225" s="223"/>
    </row>
    <row r="14226" spans="1:9">
      <c r="A14226" s="230"/>
      <c r="B14226" s="230"/>
      <c r="C14226" s="231"/>
      <c r="D14226" s="223"/>
      <c r="E14226" s="227"/>
      <c r="F14226" s="230"/>
      <c r="H14226" s="220"/>
      <c r="I14226" s="223"/>
    </row>
    <row r="14227" spans="1:9">
      <c r="A14227" s="230"/>
      <c r="B14227" s="230"/>
      <c r="C14227" s="231"/>
      <c r="D14227" s="223"/>
      <c r="E14227" s="227"/>
      <c r="F14227" s="230"/>
      <c r="H14227" s="220"/>
      <c r="I14227" s="223"/>
    </row>
    <row r="14228" spans="1:9">
      <c r="A14228" s="230"/>
      <c r="B14228" s="230"/>
      <c r="C14228" s="231"/>
      <c r="D14228" s="223"/>
      <c r="E14228" s="227"/>
      <c r="F14228" s="230"/>
      <c r="H14228" s="220"/>
      <c r="I14228" s="223"/>
    </row>
    <row r="14229" spans="1:9">
      <c r="A14229" s="230"/>
      <c r="B14229" s="230"/>
      <c r="C14229" s="231"/>
      <c r="D14229" s="223"/>
      <c r="E14229" s="227"/>
      <c r="F14229" s="230"/>
      <c r="H14229" s="220"/>
      <c r="I14229" s="223"/>
    </row>
    <row r="14230" spans="1:9">
      <c r="A14230" s="230"/>
      <c r="B14230" s="230"/>
      <c r="C14230" s="231"/>
      <c r="D14230" s="223"/>
      <c r="E14230" s="227"/>
      <c r="F14230" s="230"/>
      <c r="H14230" s="220"/>
      <c r="I14230" s="223"/>
    </row>
    <row r="14231" spans="1:9">
      <c r="A14231" s="230"/>
      <c r="B14231" s="230"/>
      <c r="C14231" s="231"/>
      <c r="D14231" s="223"/>
      <c r="E14231" s="227"/>
      <c r="F14231" s="230"/>
      <c r="H14231" s="220"/>
      <c r="I14231" s="223"/>
    </row>
    <row r="14232" spans="1:9">
      <c r="A14232" s="230"/>
      <c r="B14232" s="230"/>
      <c r="C14232" s="231"/>
      <c r="D14232" s="223"/>
      <c r="E14232" s="227"/>
      <c r="F14232" s="230"/>
      <c r="H14232" s="220"/>
      <c r="I14232" s="223"/>
    </row>
    <row r="14233" spans="1:9">
      <c r="A14233" s="230"/>
      <c r="B14233" s="230"/>
      <c r="C14233" s="231"/>
      <c r="D14233" s="223"/>
      <c r="E14233" s="227"/>
      <c r="F14233" s="230"/>
      <c r="H14233" s="220"/>
      <c r="I14233" s="223"/>
    </row>
    <row r="14234" spans="1:9">
      <c r="A14234" s="230"/>
      <c r="B14234" s="230"/>
      <c r="C14234" s="231"/>
      <c r="D14234" s="223"/>
      <c r="E14234" s="227"/>
      <c r="F14234" s="230"/>
      <c r="H14234" s="220"/>
      <c r="I14234" s="223"/>
    </row>
    <row r="14235" spans="1:9">
      <c r="A14235" s="230"/>
      <c r="B14235" s="230"/>
      <c r="C14235" s="231"/>
      <c r="D14235" s="223"/>
      <c r="E14235" s="227"/>
      <c r="F14235" s="230"/>
      <c r="H14235" s="220"/>
      <c r="I14235" s="223"/>
    </row>
    <row r="14236" spans="1:9">
      <c r="A14236" s="230"/>
      <c r="B14236" s="230"/>
      <c r="C14236" s="231"/>
      <c r="D14236" s="223"/>
      <c r="E14236" s="227"/>
      <c r="F14236" s="230"/>
      <c r="H14236" s="220"/>
      <c r="I14236" s="223"/>
    </row>
    <row r="14237" spans="1:9">
      <c r="A14237" s="230"/>
      <c r="B14237" s="230"/>
      <c r="C14237" s="231"/>
      <c r="D14237" s="223"/>
      <c r="E14237" s="227"/>
      <c r="F14237" s="230"/>
      <c r="H14237" s="220"/>
      <c r="I14237" s="223"/>
    </row>
    <row r="14238" spans="1:9">
      <c r="A14238" s="230"/>
      <c r="B14238" s="230"/>
      <c r="C14238" s="231"/>
      <c r="D14238" s="223"/>
      <c r="E14238" s="227"/>
      <c r="F14238" s="230"/>
      <c r="H14238" s="220"/>
      <c r="I14238" s="223"/>
    </row>
    <row r="14239" spans="1:9">
      <c r="A14239" s="230"/>
      <c r="B14239" s="230"/>
      <c r="C14239" s="231"/>
      <c r="D14239" s="223"/>
      <c r="E14239" s="227"/>
      <c r="F14239" s="230"/>
      <c r="H14239" s="220"/>
      <c r="I14239" s="223"/>
    </row>
    <row r="14240" spans="1:9">
      <c r="A14240" s="230"/>
      <c r="B14240" s="230"/>
      <c r="C14240" s="231"/>
      <c r="D14240" s="223"/>
      <c r="E14240" s="227"/>
      <c r="F14240" s="230"/>
      <c r="H14240" s="220"/>
      <c r="I14240" s="223"/>
    </row>
    <row r="14241" spans="1:9">
      <c r="A14241" s="230"/>
      <c r="B14241" s="230"/>
      <c r="C14241" s="231"/>
      <c r="D14241" s="223"/>
      <c r="E14241" s="227"/>
      <c r="F14241" s="230"/>
      <c r="H14241" s="220"/>
      <c r="I14241" s="223"/>
    </row>
    <row r="14242" spans="1:9">
      <c r="A14242" s="230"/>
      <c r="B14242" s="230"/>
      <c r="C14242" s="231"/>
      <c r="D14242" s="223"/>
      <c r="E14242" s="227"/>
      <c r="F14242" s="230"/>
      <c r="H14242" s="220"/>
      <c r="I14242" s="223"/>
    </row>
    <row r="14243" spans="1:9">
      <c r="A14243" s="230"/>
      <c r="B14243" s="230"/>
      <c r="C14243" s="231"/>
      <c r="D14243" s="223"/>
      <c r="E14243" s="227"/>
      <c r="F14243" s="230"/>
      <c r="H14243" s="220"/>
      <c r="I14243" s="223"/>
    </row>
    <row r="14244" spans="1:9">
      <c r="A14244" s="230"/>
      <c r="B14244" s="230"/>
      <c r="C14244" s="231"/>
      <c r="D14244" s="223"/>
      <c r="E14244" s="227"/>
      <c r="F14244" s="230"/>
      <c r="H14244" s="220"/>
      <c r="I14244" s="223"/>
    </row>
    <row r="14245" spans="1:9">
      <c r="A14245" s="230"/>
      <c r="B14245" s="230"/>
      <c r="C14245" s="231"/>
      <c r="D14245" s="223"/>
      <c r="E14245" s="227"/>
      <c r="F14245" s="230"/>
      <c r="H14245" s="220"/>
      <c r="I14245" s="223"/>
    </row>
    <row r="14246" spans="1:9">
      <c r="A14246" s="230"/>
      <c r="B14246" s="230"/>
      <c r="C14246" s="231"/>
      <c r="D14246" s="223"/>
      <c r="E14246" s="227"/>
      <c r="F14246" s="230"/>
      <c r="H14246" s="220"/>
      <c r="I14246" s="223"/>
    </row>
    <row r="14247" spans="1:9">
      <c r="A14247" s="230"/>
      <c r="B14247" s="230"/>
      <c r="C14247" s="231"/>
      <c r="D14247" s="223"/>
      <c r="E14247" s="227"/>
      <c r="F14247" s="230"/>
      <c r="H14247" s="220"/>
      <c r="I14247" s="223"/>
    </row>
    <row r="14248" spans="1:9">
      <c r="A14248" s="230"/>
      <c r="B14248" s="230"/>
      <c r="C14248" s="231"/>
      <c r="D14248" s="223"/>
      <c r="E14248" s="227"/>
      <c r="F14248" s="230"/>
      <c r="H14248" s="220"/>
      <c r="I14248" s="223"/>
    </row>
    <row r="14249" spans="1:9">
      <c r="A14249" s="230"/>
      <c r="B14249" s="230"/>
      <c r="C14249" s="231"/>
      <c r="D14249" s="223"/>
      <c r="E14249" s="227"/>
      <c r="F14249" s="230"/>
      <c r="H14249" s="220"/>
      <c r="I14249" s="223"/>
    </row>
    <row r="14250" spans="1:9">
      <c r="A14250" s="230"/>
      <c r="B14250" s="230"/>
      <c r="C14250" s="231"/>
      <c r="D14250" s="223"/>
      <c r="E14250" s="227"/>
      <c r="F14250" s="230"/>
      <c r="H14250" s="220"/>
      <c r="I14250" s="223"/>
    </row>
    <row r="14251" spans="1:9">
      <c r="A14251" s="230"/>
      <c r="B14251" s="230"/>
      <c r="C14251" s="231"/>
      <c r="D14251" s="223"/>
      <c r="E14251" s="227"/>
      <c r="F14251" s="230"/>
      <c r="H14251" s="220"/>
      <c r="I14251" s="223"/>
    </row>
    <row r="14252" spans="1:9">
      <c r="A14252" s="230"/>
      <c r="B14252" s="230"/>
      <c r="C14252" s="231"/>
      <c r="D14252" s="223"/>
      <c r="E14252" s="227"/>
      <c r="F14252" s="230"/>
      <c r="H14252" s="220"/>
      <c r="I14252" s="223"/>
    </row>
    <row r="14253" spans="1:9">
      <c r="A14253" s="230"/>
      <c r="B14253" s="230"/>
      <c r="C14253" s="231"/>
      <c r="D14253" s="223"/>
      <c r="E14253" s="227"/>
      <c r="F14253" s="230"/>
      <c r="H14253" s="220"/>
      <c r="I14253" s="223"/>
    </row>
    <row r="14254" spans="1:9">
      <c r="A14254" s="230"/>
      <c r="B14254" s="230"/>
      <c r="C14254" s="231"/>
      <c r="D14254" s="223"/>
      <c r="E14254" s="227"/>
      <c r="F14254" s="230"/>
      <c r="H14254" s="220"/>
      <c r="I14254" s="223"/>
    </row>
    <row r="14255" spans="1:9">
      <c r="A14255" s="230"/>
      <c r="B14255" s="230"/>
      <c r="C14255" s="231"/>
      <c r="D14255" s="223"/>
      <c r="E14255" s="227"/>
      <c r="F14255" s="230"/>
      <c r="H14255" s="220"/>
      <c r="I14255" s="223"/>
    </row>
    <row r="14256" spans="1:9">
      <c r="A14256" s="230"/>
      <c r="B14256" s="230"/>
      <c r="C14256" s="231"/>
      <c r="D14256" s="223"/>
      <c r="E14256" s="227"/>
      <c r="F14256" s="230"/>
      <c r="H14256" s="220"/>
      <c r="I14256" s="223"/>
    </row>
    <row r="14257" spans="1:9">
      <c r="A14257" s="230"/>
      <c r="B14257" s="230"/>
      <c r="C14257" s="231"/>
      <c r="D14257" s="223"/>
      <c r="E14257" s="227"/>
      <c r="F14257" s="230"/>
      <c r="H14257" s="220"/>
      <c r="I14257" s="223"/>
    </row>
    <row r="14258" spans="1:9">
      <c r="A14258" s="230"/>
      <c r="B14258" s="230"/>
      <c r="C14258" s="231"/>
      <c r="D14258" s="223"/>
      <c r="E14258" s="227"/>
      <c r="F14258" s="230"/>
      <c r="H14258" s="220"/>
      <c r="I14258" s="223"/>
    </row>
    <row r="14259" spans="1:9">
      <c r="A14259" s="230"/>
      <c r="B14259" s="230"/>
      <c r="C14259" s="231"/>
      <c r="D14259" s="223"/>
      <c r="E14259" s="227"/>
      <c r="F14259" s="230"/>
      <c r="H14259" s="220"/>
      <c r="I14259" s="223"/>
    </row>
    <row r="14260" spans="1:9">
      <c r="A14260" s="230"/>
      <c r="B14260" s="230"/>
      <c r="C14260" s="231"/>
      <c r="D14260" s="223"/>
      <c r="E14260" s="227"/>
      <c r="F14260" s="230"/>
      <c r="H14260" s="220"/>
      <c r="I14260" s="223"/>
    </row>
    <row r="14261" spans="1:9">
      <c r="A14261" s="230"/>
      <c r="B14261" s="230"/>
      <c r="C14261" s="231"/>
      <c r="D14261" s="223"/>
      <c r="E14261" s="227"/>
      <c r="F14261" s="230"/>
      <c r="H14261" s="220"/>
      <c r="I14261" s="223"/>
    </row>
    <row r="14262" spans="1:9">
      <c r="A14262" s="230"/>
      <c r="B14262" s="230"/>
      <c r="C14262" s="231"/>
      <c r="D14262" s="223"/>
      <c r="E14262" s="227"/>
      <c r="F14262" s="230"/>
      <c r="H14262" s="220"/>
      <c r="I14262" s="223"/>
    </row>
    <row r="14263" spans="1:9">
      <c r="A14263" s="230"/>
      <c r="B14263" s="230"/>
      <c r="C14263" s="231"/>
      <c r="D14263" s="223"/>
      <c r="E14263" s="227"/>
      <c r="F14263" s="230"/>
      <c r="H14263" s="220"/>
      <c r="I14263" s="223"/>
    </row>
    <row r="14264" spans="1:9">
      <c r="A14264" s="230"/>
      <c r="B14264" s="230"/>
      <c r="C14264" s="231"/>
      <c r="D14264" s="223"/>
      <c r="E14264" s="227"/>
      <c r="F14264" s="230"/>
      <c r="H14264" s="220"/>
      <c r="I14264" s="223"/>
    </row>
    <row r="14265" spans="1:9">
      <c r="A14265" s="230"/>
      <c r="B14265" s="230"/>
      <c r="C14265" s="231"/>
      <c r="D14265" s="223"/>
      <c r="E14265" s="227"/>
      <c r="F14265" s="230"/>
      <c r="H14265" s="220"/>
      <c r="I14265" s="223"/>
    </row>
    <row r="14266" spans="1:9">
      <c r="A14266" s="230"/>
      <c r="B14266" s="230"/>
      <c r="C14266" s="231"/>
      <c r="D14266" s="223"/>
      <c r="E14266" s="227"/>
      <c r="F14266" s="230"/>
      <c r="H14266" s="220"/>
      <c r="I14266" s="223"/>
    </row>
    <row r="14267" spans="1:9">
      <c r="A14267" s="230"/>
      <c r="B14267" s="230"/>
      <c r="C14267" s="231"/>
      <c r="D14267" s="223"/>
      <c r="E14267" s="227"/>
      <c r="F14267" s="230"/>
      <c r="H14267" s="220"/>
      <c r="I14267" s="223"/>
    </row>
    <row r="14268" spans="1:9">
      <c r="A14268" s="230"/>
      <c r="B14268" s="230"/>
      <c r="C14268" s="231"/>
      <c r="D14268" s="223"/>
      <c r="E14268" s="227"/>
      <c r="F14268" s="230"/>
      <c r="H14268" s="220"/>
      <c r="I14268" s="223"/>
    </row>
    <row r="14269" spans="1:9">
      <c r="A14269" s="230"/>
      <c r="B14269" s="230"/>
      <c r="C14269" s="231"/>
      <c r="D14269" s="223"/>
      <c r="E14269" s="227"/>
      <c r="F14269" s="230"/>
      <c r="H14269" s="220"/>
      <c r="I14269" s="223"/>
    </row>
    <row r="14270" spans="1:9">
      <c r="A14270" s="230"/>
      <c r="B14270" s="230"/>
      <c r="C14270" s="231"/>
      <c r="D14270" s="223"/>
      <c r="E14270" s="227"/>
      <c r="F14270" s="230"/>
      <c r="H14270" s="220"/>
      <c r="I14270" s="223"/>
    </row>
    <row r="14271" spans="1:9">
      <c r="A14271" s="230"/>
      <c r="B14271" s="230"/>
      <c r="C14271" s="231"/>
      <c r="D14271" s="223"/>
      <c r="E14271" s="227"/>
      <c r="F14271" s="230"/>
      <c r="H14271" s="220"/>
      <c r="I14271" s="223"/>
    </row>
    <row r="14272" spans="1:9">
      <c r="A14272" s="230"/>
      <c r="B14272" s="230"/>
      <c r="C14272" s="231"/>
      <c r="D14272" s="223"/>
      <c r="E14272" s="227"/>
      <c r="F14272" s="230"/>
      <c r="H14272" s="220"/>
      <c r="I14272" s="223"/>
    </row>
    <row r="14273" spans="1:9">
      <c r="A14273" s="230"/>
      <c r="B14273" s="230"/>
      <c r="C14273" s="231"/>
      <c r="D14273" s="223"/>
      <c r="E14273" s="227"/>
      <c r="F14273" s="230"/>
      <c r="H14273" s="220"/>
      <c r="I14273" s="223"/>
    </row>
    <row r="14274" spans="1:9">
      <c r="A14274" s="230"/>
      <c r="B14274" s="230"/>
      <c r="C14274" s="231"/>
      <c r="D14274" s="223"/>
      <c r="E14274" s="227"/>
      <c r="F14274" s="230"/>
      <c r="H14274" s="220"/>
      <c r="I14274" s="223"/>
    </row>
    <row r="14275" spans="1:9">
      <c r="A14275" s="230"/>
      <c r="B14275" s="230"/>
      <c r="C14275" s="231"/>
      <c r="D14275" s="223"/>
      <c r="E14275" s="227"/>
      <c r="F14275" s="230"/>
      <c r="H14275" s="220"/>
      <c r="I14275" s="223"/>
    </row>
    <row r="14276" spans="1:9">
      <c r="A14276" s="230"/>
      <c r="B14276" s="230"/>
      <c r="C14276" s="231"/>
      <c r="D14276" s="223"/>
      <c r="E14276" s="227"/>
      <c r="F14276" s="230"/>
      <c r="H14276" s="220"/>
      <c r="I14276" s="223"/>
    </row>
    <row r="14277" spans="1:9">
      <c r="A14277" s="230"/>
      <c r="B14277" s="230"/>
      <c r="C14277" s="231"/>
      <c r="D14277" s="223"/>
      <c r="E14277" s="227"/>
      <c r="F14277" s="230"/>
      <c r="H14277" s="220"/>
      <c r="I14277" s="223"/>
    </row>
    <row r="14278" spans="1:9">
      <c r="A14278" s="230"/>
      <c r="B14278" s="230"/>
      <c r="C14278" s="231"/>
      <c r="D14278" s="223"/>
      <c r="E14278" s="227"/>
      <c r="F14278" s="230"/>
      <c r="H14278" s="220"/>
      <c r="I14278" s="223"/>
    </row>
    <row r="14279" spans="1:9">
      <c r="A14279" s="230"/>
      <c r="B14279" s="230"/>
      <c r="C14279" s="231"/>
      <c r="D14279" s="223"/>
      <c r="E14279" s="227"/>
      <c r="F14279" s="230"/>
      <c r="H14279" s="220"/>
      <c r="I14279" s="223"/>
    </row>
    <row r="14280" spans="1:9">
      <c r="A14280" s="230"/>
      <c r="B14280" s="230"/>
      <c r="C14280" s="231"/>
      <c r="D14280" s="223"/>
      <c r="E14280" s="227"/>
      <c r="F14280" s="230"/>
      <c r="H14280" s="220"/>
      <c r="I14280" s="223"/>
    </row>
    <row r="14281" spans="1:9">
      <c r="A14281" s="230"/>
      <c r="B14281" s="230"/>
      <c r="C14281" s="231"/>
      <c r="D14281" s="223"/>
      <c r="E14281" s="227"/>
      <c r="F14281" s="230"/>
      <c r="H14281" s="220"/>
      <c r="I14281" s="223"/>
    </row>
    <row r="14282" spans="1:9">
      <c r="A14282" s="230"/>
      <c r="B14282" s="230"/>
      <c r="C14282" s="231"/>
      <c r="D14282" s="223"/>
      <c r="E14282" s="227"/>
      <c r="F14282" s="230"/>
      <c r="H14282" s="220"/>
      <c r="I14282" s="223"/>
    </row>
    <row r="14283" spans="1:9">
      <c r="A14283" s="230"/>
      <c r="B14283" s="230"/>
      <c r="C14283" s="231"/>
      <c r="D14283" s="223"/>
      <c r="E14283" s="227"/>
      <c r="F14283" s="230"/>
      <c r="H14283" s="220"/>
      <c r="I14283" s="223"/>
    </row>
    <row r="14284" spans="1:9">
      <c r="A14284" s="230"/>
      <c r="B14284" s="230"/>
      <c r="C14284" s="231"/>
      <c r="D14284" s="223"/>
      <c r="E14284" s="227"/>
      <c r="F14284" s="230"/>
      <c r="H14284" s="220"/>
      <c r="I14284" s="223"/>
    </row>
    <row r="14285" spans="1:9">
      <c r="A14285" s="230"/>
      <c r="B14285" s="230"/>
      <c r="C14285" s="231"/>
      <c r="D14285" s="223"/>
      <c r="E14285" s="227"/>
      <c r="F14285" s="230"/>
      <c r="H14285" s="220"/>
      <c r="I14285" s="223"/>
    </row>
    <row r="14286" spans="1:9">
      <c r="A14286" s="230"/>
      <c r="B14286" s="230"/>
      <c r="C14286" s="231"/>
      <c r="D14286" s="223"/>
      <c r="E14286" s="227"/>
      <c r="F14286" s="230"/>
      <c r="H14286" s="220"/>
      <c r="I14286" s="223"/>
    </row>
    <row r="14287" spans="1:9">
      <c r="A14287" s="230"/>
      <c r="B14287" s="230"/>
      <c r="C14287" s="231"/>
      <c r="D14287" s="223"/>
      <c r="E14287" s="227"/>
      <c r="F14287" s="230"/>
      <c r="H14287" s="220"/>
      <c r="I14287" s="223"/>
    </row>
    <row r="14288" spans="1:9">
      <c r="A14288" s="230"/>
      <c r="B14288" s="230"/>
      <c r="C14288" s="231"/>
      <c r="D14288" s="223"/>
      <c r="E14288" s="227"/>
      <c r="F14288" s="230"/>
      <c r="H14288" s="220"/>
      <c r="I14288" s="223"/>
    </row>
    <row r="14289" spans="1:9">
      <c r="A14289" s="230"/>
      <c r="B14289" s="230"/>
      <c r="C14289" s="231"/>
      <c r="D14289" s="223"/>
      <c r="E14289" s="227"/>
      <c r="F14289" s="230"/>
      <c r="H14289" s="220"/>
      <c r="I14289" s="223"/>
    </row>
    <row r="14290" spans="1:9">
      <c r="A14290" s="230"/>
      <c r="B14290" s="230"/>
      <c r="C14290" s="231"/>
      <c r="D14290" s="223"/>
      <c r="E14290" s="227"/>
      <c r="F14290" s="230"/>
      <c r="H14290" s="220"/>
      <c r="I14290" s="223"/>
    </row>
    <row r="14291" spans="1:9">
      <c r="A14291" s="230"/>
      <c r="B14291" s="230"/>
      <c r="C14291" s="231"/>
      <c r="D14291" s="223"/>
      <c r="E14291" s="227"/>
      <c r="F14291" s="230"/>
      <c r="H14291" s="220"/>
      <c r="I14291" s="223"/>
    </row>
    <row r="14292" spans="1:9">
      <c r="A14292" s="230"/>
      <c r="B14292" s="230"/>
      <c r="C14292" s="231"/>
      <c r="D14292" s="223"/>
      <c r="E14292" s="227"/>
      <c r="F14292" s="230"/>
      <c r="H14292" s="220"/>
      <c r="I14292" s="223"/>
    </row>
    <row r="14293" spans="1:9">
      <c r="A14293" s="230"/>
      <c r="B14293" s="230"/>
      <c r="C14293" s="231"/>
      <c r="D14293" s="223"/>
      <c r="E14293" s="227"/>
      <c r="F14293" s="230"/>
      <c r="H14293" s="220"/>
      <c r="I14293" s="223"/>
    </row>
    <row r="14294" spans="1:9">
      <c r="A14294" s="230"/>
      <c r="B14294" s="230"/>
      <c r="C14294" s="231"/>
      <c r="D14294" s="223"/>
      <c r="E14294" s="227"/>
      <c r="F14294" s="230"/>
      <c r="H14294" s="220"/>
      <c r="I14294" s="223"/>
    </row>
    <row r="14295" spans="1:9">
      <c r="A14295" s="230"/>
      <c r="B14295" s="230"/>
      <c r="C14295" s="231"/>
      <c r="D14295" s="223"/>
      <c r="E14295" s="227"/>
      <c r="F14295" s="230"/>
      <c r="H14295" s="220"/>
      <c r="I14295" s="223"/>
    </row>
    <row r="14296" spans="1:9">
      <c r="A14296" s="230"/>
      <c r="B14296" s="230"/>
      <c r="C14296" s="231"/>
      <c r="D14296" s="223"/>
      <c r="E14296" s="227"/>
      <c r="F14296" s="230"/>
      <c r="H14296" s="220"/>
      <c r="I14296" s="223"/>
    </row>
    <row r="14297" spans="1:9">
      <c r="A14297" s="230"/>
      <c r="B14297" s="230"/>
      <c r="C14297" s="231"/>
      <c r="D14297" s="223"/>
      <c r="E14297" s="227"/>
      <c r="F14297" s="230"/>
      <c r="H14297" s="220"/>
      <c r="I14297" s="223"/>
    </row>
    <row r="14298" spans="1:9">
      <c r="A14298" s="230"/>
      <c r="B14298" s="230"/>
      <c r="C14298" s="231"/>
      <c r="D14298" s="223"/>
      <c r="E14298" s="227"/>
      <c r="F14298" s="230"/>
      <c r="H14298" s="220"/>
      <c r="I14298" s="223"/>
    </row>
    <row r="14299" spans="1:9">
      <c r="A14299" s="230"/>
      <c r="B14299" s="230"/>
      <c r="C14299" s="231"/>
      <c r="D14299" s="223"/>
      <c r="E14299" s="227"/>
      <c r="F14299" s="230"/>
      <c r="H14299" s="220"/>
      <c r="I14299" s="223"/>
    </row>
    <row r="14300" spans="1:9">
      <c r="A14300" s="230"/>
      <c r="B14300" s="230"/>
      <c r="C14300" s="231"/>
      <c r="D14300" s="223"/>
      <c r="E14300" s="227"/>
      <c r="F14300" s="230"/>
      <c r="H14300" s="220"/>
      <c r="I14300" s="223"/>
    </row>
    <row r="14301" spans="1:9">
      <c r="A14301" s="230"/>
      <c r="B14301" s="230"/>
      <c r="C14301" s="231"/>
      <c r="D14301" s="223"/>
      <c r="E14301" s="227"/>
      <c r="F14301" s="230"/>
      <c r="H14301" s="220"/>
      <c r="I14301" s="223"/>
    </row>
    <row r="14302" spans="1:9">
      <c r="A14302" s="230"/>
      <c r="B14302" s="230"/>
      <c r="C14302" s="231"/>
      <c r="D14302" s="223"/>
      <c r="E14302" s="227"/>
      <c r="F14302" s="230"/>
      <c r="H14302" s="220"/>
      <c r="I14302" s="223"/>
    </row>
    <row r="14303" spans="1:9">
      <c r="A14303" s="230"/>
      <c r="B14303" s="230"/>
      <c r="C14303" s="231"/>
      <c r="D14303" s="223"/>
      <c r="E14303" s="227"/>
      <c r="F14303" s="230"/>
      <c r="H14303" s="220"/>
      <c r="I14303" s="223"/>
    </row>
    <row r="14304" spans="1:9">
      <c r="A14304" s="230"/>
      <c r="B14304" s="230"/>
      <c r="C14304" s="231"/>
      <c r="D14304" s="223"/>
      <c r="E14304" s="227"/>
      <c r="F14304" s="230"/>
      <c r="H14304" s="220"/>
      <c r="I14304" s="223"/>
    </row>
    <row r="14305" spans="1:9">
      <c r="A14305" s="230"/>
      <c r="B14305" s="230"/>
      <c r="C14305" s="231"/>
      <c r="D14305" s="223"/>
      <c r="E14305" s="227"/>
      <c r="F14305" s="230"/>
      <c r="H14305" s="220"/>
      <c r="I14305" s="223"/>
    </row>
    <row r="14306" spans="1:9">
      <c r="A14306" s="230"/>
      <c r="B14306" s="230"/>
      <c r="C14306" s="231"/>
      <c r="D14306" s="223"/>
      <c r="E14306" s="227"/>
      <c r="F14306" s="230"/>
      <c r="H14306" s="220"/>
      <c r="I14306" s="223"/>
    </row>
    <row r="14307" spans="1:9">
      <c r="A14307" s="230"/>
      <c r="B14307" s="230"/>
      <c r="C14307" s="231"/>
      <c r="D14307" s="223"/>
      <c r="E14307" s="227"/>
      <c r="F14307" s="230"/>
      <c r="H14307" s="220"/>
      <c r="I14307" s="223"/>
    </row>
    <row r="14308" spans="1:9">
      <c r="A14308" s="230"/>
      <c r="B14308" s="230"/>
      <c r="C14308" s="231"/>
      <c r="D14308" s="223"/>
      <c r="E14308" s="227"/>
      <c r="F14308" s="230"/>
      <c r="H14308" s="220"/>
      <c r="I14308" s="223"/>
    </row>
    <row r="14309" spans="1:9">
      <c r="A14309" s="230"/>
      <c r="B14309" s="230"/>
      <c r="C14309" s="231"/>
      <c r="D14309" s="223"/>
      <c r="E14309" s="227"/>
      <c r="F14309" s="230"/>
      <c r="H14309" s="220"/>
      <c r="I14309" s="223"/>
    </row>
    <row r="14310" spans="1:9">
      <c r="A14310" s="230"/>
      <c r="B14310" s="230"/>
      <c r="C14310" s="231"/>
      <c r="D14310" s="223"/>
      <c r="E14310" s="227"/>
      <c r="F14310" s="230"/>
      <c r="H14310" s="220"/>
      <c r="I14310" s="223"/>
    </row>
    <row r="14311" spans="1:9">
      <c r="A14311" s="230"/>
      <c r="B14311" s="230"/>
      <c r="C14311" s="231"/>
      <c r="D14311" s="223"/>
      <c r="E14311" s="227"/>
      <c r="F14311" s="230"/>
      <c r="H14311" s="220"/>
      <c r="I14311" s="223"/>
    </row>
    <row r="14312" spans="1:9">
      <c r="A14312" s="230"/>
      <c r="B14312" s="230"/>
      <c r="C14312" s="231"/>
      <c r="D14312" s="223"/>
      <c r="E14312" s="227"/>
      <c r="F14312" s="230"/>
      <c r="H14312" s="220"/>
      <c r="I14312" s="223"/>
    </row>
    <row r="14313" spans="1:9">
      <c r="A14313" s="230"/>
      <c r="B14313" s="230"/>
      <c r="C14313" s="231"/>
      <c r="D14313" s="223"/>
      <c r="E14313" s="227"/>
      <c r="F14313" s="230"/>
      <c r="H14313" s="220"/>
      <c r="I14313" s="223"/>
    </row>
    <row r="14314" spans="1:9">
      <c r="A14314" s="230"/>
      <c r="B14314" s="230"/>
      <c r="C14314" s="231"/>
      <c r="D14314" s="223"/>
      <c r="E14314" s="227"/>
      <c r="F14314" s="230"/>
      <c r="H14314" s="220"/>
      <c r="I14314" s="223"/>
    </row>
    <row r="14315" spans="1:9">
      <c r="A14315" s="230"/>
      <c r="B14315" s="230"/>
      <c r="C14315" s="231"/>
      <c r="D14315" s="223"/>
      <c r="E14315" s="227"/>
      <c r="F14315" s="230"/>
      <c r="H14315" s="220"/>
      <c r="I14315" s="223"/>
    </row>
    <row r="14316" spans="1:9">
      <c r="A14316" s="230"/>
      <c r="B14316" s="230"/>
      <c r="C14316" s="231"/>
      <c r="D14316" s="223"/>
      <c r="E14316" s="227"/>
      <c r="F14316" s="230"/>
      <c r="H14316" s="220"/>
      <c r="I14316" s="223"/>
    </row>
    <row r="14317" spans="1:9">
      <c r="A14317" s="230"/>
      <c r="B14317" s="230"/>
      <c r="C14317" s="231"/>
      <c r="D14317" s="223"/>
      <c r="E14317" s="227"/>
      <c r="F14317" s="230"/>
      <c r="H14317" s="220"/>
      <c r="I14317" s="223"/>
    </row>
    <row r="14318" spans="1:9">
      <c r="A14318" s="230"/>
      <c r="B14318" s="230"/>
      <c r="C14318" s="231"/>
      <c r="D14318" s="223"/>
      <c r="E14318" s="227"/>
      <c r="F14318" s="230"/>
      <c r="H14318" s="220"/>
      <c r="I14318" s="223"/>
    </row>
    <row r="14319" spans="1:9">
      <c r="A14319" s="230"/>
      <c r="B14319" s="230"/>
      <c r="C14319" s="231"/>
      <c r="D14319" s="223"/>
      <c r="E14319" s="227"/>
      <c r="F14319" s="230"/>
      <c r="H14319" s="220"/>
      <c r="I14319" s="223"/>
    </row>
    <row r="14320" spans="1:9">
      <c r="A14320" s="230"/>
      <c r="B14320" s="230"/>
      <c r="C14320" s="231"/>
      <c r="D14320" s="223"/>
      <c r="E14320" s="227"/>
      <c r="F14320" s="230"/>
      <c r="H14320" s="220"/>
      <c r="I14320" s="223"/>
    </row>
    <row r="14321" spans="1:9">
      <c r="A14321" s="230"/>
      <c r="B14321" s="230"/>
      <c r="C14321" s="231"/>
      <c r="D14321" s="223"/>
      <c r="E14321" s="227"/>
      <c r="F14321" s="230"/>
      <c r="H14321" s="220"/>
      <c r="I14321" s="223"/>
    </row>
    <row r="14322" spans="1:9">
      <c r="A14322" s="230"/>
      <c r="B14322" s="230"/>
      <c r="C14322" s="231"/>
      <c r="D14322" s="223"/>
      <c r="E14322" s="227"/>
      <c r="F14322" s="230"/>
      <c r="H14322" s="220"/>
      <c r="I14322" s="223"/>
    </row>
    <row r="14323" spans="1:9">
      <c r="A14323" s="230"/>
      <c r="B14323" s="230"/>
      <c r="C14323" s="231"/>
      <c r="D14323" s="223"/>
      <c r="E14323" s="227"/>
      <c r="F14323" s="230"/>
      <c r="H14323" s="220"/>
      <c r="I14323" s="223"/>
    </row>
    <row r="14324" spans="1:9">
      <c r="A14324" s="230"/>
      <c r="B14324" s="230"/>
      <c r="C14324" s="231"/>
      <c r="D14324" s="223"/>
      <c r="E14324" s="227"/>
      <c r="F14324" s="230"/>
      <c r="H14324" s="220"/>
      <c r="I14324" s="223"/>
    </row>
    <row r="14325" spans="1:9">
      <c r="A14325" s="230"/>
      <c r="B14325" s="230"/>
      <c r="C14325" s="231"/>
      <c r="D14325" s="223"/>
      <c r="E14325" s="227"/>
      <c r="F14325" s="230"/>
      <c r="H14325" s="220"/>
      <c r="I14325" s="223"/>
    </row>
    <row r="14326" spans="1:9">
      <c r="A14326" s="230"/>
      <c r="B14326" s="230"/>
      <c r="C14326" s="231"/>
      <c r="D14326" s="223"/>
      <c r="E14326" s="227"/>
      <c r="F14326" s="230"/>
      <c r="H14326" s="220"/>
      <c r="I14326" s="223"/>
    </row>
    <row r="14327" spans="1:9">
      <c r="A14327" s="230"/>
      <c r="B14327" s="230"/>
      <c r="C14327" s="231"/>
      <c r="D14327" s="223"/>
      <c r="E14327" s="227"/>
      <c r="F14327" s="230"/>
      <c r="H14327" s="220"/>
      <c r="I14327" s="223"/>
    </row>
    <row r="14328" spans="1:9">
      <c r="A14328" s="230"/>
      <c r="B14328" s="230"/>
      <c r="C14328" s="231"/>
      <c r="D14328" s="223"/>
      <c r="E14328" s="227"/>
      <c r="F14328" s="230"/>
      <c r="H14328" s="220"/>
      <c r="I14328" s="223"/>
    </row>
    <row r="14329" spans="1:9">
      <c r="A14329" s="230"/>
      <c r="B14329" s="230"/>
      <c r="C14329" s="231"/>
      <c r="D14329" s="223"/>
      <c r="E14329" s="227"/>
      <c r="F14329" s="230"/>
      <c r="H14329" s="220"/>
      <c r="I14329" s="223"/>
    </row>
    <row r="14330" spans="1:9">
      <c r="A14330" s="230"/>
      <c r="B14330" s="230"/>
      <c r="C14330" s="231"/>
      <c r="D14330" s="223"/>
      <c r="E14330" s="227"/>
      <c r="F14330" s="230"/>
      <c r="H14330" s="220"/>
      <c r="I14330" s="223"/>
    </row>
    <row r="14331" spans="1:9">
      <c r="A14331" s="230"/>
      <c r="B14331" s="230"/>
      <c r="C14331" s="231"/>
      <c r="D14331" s="223"/>
      <c r="E14331" s="227"/>
      <c r="F14331" s="230"/>
      <c r="H14331" s="220"/>
      <c r="I14331" s="223"/>
    </row>
    <row r="14332" spans="1:9">
      <c r="A14332" s="230"/>
      <c r="B14332" s="230"/>
      <c r="C14332" s="231"/>
      <c r="D14332" s="223"/>
      <c r="E14332" s="227"/>
      <c r="F14332" s="230"/>
      <c r="H14332" s="220"/>
      <c r="I14332" s="223"/>
    </row>
    <row r="14333" spans="1:9">
      <c r="A14333" s="230"/>
      <c r="B14333" s="230"/>
      <c r="C14333" s="231"/>
      <c r="D14333" s="223"/>
      <c r="E14333" s="227"/>
      <c r="F14333" s="230"/>
      <c r="H14333" s="220"/>
      <c r="I14333" s="223"/>
    </row>
    <row r="14334" spans="1:9">
      <c r="A14334" s="230"/>
      <c r="B14334" s="230"/>
      <c r="C14334" s="231"/>
      <c r="D14334" s="223"/>
      <c r="E14334" s="227"/>
      <c r="F14334" s="230"/>
      <c r="H14334" s="220"/>
      <c r="I14334" s="223"/>
    </row>
    <row r="14335" spans="1:9">
      <c r="A14335" s="230"/>
      <c r="B14335" s="230"/>
      <c r="C14335" s="231"/>
      <c r="D14335" s="223"/>
      <c r="E14335" s="227"/>
      <c r="F14335" s="230"/>
      <c r="H14335" s="220"/>
      <c r="I14335" s="223"/>
    </row>
    <row r="14336" spans="1:9">
      <c r="A14336" s="230"/>
      <c r="B14336" s="230"/>
      <c r="C14336" s="231"/>
      <c r="D14336" s="223"/>
      <c r="E14336" s="227"/>
      <c r="F14336" s="230"/>
      <c r="H14336" s="220"/>
      <c r="I14336" s="223"/>
    </row>
    <row r="14337" spans="1:9">
      <c r="A14337" s="230"/>
      <c r="B14337" s="230"/>
      <c r="C14337" s="231"/>
      <c r="D14337" s="223"/>
      <c r="E14337" s="227"/>
      <c r="F14337" s="230"/>
      <c r="H14337" s="220"/>
      <c r="I14337" s="223"/>
    </row>
    <row r="14338" spans="1:9">
      <c r="A14338" s="230"/>
      <c r="B14338" s="230"/>
      <c r="C14338" s="231"/>
      <c r="D14338" s="223"/>
      <c r="E14338" s="227"/>
      <c r="F14338" s="230"/>
      <c r="H14338" s="220"/>
      <c r="I14338" s="223"/>
    </row>
    <row r="14339" spans="1:9">
      <c r="A14339" s="230"/>
      <c r="B14339" s="230"/>
      <c r="C14339" s="231"/>
      <c r="D14339" s="223"/>
      <c r="E14339" s="227"/>
      <c r="F14339" s="230"/>
      <c r="H14339" s="220"/>
      <c r="I14339" s="223"/>
    </row>
    <row r="14340" spans="1:9">
      <c r="A14340" s="230"/>
      <c r="B14340" s="230"/>
      <c r="C14340" s="231"/>
      <c r="D14340" s="223"/>
      <c r="E14340" s="227"/>
      <c r="F14340" s="230"/>
      <c r="H14340" s="220"/>
      <c r="I14340" s="223"/>
    </row>
    <row r="14341" spans="1:9">
      <c r="A14341" s="230"/>
      <c r="B14341" s="230"/>
      <c r="C14341" s="231"/>
      <c r="D14341" s="223"/>
      <c r="E14341" s="227"/>
      <c r="F14341" s="230"/>
      <c r="H14341" s="220"/>
      <c r="I14341" s="223"/>
    </row>
    <row r="14342" spans="1:9">
      <c r="A14342" s="230"/>
      <c r="B14342" s="230"/>
      <c r="C14342" s="231"/>
      <c r="D14342" s="223"/>
      <c r="E14342" s="227"/>
      <c r="F14342" s="230"/>
      <c r="H14342" s="220"/>
      <c r="I14342" s="223"/>
    </row>
    <row r="14343" spans="1:9">
      <c r="A14343" s="230"/>
      <c r="B14343" s="230"/>
      <c r="C14343" s="231"/>
      <c r="D14343" s="223"/>
      <c r="E14343" s="227"/>
      <c r="F14343" s="230"/>
      <c r="H14343" s="220"/>
      <c r="I14343" s="223"/>
    </row>
    <row r="14344" spans="1:9">
      <c r="A14344" s="230"/>
      <c r="B14344" s="230"/>
      <c r="C14344" s="231"/>
      <c r="D14344" s="223"/>
      <c r="E14344" s="227"/>
      <c r="F14344" s="230"/>
      <c r="H14344" s="220"/>
      <c r="I14344" s="223"/>
    </row>
    <row r="14345" spans="1:9">
      <c r="A14345" s="230"/>
      <c r="B14345" s="230"/>
      <c r="C14345" s="231"/>
      <c r="D14345" s="223"/>
      <c r="E14345" s="227"/>
      <c r="F14345" s="230"/>
      <c r="H14345" s="220"/>
      <c r="I14345" s="223"/>
    </row>
    <row r="14346" spans="1:9">
      <c r="A14346" s="230"/>
      <c r="B14346" s="230"/>
      <c r="C14346" s="231"/>
      <c r="D14346" s="223"/>
      <c r="E14346" s="227"/>
      <c r="F14346" s="230"/>
      <c r="H14346" s="220"/>
      <c r="I14346" s="223"/>
    </row>
    <row r="14347" spans="1:9">
      <c r="A14347" s="230"/>
      <c r="B14347" s="230"/>
      <c r="C14347" s="231"/>
      <c r="D14347" s="223"/>
      <c r="E14347" s="227"/>
      <c r="F14347" s="230"/>
      <c r="H14347" s="220"/>
      <c r="I14347" s="223"/>
    </row>
    <row r="14348" spans="1:9">
      <c r="A14348" s="230"/>
      <c r="B14348" s="230"/>
      <c r="C14348" s="231"/>
      <c r="D14348" s="223"/>
      <c r="E14348" s="227"/>
      <c r="F14348" s="230"/>
      <c r="H14348" s="220"/>
      <c r="I14348" s="223"/>
    </row>
    <row r="14349" spans="1:9">
      <c r="A14349" s="230"/>
      <c r="B14349" s="230"/>
      <c r="C14349" s="231"/>
      <c r="D14349" s="223"/>
      <c r="E14349" s="227"/>
      <c r="F14349" s="230"/>
      <c r="H14349" s="220"/>
      <c r="I14349" s="223"/>
    </row>
    <row r="14350" spans="1:9">
      <c r="A14350" s="230"/>
      <c r="B14350" s="230"/>
      <c r="C14350" s="231"/>
      <c r="D14350" s="223"/>
      <c r="E14350" s="227"/>
      <c r="F14350" s="230"/>
      <c r="H14350" s="220"/>
      <c r="I14350" s="223"/>
    </row>
    <row r="14351" spans="1:9">
      <c r="A14351" s="230"/>
      <c r="B14351" s="230"/>
      <c r="C14351" s="231"/>
      <c r="D14351" s="223"/>
      <c r="E14351" s="227"/>
      <c r="F14351" s="230"/>
      <c r="H14351" s="220"/>
      <c r="I14351" s="223"/>
    </row>
    <row r="14352" spans="1:9">
      <c r="A14352" s="230"/>
      <c r="B14352" s="230"/>
      <c r="C14352" s="231"/>
      <c r="D14352" s="223"/>
      <c r="E14352" s="227"/>
      <c r="F14352" s="230"/>
      <c r="H14352" s="220"/>
      <c r="I14352" s="223"/>
    </row>
    <row r="14353" spans="1:9">
      <c r="A14353" s="230"/>
      <c r="B14353" s="230"/>
      <c r="C14353" s="231"/>
      <c r="D14353" s="223"/>
      <c r="E14353" s="227"/>
      <c r="F14353" s="230"/>
      <c r="H14353" s="220"/>
      <c r="I14353" s="223"/>
    </row>
    <row r="14354" spans="1:9">
      <c r="A14354" s="230"/>
      <c r="B14354" s="230"/>
      <c r="C14354" s="231"/>
      <c r="D14354" s="223"/>
      <c r="E14354" s="227"/>
      <c r="F14354" s="230"/>
      <c r="H14354" s="220"/>
      <c r="I14354" s="223"/>
    </row>
    <row r="14355" spans="1:9">
      <c r="A14355" s="230"/>
      <c r="B14355" s="230"/>
      <c r="C14355" s="231"/>
      <c r="D14355" s="223"/>
      <c r="E14355" s="227"/>
      <c r="F14355" s="230"/>
      <c r="H14355" s="220"/>
      <c r="I14355" s="223"/>
    </row>
    <row r="14356" spans="1:9">
      <c r="A14356" s="230"/>
      <c r="B14356" s="230"/>
      <c r="C14356" s="231"/>
      <c r="D14356" s="223"/>
      <c r="E14356" s="227"/>
      <c r="F14356" s="230"/>
      <c r="H14356" s="220"/>
      <c r="I14356" s="223"/>
    </row>
    <row r="14357" spans="1:9">
      <c r="A14357" s="230"/>
      <c r="B14357" s="230"/>
      <c r="C14357" s="231"/>
      <c r="D14357" s="223"/>
      <c r="E14357" s="227"/>
      <c r="F14357" s="230"/>
      <c r="H14357" s="220"/>
      <c r="I14357" s="223"/>
    </row>
    <row r="14358" spans="1:9">
      <c r="A14358" s="230"/>
      <c r="B14358" s="230"/>
      <c r="C14358" s="231"/>
      <c r="D14358" s="223"/>
      <c r="E14358" s="227"/>
      <c r="F14358" s="230"/>
      <c r="H14358" s="220"/>
      <c r="I14358" s="223"/>
    </row>
    <row r="14359" spans="1:9">
      <c r="A14359" s="230"/>
      <c r="B14359" s="230"/>
      <c r="C14359" s="231"/>
      <c r="D14359" s="223"/>
      <c r="E14359" s="227"/>
      <c r="F14359" s="230"/>
      <c r="H14359" s="220"/>
      <c r="I14359" s="223"/>
    </row>
    <row r="14360" spans="1:9">
      <c r="A14360" s="230"/>
      <c r="B14360" s="230"/>
      <c r="C14360" s="231"/>
      <c r="D14360" s="223"/>
      <c r="E14360" s="227"/>
      <c r="F14360" s="230"/>
      <c r="H14360" s="220"/>
      <c r="I14360" s="223"/>
    </row>
    <row r="14361" spans="1:9">
      <c r="A14361" s="230"/>
      <c r="B14361" s="230"/>
      <c r="C14361" s="231"/>
      <c r="D14361" s="223"/>
      <c r="E14361" s="227"/>
      <c r="F14361" s="230"/>
      <c r="H14361" s="220"/>
      <c r="I14361" s="223"/>
    </row>
    <row r="14362" spans="1:9">
      <c r="A14362" s="230"/>
      <c r="B14362" s="230"/>
      <c r="C14362" s="231"/>
      <c r="D14362" s="223"/>
      <c r="E14362" s="227"/>
      <c r="F14362" s="230"/>
      <c r="H14362" s="220"/>
      <c r="I14362" s="223"/>
    </row>
    <row r="14363" spans="1:9">
      <c r="A14363" s="230"/>
      <c r="B14363" s="230"/>
      <c r="C14363" s="231"/>
      <c r="D14363" s="223"/>
      <c r="E14363" s="227"/>
      <c r="F14363" s="230"/>
      <c r="H14363" s="220"/>
      <c r="I14363" s="223"/>
    </row>
    <row r="14364" spans="1:9">
      <c r="A14364" s="230"/>
      <c r="B14364" s="230"/>
      <c r="C14364" s="231"/>
      <c r="D14364" s="223"/>
      <c r="E14364" s="227"/>
      <c r="F14364" s="230"/>
      <c r="H14364" s="220"/>
      <c r="I14364" s="223"/>
    </row>
    <row r="14365" spans="1:9">
      <c r="A14365" s="230"/>
      <c r="B14365" s="230"/>
      <c r="C14365" s="231"/>
      <c r="D14365" s="223"/>
      <c r="E14365" s="227"/>
      <c r="F14365" s="230"/>
      <c r="H14365" s="220"/>
      <c r="I14365" s="223"/>
    </row>
    <row r="14366" spans="1:9">
      <c r="A14366" s="230"/>
      <c r="B14366" s="230"/>
      <c r="C14366" s="231"/>
      <c r="D14366" s="223"/>
      <c r="E14366" s="227"/>
      <c r="F14366" s="230"/>
      <c r="H14366" s="220"/>
      <c r="I14366" s="223"/>
    </row>
    <row r="14367" spans="1:9">
      <c r="A14367" s="230"/>
      <c r="B14367" s="230"/>
      <c r="C14367" s="231"/>
      <c r="D14367" s="223"/>
      <c r="E14367" s="227"/>
      <c r="F14367" s="230"/>
      <c r="H14367" s="220"/>
      <c r="I14367" s="223"/>
    </row>
    <row r="14368" spans="1:9">
      <c r="A14368" s="230"/>
      <c r="B14368" s="230"/>
      <c r="C14368" s="231"/>
      <c r="D14368" s="223"/>
      <c r="E14368" s="227"/>
      <c r="F14368" s="230"/>
      <c r="H14368" s="220"/>
      <c r="I14368" s="223"/>
    </row>
    <row r="14369" spans="1:9">
      <c r="A14369" s="230"/>
      <c r="B14369" s="230"/>
      <c r="C14369" s="231"/>
      <c r="D14369" s="223"/>
      <c r="E14369" s="227"/>
      <c r="F14369" s="230"/>
      <c r="H14369" s="220"/>
      <c r="I14369" s="223"/>
    </row>
    <row r="14370" spans="1:9">
      <c r="A14370" s="230"/>
      <c r="B14370" s="230"/>
      <c r="C14370" s="231"/>
      <c r="D14370" s="223"/>
      <c r="E14370" s="227"/>
      <c r="F14370" s="230"/>
      <c r="H14370" s="220"/>
      <c r="I14370" s="223"/>
    </row>
    <row r="14371" spans="1:9">
      <c r="A14371" s="230"/>
      <c r="B14371" s="230"/>
      <c r="C14371" s="231"/>
      <c r="D14371" s="223"/>
      <c r="E14371" s="227"/>
      <c r="F14371" s="230"/>
      <c r="H14371" s="220"/>
      <c r="I14371" s="223"/>
    </row>
    <row r="14372" spans="1:9">
      <c r="A14372" s="230"/>
      <c r="B14372" s="230"/>
      <c r="C14372" s="231"/>
      <c r="D14372" s="223"/>
      <c r="E14372" s="227"/>
      <c r="F14372" s="230"/>
      <c r="H14372" s="220"/>
      <c r="I14372" s="223"/>
    </row>
    <row r="14373" spans="1:9">
      <c r="A14373" s="230"/>
      <c r="B14373" s="230"/>
      <c r="C14373" s="231"/>
      <c r="D14373" s="223"/>
      <c r="E14373" s="227"/>
      <c r="F14373" s="230"/>
      <c r="H14373" s="220"/>
      <c r="I14373" s="223"/>
    </row>
    <row r="14374" spans="1:9">
      <c r="A14374" s="230"/>
      <c r="B14374" s="230"/>
      <c r="C14374" s="231"/>
      <c r="D14374" s="223"/>
      <c r="E14374" s="227"/>
      <c r="F14374" s="230"/>
      <c r="H14374" s="220"/>
      <c r="I14374" s="223"/>
    </row>
    <row r="14375" spans="1:9">
      <c r="A14375" s="230"/>
      <c r="B14375" s="230"/>
      <c r="C14375" s="231"/>
      <c r="D14375" s="223"/>
      <c r="E14375" s="227"/>
      <c r="F14375" s="230"/>
      <c r="H14375" s="220"/>
      <c r="I14375" s="223"/>
    </row>
    <row r="14376" spans="1:9">
      <c r="A14376" s="230"/>
      <c r="B14376" s="230"/>
      <c r="C14376" s="231"/>
      <c r="D14376" s="223"/>
      <c r="E14376" s="227"/>
      <c r="F14376" s="230"/>
      <c r="H14376" s="220"/>
      <c r="I14376" s="223"/>
    </row>
    <row r="14377" spans="1:9">
      <c r="A14377" s="230"/>
      <c r="B14377" s="230"/>
      <c r="C14377" s="231"/>
      <c r="D14377" s="223"/>
      <c r="E14377" s="227"/>
      <c r="F14377" s="230"/>
      <c r="H14377" s="220"/>
      <c r="I14377" s="223"/>
    </row>
    <row r="14378" spans="1:9">
      <c r="A14378" s="230"/>
      <c r="B14378" s="230"/>
      <c r="C14378" s="231"/>
      <c r="D14378" s="223"/>
      <c r="E14378" s="227"/>
      <c r="F14378" s="230"/>
      <c r="H14378" s="220"/>
      <c r="I14378" s="223"/>
    </row>
    <row r="14379" spans="1:9">
      <c r="A14379" s="230"/>
      <c r="B14379" s="230"/>
      <c r="C14379" s="231"/>
      <c r="D14379" s="223"/>
      <c r="E14379" s="227"/>
      <c r="F14379" s="230"/>
      <c r="H14379" s="220"/>
      <c r="I14379" s="223"/>
    </row>
    <row r="14380" spans="1:9">
      <c r="A14380" s="230"/>
      <c r="B14380" s="230"/>
      <c r="C14380" s="231"/>
      <c r="D14380" s="223"/>
      <c r="E14380" s="227"/>
      <c r="F14380" s="230"/>
      <c r="H14380" s="220"/>
      <c r="I14380" s="223"/>
    </row>
    <row r="14381" spans="1:9">
      <c r="A14381" s="230"/>
      <c r="B14381" s="230"/>
      <c r="C14381" s="231"/>
      <c r="D14381" s="223"/>
      <c r="E14381" s="227"/>
      <c r="F14381" s="230"/>
      <c r="H14381" s="220"/>
      <c r="I14381" s="223"/>
    </row>
    <row r="14382" spans="1:9">
      <c r="A14382" s="230"/>
      <c r="B14382" s="230"/>
      <c r="C14382" s="231"/>
      <c r="D14382" s="223"/>
      <c r="E14382" s="227"/>
      <c r="F14382" s="230"/>
      <c r="H14382" s="220"/>
      <c r="I14382" s="223"/>
    </row>
    <row r="14383" spans="1:9">
      <c r="A14383" s="230"/>
      <c r="B14383" s="230"/>
      <c r="C14383" s="231"/>
      <c r="D14383" s="223"/>
      <c r="E14383" s="227"/>
      <c r="F14383" s="230"/>
      <c r="H14383" s="220"/>
      <c r="I14383" s="223"/>
    </row>
    <row r="14384" spans="1:9">
      <c r="A14384" s="230"/>
      <c r="B14384" s="230"/>
      <c r="C14384" s="231"/>
      <c r="D14384" s="223"/>
      <c r="E14384" s="227"/>
      <c r="F14384" s="230"/>
      <c r="H14384" s="220"/>
      <c r="I14384" s="223"/>
    </row>
    <row r="14385" spans="1:9">
      <c r="A14385" s="230"/>
      <c r="B14385" s="230"/>
      <c r="C14385" s="231"/>
      <c r="D14385" s="223"/>
      <c r="E14385" s="227"/>
      <c r="F14385" s="230"/>
      <c r="H14385" s="220"/>
      <c r="I14385" s="223"/>
    </row>
    <row r="14386" spans="1:9">
      <c r="A14386" s="230"/>
      <c r="B14386" s="230"/>
      <c r="C14386" s="231"/>
      <c r="D14386" s="223"/>
      <c r="E14386" s="227"/>
      <c r="F14386" s="230"/>
      <c r="H14386" s="220"/>
      <c r="I14386" s="223"/>
    </row>
    <row r="14387" spans="1:9">
      <c r="A14387" s="230"/>
      <c r="B14387" s="230"/>
      <c r="C14387" s="231"/>
      <c r="D14387" s="223"/>
      <c r="E14387" s="227"/>
      <c r="F14387" s="230"/>
      <c r="H14387" s="220"/>
      <c r="I14387" s="223"/>
    </row>
    <row r="14388" spans="1:9">
      <c r="A14388" s="230"/>
      <c r="B14388" s="230"/>
      <c r="C14388" s="231"/>
      <c r="D14388" s="223"/>
      <c r="E14388" s="227"/>
      <c r="F14388" s="230"/>
      <c r="H14388" s="220"/>
      <c r="I14388" s="223"/>
    </row>
    <row r="14389" spans="1:9">
      <c r="A14389" s="230"/>
      <c r="B14389" s="230"/>
      <c r="C14389" s="231"/>
      <c r="D14389" s="223"/>
      <c r="E14389" s="227"/>
      <c r="F14389" s="230"/>
      <c r="H14389" s="220"/>
      <c r="I14389" s="223"/>
    </row>
    <row r="14390" spans="1:9">
      <c r="A14390" s="230"/>
      <c r="B14390" s="230"/>
      <c r="C14390" s="231"/>
      <c r="D14390" s="223"/>
      <c r="E14390" s="227"/>
      <c r="F14390" s="230"/>
      <c r="H14390" s="220"/>
      <c r="I14390" s="223"/>
    </row>
    <row r="14391" spans="1:9">
      <c r="A14391" s="230"/>
      <c r="B14391" s="230"/>
      <c r="C14391" s="231"/>
      <c r="D14391" s="223"/>
      <c r="E14391" s="227"/>
      <c r="F14391" s="230"/>
      <c r="H14391" s="220"/>
      <c r="I14391" s="223"/>
    </row>
    <row r="14392" spans="1:9">
      <c r="A14392" s="230"/>
      <c r="B14392" s="230"/>
      <c r="C14392" s="231"/>
      <c r="D14392" s="223"/>
      <c r="E14392" s="227"/>
      <c r="F14392" s="230"/>
      <c r="H14392" s="220"/>
      <c r="I14392" s="223"/>
    </row>
    <row r="14393" spans="1:9">
      <c r="A14393" s="230"/>
      <c r="B14393" s="230"/>
      <c r="C14393" s="231"/>
      <c r="D14393" s="223"/>
      <c r="E14393" s="227"/>
      <c r="F14393" s="230"/>
      <c r="H14393" s="220"/>
      <c r="I14393" s="223"/>
    </row>
    <row r="14394" spans="1:9">
      <c r="A14394" s="230"/>
      <c r="B14394" s="230"/>
      <c r="C14394" s="231"/>
      <c r="D14394" s="223"/>
      <c r="E14394" s="227"/>
      <c r="F14394" s="230"/>
      <c r="H14394" s="220"/>
      <c r="I14394" s="223"/>
    </row>
    <row r="14395" spans="1:9">
      <c r="A14395" s="230"/>
      <c r="B14395" s="230"/>
      <c r="C14395" s="231"/>
      <c r="D14395" s="223"/>
      <c r="E14395" s="227"/>
      <c r="F14395" s="230"/>
      <c r="H14395" s="220"/>
      <c r="I14395" s="223"/>
    </row>
    <row r="14396" spans="1:9">
      <c r="A14396" s="230"/>
      <c r="B14396" s="230"/>
      <c r="C14396" s="231"/>
      <c r="D14396" s="223"/>
      <c r="E14396" s="227"/>
      <c r="F14396" s="230"/>
      <c r="H14396" s="220"/>
      <c r="I14396" s="223"/>
    </row>
    <row r="14397" spans="1:9">
      <c r="A14397" s="230"/>
      <c r="B14397" s="230"/>
      <c r="C14397" s="231"/>
      <c r="D14397" s="223"/>
      <c r="E14397" s="227"/>
      <c r="F14397" s="230"/>
      <c r="H14397" s="220"/>
      <c r="I14397" s="223"/>
    </row>
    <row r="14398" spans="1:9">
      <c r="A14398" s="230"/>
      <c r="B14398" s="230"/>
      <c r="C14398" s="231"/>
      <c r="D14398" s="223"/>
      <c r="E14398" s="227"/>
      <c r="F14398" s="230"/>
      <c r="H14398" s="220"/>
      <c r="I14398" s="223"/>
    </row>
    <row r="14399" spans="1:9">
      <c r="A14399" s="230"/>
      <c r="B14399" s="230"/>
      <c r="C14399" s="231"/>
      <c r="D14399" s="223"/>
      <c r="E14399" s="227"/>
      <c r="F14399" s="230"/>
      <c r="H14399" s="220"/>
      <c r="I14399" s="223"/>
    </row>
    <row r="14400" spans="1:9">
      <c r="A14400" s="230"/>
      <c r="B14400" s="230"/>
      <c r="C14400" s="231"/>
      <c r="D14400" s="223"/>
      <c r="E14400" s="227"/>
      <c r="F14400" s="230"/>
      <c r="H14400" s="220"/>
      <c r="I14400" s="223"/>
    </row>
    <row r="14401" spans="1:9">
      <c r="A14401" s="230"/>
      <c r="B14401" s="230"/>
      <c r="C14401" s="231"/>
      <c r="D14401" s="223"/>
      <c r="E14401" s="227"/>
      <c r="F14401" s="230"/>
      <c r="H14401" s="220"/>
      <c r="I14401" s="223"/>
    </row>
    <row r="14402" spans="1:9">
      <c r="A14402" s="230"/>
      <c r="B14402" s="230"/>
      <c r="C14402" s="231"/>
      <c r="D14402" s="223"/>
      <c r="E14402" s="227"/>
      <c r="F14402" s="230"/>
      <c r="H14402" s="220"/>
      <c r="I14402" s="223"/>
    </row>
    <row r="14403" spans="1:9">
      <c r="A14403" s="230"/>
      <c r="B14403" s="230"/>
      <c r="C14403" s="231"/>
      <c r="D14403" s="223"/>
      <c r="E14403" s="227"/>
      <c r="F14403" s="230"/>
      <c r="H14403" s="220"/>
      <c r="I14403" s="223"/>
    </row>
    <row r="14404" spans="1:9">
      <c r="A14404" s="230"/>
      <c r="B14404" s="230"/>
      <c r="C14404" s="231"/>
      <c r="D14404" s="223"/>
      <c r="E14404" s="227"/>
      <c r="F14404" s="230"/>
      <c r="H14404" s="220"/>
      <c r="I14404" s="223"/>
    </row>
    <row r="14405" spans="1:9">
      <c r="A14405" s="230"/>
      <c r="B14405" s="230"/>
      <c r="C14405" s="231"/>
      <c r="D14405" s="223"/>
      <c r="E14405" s="227"/>
      <c r="F14405" s="230"/>
      <c r="H14405" s="220"/>
      <c r="I14405" s="223"/>
    </row>
    <row r="14406" spans="1:9">
      <c r="A14406" s="230"/>
      <c r="B14406" s="230"/>
      <c r="C14406" s="231"/>
      <c r="D14406" s="223"/>
      <c r="E14406" s="227"/>
      <c r="F14406" s="230"/>
      <c r="H14406" s="220"/>
      <c r="I14406" s="223"/>
    </row>
    <row r="14407" spans="1:9">
      <c r="A14407" s="230"/>
      <c r="B14407" s="230"/>
      <c r="C14407" s="231"/>
      <c r="D14407" s="223"/>
      <c r="E14407" s="227"/>
      <c r="F14407" s="230"/>
      <c r="H14407" s="220"/>
      <c r="I14407" s="223"/>
    </row>
    <row r="14408" spans="1:9">
      <c r="A14408" s="230"/>
      <c r="B14408" s="230"/>
      <c r="C14408" s="231"/>
      <c r="D14408" s="223"/>
      <c r="E14408" s="227"/>
      <c r="F14408" s="230"/>
      <c r="H14408" s="220"/>
      <c r="I14408" s="223"/>
    </row>
    <row r="14409" spans="1:9">
      <c r="A14409" s="230"/>
      <c r="B14409" s="230"/>
      <c r="C14409" s="231"/>
      <c r="D14409" s="223"/>
      <c r="E14409" s="227"/>
      <c r="F14409" s="230"/>
      <c r="H14409" s="220"/>
      <c r="I14409" s="223"/>
    </row>
    <row r="14410" spans="1:9">
      <c r="A14410" s="230"/>
      <c r="B14410" s="230"/>
      <c r="C14410" s="231"/>
      <c r="D14410" s="223"/>
      <c r="E14410" s="227"/>
      <c r="F14410" s="230"/>
      <c r="H14410" s="220"/>
      <c r="I14410" s="223"/>
    </row>
    <row r="14411" spans="1:9">
      <c r="A14411" s="230"/>
      <c r="B14411" s="230"/>
      <c r="C14411" s="231"/>
      <c r="D14411" s="223"/>
      <c r="E14411" s="227"/>
      <c r="F14411" s="230"/>
      <c r="H14411" s="220"/>
      <c r="I14411" s="223"/>
    </row>
    <row r="14412" spans="1:9">
      <c r="A14412" s="230"/>
      <c r="B14412" s="230"/>
      <c r="C14412" s="231"/>
      <c r="D14412" s="223"/>
      <c r="E14412" s="227"/>
      <c r="F14412" s="230"/>
      <c r="H14412" s="220"/>
      <c r="I14412" s="223"/>
    </row>
    <row r="14413" spans="1:9">
      <c r="A14413" s="230"/>
      <c r="B14413" s="230"/>
      <c r="C14413" s="231"/>
      <c r="D14413" s="223"/>
      <c r="E14413" s="227"/>
      <c r="F14413" s="230"/>
      <c r="H14413" s="220"/>
      <c r="I14413" s="223"/>
    </row>
    <row r="14414" spans="1:9">
      <c r="A14414" s="230"/>
      <c r="B14414" s="230"/>
      <c r="C14414" s="231"/>
      <c r="D14414" s="223"/>
      <c r="E14414" s="227"/>
      <c r="F14414" s="230"/>
      <c r="H14414" s="220"/>
      <c r="I14414" s="223"/>
    </row>
    <row r="14415" spans="1:9">
      <c r="A14415" s="230"/>
      <c r="B14415" s="230"/>
      <c r="C14415" s="231"/>
      <c r="D14415" s="223"/>
      <c r="E14415" s="227"/>
      <c r="F14415" s="230"/>
      <c r="H14415" s="220"/>
      <c r="I14415" s="223"/>
    </row>
    <row r="14416" spans="1:9">
      <c r="A14416" s="230"/>
      <c r="B14416" s="230"/>
      <c r="C14416" s="231"/>
      <c r="D14416" s="223"/>
      <c r="E14416" s="227"/>
      <c r="F14416" s="230"/>
      <c r="H14416" s="220"/>
      <c r="I14416" s="223"/>
    </row>
    <row r="14417" spans="1:9">
      <c r="A14417" s="230"/>
      <c r="B14417" s="230"/>
      <c r="C14417" s="231"/>
      <c r="D14417" s="223"/>
      <c r="E14417" s="227"/>
      <c r="F14417" s="230"/>
      <c r="H14417" s="220"/>
      <c r="I14417" s="223"/>
    </row>
    <row r="14418" spans="1:9">
      <c r="A14418" s="230"/>
      <c r="B14418" s="230"/>
      <c r="C14418" s="231"/>
      <c r="D14418" s="223"/>
      <c r="E14418" s="227"/>
      <c r="F14418" s="230"/>
      <c r="H14418" s="220"/>
      <c r="I14418" s="223"/>
    </row>
    <row r="14419" spans="1:9">
      <c r="A14419" s="230"/>
      <c r="B14419" s="230"/>
      <c r="C14419" s="231"/>
      <c r="D14419" s="223"/>
      <c r="E14419" s="227"/>
      <c r="F14419" s="230"/>
      <c r="H14419" s="220"/>
      <c r="I14419" s="223"/>
    </row>
    <row r="14420" spans="1:9">
      <c r="A14420" s="230"/>
      <c r="B14420" s="230"/>
      <c r="C14420" s="231"/>
      <c r="D14420" s="223"/>
      <c r="E14420" s="227"/>
      <c r="F14420" s="230"/>
      <c r="H14420" s="220"/>
      <c r="I14420" s="223"/>
    </row>
    <row r="14421" spans="1:9">
      <c r="A14421" s="230"/>
      <c r="B14421" s="230"/>
      <c r="C14421" s="231"/>
      <c r="D14421" s="223"/>
      <c r="E14421" s="227"/>
      <c r="F14421" s="230"/>
      <c r="H14421" s="220"/>
      <c r="I14421" s="223"/>
    </row>
    <row r="14422" spans="1:9">
      <c r="A14422" s="230"/>
      <c r="B14422" s="230"/>
      <c r="C14422" s="231"/>
      <c r="D14422" s="223"/>
      <c r="E14422" s="227"/>
      <c r="F14422" s="230"/>
      <c r="H14422" s="220"/>
      <c r="I14422" s="223"/>
    </row>
    <row r="14423" spans="1:9">
      <c r="A14423" s="230"/>
      <c r="B14423" s="230"/>
      <c r="C14423" s="231"/>
      <c r="D14423" s="223"/>
      <c r="E14423" s="227"/>
      <c r="F14423" s="230"/>
      <c r="H14423" s="220"/>
      <c r="I14423" s="223"/>
    </row>
    <row r="14424" spans="1:9">
      <c r="A14424" s="230"/>
      <c r="B14424" s="230"/>
      <c r="C14424" s="231"/>
      <c r="D14424" s="223"/>
      <c r="E14424" s="227"/>
      <c r="F14424" s="230"/>
      <c r="H14424" s="220"/>
      <c r="I14424" s="223"/>
    </row>
    <row r="14425" spans="1:9">
      <c r="A14425" s="230"/>
      <c r="B14425" s="230"/>
      <c r="C14425" s="231"/>
      <c r="D14425" s="223"/>
      <c r="E14425" s="227"/>
      <c r="F14425" s="230"/>
      <c r="H14425" s="220"/>
      <c r="I14425" s="223"/>
    </row>
    <row r="14426" spans="1:9">
      <c r="A14426" s="230"/>
      <c r="B14426" s="230"/>
      <c r="C14426" s="231"/>
      <c r="D14426" s="223"/>
      <c r="E14426" s="227"/>
      <c r="F14426" s="230"/>
      <c r="H14426" s="220"/>
      <c r="I14426" s="223"/>
    </row>
    <row r="14427" spans="1:9">
      <c r="A14427" s="230"/>
      <c r="B14427" s="230"/>
      <c r="C14427" s="231"/>
      <c r="D14427" s="223"/>
      <c r="E14427" s="227"/>
      <c r="F14427" s="230"/>
      <c r="H14427" s="220"/>
      <c r="I14427" s="223"/>
    </row>
    <row r="14428" spans="1:9">
      <c r="A14428" s="230"/>
      <c r="B14428" s="230"/>
      <c r="C14428" s="231"/>
      <c r="D14428" s="223"/>
      <c r="E14428" s="227"/>
      <c r="F14428" s="230"/>
      <c r="H14428" s="220"/>
      <c r="I14428" s="223"/>
    </row>
    <row r="14429" spans="1:9">
      <c r="A14429" s="230"/>
      <c r="B14429" s="230"/>
      <c r="C14429" s="231"/>
      <c r="D14429" s="223"/>
      <c r="E14429" s="227"/>
      <c r="F14429" s="230"/>
      <c r="H14429" s="220"/>
      <c r="I14429" s="223"/>
    </row>
    <row r="14430" spans="1:9">
      <c r="A14430" s="230"/>
      <c r="B14430" s="230"/>
      <c r="C14430" s="231"/>
      <c r="D14430" s="223"/>
      <c r="E14430" s="227"/>
      <c r="F14430" s="230"/>
      <c r="H14430" s="220"/>
      <c r="I14430" s="223"/>
    </row>
    <row r="14431" spans="1:9">
      <c r="A14431" s="230"/>
      <c r="B14431" s="230"/>
      <c r="C14431" s="231"/>
      <c r="D14431" s="223"/>
      <c r="E14431" s="227"/>
      <c r="F14431" s="230"/>
      <c r="H14431" s="220"/>
      <c r="I14431" s="223"/>
    </row>
    <row r="14432" spans="1:9">
      <c r="A14432" s="230"/>
      <c r="B14432" s="230"/>
      <c r="C14432" s="231"/>
      <c r="D14432" s="223"/>
      <c r="E14432" s="227"/>
      <c r="F14432" s="230"/>
      <c r="H14432" s="220"/>
      <c r="I14432" s="223"/>
    </row>
    <row r="14433" spans="1:9">
      <c r="A14433" s="230"/>
      <c r="B14433" s="230"/>
      <c r="C14433" s="231"/>
      <c r="D14433" s="223"/>
      <c r="E14433" s="227"/>
      <c r="F14433" s="230"/>
      <c r="H14433" s="220"/>
      <c r="I14433" s="223"/>
    </row>
    <row r="14434" spans="1:9">
      <c r="A14434" s="230"/>
      <c r="B14434" s="230"/>
      <c r="C14434" s="231"/>
      <c r="D14434" s="223"/>
      <c r="E14434" s="227"/>
      <c r="F14434" s="230"/>
      <c r="H14434" s="220"/>
      <c r="I14434" s="223"/>
    </row>
    <row r="14435" spans="1:9">
      <c r="A14435" s="230"/>
      <c r="B14435" s="230"/>
      <c r="C14435" s="231"/>
      <c r="D14435" s="223"/>
      <c r="E14435" s="227"/>
      <c r="F14435" s="230"/>
      <c r="H14435" s="220"/>
      <c r="I14435" s="223"/>
    </row>
    <row r="14436" spans="1:9">
      <c r="A14436" s="230"/>
      <c r="B14436" s="230"/>
      <c r="C14436" s="231"/>
      <c r="D14436" s="223"/>
      <c r="E14436" s="227"/>
      <c r="F14436" s="230"/>
      <c r="H14436" s="220"/>
      <c r="I14436" s="223"/>
    </row>
    <row r="14437" spans="1:9">
      <c r="A14437" s="230"/>
      <c r="B14437" s="230"/>
      <c r="C14437" s="231"/>
      <c r="D14437" s="223"/>
      <c r="E14437" s="227"/>
      <c r="F14437" s="230"/>
      <c r="H14437" s="220"/>
      <c r="I14437" s="223"/>
    </row>
    <row r="14438" spans="1:9">
      <c r="A14438" s="230"/>
      <c r="B14438" s="230"/>
      <c r="C14438" s="231"/>
      <c r="D14438" s="223"/>
      <c r="E14438" s="227"/>
      <c r="F14438" s="230"/>
      <c r="H14438" s="220"/>
      <c r="I14438" s="223"/>
    </row>
    <row r="14439" spans="1:9">
      <c r="A14439" s="230"/>
      <c r="B14439" s="230"/>
      <c r="C14439" s="231"/>
      <c r="D14439" s="223"/>
      <c r="E14439" s="227"/>
      <c r="F14439" s="230"/>
      <c r="H14439" s="220"/>
      <c r="I14439" s="223"/>
    </row>
    <row r="14440" spans="1:9">
      <c r="A14440" s="230"/>
      <c r="B14440" s="230"/>
      <c r="C14440" s="231"/>
      <c r="D14440" s="223"/>
      <c r="E14440" s="227"/>
      <c r="F14440" s="230"/>
      <c r="H14440" s="220"/>
      <c r="I14440" s="223"/>
    </row>
    <row r="14441" spans="1:9">
      <c r="A14441" s="230"/>
      <c r="B14441" s="230"/>
      <c r="C14441" s="231"/>
      <c r="D14441" s="223"/>
      <c r="E14441" s="227"/>
      <c r="F14441" s="230"/>
      <c r="H14441" s="220"/>
      <c r="I14441" s="223"/>
    </row>
    <row r="14442" spans="1:9">
      <c r="A14442" s="230"/>
      <c r="B14442" s="230"/>
      <c r="C14442" s="231"/>
      <c r="D14442" s="223"/>
      <c r="E14442" s="227"/>
      <c r="F14442" s="230"/>
      <c r="H14442" s="220"/>
      <c r="I14442" s="223"/>
    </row>
    <row r="14443" spans="1:9">
      <c r="A14443" s="230"/>
      <c r="B14443" s="230"/>
      <c r="C14443" s="231"/>
      <c r="D14443" s="223"/>
      <c r="E14443" s="227"/>
      <c r="F14443" s="230"/>
      <c r="H14443" s="220"/>
      <c r="I14443" s="223"/>
    </row>
    <row r="14444" spans="1:9">
      <c r="A14444" s="230"/>
      <c r="B14444" s="230"/>
      <c r="C14444" s="231"/>
      <c r="D14444" s="223"/>
      <c r="E14444" s="227"/>
      <c r="F14444" s="230"/>
      <c r="H14444" s="220"/>
      <c r="I14444" s="223"/>
    </row>
    <row r="14445" spans="1:9">
      <c r="A14445" s="230"/>
      <c r="B14445" s="230"/>
      <c r="C14445" s="231"/>
      <c r="D14445" s="223"/>
      <c r="E14445" s="227"/>
      <c r="F14445" s="230"/>
      <c r="H14445" s="220"/>
      <c r="I14445" s="223"/>
    </row>
    <row r="14446" spans="1:9">
      <c r="A14446" s="230"/>
      <c r="B14446" s="230"/>
      <c r="C14446" s="231"/>
      <c r="D14446" s="223"/>
      <c r="E14446" s="227"/>
      <c r="F14446" s="230"/>
      <c r="H14446" s="220"/>
      <c r="I14446" s="223"/>
    </row>
    <row r="14447" spans="1:9">
      <c r="A14447" s="230"/>
      <c r="B14447" s="230"/>
      <c r="C14447" s="231"/>
      <c r="D14447" s="223"/>
      <c r="E14447" s="227"/>
      <c r="F14447" s="230"/>
      <c r="H14447" s="220"/>
      <c r="I14447" s="223"/>
    </row>
    <row r="14448" spans="1:9">
      <c r="A14448" s="230"/>
      <c r="B14448" s="230"/>
      <c r="C14448" s="231"/>
      <c r="D14448" s="223"/>
      <c r="E14448" s="227"/>
      <c r="F14448" s="230"/>
      <c r="H14448" s="220"/>
      <c r="I14448" s="223"/>
    </row>
    <row r="14449" spans="1:9">
      <c r="A14449" s="230"/>
      <c r="B14449" s="230"/>
      <c r="C14449" s="231"/>
      <c r="D14449" s="223"/>
      <c r="E14449" s="227"/>
      <c r="F14449" s="230"/>
      <c r="H14449" s="220"/>
      <c r="I14449" s="223"/>
    </row>
    <row r="14450" spans="1:9">
      <c r="A14450" s="230"/>
      <c r="B14450" s="230"/>
      <c r="C14450" s="231"/>
      <c r="D14450" s="223"/>
      <c r="E14450" s="227"/>
      <c r="F14450" s="230"/>
      <c r="H14450" s="220"/>
      <c r="I14450" s="223"/>
    </row>
    <row r="14451" spans="1:9">
      <c r="A14451" s="230"/>
      <c r="B14451" s="230"/>
      <c r="C14451" s="231"/>
      <c r="D14451" s="223"/>
      <c r="E14451" s="227"/>
      <c r="F14451" s="230"/>
      <c r="H14451" s="220"/>
      <c r="I14451" s="223"/>
    </row>
    <row r="14452" spans="1:9">
      <c r="A14452" s="230"/>
      <c r="B14452" s="230"/>
      <c r="C14452" s="231"/>
      <c r="D14452" s="223"/>
      <c r="E14452" s="227"/>
      <c r="F14452" s="230"/>
      <c r="H14452" s="220"/>
      <c r="I14452" s="223"/>
    </row>
    <row r="14453" spans="1:9">
      <c r="A14453" s="230"/>
      <c r="B14453" s="230"/>
      <c r="C14453" s="231"/>
      <c r="D14453" s="223"/>
      <c r="E14453" s="227"/>
      <c r="F14453" s="230"/>
      <c r="H14453" s="220"/>
      <c r="I14453" s="223"/>
    </row>
    <row r="14454" spans="1:9">
      <c r="A14454" s="230"/>
      <c r="B14454" s="230"/>
      <c r="C14454" s="231"/>
      <c r="D14454" s="223"/>
      <c r="E14454" s="227"/>
      <c r="F14454" s="230"/>
      <c r="H14454" s="220"/>
      <c r="I14454" s="223"/>
    </row>
    <row r="14455" spans="1:9">
      <c r="A14455" s="230"/>
      <c r="B14455" s="230"/>
      <c r="C14455" s="231"/>
      <c r="D14455" s="223"/>
      <c r="E14455" s="227"/>
      <c r="F14455" s="230"/>
      <c r="H14455" s="220"/>
      <c r="I14455" s="223"/>
    </row>
    <row r="14456" spans="1:9">
      <c r="A14456" s="230"/>
      <c r="B14456" s="230"/>
      <c r="C14456" s="231"/>
      <c r="D14456" s="223"/>
      <c r="E14456" s="227"/>
      <c r="F14456" s="230"/>
      <c r="H14456" s="220"/>
      <c r="I14456" s="223"/>
    </row>
    <row r="14457" spans="1:9">
      <c r="A14457" s="230"/>
      <c r="B14457" s="230"/>
      <c r="C14457" s="231"/>
      <c r="D14457" s="223"/>
      <c r="E14457" s="227"/>
      <c r="F14457" s="230"/>
      <c r="H14457" s="220"/>
      <c r="I14457" s="223"/>
    </row>
    <row r="14458" spans="1:9">
      <c r="A14458" s="230"/>
      <c r="B14458" s="230"/>
      <c r="C14458" s="231"/>
      <c r="D14458" s="223"/>
      <c r="E14458" s="227"/>
      <c r="F14458" s="230"/>
      <c r="H14458" s="220"/>
      <c r="I14458" s="223"/>
    </row>
    <row r="14459" spans="1:9">
      <c r="A14459" s="230"/>
      <c r="B14459" s="230"/>
      <c r="C14459" s="231"/>
      <c r="D14459" s="223"/>
      <c r="E14459" s="227"/>
      <c r="F14459" s="230"/>
      <c r="H14459" s="220"/>
      <c r="I14459" s="223"/>
    </row>
    <row r="14460" spans="1:9">
      <c r="A14460" s="230"/>
      <c r="B14460" s="230"/>
      <c r="C14460" s="231"/>
      <c r="D14460" s="223"/>
      <c r="E14460" s="227"/>
      <c r="F14460" s="230"/>
      <c r="H14460" s="220"/>
      <c r="I14460" s="223"/>
    </row>
    <row r="14461" spans="1:9">
      <c r="A14461" s="230"/>
      <c r="B14461" s="230"/>
      <c r="C14461" s="231"/>
      <c r="D14461" s="223"/>
      <c r="E14461" s="227"/>
      <c r="F14461" s="230"/>
      <c r="H14461" s="220"/>
      <c r="I14461" s="223"/>
    </row>
    <row r="14462" spans="1:9">
      <c r="A14462" s="230"/>
      <c r="B14462" s="230"/>
      <c r="C14462" s="231"/>
      <c r="D14462" s="223"/>
      <c r="E14462" s="227"/>
      <c r="F14462" s="230"/>
      <c r="H14462" s="220"/>
      <c r="I14462" s="223"/>
    </row>
    <row r="14463" spans="1:9">
      <c r="A14463" s="230"/>
      <c r="B14463" s="230"/>
      <c r="C14463" s="231"/>
      <c r="D14463" s="223"/>
      <c r="E14463" s="227"/>
      <c r="F14463" s="230"/>
      <c r="H14463" s="220"/>
      <c r="I14463" s="223"/>
    </row>
    <row r="14464" spans="1:9">
      <c r="A14464" s="230"/>
      <c r="B14464" s="230"/>
      <c r="C14464" s="231"/>
      <c r="D14464" s="223"/>
      <c r="E14464" s="227"/>
      <c r="F14464" s="230"/>
      <c r="H14464" s="220"/>
      <c r="I14464" s="223"/>
    </row>
    <row r="14465" spans="1:9">
      <c r="A14465" s="230"/>
      <c r="B14465" s="230"/>
      <c r="C14465" s="231"/>
      <c r="D14465" s="223"/>
      <c r="E14465" s="227"/>
      <c r="F14465" s="230"/>
      <c r="H14465" s="220"/>
      <c r="I14465" s="223"/>
    </row>
    <row r="14466" spans="1:9">
      <c r="A14466" s="230"/>
      <c r="B14466" s="230"/>
      <c r="C14466" s="231"/>
      <c r="D14466" s="223"/>
      <c r="E14466" s="227"/>
      <c r="F14466" s="230"/>
      <c r="H14466" s="220"/>
      <c r="I14466" s="223"/>
    </row>
    <row r="14467" spans="1:9">
      <c r="A14467" s="230"/>
      <c r="B14467" s="230"/>
      <c r="C14467" s="231"/>
      <c r="D14467" s="223"/>
      <c r="E14467" s="227"/>
      <c r="F14467" s="230"/>
      <c r="H14467" s="220"/>
      <c r="I14467" s="223"/>
    </row>
    <row r="14468" spans="1:9">
      <c r="A14468" s="230"/>
      <c r="B14468" s="230"/>
      <c r="C14468" s="231"/>
      <c r="D14468" s="223"/>
      <c r="E14468" s="227"/>
      <c r="F14468" s="230"/>
      <c r="H14468" s="220"/>
      <c r="I14468" s="223"/>
    </row>
    <row r="14469" spans="1:9">
      <c r="A14469" s="230"/>
      <c r="B14469" s="230"/>
      <c r="C14469" s="231"/>
      <c r="D14469" s="223"/>
      <c r="E14469" s="227"/>
      <c r="F14469" s="230"/>
      <c r="H14469" s="220"/>
      <c r="I14469" s="223"/>
    </row>
    <row r="14470" spans="1:9">
      <c r="A14470" s="230"/>
      <c r="B14470" s="230"/>
      <c r="C14470" s="231"/>
      <c r="D14470" s="223"/>
      <c r="E14470" s="227"/>
      <c r="F14470" s="230"/>
      <c r="H14470" s="220"/>
      <c r="I14470" s="223"/>
    </row>
    <row r="14471" spans="1:9">
      <c r="A14471" s="230"/>
      <c r="B14471" s="230"/>
      <c r="C14471" s="231"/>
      <c r="D14471" s="223"/>
      <c r="E14471" s="227"/>
      <c r="F14471" s="230"/>
      <c r="H14471" s="220"/>
      <c r="I14471" s="223"/>
    </row>
    <row r="14472" spans="1:9">
      <c r="A14472" s="230"/>
      <c r="B14472" s="230"/>
      <c r="C14472" s="231"/>
      <c r="D14472" s="223"/>
      <c r="E14472" s="227"/>
      <c r="F14472" s="230"/>
      <c r="H14472" s="220"/>
      <c r="I14472" s="223"/>
    </row>
    <row r="14473" spans="1:9">
      <c r="A14473" s="230"/>
      <c r="B14473" s="230"/>
      <c r="C14473" s="231"/>
      <c r="D14473" s="223"/>
      <c r="E14473" s="227"/>
      <c r="F14473" s="230"/>
      <c r="H14473" s="220"/>
      <c r="I14473" s="223"/>
    </row>
    <row r="14474" spans="1:9">
      <c r="A14474" s="230"/>
      <c r="B14474" s="230"/>
      <c r="C14474" s="231"/>
      <c r="D14474" s="223"/>
      <c r="E14474" s="227"/>
      <c r="F14474" s="230"/>
      <c r="H14474" s="220"/>
      <c r="I14474" s="223"/>
    </row>
    <row r="14475" spans="1:9">
      <c r="A14475" s="230"/>
      <c r="B14475" s="230"/>
      <c r="C14475" s="231"/>
      <c r="D14475" s="223"/>
      <c r="E14475" s="227"/>
      <c r="F14475" s="230"/>
      <c r="H14475" s="220"/>
      <c r="I14475" s="223"/>
    </row>
    <row r="14476" spans="1:9">
      <c r="A14476" s="230"/>
      <c r="B14476" s="230"/>
      <c r="C14476" s="231"/>
      <c r="D14476" s="223"/>
      <c r="E14476" s="227"/>
      <c r="F14476" s="230"/>
      <c r="H14476" s="220"/>
      <c r="I14476" s="223"/>
    </row>
    <row r="14477" spans="1:9">
      <c r="A14477" s="230"/>
      <c r="B14477" s="230"/>
      <c r="C14477" s="231"/>
      <c r="D14477" s="223"/>
      <c r="E14477" s="227"/>
      <c r="F14477" s="230"/>
      <c r="H14477" s="220"/>
      <c r="I14477" s="223"/>
    </row>
    <row r="14478" spans="1:9">
      <c r="A14478" s="230"/>
      <c r="B14478" s="230"/>
      <c r="C14478" s="231"/>
      <c r="D14478" s="223"/>
      <c r="E14478" s="227"/>
      <c r="F14478" s="230"/>
      <c r="H14478" s="220"/>
      <c r="I14478" s="223"/>
    </row>
    <row r="14479" spans="1:9">
      <c r="A14479" s="230"/>
      <c r="B14479" s="230"/>
      <c r="C14479" s="231"/>
      <c r="D14479" s="223"/>
      <c r="E14479" s="227"/>
      <c r="F14479" s="230"/>
      <c r="H14479" s="220"/>
      <c r="I14479" s="223"/>
    </row>
    <row r="14480" spans="1:9">
      <c r="A14480" s="230"/>
      <c r="B14480" s="230"/>
      <c r="C14480" s="231"/>
      <c r="D14480" s="223"/>
      <c r="E14480" s="227"/>
      <c r="F14480" s="230"/>
      <c r="H14480" s="220"/>
      <c r="I14480" s="223"/>
    </row>
    <row r="14481" spans="1:9">
      <c r="A14481" s="230"/>
      <c r="B14481" s="230"/>
      <c r="C14481" s="231"/>
      <c r="D14481" s="223"/>
      <c r="E14481" s="227"/>
      <c r="F14481" s="230"/>
      <c r="H14481" s="220"/>
      <c r="I14481" s="223"/>
    </row>
    <row r="14482" spans="1:9">
      <c r="A14482" s="230"/>
      <c r="B14482" s="230"/>
      <c r="C14482" s="231"/>
      <c r="D14482" s="223"/>
      <c r="E14482" s="227"/>
      <c r="F14482" s="230"/>
      <c r="H14482" s="220"/>
      <c r="I14482" s="223"/>
    </row>
    <row r="14483" spans="1:9">
      <c r="A14483" s="230"/>
      <c r="B14483" s="230"/>
      <c r="C14483" s="231"/>
      <c r="D14483" s="223"/>
      <c r="E14483" s="227"/>
      <c r="F14483" s="230"/>
      <c r="H14483" s="220"/>
      <c r="I14483" s="223"/>
    </row>
    <row r="14484" spans="1:9">
      <c r="A14484" s="230"/>
      <c r="B14484" s="230"/>
      <c r="C14484" s="231"/>
      <c r="D14484" s="223"/>
      <c r="E14484" s="227"/>
      <c r="F14484" s="230"/>
      <c r="H14484" s="220"/>
      <c r="I14484" s="223"/>
    </row>
    <row r="14485" spans="1:9">
      <c r="A14485" s="230"/>
      <c r="B14485" s="230"/>
      <c r="C14485" s="231"/>
      <c r="D14485" s="223"/>
      <c r="E14485" s="227"/>
      <c r="F14485" s="230"/>
      <c r="H14485" s="220"/>
      <c r="I14485" s="223"/>
    </row>
    <row r="14486" spans="1:9">
      <c r="A14486" s="230"/>
      <c r="B14486" s="230"/>
      <c r="C14486" s="231"/>
      <c r="D14486" s="223"/>
      <c r="E14486" s="227"/>
      <c r="F14486" s="230"/>
      <c r="H14486" s="220"/>
      <c r="I14486" s="223"/>
    </row>
    <row r="14487" spans="1:9">
      <c r="A14487" s="230"/>
      <c r="B14487" s="230"/>
      <c r="C14487" s="231"/>
      <c r="D14487" s="223"/>
      <c r="E14487" s="227"/>
      <c r="F14487" s="230"/>
      <c r="H14487" s="220"/>
      <c r="I14487" s="223"/>
    </row>
    <row r="14488" spans="1:9">
      <c r="A14488" s="230"/>
      <c r="B14488" s="230"/>
      <c r="C14488" s="231"/>
      <c r="D14488" s="223"/>
      <c r="E14488" s="227"/>
      <c r="F14488" s="230"/>
      <c r="H14488" s="220"/>
      <c r="I14488" s="223"/>
    </row>
    <row r="14489" spans="1:9">
      <c r="A14489" s="230"/>
      <c r="B14489" s="230"/>
      <c r="C14489" s="231"/>
      <c r="D14489" s="223"/>
      <c r="E14489" s="227"/>
      <c r="F14489" s="230"/>
      <c r="H14489" s="220"/>
      <c r="I14489" s="223"/>
    </row>
    <row r="14490" spans="1:9">
      <c r="A14490" s="230"/>
      <c r="B14490" s="230"/>
      <c r="C14490" s="231"/>
      <c r="D14490" s="223"/>
      <c r="E14490" s="227"/>
      <c r="F14490" s="230"/>
      <c r="H14490" s="220"/>
      <c r="I14490" s="223"/>
    </row>
    <row r="14491" spans="1:9">
      <c r="A14491" s="230"/>
      <c r="B14491" s="230"/>
      <c r="C14491" s="231"/>
      <c r="D14491" s="223"/>
      <c r="E14491" s="227"/>
      <c r="F14491" s="230"/>
      <c r="H14491" s="220"/>
      <c r="I14491" s="223"/>
    </row>
    <row r="14492" spans="1:9">
      <c r="A14492" s="230"/>
      <c r="B14492" s="230"/>
      <c r="C14492" s="231"/>
      <c r="D14492" s="223"/>
      <c r="E14492" s="227"/>
      <c r="F14492" s="230"/>
      <c r="H14492" s="220"/>
      <c r="I14492" s="223"/>
    </row>
    <row r="14493" spans="1:9">
      <c r="A14493" s="230"/>
      <c r="B14493" s="230"/>
      <c r="C14493" s="231"/>
      <c r="D14493" s="223"/>
      <c r="E14493" s="227"/>
      <c r="F14493" s="230"/>
      <c r="H14493" s="220"/>
      <c r="I14493" s="223"/>
    </row>
    <row r="14494" spans="1:9">
      <c r="A14494" s="230"/>
      <c r="B14494" s="230"/>
      <c r="C14494" s="231"/>
      <c r="D14494" s="223"/>
      <c r="E14494" s="227"/>
      <c r="F14494" s="230"/>
      <c r="H14494" s="220"/>
      <c r="I14494" s="223"/>
    </row>
    <row r="14495" spans="1:9">
      <c r="A14495" s="230"/>
      <c r="B14495" s="230"/>
      <c r="C14495" s="231"/>
      <c r="D14495" s="223"/>
      <c r="E14495" s="227"/>
      <c r="F14495" s="230"/>
      <c r="H14495" s="220"/>
      <c r="I14495" s="223"/>
    </row>
    <row r="14496" spans="1:9">
      <c r="A14496" s="230"/>
      <c r="B14496" s="230"/>
      <c r="C14496" s="231"/>
      <c r="D14496" s="223"/>
      <c r="E14496" s="227"/>
      <c r="F14496" s="230"/>
      <c r="H14496" s="220"/>
      <c r="I14496" s="223"/>
    </row>
    <row r="14497" spans="1:9">
      <c r="A14497" s="230"/>
      <c r="B14497" s="230"/>
      <c r="C14497" s="231"/>
      <c r="D14497" s="223"/>
      <c r="E14497" s="227"/>
      <c r="F14497" s="230"/>
      <c r="H14497" s="220"/>
      <c r="I14497" s="223"/>
    </row>
    <row r="14498" spans="1:9">
      <c r="A14498" s="230"/>
      <c r="B14498" s="230"/>
      <c r="C14498" s="231"/>
      <c r="D14498" s="223"/>
      <c r="E14498" s="227"/>
      <c r="F14498" s="230"/>
      <c r="H14498" s="220"/>
      <c r="I14498" s="223"/>
    </row>
    <row r="14499" spans="1:9">
      <c r="A14499" s="230"/>
      <c r="B14499" s="230"/>
      <c r="C14499" s="231"/>
      <c r="D14499" s="223"/>
      <c r="E14499" s="227"/>
      <c r="F14499" s="230"/>
      <c r="H14499" s="220"/>
      <c r="I14499" s="223"/>
    </row>
    <row r="14500" spans="1:9">
      <c r="A14500" s="230"/>
      <c r="B14500" s="230"/>
      <c r="C14500" s="231"/>
      <c r="D14500" s="223"/>
      <c r="E14500" s="227"/>
      <c r="F14500" s="230"/>
      <c r="H14500" s="220"/>
      <c r="I14500" s="223"/>
    </row>
    <row r="14501" spans="1:9">
      <c r="A14501" s="230"/>
      <c r="B14501" s="230"/>
      <c r="C14501" s="231"/>
      <c r="D14501" s="223"/>
      <c r="E14501" s="227"/>
      <c r="F14501" s="230"/>
      <c r="H14501" s="220"/>
      <c r="I14501" s="223"/>
    </row>
    <row r="14502" spans="1:9">
      <c r="A14502" s="230"/>
      <c r="B14502" s="230"/>
      <c r="C14502" s="231"/>
      <c r="D14502" s="223"/>
      <c r="E14502" s="227"/>
      <c r="F14502" s="230"/>
      <c r="H14502" s="220"/>
      <c r="I14502" s="223"/>
    </row>
    <row r="14503" spans="1:9">
      <c r="A14503" s="230"/>
      <c r="B14503" s="230"/>
      <c r="C14503" s="231"/>
      <c r="D14503" s="223"/>
      <c r="E14503" s="227"/>
      <c r="F14503" s="230"/>
      <c r="H14503" s="220"/>
      <c r="I14503" s="223"/>
    </row>
    <row r="14504" spans="1:9">
      <c r="A14504" s="230"/>
      <c r="B14504" s="230"/>
      <c r="C14504" s="231"/>
      <c r="D14504" s="223"/>
      <c r="E14504" s="227"/>
      <c r="F14504" s="230"/>
      <c r="H14504" s="220"/>
      <c r="I14504" s="223"/>
    </row>
    <row r="14505" spans="1:9">
      <c r="A14505" s="230"/>
      <c r="B14505" s="230"/>
      <c r="C14505" s="231"/>
      <c r="D14505" s="223"/>
      <c r="E14505" s="227"/>
      <c r="F14505" s="230"/>
      <c r="H14505" s="220"/>
      <c r="I14505" s="223"/>
    </row>
    <row r="14506" spans="1:9">
      <c r="A14506" s="230"/>
      <c r="B14506" s="230"/>
      <c r="C14506" s="231"/>
      <c r="D14506" s="223"/>
      <c r="E14506" s="227"/>
      <c r="F14506" s="230"/>
      <c r="H14506" s="220"/>
      <c r="I14506" s="223"/>
    </row>
    <row r="14507" spans="1:9">
      <c r="A14507" s="230"/>
      <c r="B14507" s="230"/>
      <c r="C14507" s="231"/>
      <c r="D14507" s="223"/>
      <c r="E14507" s="227"/>
      <c r="F14507" s="230"/>
      <c r="H14507" s="220"/>
      <c r="I14507" s="223"/>
    </row>
    <row r="14508" spans="1:9">
      <c r="A14508" s="230"/>
      <c r="B14508" s="230"/>
      <c r="C14508" s="231"/>
      <c r="D14508" s="223"/>
      <c r="E14508" s="227"/>
      <c r="F14508" s="230"/>
      <c r="H14508" s="220"/>
      <c r="I14508" s="223"/>
    </row>
    <row r="14509" spans="1:9">
      <c r="A14509" s="230"/>
      <c r="B14509" s="230"/>
      <c r="C14509" s="231"/>
      <c r="D14509" s="223"/>
      <c r="E14509" s="227"/>
      <c r="F14509" s="230"/>
      <c r="H14509" s="220"/>
      <c r="I14509" s="223"/>
    </row>
    <row r="14510" spans="1:9">
      <c r="A14510" s="230"/>
      <c r="B14510" s="230"/>
      <c r="C14510" s="231"/>
      <c r="D14510" s="223"/>
      <c r="E14510" s="227"/>
      <c r="F14510" s="230"/>
      <c r="H14510" s="220"/>
      <c r="I14510" s="223"/>
    </row>
    <row r="14511" spans="1:9">
      <c r="A14511" s="230"/>
      <c r="B14511" s="230"/>
      <c r="C14511" s="231"/>
      <c r="D14511" s="223"/>
      <c r="E14511" s="227"/>
      <c r="F14511" s="230"/>
      <c r="H14511" s="220"/>
      <c r="I14511" s="223"/>
    </row>
    <row r="14512" spans="1:9">
      <c r="A14512" s="230"/>
      <c r="B14512" s="230"/>
      <c r="C14512" s="231"/>
      <c r="D14512" s="223"/>
      <c r="E14512" s="227"/>
      <c r="F14512" s="230"/>
      <c r="H14512" s="220"/>
      <c r="I14512" s="223"/>
    </row>
    <row r="14513" spans="1:9">
      <c r="A14513" s="230"/>
      <c r="B14513" s="230"/>
      <c r="C14513" s="231"/>
      <c r="D14513" s="223"/>
      <c r="E14513" s="227"/>
      <c r="F14513" s="230"/>
      <c r="H14513" s="220"/>
      <c r="I14513" s="223"/>
    </row>
    <row r="14514" spans="1:9">
      <c r="A14514" s="230"/>
      <c r="B14514" s="230"/>
      <c r="C14514" s="231"/>
      <c r="D14514" s="223"/>
      <c r="E14514" s="227"/>
      <c r="F14514" s="230"/>
      <c r="H14514" s="220"/>
      <c r="I14514" s="223"/>
    </row>
    <row r="14515" spans="1:9">
      <c r="A14515" s="230"/>
      <c r="B14515" s="230"/>
      <c r="C14515" s="231"/>
      <c r="D14515" s="223"/>
      <c r="E14515" s="227"/>
      <c r="F14515" s="230"/>
      <c r="H14515" s="220"/>
      <c r="I14515" s="223"/>
    </row>
    <row r="14516" spans="1:9">
      <c r="A14516" s="230"/>
      <c r="B14516" s="230"/>
      <c r="C14516" s="231"/>
      <c r="D14516" s="223"/>
      <c r="E14516" s="227"/>
      <c r="F14516" s="230"/>
      <c r="H14516" s="220"/>
      <c r="I14516" s="223"/>
    </row>
    <row r="14517" spans="1:9">
      <c r="A14517" s="230"/>
      <c r="B14517" s="230"/>
      <c r="C14517" s="231"/>
      <c r="D14517" s="223"/>
      <c r="E14517" s="227"/>
      <c r="F14517" s="230"/>
      <c r="H14517" s="220"/>
      <c r="I14517" s="223"/>
    </row>
    <row r="14518" spans="1:9">
      <c r="A14518" s="230"/>
      <c r="B14518" s="230"/>
      <c r="C14518" s="231"/>
      <c r="D14518" s="223"/>
      <c r="E14518" s="227"/>
      <c r="F14518" s="230"/>
      <c r="H14518" s="220"/>
      <c r="I14518" s="223"/>
    </row>
    <row r="14519" spans="1:9">
      <c r="A14519" s="230"/>
      <c r="B14519" s="230"/>
      <c r="C14519" s="231"/>
      <c r="D14519" s="223"/>
      <c r="E14519" s="227"/>
      <c r="F14519" s="230"/>
      <c r="H14519" s="220"/>
      <c r="I14519" s="223"/>
    </row>
    <row r="14520" spans="1:9">
      <c r="A14520" s="230"/>
      <c r="B14520" s="230"/>
      <c r="C14520" s="231"/>
      <c r="D14520" s="223"/>
      <c r="E14520" s="227"/>
      <c r="F14520" s="230"/>
      <c r="H14520" s="220"/>
      <c r="I14520" s="223"/>
    </row>
    <row r="14521" spans="1:9">
      <c r="A14521" s="230"/>
      <c r="B14521" s="230"/>
      <c r="C14521" s="231"/>
      <c r="D14521" s="223"/>
      <c r="E14521" s="227"/>
      <c r="F14521" s="230"/>
      <c r="H14521" s="220"/>
      <c r="I14521" s="223"/>
    </row>
    <row r="14522" spans="1:9">
      <c r="A14522" s="230"/>
      <c r="B14522" s="230"/>
      <c r="C14522" s="231"/>
      <c r="D14522" s="223"/>
      <c r="E14522" s="227"/>
      <c r="F14522" s="230"/>
      <c r="H14522" s="220"/>
      <c r="I14522" s="223"/>
    </row>
    <row r="14523" spans="1:9">
      <c r="A14523" s="230"/>
      <c r="B14523" s="230"/>
      <c r="C14523" s="231"/>
      <c r="D14523" s="223"/>
      <c r="E14523" s="227"/>
      <c r="F14523" s="230"/>
      <c r="H14523" s="220"/>
      <c r="I14523" s="223"/>
    </row>
    <row r="14524" spans="1:9">
      <c r="A14524" s="230"/>
      <c r="B14524" s="230"/>
      <c r="C14524" s="231"/>
      <c r="D14524" s="223"/>
      <c r="E14524" s="227"/>
      <c r="F14524" s="230"/>
      <c r="H14524" s="220"/>
      <c r="I14524" s="223"/>
    </row>
    <row r="14525" spans="1:9">
      <c r="A14525" s="230"/>
      <c r="B14525" s="230"/>
      <c r="C14525" s="231"/>
      <c r="D14525" s="223"/>
      <c r="E14525" s="227"/>
      <c r="F14525" s="230"/>
      <c r="H14525" s="220"/>
      <c r="I14525" s="223"/>
    </row>
    <row r="14526" spans="1:9">
      <c r="A14526" s="230"/>
      <c r="B14526" s="230"/>
      <c r="C14526" s="231"/>
      <c r="D14526" s="223"/>
      <c r="E14526" s="227"/>
      <c r="F14526" s="230"/>
      <c r="H14526" s="220"/>
      <c r="I14526" s="223"/>
    </row>
    <row r="14527" spans="1:9">
      <c r="A14527" s="230"/>
      <c r="B14527" s="230"/>
      <c r="C14527" s="231"/>
      <c r="D14527" s="223"/>
      <c r="E14527" s="227"/>
      <c r="F14527" s="230"/>
      <c r="H14527" s="220"/>
      <c r="I14527" s="223"/>
    </row>
    <row r="14528" spans="1:9">
      <c r="A14528" s="230"/>
      <c r="B14528" s="230"/>
      <c r="C14528" s="231"/>
      <c r="D14528" s="223"/>
      <c r="E14528" s="227"/>
      <c r="F14528" s="230"/>
      <c r="H14528" s="220"/>
      <c r="I14528" s="223"/>
    </row>
    <row r="14529" spans="1:9">
      <c r="A14529" s="230"/>
      <c r="B14529" s="230"/>
      <c r="C14529" s="231"/>
      <c r="D14529" s="223"/>
      <c r="E14529" s="227"/>
      <c r="F14529" s="230"/>
      <c r="H14529" s="220"/>
      <c r="I14529" s="223"/>
    </row>
    <row r="14530" spans="1:9">
      <c r="A14530" s="230"/>
      <c r="B14530" s="230"/>
      <c r="C14530" s="231"/>
      <c r="D14530" s="223"/>
      <c r="E14530" s="227"/>
      <c r="F14530" s="230"/>
      <c r="H14530" s="220"/>
      <c r="I14530" s="223"/>
    </row>
    <row r="14531" spans="1:9">
      <c r="A14531" s="230"/>
      <c r="B14531" s="230"/>
      <c r="C14531" s="231"/>
      <c r="D14531" s="223"/>
      <c r="E14531" s="227"/>
      <c r="F14531" s="230"/>
      <c r="H14531" s="220"/>
      <c r="I14531" s="223"/>
    </row>
    <row r="14532" spans="1:9">
      <c r="A14532" s="230"/>
      <c r="B14532" s="230"/>
      <c r="C14532" s="231"/>
      <c r="D14532" s="223"/>
      <c r="E14532" s="227"/>
      <c r="F14532" s="230"/>
      <c r="H14532" s="220"/>
      <c r="I14532" s="223"/>
    </row>
    <row r="14533" spans="1:9">
      <c r="A14533" s="230"/>
      <c r="B14533" s="230"/>
      <c r="C14533" s="231"/>
      <c r="D14533" s="223"/>
      <c r="E14533" s="227"/>
      <c r="F14533" s="230"/>
      <c r="H14533" s="220"/>
      <c r="I14533" s="223"/>
    </row>
    <row r="14534" spans="1:9">
      <c r="A14534" s="230"/>
      <c r="B14534" s="230"/>
      <c r="C14534" s="231"/>
      <c r="D14534" s="223"/>
      <c r="E14534" s="227"/>
      <c r="F14534" s="230"/>
      <c r="H14534" s="220"/>
      <c r="I14534" s="223"/>
    </row>
    <row r="14535" spans="1:9">
      <c r="A14535" s="230"/>
      <c r="B14535" s="230"/>
      <c r="C14535" s="231"/>
      <c r="D14535" s="223"/>
      <c r="E14535" s="227"/>
      <c r="F14535" s="230"/>
      <c r="H14535" s="220"/>
      <c r="I14535" s="223"/>
    </row>
    <row r="14536" spans="1:9">
      <c r="A14536" s="230"/>
      <c r="B14536" s="230"/>
      <c r="C14536" s="231"/>
      <c r="D14536" s="223"/>
      <c r="E14536" s="227"/>
      <c r="F14536" s="230"/>
      <c r="H14536" s="220"/>
      <c r="I14536" s="223"/>
    </row>
    <row r="14537" spans="1:9">
      <c r="A14537" s="230"/>
      <c r="B14537" s="230"/>
      <c r="C14537" s="231"/>
      <c r="D14537" s="223"/>
      <c r="E14537" s="227"/>
      <c r="F14537" s="230"/>
      <c r="H14537" s="220"/>
      <c r="I14537" s="223"/>
    </row>
    <row r="14538" spans="1:9">
      <c r="A14538" s="230"/>
      <c r="B14538" s="230"/>
      <c r="C14538" s="231"/>
      <c r="D14538" s="223"/>
      <c r="E14538" s="227"/>
      <c r="F14538" s="230"/>
      <c r="H14538" s="220"/>
      <c r="I14538" s="223"/>
    </row>
    <row r="14539" spans="1:9">
      <c r="A14539" s="230"/>
      <c r="B14539" s="230"/>
      <c r="C14539" s="231"/>
      <c r="D14539" s="223"/>
      <c r="E14539" s="227"/>
      <c r="F14539" s="230"/>
      <c r="H14539" s="220"/>
      <c r="I14539" s="223"/>
    </row>
    <row r="14540" spans="1:9">
      <c r="A14540" s="230"/>
      <c r="B14540" s="230"/>
      <c r="C14540" s="231"/>
      <c r="D14540" s="223"/>
      <c r="E14540" s="227"/>
      <c r="F14540" s="230"/>
      <c r="H14540" s="220"/>
      <c r="I14540" s="223"/>
    </row>
    <row r="14541" spans="1:9">
      <c r="A14541" s="230"/>
      <c r="B14541" s="230"/>
      <c r="C14541" s="231"/>
      <c r="D14541" s="223"/>
      <c r="E14541" s="227"/>
      <c r="F14541" s="230"/>
      <c r="H14541" s="220"/>
      <c r="I14541" s="223"/>
    </row>
    <row r="14542" spans="1:9">
      <c r="A14542" s="230"/>
      <c r="B14542" s="230"/>
      <c r="C14542" s="231"/>
      <c r="D14542" s="223"/>
      <c r="E14542" s="227"/>
      <c r="F14542" s="230"/>
      <c r="H14542" s="220"/>
      <c r="I14542" s="223"/>
    </row>
    <row r="14543" spans="1:9">
      <c r="A14543" s="230"/>
      <c r="B14543" s="230"/>
      <c r="C14543" s="231"/>
      <c r="D14543" s="223"/>
      <c r="E14543" s="227"/>
      <c r="F14543" s="230"/>
      <c r="H14543" s="220"/>
      <c r="I14543" s="223"/>
    </row>
    <row r="14544" spans="1:9">
      <c r="A14544" s="230"/>
      <c r="B14544" s="230"/>
      <c r="C14544" s="231"/>
      <c r="D14544" s="223"/>
      <c r="E14544" s="227"/>
      <c r="F14544" s="230"/>
      <c r="H14544" s="220"/>
      <c r="I14544" s="223"/>
    </row>
    <row r="14545" spans="1:9">
      <c r="A14545" s="230"/>
      <c r="B14545" s="230"/>
      <c r="C14545" s="231"/>
      <c r="D14545" s="223"/>
      <c r="E14545" s="227"/>
      <c r="F14545" s="230"/>
      <c r="H14545" s="220"/>
      <c r="I14545" s="223"/>
    </row>
    <row r="14546" spans="1:9">
      <c r="A14546" s="230"/>
      <c r="B14546" s="230"/>
      <c r="C14546" s="231"/>
      <c r="D14546" s="223"/>
      <c r="E14546" s="227"/>
      <c r="F14546" s="230"/>
      <c r="H14546" s="220"/>
      <c r="I14546" s="223"/>
    </row>
    <row r="14547" spans="1:9">
      <c r="A14547" s="230"/>
      <c r="B14547" s="230"/>
      <c r="C14547" s="231"/>
      <c r="D14547" s="223"/>
      <c r="E14547" s="227"/>
      <c r="F14547" s="230"/>
      <c r="H14547" s="220"/>
      <c r="I14547" s="223"/>
    </row>
    <row r="14548" spans="1:9">
      <c r="A14548" s="230"/>
      <c r="B14548" s="230"/>
      <c r="C14548" s="231"/>
      <c r="D14548" s="223"/>
      <c r="E14548" s="227"/>
      <c r="F14548" s="230"/>
      <c r="H14548" s="220"/>
      <c r="I14548" s="223"/>
    </row>
    <row r="14549" spans="1:9">
      <c r="A14549" s="230"/>
      <c r="B14549" s="230"/>
      <c r="C14549" s="231"/>
      <c r="D14549" s="223"/>
      <c r="E14549" s="227"/>
      <c r="F14549" s="230"/>
      <c r="H14549" s="220"/>
      <c r="I14549" s="223"/>
    </row>
    <row r="14550" spans="1:9">
      <c r="A14550" s="230"/>
      <c r="B14550" s="230"/>
      <c r="C14550" s="231"/>
      <c r="D14550" s="223"/>
      <c r="E14550" s="227"/>
      <c r="F14550" s="230"/>
      <c r="H14550" s="220"/>
      <c r="I14550" s="223"/>
    </row>
    <row r="14551" spans="1:9">
      <c r="A14551" s="230"/>
      <c r="B14551" s="230"/>
      <c r="C14551" s="231"/>
      <c r="D14551" s="223"/>
      <c r="E14551" s="227"/>
      <c r="F14551" s="230"/>
      <c r="H14551" s="220"/>
      <c r="I14551" s="223"/>
    </row>
    <row r="14552" spans="1:9">
      <c r="A14552" s="230"/>
      <c r="B14552" s="230"/>
      <c r="C14552" s="231"/>
      <c r="D14552" s="223"/>
      <c r="E14552" s="227"/>
      <c r="F14552" s="230"/>
      <c r="H14552" s="220"/>
      <c r="I14552" s="223"/>
    </row>
    <row r="14553" spans="1:9">
      <c r="A14553" s="230"/>
      <c r="B14553" s="230"/>
      <c r="C14553" s="231"/>
      <c r="D14553" s="223"/>
      <c r="E14553" s="227"/>
      <c r="F14553" s="230"/>
      <c r="H14553" s="220"/>
      <c r="I14553" s="223"/>
    </row>
    <row r="14554" spans="1:9">
      <c r="A14554" s="230"/>
      <c r="B14554" s="230"/>
      <c r="C14554" s="231"/>
      <c r="D14554" s="223"/>
      <c r="E14554" s="227"/>
      <c r="F14554" s="230"/>
      <c r="H14554" s="220"/>
      <c r="I14554" s="223"/>
    </row>
    <row r="14555" spans="1:9">
      <c r="A14555" s="230"/>
      <c r="B14555" s="230"/>
      <c r="C14555" s="231"/>
      <c r="D14555" s="223"/>
      <c r="E14555" s="227"/>
      <c r="F14555" s="230"/>
      <c r="H14555" s="220"/>
      <c r="I14555" s="223"/>
    </row>
    <row r="14556" spans="1:9">
      <c r="A14556" s="230"/>
      <c r="B14556" s="230"/>
      <c r="C14556" s="231"/>
      <c r="D14556" s="223"/>
      <c r="E14556" s="227"/>
      <c r="F14556" s="230"/>
      <c r="H14556" s="220"/>
      <c r="I14556" s="223"/>
    </row>
    <row r="14557" spans="1:9">
      <c r="A14557" s="230"/>
      <c r="B14557" s="230"/>
      <c r="C14557" s="231"/>
      <c r="D14557" s="223"/>
      <c r="E14557" s="227"/>
      <c r="F14557" s="230"/>
      <c r="H14557" s="220"/>
      <c r="I14557" s="223"/>
    </row>
    <row r="14558" spans="1:9">
      <c r="A14558" s="230"/>
      <c r="B14558" s="230"/>
      <c r="C14558" s="231"/>
      <c r="D14558" s="223"/>
      <c r="E14558" s="227"/>
      <c r="F14558" s="230"/>
      <c r="H14558" s="220"/>
      <c r="I14558" s="223"/>
    </row>
    <row r="14559" spans="1:9">
      <c r="A14559" s="230"/>
      <c r="B14559" s="230"/>
      <c r="C14559" s="231"/>
      <c r="D14559" s="223"/>
      <c r="E14559" s="227"/>
      <c r="F14559" s="230"/>
      <c r="H14559" s="220"/>
      <c r="I14559" s="223"/>
    </row>
    <row r="14560" spans="1:9">
      <c r="A14560" s="230"/>
      <c r="B14560" s="230"/>
      <c r="C14560" s="231"/>
      <c r="D14560" s="223"/>
      <c r="E14560" s="227"/>
      <c r="F14560" s="230"/>
      <c r="H14560" s="220"/>
      <c r="I14560" s="223"/>
    </row>
    <row r="14561" spans="1:9">
      <c r="A14561" s="230"/>
      <c r="B14561" s="230"/>
      <c r="C14561" s="231"/>
      <c r="D14561" s="223"/>
      <c r="E14561" s="227"/>
      <c r="F14561" s="230"/>
      <c r="H14561" s="220"/>
      <c r="I14561" s="223"/>
    </row>
    <row r="14562" spans="1:9">
      <c r="A14562" s="230"/>
      <c r="B14562" s="230"/>
      <c r="C14562" s="231"/>
      <c r="D14562" s="223"/>
      <c r="E14562" s="227"/>
      <c r="F14562" s="230"/>
      <c r="H14562" s="220"/>
      <c r="I14562" s="223"/>
    </row>
    <row r="14563" spans="1:9">
      <c r="A14563" s="230"/>
      <c r="B14563" s="230"/>
      <c r="C14563" s="231"/>
      <c r="D14563" s="223"/>
      <c r="E14563" s="227"/>
      <c r="F14563" s="230"/>
      <c r="H14563" s="220"/>
      <c r="I14563" s="223"/>
    </row>
    <row r="14564" spans="1:9">
      <c r="A14564" s="230"/>
      <c r="B14564" s="230"/>
      <c r="C14564" s="231"/>
      <c r="D14564" s="223"/>
      <c r="E14564" s="227"/>
      <c r="F14564" s="230"/>
      <c r="H14564" s="220"/>
      <c r="I14564" s="223"/>
    </row>
    <row r="14565" spans="1:9">
      <c r="A14565" s="230"/>
      <c r="B14565" s="230"/>
      <c r="C14565" s="231"/>
      <c r="D14565" s="223"/>
      <c r="E14565" s="227"/>
      <c r="F14565" s="230"/>
      <c r="H14565" s="220"/>
      <c r="I14565" s="223"/>
    </row>
    <row r="14566" spans="1:9">
      <c r="A14566" s="230"/>
      <c r="B14566" s="230"/>
      <c r="C14566" s="231"/>
      <c r="D14566" s="223"/>
      <c r="E14566" s="227"/>
      <c r="F14566" s="230"/>
      <c r="H14566" s="220"/>
      <c r="I14566" s="223"/>
    </row>
    <row r="14567" spans="1:9">
      <c r="A14567" s="230"/>
      <c r="B14567" s="230"/>
      <c r="C14567" s="231"/>
      <c r="D14567" s="223"/>
      <c r="E14567" s="227"/>
      <c r="F14567" s="230"/>
      <c r="H14567" s="220"/>
      <c r="I14567" s="223"/>
    </row>
    <row r="14568" spans="1:9">
      <c r="A14568" s="230"/>
      <c r="B14568" s="230"/>
      <c r="C14568" s="231"/>
      <c r="D14568" s="223"/>
      <c r="E14568" s="227"/>
      <c r="F14568" s="230"/>
      <c r="H14568" s="220"/>
      <c r="I14568" s="223"/>
    </row>
    <row r="14569" spans="1:9">
      <c r="A14569" s="230"/>
      <c r="B14569" s="230"/>
      <c r="C14569" s="231"/>
      <c r="D14569" s="223"/>
      <c r="E14569" s="227"/>
      <c r="F14569" s="230"/>
      <c r="H14569" s="220"/>
      <c r="I14569" s="223"/>
    </row>
    <row r="14570" spans="1:9">
      <c r="A14570" s="230"/>
      <c r="B14570" s="230"/>
      <c r="C14570" s="231"/>
      <c r="D14570" s="223"/>
      <c r="E14570" s="227"/>
      <c r="F14570" s="230"/>
      <c r="H14570" s="220"/>
      <c r="I14570" s="223"/>
    </row>
    <row r="14571" spans="1:9">
      <c r="A14571" s="230"/>
      <c r="B14571" s="230"/>
      <c r="C14571" s="231"/>
      <c r="D14571" s="223"/>
      <c r="E14571" s="227"/>
      <c r="F14571" s="230"/>
      <c r="H14571" s="220"/>
      <c r="I14571" s="223"/>
    </row>
    <row r="14572" spans="1:9">
      <c r="A14572" s="230"/>
      <c r="B14572" s="230"/>
      <c r="C14572" s="231"/>
      <c r="D14572" s="223"/>
      <c r="E14572" s="227"/>
      <c r="F14572" s="230"/>
      <c r="H14572" s="220"/>
      <c r="I14572" s="223"/>
    </row>
    <row r="14573" spans="1:9">
      <c r="A14573" s="230"/>
      <c r="B14573" s="230"/>
      <c r="C14573" s="231"/>
      <c r="D14573" s="223"/>
      <c r="E14573" s="227"/>
      <c r="F14573" s="230"/>
      <c r="H14573" s="220"/>
      <c r="I14573" s="223"/>
    </row>
    <row r="14574" spans="1:9">
      <c r="A14574" s="230"/>
      <c r="B14574" s="230"/>
      <c r="C14574" s="231"/>
      <c r="D14574" s="223"/>
      <c r="E14574" s="227"/>
      <c r="F14574" s="230"/>
      <c r="H14574" s="220"/>
      <c r="I14574" s="223"/>
    </row>
    <row r="14575" spans="1:9">
      <c r="A14575" s="230"/>
      <c r="B14575" s="230"/>
      <c r="C14575" s="231"/>
      <c r="D14575" s="223"/>
      <c r="E14575" s="227"/>
      <c r="F14575" s="230"/>
      <c r="H14575" s="220"/>
      <c r="I14575" s="223"/>
    </row>
    <row r="14576" spans="1:9">
      <c r="A14576" s="230"/>
      <c r="B14576" s="230"/>
      <c r="C14576" s="231"/>
      <c r="D14576" s="223"/>
      <c r="E14576" s="227"/>
      <c r="F14576" s="230"/>
      <c r="H14576" s="220"/>
      <c r="I14576" s="223"/>
    </row>
    <row r="14577" spans="1:9">
      <c r="A14577" s="230"/>
      <c r="B14577" s="230"/>
      <c r="C14577" s="231"/>
      <c r="D14577" s="223"/>
      <c r="E14577" s="227"/>
      <c r="F14577" s="230"/>
      <c r="H14577" s="220"/>
      <c r="I14577" s="223"/>
    </row>
    <row r="14578" spans="1:9">
      <c r="A14578" s="230"/>
      <c r="B14578" s="230"/>
      <c r="C14578" s="231"/>
      <c r="D14578" s="223"/>
      <c r="E14578" s="227"/>
      <c r="F14578" s="230"/>
      <c r="H14578" s="220"/>
      <c r="I14578" s="223"/>
    </row>
    <row r="14579" spans="1:9">
      <c r="A14579" s="230"/>
      <c r="B14579" s="230"/>
      <c r="C14579" s="231"/>
      <c r="D14579" s="223"/>
      <c r="E14579" s="227"/>
      <c r="F14579" s="230"/>
      <c r="H14579" s="220"/>
      <c r="I14579" s="223"/>
    </row>
    <row r="14580" spans="1:9">
      <c r="A14580" s="230"/>
      <c r="B14580" s="230"/>
      <c r="C14580" s="231"/>
      <c r="D14580" s="223"/>
      <c r="E14580" s="227"/>
      <c r="F14580" s="230"/>
      <c r="H14580" s="220"/>
      <c r="I14580" s="223"/>
    </row>
    <row r="14581" spans="1:9">
      <c r="A14581" s="230"/>
      <c r="B14581" s="230"/>
      <c r="C14581" s="231"/>
      <c r="D14581" s="223"/>
      <c r="E14581" s="227"/>
      <c r="F14581" s="230"/>
      <c r="H14581" s="220"/>
      <c r="I14581" s="223"/>
    </row>
    <row r="14582" spans="1:9">
      <c r="A14582" s="230"/>
      <c r="B14582" s="230"/>
      <c r="C14582" s="231"/>
      <c r="D14582" s="223"/>
      <c r="E14582" s="227"/>
      <c r="F14582" s="230"/>
      <c r="H14582" s="220"/>
      <c r="I14582" s="223"/>
    </row>
    <row r="14583" spans="1:9">
      <c r="A14583" s="230"/>
      <c r="B14583" s="230"/>
      <c r="C14583" s="231"/>
      <c r="D14583" s="223"/>
      <c r="E14583" s="227"/>
      <c r="F14583" s="230"/>
      <c r="H14583" s="220"/>
      <c r="I14583" s="223"/>
    </row>
    <row r="14584" spans="1:9">
      <c r="A14584" s="230"/>
      <c r="B14584" s="230"/>
      <c r="C14584" s="231"/>
      <c r="D14584" s="223"/>
      <c r="E14584" s="227"/>
      <c r="F14584" s="230"/>
      <c r="H14584" s="220"/>
      <c r="I14584" s="223"/>
    </row>
    <row r="14585" spans="1:9">
      <c r="A14585" s="230"/>
      <c r="B14585" s="230"/>
      <c r="C14585" s="231"/>
      <c r="D14585" s="223"/>
      <c r="E14585" s="227"/>
      <c r="F14585" s="230"/>
      <c r="H14585" s="220"/>
      <c r="I14585" s="223"/>
    </row>
    <row r="14586" spans="1:9">
      <c r="A14586" s="230"/>
      <c r="B14586" s="230"/>
      <c r="C14586" s="231"/>
      <c r="D14586" s="223"/>
      <c r="E14586" s="227"/>
      <c r="F14586" s="230"/>
      <c r="H14586" s="220"/>
      <c r="I14586" s="223"/>
    </row>
    <row r="14587" spans="1:9">
      <c r="A14587" s="230"/>
      <c r="B14587" s="230"/>
      <c r="C14587" s="231"/>
      <c r="D14587" s="223"/>
      <c r="E14587" s="227"/>
      <c r="F14587" s="230"/>
      <c r="H14587" s="220"/>
      <c r="I14587" s="223"/>
    </row>
    <row r="14588" spans="1:9">
      <c r="A14588" s="230"/>
      <c r="B14588" s="230"/>
      <c r="C14588" s="231"/>
      <c r="D14588" s="223"/>
      <c r="E14588" s="227"/>
      <c r="F14588" s="230"/>
      <c r="H14588" s="220"/>
      <c r="I14588" s="223"/>
    </row>
    <row r="14589" spans="1:9">
      <c r="A14589" s="230"/>
      <c r="B14589" s="230"/>
      <c r="C14589" s="231"/>
      <c r="D14589" s="223"/>
      <c r="E14589" s="227"/>
      <c r="F14589" s="230"/>
      <c r="H14589" s="220"/>
      <c r="I14589" s="223"/>
    </row>
    <row r="14590" spans="1:9">
      <c r="A14590" s="230"/>
      <c r="B14590" s="230"/>
      <c r="C14590" s="231"/>
      <c r="D14590" s="223"/>
      <c r="E14590" s="227"/>
      <c r="F14590" s="230"/>
      <c r="H14590" s="220"/>
      <c r="I14590" s="223"/>
    </row>
    <row r="14591" spans="1:9">
      <c r="A14591" s="230"/>
      <c r="B14591" s="230"/>
      <c r="C14591" s="231"/>
      <c r="D14591" s="223"/>
      <c r="E14591" s="227"/>
      <c r="F14591" s="230"/>
      <c r="H14591" s="220"/>
      <c r="I14591" s="223"/>
    </row>
    <row r="14592" spans="1:9">
      <c r="A14592" s="230"/>
      <c r="B14592" s="230"/>
      <c r="C14592" s="231"/>
      <c r="D14592" s="223"/>
      <c r="E14592" s="227"/>
      <c r="F14592" s="230"/>
      <c r="H14592" s="220"/>
      <c r="I14592" s="223"/>
    </row>
    <row r="14593" spans="1:9">
      <c r="A14593" s="230"/>
      <c r="B14593" s="230"/>
      <c r="C14593" s="231"/>
      <c r="D14593" s="223"/>
      <c r="E14593" s="227"/>
      <c r="F14593" s="230"/>
      <c r="H14593" s="220"/>
      <c r="I14593" s="223"/>
    </row>
    <row r="14594" spans="1:9">
      <c r="A14594" s="230"/>
      <c r="B14594" s="230"/>
      <c r="C14594" s="231"/>
      <c r="D14594" s="223"/>
      <c r="E14594" s="227"/>
      <c r="F14594" s="230"/>
      <c r="H14594" s="220"/>
      <c r="I14594" s="223"/>
    </row>
    <row r="14595" spans="1:9">
      <c r="A14595" s="230"/>
      <c r="B14595" s="230"/>
      <c r="C14595" s="231"/>
      <c r="D14595" s="223"/>
      <c r="E14595" s="227"/>
      <c r="F14595" s="230"/>
      <c r="H14595" s="220"/>
      <c r="I14595" s="223"/>
    </row>
    <row r="14596" spans="1:9">
      <c r="A14596" s="230"/>
      <c r="B14596" s="230"/>
      <c r="C14596" s="231"/>
      <c r="D14596" s="223"/>
      <c r="E14596" s="227"/>
      <c r="F14596" s="230"/>
      <c r="H14596" s="220"/>
      <c r="I14596" s="223"/>
    </row>
    <row r="14597" spans="1:9">
      <c r="A14597" s="230"/>
      <c r="B14597" s="230"/>
      <c r="C14597" s="231"/>
      <c r="D14597" s="223"/>
      <c r="E14597" s="227"/>
      <c r="F14597" s="230"/>
      <c r="H14597" s="220"/>
      <c r="I14597" s="223"/>
    </row>
    <row r="14598" spans="1:9">
      <c r="A14598" s="230"/>
      <c r="B14598" s="230"/>
      <c r="C14598" s="231"/>
      <c r="D14598" s="223"/>
      <c r="E14598" s="227"/>
      <c r="F14598" s="230"/>
      <c r="H14598" s="220"/>
      <c r="I14598" s="223"/>
    </row>
    <row r="14599" spans="1:9">
      <c r="A14599" s="230"/>
      <c r="B14599" s="230"/>
      <c r="C14599" s="231"/>
      <c r="D14599" s="223"/>
      <c r="E14599" s="227"/>
      <c r="F14599" s="230"/>
      <c r="H14599" s="220"/>
      <c r="I14599" s="223"/>
    </row>
    <row r="14600" spans="1:9">
      <c r="A14600" s="230"/>
      <c r="B14600" s="230"/>
      <c r="C14600" s="231"/>
      <c r="D14600" s="223"/>
      <c r="E14600" s="227"/>
      <c r="F14600" s="230"/>
      <c r="H14600" s="220"/>
      <c r="I14600" s="223"/>
    </row>
    <row r="14601" spans="1:9">
      <c r="A14601" s="230"/>
      <c r="B14601" s="230"/>
      <c r="C14601" s="231"/>
      <c r="D14601" s="223"/>
      <c r="E14601" s="227"/>
      <c r="F14601" s="230"/>
      <c r="H14601" s="220"/>
      <c r="I14601" s="223"/>
    </row>
    <row r="14602" spans="1:9">
      <c r="A14602" s="230"/>
      <c r="B14602" s="230"/>
      <c r="C14602" s="231"/>
      <c r="D14602" s="223"/>
      <c r="E14602" s="227"/>
      <c r="F14602" s="230"/>
      <c r="H14602" s="220"/>
      <c r="I14602" s="223"/>
    </row>
    <row r="14603" spans="1:9">
      <c r="A14603" s="230"/>
      <c r="B14603" s="230"/>
      <c r="C14603" s="231"/>
      <c r="D14603" s="223"/>
      <c r="E14603" s="227"/>
      <c r="F14603" s="230"/>
      <c r="H14603" s="220"/>
      <c r="I14603" s="223"/>
    </row>
    <row r="14604" spans="1:9">
      <c r="A14604" s="230"/>
      <c r="B14604" s="230"/>
      <c r="C14604" s="231"/>
      <c r="D14604" s="223"/>
      <c r="E14604" s="227"/>
      <c r="F14604" s="230"/>
      <c r="H14604" s="220"/>
      <c r="I14604" s="223"/>
    </row>
    <row r="14605" spans="1:9">
      <c r="A14605" s="230"/>
      <c r="B14605" s="230"/>
      <c r="C14605" s="231"/>
      <c r="D14605" s="223"/>
      <c r="E14605" s="227"/>
      <c r="F14605" s="230"/>
      <c r="H14605" s="220"/>
      <c r="I14605" s="223"/>
    </row>
    <row r="14606" spans="1:9">
      <c r="A14606" s="230"/>
      <c r="B14606" s="230"/>
      <c r="C14606" s="231"/>
      <c r="D14606" s="223"/>
      <c r="E14606" s="227"/>
      <c r="F14606" s="230"/>
      <c r="H14606" s="220"/>
      <c r="I14606" s="223"/>
    </row>
    <row r="14607" spans="1:9">
      <c r="A14607" s="230"/>
      <c r="B14607" s="230"/>
      <c r="C14607" s="231"/>
      <c r="D14607" s="223"/>
      <c r="E14607" s="227"/>
      <c r="F14607" s="230"/>
      <c r="H14607" s="220"/>
      <c r="I14607" s="223"/>
    </row>
    <row r="14608" spans="1:9">
      <c r="A14608" s="230"/>
      <c r="B14608" s="230"/>
      <c r="C14608" s="231"/>
      <c r="D14608" s="223"/>
      <c r="E14608" s="227"/>
      <c r="F14608" s="230"/>
      <c r="H14608" s="220"/>
      <c r="I14608" s="223"/>
    </row>
    <row r="14609" spans="1:9">
      <c r="A14609" s="230"/>
      <c r="B14609" s="230"/>
      <c r="C14609" s="231"/>
      <c r="D14609" s="223"/>
      <c r="E14609" s="227"/>
      <c r="F14609" s="230"/>
      <c r="H14609" s="220"/>
      <c r="I14609" s="223"/>
    </row>
    <row r="14610" spans="1:9">
      <c r="A14610" s="230"/>
      <c r="B14610" s="230"/>
      <c r="C14610" s="231"/>
      <c r="D14610" s="223"/>
      <c r="E14610" s="227"/>
      <c r="F14610" s="230"/>
      <c r="H14610" s="220"/>
      <c r="I14610" s="223"/>
    </row>
    <row r="14611" spans="1:9">
      <c r="A14611" s="230"/>
      <c r="B14611" s="230"/>
      <c r="C14611" s="231"/>
      <c r="D14611" s="223"/>
      <c r="E14611" s="227"/>
      <c r="F14611" s="230"/>
      <c r="H14611" s="220"/>
      <c r="I14611" s="223"/>
    </row>
    <row r="14612" spans="1:9">
      <c r="A14612" s="230"/>
      <c r="B14612" s="230"/>
      <c r="C14612" s="231"/>
      <c r="D14612" s="223"/>
      <c r="E14612" s="227"/>
      <c r="F14612" s="230"/>
      <c r="H14612" s="220"/>
      <c r="I14612" s="223"/>
    </row>
    <row r="14613" spans="1:9">
      <c r="A14613" s="230"/>
      <c r="B14613" s="230"/>
      <c r="C14613" s="231"/>
      <c r="D14613" s="223"/>
      <c r="E14613" s="227"/>
      <c r="F14613" s="230"/>
      <c r="H14613" s="220"/>
      <c r="I14613" s="223"/>
    </row>
    <row r="14614" spans="1:9">
      <c r="A14614" s="230"/>
      <c r="B14614" s="230"/>
      <c r="C14614" s="231"/>
      <c r="D14614" s="223"/>
      <c r="E14614" s="227"/>
      <c r="F14614" s="230"/>
      <c r="H14614" s="220"/>
      <c r="I14614" s="223"/>
    </row>
    <row r="14615" spans="1:9">
      <c r="A14615" s="230"/>
      <c r="B14615" s="230"/>
      <c r="C14615" s="231"/>
      <c r="D14615" s="223"/>
      <c r="E14615" s="227"/>
      <c r="F14615" s="230"/>
      <c r="H14615" s="220"/>
      <c r="I14615" s="223"/>
    </row>
    <row r="14616" spans="1:9">
      <c r="A14616" s="230"/>
      <c r="B14616" s="230"/>
      <c r="C14616" s="231"/>
      <c r="D14616" s="223"/>
      <c r="E14616" s="227"/>
      <c r="F14616" s="230"/>
      <c r="H14616" s="220"/>
      <c r="I14616" s="223"/>
    </row>
    <row r="14617" spans="1:9">
      <c r="A14617" s="230"/>
      <c r="B14617" s="230"/>
      <c r="C14617" s="231"/>
      <c r="D14617" s="223"/>
      <c r="E14617" s="227"/>
      <c r="F14617" s="230"/>
      <c r="H14617" s="220"/>
      <c r="I14617" s="223"/>
    </row>
    <row r="14618" spans="1:9">
      <c r="A14618" s="230"/>
      <c r="B14618" s="230"/>
      <c r="C14618" s="231"/>
      <c r="D14618" s="223"/>
      <c r="E14618" s="227"/>
      <c r="F14618" s="230"/>
      <c r="H14618" s="220"/>
      <c r="I14618" s="223"/>
    </row>
    <row r="14619" spans="1:9">
      <c r="A14619" s="230"/>
      <c r="B14619" s="230"/>
      <c r="C14619" s="231"/>
      <c r="D14619" s="223"/>
      <c r="E14619" s="227"/>
      <c r="F14619" s="230"/>
      <c r="H14619" s="220"/>
      <c r="I14619" s="223"/>
    </row>
    <row r="14620" spans="1:9">
      <c r="A14620" s="230"/>
      <c r="B14620" s="230"/>
      <c r="C14620" s="231"/>
      <c r="D14620" s="223"/>
      <c r="E14620" s="227"/>
      <c r="F14620" s="230"/>
      <c r="H14620" s="220"/>
      <c r="I14620" s="223"/>
    </row>
    <row r="14621" spans="1:9">
      <c r="A14621" s="230"/>
      <c r="B14621" s="230"/>
      <c r="C14621" s="231"/>
      <c r="D14621" s="223"/>
      <c r="E14621" s="227"/>
      <c r="F14621" s="230"/>
      <c r="H14621" s="220"/>
      <c r="I14621" s="223"/>
    </row>
    <row r="14622" spans="1:9">
      <c r="A14622" s="230"/>
      <c r="B14622" s="230"/>
      <c r="C14622" s="231"/>
      <c r="D14622" s="223"/>
      <c r="E14622" s="227"/>
      <c r="F14622" s="230"/>
      <c r="H14622" s="220"/>
      <c r="I14622" s="223"/>
    </row>
    <row r="14623" spans="1:9">
      <c r="A14623" s="230"/>
      <c r="B14623" s="230"/>
      <c r="C14623" s="231"/>
      <c r="D14623" s="223"/>
      <c r="E14623" s="227"/>
      <c r="F14623" s="230"/>
      <c r="H14623" s="220"/>
      <c r="I14623" s="223"/>
    </row>
    <row r="14624" spans="1:9">
      <c r="A14624" s="230"/>
      <c r="B14624" s="230"/>
      <c r="C14624" s="231"/>
      <c r="D14624" s="223"/>
      <c r="E14624" s="227"/>
      <c r="F14624" s="230"/>
      <c r="H14624" s="220"/>
      <c r="I14624" s="223"/>
    </row>
    <row r="14625" spans="1:9">
      <c r="A14625" s="230"/>
      <c r="B14625" s="230"/>
      <c r="C14625" s="231"/>
      <c r="D14625" s="223"/>
      <c r="E14625" s="227"/>
      <c r="F14625" s="230"/>
      <c r="H14625" s="220"/>
      <c r="I14625" s="223"/>
    </row>
    <row r="14626" spans="1:9">
      <c r="A14626" s="230"/>
      <c r="B14626" s="230"/>
      <c r="C14626" s="231"/>
      <c r="D14626" s="223"/>
      <c r="E14626" s="227"/>
      <c r="F14626" s="230"/>
      <c r="H14626" s="220"/>
      <c r="I14626" s="223"/>
    </row>
    <row r="14627" spans="1:9">
      <c r="A14627" s="230"/>
      <c r="B14627" s="230"/>
      <c r="C14627" s="231"/>
      <c r="D14627" s="223"/>
      <c r="E14627" s="227"/>
      <c r="F14627" s="230"/>
      <c r="H14627" s="220"/>
      <c r="I14627" s="223"/>
    </row>
    <row r="14628" spans="1:9">
      <c r="A14628" s="230"/>
      <c r="B14628" s="230"/>
      <c r="C14628" s="231"/>
      <c r="D14628" s="223"/>
      <c r="E14628" s="227"/>
      <c r="F14628" s="230"/>
      <c r="H14628" s="220"/>
      <c r="I14628" s="223"/>
    </row>
    <row r="14629" spans="1:9">
      <c r="A14629" s="230"/>
      <c r="B14629" s="230"/>
      <c r="C14629" s="231"/>
      <c r="D14629" s="223"/>
      <c r="E14629" s="227"/>
      <c r="F14629" s="230"/>
      <c r="H14629" s="220"/>
      <c r="I14629" s="223"/>
    </row>
    <row r="14630" spans="1:9">
      <c r="A14630" s="230"/>
      <c r="B14630" s="230"/>
      <c r="C14630" s="231"/>
      <c r="D14630" s="223"/>
      <c r="E14630" s="227"/>
      <c r="F14630" s="230"/>
      <c r="H14630" s="220"/>
      <c r="I14630" s="223"/>
    </row>
    <row r="14631" spans="1:9">
      <c r="A14631" s="230"/>
      <c r="B14631" s="230"/>
      <c r="C14631" s="231"/>
      <c r="D14631" s="223"/>
      <c r="E14631" s="227"/>
      <c r="F14631" s="230"/>
      <c r="H14631" s="220"/>
      <c r="I14631" s="223"/>
    </row>
    <row r="14632" spans="1:9">
      <c r="A14632" s="230"/>
      <c r="B14632" s="230"/>
      <c r="C14632" s="231"/>
      <c r="D14632" s="223"/>
      <c r="E14632" s="227"/>
      <c r="F14632" s="230"/>
      <c r="H14632" s="220"/>
      <c r="I14632" s="223"/>
    </row>
    <row r="14633" spans="1:9">
      <c r="A14633" s="230"/>
      <c r="B14633" s="230"/>
      <c r="C14633" s="231"/>
      <c r="D14633" s="223"/>
      <c r="E14633" s="227"/>
      <c r="F14633" s="230"/>
      <c r="H14633" s="220"/>
      <c r="I14633" s="223"/>
    </row>
    <row r="14634" spans="1:9">
      <c r="A14634" s="230"/>
      <c r="B14634" s="230"/>
      <c r="C14634" s="231"/>
      <c r="D14634" s="223"/>
      <c r="E14634" s="227"/>
      <c r="F14634" s="230"/>
      <c r="H14634" s="220"/>
      <c r="I14634" s="223"/>
    </row>
    <row r="14635" spans="1:9">
      <c r="A14635" s="230"/>
      <c r="B14635" s="230"/>
      <c r="C14635" s="231"/>
      <c r="D14635" s="223"/>
      <c r="E14635" s="227"/>
      <c r="F14635" s="230"/>
      <c r="H14635" s="220"/>
      <c r="I14635" s="223"/>
    </row>
    <row r="14636" spans="1:9">
      <c r="A14636" s="230"/>
      <c r="B14636" s="230"/>
      <c r="C14636" s="231"/>
      <c r="D14636" s="223"/>
      <c r="E14636" s="227"/>
      <c r="F14636" s="230"/>
      <c r="H14636" s="220"/>
      <c r="I14636" s="223"/>
    </row>
    <row r="14637" spans="1:9">
      <c r="A14637" s="230"/>
      <c r="B14637" s="230"/>
      <c r="C14637" s="231"/>
      <c r="D14637" s="223"/>
      <c r="E14637" s="227"/>
      <c r="F14637" s="230"/>
      <c r="H14637" s="220"/>
      <c r="I14637" s="223"/>
    </row>
    <row r="14638" spans="1:9">
      <c r="A14638" s="230"/>
      <c r="B14638" s="230"/>
      <c r="C14638" s="231"/>
      <c r="D14638" s="223"/>
      <c r="E14638" s="227"/>
      <c r="F14638" s="230"/>
      <c r="H14638" s="220"/>
      <c r="I14638" s="223"/>
    </row>
    <row r="14639" spans="1:9">
      <c r="A14639" s="230"/>
      <c r="B14639" s="230"/>
      <c r="C14639" s="231"/>
      <c r="D14639" s="223"/>
      <c r="E14639" s="227"/>
      <c r="F14639" s="230"/>
      <c r="H14639" s="220"/>
      <c r="I14639" s="223"/>
    </row>
    <row r="14640" spans="1:9">
      <c r="A14640" s="230"/>
      <c r="B14640" s="230"/>
      <c r="C14640" s="231"/>
      <c r="D14640" s="223"/>
      <c r="E14640" s="227"/>
      <c r="F14640" s="230"/>
      <c r="H14640" s="220"/>
      <c r="I14640" s="223"/>
    </row>
    <row r="14641" spans="1:9">
      <c r="A14641" s="230"/>
      <c r="B14641" s="230"/>
      <c r="C14641" s="231"/>
      <c r="D14641" s="223"/>
      <c r="E14641" s="227"/>
      <c r="F14641" s="230"/>
      <c r="H14641" s="220"/>
      <c r="I14641" s="223"/>
    </row>
    <row r="14642" spans="1:9">
      <c r="A14642" s="230"/>
      <c r="B14642" s="230"/>
      <c r="C14642" s="231"/>
      <c r="D14642" s="223"/>
      <c r="E14642" s="227"/>
      <c r="F14642" s="230"/>
      <c r="H14642" s="220"/>
      <c r="I14642" s="223"/>
    </row>
    <row r="14643" spans="1:9">
      <c r="A14643" s="230"/>
      <c r="B14643" s="230"/>
      <c r="C14643" s="231"/>
      <c r="D14643" s="223"/>
      <c r="E14643" s="227"/>
      <c r="F14643" s="230"/>
      <c r="H14643" s="220"/>
      <c r="I14643" s="223"/>
    </row>
    <row r="14644" spans="1:9">
      <c r="A14644" s="230"/>
      <c r="B14644" s="230"/>
      <c r="C14644" s="231"/>
      <c r="D14644" s="223"/>
      <c r="E14644" s="227"/>
      <c r="F14644" s="230"/>
      <c r="H14644" s="220"/>
      <c r="I14644" s="223"/>
    </row>
    <row r="14645" spans="1:9">
      <c r="A14645" s="230"/>
      <c r="B14645" s="230"/>
      <c r="C14645" s="231"/>
      <c r="D14645" s="223"/>
      <c r="E14645" s="227"/>
      <c r="F14645" s="230"/>
      <c r="H14645" s="220"/>
      <c r="I14645" s="223"/>
    </row>
    <row r="14646" spans="1:9">
      <c r="A14646" s="230"/>
      <c r="B14646" s="230"/>
      <c r="C14646" s="231"/>
      <c r="D14646" s="223"/>
      <c r="E14646" s="227"/>
      <c r="F14646" s="230"/>
      <c r="H14646" s="220"/>
      <c r="I14646" s="223"/>
    </row>
    <row r="14647" spans="1:9">
      <c r="A14647" s="230"/>
      <c r="B14647" s="230"/>
      <c r="C14647" s="231"/>
      <c r="D14647" s="223"/>
      <c r="E14647" s="227"/>
      <c r="F14647" s="230"/>
      <c r="H14647" s="220"/>
      <c r="I14647" s="223"/>
    </row>
    <row r="14648" spans="1:9">
      <c r="A14648" s="230"/>
      <c r="B14648" s="230"/>
      <c r="C14648" s="231"/>
      <c r="D14648" s="223"/>
      <c r="E14648" s="227"/>
      <c r="F14648" s="230"/>
      <c r="H14648" s="220"/>
      <c r="I14648" s="223"/>
    </row>
    <row r="14649" spans="1:9">
      <c r="A14649" s="230"/>
      <c r="B14649" s="230"/>
      <c r="C14649" s="231"/>
      <c r="D14649" s="223"/>
      <c r="E14649" s="227"/>
      <c r="F14649" s="230"/>
      <c r="H14649" s="220"/>
      <c r="I14649" s="223"/>
    </row>
    <row r="14650" spans="1:9">
      <c r="A14650" s="230"/>
      <c r="B14650" s="230"/>
      <c r="C14650" s="231"/>
      <c r="D14650" s="223"/>
      <c r="E14650" s="227"/>
      <c r="F14650" s="230"/>
      <c r="H14650" s="220"/>
      <c r="I14650" s="223"/>
    </row>
    <row r="14651" spans="1:9">
      <c r="A14651" s="230"/>
      <c r="B14651" s="230"/>
      <c r="C14651" s="231"/>
      <c r="D14651" s="223"/>
      <c r="E14651" s="227"/>
      <c r="F14651" s="230"/>
      <c r="H14651" s="220"/>
      <c r="I14651" s="223"/>
    </row>
    <row r="14652" spans="1:9">
      <c r="A14652" s="230"/>
      <c r="B14652" s="230"/>
      <c r="C14652" s="231"/>
      <c r="D14652" s="223"/>
      <c r="E14652" s="227"/>
      <c r="F14652" s="230"/>
      <c r="H14652" s="220"/>
      <c r="I14652" s="223"/>
    </row>
    <row r="14653" spans="1:9">
      <c r="A14653" s="230"/>
      <c r="B14653" s="230"/>
      <c r="C14653" s="231"/>
      <c r="D14653" s="223"/>
      <c r="E14653" s="227"/>
      <c r="F14653" s="230"/>
      <c r="H14653" s="220"/>
      <c r="I14653" s="223"/>
    </row>
    <row r="14654" spans="1:9">
      <c r="A14654" s="230"/>
      <c r="B14654" s="230"/>
      <c r="C14654" s="231"/>
      <c r="D14654" s="223"/>
      <c r="E14654" s="227"/>
      <c r="F14654" s="230"/>
      <c r="H14654" s="220"/>
      <c r="I14654" s="223"/>
    </row>
    <row r="14655" spans="1:9">
      <c r="A14655" s="230"/>
      <c r="B14655" s="230"/>
      <c r="C14655" s="231"/>
      <c r="D14655" s="223"/>
      <c r="E14655" s="227"/>
      <c r="F14655" s="230"/>
      <c r="H14655" s="220"/>
      <c r="I14655" s="223"/>
    </row>
    <row r="14656" spans="1:9">
      <c r="A14656" s="230"/>
      <c r="B14656" s="230"/>
      <c r="C14656" s="231"/>
      <c r="D14656" s="223"/>
      <c r="E14656" s="227"/>
      <c r="F14656" s="230"/>
      <c r="H14656" s="220"/>
      <c r="I14656" s="223"/>
    </row>
    <row r="14657" spans="1:9">
      <c r="A14657" s="230"/>
      <c r="B14657" s="230"/>
      <c r="C14657" s="231"/>
      <c r="D14657" s="223"/>
      <c r="E14657" s="227"/>
      <c r="F14657" s="230"/>
      <c r="H14657" s="220"/>
      <c r="I14657" s="223"/>
    </row>
    <row r="14658" spans="1:9">
      <c r="A14658" s="230"/>
      <c r="B14658" s="230"/>
      <c r="C14658" s="231"/>
      <c r="D14658" s="223"/>
      <c r="E14658" s="227"/>
      <c r="F14658" s="230"/>
      <c r="H14658" s="220"/>
      <c r="I14658" s="223"/>
    </row>
    <row r="14659" spans="1:9">
      <c r="A14659" s="230"/>
      <c r="B14659" s="230"/>
      <c r="C14659" s="231"/>
      <c r="D14659" s="223"/>
      <c r="E14659" s="227"/>
      <c r="F14659" s="230"/>
      <c r="H14659" s="220"/>
      <c r="I14659" s="223"/>
    </row>
    <row r="14660" spans="1:9">
      <c r="A14660" s="230"/>
      <c r="B14660" s="230"/>
      <c r="C14660" s="231"/>
      <c r="D14660" s="223"/>
      <c r="E14660" s="227"/>
      <c r="F14660" s="230"/>
      <c r="H14660" s="220"/>
      <c r="I14660" s="223"/>
    </row>
    <row r="14661" spans="1:9">
      <c r="A14661" s="230"/>
      <c r="B14661" s="230"/>
      <c r="C14661" s="231"/>
      <c r="D14661" s="223"/>
      <c r="E14661" s="227"/>
      <c r="F14661" s="230"/>
      <c r="H14661" s="220"/>
      <c r="I14661" s="223"/>
    </row>
    <row r="14662" spans="1:9">
      <c r="A14662" s="230"/>
      <c r="B14662" s="230"/>
      <c r="C14662" s="231"/>
      <c r="D14662" s="223"/>
      <c r="E14662" s="227"/>
      <c r="F14662" s="230"/>
      <c r="H14662" s="220"/>
      <c r="I14662" s="223"/>
    </row>
    <row r="14663" spans="1:9">
      <c r="A14663" s="230"/>
      <c r="B14663" s="230"/>
      <c r="C14663" s="231"/>
      <c r="D14663" s="223"/>
      <c r="E14663" s="227"/>
      <c r="F14663" s="230"/>
      <c r="H14663" s="220"/>
      <c r="I14663" s="223"/>
    </row>
    <row r="14664" spans="1:9">
      <c r="A14664" s="230"/>
      <c r="B14664" s="230"/>
      <c r="C14664" s="231"/>
      <c r="D14664" s="223"/>
      <c r="E14664" s="227"/>
      <c r="F14664" s="230"/>
      <c r="H14664" s="220"/>
      <c r="I14664" s="223"/>
    </row>
    <row r="14665" spans="1:9">
      <c r="A14665" s="230"/>
      <c r="B14665" s="230"/>
      <c r="C14665" s="231"/>
      <c r="D14665" s="223"/>
      <c r="E14665" s="227"/>
      <c r="F14665" s="230"/>
      <c r="H14665" s="220"/>
      <c r="I14665" s="223"/>
    </row>
    <row r="14666" spans="1:9">
      <c r="A14666" s="230"/>
      <c r="B14666" s="230"/>
      <c r="C14666" s="231"/>
      <c r="D14666" s="223"/>
      <c r="E14666" s="227"/>
      <c r="F14666" s="230"/>
      <c r="H14666" s="220"/>
      <c r="I14666" s="223"/>
    </row>
    <row r="14667" spans="1:9">
      <c r="A14667" s="230"/>
      <c r="B14667" s="230"/>
      <c r="C14667" s="231"/>
      <c r="D14667" s="223"/>
      <c r="E14667" s="227"/>
      <c r="F14667" s="230"/>
      <c r="H14667" s="220"/>
      <c r="I14667" s="223"/>
    </row>
    <row r="14668" spans="1:9">
      <c r="A14668" s="230"/>
      <c r="B14668" s="230"/>
      <c r="C14668" s="231"/>
      <c r="D14668" s="223"/>
      <c r="E14668" s="227"/>
      <c r="F14668" s="230"/>
      <c r="H14668" s="220"/>
      <c r="I14668" s="223"/>
    </row>
    <row r="14669" spans="1:9">
      <c r="A14669" s="230"/>
      <c r="B14669" s="230"/>
      <c r="C14669" s="231"/>
      <c r="D14669" s="223"/>
      <c r="E14669" s="227"/>
      <c r="F14669" s="230"/>
      <c r="H14669" s="220"/>
      <c r="I14669" s="223"/>
    </row>
    <row r="14670" spans="1:9">
      <c r="A14670" s="230"/>
      <c r="B14670" s="230"/>
      <c r="C14670" s="231"/>
      <c r="D14670" s="223"/>
      <c r="E14670" s="227"/>
      <c r="F14670" s="230"/>
      <c r="H14670" s="220"/>
      <c r="I14670" s="223"/>
    </row>
    <row r="14671" spans="1:9">
      <c r="A14671" s="230"/>
      <c r="B14671" s="230"/>
      <c r="C14671" s="231"/>
      <c r="D14671" s="223"/>
      <c r="E14671" s="227"/>
      <c r="F14671" s="230"/>
      <c r="H14671" s="220"/>
      <c r="I14671" s="223"/>
    </row>
    <row r="14672" spans="1:9">
      <c r="A14672" s="230"/>
      <c r="B14672" s="230"/>
      <c r="C14672" s="231"/>
      <c r="D14672" s="223"/>
      <c r="E14672" s="227"/>
      <c r="F14672" s="230"/>
      <c r="H14672" s="220"/>
      <c r="I14672" s="223"/>
    </row>
    <row r="14673" spans="1:9">
      <c r="A14673" s="230"/>
      <c r="B14673" s="230"/>
      <c r="C14673" s="231"/>
      <c r="D14673" s="223"/>
      <c r="E14673" s="227"/>
      <c r="F14673" s="230"/>
      <c r="H14673" s="220"/>
      <c r="I14673" s="223"/>
    </row>
    <row r="14674" spans="1:9">
      <c r="A14674" s="230"/>
      <c r="B14674" s="230"/>
      <c r="C14674" s="231"/>
      <c r="D14674" s="223"/>
      <c r="E14674" s="227"/>
      <c r="F14674" s="230"/>
      <c r="H14674" s="220"/>
      <c r="I14674" s="223"/>
    </row>
    <row r="14675" spans="1:9">
      <c r="A14675" s="230"/>
      <c r="B14675" s="230"/>
      <c r="C14675" s="231"/>
      <c r="D14675" s="223"/>
      <c r="E14675" s="227"/>
      <c r="F14675" s="230"/>
      <c r="H14675" s="220"/>
      <c r="I14675" s="223"/>
    </row>
    <row r="14676" spans="1:9">
      <c r="A14676" s="230"/>
      <c r="B14676" s="230"/>
      <c r="C14676" s="231"/>
      <c r="D14676" s="223"/>
      <c r="E14676" s="227"/>
      <c r="F14676" s="230"/>
      <c r="H14676" s="220"/>
      <c r="I14676" s="223"/>
    </row>
    <row r="14677" spans="1:9">
      <c r="A14677" s="230"/>
      <c r="B14677" s="230"/>
      <c r="C14677" s="231"/>
      <c r="D14677" s="223"/>
      <c r="E14677" s="227"/>
      <c r="F14677" s="230"/>
      <c r="H14677" s="220"/>
      <c r="I14677" s="223"/>
    </row>
    <row r="14678" spans="1:9">
      <c r="A14678" s="230"/>
      <c r="B14678" s="230"/>
      <c r="C14678" s="231"/>
      <c r="D14678" s="223"/>
      <c r="E14678" s="227"/>
      <c r="F14678" s="230"/>
      <c r="H14678" s="220"/>
      <c r="I14678" s="223"/>
    </row>
    <row r="14679" spans="1:9">
      <c r="A14679" s="230"/>
      <c r="B14679" s="230"/>
      <c r="C14679" s="231"/>
      <c r="D14679" s="223"/>
      <c r="E14679" s="227"/>
      <c r="F14679" s="230"/>
      <c r="H14679" s="220"/>
      <c r="I14679" s="223"/>
    </row>
    <row r="14680" spans="1:9">
      <c r="A14680" s="230"/>
      <c r="B14680" s="230"/>
      <c r="C14680" s="231"/>
      <c r="D14680" s="223"/>
      <c r="E14680" s="227"/>
      <c r="F14680" s="230"/>
      <c r="H14680" s="220"/>
      <c r="I14680" s="223"/>
    </row>
    <row r="14681" spans="1:9">
      <c r="A14681" s="230"/>
      <c r="B14681" s="230"/>
      <c r="C14681" s="231"/>
      <c r="D14681" s="223"/>
      <c r="E14681" s="227"/>
      <c r="F14681" s="230"/>
      <c r="H14681" s="220"/>
      <c r="I14681" s="223"/>
    </row>
    <row r="14682" spans="1:9">
      <c r="A14682" s="230"/>
      <c r="B14682" s="230"/>
      <c r="C14682" s="231"/>
      <c r="D14682" s="223"/>
      <c r="E14682" s="227"/>
      <c r="F14682" s="230"/>
      <c r="H14682" s="220"/>
      <c r="I14682" s="223"/>
    </row>
    <row r="14683" spans="1:9">
      <c r="A14683" s="230"/>
      <c r="B14683" s="230"/>
      <c r="C14683" s="231"/>
      <c r="D14683" s="223"/>
      <c r="E14683" s="227"/>
      <c r="F14683" s="230"/>
      <c r="H14683" s="220"/>
      <c r="I14683" s="223"/>
    </row>
    <row r="14684" spans="1:9">
      <c r="A14684" s="230"/>
      <c r="B14684" s="230"/>
      <c r="C14684" s="231"/>
      <c r="D14684" s="223"/>
      <c r="E14684" s="227"/>
      <c r="F14684" s="230"/>
      <c r="H14684" s="220"/>
      <c r="I14684" s="223"/>
    </row>
    <row r="14685" spans="1:9">
      <c r="A14685" s="230"/>
      <c r="B14685" s="230"/>
      <c r="C14685" s="231"/>
      <c r="D14685" s="223"/>
      <c r="E14685" s="227"/>
      <c r="F14685" s="230"/>
      <c r="H14685" s="220"/>
      <c r="I14685" s="223"/>
    </row>
    <row r="14686" spans="1:9">
      <c r="A14686" s="230"/>
      <c r="B14686" s="230"/>
      <c r="C14686" s="231"/>
      <c r="D14686" s="223"/>
      <c r="E14686" s="227"/>
      <c r="F14686" s="230"/>
      <c r="H14686" s="220"/>
      <c r="I14686" s="223"/>
    </row>
    <row r="14687" spans="1:9">
      <c r="A14687" s="230"/>
      <c r="B14687" s="230"/>
      <c r="C14687" s="231"/>
      <c r="D14687" s="223"/>
      <c r="E14687" s="227"/>
      <c r="F14687" s="230"/>
      <c r="H14687" s="220"/>
      <c r="I14687" s="223"/>
    </row>
    <row r="14688" spans="1:9">
      <c r="A14688" s="230"/>
      <c r="B14688" s="230"/>
      <c r="C14688" s="231"/>
      <c r="D14688" s="223"/>
      <c r="E14688" s="227"/>
      <c r="F14688" s="230"/>
      <c r="H14688" s="220"/>
      <c r="I14688" s="223"/>
    </row>
    <row r="14689" spans="1:9">
      <c r="A14689" s="230"/>
      <c r="B14689" s="230"/>
      <c r="C14689" s="231"/>
      <c r="D14689" s="223"/>
      <c r="E14689" s="227"/>
      <c r="F14689" s="230"/>
      <c r="H14689" s="220"/>
      <c r="I14689" s="223"/>
    </row>
    <row r="14690" spans="1:9">
      <c r="A14690" s="230"/>
      <c r="B14690" s="230"/>
      <c r="C14690" s="231"/>
      <c r="D14690" s="223"/>
      <c r="E14690" s="227"/>
      <c r="F14690" s="230"/>
      <c r="H14690" s="220"/>
      <c r="I14690" s="223"/>
    </row>
    <row r="14691" spans="1:9">
      <c r="A14691" s="230"/>
      <c r="B14691" s="230"/>
      <c r="C14691" s="231"/>
      <c r="D14691" s="223"/>
      <c r="E14691" s="227"/>
      <c r="F14691" s="230"/>
      <c r="H14691" s="220"/>
      <c r="I14691" s="223"/>
    </row>
    <row r="14692" spans="1:9">
      <c r="A14692" s="230"/>
      <c r="B14692" s="230"/>
      <c r="C14692" s="231"/>
      <c r="D14692" s="223"/>
      <c r="E14692" s="227"/>
      <c r="F14692" s="230"/>
      <c r="H14692" s="220"/>
      <c r="I14692" s="223"/>
    </row>
    <row r="14693" spans="1:9">
      <c r="A14693" s="230"/>
      <c r="B14693" s="230"/>
      <c r="C14693" s="231"/>
      <c r="D14693" s="223"/>
      <c r="E14693" s="227"/>
      <c r="F14693" s="230"/>
      <c r="H14693" s="220"/>
      <c r="I14693" s="223"/>
    </row>
    <row r="14694" spans="1:9">
      <c r="A14694" s="230"/>
      <c r="B14694" s="230"/>
      <c r="C14694" s="231"/>
      <c r="D14694" s="223"/>
      <c r="E14694" s="227"/>
      <c r="F14694" s="230"/>
      <c r="H14694" s="220"/>
      <c r="I14694" s="223"/>
    </row>
    <row r="14695" spans="1:9">
      <c r="A14695" s="230"/>
      <c r="B14695" s="230"/>
      <c r="C14695" s="231"/>
      <c r="D14695" s="223"/>
      <c r="E14695" s="227"/>
      <c r="F14695" s="230"/>
      <c r="H14695" s="220"/>
      <c r="I14695" s="223"/>
    </row>
    <row r="14696" spans="1:9">
      <c r="A14696" s="230"/>
      <c r="B14696" s="230"/>
      <c r="C14696" s="231"/>
      <c r="D14696" s="223"/>
      <c r="E14696" s="227"/>
      <c r="F14696" s="230"/>
      <c r="H14696" s="220"/>
      <c r="I14696" s="223"/>
    </row>
    <row r="14697" spans="1:9">
      <c r="A14697" s="230"/>
      <c r="B14697" s="230"/>
      <c r="C14697" s="231"/>
      <c r="D14697" s="223"/>
      <c r="E14697" s="227"/>
      <c r="F14697" s="230"/>
      <c r="H14697" s="220"/>
      <c r="I14697" s="223"/>
    </row>
    <row r="14698" spans="1:9">
      <c r="A14698" s="230"/>
      <c r="B14698" s="230"/>
      <c r="C14698" s="231"/>
      <c r="D14698" s="223"/>
      <c r="E14698" s="227"/>
      <c r="F14698" s="230"/>
      <c r="H14698" s="220"/>
      <c r="I14698" s="223"/>
    </row>
    <row r="14699" spans="1:9">
      <c r="A14699" s="230"/>
      <c r="B14699" s="230"/>
      <c r="C14699" s="231"/>
      <c r="D14699" s="223"/>
      <c r="E14699" s="227"/>
      <c r="F14699" s="230"/>
      <c r="H14699" s="220"/>
      <c r="I14699" s="223"/>
    </row>
    <row r="14700" spans="1:9">
      <c r="A14700" s="230"/>
      <c r="B14700" s="230"/>
      <c r="C14700" s="231"/>
      <c r="D14700" s="223"/>
      <c r="E14700" s="227"/>
      <c r="F14700" s="230"/>
      <c r="H14700" s="220"/>
      <c r="I14700" s="223"/>
    </row>
    <row r="14701" spans="1:9">
      <c r="A14701" s="230"/>
      <c r="B14701" s="230"/>
      <c r="C14701" s="231"/>
      <c r="D14701" s="223"/>
      <c r="E14701" s="227"/>
      <c r="F14701" s="230"/>
      <c r="H14701" s="220"/>
      <c r="I14701" s="223"/>
    </row>
    <row r="14702" spans="1:9">
      <c r="A14702" s="230"/>
      <c r="B14702" s="230"/>
      <c r="C14702" s="231"/>
      <c r="D14702" s="223"/>
      <c r="E14702" s="227"/>
      <c r="F14702" s="230"/>
      <c r="H14702" s="220"/>
      <c r="I14702" s="223"/>
    </row>
    <row r="14703" spans="1:9">
      <c r="A14703" s="230"/>
      <c r="B14703" s="230"/>
      <c r="C14703" s="231"/>
      <c r="D14703" s="223"/>
      <c r="E14703" s="227"/>
      <c r="F14703" s="230"/>
      <c r="H14703" s="220"/>
      <c r="I14703" s="223"/>
    </row>
    <row r="14704" spans="1:9">
      <c r="A14704" s="230"/>
      <c r="B14704" s="230"/>
      <c r="C14704" s="231"/>
      <c r="D14704" s="223"/>
      <c r="E14704" s="227"/>
      <c r="F14704" s="230"/>
      <c r="H14704" s="220"/>
      <c r="I14704" s="223"/>
    </row>
    <row r="14705" spans="1:9">
      <c r="A14705" s="230"/>
      <c r="B14705" s="230"/>
      <c r="C14705" s="231"/>
      <c r="D14705" s="223"/>
      <c r="E14705" s="227"/>
      <c r="F14705" s="230"/>
      <c r="H14705" s="220"/>
      <c r="I14705" s="223"/>
    </row>
    <row r="14706" spans="1:9">
      <c r="A14706" s="230"/>
      <c r="B14706" s="230"/>
      <c r="C14706" s="231"/>
      <c r="D14706" s="223"/>
      <c r="E14706" s="227"/>
      <c r="F14706" s="230"/>
      <c r="H14706" s="220"/>
      <c r="I14706" s="223"/>
    </row>
    <row r="14707" spans="1:9">
      <c r="A14707" s="230"/>
      <c r="B14707" s="230"/>
      <c r="C14707" s="231"/>
      <c r="D14707" s="223"/>
      <c r="E14707" s="227"/>
      <c r="F14707" s="230"/>
      <c r="H14707" s="220"/>
      <c r="I14707" s="223"/>
    </row>
    <row r="14708" spans="1:9">
      <c r="A14708" s="230"/>
      <c r="B14708" s="230"/>
      <c r="C14708" s="231"/>
      <c r="D14708" s="223"/>
      <c r="E14708" s="227"/>
      <c r="F14708" s="230"/>
      <c r="H14708" s="220"/>
      <c r="I14708" s="223"/>
    </row>
    <row r="14709" spans="1:9">
      <c r="A14709" s="230"/>
      <c r="B14709" s="230"/>
      <c r="C14709" s="231"/>
      <c r="D14709" s="223"/>
      <c r="E14709" s="227"/>
      <c r="F14709" s="230"/>
      <c r="H14709" s="220"/>
      <c r="I14709" s="223"/>
    </row>
    <row r="14710" spans="1:9">
      <c r="A14710" s="230"/>
      <c r="B14710" s="230"/>
      <c r="C14710" s="231"/>
      <c r="D14710" s="223"/>
      <c r="E14710" s="227"/>
      <c r="F14710" s="230"/>
      <c r="H14710" s="220"/>
      <c r="I14710" s="223"/>
    </row>
    <row r="14711" spans="1:9">
      <c r="A14711" s="230"/>
      <c r="B14711" s="230"/>
      <c r="C14711" s="231"/>
      <c r="D14711" s="223"/>
      <c r="E14711" s="227"/>
      <c r="F14711" s="230"/>
      <c r="H14711" s="220"/>
      <c r="I14711" s="223"/>
    </row>
    <row r="14712" spans="1:9">
      <c r="A14712" s="230"/>
      <c r="B14712" s="230"/>
      <c r="C14712" s="231"/>
      <c r="D14712" s="223"/>
      <c r="E14712" s="227"/>
      <c r="F14712" s="230"/>
      <c r="H14712" s="220"/>
      <c r="I14712" s="223"/>
    </row>
    <row r="14713" spans="1:9">
      <c r="A14713" s="230"/>
      <c r="B14713" s="230"/>
      <c r="C14713" s="231"/>
      <c r="D14713" s="223"/>
      <c r="E14713" s="227"/>
      <c r="F14713" s="230"/>
      <c r="H14713" s="220"/>
      <c r="I14713" s="223"/>
    </row>
    <row r="14714" spans="1:9">
      <c r="A14714" s="230"/>
      <c r="B14714" s="230"/>
      <c r="C14714" s="231"/>
      <c r="D14714" s="223"/>
      <c r="E14714" s="227"/>
      <c r="F14714" s="230"/>
      <c r="H14714" s="220"/>
      <c r="I14714" s="223"/>
    </row>
    <row r="14715" spans="1:9">
      <c r="A14715" s="230"/>
      <c r="B14715" s="230"/>
      <c r="C14715" s="231"/>
      <c r="D14715" s="223"/>
      <c r="E14715" s="227"/>
      <c r="F14715" s="230"/>
      <c r="H14715" s="220"/>
      <c r="I14715" s="223"/>
    </row>
    <row r="14716" spans="1:9">
      <c r="A14716" s="230"/>
      <c r="B14716" s="230"/>
      <c r="C14716" s="231"/>
      <c r="D14716" s="223"/>
      <c r="E14716" s="227"/>
      <c r="F14716" s="230"/>
      <c r="H14716" s="220"/>
      <c r="I14716" s="223"/>
    </row>
    <row r="14717" spans="1:9">
      <c r="A14717" s="230"/>
      <c r="B14717" s="230"/>
      <c r="C14717" s="231"/>
      <c r="D14717" s="223"/>
      <c r="E14717" s="227"/>
      <c r="F14717" s="230"/>
      <c r="H14717" s="220"/>
      <c r="I14717" s="223"/>
    </row>
    <row r="14718" spans="1:9">
      <c r="A14718" s="230"/>
      <c r="B14718" s="230"/>
      <c r="C14718" s="231"/>
      <c r="D14718" s="223"/>
      <c r="E14718" s="227"/>
      <c r="F14718" s="230"/>
      <c r="H14718" s="220"/>
      <c r="I14718" s="223"/>
    </row>
    <row r="14719" spans="1:9">
      <c r="A14719" s="230"/>
      <c r="B14719" s="230"/>
      <c r="C14719" s="231"/>
      <c r="D14719" s="223"/>
      <c r="E14719" s="227"/>
      <c r="F14719" s="230"/>
      <c r="H14719" s="220"/>
      <c r="I14719" s="223"/>
    </row>
    <row r="14720" spans="1:9">
      <c r="A14720" s="230"/>
      <c r="B14720" s="230"/>
      <c r="C14720" s="231"/>
      <c r="D14720" s="223"/>
      <c r="E14720" s="227"/>
      <c r="F14720" s="230"/>
      <c r="H14720" s="220"/>
      <c r="I14720" s="223"/>
    </row>
    <row r="14721" spans="1:9">
      <c r="A14721" s="230"/>
      <c r="B14721" s="230"/>
      <c r="C14721" s="231"/>
      <c r="D14721" s="223"/>
      <c r="E14721" s="227"/>
      <c r="F14721" s="230"/>
      <c r="H14721" s="220"/>
      <c r="I14721" s="223"/>
    </row>
    <row r="14722" spans="1:9">
      <c r="A14722" s="230"/>
      <c r="B14722" s="230"/>
      <c r="C14722" s="231"/>
      <c r="D14722" s="223"/>
      <c r="E14722" s="227"/>
      <c r="F14722" s="230"/>
      <c r="H14722" s="220"/>
      <c r="I14722" s="223"/>
    </row>
    <row r="14723" spans="1:9">
      <c r="A14723" s="230"/>
      <c r="B14723" s="230"/>
      <c r="C14723" s="231"/>
      <c r="D14723" s="223"/>
      <c r="E14723" s="227"/>
      <c r="F14723" s="230"/>
      <c r="H14723" s="220"/>
      <c r="I14723" s="223"/>
    </row>
    <row r="14724" spans="1:9">
      <c r="A14724" s="230"/>
      <c r="B14724" s="230"/>
      <c r="C14724" s="231"/>
      <c r="D14724" s="223"/>
      <c r="E14724" s="227"/>
      <c r="F14724" s="230"/>
      <c r="H14724" s="220"/>
      <c r="I14724" s="223"/>
    </row>
    <row r="14725" spans="1:9">
      <c r="A14725" s="230"/>
      <c r="B14725" s="230"/>
      <c r="C14725" s="231"/>
      <c r="D14725" s="223"/>
      <c r="E14725" s="227"/>
      <c r="F14725" s="230"/>
      <c r="H14725" s="220"/>
      <c r="I14725" s="223"/>
    </row>
    <row r="14726" spans="1:9">
      <c r="A14726" s="230"/>
      <c r="B14726" s="230"/>
      <c r="C14726" s="231"/>
      <c r="D14726" s="223"/>
      <c r="E14726" s="227"/>
      <c r="F14726" s="230"/>
      <c r="H14726" s="220"/>
      <c r="I14726" s="223"/>
    </row>
    <row r="14727" spans="1:9">
      <c r="A14727" s="230"/>
      <c r="B14727" s="230"/>
      <c r="C14727" s="231"/>
      <c r="D14727" s="223"/>
      <c r="E14727" s="227"/>
      <c r="F14727" s="230"/>
      <c r="H14727" s="220"/>
      <c r="I14727" s="223"/>
    </row>
    <row r="14728" spans="1:9">
      <c r="A14728" s="230"/>
      <c r="B14728" s="230"/>
      <c r="C14728" s="231"/>
      <c r="D14728" s="223"/>
      <c r="E14728" s="227"/>
      <c r="F14728" s="230"/>
      <c r="H14728" s="220"/>
      <c r="I14728" s="223"/>
    </row>
    <row r="14729" spans="1:9">
      <c r="A14729" s="230"/>
      <c r="B14729" s="230"/>
      <c r="C14729" s="231"/>
      <c r="D14729" s="223"/>
      <c r="E14729" s="227"/>
      <c r="F14729" s="230"/>
      <c r="H14729" s="220"/>
      <c r="I14729" s="223"/>
    </row>
    <row r="14730" spans="1:9">
      <c r="A14730" s="230"/>
      <c r="B14730" s="230"/>
      <c r="C14730" s="231"/>
      <c r="D14730" s="223"/>
      <c r="E14730" s="227"/>
      <c r="F14730" s="230"/>
      <c r="H14730" s="220"/>
      <c r="I14730" s="223"/>
    </row>
    <row r="14731" spans="1:9">
      <c r="A14731" s="230"/>
      <c r="B14731" s="230"/>
      <c r="C14731" s="231"/>
      <c r="D14731" s="223"/>
      <c r="E14731" s="227"/>
      <c r="F14731" s="230"/>
      <c r="H14731" s="220"/>
      <c r="I14731" s="223"/>
    </row>
    <row r="14732" spans="1:9">
      <c r="A14732" s="230"/>
      <c r="B14732" s="230"/>
      <c r="C14732" s="231"/>
      <c r="D14732" s="223"/>
      <c r="E14732" s="227"/>
      <c r="F14732" s="230"/>
      <c r="H14732" s="220"/>
      <c r="I14732" s="223"/>
    </row>
    <row r="14733" spans="1:9">
      <c r="A14733" s="230"/>
      <c r="B14733" s="230"/>
      <c r="C14733" s="231"/>
      <c r="D14733" s="223"/>
      <c r="E14733" s="227"/>
      <c r="F14733" s="230"/>
      <c r="H14733" s="220"/>
      <c r="I14733" s="223"/>
    </row>
    <row r="14734" spans="1:9">
      <c r="A14734" s="230"/>
      <c r="B14734" s="230"/>
      <c r="C14734" s="231"/>
      <c r="D14734" s="223"/>
      <c r="E14734" s="227"/>
      <c r="F14734" s="230"/>
      <c r="H14734" s="220"/>
      <c r="I14734" s="223"/>
    </row>
    <row r="14735" spans="1:9">
      <c r="A14735" s="230"/>
      <c r="B14735" s="230"/>
      <c r="C14735" s="231"/>
      <c r="D14735" s="223"/>
      <c r="E14735" s="227"/>
      <c r="F14735" s="230"/>
      <c r="H14735" s="220"/>
      <c r="I14735" s="223"/>
    </row>
    <row r="14736" spans="1:9">
      <c r="A14736" s="230"/>
      <c r="B14736" s="230"/>
      <c r="C14736" s="231"/>
      <c r="D14736" s="223"/>
      <c r="E14736" s="227"/>
      <c r="F14736" s="230"/>
      <c r="H14736" s="220"/>
      <c r="I14736" s="223"/>
    </row>
    <row r="14737" spans="1:9">
      <c r="A14737" s="230"/>
      <c r="B14737" s="230"/>
      <c r="C14737" s="231"/>
      <c r="D14737" s="223"/>
      <c r="E14737" s="227"/>
      <c r="F14737" s="230"/>
      <c r="H14737" s="220"/>
      <c r="I14737" s="223"/>
    </row>
    <row r="14738" spans="1:9">
      <c r="A14738" s="230"/>
      <c r="B14738" s="230"/>
      <c r="C14738" s="231"/>
      <c r="D14738" s="223"/>
      <c r="E14738" s="227"/>
      <c r="F14738" s="230"/>
      <c r="H14738" s="220"/>
      <c r="I14738" s="223"/>
    </row>
    <row r="14739" spans="1:9">
      <c r="A14739" s="230"/>
      <c r="B14739" s="230"/>
      <c r="C14739" s="231"/>
      <c r="D14739" s="223"/>
      <c r="E14739" s="227"/>
      <c r="F14739" s="230"/>
      <c r="H14739" s="220"/>
      <c r="I14739" s="223"/>
    </row>
    <row r="14740" spans="1:9">
      <c r="A14740" s="230"/>
      <c r="B14740" s="230"/>
      <c r="C14740" s="231"/>
      <c r="D14740" s="223"/>
      <c r="E14740" s="227"/>
      <c r="F14740" s="230"/>
      <c r="H14740" s="220"/>
      <c r="I14740" s="223"/>
    </row>
    <row r="14741" spans="1:9">
      <c r="A14741" s="230"/>
      <c r="B14741" s="230"/>
      <c r="C14741" s="231"/>
      <c r="D14741" s="223"/>
      <c r="E14741" s="227"/>
      <c r="F14741" s="230"/>
      <c r="H14741" s="220"/>
      <c r="I14741" s="223"/>
    </row>
    <row r="14742" spans="1:9">
      <c r="A14742" s="230"/>
      <c r="B14742" s="230"/>
      <c r="C14742" s="231"/>
      <c r="D14742" s="223"/>
      <c r="E14742" s="227"/>
      <c r="F14742" s="230"/>
      <c r="H14742" s="220"/>
      <c r="I14742" s="223"/>
    </row>
    <row r="14743" spans="1:9">
      <c r="A14743" s="230"/>
      <c r="B14743" s="230"/>
      <c r="C14743" s="231"/>
      <c r="D14743" s="223"/>
      <c r="E14743" s="227"/>
      <c r="F14743" s="230"/>
      <c r="H14743" s="220"/>
      <c r="I14743" s="223"/>
    </row>
    <row r="14744" spans="1:9">
      <c r="A14744" s="230"/>
      <c r="B14744" s="230"/>
      <c r="C14744" s="231"/>
      <c r="D14744" s="223"/>
      <c r="E14744" s="227"/>
      <c r="F14744" s="230"/>
      <c r="H14744" s="220"/>
      <c r="I14744" s="223"/>
    </row>
    <row r="14745" spans="1:9">
      <c r="A14745" s="230"/>
      <c r="B14745" s="230"/>
      <c r="C14745" s="231"/>
      <c r="D14745" s="223"/>
      <c r="E14745" s="227"/>
      <c r="F14745" s="230"/>
      <c r="H14745" s="220"/>
      <c r="I14745" s="223"/>
    </row>
    <row r="14746" spans="1:9">
      <c r="A14746" s="230"/>
      <c r="B14746" s="230"/>
      <c r="C14746" s="231"/>
      <c r="D14746" s="223"/>
      <c r="E14746" s="227"/>
      <c r="F14746" s="230"/>
      <c r="H14746" s="220"/>
      <c r="I14746" s="223"/>
    </row>
    <row r="14747" spans="1:9">
      <c r="A14747" s="230"/>
      <c r="B14747" s="230"/>
      <c r="C14747" s="231"/>
      <c r="D14747" s="223"/>
      <c r="E14747" s="227"/>
      <c r="F14747" s="230"/>
      <c r="H14747" s="220"/>
      <c r="I14747" s="223"/>
    </row>
    <row r="14748" spans="1:9">
      <c r="A14748" s="230"/>
      <c r="B14748" s="230"/>
      <c r="C14748" s="231"/>
      <c r="D14748" s="223"/>
      <c r="E14748" s="227"/>
      <c r="F14748" s="230"/>
      <c r="H14748" s="220"/>
      <c r="I14748" s="223"/>
    </row>
    <row r="14749" spans="1:9">
      <c r="A14749" s="230"/>
      <c r="B14749" s="230"/>
      <c r="C14749" s="231"/>
      <c r="D14749" s="223"/>
      <c r="E14749" s="227"/>
      <c r="F14749" s="230"/>
      <c r="H14749" s="220"/>
      <c r="I14749" s="223"/>
    </row>
    <row r="14750" spans="1:9">
      <c r="A14750" s="230"/>
      <c r="B14750" s="230"/>
      <c r="C14750" s="231"/>
      <c r="D14750" s="223"/>
      <c r="E14750" s="227"/>
      <c r="F14750" s="230"/>
      <c r="H14750" s="220"/>
      <c r="I14750" s="223"/>
    </row>
    <row r="14751" spans="1:9">
      <c r="A14751" s="230"/>
      <c r="B14751" s="230"/>
      <c r="C14751" s="231"/>
      <c r="D14751" s="223"/>
      <c r="E14751" s="227"/>
      <c r="F14751" s="230"/>
      <c r="H14751" s="220"/>
      <c r="I14751" s="223"/>
    </row>
    <row r="14752" spans="1:9">
      <c r="A14752" s="230"/>
      <c r="B14752" s="230"/>
      <c r="C14752" s="231"/>
      <c r="D14752" s="223"/>
      <c r="E14752" s="227"/>
      <c r="F14752" s="230"/>
      <c r="H14752" s="220"/>
      <c r="I14752" s="223"/>
    </row>
    <row r="14753" spans="1:9">
      <c r="A14753" s="230"/>
      <c r="B14753" s="230"/>
      <c r="C14753" s="231"/>
      <c r="D14753" s="223"/>
      <c r="E14753" s="227"/>
      <c r="F14753" s="230"/>
      <c r="H14753" s="220"/>
      <c r="I14753" s="223"/>
    </row>
    <row r="14754" spans="1:9">
      <c r="A14754" s="230"/>
      <c r="B14754" s="230"/>
      <c r="C14754" s="231"/>
      <c r="D14754" s="223"/>
      <c r="E14754" s="227"/>
      <c r="F14754" s="230"/>
      <c r="H14754" s="220"/>
      <c r="I14754" s="223"/>
    </row>
    <row r="14755" spans="1:9">
      <c r="A14755" s="230"/>
      <c r="B14755" s="230"/>
      <c r="C14755" s="231"/>
      <c r="D14755" s="223"/>
      <c r="E14755" s="227"/>
      <c r="F14755" s="230"/>
      <c r="H14755" s="220"/>
      <c r="I14755" s="223"/>
    </row>
    <row r="14756" spans="1:9">
      <c r="A14756" s="230"/>
      <c r="B14756" s="230"/>
      <c r="C14756" s="231"/>
      <c r="D14756" s="223"/>
      <c r="E14756" s="227"/>
      <c r="F14756" s="230"/>
      <c r="H14756" s="220"/>
      <c r="I14756" s="223"/>
    </row>
    <row r="14757" spans="1:9">
      <c r="A14757" s="230"/>
      <c r="B14757" s="230"/>
      <c r="C14757" s="231"/>
      <c r="D14757" s="223"/>
      <c r="E14757" s="227"/>
      <c r="F14757" s="230"/>
      <c r="H14757" s="220"/>
      <c r="I14757" s="223"/>
    </row>
    <row r="14758" spans="1:9">
      <c r="A14758" s="230"/>
      <c r="B14758" s="230"/>
      <c r="C14758" s="231"/>
      <c r="D14758" s="223"/>
      <c r="E14758" s="227"/>
      <c r="F14758" s="230"/>
      <c r="H14758" s="220"/>
      <c r="I14758" s="223"/>
    </row>
    <row r="14759" spans="1:9">
      <c r="A14759" s="230"/>
      <c r="B14759" s="230"/>
      <c r="C14759" s="231"/>
      <c r="D14759" s="223"/>
      <c r="E14759" s="227"/>
      <c r="F14759" s="230"/>
      <c r="H14759" s="220"/>
      <c r="I14759" s="223"/>
    </row>
    <row r="14760" spans="1:9">
      <c r="A14760" s="230"/>
      <c r="B14760" s="230"/>
      <c r="C14760" s="231"/>
      <c r="D14760" s="223"/>
      <c r="E14760" s="227"/>
      <c r="F14760" s="230"/>
      <c r="H14760" s="220"/>
      <c r="I14760" s="223"/>
    </row>
    <row r="14761" spans="1:9">
      <c r="A14761" s="230"/>
      <c r="B14761" s="230"/>
      <c r="C14761" s="231"/>
      <c r="D14761" s="223"/>
      <c r="E14761" s="227"/>
      <c r="F14761" s="230"/>
      <c r="H14761" s="220"/>
      <c r="I14761" s="223"/>
    </row>
    <row r="14762" spans="1:9">
      <c r="A14762" s="230"/>
      <c r="B14762" s="230"/>
      <c r="C14762" s="231"/>
      <c r="D14762" s="223"/>
      <c r="E14762" s="227"/>
      <c r="F14762" s="230"/>
      <c r="H14762" s="220"/>
      <c r="I14762" s="223"/>
    </row>
    <row r="14763" spans="1:9">
      <c r="A14763" s="230"/>
      <c r="B14763" s="230"/>
      <c r="C14763" s="231"/>
      <c r="D14763" s="223"/>
      <c r="E14763" s="227"/>
      <c r="F14763" s="230"/>
      <c r="H14763" s="220"/>
      <c r="I14763" s="223"/>
    </row>
    <row r="14764" spans="1:9">
      <c r="A14764" s="230"/>
      <c r="B14764" s="230"/>
      <c r="C14764" s="231"/>
      <c r="D14764" s="223"/>
      <c r="E14764" s="227"/>
      <c r="F14764" s="230"/>
      <c r="H14764" s="220"/>
      <c r="I14764" s="223"/>
    </row>
    <row r="14765" spans="1:9">
      <c r="A14765" s="230"/>
      <c r="B14765" s="230"/>
      <c r="C14765" s="231"/>
      <c r="D14765" s="223"/>
      <c r="E14765" s="227"/>
      <c r="F14765" s="230"/>
      <c r="H14765" s="220"/>
      <c r="I14765" s="223"/>
    </row>
    <row r="14766" spans="1:9">
      <c r="A14766" s="230"/>
      <c r="B14766" s="230"/>
      <c r="C14766" s="231"/>
      <c r="D14766" s="223"/>
      <c r="E14766" s="227"/>
      <c r="F14766" s="230"/>
      <c r="H14766" s="220"/>
      <c r="I14766" s="223"/>
    </row>
    <row r="14767" spans="1:9">
      <c r="A14767" s="230"/>
      <c r="B14767" s="230"/>
      <c r="C14767" s="231"/>
      <c r="D14767" s="223"/>
      <c r="E14767" s="227"/>
      <c r="F14767" s="230"/>
      <c r="H14767" s="220"/>
      <c r="I14767" s="223"/>
    </row>
    <row r="14768" spans="1:9">
      <c r="A14768" s="230"/>
      <c r="B14768" s="230"/>
      <c r="C14768" s="231"/>
      <c r="D14768" s="223"/>
      <c r="E14768" s="227"/>
      <c r="F14768" s="230"/>
      <c r="H14768" s="220"/>
      <c r="I14768" s="223"/>
    </row>
    <row r="14769" spans="1:9">
      <c r="A14769" s="230"/>
      <c r="B14769" s="230"/>
      <c r="C14769" s="231"/>
      <c r="D14769" s="223"/>
      <c r="E14769" s="227"/>
      <c r="F14769" s="230"/>
      <c r="H14769" s="220"/>
      <c r="I14769" s="223"/>
    </row>
    <row r="14770" spans="1:9">
      <c r="A14770" s="230"/>
      <c r="B14770" s="230"/>
      <c r="C14770" s="231"/>
      <c r="D14770" s="223"/>
      <c r="E14770" s="227"/>
      <c r="F14770" s="230"/>
      <c r="H14770" s="220"/>
      <c r="I14770" s="223"/>
    </row>
    <row r="14771" spans="1:9">
      <c r="A14771" s="230"/>
      <c r="B14771" s="230"/>
      <c r="C14771" s="231"/>
      <c r="D14771" s="223"/>
      <c r="E14771" s="227"/>
      <c r="F14771" s="230"/>
      <c r="H14771" s="220"/>
      <c r="I14771" s="223"/>
    </row>
    <row r="14772" spans="1:9">
      <c r="A14772" s="230"/>
      <c r="B14772" s="230"/>
      <c r="C14772" s="231"/>
      <c r="D14772" s="223"/>
      <c r="E14772" s="227"/>
      <c r="F14772" s="230"/>
      <c r="H14772" s="220"/>
      <c r="I14772" s="223"/>
    </row>
    <row r="14773" spans="1:9">
      <c r="A14773" s="230"/>
      <c r="B14773" s="230"/>
      <c r="C14773" s="231"/>
      <c r="D14773" s="223"/>
      <c r="E14773" s="227"/>
      <c r="F14773" s="230"/>
      <c r="H14773" s="220"/>
      <c r="I14773" s="223"/>
    </row>
    <row r="14774" spans="1:9">
      <c r="A14774" s="230"/>
      <c r="B14774" s="230"/>
      <c r="C14774" s="231"/>
      <c r="D14774" s="223"/>
      <c r="E14774" s="227"/>
      <c r="F14774" s="230"/>
      <c r="H14774" s="220"/>
      <c r="I14774" s="223"/>
    </row>
    <row r="14775" spans="1:9">
      <c r="A14775" s="230"/>
      <c r="B14775" s="230"/>
      <c r="C14775" s="231"/>
      <c r="D14775" s="223"/>
      <c r="E14775" s="227"/>
      <c r="F14775" s="230"/>
      <c r="H14775" s="220"/>
      <c r="I14775" s="223"/>
    </row>
    <row r="14776" spans="1:9">
      <c r="A14776" s="230"/>
      <c r="B14776" s="230"/>
      <c r="C14776" s="231"/>
      <c r="D14776" s="223"/>
      <c r="E14776" s="227"/>
      <c r="F14776" s="230"/>
      <c r="H14776" s="220"/>
      <c r="I14776" s="223"/>
    </row>
    <row r="14777" spans="1:9">
      <c r="A14777" s="230"/>
      <c r="B14777" s="230"/>
      <c r="C14777" s="231"/>
      <c r="D14777" s="223"/>
      <c r="E14777" s="227"/>
      <c r="F14777" s="230"/>
      <c r="H14777" s="220"/>
      <c r="I14777" s="223"/>
    </row>
    <row r="14778" spans="1:9">
      <c r="A14778" s="230"/>
      <c r="B14778" s="230"/>
      <c r="C14778" s="231"/>
      <c r="D14778" s="223"/>
      <c r="E14778" s="227"/>
      <c r="F14778" s="230"/>
      <c r="H14778" s="220"/>
      <c r="I14778" s="223"/>
    </row>
    <row r="14779" spans="1:9">
      <c r="A14779" s="230"/>
      <c r="B14779" s="230"/>
      <c r="C14779" s="231"/>
      <c r="D14779" s="223"/>
      <c r="E14779" s="227"/>
      <c r="F14779" s="230"/>
      <c r="H14779" s="220"/>
      <c r="I14779" s="223"/>
    </row>
    <row r="14780" spans="1:9">
      <c r="A14780" s="230"/>
      <c r="B14780" s="230"/>
      <c r="C14780" s="231"/>
      <c r="D14780" s="223"/>
      <c r="E14780" s="227"/>
      <c r="F14780" s="230"/>
      <c r="H14780" s="220"/>
      <c r="I14780" s="223"/>
    </row>
    <row r="14781" spans="1:9">
      <c r="A14781" s="230"/>
      <c r="B14781" s="230"/>
      <c r="C14781" s="231"/>
      <c r="D14781" s="223"/>
      <c r="E14781" s="227"/>
      <c r="F14781" s="230"/>
      <c r="H14781" s="220"/>
      <c r="I14781" s="223"/>
    </row>
    <row r="14782" spans="1:9">
      <c r="A14782" s="230"/>
      <c r="B14782" s="230"/>
      <c r="C14782" s="231"/>
      <c r="D14782" s="223"/>
      <c r="E14782" s="227"/>
      <c r="F14782" s="230"/>
      <c r="H14782" s="220"/>
      <c r="I14782" s="223"/>
    </row>
    <row r="14783" spans="1:9">
      <c r="A14783" s="230"/>
      <c r="B14783" s="230"/>
      <c r="C14783" s="231"/>
      <c r="D14783" s="223"/>
      <c r="E14783" s="227"/>
      <c r="F14783" s="230"/>
      <c r="H14783" s="220"/>
      <c r="I14783" s="223"/>
    </row>
    <row r="14784" spans="1:9">
      <c r="A14784" s="230"/>
      <c r="B14784" s="230"/>
      <c r="C14784" s="231"/>
      <c r="D14784" s="223"/>
      <c r="E14784" s="227"/>
      <c r="F14784" s="230"/>
      <c r="H14784" s="220"/>
      <c r="I14784" s="223"/>
    </row>
    <row r="14785" spans="1:9">
      <c r="A14785" s="230"/>
      <c r="B14785" s="230"/>
      <c r="C14785" s="231"/>
      <c r="D14785" s="223"/>
      <c r="E14785" s="227"/>
      <c r="F14785" s="230"/>
      <c r="H14785" s="220"/>
      <c r="I14785" s="223"/>
    </row>
    <row r="14786" spans="1:9">
      <c r="A14786" s="230"/>
      <c r="B14786" s="230"/>
      <c r="C14786" s="231"/>
      <c r="D14786" s="223"/>
      <c r="E14786" s="227"/>
      <c r="F14786" s="230"/>
      <c r="H14786" s="220"/>
      <c r="I14786" s="223"/>
    </row>
    <row r="14787" spans="1:9">
      <c r="A14787" s="230"/>
      <c r="B14787" s="230"/>
      <c r="C14787" s="231"/>
      <c r="D14787" s="223"/>
      <c r="E14787" s="227"/>
      <c r="F14787" s="230"/>
      <c r="H14787" s="220"/>
      <c r="I14787" s="223"/>
    </row>
    <row r="14788" spans="1:9">
      <c r="A14788" s="230"/>
      <c r="B14788" s="230"/>
      <c r="C14788" s="231"/>
      <c r="D14788" s="223"/>
      <c r="E14788" s="227"/>
      <c r="F14788" s="230"/>
      <c r="H14788" s="220"/>
      <c r="I14788" s="223"/>
    </row>
    <row r="14789" spans="1:9">
      <c r="A14789" s="230"/>
      <c r="B14789" s="230"/>
      <c r="C14789" s="231"/>
      <c r="D14789" s="223"/>
      <c r="E14789" s="227"/>
      <c r="F14789" s="230"/>
      <c r="H14789" s="220"/>
      <c r="I14789" s="223"/>
    </row>
    <row r="14790" spans="1:9">
      <c r="A14790" s="230"/>
      <c r="B14790" s="230"/>
      <c r="C14790" s="231"/>
      <c r="D14790" s="223"/>
      <c r="E14790" s="227"/>
      <c r="F14790" s="230"/>
      <c r="H14790" s="220"/>
      <c r="I14790" s="223"/>
    </row>
    <row r="14791" spans="1:9">
      <c r="A14791" s="230"/>
      <c r="B14791" s="230"/>
      <c r="C14791" s="231"/>
      <c r="D14791" s="223"/>
      <c r="E14791" s="227"/>
      <c r="F14791" s="230"/>
      <c r="H14791" s="220"/>
      <c r="I14791" s="223"/>
    </row>
    <row r="14792" spans="1:9">
      <c r="A14792" s="230"/>
      <c r="B14792" s="230"/>
      <c r="C14792" s="231"/>
      <c r="D14792" s="223"/>
      <c r="E14792" s="227"/>
      <c r="F14792" s="230"/>
      <c r="H14792" s="220"/>
      <c r="I14792" s="223"/>
    </row>
    <row r="14793" spans="1:9">
      <c r="A14793" s="230"/>
      <c r="B14793" s="230"/>
      <c r="C14793" s="231"/>
      <c r="D14793" s="223"/>
      <c r="E14793" s="227"/>
      <c r="F14793" s="230"/>
      <c r="H14793" s="220"/>
      <c r="I14793" s="223"/>
    </row>
    <row r="14794" spans="1:9">
      <c r="A14794" s="230"/>
      <c r="B14794" s="230"/>
      <c r="C14794" s="231"/>
      <c r="D14794" s="223"/>
      <c r="E14794" s="227"/>
      <c r="F14794" s="230"/>
      <c r="H14794" s="220"/>
      <c r="I14794" s="223"/>
    </row>
    <row r="14795" spans="1:9">
      <c r="A14795" s="230"/>
      <c r="B14795" s="230"/>
      <c r="C14795" s="231"/>
      <c r="D14795" s="223"/>
      <c r="E14795" s="227"/>
      <c r="F14795" s="230"/>
      <c r="H14795" s="220"/>
      <c r="I14795" s="223"/>
    </row>
    <row r="14796" spans="1:9">
      <c r="A14796" s="230"/>
      <c r="B14796" s="230"/>
      <c r="C14796" s="231"/>
      <c r="D14796" s="223"/>
      <c r="E14796" s="227"/>
      <c r="F14796" s="230"/>
      <c r="H14796" s="220"/>
      <c r="I14796" s="223"/>
    </row>
    <row r="14797" spans="1:9">
      <c r="A14797" s="230"/>
      <c r="B14797" s="230"/>
      <c r="C14797" s="231"/>
      <c r="D14797" s="223"/>
      <c r="E14797" s="227"/>
      <c r="F14797" s="230"/>
      <c r="H14797" s="220"/>
      <c r="I14797" s="223"/>
    </row>
    <row r="14798" spans="1:9">
      <c r="A14798" s="230"/>
      <c r="B14798" s="230"/>
      <c r="C14798" s="231"/>
      <c r="D14798" s="223"/>
      <c r="E14798" s="227"/>
      <c r="F14798" s="230"/>
      <c r="H14798" s="220"/>
      <c r="I14798" s="223"/>
    </row>
    <row r="14799" spans="1:9">
      <c r="A14799" s="230"/>
      <c r="B14799" s="230"/>
      <c r="C14799" s="231"/>
      <c r="D14799" s="223"/>
      <c r="E14799" s="227"/>
      <c r="F14799" s="230"/>
      <c r="H14799" s="220"/>
      <c r="I14799" s="223"/>
    </row>
    <row r="14800" spans="1:9">
      <c r="A14800" s="230"/>
      <c r="B14800" s="230"/>
      <c r="C14800" s="231"/>
      <c r="D14800" s="223"/>
      <c r="E14800" s="227"/>
      <c r="F14800" s="230"/>
      <c r="H14800" s="220"/>
      <c r="I14800" s="223"/>
    </row>
    <row r="14801" spans="1:9">
      <c r="A14801" s="230"/>
      <c r="B14801" s="230"/>
      <c r="C14801" s="231"/>
      <c r="D14801" s="223"/>
      <c r="E14801" s="227"/>
      <c r="F14801" s="230"/>
      <c r="H14801" s="220"/>
      <c r="I14801" s="223"/>
    </row>
    <row r="14802" spans="1:9">
      <c r="A14802" s="230"/>
      <c r="B14802" s="230"/>
      <c r="C14802" s="231"/>
      <c r="D14802" s="223"/>
      <c r="E14802" s="227"/>
      <c r="F14802" s="230"/>
      <c r="H14802" s="220"/>
      <c r="I14802" s="223"/>
    </row>
    <row r="14803" spans="1:9">
      <c r="A14803" s="230"/>
      <c r="B14803" s="230"/>
      <c r="C14803" s="231"/>
      <c r="D14803" s="223"/>
      <c r="E14803" s="227"/>
      <c r="F14803" s="230"/>
      <c r="H14803" s="220"/>
      <c r="I14803" s="223"/>
    </row>
    <row r="14804" spans="1:9">
      <c r="A14804" s="230"/>
      <c r="B14804" s="230"/>
      <c r="C14804" s="231"/>
      <c r="D14804" s="223"/>
      <c r="E14804" s="227"/>
      <c r="F14804" s="230"/>
      <c r="H14804" s="220"/>
      <c r="I14804" s="223"/>
    </row>
    <row r="14805" spans="1:9">
      <c r="A14805" s="230"/>
      <c r="B14805" s="230"/>
      <c r="C14805" s="231"/>
      <c r="D14805" s="223"/>
      <c r="E14805" s="227"/>
      <c r="F14805" s="230"/>
      <c r="H14805" s="220"/>
      <c r="I14805" s="223"/>
    </row>
    <row r="14806" spans="1:9">
      <c r="A14806" s="230"/>
      <c r="B14806" s="230"/>
      <c r="C14806" s="231"/>
      <c r="D14806" s="223"/>
      <c r="E14806" s="227"/>
      <c r="F14806" s="230"/>
      <c r="H14806" s="220"/>
      <c r="I14806" s="223"/>
    </row>
    <row r="14807" spans="1:9">
      <c r="A14807" s="230"/>
      <c r="B14807" s="230"/>
      <c r="C14807" s="231"/>
      <c r="D14807" s="223"/>
      <c r="E14807" s="227"/>
      <c r="F14807" s="230"/>
      <c r="H14807" s="220"/>
      <c r="I14807" s="223"/>
    </row>
    <row r="14808" spans="1:9">
      <c r="A14808" s="230"/>
      <c r="B14808" s="230"/>
      <c r="C14808" s="231"/>
      <c r="D14808" s="223"/>
      <c r="E14808" s="227"/>
      <c r="F14808" s="230"/>
      <c r="H14808" s="220"/>
      <c r="I14808" s="223"/>
    </row>
    <row r="14809" spans="1:9">
      <c r="A14809" s="230"/>
      <c r="B14809" s="230"/>
      <c r="C14809" s="231"/>
      <c r="D14809" s="223"/>
      <c r="E14809" s="227"/>
      <c r="F14809" s="230"/>
      <c r="H14809" s="220"/>
      <c r="I14809" s="223"/>
    </row>
    <row r="14810" spans="1:9">
      <c r="A14810" s="230"/>
      <c r="B14810" s="230"/>
      <c r="C14810" s="231"/>
      <c r="D14810" s="223"/>
      <c r="E14810" s="227"/>
      <c r="F14810" s="230"/>
      <c r="H14810" s="220"/>
      <c r="I14810" s="223"/>
    </row>
    <row r="14811" spans="1:9">
      <c r="A14811" s="230"/>
      <c r="B14811" s="230"/>
      <c r="C14811" s="231"/>
      <c r="D14811" s="223"/>
      <c r="E14811" s="227"/>
      <c r="F14811" s="230"/>
      <c r="H14811" s="220"/>
      <c r="I14811" s="223"/>
    </row>
    <row r="14812" spans="1:9">
      <c r="A14812" s="230"/>
      <c r="B14812" s="230"/>
      <c r="C14812" s="231"/>
      <c r="D14812" s="223"/>
      <c r="E14812" s="227"/>
      <c r="F14812" s="230"/>
      <c r="H14812" s="220"/>
      <c r="I14812" s="223"/>
    </row>
    <row r="14813" spans="1:9">
      <c r="A14813" s="230"/>
      <c r="B14813" s="230"/>
      <c r="C14813" s="231"/>
      <c r="D14813" s="223"/>
      <c r="E14813" s="227"/>
      <c r="F14813" s="230"/>
      <c r="H14813" s="220"/>
      <c r="I14813" s="223"/>
    </row>
    <row r="14814" spans="1:9">
      <c r="A14814" s="230"/>
      <c r="B14814" s="230"/>
      <c r="C14814" s="231"/>
      <c r="D14814" s="223"/>
      <c r="E14814" s="227"/>
      <c r="F14814" s="230"/>
      <c r="H14814" s="220"/>
      <c r="I14814" s="223"/>
    </row>
    <row r="14815" spans="1:9">
      <c r="A14815" s="230"/>
      <c r="B14815" s="230"/>
      <c r="C14815" s="231"/>
      <c r="D14815" s="223"/>
      <c r="E14815" s="227"/>
      <c r="F14815" s="230"/>
      <c r="H14815" s="220"/>
      <c r="I14815" s="223"/>
    </row>
    <row r="14816" spans="1:9">
      <c r="A14816" s="230"/>
      <c r="B14816" s="230"/>
      <c r="C14816" s="231"/>
      <c r="D14816" s="223"/>
      <c r="E14816" s="227"/>
      <c r="F14816" s="230"/>
      <c r="H14816" s="220"/>
      <c r="I14816" s="223"/>
    </row>
    <row r="14817" spans="1:9">
      <c r="A14817" s="230"/>
      <c r="B14817" s="230"/>
      <c r="C14817" s="231"/>
      <c r="D14817" s="223"/>
      <c r="E14817" s="227"/>
      <c r="F14817" s="230"/>
      <c r="H14817" s="220"/>
      <c r="I14817" s="223"/>
    </row>
    <row r="14818" spans="1:9">
      <c r="A14818" s="230"/>
      <c r="B14818" s="230"/>
      <c r="C14818" s="231"/>
      <c r="D14818" s="223"/>
      <c r="E14818" s="227"/>
      <c r="F14818" s="230"/>
      <c r="H14818" s="220"/>
      <c r="I14818" s="223"/>
    </row>
    <row r="14819" spans="1:9">
      <c r="A14819" s="230"/>
      <c r="B14819" s="230"/>
      <c r="C14819" s="231"/>
      <c r="D14819" s="223"/>
      <c r="E14819" s="227"/>
      <c r="F14819" s="230"/>
      <c r="H14819" s="220"/>
      <c r="I14819" s="223"/>
    </row>
    <row r="14820" spans="1:9">
      <c r="A14820" s="230"/>
      <c r="B14820" s="230"/>
      <c r="C14820" s="231"/>
      <c r="D14820" s="223"/>
      <c r="E14820" s="227"/>
      <c r="F14820" s="230"/>
      <c r="H14820" s="220"/>
      <c r="I14820" s="223"/>
    </row>
    <row r="14821" spans="1:9">
      <c r="A14821" s="230"/>
      <c r="B14821" s="230"/>
      <c r="C14821" s="231"/>
      <c r="D14821" s="223"/>
      <c r="E14821" s="227"/>
      <c r="F14821" s="230"/>
      <c r="H14821" s="220"/>
      <c r="I14821" s="223"/>
    </row>
    <row r="14822" spans="1:9">
      <c r="A14822" s="230"/>
      <c r="B14822" s="230"/>
      <c r="C14822" s="231"/>
      <c r="D14822" s="223"/>
      <c r="E14822" s="227"/>
      <c r="F14822" s="230"/>
      <c r="H14822" s="220"/>
      <c r="I14822" s="223"/>
    </row>
    <row r="14823" spans="1:9">
      <c r="A14823" s="230"/>
      <c r="B14823" s="230"/>
      <c r="C14823" s="231"/>
      <c r="D14823" s="223"/>
      <c r="E14823" s="227"/>
      <c r="F14823" s="230"/>
      <c r="H14823" s="220"/>
      <c r="I14823" s="223"/>
    </row>
    <row r="14824" spans="1:9">
      <c r="A14824" s="230"/>
      <c r="B14824" s="230"/>
      <c r="C14824" s="231"/>
      <c r="D14824" s="223"/>
      <c r="E14824" s="227"/>
      <c r="F14824" s="230"/>
      <c r="H14824" s="220"/>
      <c r="I14824" s="223"/>
    </row>
    <row r="14825" spans="1:9">
      <c r="A14825" s="230"/>
      <c r="B14825" s="230"/>
      <c r="C14825" s="231"/>
      <c r="D14825" s="223"/>
      <c r="E14825" s="227"/>
      <c r="F14825" s="230"/>
      <c r="H14825" s="220"/>
      <c r="I14825" s="223"/>
    </row>
    <row r="14826" spans="1:9">
      <c r="A14826" s="230"/>
      <c r="B14826" s="230"/>
      <c r="C14826" s="231"/>
      <c r="D14826" s="223"/>
      <c r="E14826" s="227"/>
      <c r="F14826" s="230"/>
      <c r="H14826" s="220"/>
      <c r="I14826" s="223"/>
    </row>
    <row r="14827" spans="1:9">
      <c r="A14827" s="230"/>
      <c r="B14827" s="230"/>
      <c r="C14827" s="231"/>
      <c r="D14827" s="223"/>
      <c r="E14827" s="227"/>
      <c r="F14827" s="230"/>
      <c r="H14827" s="220"/>
      <c r="I14827" s="223"/>
    </row>
    <row r="14828" spans="1:9">
      <c r="A14828" s="230"/>
      <c r="B14828" s="230"/>
      <c r="C14828" s="231"/>
      <c r="D14828" s="223"/>
      <c r="E14828" s="227"/>
      <c r="F14828" s="230"/>
      <c r="H14828" s="220"/>
      <c r="I14828" s="223"/>
    </row>
    <row r="14829" spans="1:9">
      <c r="A14829" s="230"/>
      <c r="B14829" s="230"/>
      <c r="C14829" s="231"/>
      <c r="D14829" s="223"/>
      <c r="E14829" s="227"/>
      <c r="F14829" s="230"/>
      <c r="H14829" s="220"/>
      <c r="I14829" s="223"/>
    </row>
    <row r="14830" spans="1:9">
      <c r="A14830" s="230"/>
      <c r="B14830" s="230"/>
      <c r="C14830" s="231"/>
      <c r="D14830" s="223"/>
      <c r="E14830" s="227"/>
      <c r="F14830" s="230"/>
      <c r="H14830" s="220"/>
      <c r="I14830" s="223"/>
    </row>
    <row r="14831" spans="1:9">
      <c r="A14831" s="230"/>
      <c r="B14831" s="230"/>
      <c r="C14831" s="231"/>
      <c r="D14831" s="223"/>
      <c r="E14831" s="227"/>
      <c r="F14831" s="230"/>
      <c r="H14831" s="220"/>
      <c r="I14831" s="223"/>
    </row>
    <row r="14832" spans="1:9">
      <c r="A14832" s="230"/>
      <c r="B14832" s="230"/>
      <c r="C14832" s="231"/>
      <c r="D14832" s="223"/>
      <c r="E14832" s="227"/>
      <c r="F14832" s="230"/>
      <c r="H14832" s="220"/>
      <c r="I14832" s="223"/>
    </row>
    <row r="14833" spans="1:9">
      <c r="A14833" s="230"/>
      <c r="B14833" s="230"/>
      <c r="C14833" s="231"/>
      <c r="D14833" s="223"/>
      <c r="E14833" s="227"/>
      <c r="F14833" s="230"/>
      <c r="H14833" s="220"/>
      <c r="I14833" s="223"/>
    </row>
    <row r="14834" spans="1:9">
      <c r="A14834" s="230"/>
      <c r="B14834" s="230"/>
      <c r="C14834" s="231"/>
      <c r="D14834" s="223"/>
      <c r="E14834" s="227"/>
      <c r="F14834" s="230"/>
      <c r="H14834" s="220"/>
      <c r="I14834" s="223"/>
    </row>
    <row r="14835" spans="1:9">
      <c r="A14835" s="230"/>
      <c r="B14835" s="230"/>
      <c r="C14835" s="231"/>
      <c r="D14835" s="223"/>
      <c r="E14835" s="227"/>
      <c r="F14835" s="230"/>
      <c r="H14835" s="220"/>
      <c r="I14835" s="223"/>
    </row>
    <row r="14836" spans="1:9">
      <c r="A14836" s="230"/>
      <c r="B14836" s="230"/>
      <c r="C14836" s="231"/>
      <c r="D14836" s="223"/>
      <c r="E14836" s="227"/>
      <c r="F14836" s="230"/>
      <c r="H14836" s="220"/>
      <c r="I14836" s="223"/>
    </row>
    <row r="14837" spans="1:9">
      <c r="A14837" s="230"/>
      <c r="B14837" s="230"/>
      <c r="C14837" s="231"/>
      <c r="D14837" s="223"/>
      <c r="E14837" s="227"/>
      <c r="F14837" s="230"/>
      <c r="H14837" s="220"/>
      <c r="I14837" s="223"/>
    </row>
    <row r="14838" spans="1:9">
      <c r="A14838" s="230"/>
      <c r="B14838" s="230"/>
      <c r="C14838" s="231"/>
      <c r="D14838" s="223"/>
      <c r="E14838" s="227"/>
      <c r="F14838" s="230"/>
      <c r="H14838" s="220"/>
      <c r="I14838" s="223"/>
    </row>
    <row r="14839" spans="1:9">
      <c r="A14839" s="230"/>
      <c r="B14839" s="230"/>
      <c r="C14839" s="231"/>
      <c r="D14839" s="223"/>
      <c r="E14839" s="227"/>
      <c r="F14839" s="230"/>
      <c r="H14839" s="220"/>
      <c r="I14839" s="223"/>
    </row>
    <row r="14840" spans="1:9">
      <c r="A14840" s="230"/>
      <c r="B14840" s="230"/>
      <c r="C14840" s="231"/>
      <c r="D14840" s="223"/>
      <c r="E14840" s="227"/>
      <c r="F14840" s="230"/>
      <c r="H14840" s="220"/>
      <c r="I14840" s="223"/>
    </row>
    <row r="14841" spans="1:9">
      <c r="A14841" s="230"/>
      <c r="B14841" s="230"/>
      <c r="C14841" s="231"/>
      <c r="D14841" s="223"/>
      <c r="E14841" s="227"/>
      <c r="F14841" s="230"/>
      <c r="H14841" s="220"/>
      <c r="I14841" s="223"/>
    </row>
    <row r="14842" spans="1:9">
      <c r="A14842" s="230"/>
      <c r="B14842" s="230"/>
      <c r="C14842" s="231"/>
      <c r="D14842" s="223"/>
      <c r="E14842" s="227"/>
      <c r="F14842" s="230"/>
      <c r="H14842" s="220"/>
      <c r="I14842" s="223"/>
    </row>
    <row r="14843" spans="1:9">
      <c r="A14843" s="230"/>
      <c r="B14843" s="230"/>
      <c r="C14843" s="231"/>
      <c r="D14843" s="223"/>
      <c r="E14843" s="227"/>
      <c r="F14843" s="230"/>
      <c r="H14843" s="220"/>
      <c r="I14843" s="223"/>
    </row>
    <row r="14844" spans="1:9">
      <c r="A14844" s="230"/>
      <c r="B14844" s="230"/>
      <c r="C14844" s="231"/>
      <c r="D14844" s="223"/>
      <c r="E14844" s="227"/>
      <c r="F14844" s="230"/>
      <c r="H14844" s="220"/>
      <c r="I14844" s="223"/>
    </row>
    <row r="14845" spans="1:9">
      <c r="A14845" s="230"/>
      <c r="B14845" s="230"/>
      <c r="C14845" s="231"/>
      <c r="D14845" s="223"/>
      <c r="E14845" s="227"/>
      <c r="F14845" s="230"/>
      <c r="H14845" s="220"/>
      <c r="I14845" s="223"/>
    </row>
    <row r="14846" spans="1:9">
      <c r="A14846" s="230"/>
      <c r="B14846" s="230"/>
      <c r="C14846" s="231"/>
      <c r="D14846" s="223"/>
      <c r="E14846" s="227"/>
      <c r="F14846" s="230"/>
      <c r="H14846" s="220"/>
      <c r="I14846" s="223"/>
    </row>
    <row r="14847" spans="1:9">
      <c r="A14847" s="230"/>
      <c r="B14847" s="230"/>
      <c r="C14847" s="231"/>
      <c r="D14847" s="223"/>
      <c r="E14847" s="227"/>
      <c r="F14847" s="230"/>
      <c r="H14847" s="220"/>
      <c r="I14847" s="223"/>
    </row>
    <row r="14848" spans="1:9">
      <c r="A14848" s="230"/>
      <c r="B14848" s="230"/>
      <c r="C14848" s="231"/>
      <c r="D14848" s="223"/>
      <c r="E14848" s="227"/>
      <c r="F14848" s="230"/>
      <c r="H14848" s="220"/>
      <c r="I14848" s="223"/>
    </row>
    <row r="14849" spans="1:9">
      <c r="A14849" s="230"/>
      <c r="B14849" s="230"/>
      <c r="C14849" s="231"/>
      <c r="D14849" s="223"/>
      <c r="E14849" s="227"/>
      <c r="F14849" s="230"/>
      <c r="H14849" s="220"/>
      <c r="I14849" s="223"/>
    </row>
    <row r="14850" spans="1:9">
      <c r="A14850" s="230"/>
      <c r="B14850" s="230"/>
      <c r="C14850" s="231"/>
      <c r="D14850" s="223"/>
      <c r="E14850" s="227"/>
      <c r="F14850" s="230"/>
      <c r="H14850" s="220"/>
      <c r="I14850" s="223"/>
    </row>
    <row r="14851" spans="1:9">
      <c r="A14851" s="230"/>
      <c r="B14851" s="230"/>
      <c r="C14851" s="231"/>
      <c r="D14851" s="223"/>
      <c r="E14851" s="227"/>
      <c r="F14851" s="230"/>
      <c r="H14851" s="220"/>
      <c r="I14851" s="223"/>
    </row>
    <row r="14852" spans="1:9">
      <c r="A14852" s="230"/>
      <c r="B14852" s="230"/>
      <c r="C14852" s="231"/>
      <c r="D14852" s="223"/>
      <c r="E14852" s="227"/>
      <c r="F14852" s="230"/>
      <c r="H14852" s="220"/>
      <c r="I14852" s="223"/>
    </row>
    <row r="14853" spans="1:9">
      <c r="A14853" s="230"/>
      <c r="B14853" s="230"/>
      <c r="C14853" s="231"/>
      <c r="D14853" s="223"/>
      <c r="E14853" s="227"/>
      <c r="F14853" s="230"/>
      <c r="H14853" s="220"/>
      <c r="I14853" s="223"/>
    </row>
    <row r="14854" spans="1:9">
      <c r="A14854" s="230"/>
      <c r="B14854" s="230"/>
      <c r="C14854" s="231"/>
      <c r="D14854" s="223"/>
      <c r="E14854" s="227"/>
      <c r="F14854" s="230"/>
      <c r="H14854" s="220"/>
      <c r="I14854" s="223"/>
    </row>
    <row r="14855" spans="1:9">
      <c r="A14855" s="230"/>
      <c r="B14855" s="230"/>
      <c r="C14855" s="231"/>
      <c r="D14855" s="223"/>
      <c r="E14855" s="227"/>
      <c r="F14855" s="230"/>
      <c r="H14855" s="220"/>
      <c r="I14855" s="223"/>
    </row>
    <row r="14856" spans="1:9">
      <c r="A14856" s="230"/>
      <c r="B14856" s="230"/>
      <c r="C14856" s="231"/>
      <c r="D14856" s="223"/>
      <c r="E14856" s="227"/>
      <c r="F14856" s="230"/>
      <c r="H14856" s="220"/>
      <c r="I14856" s="223"/>
    </row>
    <row r="14857" spans="1:9">
      <c r="A14857" s="230"/>
      <c r="B14857" s="230"/>
      <c r="C14857" s="231"/>
      <c r="D14857" s="223"/>
      <c r="E14857" s="227"/>
      <c r="F14857" s="230"/>
      <c r="H14857" s="220"/>
      <c r="I14857" s="223"/>
    </row>
    <row r="14858" spans="1:9">
      <c r="A14858" s="230"/>
      <c r="B14858" s="230"/>
      <c r="C14858" s="231"/>
      <c r="D14858" s="223"/>
      <c r="E14858" s="227"/>
      <c r="F14858" s="230"/>
      <c r="H14858" s="220"/>
      <c r="I14858" s="223"/>
    </row>
    <row r="14859" spans="1:9">
      <c r="A14859" s="230"/>
      <c r="B14859" s="230"/>
      <c r="C14859" s="231"/>
      <c r="D14859" s="223"/>
      <c r="E14859" s="227"/>
      <c r="F14859" s="230"/>
      <c r="H14859" s="220"/>
      <c r="I14859" s="223"/>
    </row>
    <row r="14860" spans="1:9">
      <c r="A14860" s="230"/>
      <c r="B14860" s="230"/>
      <c r="C14860" s="231"/>
      <c r="D14860" s="223"/>
      <c r="E14860" s="227"/>
      <c r="F14860" s="230"/>
      <c r="H14860" s="220"/>
      <c r="I14860" s="223"/>
    </row>
    <row r="14861" spans="1:9">
      <c r="A14861" s="230"/>
      <c r="B14861" s="230"/>
      <c r="C14861" s="231"/>
      <c r="D14861" s="223"/>
      <c r="E14861" s="227"/>
      <c r="F14861" s="230"/>
      <c r="H14861" s="220"/>
      <c r="I14861" s="223"/>
    </row>
    <row r="14862" spans="1:9">
      <c r="A14862" s="230"/>
      <c r="B14862" s="230"/>
      <c r="C14862" s="231"/>
      <c r="D14862" s="223"/>
      <c r="E14862" s="227"/>
      <c r="F14862" s="230"/>
      <c r="H14862" s="220"/>
      <c r="I14862" s="223"/>
    </row>
    <row r="14863" spans="1:9">
      <c r="A14863" s="230"/>
      <c r="B14863" s="230"/>
      <c r="C14863" s="231"/>
      <c r="D14863" s="223"/>
      <c r="E14863" s="227"/>
      <c r="F14863" s="230"/>
      <c r="H14863" s="220"/>
      <c r="I14863" s="223"/>
    </row>
    <row r="14864" spans="1:9">
      <c r="A14864" s="230"/>
      <c r="B14864" s="230"/>
      <c r="C14864" s="231"/>
      <c r="D14864" s="223"/>
      <c r="E14864" s="227"/>
      <c r="F14864" s="230"/>
      <c r="H14864" s="220"/>
      <c r="I14864" s="223"/>
    </row>
    <row r="14865" spans="1:9">
      <c r="A14865" s="230"/>
      <c r="B14865" s="230"/>
      <c r="C14865" s="231"/>
      <c r="D14865" s="223"/>
      <c r="E14865" s="227"/>
      <c r="F14865" s="230"/>
      <c r="H14865" s="220"/>
      <c r="I14865" s="223"/>
    </row>
    <row r="14866" spans="1:9">
      <c r="A14866" s="230"/>
      <c r="B14866" s="230"/>
      <c r="C14866" s="231"/>
      <c r="D14866" s="223"/>
      <c r="E14866" s="227"/>
      <c r="F14866" s="230"/>
      <c r="H14866" s="220"/>
      <c r="I14866" s="223"/>
    </row>
    <row r="14867" spans="1:9">
      <c r="A14867" s="230"/>
      <c r="B14867" s="230"/>
      <c r="C14867" s="231"/>
      <c r="D14867" s="223"/>
      <c r="E14867" s="227"/>
      <c r="F14867" s="230"/>
      <c r="H14867" s="220"/>
      <c r="I14867" s="223"/>
    </row>
    <row r="14868" spans="1:9">
      <c r="A14868" s="230"/>
      <c r="B14868" s="230"/>
      <c r="C14868" s="231"/>
      <c r="D14868" s="223"/>
      <c r="E14868" s="227"/>
      <c r="F14868" s="230"/>
      <c r="H14868" s="220"/>
      <c r="I14868" s="223"/>
    </row>
    <row r="14869" spans="1:9">
      <c r="A14869" s="230"/>
      <c r="B14869" s="230"/>
      <c r="C14869" s="231"/>
      <c r="D14869" s="223"/>
      <c r="E14869" s="227"/>
      <c r="F14869" s="230"/>
      <c r="H14869" s="220"/>
      <c r="I14869" s="223"/>
    </row>
    <row r="14870" spans="1:9">
      <c r="A14870" s="230"/>
      <c r="B14870" s="230"/>
      <c r="C14870" s="231"/>
      <c r="D14870" s="223"/>
      <c r="E14870" s="227"/>
      <c r="F14870" s="230"/>
      <c r="H14870" s="220"/>
      <c r="I14870" s="223"/>
    </row>
    <row r="14871" spans="1:9">
      <c r="A14871" s="230"/>
      <c r="B14871" s="230"/>
      <c r="C14871" s="231"/>
      <c r="D14871" s="223"/>
      <c r="E14871" s="227"/>
      <c r="F14871" s="230"/>
      <c r="H14871" s="220"/>
      <c r="I14871" s="223"/>
    </row>
    <row r="14872" spans="1:9">
      <c r="A14872" s="230"/>
      <c r="B14872" s="230"/>
      <c r="C14872" s="231"/>
      <c r="D14872" s="223"/>
      <c r="E14872" s="227"/>
      <c r="F14872" s="230"/>
      <c r="H14872" s="220"/>
      <c r="I14872" s="223"/>
    </row>
    <row r="14873" spans="1:9">
      <c r="A14873" s="230"/>
      <c r="B14873" s="230"/>
      <c r="C14873" s="231"/>
      <c r="D14873" s="223"/>
      <c r="E14873" s="227"/>
      <c r="F14873" s="230"/>
      <c r="H14873" s="220"/>
      <c r="I14873" s="223"/>
    </row>
    <row r="14874" spans="1:9">
      <c r="A14874" s="230"/>
      <c r="B14874" s="230"/>
      <c r="C14874" s="231"/>
      <c r="D14874" s="223"/>
      <c r="E14874" s="227"/>
      <c r="F14874" s="230"/>
      <c r="H14874" s="220"/>
      <c r="I14874" s="223"/>
    </row>
    <row r="14875" spans="1:9">
      <c r="A14875" s="230"/>
      <c r="B14875" s="230"/>
      <c r="C14875" s="231"/>
      <c r="D14875" s="223"/>
      <c r="E14875" s="227"/>
      <c r="F14875" s="230"/>
      <c r="H14875" s="220"/>
      <c r="I14875" s="223"/>
    </row>
    <row r="14876" spans="1:9">
      <c r="A14876" s="230"/>
      <c r="B14876" s="230"/>
      <c r="C14876" s="231"/>
      <c r="D14876" s="223"/>
      <c r="E14876" s="227"/>
      <c r="F14876" s="230"/>
      <c r="H14876" s="220"/>
      <c r="I14876" s="223"/>
    </row>
    <row r="14877" spans="1:9">
      <c r="A14877" s="230"/>
      <c r="B14877" s="230"/>
      <c r="C14877" s="231"/>
      <c r="D14877" s="223"/>
      <c r="E14877" s="227"/>
      <c r="F14877" s="230"/>
      <c r="H14877" s="220"/>
      <c r="I14877" s="223"/>
    </row>
    <row r="14878" spans="1:9">
      <c r="A14878" s="230"/>
      <c r="B14878" s="230"/>
      <c r="C14878" s="231"/>
      <c r="D14878" s="223"/>
      <c r="E14878" s="227"/>
      <c r="F14878" s="230"/>
      <c r="H14878" s="220"/>
      <c r="I14878" s="223"/>
    </row>
    <row r="14879" spans="1:9">
      <c r="A14879" s="230"/>
      <c r="B14879" s="230"/>
      <c r="C14879" s="231"/>
      <c r="D14879" s="223"/>
      <c r="E14879" s="227"/>
      <c r="F14879" s="230"/>
      <c r="H14879" s="220"/>
      <c r="I14879" s="223"/>
    </row>
    <row r="14880" spans="1:9">
      <c r="A14880" s="230"/>
      <c r="B14880" s="230"/>
      <c r="C14880" s="231"/>
      <c r="D14880" s="223"/>
      <c r="E14880" s="227"/>
      <c r="F14880" s="230"/>
      <c r="H14880" s="220"/>
      <c r="I14880" s="223"/>
    </row>
    <row r="14881" spans="1:9">
      <c r="A14881" s="230"/>
      <c r="B14881" s="230"/>
      <c r="C14881" s="231"/>
      <c r="D14881" s="223"/>
      <c r="E14881" s="227"/>
      <c r="F14881" s="230"/>
      <c r="H14881" s="220"/>
      <c r="I14881" s="223"/>
    </row>
    <row r="14882" spans="1:9">
      <c r="A14882" s="230"/>
      <c r="B14882" s="230"/>
      <c r="C14882" s="231"/>
      <c r="D14882" s="223"/>
      <c r="E14882" s="227"/>
      <c r="F14882" s="230"/>
      <c r="H14882" s="220"/>
      <c r="I14882" s="223"/>
    </row>
    <row r="14883" spans="1:9">
      <c r="A14883" s="230"/>
      <c r="B14883" s="230"/>
      <c r="C14883" s="231"/>
      <c r="D14883" s="223"/>
      <c r="E14883" s="227"/>
      <c r="F14883" s="230"/>
      <c r="H14883" s="220"/>
      <c r="I14883" s="223"/>
    </row>
    <row r="14884" spans="1:9">
      <c r="A14884" s="230"/>
      <c r="B14884" s="230"/>
      <c r="C14884" s="231"/>
      <c r="D14884" s="223"/>
      <c r="E14884" s="227"/>
      <c r="F14884" s="230"/>
      <c r="H14884" s="220"/>
      <c r="I14884" s="223"/>
    </row>
    <row r="14885" spans="1:9">
      <c r="A14885" s="230"/>
      <c r="B14885" s="230"/>
      <c r="C14885" s="231"/>
      <c r="D14885" s="223"/>
      <c r="E14885" s="227"/>
      <c r="F14885" s="230"/>
      <c r="H14885" s="220"/>
      <c r="I14885" s="223"/>
    </row>
    <row r="14886" spans="1:9">
      <c r="A14886" s="230"/>
      <c r="B14886" s="230"/>
      <c r="C14886" s="231"/>
      <c r="D14886" s="223"/>
      <c r="E14886" s="227"/>
      <c r="F14886" s="230"/>
      <c r="H14886" s="220"/>
      <c r="I14886" s="223"/>
    </row>
    <row r="14887" spans="1:9">
      <c r="A14887" s="230"/>
      <c r="B14887" s="230"/>
      <c r="C14887" s="231"/>
      <c r="D14887" s="223"/>
      <c r="E14887" s="227"/>
      <c r="F14887" s="230"/>
      <c r="H14887" s="220"/>
      <c r="I14887" s="223"/>
    </row>
    <row r="14888" spans="1:9">
      <c r="A14888" s="230"/>
      <c r="B14888" s="230"/>
      <c r="C14888" s="231"/>
      <c r="D14888" s="223"/>
      <c r="E14888" s="227"/>
      <c r="F14888" s="230"/>
      <c r="H14888" s="220"/>
      <c r="I14888" s="223"/>
    </row>
    <row r="14889" spans="1:9">
      <c r="A14889" s="230"/>
      <c r="B14889" s="230"/>
      <c r="C14889" s="231"/>
      <c r="D14889" s="223"/>
      <c r="E14889" s="227"/>
      <c r="F14889" s="230"/>
      <c r="H14889" s="220"/>
      <c r="I14889" s="223"/>
    </row>
    <row r="14890" spans="1:9">
      <c r="A14890" s="230"/>
      <c r="B14890" s="230"/>
      <c r="C14890" s="231"/>
      <c r="D14890" s="223"/>
      <c r="E14890" s="227"/>
      <c r="F14890" s="230"/>
      <c r="H14890" s="220"/>
      <c r="I14890" s="223"/>
    </row>
    <row r="14891" spans="1:9">
      <c r="A14891" s="230"/>
      <c r="B14891" s="230"/>
      <c r="C14891" s="231"/>
      <c r="D14891" s="223"/>
      <c r="E14891" s="227"/>
      <c r="F14891" s="230"/>
      <c r="H14891" s="220"/>
      <c r="I14891" s="223"/>
    </row>
    <row r="14892" spans="1:9">
      <c r="A14892" s="230"/>
      <c r="B14892" s="230"/>
      <c r="C14892" s="231"/>
      <c r="D14892" s="223"/>
      <c r="E14892" s="227"/>
      <c r="F14892" s="230"/>
      <c r="H14892" s="220"/>
      <c r="I14892" s="223"/>
    </row>
    <row r="14893" spans="1:9">
      <c r="A14893" s="230"/>
      <c r="B14893" s="230"/>
      <c r="C14893" s="231"/>
      <c r="D14893" s="223"/>
      <c r="E14893" s="227"/>
      <c r="F14893" s="230"/>
      <c r="H14893" s="220"/>
      <c r="I14893" s="223"/>
    </row>
    <row r="14894" spans="1:9">
      <c r="A14894" s="230"/>
      <c r="B14894" s="230"/>
      <c r="C14894" s="231"/>
      <c r="D14894" s="223"/>
      <c r="E14894" s="227"/>
      <c r="F14894" s="230"/>
      <c r="H14894" s="220"/>
      <c r="I14894" s="223"/>
    </row>
    <row r="14895" spans="1:9">
      <c r="A14895" s="230"/>
      <c r="B14895" s="230"/>
      <c r="C14895" s="231"/>
      <c r="D14895" s="223"/>
      <c r="E14895" s="227"/>
      <c r="F14895" s="230"/>
      <c r="H14895" s="220"/>
      <c r="I14895" s="223"/>
    </row>
    <row r="14896" spans="1:9">
      <c r="A14896" s="230"/>
      <c r="B14896" s="230"/>
      <c r="C14896" s="231"/>
      <c r="D14896" s="223"/>
      <c r="E14896" s="227"/>
      <c r="F14896" s="230"/>
      <c r="H14896" s="220"/>
      <c r="I14896" s="223"/>
    </row>
    <row r="14897" spans="1:9">
      <c r="A14897" s="230"/>
      <c r="B14897" s="230"/>
      <c r="C14897" s="231"/>
      <c r="D14897" s="223"/>
      <c r="E14897" s="227"/>
      <c r="F14897" s="230"/>
      <c r="H14897" s="220"/>
      <c r="I14897" s="223"/>
    </row>
    <row r="14898" spans="1:9">
      <c r="A14898" s="230"/>
      <c r="B14898" s="230"/>
      <c r="C14898" s="231"/>
      <c r="D14898" s="223"/>
      <c r="E14898" s="227"/>
      <c r="F14898" s="230"/>
      <c r="H14898" s="220"/>
      <c r="I14898" s="223"/>
    </row>
    <row r="14899" spans="1:9">
      <c r="A14899" s="230"/>
      <c r="B14899" s="230"/>
      <c r="C14899" s="231"/>
      <c r="D14899" s="223"/>
      <c r="E14899" s="227"/>
      <c r="F14899" s="230"/>
      <c r="H14899" s="220"/>
      <c r="I14899" s="223"/>
    </row>
    <row r="14900" spans="1:9">
      <c r="A14900" s="230"/>
      <c r="B14900" s="230"/>
      <c r="C14900" s="231"/>
      <c r="D14900" s="223"/>
      <c r="E14900" s="227"/>
      <c r="F14900" s="230"/>
      <c r="H14900" s="220"/>
      <c r="I14900" s="223"/>
    </row>
    <row r="14901" spans="1:9">
      <c r="A14901" s="230"/>
      <c r="B14901" s="230"/>
      <c r="C14901" s="231"/>
      <c r="D14901" s="223"/>
      <c r="E14901" s="227"/>
      <c r="F14901" s="230"/>
      <c r="H14901" s="220"/>
      <c r="I14901" s="223"/>
    </row>
    <row r="14902" spans="1:9">
      <c r="A14902" s="230"/>
      <c r="B14902" s="230"/>
      <c r="C14902" s="231"/>
      <c r="D14902" s="223"/>
      <c r="E14902" s="227"/>
      <c r="F14902" s="230"/>
      <c r="H14902" s="220"/>
      <c r="I14902" s="223"/>
    </row>
    <row r="14903" spans="1:9">
      <c r="A14903" s="230"/>
      <c r="B14903" s="230"/>
      <c r="C14903" s="231"/>
      <c r="D14903" s="223"/>
      <c r="E14903" s="227"/>
      <c r="F14903" s="230"/>
      <c r="H14903" s="220"/>
      <c r="I14903" s="223"/>
    </row>
    <row r="14904" spans="1:9">
      <c r="A14904" s="230"/>
      <c r="B14904" s="230"/>
      <c r="C14904" s="231"/>
      <c r="D14904" s="223"/>
      <c r="E14904" s="227"/>
      <c r="F14904" s="230"/>
      <c r="H14904" s="220"/>
      <c r="I14904" s="223"/>
    </row>
    <row r="14905" spans="1:9">
      <c r="A14905" s="230"/>
      <c r="B14905" s="230"/>
      <c r="C14905" s="231"/>
      <c r="D14905" s="223"/>
      <c r="E14905" s="227"/>
      <c r="F14905" s="230"/>
      <c r="H14905" s="220"/>
      <c r="I14905" s="223"/>
    </row>
    <row r="14906" spans="1:9">
      <c r="A14906" s="230"/>
      <c r="B14906" s="230"/>
      <c r="C14906" s="231"/>
      <c r="D14906" s="223"/>
      <c r="E14906" s="227"/>
      <c r="F14906" s="230"/>
      <c r="H14906" s="220"/>
      <c r="I14906" s="223"/>
    </row>
    <row r="14907" spans="1:9">
      <c r="A14907" s="230"/>
      <c r="B14907" s="230"/>
      <c r="C14907" s="231"/>
      <c r="D14907" s="223"/>
      <c r="E14907" s="227"/>
      <c r="F14907" s="230"/>
      <c r="H14907" s="220"/>
      <c r="I14907" s="223"/>
    </row>
    <row r="14908" spans="1:9">
      <c r="A14908" s="230"/>
      <c r="B14908" s="230"/>
      <c r="C14908" s="231"/>
      <c r="D14908" s="223"/>
      <c r="E14908" s="227"/>
      <c r="F14908" s="230"/>
      <c r="H14908" s="220"/>
      <c r="I14908" s="223"/>
    </row>
    <row r="14909" spans="1:9">
      <c r="A14909" s="230"/>
      <c r="B14909" s="230"/>
      <c r="C14909" s="231"/>
      <c r="D14909" s="223"/>
      <c r="E14909" s="227"/>
      <c r="F14909" s="230"/>
      <c r="H14909" s="220"/>
      <c r="I14909" s="223"/>
    </row>
    <row r="14910" spans="1:9">
      <c r="A14910" s="230"/>
      <c r="B14910" s="230"/>
      <c r="C14910" s="231"/>
      <c r="D14910" s="223"/>
      <c r="E14910" s="227"/>
      <c r="F14910" s="230"/>
      <c r="H14910" s="220"/>
      <c r="I14910" s="223"/>
    </row>
    <row r="14911" spans="1:9">
      <c r="A14911" s="230"/>
      <c r="B14911" s="230"/>
      <c r="C14911" s="231"/>
      <c r="D14911" s="223"/>
      <c r="E14911" s="227"/>
      <c r="F14911" s="230"/>
      <c r="H14911" s="220"/>
      <c r="I14911" s="223"/>
    </row>
    <row r="14912" spans="1:9">
      <c r="A14912" s="230"/>
      <c r="B14912" s="230"/>
      <c r="C14912" s="231"/>
      <c r="D14912" s="223"/>
      <c r="E14912" s="227"/>
      <c r="F14912" s="230"/>
      <c r="H14912" s="220"/>
      <c r="I14912" s="223"/>
    </row>
    <row r="14913" spans="1:9">
      <c r="A14913" s="230"/>
      <c r="B14913" s="230"/>
      <c r="C14913" s="231"/>
      <c r="D14913" s="223"/>
      <c r="E14913" s="227"/>
      <c r="F14913" s="230"/>
      <c r="H14913" s="220"/>
      <c r="I14913" s="223"/>
    </row>
    <row r="14914" spans="1:9">
      <c r="A14914" s="230"/>
      <c r="B14914" s="230"/>
      <c r="C14914" s="231"/>
      <c r="D14914" s="223"/>
      <c r="E14914" s="227"/>
      <c r="F14914" s="230"/>
      <c r="H14914" s="220"/>
      <c r="I14914" s="223"/>
    </row>
    <row r="14915" spans="1:9">
      <c r="A14915" s="230"/>
      <c r="B14915" s="230"/>
      <c r="C14915" s="231"/>
      <c r="D14915" s="223"/>
      <c r="E14915" s="227"/>
      <c r="F14915" s="230"/>
      <c r="H14915" s="220"/>
      <c r="I14915" s="223"/>
    </row>
    <row r="14916" spans="1:9">
      <c r="A14916" s="230"/>
      <c r="B14916" s="230"/>
      <c r="C14916" s="231"/>
      <c r="D14916" s="223"/>
      <c r="E14916" s="227"/>
      <c r="F14916" s="230"/>
      <c r="H14916" s="220"/>
      <c r="I14916" s="223"/>
    </row>
    <row r="14917" spans="1:9">
      <c r="A14917" s="230"/>
      <c r="B14917" s="230"/>
      <c r="C14917" s="231"/>
      <c r="D14917" s="223"/>
      <c r="E14917" s="227"/>
      <c r="F14917" s="230"/>
      <c r="H14917" s="220"/>
      <c r="I14917" s="223"/>
    </row>
    <row r="14918" spans="1:9">
      <c r="A14918" s="230"/>
      <c r="B14918" s="230"/>
      <c r="C14918" s="231"/>
      <c r="D14918" s="223"/>
      <c r="E14918" s="227"/>
      <c r="F14918" s="230"/>
      <c r="H14918" s="220"/>
      <c r="I14918" s="223"/>
    </row>
    <row r="14919" spans="1:9">
      <c r="A14919" s="230"/>
      <c r="B14919" s="230"/>
      <c r="C14919" s="231"/>
      <c r="D14919" s="223"/>
      <c r="E14919" s="227"/>
      <c r="F14919" s="230"/>
      <c r="H14919" s="220"/>
      <c r="I14919" s="223"/>
    </row>
    <row r="14920" spans="1:9">
      <c r="A14920" s="230"/>
      <c r="B14920" s="230"/>
      <c r="C14920" s="231"/>
      <c r="D14920" s="223"/>
      <c r="E14920" s="227"/>
      <c r="F14920" s="230"/>
      <c r="H14920" s="220"/>
      <c r="I14920" s="223"/>
    </row>
    <row r="14921" spans="1:9">
      <c r="A14921" s="230"/>
      <c r="B14921" s="230"/>
      <c r="C14921" s="231"/>
      <c r="D14921" s="223"/>
      <c r="E14921" s="227"/>
      <c r="F14921" s="230"/>
      <c r="H14921" s="220"/>
      <c r="I14921" s="223"/>
    </row>
    <row r="14922" spans="1:9">
      <c r="A14922" s="230"/>
      <c r="B14922" s="230"/>
      <c r="C14922" s="231"/>
      <c r="D14922" s="223"/>
      <c r="E14922" s="227"/>
      <c r="F14922" s="230"/>
      <c r="H14922" s="220"/>
      <c r="I14922" s="223"/>
    </row>
    <row r="14923" spans="1:9">
      <c r="A14923" s="230"/>
      <c r="B14923" s="230"/>
      <c r="C14923" s="231"/>
      <c r="D14923" s="223"/>
      <c r="E14923" s="227"/>
      <c r="F14923" s="230"/>
      <c r="H14923" s="220"/>
      <c r="I14923" s="223"/>
    </row>
    <row r="14924" spans="1:9">
      <c r="A14924" s="230"/>
      <c r="B14924" s="230"/>
      <c r="C14924" s="231"/>
      <c r="D14924" s="223"/>
      <c r="E14924" s="227"/>
      <c r="F14924" s="230"/>
      <c r="H14924" s="220"/>
      <c r="I14924" s="223"/>
    </row>
    <row r="14925" spans="1:9">
      <c r="A14925" s="230"/>
      <c r="B14925" s="230"/>
      <c r="C14925" s="231"/>
      <c r="D14925" s="223"/>
      <c r="E14925" s="227"/>
      <c r="F14925" s="230"/>
      <c r="H14925" s="220"/>
      <c r="I14925" s="223"/>
    </row>
    <row r="14926" spans="1:9">
      <c r="A14926" s="230"/>
      <c r="B14926" s="230"/>
      <c r="C14926" s="231"/>
      <c r="D14926" s="223"/>
      <c r="E14926" s="227"/>
      <c r="F14926" s="230"/>
      <c r="H14926" s="220"/>
      <c r="I14926" s="223"/>
    </row>
    <row r="14927" spans="1:9">
      <c r="A14927" s="230"/>
      <c r="B14927" s="230"/>
      <c r="C14927" s="231"/>
      <c r="D14927" s="223"/>
      <c r="E14927" s="227"/>
      <c r="F14927" s="230"/>
      <c r="H14927" s="220"/>
      <c r="I14927" s="223"/>
    </row>
    <row r="14928" spans="1:9">
      <c r="A14928" s="230"/>
      <c r="B14928" s="230"/>
      <c r="C14928" s="231"/>
      <c r="D14928" s="223"/>
      <c r="E14928" s="227"/>
      <c r="F14928" s="230"/>
      <c r="H14928" s="220"/>
      <c r="I14928" s="223"/>
    </row>
    <row r="14929" spans="1:9">
      <c r="A14929" s="230"/>
      <c r="B14929" s="230"/>
      <c r="C14929" s="231"/>
      <c r="D14929" s="223"/>
      <c r="E14929" s="227"/>
      <c r="F14929" s="230"/>
      <c r="H14929" s="220"/>
      <c r="I14929" s="223"/>
    </row>
    <row r="14930" spans="1:9">
      <c r="A14930" s="230"/>
      <c r="B14930" s="230"/>
      <c r="C14930" s="231"/>
      <c r="D14930" s="223"/>
      <c r="E14930" s="227"/>
      <c r="F14930" s="230"/>
      <c r="H14930" s="220"/>
      <c r="I14930" s="223"/>
    </row>
    <row r="14931" spans="1:9">
      <c r="A14931" s="230"/>
      <c r="B14931" s="230"/>
      <c r="C14931" s="231"/>
      <c r="D14931" s="223"/>
      <c r="E14931" s="227"/>
      <c r="F14931" s="230"/>
      <c r="H14931" s="220"/>
      <c r="I14931" s="223"/>
    </row>
    <row r="14932" spans="1:9">
      <c r="A14932" s="230"/>
      <c r="B14932" s="230"/>
      <c r="C14932" s="231"/>
      <c r="D14932" s="223"/>
      <c r="E14932" s="227"/>
      <c r="F14932" s="230"/>
      <c r="H14932" s="220"/>
      <c r="I14932" s="223"/>
    </row>
    <row r="14933" spans="1:9">
      <c r="A14933" s="230"/>
      <c r="B14933" s="230"/>
      <c r="C14933" s="231"/>
      <c r="D14933" s="223"/>
      <c r="E14933" s="227"/>
      <c r="F14933" s="230"/>
      <c r="H14933" s="220"/>
      <c r="I14933" s="223"/>
    </row>
    <row r="14934" spans="1:9">
      <c r="A14934" s="230"/>
      <c r="B14934" s="230"/>
      <c r="C14934" s="231"/>
      <c r="D14934" s="223"/>
      <c r="E14934" s="227"/>
      <c r="F14934" s="230"/>
      <c r="H14934" s="220"/>
      <c r="I14934" s="223"/>
    </row>
    <row r="14935" spans="1:9">
      <c r="A14935" s="230"/>
      <c r="B14935" s="230"/>
      <c r="C14935" s="231"/>
      <c r="D14935" s="223"/>
      <c r="E14935" s="227"/>
      <c r="F14935" s="230"/>
      <c r="H14935" s="220"/>
      <c r="I14935" s="223"/>
    </row>
    <row r="14936" spans="1:9">
      <c r="A14936" s="230"/>
      <c r="B14936" s="230"/>
      <c r="C14936" s="231"/>
      <c r="D14936" s="223"/>
      <c r="E14936" s="227"/>
      <c r="F14936" s="230"/>
      <c r="H14936" s="220"/>
      <c r="I14936" s="223"/>
    </row>
    <row r="14937" spans="1:9">
      <c r="A14937" s="230"/>
      <c r="B14937" s="230"/>
      <c r="C14937" s="231"/>
      <c r="D14937" s="223"/>
      <c r="E14937" s="227"/>
      <c r="F14937" s="230"/>
      <c r="H14937" s="220"/>
      <c r="I14937" s="223"/>
    </row>
    <row r="14938" spans="1:9">
      <c r="A14938" s="230"/>
      <c r="B14938" s="230"/>
      <c r="C14938" s="231"/>
      <c r="D14938" s="223"/>
      <c r="E14938" s="227"/>
      <c r="F14938" s="230"/>
      <c r="H14938" s="220"/>
      <c r="I14938" s="223"/>
    </row>
    <row r="14939" spans="1:9">
      <c r="A14939" s="230"/>
      <c r="B14939" s="230"/>
      <c r="C14939" s="231"/>
      <c r="D14939" s="223"/>
      <c r="E14939" s="227"/>
      <c r="F14939" s="230"/>
      <c r="H14939" s="220"/>
      <c r="I14939" s="223"/>
    </row>
    <row r="14940" spans="1:9">
      <c r="A14940" s="230"/>
      <c r="B14940" s="230"/>
      <c r="C14940" s="231"/>
      <c r="D14940" s="223"/>
      <c r="E14940" s="227"/>
      <c r="F14940" s="230"/>
      <c r="H14940" s="220"/>
      <c r="I14940" s="223"/>
    </row>
    <row r="14941" spans="1:9">
      <c r="A14941" s="230"/>
      <c r="B14941" s="230"/>
      <c r="C14941" s="231"/>
      <c r="D14941" s="223"/>
      <c r="E14941" s="227"/>
      <c r="F14941" s="230"/>
      <c r="H14941" s="220"/>
      <c r="I14941" s="223"/>
    </row>
    <row r="14942" spans="1:9">
      <c r="A14942" s="230"/>
      <c r="B14942" s="230"/>
      <c r="C14942" s="231"/>
      <c r="D14942" s="223"/>
      <c r="E14942" s="227"/>
      <c r="F14942" s="230"/>
      <c r="H14942" s="220"/>
      <c r="I14942" s="223"/>
    </row>
    <row r="14943" spans="1:9">
      <c r="A14943" s="230"/>
      <c r="B14943" s="230"/>
      <c r="C14943" s="231"/>
      <c r="D14943" s="223"/>
      <c r="E14943" s="227"/>
      <c r="F14943" s="230"/>
      <c r="H14943" s="220"/>
      <c r="I14943" s="223"/>
    </row>
    <row r="14944" spans="1:9">
      <c r="A14944" s="230"/>
      <c r="B14944" s="230"/>
      <c r="C14944" s="231"/>
      <c r="D14944" s="223"/>
      <c r="E14944" s="227"/>
      <c r="F14944" s="230"/>
      <c r="H14944" s="220"/>
      <c r="I14944" s="223"/>
    </row>
    <row r="14945" spans="1:9">
      <c r="A14945" s="230"/>
      <c r="B14945" s="230"/>
      <c r="C14945" s="231"/>
      <c r="D14945" s="223"/>
      <c r="E14945" s="227"/>
      <c r="F14945" s="230"/>
      <c r="H14945" s="220"/>
      <c r="I14945" s="223"/>
    </row>
    <row r="14946" spans="1:9">
      <c r="A14946" s="230"/>
      <c r="B14946" s="230"/>
      <c r="C14946" s="231"/>
      <c r="D14946" s="223"/>
      <c r="E14946" s="227"/>
      <c r="F14946" s="230"/>
      <c r="H14946" s="220"/>
      <c r="I14946" s="223"/>
    </row>
    <row r="14947" spans="1:9">
      <c r="A14947" s="230"/>
      <c r="B14947" s="230"/>
      <c r="C14947" s="231"/>
      <c r="D14947" s="223"/>
      <c r="E14947" s="227"/>
      <c r="F14947" s="230"/>
      <c r="H14947" s="220"/>
      <c r="I14947" s="223"/>
    </row>
    <row r="14948" spans="1:9">
      <c r="A14948" s="230"/>
      <c r="B14948" s="230"/>
      <c r="C14948" s="231"/>
      <c r="D14948" s="223"/>
      <c r="E14948" s="227"/>
      <c r="F14948" s="230"/>
      <c r="H14948" s="220"/>
      <c r="I14948" s="223"/>
    </row>
    <row r="14949" spans="1:9">
      <c r="A14949" s="230"/>
      <c r="B14949" s="230"/>
      <c r="C14949" s="231"/>
      <c r="D14949" s="223"/>
      <c r="E14949" s="227"/>
      <c r="F14949" s="230"/>
      <c r="H14949" s="220"/>
      <c r="I14949" s="223"/>
    </row>
    <row r="14950" spans="1:9">
      <c r="A14950" s="230"/>
      <c r="B14950" s="230"/>
      <c r="C14950" s="231"/>
      <c r="D14950" s="223"/>
      <c r="E14950" s="227"/>
      <c r="F14950" s="230"/>
      <c r="H14950" s="220"/>
      <c r="I14950" s="223"/>
    </row>
    <row r="14951" spans="1:9">
      <c r="A14951" s="230"/>
      <c r="B14951" s="230"/>
      <c r="C14951" s="231"/>
      <c r="D14951" s="223"/>
      <c r="E14951" s="227"/>
      <c r="F14951" s="230"/>
      <c r="H14951" s="220"/>
      <c r="I14951" s="223"/>
    </row>
    <row r="14952" spans="1:9">
      <c r="A14952" s="230"/>
      <c r="B14952" s="230"/>
      <c r="C14952" s="231"/>
      <c r="D14952" s="223"/>
      <c r="E14952" s="227"/>
      <c r="F14952" s="230"/>
      <c r="H14952" s="220"/>
      <c r="I14952" s="223"/>
    </row>
    <row r="14953" spans="1:9">
      <c r="A14953" s="230"/>
      <c r="B14953" s="230"/>
      <c r="C14953" s="231"/>
      <c r="D14953" s="223"/>
      <c r="E14953" s="227"/>
      <c r="F14953" s="230"/>
      <c r="H14953" s="220"/>
      <c r="I14953" s="223"/>
    </row>
    <row r="14954" spans="1:9">
      <c r="A14954" s="230"/>
      <c r="B14954" s="230"/>
      <c r="C14954" s="231"/>
      <c r="D14954" s="223"/>
      <c r="E14954" s="227"/>
      <c r="F14954" s="230"/>
      <c r="H14954" s="220"/>
      <c r="I14954" s="223"/>
    </row>
    <row r="14955" spans="1:9">
      <c r="A14955" s="230"/>
      <c r="B14955" s="230"/>
      <c r="C14955" s="231"/>
      <c r="D14955" s="223"/>
      <c r="E14955" s="227"/>
      <c r="F14955" s="230"/>
      <c r="H14955" s="220"/>
      <c r="I14955" s="223"/>
    </row>
    <row r="14956" spans="1:9">
      <c r="A14956" s="230"/>
      <c r="B14956" s="230"/>
      <c r="C14956" s="231"/>
      <c r="D14956" s="223"/>
      <c r="E14956" s="227"/>
      <c r="F14956" s="230"/>
      <c r="H14956" s="220"/>
      <c r="I14956" s="223"/>
    </row>
    <row r="14957" spans="1:9">
      <c r="A14957" s="230"/>
      <c r="B14957" s="230"/>
      <c r="C14957" s="231"/>
      <c r="D14957" s="223"/>
      <c r="E14957" s="227"/>
      <c r="F14957" s="230"/>
      <c r="H14957" s="220"/>
      <c r="I14957" s="223"/>
    </row>
    <row r="14958" spans="1:9">
      <c r="A14958" s="230"/>
      <c r="B14958" s="230"/>
      <c r="C14958" s="231"/>
      <c r="D14958" s="223"/>
      <c r="E14958" s="227"/>
      <c r="F14958" s="230"/>
      <c r="H14958" s="220"/>
      <c r="I14958" s="223"/>
    </row>
    <row r="14959" spans="1:9">
      <c r="A14959" s="230"/>
      <c r="B14959" s="230"/>
      <c r="C14959" s="231"/>
      <c r="D14959" s="223"/>
      <c r="E14959" s="227"/>
      <c r="F14959" s="230"/>
      <c r="H14959" s="220"/>
      <c r="I14959" s="223"/>
    </row>
    <row r="14960" spans="1:9">
      <c r="A14960" s="230"/>
      <c r="B14960" s="230"/>
      <c r="C14960" s="231"/>
      <c r="D14960" s="223"/>
      <c r="E14960" s="227"/>
      <c r="F14960" s="230"/>
      <c r="H14960" s="220"/>
      <c r="I14960" s="223"/>
    </row>
    <row r="14961" spans="1:9">
      <c r="A14961" s="230"/>
      <c r="B14961" s="230"/>
      <c r="C14961" s="231"/>
      <c r="D14961" s="223"/>
      <c r="E14961" s="227"/>
      <c r="F14961" s="230"/>
      <c r="H14961" s="220"/>
      <c r="I14961" s="223"/>
    </row>
    <row r="14962" spans="1:9">
      <c r="A14962" s="230"/>
      <c r="B14962" s="230"/>
      <c r="C14962" s="231"/>
      <c r="D14962" s="223"/>
      <c r="E14962" s="227"/>
      <c r="F14962" s="230"/>
      <c r="H14962" s="220"/>
      <c r="I14962" s="223"/>
    </row>
    <row r="14963" spans="1:9">
      <c r="A14963" s="230"/>
      <c r="B14963" s="230"/>
      <c r="C14963" s="231"/>
      <c r="D14963" s="223"/>
      <c r="E14963" s="227"/>
      <c r="F14963" s="230"/>
      <c r="H14963" s="220"/>
      <c r="I14963" s="223"/>
    </row>
    <row r="14964" spans="1:9">
      <c r="A14964" s="230"/>
      <c r="B14964" s="230"/>
      <c r="C14964" s="231"/>
      <c r="D14964" s="223"/>
      <c r="E14964" s="227"/>
      <c r="F14964" s="230"/>
      <c r="H14964" s="220"/>
      <c r="I14964" s="223"/>
    </row>
    <row r="14965" spans="1:9">
      <c r="A14965" s="230"/>
      <c r="B14965" s="230"/>
      <c r="C14965" s="231"/>
      <c r="D14965" s="223"/>
      <c r="E14965" s="227"/>
      <c r="F14965" s="230"/>
      <c r="H14965" s="220"/>
      <c r="I14965" s="223"/>
    </row>
    <row r="14966" spans="1:9">
      <c r="A14966" s="230"/>
      <c r="B14966" s="230"/>
      <c r="C14966" s="231"/>
      <c r="D14966" s="223"/>
      <c r="E14966" s="227"/>
      <c r="F14966" s="230"/>
      <c r="H14966" s="220"/>
      <c r="I14966" s="223"/>
    </row>
    <row r="14967" spans="1:9">
      <c r="A14967" s="230"/>
      <c r="B14967" s="230"/>
      <c r="C14967" s="231"/>
      <c r="D14967" s="223"/>
      <c r="E14967" s="227"/>
      <c r="F14967" s="230"/>
      <c r="H14967" s="220"/>
      <c r="I14967" s="223"/>
    </row>
    <row r="14968" spans="1:9">
      <c r="A14968" s="230"/>
      <c r="B14968" s="230"/>
      <c r="C14968" s="231"/>
      <c r="D14968" s="223"/>
      <c r="E14968" s="227"/>
      <c r="F14968" s="230"/>
      <c r="H14968" s="220"/>
      <c r="I14968" s="223"/>
    </row>
    <row r="14969" spans="1:9">
      <c r="A14969" s="230"/>
      <c r="B14969" s="230"/>
      <c r="C14969" s="231"/>
      <c r="D14969" s="223"/>
      <c r="E14969" s="227"/>
      <c r="F14969" s="230"/>
      <c r="H14969" s="220"/>
      <c r="I14969" s="223"/>
    </row>
    <row r="14970" spans="1:9">
      <c r="A14970" s="230"/>
      <c r="B14970" s="230"/>
      <c r="C14970" s="231"/>
      <c r="D14970" s="223"/>
      <c r="E14970" s="227"/>
      <c r="F14970" s="230"/>
      <c r="H14970" s="220"/>
      <c r="I14970" s="223"/>
    </row>
    <row r="14971" spans="1:9">
      <c r="A14971" s="230"/>
      <c r="B14971" s="230"/>
      <c r="C14971" s="231"/>
      <c r="D14971" s="223"/>
      <c r="E14971" s="227"/>
      <c r="F14971" s="230"/>
      <c r="H14971" s="220"/>
      <c r="I14971" s="223"/>
    </row>
    <row r="14972" spans="1:9">
      <c r="A14972" s="230"/>
      <c r="B14972" s="230"/>
      <c r="C14972" s="231"/>
      <c r="D14972" s="223"/>
      <c r="E14972" s="227"/>
      <c r="F14972" s="230"/>
      <c r="H14972" s="220"/>
      <c r="I14972" s="223"/>
    </row>
    <row r="14973" spans="1:9">
      <c r="A14973" s="230"/>
      <c r="B14973" s="230"/>
      <c r="C14973" s="231"/>
      <c r="D14973" s="223"/>
      <c r="E14973" s="227"/>
      <c r="F14973" s="230"/>
      <c r="H14973" s="220"/>
      <c r="I14973" s="223"/>
    </row>
    <row r="14974" spans="1:9">
      <c r="A14974" s="230"/>
      <c r="B14974" s="230"/>
      <c r="C14974" s="231"/>
      <c r="D14974" s="223"/>
      <c r="E14974" s="227"/>
      <c r="F14974" s="230"/>
      <c r="H14974" s="220"/>
      <c r="I14974" s="223"/>
    </row>
    <row r="14975" spans="1:9">
      <c r="A14975" s="230"/>
      <c r="B14975" s="230"/>
      <c r="C14975" s="231"/>
      <c r="D14975" s="223"/>
      <c r="E14975" s="227"/>
      <c r="F14975" s="230"/>
      <c r="H14975" s="220"/>
      <c r="I14975" s="223"/>
    </row>
    <row r="14976" spans="1:9">
      <c r="A14976" s="230"/>
      <c r="B14976" s="230"/>
      <c r="C14976" s="231"/>
      <c r="D14976" s="223"/>
      <c r="E14976" s="227"/>
      <c r="F14976" s="230"/>
      <c r="H14976" s="220"/>
      <c r="I14976" s="223"/>
    </row>
    <row r="14977" spans="1:9">
      <c r="A14977" s="230"/>
      <c r="B14977" s="230"/>
      <c r="C14977" s="231"/>
      <c r="D14977" s="223"/>
      <c r="E14977" s="227"/>
      <c r="F14977" s="230"/>
      <c r="H14977" s="220"/>
      <c r="I14977" s="223"/>
    </row>
    <row r="14978" spans="1:9">
      <c r="A14978" s="230"/>
      <c r="B14978" s="230"/>
      <c r="C14978" s="231"/>
      <c r="D14978" s="223"/>
      <c r="E14978" s="227"/>
      <c r="F14978" s="230"/>
      <c r="H14978" s="220"/>
      <c r="I14978" s="223"/>
    </row>
    <row r="14979" spans="1:9">
      <c r="A14979" s="230"/>
      <c r="B14979" s="230"/>
      <c r="C14979" s="231"/>
      <c r="D14979" s="223"/>
      <c r="E14979" s="227"/>
      <c r="F14979" s="230"/>
      <c r="H14979" s="220"/>
      <c r="I14979" s="223"/>
    </row>
    <row r="14980" spans="1:9">
      <c r="A14980" s="230"/>
      <c r="B14980" s="230"/>
      <c r="C14980" s="231"/>
      <c r="D14980" s="223"/>
      <c r="E14980" s="227"/>
      <c r="F14980" s="230"/>
      <c r="H14980" s="220"/>
      <c r="I14980" s="223"/>
    </row>
    <row r="14981" spans="1:9">
      <c r="A14981" s="230"/>
      <c r="B14981" s="230"/>
      <c r="C14981" s="231"/>
      <c r="D14981" s="223"/>
      <c r="E14981" s="227"/>
      <c r="F14981" s="230"/>
      <c r="H14981" s="220"/>
      <c r="I14981" s="223"/>
    </row>
    <row r="14982" spans="1:9">
      <c r="A14982" s="230"/>
      <c r="B14982" s="230"/>
      <c r="C14982" s="231"/>
      <c r="D14982" s="223"/>
      <c r="E14982" s="227"/>
      <c r="F14982" s="230"/>
      <c r="H14982" s="220"/>
      <c r="I14982" s="223"/>
    </row>
    <row r="14983" spans="1:9">
      <c r="A14983" s="230"/>
      <c r="B14983" s="230"/>
      <c r="C14983" s="231"/>
      <c r="D14983" s="223"/>
      <c r="E14983" s="227"/>
      <c r="F14983" s="230"/>
      <c r="H14983" s="220"/>
      <c r="I14983" s="223"/>
    </row>
    <row r="14984" spans="1:9">
      <c r="A14984" s="230"/>
      <c r="B14984" s="230"/>
      <c r="C14984" s="231"/>
      <c r="D14984" s="223"/>
      <c r="E14984" s="227"/>
      <c r="F14984" s="230"/>
      <c r="H14984" s="220"/>
      <c r="I14984" s="223"/>
    </row>
    <row r="14985" spans="1:9">
      <c r="A14985" s="230"/>
      <c r="B14985" s="230"/>
      <c r="C14985" s="231"/>
      <c r="D14985" s="223"/>
      <c r="E14985" s="227"/>
      <c r="F14985" s="230"/>
      <c r="H14985" s="220"/>
      <c r="I14985" s="223"/>
    </row>
    <row r="14986" spans="1:9">
      <c r="A14986" s="230"/>
      <c r="B14986" s="230"/>
      <c r="C14986" s="231"/>
      <c r="D14986" s="223"/>
      <c r="E14986" s="227"/>
      <c r="F14986" s="230"/>
      <c r="H14986" s="220"/>
      <c r="I14986" s="223"/>
    </row>
    <row r="14987" spans="1:9">
      <c r="A14987" s="230"/>
      <c r="B14987" s="230"/>
      <c r="C14987" s="231"/>
      <c r="D14987" s="223"/>
      <c r="E14987" s="227"/>
      <c r="F14987" s="230"/>
      <c r="H14987" s="220"/>
      <c r="I14987" s="223"/>
    </row>
    <row r="14988" spans="1:9">
      <c r="A14988" s="230"/>
      <c r="B14988" s="230"/>
      <c r="C14988" s="231"/>
      <c r="D14988" s="223"/>
      <c r="E14988" s="227"/>
      <c r="F14988" s="230"/>
      <c r="H14988" s="220"/>
      <c r="I14988" s="223"/>
    </row>
    <row r="14989" spans="1:9">
      <c r="A14989" s="230"/>
      <c r="B14989" s="230"/>
      <c r="C14989" s="231"/>
      <c r="D14989" s="223"/>
      <c r="E14989" s="227"/>
      <c r="F14989" s="230"/>
      <c r="H14989" s="220"/>
      <c r="I14989" s="223"/>
    </row>
    <row r="14990" spans="1:9">
      <c r="A14990" s="230"/>
      <c r="B14990" s="230"/>
      <c r="C14990" s="231"/>
      <c r="D14990" s="223"/>
      <c r="E14990" s="227"/>
      <c r="F14990" s="230"/>
      <c r="H14990" s="220"/>
      <c r="I14990" s="223"/>
    </row>
    <row r="14991" spans="1:9">
      <c r="A14991" s="230"/>
      <c r="B14991" s="230"/>
      <c r="C14991" s="231"/>
      <c r="D14991" s="223"/>
      <c r="E14991" s="227"/>
      <c r="F14991" s="230"/>
      <c r="H14991" s="220"/>
      <c r="I14991" s="223"/>
    </row>
    <row r="14992" spans="1:9">
      <c r="A14992" s="230"/>
      <c r="B14992" s="230"/>
      <c r="C14992" s="231"/>
      <c r="D14992" s="223"/>
      <c r="E14992" s="227"/>
      <c r="F14992" s="230"/>
      <c r="H14992" s="220"/>
      <c r="I14992" s="223"/>
    </row>
    <row r="14993" spans="1:9">
      <c r="A14993" s="230"/>
      <c r="B14993" s="230"/>
      <c r="C14993" s="231"/>
      <c r="D14993" s="223"/>
      <c r="E14993" s="227"/>
      <c r="F14993" s="230"/>
      <c r="H14993" s="220"/>
      <c r="I14993" s="223"/>
    </row>
    <row r="14994" spans="1:9">
      <c r="A14994" s="230"/>
      <c r="B14994" s="230"/>
      <c r="C14994" s="231"/>
      <c r="D14994" s="223"/>
      <c r="E14994" s="227"/>
      <c r="F14994" s="230"/>
      <c r="H14994" s="220"/>
      <c r="I14994" s="223"/>
    </row>
    <row r="14995" spans="1:9">
      <c r="A14995" s="230"/>
      <c r="B14995" s="230"/>
      <c r="C14995" s="231"/>
      <c r="D14995" s="223"/>
      <c r="E14995" s="227"/>
      <c r="F14995" s="230"/>
      <c r="H14995" s="220"/>
      <c r="I14995" s="223"/>
    </row>
    <row r="14996" spans="1:9">
      <c r="A14996" s="230"/>
      <c r="B14996" s="230"/>
      <c r="C14996" s="231"/>
      <c r="D14996" s="223"/>
      <c r="E14996" s="227"/>
      <c r="F14996" s="230"/>
      <c r="H14996" s="220"/>
      <c r="I14996" s="223"/>
    </row>
    <row r="14997" spans="1:9">
      <c r="A14997" s="230"/>
      <c r="B14997" s="230"/>
      <c r="C14997" s="231"/>
      <c r="D14997" s="223"/>
      <c r="E14997" s="227"/>
      <c r="F14997" s="230"/>
      <c r="H14997" s="220"/>
      <c r="I14997" s="223"/>
    </row>
    <row r="14998" spans="1:9">
      <c r="A14998" s="230"/>
      <c r="B14998" s="230"/>
      <c r="C14998" s="231"/>
      <c r="D14998" s="223"/>
      <c r="E14998" s="227"/>
      <c r="F14998" s="230"/>
      <c r="H14998" s="220"/>
      <c r="I14998" s="223"/>
    </row>
    <row r="14999" spans="1:9">
      <c r="A14999" s="230"/>
      <c r="B14999" s="230"/>
      <c r="C14999" s="231"/>
      <c r="D14999" s="223"/>
      <c r="E14999" s="227"/>
      <c r="F14999" s="230"/>
      <c r="H14999" s="220"/>
      <c r="I14999" s="223"/>
    </row>
    <row r="15000" spans="1:9">
      <c r="A15000" s="230"/>
      <c r="B15000" s="230"/>
      <c r="C15000" s="231"/>
      <c r="D15000" s="223"/>
      <c r="E15000" s="227"/>
      <c r="F15000" s="230"/>
      <c r="H15000" s="220"/>
      <c r="I15000" s="223"/>
    </row>
    <row r="15001" spans="1:9">
      <c r="A15001" s="230"/>
      <c r="B15001" s="230"/>
      <c r="C15001" s="231"/>
      <c r="D15001" s="223"/>
      <c r="E15001" s="227"/>
      <c r="F15001" s="230"/>
      <c r="H15001" s="220"/>
      <c r="I15001" s="223"/>
    </row>
    <row r="15002" spans="1:9">
      <c r="A15002" s="230"/>
      <c r="B15002" s="230"/>
      <c r="C15002" s="231"/>
      <c r="D15002" s="223"/>
      <c r="E15002" s="227"/>
      <c r="F15002" s="230"/>
      <c r="H15002" s="220"/>
      <c r="I15002" s="223"/>
    </row>
    <row r="15003" spans="1:9">
      <c r="A15003" s="230"/>
      <c r="B15003" s="230"/>
      <c r="C15003" s="231"/>
      <c r="D15003" s="223"/>
      <c r="E15003" s="227"/>
      <c r="F15003" s="230"/>
      <c r="H15003" s="220"/>
      <c r="I15003" s="223"/>
    </row>
    <row r="15004" spans="1:9">
      <c r="A15004" s="230"/>
      <c r="B15004" s="230"/>
      <c r="C15004" s="231"/>
      <c r="D15004" s="223"/>
      <c r="E15004" s="227"/>
      <c r="F15004" s="230"/>
      <c r="H15004" s="220"/>
      <c r="I15004" s="223"/>
    </row>
    <row r="15005" spans="1:9">
      <c r="A15005" s="230"/>
      <c r="B15005" s="230"/>
      <c r="C15005" s="231"/>
      <c r="D15005" s="223"/>
      <c r="E15005" s="227"/>
      <c r="F15005" s="230"/>
      <c r="H15005" s="220"/>
      <c r="I15005" s="223"/>
    </row>
    <row r="15006" spans="1:9">
      <c r="A15006" s="230"/>
      <c r="B15006" s="230"/>
      <c r="C15006" s="231"/>
      <c r="D15006" s="223"/>
      <c r="E15006" s="227"/>
      <c r="F15006" s="230"/>
      <c r="H15006" s="220"/>
      <c r="I15006" s="223"/>
    </row>
    <row r="15007" spans="1:9">
      <c r="A15007" s="230"/>
      <c r="B15007" s="230"/>
      <c r="C15007" s="231"/>
      <c r="D15007" s="223"/>
      <c r="E15007" s="227"/>
      <c r="F15007" s="230"/>
      <c r="H15007" s="220"/>
      <c r="I15007" s="223"/>
    </row>
    <row r="15008" spans="1:9">
      <c r="A15008" s="230"/>
      <c r="B15008" s="230"/>
      <c r="C15008" s="231"/>
      <c r="D15008" s="223"/>
      <c r="E15008" s="227"/>
      <c r="F15008" s="230"/>
      <c r="H15008" s="220"/>
      <c r="I15008" s="223"/>
    </row>
    <row r="15009" spans="1:9">
      <c r="A15009" s="230"/>
      <c r="B15009" s="230"/>
      <c r="C15009" s="231"/>
      <c r="D15009" s="223"/>
      <c r="E15009" s="227"/>
      <c r="F15009" s="230"/>
      <c r="H15009" s="220"/>
      <c r="I15009" s="223"/>
    </row>
    <row r="15010" spans="1:9">
      <c r="A15010" s="230"/>
      <c r="B15010" s="230"/>
      <c r="C15010" s="231"/>
      <c r="D15010" s="223"/>
      <c r="E15010" s="227"/>
      <c r="F15010" s="230"/>
      <c r="H15010" s="220"/>
      <c r="I15010" s="223"/>
    </row>
    <row r="15011" spans="1:9">
      <c r="A15011" s="230"/>
      <c r="B15011" s="230"/>
      <c r="C15011" s="231"/>
      <c r="D15011" s="223"/>
      <c r="E15011" s="227"/>
      <c r="F15011" s="230"/>
      <c r="H15011" s="220"/>
      <c r="I15011" s="223"/>
    </row>
    <row r="15012" spans="1:9">
      <c r="A15012" s="230"/>
      <c r="B15012" s="230"/>
      <c r="C15012" s="231"/>
      <c r="D15012" s="223"/>
      <c r="E15012" s="227"/>
      <c r="F15012" s="230"/>
      <c r="H15012" s="220"/>
      <c r="I15012" s="223"/>
    </row>
    <row r="15013" spans="1:9">
      <c r="A15013" s="230"/>
      <c r="B15013" s="230"/>
      <c r="C15013" s="231"/>
      <c r="D15013" s="223"/>
      <c r="E15013" s="227"/>
      <c r="F15013" s="230"/>
      <c r="H15013" s="220"/>
      <c r="I15013" s="223"/>
    </row>
    <row r="15014" spans="1:9">
      <c r="A15014" s="230"/>
      <c r="B15014" s="230"/>
      <c r="C15014" s="231"/>
      <c r="D15014" s="223"/>
      <c r="E15014" s="227"/>
      <c r="F15014" s="230"/>
      <c r="H15014" s="220"/>
      <c r="I15014" s="223"/>
    </row>
    <row r="15015" spans="1:9">
      <c r="A15015" s="230"/>
      <c r="B15015" s="230"/>
      <c r="C15015" s="231"/>
      <c r="D15015" s="223"/>
      <c r="E15015" s="227"/>
      <c r="F15015" s="230"/>
      <c r="H15015" s="220"/>
      <c r="I15015" s="223"/>
    </row>
    <row r="15016" spans="1:9">
      <c r="A15016" s="230"/>
      <c r="B15016" s="230"/>
      <c r="C15016" s="231"/>
      <c r="D15016" s="223"/>
      <c r="E15016" s="227"/>
      <c r="F15016" s="230"/>
      <c r="H15016" s="220"/>
      <c r="I15016" s="223"/>
    </row>
    <row r="15017" spans="1:9">
      <c r="A15017" s="230"/>
      <c r="B15017" s="230"/>
      <c r="C15017" s="231"/>
      <c r="D15017" s="223"/>
      <c r="E15017" s="227"/>
      <c r="F15017" s="230"/>
      <c r="H15017" s="220"/>
      <c r="I15017" s="223"/>
    </row>
    <row r="15018" spans="1:9">
      <c r="A15018" s="230"/>
      <c r="B15018" s="230"/>
      <c r="C15018" s="231"/>
      <c r="D15018" s="223"/>
      <c r="E15018" s="227"/>
      <c r="F15018" s="230"/>
      <c r="H15018" s="220"/>
      <c r="I15018" s="223"/>
    </row>
    <row r="15019" spans="1:9">
      <c r="A15019" s="230"/>
      <c r="B15019" s="230"/>
      <c r="C15019" s="231"/>
      <c r="D15019" s="223"/>
      <c r="E15019" s="227"/>
      <c r="F15019" s="230"/>
      <c r="H15019" s="220"/>
      <c r="I15019" s="223"/>
    </row>
    <row r="15020" spans="1:9">
      <c r="A15020" s="230"/>
      <c r="B15020" s="230"/>
      <c r="C15020" s="231"/>
      <c r="D15020" s="223"/>
      <c r="E15020" s="227"/>
      <c r="F15020" s="230"/>
      <c r="H15020" s="220"/>
      <c r="I15020" s="223"/>
    </row>
    <row r="15021" spans="1:9">
      <c r="A15021" s="230"/>
      <c r="B15021" s="230"/>
      <c r="C15021" s="231"/>
      <c r="D15021" s="223"/>
      <c r="E15021" s="227"/>
      <c r="F15021" s="230"/>
      <c r="H15021" s="220"/>
      <c r="I15021" s="223"/>
    </row>
    <row r="15022" spans="1:9">
      <c r="A15022" s="230"/>
      <c r="B15022" s="230"/>
      <c r="C15022" s="231"/>
      <c r="D15022" s="223"/>
      <c r="E15022" s="227"/>
      <c r="F15022" s="230"/>
      <c r="H15022" s="220"/>
      <c r="I15022" s="223"/>
    </row>
    <row r="15023" spans="1:9">
      <c r="A15023" s="230"/>
      <c r="B15023" s="230"/>
      <c r="C15023" s="231"/>
      <c r="D15023" s="223"/>
      <c r="E15023" s="227"/>
      <c r="F15023" s="230"/>
      <c r="H15023" s="220"/>
      <c r="I15023" s="223"/>
    </row>
    <row r="15024" spans="1:9">
      <c r="A15024" s="230"/>
      <c r="B15024" s="230"/>
      <c r="C15024" s="231"/>
      <c r="D15024" s="223"/>
      <c r="E15024" s="227"/>
      <c r="F15024" s="230"/>
      <c r="H15024" s="220"/>
      <c r="I15024" s="223"/>
    </row>
    <row r="15025" spans="1:9">
      <c r="A15025" s="230"/>
      <c r="B15025" s="230"/>
      <c r="C15025" s="231"/>
      <c r="D15025" s="223"/>
      <c r="E15025" s="227"/>
      <c r="F15025" s="230"/>
      <c r="H15025" s="220"/>
      <c r="I15025" s="223"/>
    </row>
    <row r="15026" spans="1:9">
      <c r="A15026" s="230"/>
      <c r="B15026" s="230"/>
      <c r="C15026" s="231"/>
      <c r="D15026" s="223"/>
      <c r="E15026" s="227"/>
      <c r="F15026" s="230"/>
      <c r="H15026" s="220"/>
      <c r="I15026" s="223"/>
    </row>
    <row r="15027" spans="1:9">
      <c r="A15027" s="230"/>
      <c r="B15027" s="230"/>
      <c r="C15027" s="231"/>
      <c r="D15027" s="223"/>
      <c r="E15027" s="227"/>
      <c r="F15027" s="230"/>
      <c r="H15027" s="220"/>
      <c r="I15027" s="223"/>
    </row>
    <row r="15028" spans="1:9">
      <c r="A15028" s="230"/>
      <c r="B15028" s="230"/>
      <c r="C15028" s="231"/>
      <c r="D15028" s="223"/>
      <c r="E15028" s="227"/>
      <c r="F15028" s="230"/>
      <c r="H15028" s="220"/>
      <c r="I15028" s="223"/>
    </row>
    <row r="15029" spans="1:9">
      <c r="A15029" s="230"/>
      <c r="B15029" s="230"/>
      <c r="C15029" s="231"/>
      <c r="D15029" s="223"/>
      <c r="E15029" s="227"/>
      <c r="F15029" s="230"/>
      <c r="H15029" s="220"/>
      <c r="I15029" s="223"/>
    </row>
    <row r="15030" spans="1:9">
      <c r="A15030" s="230"/>
      <c r="B15030" s="230"/>
      <c r="C15030" s="231"/>
      <c r="D15030" s="223"/>
      <c r="E15030" s="227"/>
      <c r="F15030" s="230"/>
      <c r="H15030" s="220"/>
      <c r="I15030" s="223"/>
    </row>
    <row r="15031" spans="1:9">
      <c r="A15031" s="230"/>
      <c r="B15031" s="230"/>
      <c r="C15031" s="231"/>
      <c r="D15031" s="223"/>
      <c r="E15031" s="227"/>
      <c r="F15031" s="230"/>
      <c r="H15031" s="220"/>
      <c r="I15031" s="223"/>
    </row>
    <row r="15032" spans="1:9">
      <c r="A15032" s="230"/>
      <c r="B15032" s="230"/>
      <c r="C15032" s="231"/>
      <c r="D15032" s="223"/>
      <c r="E15032" s="227"/>
      <c r="F15032" s="230"/>
      <c r="H15032" s="220"/>
      <c r="I15032" s="223"/>
    </row>
    <row r="15033" spans="1:9">
      <c r="A15033" s="230"/>
      <c r="B15033" s="230"/>
      <c r="C15033" s="231"/>
      <c r="D15033" s="223"/>
      <c r="E15033" s="227"/>
      <c r="F15033" s="230"/>
      <c r="H15033" s="220"/>
      <c r="I15033" s="223"/>
    </row>
    <row r="15034" spans="1:9">
      <c r="A15034" s="230"/>
      <c r="B15034" s="230"/>
      <c r="C15034" s="231"/>
      <c r="D15034" s="223"/>
      <c r="E15034" s="227"/>
      <c r="F15034" s="230"/>
      <c r="H15034" s="220"/>
      <c r="I15034" s="223"/>
    </row>
    <row r="15035" spans="1:9">
      <c r="A15035" s="230"/>
      <c r="B15035" s="230"/>
      <c r="C15035" s="231"/>
      <c r="D15035" s="223"/>
      <c r="E15035" s="227"/>
      <c r="F15035" s="230"/>
      <c r="H15035" s="220"/>
      <c r="I15035" s="223"/>
    </row>
    <row r="15036" spans="1:9">
      <c r="A15036" s="230"/>
      <c r="B15036" s="230"/>
      <c r="C15036" s="231"/>
      <c r="D15036" s="223"/>
      <c r="E15036" s="227"/>
      <c r="F15036" s="230"/>
      <c r="H15036" s="220"/>
      <c r="I15036" s="223"/>
    </row>
    <row r="15037" spans="1:9">
      <c r="A15037" s="230"/>
      <c r="B15037" s="230"/>
      <c r="C15037" s="231"/>
      <c r="D15037" s="223"/>
      <c r="E15037" s="227"/>
      <c r="F15037" s="230"/>
      <c r="H15037" s="220"/>
      <c r="I15037" s="223"/>
    </row>
    <row r="15038" spans="1:9">
      <c r="A15038" s="230"/>
      <c r="B15038" s="230"/>
      <c r="C15038" s="231"/>
      <c r="D15038" s="223"/>
      <c r="E15038" s="227"/>
      <c r="F15038" s="230"/>
      <c r="H15038" s="220"/>
      <c r="I15038" s="223"/>
    </row>
    <row r="15039" spans="1:9">
      <c r="A15039" s="230"/>
      <c r="B15039" s="230"/>
      <c r="C15039" s="231"/>
      <c r="D15039" s="223"/>
      <c r="E15039" s="227"/>
      <c r="F15039" s="230"/>
      <c r="H15039" s="220"/>
      <c r="I15039" s="223"/>
    </row>
    <row r="15040" spans="1:9">
      <c r="A15040" s="230"/>
      <c r="B15040" s="230"/>
      <c r="C15040" s="231"/>
      <c r="D15040" s="223"/>
      <c r="E15040" s="227"/>
      <c r="F15040" s="230"/>
      <c r="H15040" s="220"/>
      <c r="I15040" s="223"/>
    </row>
    <row r="15041" spans="1:9">
      <c r="A15041" s="230"/>
      <c r="B15041" s="230"/>
      <c r="C15041" s="231"/>
      <c r="D15041" s="223"/>
      <c r="E15041" s="227"/>
      <c r="F15041" s="230"/>
      <c r="H15041" s="220"/>
      <c r="I15041" s="223"/>
    </row>
    <row r="15042" spans="1:9">
      <c r="A15042" s="230"/>
      <c r="B15042" s="230"/>
      <c r="C15042" s="231"/>
      <c r="D15042" s="223"/>
      <c r="E15042" s="227"/>
      <c r="F15042" s="230"/>
      <c r="H15042" s="220"/>
      <c r="I15042" s="223"/>
    </row>
    <row r="15043" spans="1:9">
      <c r="A15043" s="230"/>
      <c r="B15043" s="230"/>
      <c r="C15043" s="231"/>
      <c r="D15043" s="223"/>
      <c r="E15043" s="227"/>
      <c r="F15043" s="230"/>
      <c r="H15043" s="220"/>
      <c r="I15043" s="223"/>
    </row>
    <row r="15044" spans="1:9">
      <c r="A15044" s="230"/>
      <c r="B15044" s="230"/>
      <c r="C15044" s="231"/>
      <c r="D15044" s="223"/>
      <c r="E15044" s="227"/>
      <c r="F15044" s="230"/>
      <c r="H15044" s="220"/>
      <c r="I15044" s="223"/>
    </row>
    <row r="15045" spans="1:9">
      <c r="A15045" s="230"/>
      <c r="B15045" s="230"/>
      <c r="C15045" s="231"/>
      <c r="D15045" s="223"/>
      <c r="E15045" s="227"/>
      <c r="F15045" s="230"/>
      <c r="H15045" s="220"/>
      <c r="I15045" s="223"/>
    </row>
    <row r="15046" spans="1:9">
      <c r="A15046" s="230"/>
      <c r="B15046" s="230"/>
      <c r="C15046" s="231"/>
      <c r="D15046" s="223"/>
      <c r="E15046" s="227"/>
      <c r="F15046" s="230"/>
      <c r="H15046" s="220"/>
      <c r="I15046" s="223"/>
    </row>
    <row r="15047" spans="1:9">
      <c r="A15047" s="230"/>
      <c r="B15047" s="230"/>
      <c r="C15047" s="231"/>
      <c r="D15047" s="223"/>
      <c r="E15047" s="227"/>
      <c r="F15047" s="230"/>
      <c r="H15047" s="220"/>
      <c r="I15047" s="223"/>
    </row>
    <row r="15048" spans="1:9">
      <c r="A15048" s="230"/>
      <c r="B15048" s="230"/>
      <c r="C15048" s="231"/>
      <c r="D15048" s="223"/>
      <c r="E15048" s="227"/>
      <c r="F15048" s="230"/>
      <c r="H15048" s="220"/>
      <c r="I15048" s="223"/>
    </row>
    <row r="15049" spans="1:9">
      <c r="A15049" s="230"/>
      <c r="B15049" s="230"/>
      <c r="C15049" s="231"/>
      <c r="D15049" s="223"/>
      <c r="E15049" s="227"/>
      <c r="F15049" s="230"/>
      <c r="H15049" s="220"/>
      <c r="I15049" s="223"/>
    </row>
    <row r="15050" spans="1:9">
      <c r="A15050" s="230"/>
      <c r="B15050" s="230"/>
      <c r="C15050" s="231"/>
      <c r="D15050" s="223"/>
      <c r="E15050" s="227"/>
      <c r="F15050" s="230"/>
      <c r="H15050" s="220"/>
      <c r="I15050" s="223"/>
    </row>
    <row r="15051" spans="1:9">
      <c r="A15051" s="230"/>
      <c r="B15051" s="230"/>
      <c r="C15051" s="231"/>
      <c r="D15051" s="223"/>
      <c r="E15051" s="227"/>
      <c r="F15051" s="230"/>
      <c r="H15051" s="220"/>
      <c r="I15051" s="223"/>
    </row>
    <row r="15052" spans="1:9">
      <c r="A15052" s="230"/>
      <c r="B15052" s="230"/>
      <c r="C15052" s="231"/>
      <c r="D15052" s="223"/>
      <c r="E15052" s="227"/>
      <c r="F15052" s="230"/>
      <c r="H15052" s="220"/>
      <c r="I15052" s="223"/>
    </row>
    <row r="15053" spans="1:9">
      <c r="A15053" s="230"/>
      <c r="B15053" s="230"/>
      <c r="C15053" s="231"/>
      <c r="D15053" s="223"/>
      <c r="E15053" s="227"/>
      <c r="F15053" s="230"/>
      <c r="H15053" s="220"/>
      <c r="I15053" s="223"/>
    </row>
    <row r="15054" spans="1:9">
      <c r="A15054" s="230"/>
      <c r="B15054" s="230"/>
      <c r="C15054" s="231"/>
      <c r="D15054" s="223"/>
      <c r="E15054" s="227"/>
      <c r="F15054" s="230"/>
      <c r="H15054" s="220"/>
      <c r="I15054" s="223"/>
    </row>
    <row r="15055" spans="1:9">
      <c r="A15055" s="230"/>
      <c r="B15055" s="230"/>
      <c r="C15055" s="231"/>
      <c r="D15055" s="223"/>
      <c r="E15055" s="227"/>
      <c r="F15055" s="230"/>
      <c r="H15055" s="220"/>
      <c r="I15055" s="223"/>
    </row>
    <row r="15056" spans="1:9">
      <c r="A15056" s="230"/>
      <c r="B15056" s="230"/>
      <c r="C15056" s="231"/>
      <c r="D15056" s="223"/>
      <c r="E15056" s="227"/>
      <c r="F15056" s="230"/>
      <c r="H15056" s="220"/>
      <c r="I15056" s="223"/>
    </row>
    <row r="15057" spans="1:9">
      <c r="A15057" s="230"/>
      <c r="B15057" s="230"/>
      <c r="C15057" s="231"/>
      <c r="D15057" s="223"/>
      <c r="E15057" s="227"/>
      <c r="F15057" s="230"/>
      <c r="H15057" s="220"/>
      <c r="I15057" s="223"/>
    </row>
    <row r="15058" spans="1:9">
      <c r="A15058" s="230"/>
      <c r="B15058" s="230"/>
      <c r="C15058" s="231"/>
      <c r="D15058" s="223"/>
      <c r="E15058" s="227"/>
      <c r="F15058" s="230"/>
      <c r="H15058" s="220"/>
      <c r="I15058" s="223"/>
    </row>
    <row r="15059" spans="1:9">
      <c r="A15059" s="230"/>
      <c r="B15059" s="230"/>
      <c r="C15059" s="231"/>
      <c r="D15059" s="223"/>
      <c r="E15059" s="227"/>
      <c r="F15059" s="230"/>
      <c r="H15059" s="220"/>
      <c r="I15059" s="223"/>
    </row>
    <row r="15060" spans="1:9">
      <c r="A15060" s="230"/>
      <c r="B15060" s="230"/>
      <c r="C15060" s="231"/>
      <c r="D15060" s="223"/>
      <c r="E15060" s="227"/>
      <c r="F15060" s="230"/>
      <c r="H15060" s="220"/>
      <c r="I15060" s="223"/>
    </row>
    <row r="15061" spans="1:9">
      <c r="A15061" s="230"/>
      <c r="B15061" s="230"/>
      <c r="C15061" s="231"/>
      <c r="D15061" s="223"/>
      <c r="E15061" s="227"/>
      <c r="F15061" s="230"/>
      <c r="H15061" s="220"/>
      <c r="I15061" s="223"/>
    </row>
    <row r="15062" spans="1:9">
      <c r="A15062" s="230"/>
      <c r="B15062" s="230"/>
      <c r="C15062" s="231"/>
      <c r="D15062" s="223"/>
      <c r="E15062" s="227"/>
      <c r="F15062" s="230"/>
      <c r="H15062" s="220"/>
      <c r="I15062" s="223"/>
    </row>
    <row r="15063" spans="1:9">
      <c r="A15063" s="230"/>
      <c r="B15063" s="230"/>
      <c r="C15063" s="231"/>
      <c r="D15063" s="223"/>
      <c r="E15063" s="227"/>
      <c r="F15063" s="230"/>
      <c r="H15063" s="220"/>
      <c r="I15063" s="223"/>
    </row>
    <row r="15064" spans="1:9">
      <c r="A15064" s="230"/>
      <c r="B15064" s="230"/>
      <c r="C15064" s="231"/>
      <c r="D15064" s="223"/>
      <c r="E15064" s="227"/>
      <c r="F15064" s="230"/>
      <c r="H15064" s="220"/>
      <c r="I15064" s="223"/>
    </row>
    <row r="15065" spans="1:9">
      <c r="A15065" s="230"/>
      <c r="B15065" s="230"/>
      <c r="C15065" s="231"/>
      <c r="D15065" s="223"/>
      <c r="E15065" s="227"/>
      <c r="F15065" s="230"/>
      <c r="H15065" s="220"/>
      <c r="I15065" s="223"/>
    </row>
    <row r="15066" spans="1:9">
      <c r="A15066" s="230"/>
      <c r="B15066" s="230"/>
      <c r="C15066" s="231"/>
      <c r="D15066" s="223"/>
      <c r="E15066" s="227"/>
      <c r="F15066" s="230"/>
      <c r="H15066" s="220"/>
      <c r="I15066" s="223"/>
    </row>
    <row r="15067" spans="1:9">
      <c r="A15067" s="230"/>
      <c r="B15067" s="230"/>
      <c r="C15067" s="231"/>
      <c r="D15067" s="223"/>
      <c r="E15067" s="227"/>
      <c r="F15067" s="230"/>
      <c r="H15067" s="220"/>
      <c r="I15067" s="223"/>
    </row>
    <row r="15068" spans="1:9">
      <c r="A15068" s="230"/>
      <c r="B15068" s="230"/>
      <c r="C15068" s="231"/>
      <c r="D15068" s="223"/>
      <c r="E15068" s="227"/>
      <c r="F15068" s="230"/>
      <c r="H15068" s="220"/>
      <c r="I15068" s="223"/>
    </row>
    <row r="15069" spans="1:9">
      <c r="A15069" s="230"/>
      <c r="B15069" s="230"/>
      <c r="C15069" s="231"/>
      <c r="D15069" s="223"/>
      <c r="E15069" s="227"/>
      <c r="F15069" s="230"/>
      <c r="H15069" s="220"/>
      <c r="I15069" s="223"/>
    </row>
    <row r="15070" spans="1:9">
      <c r="A15070" s="230"/>
      <c r="B15070" s="230"/>
      <c r="C15070" s="231"/>
      <c r="D15070" s="223"/>
      <c r="E15070" s="227"/>
      <c r="F15070" s="230"/>
      <c r="H15070" s="220"/>
      <c r="I15070" s="223"/>
    </row>
    <row r="15071" spans="1:9">
      <c r="A15071" s="230"/>
      <c r="B15071" s="230"/>
      <c r="C15071" s="231"/>
      <c r="D15071" s="223"/>
      <c r="E15071" s="227"/>
      <c r="F15071" s="230"/>
      <c r="H15071" s="220"/>
      <c r="I15071" s="223"/>
    </row>
    <row r="15072" spans="1:9">
      <c r="A15072" s="230"/>
      <c r="B15072" s="230"/>
      <c r="C15072" s="231"/>
      <c r="D15072" s="223"/>
      <c r="E15072" s="227"/>
      <c r="F15072" s="230"/>
      <c r="H15072" s="220"/>
      <c r="I15072" s="223"/>
    </row>
    <row r="15073" spans="1:9">
      <c r="A15073" s="230"/>
      <c r="B15073" s="230"/>
      <c r="C15073" s="231"/>
      <c r="D15073" s="223"/>
      <c r="E15073" s="227"/>
      <c r="F15073" s="230"/>
      <c r="H15073" s="220"/>
      <c r="I15073" s="223"/>
    </row>
    <row r="15074" spans="1:9">
      <c r="A15074" s="230"/>
      <c r="B15074" s="230"/>
      <c r="C15074" s="231"/>
      <c r="D15074" s="223"/>
      <c r="E15074" s="227"/>
      <c r="F15074" s="230"/>
      <c r="H15074" s="220"/>
      <c r="I15074" s="223"/>
    </row>
    <row r="15075" spans="1:9">
      <c r="A15075" s="230"/>
      <c r="B15075" s="230"/>
      <c r="C15075" s="231"/>
      <c r="D15075" s="223"/>
      <c r="E15075" s="227"/>
      <c r="F15075" s="230"/>
      <c r="H15075" s="220"/>
      <c r="I15075" s="223"/>
    </row>
    <row r="15076" spans="1:9">
      <c r="A15076" s="230"/>
      <c r="B15076" s="230"/>
      <c r="C15076" s="231"/>
      <c r="D15076" s="223"/>
      <c r="E15076" s="227"/>
      <c r="F15076" s="230"/>
      <c r="H15076" s="220"/>
      <c r="I15076" s="223"/>
    </row>
    <row r="15077" spans="1:9">
      <c r="A15077" s="230"/>
      <c r="B15077" s="230"/>
      <c r="C15077" s="231"/>
      <c r="D15077" s="223"/>
      <c r="E15077" s="227"/>
      <c r="F15077" s="230"/>
      <c r="H15077" s="220"/>
      <c r="I15077" s="223"/>
    </row>
    <row r="15078" spans="1:9">
      <c r="A15078" s="230"/>
      <c r="B15078" s="230"/>
      <c r="C15078" s="231"/>
      <c r="D15078" s="223"/>
      <c r="E15078" s="227"/>
      <c r="F15078" s="230"/>
      <c r="H15078" s="220"/>
      <c r="I15078" s="223"/>
    </row>
    <row r="15079" spans="1:9">
      <c r="A15079" s="230"/>
      <c r="B15079" s="230"/>
      <c r="C15079" s="231"/>
      <c r="D15079" s="223"/>
      <c r="E15079" s="227"/>
      <c r="F15079" s="230"/>
      <c r="H15079" s="220"/>
      <c r="I15079" s="223"/>
    </row>
    <row r="15080" spans="1:9">
      <c r="A15080" s="230"/>
      <c r="B15080" s="230"/>
      <c r="C15080" s="231"/>
      <c r="D15080" s="223"/>
      <c r="E15080" s="227"/>
      <c r="F15080" s="230"/>
      <c r="H15080" s="220"/>
      <c r="I15080" s="223"/>
    </row>
    <row r="15081" spans="1:9">
      <c r="A15081" s="230"/>
      <c r="B15081" s="230"/>
      <c r="C15081" s="231"/>
      <c r="D15081" s="223"/>
      <c r="E15081" s="227"/>
      <c r="F15081" s="230"/>
      <c r="H15081" s="220"/>
      <c r="I15081" s="223"/>
    </row>
    <row r="15082" spans="1:9">
      <c r="A15082" s="230"/>
      <c r="B15082" s="230"/>
      <c r="C15082" s="231"/>
      <c r="D15082" s="223"/>
      <c r="E15082" s="227"/>
      <c r="F15082" s="230"/>
      <c r="H15082" s="220"/>
      <c r="I15082" s="223"/>
    </row>
    <row r="15083" spans="1:9">
      <c r="A15083" s="230"/>
      <c r="B15083" s="230"/>
      <c r="C15083" s="231"/>
      <c r="D15083" s="223"/>
      <c r="E15083" s="227"/>
      <c r="F15083" s="230"/>
      <c r="H15083" s="220"/>
      <c r="I15083" s="223"/>
    </row>
    <row r="15084" spans="1:9">
      <c r="A15084" s="230"/>
      <c r="B15084" s="230"/>
      <c r="C15084" s="231"/>
      <c r="D15084" s="223"/>
      <c r="E15084" s="227"/>
      <c r="F15084" s="230"/>
      <c r="H15084" s="220"/>
      <c r="I15084" s="223"/>
    </row>
    <row r="15085" spans="1:9">
      <c r="A15085" s="230"/>
      <c r="B15085" s="230"/>
      <c r="C15085" s="231"/>
      <c r="D15085" s="223"/>
      <c r="E15085" s="227"/>
      <c r="F15085" s="230"/>
      <c r="H15085" s="220"/>
      <c r="I15085" s="223"/>
    </row>
    <row r="15086" spans="1:9">
      <c r="A15086" s="230"/>
      <c r="B15086" s="230"/>
      <c r="C15086" s="231"/>
      <c r="D15086" s="223"/>
      <c r="E15086" s="227"/>
      <c r="F15086" s="230"/>
      <c r="H15086" s="220"/>
      <c r="I15086" s="223"/>
    </row>
    <row r="15087" spans="1:9">
      <c r="A15087" s="230"/>
      <c r="B15087" s="230"/>
      <c r="C15087" s="231"/>
      <c r="D15087" s="223"/>
      <c r="E15087" s="227"/>
      <c r="F15087" s="230"/>
      <c r="H15087" s="220"/>
      <c r="I15087" s="223"/>
    </row>
    <row r="15088" spans="1:9">
      <c r="A15088" s="230"/>
      <c r="B15088" s="230"/>
      <c r="C15088" s="231"/>
      <c r="D15088" s="223"/>
      <c r="E15088" s="227"/>
      <c r="F15088" s="230"/>
      <c r="H15088" s="220"/>
      <c r="I15088" s="223"/>
    </row>
    <row r="15089" spans="1:9">
      <c r="A15089" s="230"/>
      <c r="B15089" s="230"/>
      <c r="C15089" s="231"/>
      <c r="D15089" s="223"/>
      <c r="E15089" s="227"/>
      <c r="F15089" s="230"/>
      <c r="H15089" s="220"/>
      <c r="I15089" s="223"/>
    </row>
    <row r="15090" spans="1:9">
      <c r="A15090" s="230"/>
      <c r="B15090" s="230"/>
      <c r="C15090" s="231"/>
      <c r="D15090" s="223"/>
      <c r="E15090" s="227"/>
      <c r="F15090" s="230"/>
      <c r="H15090" s="220"/>
      <c r="I15090" s="223"/>
    </row>
    <row r="15091" spans="1:9">
      <c r="A15091" s="230"/>
      <c r="B15091" s="230"/>
      <c r="C15091" s="231"/>
      <c r="D15091" s="223"/>
      <c r="E15091" s="227"/>
      <c r="F15091" s="230"/>
      <c r="H15091" s="220"/>
      <c r="I15091" s="223"/>
    </row>
    <row r="15092" spans="1:9">
      <c r="A15092" s="230"/>
      <c r="B15092" s="230"/>
      <c r="C15092" s="231"/>
      <c r="D15092" s="223"/>
      <c r="E15092" s="227"/>
      <c r="F15092" s="230"/>
      <c r="H15092" s="220"/>
      <c r="I15092" s="223"/>
    </row>
    <row r="15093" spans="1:9">
      <c r="A15093" s="230"/>
      <c r="B15093" s="230"/>
      <c r="C15093" s="231"/>
      <c r="D15093" s="223"/>
      <c r="E15093" s="227"/>
      <c r="F15093" s="230"/>
      <c r="H15093" s="220"/>
      <c r="I15093" s="223"/>
    </row>
    <row r="15094" spans="1:9">
      <c r="A15094" s="230"/>
      <c r="B15094" s="230"/>
      <c r="C15094" s="231"/>
      <c r="D15094" s="223"/>
      <c r="E15094" s="227"/>
      <c r="F15094" s="230"/>
      <c r="H15094" s="220"/>
      <c r="I15094" s="223"/>
    </row>
    <row r="15095" spans="1:9">
      <c r="A15095" s="230"/>
      <c r="B15095" s="230"/>
      <c r="C15095" s="231"/>
      <c r="D15095" s="223"/>
      <c r="E15095" s="227"/>
      <c r="F15095" s="230"/>
      <c r="H15095" s="220"/>
      <c r="I15095" s="223"/>
    </row>
    <row r="15096" spans="1:9">
      <c r="A15096" s="230"/>
      <c r="B15096" s="230"/>
      <c r="C15096" s="231"/>
      <c r="D15096" s="223"/>
      <c r="E15096" s="227"/>
      <c r="F15096" s="230"/>
      <c r="H15096" s="220"/>
      <c r="I15096" s="223"/>
    </row>
    <row r="15097" spans="1:9">
      <c r="A15097" s="230"/>
      <c r="B15097" s="230"/>
      <c r="C15097" s="231"/>
      <c r="D15097" s="223"/>
      <c r="E15097" s="227"/>
      <c r="F15097" s="230"/>
      <c r="H15097" s="220"/>
      <c r="I15097" s="223"/>
    </row>
    <row r="15098" spans="1:9">
      <c r="A15098" s="230"/>
      <c r="B15098" s="230"/>
      <c r="C15098" s="231"/>
      <c r="D15098" s="223"/>
      <c r="E15098" s="227"/>
      <c r="F15098" s="230"/>
      <c r="H15098" s="220"/>
      <c r="I15098" s="223"/>
    </row>
    <row r="15099" spans="1:9">
      <c r="A15099" s="230"/>
      <c r="B15099" s="230"/>
      <c r="C15099" s="231"/>
      <c r="D15099" s="223"/>
      <c r="E15099" s="227"/>
      <c r="F15099" s="230"/>
      <c r="H15099" s="220"/>
      <c r="I15099" s="223"/>
    </row>
    <row r="15100" spans="1:9">
      <c r="A15100" s="230"/>
      <c r="B15100" s="230"/>
      <c r="C15100" s="231"/>
      <c r="D15100" s="223"/>
      <c r="E15100" s="227"/>
      <c r="F15100" s="230"/>
      <c r="H15100" s="220"/>
      <c r="I15100" s="223"/>
    </row>
    <row r="15101" spans="1:9">
      <c r="A15101" s="230"/>
      <c r="B15101" s="230"/>
      <c r="C15101" s="231"/>
      <c r="D15101" s="223"/>
      <c r="E15101" s="227"/>
      <c r="F15101" s="230"/>
      <c r="H15101" s="220"/>
      <c r="I15101" s="223"/>
    </row>
    <row r="15102" spans="1:9">
      <c r="A15102" s="230"/>
      <c r="B15102" s="230"/>
      <c r="C15102" s="231"/>
      <c r="D15102" s="223"/>
      <c r="E15102" s="227"/>
      <c r="F15102" s="230"/>
      <c r="H15102" s="220"/>
      <c r="I15102" s="223"/>
    </row>
    <row r="15103" spans="1:9">
      <c r="A15103" s="230"/>
      <c r="B15103" s="230"/>
      <c r="C15103" s="231"/>
      <c r="D15103" s="223"/>
      <c r="E15103" s="227"/>
      <c r="F15103" s="230"/>
      <c r="H15103" s="220"/>
      <c r="I15103" s="223"/>
    </row>
    <row r="15104" spans="1:9">
      <c r="A15104" s="230"/>
      <c r="B15104" s="230"/>
      <c r="C15104" s="231"/>
      <c r="D15104" s="223"/>
      <c r="E15104" s="227"/>
      <c r="F15104" s="230"/>
      <c r="H15104" s="220"/>
      <c r="I15104" s="223"/>
    </row>
    <row r="15105" spans="1:9">
      <c r="A15105" s="230"/>
      <c r="B15105" s="230"/>
      <c r="C15105" s="231"/>
      <c r="D15105" s="223"/>
      <c r="E15105" s="227"/>
      <c r="F15105" s="230"/>
      <c r="H15105" s="220"/>
      <c r="I15105" s="223"/>
    </row>
    <row r="15106" spans="1:9">
      <c r="A15106" s="230"/>
      <c r="B15106" s="230"/>
      <c r="C15106" s="231"/>
      <c r="D15106" s="223"/>
      <c r="E15106" s="227"/>
      <c r="F15106" s="230"/>
      <c r="H15106" s="220"/>
      <c r="I15106" s="223"/>
    </row>
    <row r="15107" spans="1:9">
      <c r="A15107" s="230"/>
      <c r="B15107" s="230"/>
      <c r="C15107" s="231"/>
      <c r="D15107" s="223"/>
      <c r="E15107" s="227"/>
      <c r="F15107" s="230"/>
      <c r="H15107" s="220"/>
      <c r="I15107" s="223"/>
    </row>
    <row r="15108" spans="1:9">
      <c r="A15108" s="230"/>
      <c r="B15108" s="230"/>
      <c r="C15108" s="231"/>
      <c r="D15108" s="223"/>
      <c r="E15108" s="227"/>
      <c r="F15108" s="230"/>
      <c r="H15108" s="220"/>
      <c r="I15108" s="223"/>
    </row>
    <row r="15109" spans="1:9">
      <c r="A15109" s="230"/>
      <c r="B15109" s="230"/>
      <c r="C15109" s="231"/>
      <c r="D15109" s="223"/>
      <c r="E15109" s="227"/>
      <c r="F15109" s="230"/>
      <c r="H15109" s="220"/>
      <c r="I15109" s="223"/>
    </row>
    <row r="15110" spans="1:9">
      <c r="A15110" s="230"/>
      <c r="B15110" s="230"/>
      <c r="C15110" s="231"/>
      <c r="D15110" s="223"/>
      <c r="E15110" s="227"/>
      <c r="F15110" s="230"/>
      <c r="H15110" s="220"/>
      <c r="I15110" s="223"/>
    </row>
    <row r="15111" spans="1:9">
      <c r="A15111" s="230"/>
      <c r="B15111" s="230"/>
      <c r="C15111" s="231"/>
      <c r="D15111" s="223"/>
      <c r="E15111" s="227"/>
      <c r="F15111" s="230"/>
      <c r="H15111" s="220"/>
      <c r="I15111" s="223"/>
    </row>
    <row r="15112" spans="1:9">
      <c r="A15112" s="230"/>
      <c r="B15112" s="230"/>
      <c r="C15112" s="231"/>
      <c r="D15112" s="223"/>
      <c r="E15112" s="227"/>
      <c r="F15112" s="230"/>
      <c r="H15112" s="220"/>
      <c r="I15112" s="223"/>
    </row>
    <row r="15113" spans="1:9">
      <c r="A15113" s="230"/>
      <c r="B15113" s="230"/>
      <c r="C15113" s="231"/>
      <c r="D15113" s="223"/>
      <c r="E15113" s="227"/>
      <c r="F15113" s="230"/>
      <c r="H15113" s="220"/>
      <c r="I15113" s="223"/>
    </row>
    <row r="15114" spans="1:9">
      <c r="A15114" s="230"/>
      <c r="B15114" s="230"/>
      <c r="C15114" s="231"/>
      <c r="D15114" s="223"/>
      <c r="E15114" s="227"/>
      <c r="F15114" s="230"/>
      <c r="H15114" s="220"/>
      <c r="I15114" s="223"/>
    </row>
    <row r="15115" spans="1:9">
      <c r="A15115" s="230"/>
      <c r="B15115" s="230"/>
      <c r="C15115" s="231"/>
      <c r="D15115" s="223"/>
      <c r="E15115" s="227"/>
      <c r="F15115" s="230"/>
      <c r="H15115" s="220"/>
      <c r="I15115" s="223"/>
    </row>
    <row r="15116" spans="1:9">
      <c r="A15116" s="230"/>
      <c r="B15116" s="230"/>
      <c r="C15116" s="231"/>
      <c r="D15116" s="223"/>
      <c r="E15116" s="227"/>
      <c r="F15116" s="230"/>
      <c r="H15116" s="220"/>
      <c r="I15116" s="223"/>
    </row>
    <row r="15117" spans="1:9">
      <c r="A15117" s="230"/>
      <c r="B15117" s="230"/>
      <c r="C15117" s="231"/>
      <c r="D15117" s="223"/>
      <c r="E15117" s="227"/>
      <c r="F15117" s="230"/>
      <c r="H15117" s="220"/>
      <c r="I15117" s="223"/>
    </row>
    <row r="15118" spans="1:9">
      <c r="A15118" s="230"/>
      <c r="B15118" s="230"/>
      <c r="C15118" s="231"/>
      <c r="D15118" s="223"/>
      <c r="E15118" s="227"/>
      <c r="F15118" s="230"/>
      <c r="H15118" s="220"/>
      <c r="I15118" s="223"/>
    </row>
    <row r="15119" spans="1:9">
      <c r="A15119" s="230"/>
      <c r="B15119" s="230"/>
      <c r="C15119" s="231"/>
      <c r="D15119" s="223"/>
      <c r="E15119" s="227"/>
      <c r="F15119" s="230"/>
      <c r="H15119" s="220"/>
      <c r="I15119" s="223"/>
    </row>
    <row r="15120" spans="1:9">
      <c r="A15120" s="230"/>
      <c r="B15120" s="230"/>
      <c r="C15120" s="231"/>
      <c r="D15120" s="223"/>
      <c r="E15120" s="227"/>
      <c r="F15120" s="230"/>
      <c r="H15120" s="220"/>
      <c r="I15120" s="223"/>
    </row>
    <row r="15121" spans="1:9">
      <c r="A15121" s="230"/>
      <c r="B15121" s="230"/>
      <c r="C15121" s="231"/>
      <c r="D15121" s="223"/>
      <c r="E15121" s="227"/>
      <c r="F15121" s="230"/>
      <c r="H15121" s="220"/>
      <c r="I15121" s="223"/>
    </row>
    <row r="15122" spans="1:9">
      <c r="A15122" s="230"/>
      <c r="B15122" s="230"/>
      <c r="C15122" s="231"/>
      <c r="D15122" s="223"/>
      <c r="E15122" s="227"/>
      <c r="F15122" s="230"/>
      <c r="H15122" s="220"/>
      <c r="I15122" s="223"/>
    </row>
    <row r="15123" spans="1:9">
      <c r="A15123" s="230"/>
      <c r="B15123" s="230"/>
      <c r="C15123" s="231"/>
      <c r="D15123" s="223"/>
      <c r="E15123" s="227"/>
      <c r="F15123" s="230"/>
      <c r="H15123" s="220"/>
      <c r="I15123" s="223"/>
    </row>
    <row r="15124" spans="1:9">
      <c r="A15124" s="230"/>
      <c r="B15124" s="230"/>
      <c r="C15124" s="231"/>
      <c r="D15124" s="223"/>
      <c r="E15124" s="227"/>
      <c r="F15124" s="230"/>
      <c r="H15124" s="220"/>
      <c r="I15124" s="223"/>
    </row>
    <row r="15125" spans="1:9">
      <c r="A15125" s="230"/>
      <c r="B15125" s="230"/>
      <c r="C15125" s="231"/>
      <c r="D15125" s="223"/>
      <c r="E15125" s="227"/>
      <c r="F15125" s="230"/>
      <c r="H15125" s="220"/>
      <c r="I15125" s="223"/>
    </row>
    <row r="15126" spans="1:9">
      <c r="A15126" s="230"/>
      <c r="B15126" s="230"/>
      <c r="C15126" s="231"/>
      <c r="D15126" s="223"/>
      <c r="E15126" s="227"/>
      <c r="F15126" s="230"/>
      <c r="H15126" s="220"/>
      <c r="I15126" s="223"/>
    </row>
    <row r="15127" spans="1:9">
      <c r="A15127" s="230"/>
      <c r="B15127" s="230"/>
      <c r="C15127" s="231"/>
      <c r="D15127" s="223"/>
      <c r="E15127" s="227"/>
      <c r="F15127" s="230"/>
      <c r="H15127" s="220"/>
      <c r="I15127" s="223"/>
    </row>
    <row r="15128" spans="1:9">
      <c r="A15128" s="230"/>
      <c r="B15128" s="230"/>
      <c r="C15128" s="231"/>
      <c r="D15128" s="223"/>
      <c r="E15128" s="227"/>
      <c r="F15128" s="230"/>
      <c r="H15128" s="220"/>
      <c r="I15128" s="223"/>
    </row>
    <row r="15129" spans="1:9">
      <c r="A15129" s="230"/>
      <c r="B15129" s="230"/>
      <c r="C15129" s="231"/>
      <c r="D15129" s="223"/>
      <c r="E15129" s="227"/>
      <c r="F15129" s="230"/>
      <c r="H15129" s="220"/>
      <c r="I15129" s="223"/>
    </row>
    <row r="15130" spans="1:9">
      <c r="A15130" s="230"/>
      <c r="B15130" s="230"/>
      <c r="C15130" s="231"/>
      <c r="D15130" s="223"/>
      <c r="E15130" s="227"/>
      <c r="F15130" s="230"/>
      <c r="H15130" s="220"/>
      <c r="I15130" s="223"/>
    </row>
    <row r="15131" spans="1:9">
      <c r="A15131" s="230"/>
      <c r="B15131" s="230"/>
      <c r="C15131" s="231"/>
      <c r="D15131" s="223"/>
      <c r="E15131" s="227"/>
      <c r="F15131" s="230"/>
      <c r="H15131" s="220"/>
      <c r="I15131" s="223"/>
    </row>
    <row r="15132" spans="1:9">
      <c r="A15132" s="230"/>
      <c r="B15132" s="230"/>
      <c r="C15132" s="231"/>
      <c r="D15132" s="223"/>
      <c r="E15132" s="227"/>
      <c r="F15132" s="230"/>
      <c r="H15132" s="220"/>
      <c r="I15132" s="223"/>
    </row>
    <row r="15133" spans="1:9">
      <c r="A15133" s="230"/>
      <c r="B15133" s="230"/>
      <c r="C15133" s="231"/>
      <c r="D15133" s="223"/>
      <c r="E15133" s="227"/>
      <c r="F15133" s="230"/>
      <c r="H15133" s="220"/>
      <c r="I15133" s="223"/>
    </row>
    <row r="15134" spans="1:9">
      <c r="A15134" s="230"/>
      <c r="B15134" s="230"/>
      <c r="C15134" s="231"/>
      <c r="D15134" s="223"/>
      <c r="E15134" s="227"/>
      <c r="F15134" s="230"/>
      <c r="H15134" s="220"/>
      <c r="I15134" s="223"/>
    </row>
    <row r="15135" spans="1:9">
      <c r="A15135" s="230"/>
      <c r="B15135" s="230"/>
      <c r="C15135" s="231"/>
      <c r="D15135" s="223"/>
      <c r="E15135" s="227"/>
      <c r="F15135" s="230"/>
      <c r="H15135" s="220"/>
      <c r="I15135" s="223"/>
    </row>
    <row r="15136" spans="1:9">
      <c r="A15136" s="230"/>
      <c r="B15136" s="230"/>
      <c r="C15136" s="231"/>
      <c r="D15136" s="223"/>
      <c r="E15136" s="227"/>
      <c r="F15136" s="230"/>
      <c r="H15136" s="220"/>
      <c r="I15136" s="223"/>
    </row>
    <row r="15137" spans="1:9">
      <c r="A15137" s="230"/>
      <c r="B15137" s="230"/>
      <c r="C15137" s="231"/>
      <c r="D15137" s="223"/>
      <c r="E15137" s="227"/>
      <c r="F15137" s="230"/>
      <c r="H15137" s="220"/>
      <c r="I15137" s="223"/>
    </row>
    <row r="15138" spans="1:9">
      <c r="A15138" s="230"/>
      <c r="B15138" s="230"/>
      <c r="C15138" s="231"/>
      <c r="D15138" s="223"/>
      <c r="E15138" s="227"/>
      <c r="F15138" s="230"/>
      <c r="H15138" s="220"/>
      <c r="I15138" s="223"/>
    </row>
    <row r="15139" spans="1:9">
      <c r="A15139" s="230"/>
      <c r="B15139" s="230"/>
      <c r="C15139" s="231"/>
      <c r="D15139" s="223"/>
      <c r="E15139" s="227"/>
      <c r="F15139" s="230"/>
      <c r="H15139" s="220"/>
      <c r="I15139" s="223"/>
    </row>
    <row r="15140" spans="1:9">
      <c r="A15140" s="230"/>
      <c r="B15140" s="230"/>
      <c r="C15140" s="231"/>
      <c r="D15140" s="223"/>
      <c r="E15140" s="227"/>
      <c r="F15140" s="230"/>
      <c r="H15140" s="220"/>
      <c r="I15140" s="223"/>
    </row>
    <row r="15141" spans="1:9">
      <c r="A15141" s="230"/>
      <c r="B15141" s="230"/>
      <c r="C15141" s="231"/>
      <c r="D15141" s="223"/>
      <c r="E15141" s="227"/>
      <c r="F15141" s="230"/>
      <c r="H15141" s="220"/>
      <c r="I15141" s="223"/>
    </row>
    <row r="15142" spans="1:9">
      <c r="A15142" s="230"/>
      <c r="B15142" s="230"/>
      <c r="C15142" s="231"/>
      <c r="D15142" s="223"/>
      <c r="E15142" s="227"/>
      <c r="F15142" s="230"/>
      <c r="H15142" s="220"/>
      <c r="I15142" s="223"/>
    </row>
    <row r="15143" spans="1:9">
      <c r="A15143" s="230"/>
      <c r="B15143" s="230"/>
      <c r="C15143" s="231"/>
      <c r="D15143" s="223"/>
      <c r="E15143" s="227"/>
      <c r="F15143" s="230"/>
      <c r="H15143" s="220"/>
      <c r="I15143" s="223"/>
    </row>
    <row r="15144" spans="1:9">
      <c r="A15144" s="230"/>
      <c r="B15144" s="230"/>
      <c r="C15144" s="231"/>
      <c r="D15144" s="223"/>
      <c r="E15144" s="227"/>
      <c r="F15144" s="230"/>
      <c r="H15144" s="220"/>
      <c r="I15144" s="223"/>
    </row>
    <row r="15145" spans="1:9">
      <c r="A15145" s="230"/>
      <c r="B15145" s="230"/>
      <c r="C15145" s="231"/>
      <c r="D15145" s="223"/>
      <c r="E15145" s="227"/>
      <c r="F15145" s="230"/>
      <c r="H15145" s="220"/>
      <c r="I15145" s="223"/>
    </row>
    <row r="15146" spans="1:9">
      <c r="A15146" s="230"/>
      <c r="B15146" s="230"/>
      <c r="C15146" s="231"/>
      <c r="D15146" s="223"/>
      <c r="E15146" s="227"/>
      <c r="F15146" s="230"/>
      <c r="H15146" s="220"/>
      <c r="I15146" s="223"/>
    </row>
    <row r="15147" spans="1:9">
      <c r="A15147" s="230"/>
      <c r="B15147" s="230"/>
      <c r="C15147" s="231"/>
      <c r="D15147" s="223"/>
      <c r="E15147" s="227"/>
      <c r="F15147" s="230"/>
      <c r="H15147" s="220"/>
      <c r="I15147" s="223"/>
    </row>
    <row r="15148" spans="1:9">
      <c r="A15148" s="230"/>
      <c r="B15148" s="230"/>
      <c r="C15148" s="231"/>
      <c r="D15148" s="223"/>
      <c r="E15148" s="227"/>
      <c r="F15148" s="230"/>
      <c r="H15148" s="220"/>
      <c r="I15148" s="223"/>
    </row>
    <row r="15149" spans="1:9">
      <c r="A15149" s="230"/>
      <c r="B15149" s="230"/>
      <c r="C15149" s="231"/>
      <c r="D15149" s="223"/>
      <c r="E15149" s="227"/>
      <c r="F15149" s="230"/>
      <c r="H15149" s="220"/>
      <c r="I15149" s="223"/>
    </row>
    <row r="15150" spans="1:9">
      <c r="A15150" s="230"/>
      <c r="B15150" s="230"/>
      <c r="C15150" s="231"/>
      <c r="D15150" s="223"/>
      <c r="E15150" s="227"/>
      <c r="F15150" s="230"/>
      <c r="H15150" s="220"/>
      <c r="I15150" s="223"/>
    </row>
    <row r="15151" spans="1:9">
      <c r="A15151" s="230"/>
      <c r="B15151" s="230"/>
      <c r="C15151" s="231"/>
      <c r="D15151" s="223"/>
      <c r="E15151" s="227"/>
      <c r="F15151" s="230"/>
      <c r="H15151" s="220"/>
      <c r="I15151" s="223"/>
    </row>
    <row r="15152" spans="1:9">
      <c r="A15152" s="230"/>
      <c r="B15152" s="230"/>
      <c r="C15152" s="231"/>
      <c r="D15152" s="223"/>
      <c r="E15152" s="227"/>
      <c r="F15152" s="230"/>
      <c r="H15152" s="220"/>
      <c r="I15152" s="223"/>
    </row>
    <row r="15153" spans="1:9">
      <c r="A15153" s="230"/>
      <c r="B15153" s="230"/>
      <c r="C15153" s="231"/>
      <c r="D15153" s="223"/>
      <c r="E15153" s="227"/>
      <c r="F15153" s="230"/>
      <c r="H15153" s="220"/>
      <c r="I15153" s="223"/>
    </row>
    <row r="15154" spans="1:9">
      <c r="A15154" s="230"/>
      <c r="B15154" s="230"/>
      <c r="C15154" s="231"/>
      <c r="D15154" s="223"/>
      <c r="E15154" s="227"/>
      <c r="F15154" s="230"/>
      <c r="H15154" s="220"/>
      <c r="I15154" s="223"/>
    </row>
    <row r="15155" spans="1:9">
      <c r="A15155" s="230"/>
      <c r="B15155" s="230"/>
      <c r="C15155" s="231"/>
      <c r="D15155" s="223"/>
      <c r="E15155" s="227"/>
      <c r="F15155" s="230"/>
      <c r="H15155" s="220"/>
      <c r="I15155" s="223"/>
    </row>
    <row r="15156" spans="1:9">
      <c r="A15156" s="230"/>
      <c r="B15156" s="230"/>
      <c r="C15156" s="231"/>
      <c r="D15156" s="223"/>
      <c r="E15156" s="227"/>
      <c r="F15156" s="230"/>
      <c r="H15156" s="220"/>
      <c r="I15156" s="223"/>
    </row>
    <row r="15157" spans="1:9">
      <c r="A15157" s="230"/>
      <c r="B15157" s="230"/>
      <c r="C15157" s="231"/>
      <c r="D15157" s="223"/>
      <c r="E15157" s="227"/>
      <c r="F15157" s="230"/>
      <c r="H15157" s="220"/>
      <c r="I15157" s="223"/>
    </row>
    <row r="15158" spans="1:9">
      <c r="A15158" s="230"/>
      <c r="B15158" s="230"/>
      <c r="C15158" s="231"/>
      <c r="D15158" s="223"/>
      <c r="E15158" s="227"/>
      <c r="F15158" s="230"/>
      <c r="H15158" s="220"/>
      <c r="I15158" s="223"/>
    </row>
    <row r="15159" spans="1:9">
      <c r="A15159" s="230"/>
      <c r="B15159" s="230"/>
      <c r="C15159" s="231"/>
      <c r="D15159" s="223"/>
      <c r="E15159" s="227"/>
      <c r="F15159" s="230"/>
      <c r="H15159" s="220"/>
      <c r="I15159" s="223"/>
    </row>
    <row r="15160" spans="1:9">
      <c r="A15160" s="230"/>
      <c r="B15160" s="230"/>
      <c r="C15160" s="231"/>
      <c r="D15160" s="223"/>
      <c r="E15160" s="227"/>
      <c r="F15160" s="230"/>
      <c r="H15160" s="220"/>
      <c r="I15160" s="223"/>
    </row>
    <row r="15161" spans="1:9">
      <c r="A15161" s="230"/>
      <c r="B15161" s="230"/>
      <c r="C15161" s="231"/>
      <c r="D15161" s="223"/>
      <c r="E15161" s="227"/>
      <c r="F15161" s="230"/>
      <c r="H15161" s="220"/>
      <c r="I15161" s="223"/>
    </row>
    <row r="15162" spans="1:9">
      <c r="A15162" s="230"/>
      <c r="B15162" s="230"/>
      <c r="C15162" s="231"/>
      <c r="D15162" s="223"/>
      <c r="E15162" s="227"/>
      <c r="F15162" s="230"/>
      <c r="H15162" s="220"/>
      <c r="I15162" s="223"/>
    </row>
    <row r="15163" spans="1:9">
      <c r="A15163" s="230"/>
      <c r="B15163" s="230"/>
      <c r="C15163" s="231"/>
      <c r="D15163" s="223"/>
      <c r="E15163" s="227"/>
      <c r="F15163" s="230"/>
      <c r="H15163" s="220"/>
      <c r="I15163" s="223"/>
    </row>
    <row r="15164" spans="1:9">
      <c r="A15164" s="230"/>
      <c r="B15164" s="230"/>
      <c r="C15164" s="231"/>
      <c r="D15164" s="223"/>
      <c r="E15164" s="227"/>
      <c r="F15164" s="230"/>
      <c r="H15164" s="220"/>
      <c r="I15164" s="223"/>
    </row>
    <row r="15165" spans="1:9">
      <c r="A15165" s="230"/>
      <c r="B15165" s="230"/>
      <c r="C15165" s="231"/>
      <c r="D15165" s="223"/>
      <c r="E15165" s="227"/>
      <c r="F15165" s="230"/>
      <c r="H15165" s="220"/>
      <c r="I15165" s="223"/>
    </row>
    <row r="15166" spans="1:9">
      <c r="A15166" s="230"/>
      <c r="B15166" s="230"/>
      <c r="C15166" s="231"/>
      <c r="D15166" s="223"/>
      <c r="E15166" s="227"/>
      <c r="F15166" s="230"/>
      <c r="H15166" s="220"/>
      <c r="I15166" s="223"/>
    </row>
    <row r="15167" spans="1:9">
      <c r="A15167" s="230"/>
      <c r="B15167" s="230"/>
      <c r="C15167" s="231"/>
      <c r="D15167" s="223"/>
      <c r="E15167" s="227"/>
      <c r="F15167" s="230"/>
      <c r="H15167" s="220"/>
      <c r="I15167" s="223"/>
    </row>
    <row r="15168" spans="1:9">
      <c r="A15168" s="230"/>
      <c r="B15168" s="230"/>
      <c r="C15168" s="231"/>
      <c r="D15168" s="223"/>
      <c r="E15168" s="227"/>
      <c r="F15168" s="230"/>
      <c r="H15168" s="220"/>
      <c r="I15168" s="223"/>
    </row>
    <row r="15169" spans="1:9">
      <c r="A15169" s="230"/>
      <c r="B15169" s="230"/>
      <c r="C15169" s="231"/>
      <c r="D15169" s="223"/>
      <c r="E15169" s="227"/>
      <c r="F15169" s="230"/>
      <c r="H15169" s="220"/>
      <c r="I15169" s="223"/>
    </row>
    <row r="15170" spans="1:9">
      <c r="A15170" s="230"/>
      <c r="B15170" s="230"/>
      <c r="C15170" s="231"/>
      <c r="D15170" s="223"/>
      <c r="E15170" s="227"/>
      <c r="F15170" s="230"/>
      <c r="H15170" s="220"/>
      <c r="I15170" s="223"/>
    </row>
    <row r="15171" spans="1:9">
      <c r="A15171" s="230"/>
      <c r="B15171" s="230"/>
      <c r="C15171" s="231"/>
      <c r="D15171" s="223"/>
      <c r="E15171" s="227"/>
      <c r="F15171" s="230"/>
      <c r="H15171" s="220"/>
      <c r="I15171" s="223"/>
    </row>
    <row r="15172" spans="1:9">
      <c r="A15172" s="230"/>
      <c r="B15172" s="230"/>
      <c r="C15172" s="231"/>
      <c r="D15172" s="223"/>
      <c r="E15172" s="227"/>
      <c r="F15172" s="230"/>
      <c r="H15172" s="220"/>
      <c r="I15172" s="223"/>
    </row>
    <row r="15173" spans="1:9">
      <c r="A15173" s="230"/>
      <c r="B15173" s="230"/>
      <c r="C15173" s="231"/>
      <c r="D15173" s="223"/>
      <c r="E15173" s="227"/>
      <c r="F15173" s="230"/>
      <c r="H15173" s="220"/>
      <c r="I15173" s="223"/>
    </row>
    <row r="15174" spans="1:9">
      <c r="A15174" s="230"/>
      <c r="B15174" s="230"/>
      <c r="C15174" s="231"/>
      <c r="D15174" s="223"/>
      <c r="E15174" s="227"/>
      <c r="F15174" s="230"/>
      <c r="H15174" s="220"/>
      <c r="I15174" s="223"/>
    </row>
    <row r="15175" spans="1:9">
      <c r="A15175" s="230"/>
      <c r="B15175" s="230"/>
      <c r="C15175" s="231"/>
      <c r="D15175" s="223"/>
      <c r="E15175" s="227"/>
      <c r="F15175" s="230"/>
      <c r="H15175" s="220"/>
      <c r="I15175" s="223"/>
    </row>
    <row r="15176" spans="1:9">
      <c r="A15176" s="230"/>
      <c r="B15176" s="230"/>
      <c r="C15176" s="231"/>
      <c r="D15176" s="223"/>
      <c r="E15176" s="227"/>
      <c r="F15176" s="230"/>
      <c r="H15176" s="220"/>
      <c r="I15176" s="223"/>
    </row>
    <row r="15177" spans="1:9">
      <c r="A15177" s="230"/>
      <c r="B15177" s="230"/>
      <c r="C15177" s="231"/>
      <c r="D15177" s="223"/>
      <c r="E15177" s="227"/>
      <c r="F15177" s="230"/>
      <c r="H15177" s="220"/>
      <c r="I15177" s="223"/>
    </row>
    <row r="15178" spans="1:9">
      <c r="A15178" s="230"/>
      <c r="B15178" s="230"/>
      <c r="C15178" s="231"/>
      <c r="D15178" s="223"/>
      <c r="E15178" s="227"/>
      <c r="F15178" s="230"/>
      <c r="H15178" s="220"/>
      <c r="I15178" s="223"/>
    </row>
    <row r="15179" spans="1:9">
      <c r="A15179" s="230"/>
      <c r="B15179" s="230"/>
      <c r="C15179" s="231"/>
      <c r="D15179" s="223"/>
      <c r="E15179" s="227"/>
      <c r="F15179" s="230"/>
      <c r="H15179" s="220"/>
      <c r="I15179" s="223"/>
    </row>
    <row r="15180" spans="1:9">
      <c r="A15180" s="230"/>
      <c r="B15180" s="230"/>
      <c r="C15180" s="231"/>
      <c r="D15180" s="223"/>
      <c r="E15180" s="227"/>
      <c r="F15180" s="230"/>
      <c r="H15180" s="220"/>
      <c r="I15180" s="223"/>
    </row>
    <row r="15181" spans="1:9">
      <c r="A15181" s="230"/>
      <c r="B15181" s="230"/>
      <c r="C15181" s="231"/>
      <c r="D15181" s="223"/>
      <c r="E15181" s="227"/>
      <c r="F15181" s="230"/>
      <c r="H15181" s="220"/>
      <c r="I15181" s="223"/>
    </row>
    <row r="15182" spans="1:9">
      <c r="A15182" s="230"/>
      <c r="B15182" s="230"/>
      <c r="C15182" s="231"/>
      <c r="D15182" s="223"/>
      <c r="E15182" s="227"/>
      <c r="F15182" s="230"/>
      <c r="H15182" s="220"/>
      <c r="I15182" s="223"/>
    </row>
    <row r="15183" spans="1:9">
      <c r="A15183" s="230"/>
      <c r="B15183" s="230"/>
      <c r="C15183" s="231"/>
      <c r="D15183" s="223"/>
      <c r="E15183" s="227"/>
      <c r="F15183" s="230"/>
      <c r="H15183" s="220"/>
      <c r="I15183" s="223"/>
    </row>
    <row r="15184" spans="1:9">
      <c r="A15184" s="230"/>
      <c r="B15184" s="230"/>
      <c r="C15184" s="231"/>
      <c r="D15184" s="223"/>
      <c r="E15184" s="227"/>
      <c r="F15184" s="230"/>
      <c r="H15184" s="220"/>
      <c r="I15184" s="223"/>
    </row>
    <row r="15185" spans="1:9">
      <c r="A15185" s="230"/>
      <c r="B15185" s="230"/>
      <c r="C15185" s="231"/>
      <c r="D15185" s="223"/>
      <c r="E15185" s="227"/>
      <c r="F15185" s="230"/>
      <c r="H15185" s="220"/>
      <c r="I15185" s="223"/>
    </row>
    <row r="15186" spans="1:9">
      <c r="A15186" s="230"/>
      <c r="B15186" s="230"/>
      <c r="C15186" s="231"/>
      <c r="D15186" s="223"/>
      <c r="E15186" s="227"/>
      <c r="F15186" s="230"/>
      <c r="H15186" s="220"/>
      <c r="I15186" s="223"/>
    </row>
    <row r="15187" spans="1:9">
      <c r="A15187" s="230"/>
      <c r="B15187" s="230"/>
      <c r="C15187" s="231"/>
      <c r="D15187" s="223"/>
      <c r="E15187" s="227"/>
      <c r="F15187" s="230"/>
      <c r="H15187" s="220"/>
      <c r="I15187" s="223"/>
    </row>
    <row r="15188" spans="1:9">
      <c r="A15188" s="230"/>
      <c r="B15188" s="230"/>
      <c r="C15188" s="231"/>
      <c r="D15188" s="223"/>
      <c r="E15188" s="227"/>
      <c r="F15188" s="230"/>
      <c r="H15188" s="220"/>
      <c r="I15188" s="223"/>
    </row>
    <row r="15189" spans="1:9">
      <c r="A15189" s="230"/>
      <c r="B15189" s="230"/>
      <c r="C15189" s="231"/>
      <c r="D15189" s="223"/>
      <c r="E15189" s="227"/>
      <c r="F15189" s="230"/>
      <c r="H15189" s="220"/>
      <c r="I15189" s="223"/>
    </row>
    <row r="15190" spans="1:9">
      <c r="A15190" s="230"/>
      <c r="B15190" s="230"/>
      <c r="C15190" s="231"/>
      <c r="D15190" s="223"/>
      <c r="E15190" s="227"/>
      <c r="F15190" s="230"/>
      <c r="H15190" s="220"/>
      <c r="I15190" s="223"/>
    </row>
    <row r="15191" spans="1:9">
      <c r="A15191" s="230"/>
      <c r="B15191" s="230"/>
      <c r="C15191" s="231"/>
      <c r="D15191" s="223"/>
      <c r="E15191" s="227"/>
      <c r="F15191" s="230"/>
      <c r="H15191" s="220"/>
      <c r="I15191" s="223"/>
    </row>
    <row r="15192" spans="1:9">
      <c r="A15192" s="230"/>
      <c r="B15192" s="230"/>
      <c r="C15192" s="231"/>
      <c r="D15192" s="223"/>
      <c r="E15192" s="227"/>
      <c r="F15192" s="230"/>
      <c r="H15192" s="220"/>
      <c r="I15192" s="223"/>
    </row>
    <row r="15193" spans="1:9">
      <c r="A15193" s="230"/>
      <c r="B15193" s="230"/>
      <c r="C15193" s="231"/>
      <c r="D15193" s="223"/>
      <c r="E15193" s="227"/>
      <c r="F15193" s="230"/>
      <c r="H15193" s="220"/>
      <c r="I15193" s="223"/>
    </row>
    <row r="15194" spans="1:9">
      <c r="A15194" s="230"/>
      <c r="B15194" s="230"/>
      <c r="C15194" s="231"/>
      <c r="D15194" s="223"/>
      <c r="E15194" s="227"/>
      <c r="F15194" s="230"/>
      <c r="H15194" s="220"/>
      <c r="I15194" s="223"/>
    </row>
    <row r="15195" spans="1:9">
      <c r="A15195" s="230"/>
      <c r="B15195" s="230"/>
      <c r="C15195" s="231"/>
      <c r="D15195" s="223"/>
      <c r="E15195" s="227"/>
      <c r="F15195" s="230"/>
      <c r="H15195" s="220"/>
      <c r="I15195" s="223"/>
    </row>
    <row r="15196" spans="1:9">
      <c r="A15196" s="230"/>
      <c r="B15196" s="230"/>
      <c r="C15196" s="231"/>
      <c r="D15196" s="223"/>
      <c r="E15196" s="227"/>
      <c r="F15196" s="230"/>
      <c r="H15196" s="220"/>
      <c r="I15196" s="223"/>
    </row>
    <row r="15197" spans="1:9">
      <c r="A15197" s="230"/>
      <c r="B15197" s="230"/>
      <c r="C15197" s="231"/>
      <c r="D15197" s="223"/>
      <c r="E15197" s="227"/>
      <c r="F15197" s="230"/>
      <c r="H15197" s="220"/>
      <c r="I15197" s="223"/>
    </row>
    <row r="15198" spans="1:9">
      <c r="A15198" s="230"/>
      <c r="B15198" s="230"/>
      <c r="C15198" s="231"/>
      <c r="D15198" s="223"/>
      <c r="E15198" s="227"/>
      <c r="F15198" s="230"/>
      <c r="H15198" s="220"/>
      <c r="I15198" s="223"/>
    </row>
    <row r="15199" spans="1:9">
      <c r="A15199" s="230"/>
      <c r="B15199" s="230"/>
      <c r="C15199" s="231"/>
      <c r="D15199" s="223"/>
      <c r="E15199" s="227"/>
      <c r="F15199" s="230"/>
      <c r="H15199" s="220"/>
      <c r="I15199" s="223"/>
    </row>
    <row r="15200" spans="1:9">
      <c r="A15200" s="230"/>
      <c r="B15200" s="230"/>
      <c r="C15200" s="231"/>
      <c r="D15200" s="223"/>
      <c r="E15200" s="227"/>
      <c r="F15200" s="230"/>
      <c r="H15200" s="220"/>
      <c r="I15200" s="223"/>
    </row>
    <row r="15201" spans="1:9">
      <c r="A15201" s="230"/>
      <c r="B15201" s="230"/>
      <c r="C15201" s="231"/>
      <c r="D15201" s="223"/>
      <c r="E15201" s="227"/>
      <c r="F15201" s="230"/>
      <c r="H15201" s="220"/>
      <c r="I15201" s="223"/>
    </row>
    <row r="15202" spans="1:9">
      <c r="A15202" s="230"/>
      <c r="B15202" s="230"/>
      <c r="C15202" s="231"/>
      <c r="D15202" s="223"/>
      <c r="E15202" s="227"/>
      <c r="F15202" s="230"/>
      <c r="H15202" s="220"/>
      <c r="I15202" s="223"/>
    </row>
    <row r="15203" spans="1:9">
      <c r="A15203" s="230"/>
      <c r="B15203" s="230"/>
      <c r="C15203" s="231"/>
      <c r="D15203" s="223"/>
      <c r="E15203" s="227"/>
      <c r="F15203" s="230"/>
      <c r="H15203" s="220"/>
      <c r="I15203" s="223"/>
    </row>
    <row r="15204" spans="1:9">
      <c r="A15204" s="230"/>
      <c r="B15204" s="230"/>
      <c r="C15204" s="231"/>
      <c r="D15204" s="223"/>
      <c r="E15204" s="227"/>
      <c r="F15204" s="230"/>
      <c r="H15204" s="220"/>
      <c r="I15204" s="223"/>
    </row>
    <row r="15205" spans="1:9">
      <c r="A15205" s="230"/>
      <c r="B15205" s="230"/>
      <c r="C15205" s="231"/>
      <c r="D15205" s="223"/>
      <c r="E15205" s="227"/>
      <c r="F15205" s="230"/>
      <c r="H15205" s="220"/>
      <c r="I15205" s="223"/>
    </row>
    <row r="15206" spans="1:9">
      <c r="A15206" s="230"/>
      <c r="B15206" s="230"/>
      <c r="C15206" s="231"/>
      <c r="D15206" s="223"/>
      <c r="E15206" s="227"/>
      <c r="F15206" s="230"/>
      <c r="H15206" s="220"/>
      <c r="I15206" s="223"/>
    </row>
    <row r="15207" spans="1:9">
      <c r="A15207" s="230"/>
      <c r="B15207" s="230"/>
      <c r="C15207" s="231"/>
      <c r="D15207" s="223"/>
      <c r="E15207" s="227"/>
      <c r="F15207" s="230"/>
      <c r="H15207" s="220"/>
      <c r="I15207" s="223"/>
    </row>
    <row r="15208" spans="1:9">
      <c r="A15208" s="230"/>
      <c r="B15208" s="230"/>
      <c r="C15208" s="231"/>
      <c r="D15208" s="223"/>
      <c r="E15208" s="227"/>
      <c r="F15208" s="230"/>
      <c r="H15208" s="220"/>
      <c r="I15208" s="223"/>
    </row>
    <row r="15209" spans="1:9">
      <c r="A15209" s="230"/>
      <c r="B15209" s="230"/>
      <c r="C15209" s="231"/>
      <c r="D15209" s="223"/>
      <c r="E15209" s="227"/>
      <c r="F15209" s="230"/>
      <c r="H15209" s="220"/>
      <c r="I15209" s="223"/>
    </row>
    <row r="15210" spans="1:9">
      <c r="A15210" s="230"/>
      <c r="B15210" s="230"/>
      <c r="C15210" s="231"/>
      <c r="D15210" s="223"/>
      <c r="E15210" s="227"/>
      <c r="F15210" s="230"/>
      <c r="H15210" s="220"/>
      <c r="I15210" s="223"/>
    </row>
    <row r="15211" spans="1:9">
      <c r="A15211" s="230"/>
      <c r="B15211" s="230"/>
      <c r="C15211" s="231"/>
      <c r="D15211" s="223"/>
      <c r="E15211" s="227"/>
      <c r="F15211" s="230"/>
      <c r="H15211" s="220"/>
      <c r="I15211" s="223"/>
    </row>
    <row r="15212" spans="1:9">
      <c r="A15212" s="230"/>
      <c r="B15212" s="230"/>
      <c r="C15212" s="231"/>
      <c r="D15212" s="223"/>
      <c r="E15212" s="227"/>
      <c r="F15212" s="230"/>
      <c r="H15212" s="220"/>
      <c r="I15212" s="223"/>
    </row>
    <row r="15213" spans="1:9">
      <c r="A15213" s="230"/>
      <c r="B15213" s="230"/>
      <c r="C15213" s="231"/>
      <c r="D15213" s="223"/>
      <c r="E15213" s="227"/>
      <c r="F15213" s="230"/>
      <c r="H15213" s="220"/>
      <c r="I15213" s="223"/>
    </row>
    <row r="15214" spans="1:9">
      <c r="A15214" s="230"/>
      <c r="B15214" s="230"/>
      <c r="C15214" s="231"/>
      <c r="D15214" s="223"/>
      <c r="E15214" s="227"/>
      <c r="F15214" s="230"/>
      <c r="H15214" s="220"/>
      <c r="I15214" s="223"/>
    </row>
    <row r="15215" spans="1:9">
      <c r="A15215" s="230"/>
      <c r="B15215" s="230"/>
      <c r="C15215" s="231"/>
      <c r="D15215" s="223"/>
      <c r="E15215" s="227"/>
      <c r="F15215" s="230"/>
      <c r="H15215" s="220"/>
      <c r="I15215" s="223"/>
    </row>
    <row r="15216" spans="1:9">
      <c r="A15216" s="230"/>
      <c r="B15216" s="230"/>
      <c r="C15216" s="231"/>
      <c r="D15216" s="223"/>
      <c r="E15216" s="227"/>
      <c r="F15216" s="230"/>
      <c r="H15216" s="220"/>
      <c r="I15216" s="223"/>
    </row>
    <row r="15217" spans="1:9">
      <c r="A15217" s="230"/>
      <c r="B15217" s="230"/>
      <c r="C15217" s="231"/>
      <c r="D15217" s="223"/>
      <c r="E15217" s="227"/>
      <c r="F15217" s="230"/>
      <c r="H15217" s="220"/>
      <c r="I15217" s="223"/>
    </row>
    <row r="15218" spans="1:9">
      <c r="A15218" s="230"/>
      <c r="B15218" s="230"/>
      <c r="C15218" s="231"/>
      <c r="D15218" s="223"/>
      <c r="E15218" s="227"/>
      <c r="F15218" s="230"/>
      <c r="H15218" s="220"/>
      <c r="I15218" s="223"/>
    </row>
    <row r="15219" spans="1:9">
      <c r="A15219" s="230"/>
      <c r="B15219" s="230"/>
      <c r="C15219" s="231"/>
      <c r="D15219" s="223"/>
      <c r="E15219" s="227"/>
      <c r="F15219" s="230"/>
      <c r="H15219" s="220"/>
      <c r="I15219" s="223"/>
    </row>
    <row r="15220" spans="1:9">
      <c r="A15220" s="230"/>
      <c r="B15220" s="230"/>
      <c r="C15220" s="231"/>
      <c r="D15220" s="223"/>
      <c r="E15220" s="227"/>
      <c r="F15220" s="230"/>
      <c r="H15220" s="220"/>
      <c r="I15220" s="223"/>
    </row>
    <row r="15221" spans="1:9">
      <c r="A15221" s="230"/>
      <c r="B15221" s="230"/>
      <c r="C15221" s="231"/>
      <c r="D15221" s="223"/>
      <c r="E15221" s="227"/>
      <c r="F15221" s="230"/>
      <c r="H15221" s="220"/>
      <c r="I15221" s="223"/>
    </row>
    <row r="15222" spans="1:9">
      <c r="A15222" s="230"/>
      <c r="B15222" s="230"/>
      <c r="C15222" s="231"/>
      <c r="D15222" s="223"/>
      <c r="E15222" s="227"/>
      <c r="F15222" s="230"/>
      <c r="H15222" s="220"/>
      <c r="I15222" s="223"/>
    </row>
    <row r="15223" spans="1:9">
      <c r="A15223" s="230"/>
      <c r="B15223" s="230"/>
      <c r="C15223" s="231"/>
      <c r="D15223" s="223"/>
      <c r="E15223" s="227"/>
      <c r="F15223" s="230"/>
      <c r="H15223" s="220"/>
      <c r="I15223" s="223"/>
    </row>
    <row r="15224" spans="1:9">
      <c r="A15224" s="230"/>
      <c r="B15224" s="230"/>
      <c r="C15224" s="231"/>
      <c r="D15224" s="223"/>
      <c r="E15224" s="227"/>
      <c r="F15224" s="230"/>
      <c r="H15224" s="220"/>
      <c r="I15224" s="223"/>
    </row>
    <row r="15225" spans="1:9">
      <c r="A15225" s="230"/>
      <c r="B15225" s="230"/>
      <c r="C15225" s="231"/>
      <c r="D15225" s="223"/>
      <c r="E15225" s="227"/>
      <c r="F15225" s="230"/>
      <c r="H15225" s="220"/>
      <c r="I15225" s="223"/>
    </row>
    <row r="15226" spans="1:9">
      <c r="A15226" s="230"/>
      <c r="B15226" s="230"/>
      <c r="C15226" s="231"/>
      <c r="D15226" s="223"/>
      <c r="E15226" s="227"/>
      <c r="F15226" s="230"/>
      <c r="H15226" s="220"/>
      <c r="I15226" s="223"/>
    </row>
    <row r="15227" spans="1:9">
      <c r="A15227" s="230"/>
      <c r="B15227" s="230"/>
      <c r="C15227" s="231"/>
      <c r="D15227" s="223"/>
      <c r="E15227" s="227"/>
      <c r="F15227" s="230"/>
      <c r="H15227" s="220"/>
      <c r="I15227" s="223"/>
    </row>
    <row r="15228" spans="1:9">
      <c r="A15228" s="230"/>
      <c r="B15228" s="230"/>
      <c r="C15228" s="231"/>
      <c r="D15228" s="223"/>
      <c r="E15228" s="227"/>
      <c r="F15228" s="230"/>
      <c r="H15228" s="220"/>
      <c r="I15228" s="223"/>
    </row>
    <row r="15229" spans="1:9">
      <c r="A15229" s="230"/>
      <c r="B15229" s="230"/>
      <c r="C15229" s="231"/>
      <c r="D15229" s="223"/>
      <c r="E15229" s="227"/>
      <c r="F15229" s="230"/>
      <c r="H15229" s="220"/>
      <c r="I15229" s="223"/>
    </row>
    <row r="15230" spans="1:9">
      <c r="A15230" s="230"/>
      <c r="B15230" s="230"/>
      <c r="C15230" s="231"/>
      <c r="D15230" s="223"/>
      <c r="E15230" s="227"/>
      <c r="F15230" s="230"/>
      <c r="H15230" s="220"/>
      <c r="I15230" s="223"/>
    </row>
    <row r="15231" spans="1:9">
      <c r="A15231" s="230"/>
      <c r="B15231" s="230"/>
      <c r="C15231" s="231"/>
      <c r="D15231" s="223"/>
      <c r="E15231" s="227"/>
      <c r="F15231" s="230"/>
      <c r="H15231" s="220"/>
      <c r="I15231" s="223"/>
    </row>
    <row r="15232" spans="1:9">
      <c r="A15232" s="230"/>
      <c r="B15232" s="230"/>
      <c r="C15232" s="231"/>
      <c r="D15232" s="223"/>
      <c r="E15232" s="227"/>
      <c r="F15232" s="230"/>
      <c r="H15232" s="220"/>
      <c r="I15232" s="223"/>
    </row>
    <row r="15233" spans="1:9">
      <c r="A15233" s="230"/>
      <c r="B15233" s="230"/>
      <c r="C15233" s="231"/>
      <c r="D15233" s="223"/>
      <c r="E15233" s="227"/>
      <c r="F15233" s="230"/>
      <c r="H15233" s="220"/>
      <c r="I15233" s="223"/>
    </row>
    <row r="15234" spans="1:9">
      <c r="A15234" s="230"/>
      <c r="B15234" s="230"/>
      <c r="C15234" s="231"/>
      <c r="D15234" s="223"/>
      <c r="E15234" s="227"/>
      <c r="F15234" s="230"/>
      <c r="H15234" s="220"/>
      <c r="I15234" s="223"/>
    </row>
    <row r="15235" spans="1:9">
      <c r="A15235" s="230"/>
      <c r="B15235" s="230"/>
      <c r="C15235" s="231"/>
      <c r="D15235" s="223"/>
      <c r="E15235" s="227"/>
      <c r="F15235" s="230"/>
      <c r="H15235" s="220"/>
      <c r="I15235" s="223"/>
    </row>
    <row r="15236" spans="1:9">
      <c r="A15236" s="230"/>
      <c r="B15236" s="230"/>
      <c r="C15236" s="231"/>
      <c r="D15236" s="223"/>
      <c r="E15236" s="227"/>
      <c r="F15236" s="230"/>
      <c r="H15236" s="220"/>
      <c r="I15236" s="223"/>
    </row>
    <row r="15237" spans="1:9">
      <c r="A15237" s="230"/>
      <c r="B15237" s="230"/>
      <c r="C15237" s="231"/>
      <c r="D15237" s="223"/>
      <c r="E15237" s="227"/>
      <c r="F15237" s="230"/>
      <c r="H15237" s="220"/>
      <c r="I15237" s="223"/>
    </row>
    <row r="15238" spans="1:9">
      <c r="A15238" s="230"/>
      <c r="B15238" s="230"/>
      <c r="C15238" s="231"/>
      <c r="D15238" s="223"/>
      <c r="E15238" s="227"/>
      <c r="F15238" s="230"/>
      <c r="H15238" s="220"/>
      <c r="I15238" s="223"/>
    </row>
    <row r="15239" spans="1:9">
      <c r="A15239" s="230"/>
      <c r="B15239" s="230"/>
      <c r="C15239" s="231"/>
      <c r="D15239" s="223"/>
      <c r="E15239" s="227"/>
      <c r="F15239" s="230"/>
      <c r="H15239" s="220"/>
      <c r="I15239" s="223"/>
    </row>
    <row r="15240" spans="1:9">
      <c r="A15240" s="230"/>
      <c r="B15240" s="230"/>
      <c r="C15240" s="231"/>
      <c r="D15240" s="223"/>
      <c r="E15240" s="227"/>
      <c r="F15240" s="230"/>
      <c r="H15240" s="220"/>
      <c r="I15240" s="223"/>
    </row>
    <row r="15241" spans="1:9">
      <c r="A15241" s="230"/>
      <c r="B15241" s="230"/>
      <c r="C15241" s="231"/>
      <c r="D15241" s="223"/>
      <c r="E15241" s="227"/>
      <c r="F15241" s="230"/>
      <c r="H15241" s="220"/>
      <c r="I15241" s="223"/>
    </row>
    <row r="15242" spans="1:9">
      <c r="A15242" s="230"/>
      <c r="B15242" s="230"/>
      <c r="C15242" s="231"/>
      <c r="D15242" s="223"/>
      <c r="E15242" s="227"/>
      <c r="F15242" s="230"/>
      <c r="H15242" s="220"/>
      <c r="I15242" s="223"/>
    </row>
    <row r="15243" spans="1:9">
      <c r="A15243" s="230"/>
      <c r="B15243" s="230"/>
      <c r="C15243" s="231"/>
      <c r="D15243" s="223"/>
      <c r="E15243" s="227"/>
      <c r="F15243" s="230"/>
      <c r="H15243" s="220"/>
      <c r="I15243" s="223"/>
    </row>
    <row r="15244" spans="1:9">
      <c r="A15244" s="230"/>
      <c r="B15244" s="230"/>
      <c r="C15244" s="231"/>
      <c r="D15244" s="223"/>
      <c r="E15244" s="227"/>
      <c r="F15244" s="230"/>
      <c r="H15244" s="220"/>
      <c r="I15244" s="223"/>
    </row>
    <row r="15245" spans="1:9">
      <c r="A15245" s="230"/>
      <c r="B15245" s="230"/>
      <c r="C15245" s="231"/>
      <c r="D15245" s="223"/>
      <c r="E15245" s="227"/>
      <c r="F15245" s="230"/>
      <c r="H15245" s="220"/>
      <c r="I15245" s="223"/>
    </row>
    <row r="15246" spans="1:9">
      <c r="A15246" s="230"/>
      <c r="B15246" s="230"/>
      <c r="C15246" s="231"/>
      <c r="D15246" s="223"/>
      <c r="E15246" s="227"/>
      <c r="F15246" s="230"/>
      <c r="H15246" s="220"/>
      <c r="I15246" s="223"/>
    </row>
    <row r="15247" spans="1:9">
      <c r="A15247" s="230"/>
      <c r="B15247" s="230"/>
      <c r="C15247" s="231"/>
      <c r="D15247" s="223"/>
      <c r="E15247" s="227"/>
      <c r="F15247" s="230"/>
      <c r="H15247" s="220"/>
      <c r="I15247" s="223"/>
    </row>
    <row r="15248" spans="1:9">
      <c r="A15248" s="230"/>
      <c r="B15248" s="230"/>
      <c r="C15248" s="231"/>
      <c r="D15248" s="223"/>
      <c r="E15248" s="227"/>
      <c r="F15248" s="230"/>
      <c r="H15248" s="220"/>
      <c r="I15248" s="223"/>
    </row>
    <row r="15249" spans="1:9">
      <c r="A15249" s="230"/>
      <c r="B15249" s="230"/>
      <c r="C15249" s="231"/>
      <c r="D15249" s="223"/>
      <c r="E15249" s="227"/>
      <c r="F15249" s="230"/>
      <c r="H15249" s="220"/>
      <c r="I15249" s="223"/>
    </row>
    <row r="15250" spans="1:9">
      <c r="A15250" s="230"/>
      <c r="B15250" s="230"/>
      <c r="C15250" s="231"/>
      <c r="D15250" s="223"/>
      <c r="E15250" s="227"/>
      <c r="F15250" s="230"/>
      <c r="H15250" s="220"/>
      <c r="I15250" s="223"/>
    </row>
    <row r="15251" spans="1:9">
      <c r="A15251" s="230"/>
      <c r="B15251" s="230"/>
      <c r="C15251" s="231"/>
      <c r="D15251" s="223"/>
      <c r="E15251" s="227"/>
      <c r="F15251" s="230"/>
      <c r="H15251" s="220"/>
      <c r="I15251" s="223"/>
    </row>
    <row r="15252" spans="1:9">
      <c r="A15252" s="230"/>
      <c r="B15252" s="230"/>
      <c r="C15252" s="231"/>
      <c r="D15252" s="223"/>
      <c r="E15252" s="227"/>
      <c r="F15252" s="230"/>
      <c r="H15252" s="220"/>
      <c r="I15252" s="223"/>
    </row>
    <row r="15253" spans="1:9">
      <c r="A15253" s="230"/>
      <c r="B15253" s="230"/>
      <c r="C15253" s="231"/>
      <c r="D15253" s="223"/>
      <c r="E15253" s="227"/>
      <c r="F15253" s="230"/>
      <c r="H15253" s="220"/>
      <c r="I15253" s="223"/>
    </row>
    <row r="15254" spans="1:9">
      <c r="A15254" s="230"/>
      <c r="B15254" s="230"/>
      <c r="C15254" s="231"/>
      <c r="D15254" s="223"/>
      <c r="E15254" s="227"/>
      <c r="F15254" s="230"/>
      <c r="H15254" s="220"/>
      <c r="I15254" s="223"/>
    </row>
    <row r="15255" spans="1:9">
      <c r="A15255" s="230"/>
      <c r="B15255" s="230"/>
      <c r="C15255" s="231"/>
      <c r="D15255" s="223"/>
      <c r="E15255" s="227"/>
      <c r="F15255" s="230"/>
      <c r="H15255" s="220"/>
      <c r="I15255" s="223"/>
    </row>
    <row r="15256" spans="1:9">
      <c r="A15256" s="230"/>
      <c r="B15256" s="230"/>
      <c r="C15256" s="231"/>
      <c r="D15256" s="223"/>
      <c r="E15256" s="227"/>
      <c r="F15256" s="230"/>
      <c r="H15256" s="220"/>
      <c r="I15256" s="223"/>
    </row>
    <row r="15257" spans="1:9">
      <c r="A15257" s="230"/>
      <c r="B15257" s="230"/>
      <c r="C15257" s="231"/>
      <c r="D15257" s="223"/>
      <c r="E15257" s="227"/>
      <c r="F15257" s="230"/>
      <c r="H15257" s="220"/>
      <c r="I15257" s="223"/>
    </row>
    <row r="15258" spans="1:9">
      <c r="A15258" s="230"/>
      <c r="B15258" s="230"/>
      <c r="C15258" s="231"/>
      <c r="D15258" s="223"/>
      <c r="E15258" s="227"/>
      <c r="F15258" s="230"/>
      <c r="H15258" s="220"/>
      <c r="I15258" s="223"/>
    </row>
    <row r="15259" spans="1:9">
      <c r="A15259" s="230"/>
      <c r="B15259" s="230"/>
      <c r="C15259" s="231"/>
      <c r="D15259" s="223"/>
      <c r="E15259" s="227"/>
      <c r="F15259" s="230"/>
      <c r="H15259" s="220"/>
      <c r="I15259" s="223"/>
    </row>
    <row r="15260" spans="1:9">
      <c r="A15260" s="230"/>
      <c r="B15260" s="230"/>
      <c r="C15260" s="231"/>
      <c r="D15260" s="223"/>
      <c r="E15260" s="227"/>
      <c r="F15260" s="230"/>
      <c r="H15260" s="220"/>
      <c r="I15260" s="223"/>
    </row>
    <row r="15261" spans="1:9">
      <c r="A15261" s="230"/>
      <c r="B15261" s="230"/>
      <c r="C15261" s="231"/>
      <c r="D15261" s="223"/>
      <c r="E15261" s="227"/>
      <c r="F15261" s="230"/>
      <c r="H15261" s="220"/>
      <c r="I15261" s="223"/>
    </row>
    <row r="15262" spans="1:9">
      <c r="A15262" s="230"/>
      <c r="B15262" s="230"/>
      <c r="C15262" s="231"/>
      <c r="D15262" s="223"/>
      <c r="E15262" s="227"/>
      <c r="F15262" s="230"/>
      <c r="H15262" s="220"/>
      <c r="I15262" s="223"/>
    </row>
    <row r="15263" spans="1:9">
      <c r="A15263" s="230"/>
      <c r="B15263" s="230"/>
      <c r="C15263" s="231"/>
      <c r="D15263" s="223"/>
      <c r="E15263" s="227"/>
      <c r="F15263" s="230"/>
      <c r="H15263" s="220"/>
      <c r="I15263" s="223"/>
    </row>
    <row r="15264" spans="1:9">
      <c r="A15264" s="230"/>
      <c r="B15264" s="230"/>
      <c r="C15264" s="231"/>
      <c r="D15264" s="223"/>
      <c r="E15264" s="227"/>
      <c r="F15264" s="230"/>
      <c r="H15264" s="220"/>
      <c r="I15264" s="223"/>
    </row>
    <row r="15265" spans="1:9">
      <c r="A15265" s="230"/>
      <c r="B15265" s="230"/>
      <c r="C15265" s="231"/>
      <c r="D15265" s="223"/>
      <c r="E15265" s="227"/>
      <c r="F15265" s="230"/>
      <c r="H15265" s="220"/>
      <c r="I15265" s="223"/>
    </row>
    <row r="15266" spans="1:9">
      <c r="A15266" s="230"/>
      <c r="B15266" s="230"/>
      <c r="C15266" s="231"/>
      <c r="D15266" s="223"/>
      <c r="E15266" s="227"/>
      <c r="F15266" s="230"/>
      <c r="H15266" s="220"/>
      <c r="I15266" s="223"/>
    </row>
    <row r="15267" spans="1:9">
      <c r="A15267" s="230"/>
      <c r="B15267" s="230"/>
      <c r="C15267" s="231"/>
      <c r="D15267" s="223"/>
      <c r="E15267" s="227"/>
      <c r="F15267" s="230"/>
      <c r="H15267" s="220"/>
      <c r="I15267" s="223"/>
    </row>
    <row r="15268" spans="1:9">
      <c r="A15268" s="230"/>
      <c r="B15268" s="230"/>
      <c r="C15268" s="231"/>
      <c r="D15268" s="223"/>
      <c r="E15268" s="227"/>
      <c r="F15268" s="230"/>
      <c r="H15268" s="220"/>
      <c r="I15268" s="223"/>
    </row>
    <row r="15269" spans="1:9">
      <c r="A15269" s="230"/>
      <c r="B15269" s="230"/>
      <c r="C15269" s="231"/>
      <c r="D15269" s="223"/>
      <c r="E15269" s="227"/>
      <c r="F15269" s="230"/>
      <c r="H15269" s="220"/>
      <c r="I15269" s="223"/>
    </row>
    <row r="15270" spans="1:9">
      <c r="A15270" s="230"/>
      <c r="B15270" s="230"/>
      <c r="C15270" s="231"/>
      <c r="D15270" s="223"/>
      <c r="E15270" s="227"/>
      <c r="F15270" s="230"/>
      <c r="H15270" s="220"/>
      <c r="I15270" s="223"/>
    </row>
    <row r="15271" spans="1:9">
      <c r="A15271" s="230"/>
      <c r="B15271" s="230"/>
      <c r="C15271" s="231"/>
      <c r="D15271" s="223"/>
      <c r="E15271" s="227"/>
      <c r="F15271" s="230"/>
      <c r="H15271" s="220"/>
      <c r="I15271" s="223"/>
    </row>
    <row r="15272" spans="1:9">
      <c r="A15272" s="230"/>
      <c r="B15272" s="230"/>
      <c r="C15272" s="231"/>
      <c r="D15272" s="223"/>
      <c r="E15272" s="227"/>
      <c r="F15272" s="230"/>
      <c r="H15272" s="220"/>
      <c r="I15272" s="223"/>
    </row>
    <row r="15273" spans="1:9">
      <c r="A15273" s="230"/>
      <c r="B15273" s="230"/>
      <c r="C15273" s="231"/>
      <c r="D15273" s="223"/>
      <c r="E15273" s="227"/>
      <c r="F15273" s="230"/>
      <c r="H15273" s="220"/>
      <c r="I15273" s="223"/>
    </row>
    <row r="15274" spans="1:9">
      <c r="A15274" s="230"/>
      <c r="B15274" s="230"/>
      <c r="C15274" s="231"/>
      <c r="D15274" s="223"/>
      <c r="E15274" s="227"/>
      <c r="F15274" s="230"/>
      <c r="H15274" s="220"/>
      <c r="I15274" s="223"/>
    </row>
    <row r="15275" spans="1:9">
      <c r="A15275" s="230"/>
      <c r="B15275" s="230"/>
      <c r="C15275" s="231"/>
      <c r="D15275" s="223"/>
      <c r="E15275" s="227"/>
      <c r="F15275" s="230"/>
      <c r="H15275" s="220"/>
      <c r="I15275" s="223"/>
    </row>
    <row r="15276" spans="1:9">
      <c r="A15276" s="230"/>
      <c r="B15276" s="230"/>
      <c r="C15276" s="231"/>
      <c r="D15276" s="223"/>
      <c r="E15276" s="227"/>
      <c r="F15276" s="230"/>
      <c r="H15276" s="220"/>
      <c r="I15276" s="223"/>
    </row>
    <row r="15277" spans="1:9">
      <c r="A15277" s="230"/>
      <c r="B15277" s="230"/>
      <c r="C15277" s="231"/>
      <c r="D15277" s="223"/>
      <c r="E15277" s="227"/>
      <c r="F15277" s="230"/>
      <c r="H15277" s="220"/>
      <c r="I15277" s="223"/>
    </row>
    <row r="15278" spans="1:9">
      <c r="A15278" s="230"/>
      <c r="B15278" s="230"/>
      <c r="C15278" s="231"/>
      <c r="D15278" s="223"/>
      <c r="E15278" s="227"/>
      <c r="F15278" s="230"/>
      <c r="H15278" s="220"/>
      <c r="I15278" s="223"/>
    </row>
    <row r="15279" spans="1:9">
      <c r="A15279" s="230"/>
      <c r="B15279" s="230"/>
      <c r="C15279" s="231"/>
      <c r="D15279" s="223"/>
      <c r="E15279" s="227"/>
      <c r="F15279" s="230"/>
      <c r="H15279" s="220"/>
      <c r="I15279" s="223"/>
    </row>
    <row r="15280" spans="1:9">
      <c r="A15280" s="230"/>
      <c r="B15280" s="230"/>
      <c r="C15280" s="231"/>
      <c r="D15280" s="223"/>
      <c r="E15280" s="227"/>
      <c r="F15280" s="230"/>
      <c r="H15280" s="220"/>
      <c r="I15280" s="223"/>
    </row>
    <row r="15281" spans="1:9">
      <c r="A15281" s="230"/>
      <c r="B15281" s="230"/>
      <c r="C15281" s="231"/>
      <c r="D15281" s="223"/>
      <c r="E15281" s="227"/>
      <c r="F15281" s="230"/>
      <c r="H15281" s="220"/>
      <c r="I15281" s="223"/>
    </row>
    <row r="15282" spans="1:9">
      <c r="A15282" s="230"/>
      <c r="B15282" s="230"/>
      <c r="C15282" s="231"/>
      <c r="D15282" s="223"/>
      <c r="E15282" s="227"/>
      <c r="F15282" s="230"/>
      <c r="H15282" s="220"/>
      <c r="I15282" s="223"/>
    </row>
    <row r="15283" spans="1:9">
      <c r="A15283" s="230"/>
      <c r="B15283" s="230"/>
      <c r="C15283" s="231"/>
      <c r="D15283" s="223"/>
      <c r="E15283" s="227"/>
      <c r="F15283" s="230"/>
      <c r="H15283" s="220"/>
      <c r="I15283" s="223"/>
    </row>
    <row r="15284" spans="1:9">
      <c r="A15284" s="230"/>
      <c r="B15284" s="230"/>
      <c r="C15284" s="231"/>
      <c r="D15284" s="223"/>
      <c r="E15284" s="227"/>
      <c r="F15284" s="230"/>
      <c r="H15284" s="220"/>
      <c r="I15284" s="223"/>
    </row>
    <row r="15285" spans="1:9">
      <c r="A15285" s="230"/>
      <c r="B15285" s="230"/>
      <c r="C15285" s="231"/>
      <c r="D15285" s="223"/>
      <c r="E15285" s="227"/>
      <c r="F15285" s="230"/>
      <c r="H15285" s="220"/>
      <c r="I15285" s="223"/>
    </row>
    <row r="15286" spans="1:9">
      <c r="A15286" s="230"/>
      <c r="B15286" s="230"/>
      <c r="C15286" s="231"/>
      <c r="D15286" s="223"/>
      <c r="E15286" s="227"/>
      <c r="F15286" s="230"/>
      <c r="H15286" s="220"/>
      <c r="I15286" s="223"/>
    </row>
    <row r="15287" spans="1:9">
      <c r="A15287" s="230"/>
      <c r="B15287" s="230"/>
      <c r="C15287" s="231"/>
      <c r="D15287" s="223"/>
      <c r="E15287" s="227"/>
      <c r="F15287" s="230"/>
      <c r="H15287" s="220"/>
      <c r="I15287" s="223"/>
    </row>
    <row r="15288" spans="1:9">
      <c r="A15288" s="230"/>
      <c r="B15288" s="230"/>
      <c r="C15288" s="231"/>
      <c r="D15288" s="223"/>
      <c r="E15288" s="227"/>
      <c r="F15288" s="230"/>
      <c r="H15288" s="220"/>
      <c r="I15288" s="223"/>
    </row>
    <row r="15289" spans="1:9">
      <c r="A15289" s="230"/>
      <c r="B15289" s="230"/>
      <c r="C15289" s="231"/>
      <c r="D15289" s="223"/>
      <c r="E15289" s="227"/>
      <c r="F15289" s="230"/>
      <c r="H15289" s="220"/>
      <c r="I15289" s="223"/>
    </row>
    <row r="15290" spans="1:9">
      <c r="A15290" s="230"/>
      <c r="B15290" s="230"/>
      <c r="C15290" s="231"/>
      <c r="D15290" s="223"/>
      <c r="E15290" s="227"/>
      <c r="F15290" s="230"/>
      <c r="H15290" s="220"/>
      <c r="I15290" s="223"/>
    </row>
    <row r="15291" spans="1:9">
      <c r="A15291" s="230"/>
      <c r="B15291" s="230"/>
      <c r="C15291" s="231"/>
      <c r="D15291" s="223"/>
      <c r="E15291" s="227"/>
      <c r="F15291" s="230"/>
      <c r="H15291" s="220"/>
      <c r="I15291" s="223"/>
    </row>
    <row r="15292" spans="1:9">
      <c r="A15292" s="230"/>
      <c r="B15292" s="230"/>
      <c r="C15292" s="231"/>
      <c r="D15292" s="223"/>
      <c r="E15292" s="227"/>
      <c r="F15292" s="230"/>
      <c r="H15292" s="220"/>
      <c r="I15292" s="223"/>
    </row>
    <row r="15293" spans="1:9">
      <c r="A15293" s="230"/>
      <c r="B15293" s="230"/>
      <c r="C15293" s="231"/>
      <c r="D15293" s="223"/>
      <c r="E15293" s="227"/>
      <c r="F15293" s="230"/>
      <c r="H15293" s="220"/>
      <c r="I15293" s="223"/>
    </row>
    <row r="15294" spans="1:9">
      <c r="A15294" s="230"/>
      <c r="B15294" s="230"/>
      <c r="C15294" s="231"/>
      <c r="D15294" s="223"/>
      <c r="E15294" s="227"/>
      <c r="F15294" s="230"/>
      <c r="H15294" s="220"/>
      <c r="I15294" s="223"/>
    </row>
    <row r="15295" spans="1:9">
      <c r="A15295" s="230"/>
      <c r="B15295" s="230"/>
      <c r="C15295" s="231"/>
      <c r="D15295" s="223"/>
      <c r="E15295" s="227"/>
      <c r="F15295" s="230"/>
      <c r="H15295" s="220"/>
      <c r="I15295" s="223"/>
    </row>
    <row r="15296" spans="1:9">
      <c r="A15296" s="230"/>
      <c r="B15296" s="230"/>
      <c r="C15296" s="231"/>
      <c r="D15296" s="223"/>
      <c r="E15296" s="227"/>
      <c r="F15296" s="230"/>
      <c r="H15296" s="220"/>
      <c r="I15296" s="223"/>
    </row>
    <row r="15297" spans="1:9">
      <c r="A15297" s="230"/>
      <c r="B15297" s="230"/>
      <c r="C15297" s="231"/>
      <c r="D15297" s="223"/>
      <c r="E15297" s="227"/>
      <c r="F15297" s="230"/>
      <c r="H15297" s="220"/>
      <c r="I15297" s="223"/>
    </row>
    <row r="15298" spans="1:9">
      <c r="A15298" s="230"/>
      <c r="B15298" s="230"/>
      <c r="C15298" s="231"/>
      <c r="D15298" s="223"/>
      <c r="E15298" s="227"/>
      <c r="F15298" s="230"/>
      <c r="H15298" s="220"/>
      <c r="I15298" s="223"/>
    </row>
    <row r="15299" spans="1:9">
      <c r="A15299" s="230"/>
      <c r="B15299" s="230"/>
      <c r="C15299" s="231"/>
      <c r="D15299" s="223"/>
      <c r="E15299" s="227"/>
      <c r="F15299" s="230"/>
      <c r="H15299" s="220"/>
      <c r="I15299" s="223"/>
    </row>
    <row r="15300" spans="1:9">
      <c r="A15300" s="230"/>
      <c r="B15300" s="230"/>
      <c r="C15300" s="231"/>
      <c r="D15300" s="223"/>
      <c r="E15300" s="227"/>
      <c r="F15300" s="230"/>
      <c r="H15300" s="220"/>
      <c r="I15300" s="223"/>
    </row>
    <row r="15301" spans="1:9">
      <c r="A15301" s="230"/>
      <c r="B15301" s="230"/>
      <c r="C15301" s="231"/>
      <c r="D15301" s="223"/>
      <c r="E15301" s="227"/>
      <c r="F15301" s="230"/>
      <c r="H15301" s="220"/>
      <c r="I15301" s="223"/>
    </row>
    <row r="15302" spans="1:9">
      <c r="A15302" s="230"/>
      <c r="B15302" s="230"/>
      <c r="C15302" s="231"/>
      <c r="D15302" s="223"/>
      <c r="E15302" s="227"/>
      <c r="F15302" s="230"/>
      <c r="H15302" s="220"/>
      <c r="I15302" s="223"/>
    </row>
    <row r="15303" spans="1:9">
      <c r="A15303" s="230"/>
      <c r="B15303" s="230"/>
      <c r="C15303" s="231"/>
      <c r="D15303" s="223"/>
      <c r="E15303" s="227"/>
      <c r="F15303" s="230"/>
      <c r="H15303" s="220"/>
      <c r="I15303" s="223"/>
    </row>
    <row r="15304" spans="1:9">
      <c r="A15304" s="230"/>
      <c r="B15304" s="230"/>
      <c r="C15304" s="231"/>
      <c r="D15304" s="223"/>
      <c r="E15304" s="227"/>
      <c r="F15304" s="230"/>
      <c r="H15304" s="220"/>
      <c r="I15304" s="223"/>
    </row>
    <row r="15305" spans="1:9">
      <c r="A15305" s="230"/>
      <c r="B15305" s="230"/>
      <c r="C15305" s="231"/>
      <c r="D15305" s="223"/>
      <c r="E15305" s="227"/>
      <c r="F15305" s="230"/>
      <c r="H15305" s="220"/>
      <c r="I15305" s="223"/>
    </row>
    <row r="15306" spans="1:9">
      <c r="A15306" s="230"/>
      <c r="B15306" s="230"/>
      <c r="C15306" s="231"/>
      <c r="D15306" s="223"/>
      <c r="E15306" s="227"/>
      <c r="F15306" s="230"/>
      <c r="H15306" s="220"/>
      <c r="I15306" s="223"/>
    </row>
    <row r="15307" spans="1:9">
      <c r="A15307" s="230"/>
      <c r="B15307" s="230"/>
      <c r="C15307" s="231"/>
      <c r="D15307" s="223"/>
      <c r="E15307" s="227"/>
      <c r="F15307" s="230"/>
      <c r="H15307" s="220"/>
      <c r="I15307" s="223"/>
    </row>
    <row r="15308" spans="1:9">
      <c r="A15308" s="230"/>
      <c r="B15308" s="230"/>
      <c r="C15308" s="231"/>
      <c r="D15308" s="223"/>
      <c r="E15308" s="227"/>
      <c r="F15308" s="230"/>
      <c r="H15308" s="220"/>
      <c r="I15308" s="223"/>
    </row>
    <row r="15309" spans="1:9">
      <c r="A15309" s="230"/>
      <c r="B15309" s="230"/>
      <c r="C15309" s="231"/>
      <c r="D15309" s="223"/>
      <c r="E15309" s="227"/>
      <c r="F15309" s="230"/>
      <c r="H15309" s="220"/>
      <c r="I15309" s="223"/>
    </row>
    <row r="15310" spans="1:9">
      <c r="A15310" s="230"/>
      <c r="B15310" s="230"/>
      <c r="C15310" s="231"/>
      <c r="D15310" s="223"/>
      <c r="E15310" s="227"/>
      <c r="F15310" s="230"/>
      <c r="H15310" s="220"/>
      <c r="I15310" s="223"/>
    </row>
    <row r="15311" spans="1:9">
      <c r="A15311" s="230"/>
      <c r="B15311" s="230"/>
      <c r="C15311" s="231"/>
      <c r="D15311" s="223"/>
      <c r="E15311" s="227"/>
      <c r="F15311" s="230"/>
      <c r="H15311" s="220"/>
      <c r="I15311" s="223"/>
    </row>
    <row r="15312" spans="1:9">
      <c r="A15312" s="230"/>
      <c r="B15312" s="230"/>
      <c r="C15312" s="231"/>
      <c r="D15312" s="223"/>
      <c r="E15312" s="227"/>
      <c r="F15312" s="230"/>
      <c r="H15312" s="220"/>
      <c r="I15312" s="223"/>
    </row>
    <row r="15313" spans="1:9">
      <c r="A15313" s="230"/>
      <c r="B15313" s="230"/>
      <c r="C15313" s="231"/>
      <c r="D15313" s="223"/>
      <c r="E15313" s="227"/>
      <c r="F15313" s="230"/>
      <c r="H15313" s="220"/>
      <c r="I15313" s="223"/>
    </row>
    <row r="15314" spans="1:9">
      <c r="A15314" s="230"/>
      <c r="B15314" s="230"/>
      <c r="C15314" s="231"/>
      <c r="D15314" s="223"/>
      <c r="E15314" s="227"/>
      <c r="F15314" s="230"/>
      <c r="H15314" s="220"/>
      <c r="I15314" s="223"/>
    </row>
    <row r="15315" spans="1:9">
      <c r="A15315" s="230"/>
      <c r="B15315" s="230"/>
      <c r="C15315" s="231"/>
      <c r="D15315" s="223"/>
      <c r="E15315" s="227"/>
      <c r="F15315" s="230"/>
      <c r="H15315" s="220"/>
      <c r="I15315" s="223"/>
    </row>
    <row r="15316" spans="1:9">
      <c r="A15316" s="230"/>
      <c r="B15316" s="230"/>
      <c r="C15316" s="231"/>
      <c r="D15316" s="223"/>
      <c r="E15316" s="227"/>
      <c r="F15316" s="230"/>
      <c r="H15316" s="220"/>
      <c r="I15316" s="223"/>
    </row>
    <row r="15317" spans="1:9">
      <c r="A15317" s="230"/>
      <c r="B15317" s="230"/>
      <c r="C15317" s="231"/>
      <c r="D15317" s="223"/>
      <c r="E15317" s="227"/>
      <c r="F15317" s="230"/>
      <c r="H15317" s="220"/>
      <c r="I15317" s="223"/>
    </row>
    <row r="15318" spans="1:9">
      <c r="A15318" s="230"/>
      <c r="B15318" s="230"/>
      <c r="C15318" s="231"/>
      <c r="D15318" s="223"/>
      <c r="E15318" s="227"/>
      <c r="F15318" s="230"/>
      <c r="H15318" s="220"/>
      <c r="I15318" s="223"/>
    </row>
    <row r="15319" spans="1:9">
      <c r="A15319" s="230"/>
      <c r="B15319" s="230"/>
      <c r="C15319" s="231"/>
      <c r="D15319" s="223"/>
      <c r="E15319" s="227"/>
      <c r="F15319" s="230"/>
      <c r="H15319" s="220"/>
      <c r="I15319" s="223"/>
    </row>
    <row r="15320" spans="1:9">
      <c r="A15320" s="230"/>
      <c r="B15320" s="230"/>
      <c r="C15320" s="231"/>
      <c r="D15320" s="223"/>
      <c r="E15320" s="227"/>
      <c r="F15320" s="230"/>
      <c r="H15320" s="220"/>
      <c r="I15320" s="223"/>
    </row>
    <row r="15321" spans="1:9">
      <c r="A15321" s="230"/>
      <c r="B15321" s="230"/>
      <c r="C15321" s="231"/>
      <c r="D15321" s="223"/>
      <c r="E15321" s="227"/>
      <c r="F15321" s="230"/>
      <c r="H15321" s="220"/>
      <c r="I15321" s="223"/>
    </row>
    <row r="15322" spans="1:9">
      <c r="A15322" s="230"/>
      <c r="B15322" s="230"/>
      <c r="C15322" s="231"/>
      <c r="D15322" s="223"/>
      <c r="E15322" s="227"/>
      <c r="F15322" s="230"/>
      <c r="H15322" s="220"/>
      <c r="I15322" s="223"/>
    </row>
    <row r="15323" spans="1:9">
      <c r="A15323" s="230"/>
      <c r="B15323" s="230"/>
      <c r="C15323" s="231"/>
      <c r="D15323" s="223"/>
      <c r="E15323" s="227"/>
      <c r="F15323" s="230"/>
      <c r="H15323" s="220"/>
      <c r="I15323" s="223"/>
    </row>
    <row r="15324" spans="1:9">
      <c r="A15324" s="230"/>
      <c r="B15324" s="230"/>
      <c r="C15324" s="231"/>
      <c r="D15324" s="223"/>
      <c r="E15324" s="227"/>
      <c r="F15324" s="230"/>
      <c r="H15324" s="220"/>
      <c r="I15324" s="223"/>
    </row>
    <row r="15325" spans="1:9">
      <c r="A15325" s="230"/>
      <c r="B15325" s="230"/>
      <c r="C15325" s="231"/>
      <c r="D15325" s="223"/>
      <c r="E15325" s="227"/>
      <c r="F15325" s="230"/>
      <c r="H15325" s="220"/>
      <c r="I15325" s="223"/>
    </row>
    <row r="15326" spans="1:9">
      <c r="A15326" s="230"/>
      <c r="B15326" s="230"/>
      <c r="C15326" s="231"/>
      <c r="D15326" s="223"/>
      <c r="E15326" s="227"/>
      <c r="F15326" s="230"/>
      <c r="H15326" s="220"/>
      <c r="I15326" s="223"/>
    </row>
    <row r="15327" spans="1:9">
      <c r="A15327" s="230"/>
      <c r="B15327" s="230"/>
      <c r="C15327" s="231"/>
      <c r="D15327" s="223"/>
      <c r="E15327" s="227"/>
      <c r="F15327" s="230"/>
      <c r="H15327" s="220"/>
      <c r="I15327" s="223"/>
    </row>
    <row r="15328" spans="1:9">
      <c r="A15328" s="230"/>
      <c r="B15328" s="230"/>
      <c r="C15328" s="231"/>
      <c r="D15328" s="223"/>
      <c r="E15328" s="227"/>
      <c r="F15328" s="230"/>
      <c r="H15328" s="220"/>
      <c r="I15328" s="223"/>
    </row>
    <row r="15329" spans="1:9">
      <c r="A15329" s="230"/>
      <c r="B15329" s="230"/>
      <c r="C15329" s="231"/>
      <c r="D15329" s="223"/>
      <c r="E15329" s="227"/>
      <c r="F15329" s="230"/>
      <c r="H15329" s="220"/>
      <c r="I15329" s="223"/>
    </row>
    <row r="15330" spans="1:9">
      <c r="A15330" s="230"/>
      <c r="B15330" s="230"/>
      <c r="C15330" s="231"/>
      <c r="D15330" s="223"/>
      <c r="E15330" s="227"/>
      <c r="F15330" s="230"/>
      <c r="H15330" s="220"/>
      <c r="I15330" s="223"/>
    </row>
    <row r="15331" spans="1:9">
      <c r="A15331" s="230"/>
      <c r="B15331" s="230"/>
      <c r="C15331" s="231"/>
      <c r="D15331" s="223"/>
      <c r="E15331" s="227"/>
      <c r="F15331" s="230"/>
      <c r="H15331" s="220"/>
      <c r="I15331" s="223"/>
    </row>
    <row r="15332" spans="1:9">
      <c r="A15332" s="230"/>
      <c r="B15332" s="230"/>
      <c r="C15332" s="231"/>
      <c r="D15332" s="223"/>
      <c r="E15332" s="227"/>
      <c r="F15332" s="230"/>
      <c r="H15332" s="220"/>
      <c r="I15332" s="223"/>
    </row>
    <row r="15333" spans="1:9">
      <c r="A15333" s="230"/>
      <c r="B15333" s="230"/>
      <c r="C15333" s="231"/>
      <c r="D15333" s="223"/>
      <c r="E15333" s="227"/>
      <c r="F15333" s="230"/>
      <c r="H15333" s="220"/>
      <c r="I15333" s="223"/>
    </row>
    <row r="15334" spans="1:9">
      <c r="A15334" s="230"/>
      <c r="B15334" s="230"/>
      <c r="C15334" s="231"/>
      <c r="D15334" s="223"/>
      <c r="E15334" s="227"/>
      <c r="F15334" s="230"/>
      <c r="H15334" s="220"/>
      <c r="I15334" s="223"/>
    </row>
    <row r="15335" spans="1:9">
      <c r="A15335" s="230"/>
      <c r="B15335" s="230"/>
      <c r="C15335" s="231"/>
      <c r="D15335" s="223"/>
      <c r="E15335" s="227"/>
      <c r="F15335" s="230"/>
      <c r="H15335" s="220"/>
      <c r="I15335" s="223"/>
    </row>
    <row r="15336" spans="1:9">
      <c r="A15336" s="230"/>
      <c r="B15336" s="230"/>
      <c r="C15336" s="231"/>
      <c r="D15336" s="223"/>
      <c r="E15336" s="227"/>
      <c r="F15336" s="230"/>
      <c r="H15336" s="220"/>
      <c r="I15336" s="223"/>
    </row>
    <row r="15337" spans="1:9">
      <c r="A15337" s="230"/>
      <c r="B15337" s="230"/>
      <c r="C15337" s="231"/>
      <c r="D15337" s="223"/>
      <c r="E15337" s="227"/>
      <c r="F15337" s="230"/>
      <c r="H15337" s="220"/>
      <c r="I15337" s="223"/>
    </row>
    <row r="15338" spans="1:9">
      <c r="A15338" s="230"/>
      <c r="B15338" s="230"/>
      <c r="C15338" s="231"/>
      <c r="D15338" s="223"/>
      <c r="E15338" s="227"/>
      <c r="F15338" s="230"/>
      <c r="H15338" s="220"/>
      <c r="I15338" s="223"/>
    </row>
    <row r="15339" spans="1:9">
      <c r="A15339" s="230"/>
      <c r="B15339" s="230"/>
      <c r="C15339" s="231"/>
      <c r="D15339" s="223"/>
      <c r="E15339" s="227"/>
      <c r="F15339" s="230"/>
      <c r="H15339" s="220"/>
      <c r="I15339" s="223"/>
    </row>
    <row r="15340" spans="1:9">
      <c r="A15340" s="230"/>
      <c r="B15340" s="230"/>
      <c r="C15340" s="231"/>
      <c r="D15340" s="223"/>
      <c r="E15340" s="227"/>
      <c r="F15340" s="230"/>
      <c r="H15340" s="220"/>
      <c r="I15340" s="223"/>
    </row>
    <row r="15341" spans="1:9">
      <c r="A15341" s="230"/>
      <c r="B15341" s="230"/>
      <c r="C15341" s="231"/>
      <c r="D15341" s="223"/>
      <c r="E15341" s="227"/>
      <c r="F15341" s="230"/>
      <c r="H15341" s="220"/>
      <c r="I15341" s="223"/>
    </row>
    <row r="15342" spans="1:9">
      <c r="A15342" s="230"/>
      <c r="B15342" s="230"/>
      <c r="C15342" s="231"/>
      <c r="D15342" s="223"/>
      <c r="E15342" s="227"/>
      <c r="F15342" s="230"/>
      <c r="H15342" s="220"/>
      <c r="I15342" s="223"/>
    </row>
    <row r="15343" spans="1:9">
      <c r="A15343" s="230"/>
      <c r="B15343" s="230"/>
      <c r="C15343" s="231"/>
      <c r="D15343" s="223"/>
      <c r="E15343" s="227"/>
      <c r="F15343" s="230"/>
      <c r="H15343" s="220"/>
      <c r="I15343" s="223"/>
    </row>
    <row r="15344" spans="1:9">
      <c r="A15344" s="230"/>
      <c r="B15344" s="230"/>
      <c r="C15344" s="231"/>
      <c r="D15344" s="223"/>
      <c r="E15344" s="227"/>
      <c r="F15344" s="230"/>
      <c r="H15344" s="220"/>
      <c r="I15344" s="223"/>
    </row>
    <row r="15345" spans="1:9">
      <c r="A15345" s="230"/>
      <c r="B15345" s="230"/>
      <c r="C15345" s="231"/>
      <c r="D15345" s="223"/>
      <c r="E15345" s="227"/>
      <c r="F15345" s="230"/>
      <c r="H15345" s="220"/>
      <c r="I15345" s="223"/>
    </row>
    <row r="15346" spans="1:9">
      <c r="A15346" s="230"/>
      <c r="B15346" s="230"/>
      <c r="C15346" s="231"/>
      <c r="D15346" s="223"/>
      <c r="E15346" s="227"/>
      <c r="F15346" s="230"/>
      <c r="H15346" s="220"/>
      <c r="I15346" s="223"/>
    </row>
    <row r="15347" spans="1:9">
      <c r="A15347" s="230"/>
      <c r="B15347" s="230"/>
      <c r="C15347" s="231"/>
      <c r="D15347" s="223"/>
      <c r="E15347" s="227"/>
      <c r="F15347" s="230"/>
      <c r="H15347" s="220"/>
      <c r="I15347" s="223"/>
    </row>
    <row r="15348" spans="1:9">
      <c r="A15348" s="230"/>
      <c r="B15348" s="230"/>
      <c r="C15348" s="231"/>
      <c r="D15348" s="223"/>
      <c r="E15348" s="227"/>
      <c r="F15348" s="230"/>
      <c r="H15348" s="220"/>
      <c r="I15348" s="223"/>
    </row>
    <row r="15349" spans="1:9">
      <c r="A15349" s="230"/>
      <c r="B15349" s="230"/>
      <c r="C15349" s="231"/>
      <c r="D15349" s="223"/>
      <c r="E15349" s="227"/>
      <c r="F15349" s="230"/>
      <c r="H15349" s="220"/>
      <c r="I15349" s="223"/>
    </row>
    <row r="15350" spans="1:9">
      <c r="A15350" s="230"/>
      <c r="B15350" s="230"/>
      <c r="C15350" s="231"/>
      <c r="D15350" s="223"/>
      <c r="E15350" s="227"/>
      <c r="F15350" s="230"/>
      <c r="H15350" s="220"/>
      <c r="I15350" s="223"/>
    </row>
    <row r="15351" spans="1:9">
      <c r="A15351" s="230"/>
      <c r="B15351" s="230"/>
      <c r="C15351" s="231"/>
      <c r="D15351" s="223"/>
      <c r="E15351" s="227"/>
      <c r="F15351" s="230"/>
      <c r="H15351" s="220"/>
      <c r="I15351" s="223"/>
    </row>
    <row r="15352" spans="1:9">
      <c r="A15352" s="230"/>
      <c r="B15352" s="230"/>
      <c r="C15352" s="231"/>
      <c r="D15352" s="223"/>
      <c r="E15352" s="227"/>
      <c r="F15352" s="230"/>
      <c r="H15352" s="220"/>
      <c r="I15352" s="223"/>
    </row>
    <row r="15353" spans="1:9">
      <c r="A15353" s="230"/>
      <c r="B15353" s="230"/>
      <c r="C15353" s="231"/>
      <c r="D15353" s="223"/>
      <c r="E15353" s="227"/>
      <c r="F15353" s="230"/>
      <c r="H15353" s="220"/>
      <c r="I15353" s="223"/>
    </row>
    <row r="15354" spans="1:9">
      <c r="A15354" s="230"/>
      <c r="B15354" s="230"/>
      <c r="C15354" s="231"/>
      <c r="D15354" s="223"/>
      <c r="E15354" s="227"/>
      <c r="F15354" s="230"/>
      <c r="H15354" s="220"/>
      <c r="I15354" s="223"/>
    </row>
    <row r="15355" spans="1:9">
      <c r="A15355" s="230"/>
      <c r="B15355" s="230"/>
      <c r="C15355" s="231"/>
      <c r="D15355" s="223"/>
      <c r="E15355" s="227"/>
      <c r="F15355" s="230"/>
      <c r="H15355" s="220"/>
      <c r="I15355" s="223"/>
    </row>
    <row r="15356" spans="1:9">
      <c r="A15356" s="230"/>
      <c r="B15356" s="230"/>
      <c r="C15356" s="231"/>
      <c r="D15356" s="223"/>
      <c r="E15356" s="227"/>
      <c r="F15356" s="230"/>
      <c r="H15356" s="220"/>
      <c r="I15356" s="223"/>
    </row>
    <row r="15357" spans="1:9">
      <c r="A15357" s="230"/>
      <c r="B15357" s="230"/>
      <c r="C15357" s="231"/>
      <c r="D15357" s="223"/>
      <c r="E15357" s="227"/>
      <c r="F15357" s="230"/>
      <c r="H15357" s="220"/>
      <c r="I15357" s="223"/>
    </row>
    <row r="15358" spans="1:9">
      <c r="A15358" s="230"/>
      <c r="B15358" s="230"/>
      <c r="C15358" s="231"/>
      <c r="D15358" s="223"/>
      <c r="E15358" s="227"/>
      <c r="F15358" s="230"/>
      <c r="H15358" s="220"/>
      <c r="I15358" s="223"/>
    </row>
    <row r="15359" spans="1:9">
      <c r="A15359" s="230"/>
      <c r="B15359" s="230"/>
      <c r="C15359" s="231"/>
      <c r="D15359" s="223"/>
      <c r="E15359" s="227"/>
      <c r="F15359" s="230"/>
      <c r="H15359" s="220"/>
      <c r="I15359" s="223"/>
    </row>
    <row r="15360" spans="1:9">
      <c r="A15360" s="230"/>
      <c r="B15360" s="230"/>
      <c r="C15360" s="231"/>
      <c r="D15360" s="223"/>
      <c r="E15360" s="227"/>
      <c r="F15360" s="230"/>
      <c r="H15360" s="220"/>
      <c r="I15360" s="223"/>
    </row>
    <row r="15361" spans="1:9">
      <c r="A15361" s="230"/>
      <c r="B15361" s="230"/>
      <c r="C15361" s="231"/>
      <c r="D15361" s="223"/>
      <c r="E15361" s="227"/>
      <c r="F15361" s="230"/>
      <c r="H15361" s="220"/>
      <c r="I15361" s="223"/>
    </row>
    <row r="15362" spans="1:9">
      <c r="A15362" s="230"/>
      <c r="B15362" s="230"/>
      <c r="C15362" s="231"/>
      <c r="D15362" s="223"/>
      <c r="E15362" s="227"/>
      <c r="F15362" s="230"/>
      <c r="H15362" s="220"/>
      <c r="I15362" s="223"/>
    </row>
    <row r="15363" spans="1:9">
      <c r="A15363" s="230"/>
      <c r="B15363" s="230"/>
      <c r="C15363" s="231"/>
      <c r="D15363" s="223"/>
      <c r="E15363" s="227"/>
      <c r="F15363" s="230"/>
      <c r="H15363" s="220"/>
      <c r="I15363" s="223"/>
    </row>
    <row r="15364" spans="1:9">
      <c r="A15364" s="230"/>
      <c r="B15364" s="230"/>
      <c r="C15364" s="231"/>
      <c r="D15364" s="223"/>
      <c r="E15364" s="227"/>
      <c r="F15364" s="230"/>
      <c r="H15364" s="220"/>
      <c r="I15364" s="223"/>
    </row>
    <row r="15365" spans="1:9">
      <c r="A15365" s="230"/>
      <c r="B15365" s="230"/>
      <c r="C15365" s="231"/>
      <c r="D15365" s="223"/>
      <c r="E15365" s="227"/>
      <c r="F15365" s="230"/>
      <c r="H15365" s="220"/>
      <c r="I15365" s="223"/>
    </row>
    <row r="15366" spans="1:9">
      <c r="A15366" s="230"/>
      <c r="B15366" s="230"/>
      <c r="C15366" s="231"/>
      <c r="D15366" s="223"/>
      <c r="E15366" s="227"/>
      <c r="F15366" s="230"/>
      <c r="H15366" s="220"/>
      <c r="I15366" s="223"/>
    </row>
    <row r="15367" spans="1:9">
      <c r="A15367" s="230"/>
      <c r="B15367" s="230"/>
      <c r="C15367" s="231"/>
      <c r="D15367" s="223"/>
      <c r="E15367" s="227"/>
      <c r="F15367" s="230"/>
      <c r="H15367" s="220"/>
      <c r="I15367" s="223"/>
    </row>
    <row r="15368" spans="1:9">
      <c r="A15368" s="230"/>
      <c r="B15368" s="230"/>
      <c r="C15368" s="231"/>
      <c r="D15368" s="223"/>
      <c r="E15368" s="227"/>
      <c r="F15368" s="230"/>
      <c r="H15368" s="220"/>
      <c r="I15368" s="223"/>
    </row>
    <row r="15369" spans="1:9">
      <c r="A15369" s="230"/>
      <c r="B15369" s="230"/>
      <c r="C15369" s="231"/>
      <c r="D15369" s="223"/>
      <c r="E15369" s="227"/>
      <c r="F15369" s="230"/>
      <c r="H15369" s="220"/>
      <c r="I15369" s="223"/>
    </row>
    <row r="15370" spans="1:9">
      <c r="A15370" s="230"/>
      <c r="B15370" s="230"/>
      <c r="C15370" s="231"/>
      <c r="D15370" s="223"/>
      <c r="E15370" s="227"/>
      <c r="F15370" s="230"/>
      <c r="H15370" s="220"/>
      <c r="I15370" s="223"/>
    </row>
    <row r="15371" spans="1:9">
      <c r="A15371" s="230"/>
      <c r="B15371" s="230"/>
      <c r="C15371" s="231"/>
      <c r="D15371" s="223"/>
      <c r="E15371" s="227"/>
      <c r="F15371" s="230"/>
      <c r="H15371" s="220"/>
      <c r="I15371" s="223"/>
    </row>
    <row r="15372" spans="1:9">
      <c r="A15372" s="230"/>
      <c r="B15372" s="230"/>
      <c r="C15372" s="231"/>
      <c r="D15372" s="223"/>
      <c r="E15372" s="227"/>
      <c r="F15372" s="230"/>
      <c r="H15372" s="220"/>
      <c r="I15372" s="223"/>
    </row>
    <row r="15373" spans="1:9">
      <c r="A15373" s="230"/>
      <c r="B15373" s="230"/>
      <c r="C15373" s="231"/>
      <c r="D15373" s="223"/>
      <c r="E15373" s="227"/>
      <c r="F15373" s="230"/>
      <c r="H15373" s="220"/>
      <c r="I15373" s="223"/>
    </row>
    <row r="15374" spans="1:9">
      <c r="A15374" s="230"/>
      <c r="B15374" s="230"/>
      <c r="C15374" s="231"/>
      <c r="D15374" s="223"/>
      <c r="E15374" s="227"/>
      <c r="F15374" s="230"/>
      <c r="H15374" s="220"/>
      <c r="I15374" s="223"/>
    </row>
    <row r="15375" spans="1:9">
      <c r="A15375" s="230"/>
      <c r="B15375" s="230"/>
      <c r="C15375" s="231"/>
      <c r="D15375" s="223"/>
      <c r="E15375" s="227"/>
      <c r="F15375" s="230"/>
      <c r="H15375" s="220"/>
      <c r="I15375" s="223"/>
    </row>
    <row r="15376" spans="1:9">
      <c r="A15376" s="230"/>
      <c r="B15376" s="230"/>
      <c r="C15376" s="231"/>
      <c r="D15376" s="223"/>
      <c r="E15376" s="227"/>
      <c r="F15376" s="230"/>
      <c r="H15376" s="220"/>
      <c r="I15376" s="223"/>
    </row>
    <row r="15377" spans="1:9">
      <c r="A15377" s="230"/>
      <c r="B15377" s="230"/>
      <c r="C15377" s="231"/>
      <c r="D15377" s="223"/>
      <c r="E15377" s="227"/>
      <c r="F15377" s="230"/>
      <c r="H15377" s="220"/>
      <c r="I15377" s="223"/>
    </row>
    <row r="15378" spans="1:9">
      <c r="A15378" s="230"/>
      <c r="B15378" s="230"/>
      <c r="C15378" s="231"/>
      <c r="D15378" s="223"/>
      <c r="E15378" s="227"/>
      <c r="F15378" s="230"/>
      <c r="H15378" s="220"/>
      <c r="I15378" s="223"/>
    </row>
    <row r="15379" spans="1:9">
      <c r="A15379" s="230"/>
      <c r="B15379" s="230"/>
      <c r="C15379" s="231"/>
      <c r="D15379" s="223"/>
      <c r="E15379" s="227"/>
      <c r="F15379" s="230"/>
      <c r="H15379" s="220"/>
      <c r="I15379" s="223"/>
    </row>
    <row r="15380" spans="1:9">
      <c r="A15380" s="230"/>
      <c r="B15380" s="230"/>
      <c r="C15380" s="231"/>
      <c r="D15380" s="223"/>
      <c r="E15380" s="227"/>
      <c r="F15380" s="230"/>
      <c r="H15380" s="220"/>
      <c r="I15380" s="223"/>
    </row>
    <row r="15381" spans="1:9">
      <c r="A15381" s="230"/>
      <c r="B15381" s="230"/>
      <c r="C15381" s="231"/>
      <c r="D15381" s="223"/>
      <c r="E15381" s="227"/>
      <c r="F15381" s="230"/>
      <c r="H15381" s="220"/>
      <c r="I15381" s="223"/>
    </row>
    <row r="15382" spans="1:9">
      <c r="A15382" s="230"/>
      <c r="B15382" s="230"/>
      <c r="C15382" s="231"/>
      <c r="D15382" s="223"/>
      <c r="E15382" s="227"/>
      <c r="F15382" s="230"/>
      <c r="H15382" s="220"/>
      <c r="I15382" s="223"/>
    </row>
    <row r="15383" spans="1:9">
      <c r="A15383" s="230"/>
      <c r="B15383" s="230"/>
      <c r="C15383" s="231"/>
      <c r="D15383" s="223"/>
      <c r="E15383" s="227"/>
      <c r="F15383" s="230"/>
      <c r="H15383" s="220"/>
      <c r="I15383" s="223"/>
    </row>
    <row r="15384" spans="1:9">
      <c r="A15384" s="230"/>
      <c r="B15384" s="230"/>
      <c r="C15384" s="231"/>
      <c r="D15384" s="223"/>
      <c r="E15384" s="227"/>
      <c r="F15384" s="230"/>
      <c r="H15384" s="220"/>
      <c r="I15384" s="223"/>
    </row>
    <row r="15385" spans="1:9">
      <c r="A15385" s="230"/>
      <c r="B15385" s="230"/>
      <c r="C15385" s="231"/>
      <c r="D15385" s="223"/>
      <c r="E15385" s="227"/>
      <c r="F15385" s="230"/>
      <c r="H15385" s="220"/>
      <c r="I15385" s="223"/>
    </row>
    <row r="15386" spans="1:9">
      <c r="A15386" s="230"/>
      <c r="B15386" s="230"/>
      <c r="C15386" s="231"/>
      <c r="D15386" s="223"/>
      <c r="E15386" s="227"/>
      <c r="F15386" s="230"/>
      <c r="H15386" s="220"/>
      <c r="I15386" s="223"/>
    </row>
    <row r="15387" spans="1:9">
      <c r="A15387" s="230"/>
      <c r="B15387" s="230"/>
      <c r="C15387" s="231"/>
      <c r="D15387" s="223"/>
      <c r="E15387" s="227"/>
      <c r="F15387" s="230"/>
      <c r="H15387" s="220"/>
      <c r="I15387" s="223"/>
    </row>
    <row r="15388" spans="1:9">
      <c r="A15388" s="230"/>
      <c r="B15388" s="230"/>
      <c r="C15388" s="231"/>
      <c r="D15388" s="223"/>
      <c r="E15388" s="227"/>
      <c r="F15388" s="230"/>
      <c r="H15388" s="220"/>
      <c r="I15388" s="223"/>
    </row>
    <row r="15389" spans="1:9">
      <c r="A15389" s="230"/>
      <c r="B15389" s="230"/>
      <c r="C15389" s="231"/>
      <c r="D15389" s="223"/>
      <c r="E15389" s="227"/>
      <c r="F15389" s="230"/>
      <c r="H15389" s="220"/>
      <c r="I15389" s="223"/>
    </row>
    <row r="15390" spans="1:9">
      <c r="A15390" s="230"/>
      <c r="B15390" s="230"/>
      <c r="C15390" s="231"/>
      <c r="D15390" s="223"/>
      <c r="E15390" s="227"/>
      <c r="F15390" s="230"/>
      <c r="H15390" s="220"/>
      <c r="I15390" s="223"/>
    </row>
    <row r="15391" spans="1:9">
      <c r="A15391" s="230"/>
      <c r="B15391" s="230"/>
      <c r="C15391" s="231"/>
      <c r="D15391" s="223"/>
      <c r="E15391" s="227"/>
      <c r="F15391" s="230"/>
      <c r="H15391" s="220"/>
      <c r="I15391" s="223"/>
    </row>
    <row r="15392" spans="1:9">
      <c r="A15392" s="230"/>
      <c r="B15392" s="230"/>
      <c r="C15392" s="231"/>
      <c r="D15392" s="223"/>
      <c r="E15392" s="227"/>
      <c r="F15392" s="230"/>
      <c r="H15392" s="220"/>
      <c r="I15392" s="223"/>
    </row>
    <row r="15393" spans="1:9">
      <c r="A15393" s="230"/>
      <c r="B15393" s="230"/>
      <c r="C15393" s="231"/>
      <c r="D15393" s="223"/>
      <c r="E15393" s="227"/>
      <c r="F15393" s="230"/>
      <c r="H15393" s="220"/>
      <c r="I15393" s="223"/>
    </row>
    <row r="15394" spans="1:9">
      <c r="A15394" s="230"/>
      <c r="B15394" s="230"/>
      <c r="C15394" s="231"/>
      <c r="D15394" s="223"/>
      <c r="E15394" s="227"/>
      <c r="F15394" s="230"/>
      <c r="H15394" s="220"/>
      <c r="I15394" s="223"/>
    </row>
    <row r="15395" spans="1:9">
      <c r="A15395" s="230"/>
      <c r="B15395" s="230"/>
      <c r="C15395" s="231"/>
      <c r="D15395" s="223"/>
      <c r="E15395" s="227"/>
      <c r="F15395" s="230"/>
      <c r="H15395" s="220"/>
      <c r="I15395" s="223"/>
    </row>
    <row r="15396" spans="1:9">
      <c r="A15396" s="230"/>
      <c r="B15396" s="230"/>
      <c r="C15396" s="231"/>
      <c r="D15396" s="223"/>
      <c r="E15396" s="227"/>
      <c r="F15396" s="230"/>
      <c r="H15396" s="220"/>
      <c r="I15396" s="223"/>
    </row>
    <row r="15397" spans="1:9">
      <c r="A15397" s="230"/>
      <c r="B15397" s="230"/>
      <c r="C15397" s="231"/>
      <c r="D15397" s="223"/>
      <c r="E15397" s="227"/>
      <c r="F15397" s="230"/>
      <c r="H15397" s="220"/>
      <c r="I15397" s="223"/>
    </row>
    <row r="15398" spans="1:9">
      <c r="A15398" s="230"/>
      <c r="B15398" s="230"/>
      <c r="C15398" s="231"/>
      <c r="D15398" s="223"/>
      <c r="E15398" s="227"/>
      <c r="F15398" s="230"/>
      <c r="H15398" s="220"/>
      <c r="I15398" s="223"/>
    </row>
    <row r="15399" spans="1:9">
      <c r="A15399" s="230"/>
      <c r="B15399" s="230"/>
      <c r="C15399" s="231"/>
      <c r="D15399" s="223"/>
      <c r="E15399" s="227"/>
      <c r="F15399" s="230"/>
      <c r="H15399" s="220"/>
      <c r="I15399" s="223"/>
    </row>
    <row r="15400" spans="1:9">
      <c r="A15400" s="230"/>
      <c r="B15400" s="230"/>
      <c r="C15400" s="231"/>
      <c r="D15400" s="223"/>
      <c r="E15400" s="227"/>
      <c r="F15400" s="230"/>
      <c r="H15400" s="220"/>
      <c r="I15400" s="223"/>
    </row>
    <row r="15401" spans="1:9">
      <c r="A15401" s="230"/>
      <c r="B15401" s="230"/>
      <c r="C15401" s="231"/>
      <c r="D15401" s="223"/>
      <c r="E15401" s="227"/>
      <c r="F15401" s="230"/>
      <c r="H15401" s="220"/>
      <c r="I15401" s="223"/>
    </row>
    <row r="15402" spans="1:9">
      <c r="A15402" s="230"/>
      <c r="B15402" s="230"/>
      <c r="C15402" s="231"/>
      <c r="D15402" s="223"/>
      <c r="E15402" s="227"/>
      <c r="F15402" s="230"/>
      <c r="H15402" s="220"/>
      <c r="I15402" s="223"/>
    </row>
    <row r="15403" spans="1:9">
      <c r="A15403" s="230"/>
      <c r="B15403" s="230"/>
      <c r="C15403" s="231"/>
      <c r="D15403" s="223"/>
      <c r="E15403" s="227"/>
      <c r="F15403" s="230"/>
      <c r="H15403" s="220"/>
      <c r="I15403" s="223"/>
    </row>
    <row r="15404" spans="1:9">
      <c r="A15404" s="230"/>
      <c r="B15404" s="230"/>
      <c r="C15404" s="231"/>
      <c r="D15404" s="223"/>
      <c r="E15404" s="227"/>
      <c r="F15404" s="230"/>
      <c r="H15404" s="220"/>
      <c r="I15404" s="223"/>
    </row>
    <row r="15405" spans="1:9">
      <c r="A15405" s="230"/>
      <c r="B15405" s="230"/>
      <c r="C15405" s="231"/>
      <c r="D15405" s="223"/>
      <c r="E15405" s="227"/>
      <c r="F15405" s="230"/>
      <c r="H15405" s="220"/>
      <c r="I15405" s="223"/>
    </row>
    <row r="15406" spans="1:9">
      <c r="A15406" s="230"/>
      <c r="B15406" s="230"/>
      <c r="C15406" s="231"/>
      <c r="D15406" s="223"/>
      <c r="E15406" s="227"/>
      <c r="F15406" s="230"/>
      <c r="H15406" s="220"/>
      <c r="I15406" s="223"/>
    </row>
    <row r="15407" spans="1:9">
      <c r="A15407" s="230"/>
      <c r="B15407" s="230"/>
      <c r="C15407" s="231"/>
      <c r="D15407" s="223"/>
      <c r="E15407" s="227"/>
      <c r="F15407" s="230"/>
      <c r="H15407" s="220"/>
      <c r="I15407" s="223"/>
    </row>
    <row r="15408" spans="1:9">
      <c r="A15408" s="230"/>
      <c r="B15408" s="230"/>
      <c r="C15408" s="231"/>
      <c r="D15408" s="223"/>
      <c r="E15408" s="227"/>
      <c r="F15408" s="230"/>
      <c r="H15408" s="220"/>
      <c r="I15408" s="223"/>
    </row>
    <row r="15409" spans="1:9">
      <c r="A15409" s="230"/>
      <c r="B15409" s="230"/>
      <c r="C15409" s="231"/>
      <c r="D15409" s="223"/>
      <c r="E15409" s="227"/>
      <c r="F15409" s="230"/>
      <c r="H15409" s="220"/>
      <c r="I15409" s="223"/>
    </row>
    <row r="15410" spans="1:9">
      <c r="A15410" s="230"/>
      <c r="B15410" s="230"/>
      <c r="C15410" s="231"/>
      <c r="D15410" s="223"/>
      <c r="E15410" s="227"/>
      <c r="F15410" s="230"/>
      <c r="H15410" s="220"/>
      <c r="I15410" s="223"/>
    </row>
    <row r="15411" spans="1:9">
      <c r="A15411" s="230"/>
      <c r="B15411" s="230"/>
      <c r="C15411" s="231"/>
      <c r="D15411" s="223"/>
      <c r="E15411" s="227"/>
      <c r="F15411" s="230"/>
      <c r="H15411" s="220"/>
      <c r="I15411" s="223"/>
    </row>
    <row r="15412" spans="1:9">
      <c r="A15412" s="230"/>
      <c r="B15412" s="230"/>
      <c r="C15412" s="231"/>
      <c r="D15412" s="223"/>
      <c r="E15412" s="227"/>
      <c r="F15412" s="230"/>
      <c r="H15412" s="220"/>
      <c r="I15412" s="223"/>
    </row>
    <row r="15413" spans="1:9">
      <c r="A15413" s="230"/>
      <c r="B15413" s="230"/>
      <c r="C15413" s="231"/>
      <c r="D15413" s="223"/>
      <c r="E15413" s="227"/>
      <c r="F15413" s="230"/>
      <c r="H15413" s="220"/>
      <c r="I15413" s="223"/>
    </row>
    <row r="15414" spans="1:9">
      <c r="A15414" s="230"/>
      <c r="B15414" s="230"/>
      <c r="C15414" s="231"/>
      <c r="D15414" s="223"/>
      <c r="E15414" s="227"/>
      <c r="F15414" s="230"/>
      <c r="H15414" s="220"/>
      <c r="I15414" s="223"/>
    </row>
    <row r="15415" spans="1:9">
      <c r="A15415" s="230"/>
      <c r="B15415" s="230"/>
      <c r="C15415" s="231"/>
      <c r="D15415" s="223"/>
      <c r="E15415" s="227"/>
      <c r="F15415" s="230"/>
      <c r="H15415" s="220"/>
      <c r="I15415" s="223"/>
    </row>
    <row r="15416" spans="1:9">
      <c r="A15416" s="230"/>
      <c r="B15416" s="230"/>
      <c r="C15416" s="231"/>
      <c r="D15416" s="223"/>
      <c r="E15416" s="227"/>
      <c r="F15416" s="230"/>
      <c r="H15416" s="220"/>
      <c r="I15416" s="223"/>
    </row>
    <row r="15417" spans="1:9">
      <c r="A15417" s="230"/>
      <c r="B15417" s="230"/>
      <c r="C15417" s="231"/>
      <c r="D15417" s="223"/>
      <c r="E15417" s="227"/>
      <c r="F15417" s="230"/>
      <c r="H15417" s="220"/>
      <c r="I15417" s="223"/>
    </row>
    <row r="15418" spans="1:9">
      <c r="A15418" s="230"/>
      <c r="B15418" s="230"/>
      <c r="C15418" s="231"/>
      <c r="D15418" s="223"/>
      <c r="E15418" s="227"/>
      <c r="F15418" s="230"/>
      <c r="H15418" s="220"/>
      <c r="I15418" s="223"/>
    </row>
    <row r="15419" spans="1:9">
      <c r="A15419" s="230"/>
      <c r="B15419" s="230"/>
      <c r="C15419" s="231"/>
      <c r="D15419" s="223"/>
      <c r="E15419" s="227"/>
      <c r="F15419" s="230"/>
      <c r="H15419" s="220"/>
      <c r="I15419" s="223"/>
    </row>
    <row r="15420" spans="1:9">
      <c r="A15420" s="230"/>
      <c r="B15420" s="230"/>
      <c r="C15420" s="231"/>
      <c r="D15420" s="223"/>
      <c r="E15420" s="227"/>
      <c r="F15420" s="230"/>
      <c r="H15420" s="220"/>
      <c r="I15420" s="223"/>
    </row>
    <row r="15421" spans="1:9">
      <c r="A15421" s="230"/>
      <c r="B15421" s="230"/>
      <c r="C15421" s="231"/>
      <c r="D15421" s="223"/>
      <c r="E15421" s="227"/>
      <c r="F15421" s="230"/>
      <c r="H15421" s="220"/>
      <c r="I15421" s="223"/>
    </row>
    <row r="15422" spans="1:9">
      <c r="A15422" s="230"/>
      <c r="B15422" s="230"/>
      <c r="C15422" s="231"/>
      <c r="D15422" s="223"/>
      <c r="E15422" s="227"/>
      <c r="F15422" s="230"/>
      <c r="H15422" s="220"/>
      <c r="I15422" s="223"/>
    </row>
    <row r="15423" spans="1:9">
      <c r="A15423" s="230"/>
      <c r="B15423" s="230"/>
      <c r="C15423" s="231"/>
      <c r="D15423" s="223"/>
      <c r="E15423" s="227"/>
      <c r="F15423" s="230"/>
      <c r="H15423" s="220"/>
      <c r="I15423" s="223"/>
    </row>
    <row r="15424" spans="1:9">
      <c r="A15424" s="230"/>
      <c r="B15424" s="230"/>
      <c r="C15424" s="231"/>
      <c r="D15424" s="223"/>
      <c r="E15424" s="227"/>
      <c r="F15424" s="230"/>
      <c r="H15424" s="220"/>
      <c r="I15424" s="223"/>
    </row>
    <row r="15425" spans="1:9">
      <c r="A15425" s="230"/>
      <c r="B15425" s="230"/>
      <c r="C15425" s="231"/>
      <c r="D15425" s="223"/>
      <c r="E15425" s="227"/>
      <c r="F15425" s="230"/>
      <c r="H15425" s="220"/>
      <c r="I15425" s="223"/>
    </row>
    <row r="15426" spans="1:9">
      <c r="A15426" s="230"/>
      <c r="B15426" s="230"/>
      <c r="C15426" s="231"/>
      <c r="D15426" s="223"/>
      <c r="E15426" s="227"/>
      <c r="F15426" s="230"/>
      <c r="H15426" s="220"/>
      <c r="I15426" s="223"/>
    </row>
    <row r="15427" spans="1:9">
      <c r="A15427" s="230"/>
      <c r="B15427" s="230"/>
      <c r="C15427" s="231"/>
      <c r="D15427" s="223"/>
      <c r="E15427" s="227"/>
      <c r="F15427" s="230"/>
      <c r="H15427" s="220"/>
      <c r="I15427" s="223"/>
    </row>
    <row r="15428" spans="1:9">
      <c r="A15428" s="230"/>
      <c r="B15428" s="230"/>
      <c r="C15428" s="231"/>
      <c r="D15428" s="223"/>
      <c r="E15428" s="227"/>
      <c r="F15428" s="230"/>
      <c r="H15428" s="220"/>
      <c r="I15428" s="223"/>
    </row>
    <row r="15429" spans="1:9">
      <c r="A15429" s="230"/>
      <c r="B15429" s="230"/>
      <c r="C15429" s="231"/>
      <c r="D15429" s="223"/>
      <c r="E15429" s="227"/>
      <c r="F15429" s="230"/>
      <c r="H15429" s="220"/>
      <c r="I15429" s="223"/>
    </row>
    <row r="15430" spans="1:9">
      <c r="A15430" s="230"/>
      <c r="B15430" s="230"/>
      <c r="C15430" s="231"/>
      <c r="D15430" s="223"/>
      <c r="E15430" s="227"/>
      <c r="F15430" s="230"/>
      <c r="H15430" s="220"/>
      <c r="I15430" s="223"/>
    </row>
    <row r="15431" spans="1:9">
      <c r="A15431" s="230"/>
      <c r="B15431" s="230"/>
      <c r="C15431" s="231"/>
      <c r="D15431" s="223"/>
      <c r="E15431" s="227"/>
      <c r="F15431" s="230"/>
      <c r="H15431" s="220"/>
      <c r="I15431" s="223"/>
    </row>
    <row r="15432" spans="1:9">
      <c r="A15432" s="230"/>
      <c r="B15432" s="230"/>
      <c r="C15432" s="231"/>
      <c r="D15432" s="223"/>
      <c r="E15432" s="227"/>
      <c r="F15432" s="230"/>
      <c r="H15432" s="220"/>
      <c r="I15432" s="223"/>
    </row>
    <row r="15433" spans="1:9">
      <c r="A15433" s="230"/>
      <c r="B15433" s="230"/>
      <c r="C15433" s="231"/>
      <c r="D15433" s="223"/>
      <c r="E15433" s="227"/>
      <c r="F15433" s="230"/>
      <c r="H15433" s="220"/>
      <c r="I15433" s="223"/>
    </row>
    <row r="15434" spans="1:9">
      <c r="A15434" s="230"/>
      <c r="B15434" s="230"/>
      <c r="C15434" s="231"/>
      <c r="D15434" s="223"/>
      <c r="E15434" s="227"/>
      <c r="F15434" s="230"/>
      <c r="H15434" s="220"/>
      <c r="I15434" s="223"/>
    </row>
    <row r="15435" spans="1:9">
      <c r="A15435" s="230"/>
      <c r="B15435" s="230"/>
      <c r="C15435" s="231"/>
      <c r="D15435" s="223"/>
      <c r="E15435" s="227"/>
      <c r="F15435" s="230"/>
      <c r="H15435" s="220"/>
      <c r="I15435" s="223"/>
    </row>
    <row r="15436" spans="1:9">
      <c r="A15436" s="230"/>
      <c r="B15436" s="230"/>
      <c r="C15436" s="231"/>
      <c r="D15436" s="223"/>
      <c r="E15436" s="227"/>
      <c r="F15436" s="230"/>
      <c r="H15436" s="220"/>
      <c r="I15436" s="223"/>
    </row>
    <row r="15437" spans="1:9">
      <c r="A15437" s="230"/>
      <c r="B15437" s="230"/>
      <c r="C15437" s="231"/>
      <c r="D15437" s="223"/>
      <c r="E15437" s="227"/>
      <c r="F15437" s="230"/>
      <c r="H15437" s="220"/>
      <c r="I15437" s="223"/>
    </row>
    <row r="15438" spans="1:9">
      <c r="A15438" s="230"/>
      <c r="B15438" s="230"/>
      <c r="C15438" s="231"/>
      <c r="D15438" s="223"/>
      <c r="E15438" s="227"/>
      <c r="F15438" s="230"/>
      <c r="H15438" s="220"/>
      <c r="I15438" s="223"/>
    </row>
    <row r="15439" spans="1:9">
      <c r="A15439" s="230"/>
      <c r="B15439" s="230"/>
      <c r="C15439" s="231"/>
      <c r="D15439" s="223"/>
      <c r="E15439" s="227"/>
      <c r="F15439" s="230"/>
      <c r="H15439" s="220"/>
      <c r="I15439" s="223"/>
    </row>
    <row r="15440" spans="1:9">
      <c r="A15440" s="230"/>
      <c r="B15440" s="230"/>
      <c r="C15440" s="231"/>
      <c r="D15440" s="223"/>
      <c r="E15440" s="227"/>
      <c r="F15440" s="230"/>
      <c r="H15440" s="220"/>
      <c r="I15440" s="223"/>
    </row>
    <row r="15441" spans="1:9">
      <c r="A15441" s="230"/>
      <c r="B15441" s="230"/>
      <c r="C15441" s="231"/>
      <c r="D15441" s="223"/>
      <c r="E15441" s="227"/>
      <c r="F15441" s="230"/>
      <c r="H15441" s="220"/>
      <c r="I15441" s="223"/>
    </row>
    <row r="15442" spans="1:9">
      <c r="A15442" s="230"/>
      <c r="B15442" s="230"/>
      <c r="C15442" s="231"/>
      <c r="D15442" s="223"/>
      <c r="E15442" s="227"/>
      <c r="F15442" s="230"/>
      <c r="H15442" s="220"/>
      <c r="I15442" s="223"/>
    </row>
    <row r="15443" spans="1:9">
      <c r="A15443" s="230"/>
      <c r="B15443" s="230"/>
      <c r="C15443" s="231"/>
      <c r="D15443" s="223"/>
      <c r="E15443" s="227"/>
      <c r="F15443" s="230"/>
      <c r="H15443" s="220"/>
      <c r="I15443" s="223"/>
    </row>
    <row r="15444" spans="1:9">
      <c r="A15444" s="230"/>
      <c r="B15444" s="230"/>
      <c r="C15444" s="231"/>
      <c r="D15444" s="223"/>
      <c r="E15444" s="227"/>
      <c r="F15444" s="230"/>
      <c r="H15444" s="220"/>
      <c r="I15444" s="223"/>
    </row>
    <row r="15445" spans="1:9">
      <c r="A15445" s="230"/>
      <c r="B15445" s="230"/>
      <c r="C15445" s="231"/>
      <c r="D15445" s="223"/>
      <c r="E15445" s="227"/>
      <c r="F15445" s="230"/>
      <c r="H15445" s="220"/>
      <c r="I15445" s="223"/>
    </row>
    <row r="15446" spans="1:9">
      <c r="A15446" s="230"/>
      <c r="B15446" s="230"/>
      <c r="C15446" s="231"/>
      <c r="D15446" s="223"/>
      <c r="E15446" s="227"/>
      <c r="F15446" s="230"/>
      <c r="H15446" s="220"/>
      <c r="I15446" s="223"/>
    </row>
    <row r="15447" spans="1:9">
      <c r="A15447" s="230"/>
      <c r="B15447" s="230"/>
      <c r="C15447" s="231"/>
      <c r="D15447" s="223"/>
      <c r="E15447" s="227"/>
      <c r="F15447" s="230"/>
      <c r="H15447" s="220"/>
      <c r="I15447" s="223"/>
    </row>
    <row r="15448" spans="1:9">
      <c r="A15448" s="230"/>
      <c r="B15448" s="230"/>
      <c r="C15448" s="231"/>
      <c r="D15448" s="223"/>
      <c r="E15448" s="227"/>
      <c r="F15448" s="230"/>
      <c r="H15448" s="220"/>
      <c r="I15448" s="223"/>
    </row>
    <row r="15449" spans="1:9">
      <c r="A15449" s="230"/>
      <c r="B15449" s="230"/>
      <c r="C15449" s="231"/>
      <c r="D15449" s="223"/>
      <c r="E15449" s="227"/>
      <c r="F15449" s="230"/>
      <c r="H15449" s="220"/>
      <c r="I15449" s="223"/>
    </row>
    <row r="15450" spans="1:9">
      <c r="A15450" s="230"/>
      <c r="B15450" s="230"/>
      <c r="C15450" s="231"/>
      <c r="D15450" s="223"/>
      <c r="E15450" s="227"/>
      <c r="F15450" s="230"/>
      <c r="H15450" s="220"/>
      <c r="I15450" s="223"/>
    </row>
    <row r="15451" spans="1:9">
      <c r="A15451" s="230"/>
      <c r="B15451" s="230"/>
      <c r="C15451" s="231"/>
      <c r="D15451" s="223"/>
      <c r="E15451" s="227"/>
      <c r="F15451" s="230"/>
      <c r="H15451" s="220"/>
      <c r="I15451" s="223"/>
    </row>
    <row r="15452" spans="1:9">
      <c r="A15452" s="230"/>
      <c r="B15452" s="230"/>
      <c r="C15452" s="231"/>
      <c r="D15452" s="223"/>
      <c r="E15452" s="227"/>
      <c r="F15452" s="230"/>
      <c r="H15452" s="220"/>
      <c r="I15452" s="223"/>
    </row>
    <row r="15453" spans="1:9">
      <c r="A15453" s="230"/>
      <c r="B15453" s="230"/>
      <c r="C15453" s="231"/>
      <c r="D15453" s="223"/>
      <c r="E15453" s="227"/>
      <c r="F15453" s="230"/>
      <c r="H15453" s="220"/>
      <c r="I15453" s="223"/>
    </row>
    <row r="15454" spans="1:9">
      <c r="A15454" s="230"/>
      <c r="B15454" s="230"/>
      <c r="C15454" s="231"/>
      <c r="D15454" s="223"/>
      <c r="E15454" s="227"/>
      <c r="F15454" s="230"/>
      <c r="H15454" s="220"/>
      <c r="I15454" s="223"/>
    </row>
    <row r="15455" spans="1:9">
      <c r="A15455" s="230"/>
      <c r="B15455" s="230"/>
      <c r="C15455" s="231"/>
      <c r="D15455" s="223"/>
      <c r="E15455" s="227"/>
      <c r="F15455" s="230"/>
      <c r="H15455" s="220"/>
      <c r="I15455" s="223"/>
    </row>
    <row r="15456" spans="1:9">
      <c r="A15456" s="230"/>
      <c r="B15456" s="230"/>
      <c r="C15456" s="231"/>
      <c r="D15456" s="223"/>
      <c r="E15456" s="227"/>
      <c r="F15456" s="230"/>
      <c r="H15456" s="220"/>
      <c r="I15456" s="223"/>
    </row>
    <row r="15457" spans="1:9">
      <c r="A15457" s="230"/>
      <c r="B15457" s="230"/>
      <c r="C15457" s="231"/>
      <c r="D15457" s="223"/>
      <c r="E15457" s="227"/>
      <c r="F15457" s="230"/>
      <c r="H15457" s="220"/>
      <c r="I15457" s="223"/>
    </row>
    <row r="15458" spans="1:9">
      <c r="A15458" s="230"/>
      <c r="B15458" s="230"/>
      <c r="C15458" s="231"/>
      <c r="D15458" s="223"/>
      <c r="E15458" s="227"/>
      <c r="F15458" s="230"/>
      <c r="H15458" s="220"/>
      <c r="I15458" s="223"/>
    </row>
    <row r="15459" spans="1:9">
      <c r="A15459" s="230"/>
      <c r="B15459" s="230"/>
      <c r="C15459" s="231"/>
      <c r="D15459" s="223"/>
      <c r="E15459" s="227"/>
      <c r="F15459" s="230"/>
      <c r="H15459" s="220"/>
      <c r="I15459" s="223"/>
    </row>
    <row r="15460" spans="1:9">
      <c r="A15460" s="230"/>
      <c r="B15460" s="230"/>
      <c r="C15460" s="231"/>
      <c r="D15460" s="223"/>
      <c r="E15460" s="227"/>
      <c r="F15460" s="230"/>
      <c r="H15460" s="220"/>
      <c r="I15460" s="223"/>
    </row>
    <row r="15461" spans="1:9">
      <c r="A15461" s="230"/>
      <c r="B15461" s="230"/>
      <c r="C15461" s="231"/>
      <c r="D15461" s="223"/>
      <c r="E15461" s="227"/>
      <c r="F15461" s="230"/>
      <c r="H15461" s="220"/>
      <c r="I15461" s="223"/>
    </row>
    <row r="15462" spans="1:9">
      <c r="A15462" s="230"/>
      <c r="B15462" s="230"/>
      <c r="C15462" s="231"/>
      <c r="D15462" s="223"/>
      <c r="E15462" s="227"/>
      <c r="F15462" s="230"/>
      <c r="H15462" s="220"/>
      <c r="I15462" s="223"/>
    </row>
    <row r="15463" spans="1:9">
      <c r="A15463" s="230"/>
      <c r="B15463" s="230"/>
      <c r="C15463" s="231"/>
      <c r="D15463" s="223"/>
      <c r="E15463" s="227"/>
      <c r="F15463" s="230"/>
      <c r="H15463" s="220"/>
      <c r="I15463" s="223"/>
    </row>
    <row r="15464" spans="1:9">
      <c r="A15464" s="230"/>
      <c r="B15464" s="230"/>
      <c r="C15464" s="231"/>
      <c r="D15464" s="223"/>
      <c r="E15464" s="227"/>
      <c r="F15464" s="230"/>
      <c r="H15464" s="220"/>
      <c r="I15464" s="223"/>
    </row>
    <row r="15465" spans="1:9">
      <c r="A15465" s="230"/>
      <c r="B15465" s="230"/>
      <c r="C15465" s="231"/>
      <c r="D15465" s="223"/>
      <c r="E15465" s="227"/>
      <c r="F15465" s="230"/>
      <c r="H15465" s="220"/>
      <c r="I15465" s="223"/>
    </row>
    <row r="15466" spans="1:9">
      <c r="A15466" s="230"/>
      <c r="B15466" s="230"/>
      <c r="C15466" s="231"/>
      <c r="D15466" s="223"/>
      <c r="E15466" s="227"/>
      <c r="F15466" s="230"/>
      <c r="H15466" s="220"/>
      <c r="I15466" s="223"/>
    </row>
    <row r="15467" spans="1:9">
      <c r="A15467" s="230"/>
      <c r="B15467" s="230"/>
      <c r="C15467" s="231"/>
      <c r="D15467" s="223"/>
      <c r="E15467" s="227"/>
      <c r="F15467" s="230"/>
      <c r="H15467" s="220"/>
      <c r="I15467" s="223"/>
    </row>
    <row r="15468" spans="1:9">
      <c r="A15468" s="230"/>
      <c r="B15468" s="230"/>
      <c r="C15468" s="231"/>
      <c r="D15468" s="223"/>
      <c r="E15468" s="227"/>
      <c r="F15468" s="230"/>
      <c r="H15468" s="220"/>
      <c r="I15468" s="223"/>
    </row>
    <row r="15469" spans="1:9">
      <c r="A15469" s="230"/>
      <c r="B15469" s="230"/>
      <c r="C15469" s="231"/>
      <c r="D15469" s="223"/>
      <c r="E15469" s="227"/>
      <c r="F15469" s="230"/>
      <c r="H15469" s="220"/>
      <c r="I15469" s="223"/>
    </row>
    <row r="15470" spans="1:9">
      <c r="A15470" s="230"/>
      <c r="B15470" s="230"/>
      <c r="C15470" s="231"/>
      <c r="D15470" s="223"/>
      <c r="E15470" s="227"/>
      <c r="F15470" s="230"/>
      <c r="H15470" s="220"/>
      <c r="I15470" s="223"/>
    </row>
    <row r="15471" spans="1:9">
      <c r="A15471" s="230"/>
      <c r="B15471" s="230"/>
      <c r="C15471" s="231"/>
      <c r="D15471" s="223"/>
      <c r="E15471" s="227"/>
      <c r="F15471" s="230"/>
      <c r="H15471" s="220"/>
      <c r="I15471" s="223"/>
    </row>
    <row r="15472" spans="1:9">
      <c r="A15472" s="230"/>
      <c r="B15472" s="230"/>
      <c r="C15472" s="231"/>
      <c r="D15472" s="223"/>
      <c r="E15472" s="227"/>
      <c r="F15472" s="230"/>
      <c r="H15472" s="220"/>
      <c r="I15472" s="223"/>
    </row>
    <row r="15473" spans="1:9">
      <c r="A15473" s="230"/>
      <c r="B15473" s="230"/>
      <c r="C15473" s="231"/>
      <c r="D15473" s="223"/>
      <c r="E15473" s="227"/>
      <c r="F15473" s="230"/>
      <c r="H15473" s="220"/>
      <c r="I15473" s="223"/>
    </row>
    <row r="15474" spans="1:9">
      <c r="A15474" s="230"/>
      <c r="B15474" s="230"/>
      <c r="C15474" s="231"/>
      <c r="D15474" s="223"/>
      <c r="E15474" s="227"/>
      <c r="F15474" s="230"/>
      <c r="H15474" s="220"/>
      <c r="I15474" s="223"/>
    </row>
    <row r="15475" spans="1:9">
      <c r="A15475" s="230"/>
      <c r="B15475" s="230"/>
      <c r="C15475" s="231"/>
      <c r="D15475" s="223"/>
      <c r="E15475" s="227"/>
      <c r="F15475" s="230"/>
      <c r="H15475" s="220"/>
      <c r="I15475" s="223"/>
    </row>
    <row r="15476" spans="1:9">
      <c r="A15476" s="230"/>
      <c r="B15476" s="230"/>
      <c r="C15476" s="231"/>
      <c r="D15476" s="223"/>
      <c r="E15476" s="227"/>
      <c r="F15476" s="230"/>
      <c r="H15476" s="220"/>
      <c r="I15476" s="223"/>
    </row>
    <row r="15477" spans="1:9">
      <c r="A15477" s="230"/>
      <c r="B15477" s="230"/>
      <c r="C15477" s="231"/>
      <c r="D15477" s="223"/>
      <c r="E15477" s="227"/>
      <c r="F15477" s="230"/>
      <c r="H15477" s="220"/>
      <c r="I15477" s="223"/>
    </row>
    <row r="15478" spans="1:9">
      <c r="A15478" s="230"/>
      <c r="B15478" s="230"/>
      <c r="C15478" s="231"/>
      <c r="D15478" s="223"/>
      <c r="E15478" s="227"/>
      <c r="F15478" s="230"/>
      <c r="H15478" s="220"/>
      <c r="I15478" s="223"/>
    </row>
    <row r="15479" spans="1:9">
      <c r="A15479" s="230"/>
      <c r="B15479" s="230"/>
      <c r="C15479" s="231"/>
      <c r="D15479" s="223"/>
      <c r="E15479" s="227"/>
      <c r="F15479" s="230"/>
      <c r="H15479" s="220"/>
      <c r="I15479" s="223"/>
    </row>
    <row r="15480" spans="1:9">
      <c r="A15480" s="230"/>
      <c r="B15480" s="230"/>
      <c r="C15480" s="231"/>
      <c r="D15480" s="223"/>
      <c r="E15480" s="227"/>
      <c r="F15480" s="230"/>
      <c r="H15480" s="220"/>
      <c r="I15480" s="223"/>
    </row>
    <row r="15481" spans="1:9">
      <c r="A15481" s="230"/>
      <c r="B15481" s="230"/>
      <c r="C15481" s="231"/>
      <c r="D15481" s="223"/>
      <c r="E15481" s="227"/>
      <c r="F15481" s="230"/>
      <c r="H15481" s="220"/>
      <c r="I15481" s="223"/>
    </row>
    <row r="15482" spans="1:9">
      <c r="A15482" s="230"/>
      <c r="B15482" s="230"/>
      <c r="C15482" s="231"/>
      <c r="D15482" s="223"/>
      <c r="E15482" s="227"/>
      <c r="F15482" s="230"/>
      <c r="H15482" s="220"/>
      <c r="I15482" s="223"/>
    </row>
    <row r="15483" spans="1:9">
      <c r="A15483" s="230"/>
      <c r="B15483" s="230"/>
      <c r="C15483" s="231"/>
      <c r="D15483" s="223"/>
      <c r="E15483" s="227"/>
      <c r="F15483" s="230"/>
      <c r="H15483" s="220"/>
      <c r="I15483" s="223"/>
    </row>
    <row r="15484" spans="1:9">
      <c r="A15484" s="230"/>
      <c r="B15484" s="230"/>
      <c r="C15484" s="231"/>
      <c r="D15484" s="223"/>
      <c r="E15484" s="227"/>
      <c r="F15484" s="230"/>
      <c r="H15484" s="220"/>
      <c r="I15484" s="223"/>
    </row>
    <row r="15485" spans="1:9">
      <c r="A15485" s="230"/>
      <c r="B15485" s="230"/>
      <c r="C15485" s="231"/>
      <c r="D15485" s="223"/>
      <c r="E15485" s="227"/>
      <c r="F15485" s="230"/>
      <c r="H15485" s="220"/>
      <c r="I15485" s="223"/>
    </row>
    <row r="15486" spans="1:9">
      <c r="A15486" s="230"/>
      <c r="B15486" s="230"/>
      <c r="C15486" s="231"/>
      <c r="D15486" s="223"/>
      <c r="E15486" s="227"/>
      <c r="F15486" s="230"/>
      <c r="H15486" s="220"/>
      <c r="I15486" s="223"/>
    </row>
    <row r="15487" spans="1:9">
      <c r="A15487" s="230"/>
      <c r="B15487" s="230"/>
      <c r="C15487" s="231"/>
      <c r="D15487" s="223"/>
      <c r="E15487" s="227"/>
      <c r="F15487" s="230"/>
      <c r="H15487" s="220"/>
      <c r="I15487" s="223"/>
    </row>
    <row r="15488" spans="1:9">
      <c r="A15488" s="230"/>
      <c r="B15488" s="230"/>
      <c r="C15488" s="231"/>
      <c r="D15488" s="223"/>
      <c r="E15488" s="227"/>
      <c r="F15488" s="230"/>
      <c r="H15488" s="220"/>
      <c r="I15488" s="223"/>
    </row>
    <row r="15489" spans="1:9">
      <c r="A15489" s="230"/>
      <c r="B15489" s="230"/>
      <c r="C15489" s="231"/>
      <c r="D15489" s="223"/>
      <c r="E15489" s="227"/>
      <c r="F15489" s="230"/>
      <c r="H15489" s="220"/>
      <c r="I15489" s="223"/>
    </row>
    <row r="15490" spans="1:9">
      <c r="A15490" s="230"/>
      <c r="B15490" s="230"/>
      <c r="C15490" s="231"/>
      <c r="D15490" s="223"/>
      <c r="E15490" s="227"/>
      <c r="F15490" s="230"/>
      <c r="H15490" s="220"/>
      <c r="I15490" s="223"/>
    </row>
    <row r="15491" spans="1:9">
      <c r="A15491" s="230"/>
      <c r="B15491" s="230"/>
      <c r="C15491" s="231"/>
      <c r="D15491" s="223"/>
      <c r="E15491" s="227"/>
      <c r="F15491" s="230"/>
      <c r="H15491" s="220"/>
      <c r="I15491" s="223"/>
    </row>
    <row r="15492" spans="1:9">
      <c r="A15492" s="230"/>
      <c r="B15492" s="230"/>
      <c r="C15492" s="231"/>
      <c r="D15492" s="223"/>
      <c r="E15492" s="227"/>
      <c r="F15492" s="230"/>
      <c r="H15492" s="220"/>
      <c r="I15492" s="223"/>
    </row>
    <row r="15493" spans="1:9">
      <c r="A15493" s="230"/>
      <c r="B15493" s="230"/>
      <c r="C15493" s="231"/>
      <c r="D15493" s="223"/>
      <c r="E15493" s="227"/>
      <c r="F15493" s="230"/>
      <c r="H15493" s="220"/>
      <c r="I15493" s="223"/>
    </row>
    <row r="15494" spans="1:9">
      <c r="A15494" s="230"/>
      <c r="B15494" s="230"/>
      <c r="C15494" s="231"/>
      <c r="D15494" s="223"/>
      <c r="E15494" s="227"/>
      <c r="F15494" s="230"/>
      <c r="H15494" s="220"/>
      <c r="I15494" s="223"/>
    </row>
    <row r="15495" spans="1:9">
      <c r="A15495" s="230"/>
      <c r="B15495" s="230"/>
      <c r="C15495" s="231"/>
      <c r="D15495" s="223"/>
      <c r="E15495" s="227"/>
      <c r="F15495" s="230"/>
      <c r="H15495" s="220"/>
      <c r="I15495" s="223"/>
    </row>
    <row r="15496" spans="1:9">
      <c r="A15496" s="230"/>
      <c r="B15496" s="230"/>
      <c r="C15496" s="231"/>
      <c r="D15496" s="223"/>
      <c r="E15496" s="227"/>
      <c r="F15496" s="230"/>
      <c r="H15496" s="220"/>
      <c r="I15496" s="223"/>
    </row>
    <row r="15497" spans="1:9">
      <c r="A15497" s="230"/>
      <c r="B15497" s="230"/>
      <c r="C15497" s="231"/>
      <c r="D15497" s="223"/>
      <c r="E15497" s="227"/>
      <c r="F15497" s="230"/>
      <c r="H15497" s="220"/>
      <c r="I15497" s="223"/>
    </row>
    <row r="15498" spans="1:9">
      <c r="A15498" s="230"/>
      <c r="B15498" s="230"/>
      <c r="C15498" s="231"/>
      <c r="D15498" s="223"/>
      <c r="E15498" s="227"/>
      <c r="F15498" s="230"/>
      <c r="H15498" s="220"/>
      <c r="I15498" s="223"/>
    </row>
    <row r="15499" spans="1:9">
      <c r="A15499" s="230"/>
      <c r="B15499" s="230"/>
      <c r="C15499" s="231"/>
      <c r="D15499" s="223"/>
      <c r="E15499" s="227"/>
      <c r="F15499" s="230"/>
      <c r="H15499" s="220"/>
      <c r="I15499" s="223"/>
    </row>
    <row r="15500" spans="1:9">
      <c r="A15500" s="230"/>
      <c r="B15500" s="230"/>
      <c r="C15500" s="231"/>
      <c r="D15500" s="223"/>
      <c r="E15500" s="227"/>
      <c r="F15500" s="230"/>
      <c r="H15500" s="220"/>
      <c r="I15500" s="223"/>
    </row>
    <row r="15501" spans="1:9">
      <c r="A15501" s="230"/>
      <c r="B15501" s="230"/>
      <c r="C15501" s="231"/>
      <c r="D15501" s="223"/>
      <c r="E15501" s="227"/>
      <c r="F15501" s="230"/>
      <c r="H15501" s="220"/>
      <c r="I15501" s="223"/>
    </row>
    <row r="15502" spans="1:9">
      <c r="A15502" s="230"/>
      <c r="B15502" s="230"/>
      <c r="C15502" s="231"/>
      <c r="D15502" s="223"/>
      <c r="E15502" s="227"/>
      <c r="F15502" s="230"/>
      <c r="H15502" s="220"/>
      <c r="I15502" s="223"/>
    </row>
    <row r="15503" spans="1:9">
      <c r="A15503" s="230"/>
      <c r="B15503" s="230"/>
      <c r="C15503" s="231"/>
      <c r="D15503" s="223"/>
      <c r="E15503" s="227"/>
      <c r="F15503" s="230"/>
      <c r="H15503" s="220"/>
      <c r="I15503" s="223"/>
    </row>
    <row r="15504" spans="1:9">
      <c r="A15504" s="230"/>
      <c r="B15504" s="230"/>
      <c r="C15504" s="231"/>
      <c r="D15504" s="223"/>
      <c r="E15504" s="227"/>
      <c r="F15504" s="230"/>
      <c r="H15504" s="220"/>
      <c r="I15504" s="223"/>
    </row>
    <row r="15505" spans="1:9">
      <c r="A15505" s="230"/>
      <c r="B15505" s="230"/>
      <c r="C15505" s="231"/>
      <c r="D15505" s="223"/>
      <c r="E15505" s="227"/>
      <c r="F15505" s="230"/>
      <c r="H15505" s="220"/>
      <c r="I15505" s="223"/>
    </row>
    <row r="15506" spans="1:9">
      <c r="A15506" s="230"/>
      <c r="B15506" s="230"/>
      <c r="C15506" s="231"/>
      <c r="D15506" s="223"/>
      <c r="E15506" s="227"/>
      <c r="F15506" s="230"/>
      <c r="H15506" s="220"/>
      <c r="I15506" s="223"/>
    </row>
    <row r="15507" spans="1:9">
      <c r="A15507" s="230"/>
      <c r="B15507" s="230"/>
      <c r="C15507" s="231"/>
      <c r="D15507" s="223"/>
      <c r="E15507" s="227"/>
      <c r="F15507" s="230"/>
      <c r="H15507" s="220"/>
      <c r="I15507" s="223"/>
    </row>
    <row r="15508" spans="1:9">
      <c r="A15508" s="230"/>
      <c r="B15508" s="230"/>
      <c r="C15508" s="231"/>
      <c r="D15508" s="223"/>
      <c r="E15508" s="227"/>
      <c r="F15508" s="230"/>
      <c r="H15508" s="220"/>
      <c r="I15508" s="223"/>
    </row>
    <row r="15509" spans="1:9">
      <c r="A15509" s="230"/>
      <c r="B15509" s="230"/>
      <c r="C15509" s="231"/>
      <c r="D15509" s="223"/>
      <c r="E15509" s="227"/>
      <c r="F15509" s="230"/>
      <c r="H15509" s="220"/>
      <c r="I15509" s="223"/>
    </row>
    <row r="15510" spans="1:9">
      <c r="A15510" s="230"/>
      <c r="B15510" s="230"/>
      <c r="C15510" s="231"/>
      <c r="D15510" s="223"/>
      <c r="E15510" s="227"/>
      <c r="F15510" s="230"/>
      <c r="H15510" s="220"/>
      <c r="I15510" s="223"/>
    </row>
    <row r="15511" spans="1:9">
      <c r="A15511" s="230"/>
      <c r="B15511" s="230"/>
      <c r="C15511" s="231"/>
      <c r="D15511" s="223"/>
      <c r="E15511" s="227"/>
      <c r="F15511" s="230"/>
      <c r="H15511" s="220"/>
      <c r="I15511" s="223"/>
    </row>
    <row r="15512" spans="1:9">
      <c r="A15512" s="230"/>
      <c r="B15512" s="230"/>
      <c r="C15512" s="231"/>
      <c r="D15512" s="223"/>
      <c r="E15512" s="227"/>
      <c r="F15512" s="230"/>
      <c r="H15512" s="220"/>
      <c r="I15512" s="223"/>
    </row>
    <row r="15513" spans="1:9">
      <c r="A15513" s="230"/>
      <c r="B15513" s="230"/>
      <c r="C15513" s="231"/>
      <c r="D15513" s="223"/>
      <c r="E15513" s="227"/>
      <c r="F15513" s="230"/>
      <c r="H15513" s="220"/>
      <c r="I15513" s="223"/>
    </row>
    <row r="15514" spans="1:9">
      <c r="A15514" s="230"/>
      <c r="B15514" s="230"/>
      <c r="C15514" s="231"/>
      <c r="D15514" s="223"/>
      <c r="E15514" s="227"/>
      <c r="F15514" s="230"/>
      <c r="H15514" s="220"/>
      <c r="I15514" s="223"/>
    </row>
    <row r="15515" spans="1:9">
      <c r="A15515" s="230"/>
      <c r="B15515" s="230"/>
      <c r="C15515" s="231"/>
      <c r="D15515" s="223"/>
      <c r="E15515" s="227"/>
      <c r="F15515" s="230"/>
      <c r="H15515" s="220"/>
      <c r="I15515" s="223"/>
    </row>
    <row r="15516" spans="1:9">
      <c r="A15516" s="230"/>
      <c r="B15516" s="230"/>
      <c r="C15516" s="231"/>
      <c r="D15516" s="223"/>
      <c r="E15516" s="227"/>
      <c r="F15516" s="230"/>
      <c r="H15516" s="220"/>
      <c r="I15516" s="223"/>
    </row>
    <row r="15517" spans="1:9">
      <c r="A15517" s="230"/>
      <c r="B15517" s="230"/>
      <c r="C15517" s="231"/>
      <c r="D15517" s="223"/>
      <c r="E15517" s="227"/>
      <c r="F15517" s="230"/>
      <c r="H15517" s="220"/>
      <c r="I15517" s="223"/>
    </row>
    <row r="15518" spans="1:9">
      <c r="A15518" s="230"/>
      <c r="B15518" s="230"/>
      <c r="C15518" s="231"/>
      <c r="D15518" s="223"/>
      <c r="E15518" s="227"/>
      <c r="F15518" s="230"/>
      <c r="H15518" s="220"/>
      <c r="I15518" s="223"/>
    </row>
    <row r="15519" spans="1:9">
      <c r="A15519" s="230"/>
      <c r="B15519" s="230"/>
      <c r="C15519" s="231"/>
      <c r="D15519" s="223"/>
      <c r="E15519" s="227"/>
      <c r="F15519" s="230"/>
      <c r="H15519" s="220"/>
      <c r="I15519" s="223"/>
    </row>
    <row r="15520" spans="1:9">
      <c r="A15520" s="230"/>
      <c r="B15520" s="230"/>
      <c r="C15520" s="231"/>
      <c r="D15520" s="223"/>
      <c r="E15520" s="227"/>
      <c r="F15520" s="230"/>
      <c r="H15520" s="220"/>
      <c r="I15520" s="223"/>
    </row>
    <row r="15521" spans="1:9">
      <c r="A15521" s="230"/>
      <c r="B15521" s="230"/>
      <c r="C15521" s="231"/>
      <c r="D15521" s="223"/>
      <c r="E15521" s="227"/>
      <c r="F15521" s="230"/>
      <c r="H15521" s="220"/>
      <c r="I15521" s="223"/>
    </row>
    <row r="15522" spans="1:9">
      <c r="A15522" s="230"/>
      <c r="B15522" s="230"/>
      <c r="C15522" s="231"/>
      <c r="D15522" s="223"/>
      <c r="E15522" s="227"/>
      <c r="F15522" s="230"/>
      <c r="H15522" s="220"/>
      <c r="I15522" s="223"/>
    </row>
    <row r="15523" spans="1:9">
      <c r="A15523" s="230"/>
      <c r="B15523" s="230"/>
      <c r="C15523" s="231"/>
      <c r="D15523" s="223"/>
      <c r="E15523" s="227"/>
      <c r="F15523" s="230"/>
      <c r="H15523" s="220"/>
      <c r="I15523" s="223"/>
    </row>
    <row r="15524" spans="1:9">
      <c r="A15524" s="230"/>
      <c r="B15524" s="230"/>
      <c r="C15524" s="231"/>
      <c r="D15524" s="223"/>
      <c r="E15524" s="227"/>
      <c r="F15524" s="230"/>
      <c r="H15524" s="220"/>
      <c r="I15524" s="223"/>
    </row>
    <row r="15525" spans="1:9">
      <c r="A15525" s="230"/>
      <c r="B15525" s="230"/>
      <c r="C15525" s="231"/>
      <c r="D15525" s="223"/>
      <c r="E15525" s="227"/>
      <c r="F15525" s="230"/>
      <c r="H15525" s="220"/>
      <c r="I15525" s="223"/>
    </row>
    <row r="15526" spans="1:9">
      <c r="A15526" s="230"/>
      <c r="B15526" s="230"/>
      <c r="C15526" s="231"/>
      <c r="D15526" s="223"/>
      <c r="E15526" s="227"/>
      <c r="F15526" s="230"/>
      <c r="H15526" s="220"/>
      <c r="I15526" s="223"/>
    </row>
    <row r="15527" spans="1:9">
      <c r="A15527" s="230"/>
      <c r="B15527" s="230"/>
      <c r="C15527" s="231"/>
      <c r="D15527" s="223"/>
      <c r="E15527" s="227"/>
      <c r="F15527" s="230"/>
      <c r="H15527" s="220"/>
      <c r="I15527" s="223"/>
    </row>
    <row r="15528" spans="1:9">
      <c r="A15528" s="230"/>
      <c r="B15528" s="230"/>
      <c r="C15528" s="231"/>
      <c r="D15528" s="223"/>
      <c r="E15528" s="227"/>
      <c r="F15528" s="230"/>
      <c r="H15528" s="220"/>
      <c r="I15528" s="223"/>
    </row>
    <row r="15529" spans="1:9">
      <c r="A15529" s="230"/>
      <c r="B15529" s="230"/>
      <c r="C15529" s="231"/>
      <c r="D15529" s="223"/>
      <c r="E15529" s="227"/>
      <c r="F15529" s="230"/>
      <c r="H15529" s="220"/>
      <c r="I15529" s="223"/>
    </row>
    <row r="15530" spans="1:9">
      <c r="A15530" s="230"/>
      <c r="B15530" s="230"/>
      <c r="C15530" s="231"/>
      <c r="D15530" s="223"/>
      <c r="E15530" s="227"/>
      <c r="F15530" s="230"/>
      <c r="H15530" s="220"/>
      <c r="I15530" s="223"/>
    </row>
    <row r="15531" spans="1:9">
      <c r="A15531" s="230"/>
      <c r="B15531" s="230"/>
      <c r="C15531" s="231"/>
      <c r="D15531" s="223"/>
      <c r="E15531" s="227"/>
      <c r="F15531" s="230"/>
      <c r="H15531" s="220"/>
      <c r="I15531" s="223"/>
    </row>
    <row r="15532" spans="1:9">
      <c r="A15532" s="230"/>
      <c r="B15532" s="230"/>
      <c r="C15532" s="231"/>
      <c r="D15532" s="223"/>
      <c r="E15532" s="227"/>
      <c r="F15532" s="230"/>
      <c r="H15532" s="220"/>
      <c r="I15532" s="223"/>
    </row>
    <row r="15533" spans="1:9">
      <c r="A15533" s="230"/>
      <c r="B15533" s="230"/>
      <c r="C15533" s="231"/>
      <c r="D15533" s="223"/>
      <c r="E15533" s="227"/>
      <c r="F15533" s="230"/>
      <c r="H15533" s="220"/>
      <c r="I15533" s="223"/>
    </row>
    <row r="15534" spans="1:9">
      <c r="A15534" s="230"/>
      <c r="B15534" s="230"/>
      <c r="C15534" s="231"/>
      <c r="D15534" s="223"/>
      <c r="E15534" s="227"/>
      <c r="F15534" s="230"/>
      <c r="H15534" s="220"/>
      <c r="I15534" s="223"/>
    </row>
    <row r="15535" spans="1:9">
      <c r="A15535" s="230"/>
      <c r="B15535" s="230"/>
      <c r="C15535" s="231"/>
      <c r="D15535" s="223"/>
      <c r="E15535" s="227"/>
      <c r="F15535" s="230"/>
      <c r="H15535" s="220"/>
      <c r="I15535" s="223"/>
    </row>
    <row r="15536" spans="1:9">
      <c r="A15536" s="230"/>
      <c r="B15536" s="230"/>
      <c r="C15536" s="231"/>
      <c r="D15536" s="223"/>
      <c r="E15536" s="227"/>
      <c r="F15536" s="230"/>
      <c r="H15536" s="220"/>
      <c r="I15536" s="223"/>
    </row>
    <row r="15537" spans="1:9">
      <c r="A15537" s="230"/>
      <c r="B15537" s="230"/>
      <c r="C15537" s="231"/>
      <c r="D15537" s="223"/>
      <c r="E15537" s="227"/>
      <c r="F15537" s="230"/>
      <c r="H15537" s="220"/>
      <c r="I15537" s="223"/>
    </row>
    <row r="15538" spans="1:9">
      <c r="A15538" s="230"/>
      <c r="B15538" s="230"/>
      <c r="C15538" s="231"/>
      <c r="D15538" s="223"/>
      <c r="E15538" s="227"/>
      <c r="F15538" s="230"/>
      <c r="H15538" s="220"/>
      <c r="I15538" s="223"/>
    </row>
    <row r="15539" spans="1:9">
      <c r="A15539" s="230"/>
      <c r="B15539" s="230"/>
      <c r="C15539" s="231"/>
      <c r="D15539" s="223"/>
      <c r="E15539" s="227"/>
      <c r="F15539" s="230"/>
      <c r="H15539" s="220"/>
      <c r="I15539" s="223"/>
    </row>
    <row r="15540" spans="1:9">
      <c r="A15540" s="230"/>
      <c r="B15540" s="230"/>
      <c r="C15540" s="231"/>
      <c r="D15540" s="223"/>
      <c r="E15540" s="227"/>
      <c r="F15540" s="230"/>
      <c r="H15540" s="220"/>
      <c r="I15540" s="223"/>
    </row>
    <row r="15541" spans="1:9">
      <c r="A15541" s="230"/>
      <c r="B15541" s="230"/>
      <c r="C15541" s="231"/>
      <c r="D15541" s="223"/>
      <c r="E15541" s="227"/>
      <c r="F15541" s="230"/>
      <c r="H15541" s="220"/>
      <c r="I15541" s="223"/>
    </row>
    <row r="15542" spans="1:9">
      <c r="A15542" s="230"/>
      <c r="B15542" s="230"/>
      <c r="C15542" s="231"/>
      <c r="D15542" s="223"/>
      <c r="E15542" s="227"/>
      <c r="F15542" s="230"/>
      <c r="H15542" s="220"/>
      <c r="I15542" s="223"/>
    </row>
    <row r="15543" spans="1:9">
      <c r="A15543" s="230"/>
      <c r="B15543" s="230"/>
      <c r="C15543" s="231"/>
      <c r="D15543" s="223"/>
      <c r="E15543" s="227"/>
      <c r="F15543" s="230"/>
      <c r="H15543" s="220"/>
      <c r="I15543" s="223"/>
    </row>
    <row r="15544" spans="1:9">
      <c r="A15544" s="230"/>
      <c r="B15544" s="230"/>
      <c r="C15544" s="231"/>
      <c r="D15544" s="223"/>
      <c r="E15544" s="227"/>
      <c r="F15544" s="230"/>
      <c r="H15544" s="220"/>
      <c r="I15544" s="223"/>
    </row>
    <row r="15545" spans="1:9">
      <c r="A15545" s="230"/>
      <c r="B15545" s="230"/>
      <c r="C15545" s="231"/>
      <c r="D15545" s="223"/>
      <c r="E15545" s="227"/>
      <c r="F15545" s="230"/>
      <c r="H15545" s="220"/>
      <c r="I15545" s="223"/>
    </row>
    <row r="15546" spans="1:9">
      <c r="A15546" s="230"/>
      <c r="B15546" s="230"/>
      <c r="C15546" s="231"/>
      <c r="D15546" s="223"/>
      <c r="E15546" s="227"/>
      <c r="F15546" s="230"/>
      <c r="H15546" s="220"/>
      <c r="I15546" s="223"/>
    </row>
    <row r="15547" spans="1:9">
      <c r="A15547" s="230"/>
      <c r="B15547" s="230"/>
      <c r="C15547" s="231"/>
      <c r="D15547" s="223"/>
      <c r="E15547" s="227"/>
      <c r="F15547" s="230"/>
      <c r="H15547" s="220"/>
      <c r="I15547" s="223"/>
    </row>
    <row r="15548" spans="1:9">
      <c r="A15548" s="230"/>
      <c r="B15548" s="230"/>
      <c r="C15548" s="231"/>
      <c r="D15548" s="223"/>
      <c r="E15548" s="227"/>
      <c r="F15548" s="230"/>
      <c r="H15548" s="220"/>
      <c r="I15548" s="223"/>
    </row>
    <row r="15549" spans="1:9">
      <c r="A15549" s="230"/>
      <c r="B15549" s="230"/>
      <c r="C15549" s="231"/>
      <c r="D15549" s="223"/>
      <c r="E15549" s="227"/>
      <c r="F15549" s="230"/>
      <c r="H15549" s="220"/>
      <c r="I15549" s="223"/>
    </row>
    <row r="15550" spans="1:9">
      <c r="A15550" s="230"/>
      <c r="B15550" s="230"/>
      <c r="C15550" s="231"/>
      <c r="D15550" s="223"/>
      <c r="E15550" s="227"/>
      <c r="F15550" s="230"/>
      <c r="H15550" s="220"/>
      <c r="I15550" s="223"/>
    </row>
    <row r="15551" spans="1:9">
      <c r="A15551" s="230"/>
      <c r="B15551" s="230"/>
      <c r="C15551" s="231"/>
      <c r="D15551" s="223"/>
      <c r="E15551" s="227"/>
      <c r="F15551" s="230"/>
      <c r="H15551" s="220"/>
      <c r="I15551" s="223"/>
    </row>
    <row r="15552" spans="1:9">
      <c r="A15552" s="230"/>
      <c r="B15552" s="230"/>
      <c r="C15552" s="231"/>
      <c r="D15552" s="223"/>
      <c r="E15552" s="227"/>
      <c r="F15552" s="230"/>
      <c r="H15552" s="220"/>
      <c r="I15552" s="223"/>
    </row>
    <row r="15553" spans="1:9">
      <c r="A15553" s="230"/>
      <c r="B15553" s="230"/>
      <c r="C15553" s="231"/>
      <c r="D15553" s="223"/>
      <c r="E15553" s="227"/>
      <c r="F15553" s="230"/>
      <c r="H15553" s="220"/>
      <c r="I15553" s="223"/>
    </row>
    <row r="15554" spans="1:9">
      <c r="A15554" s="230"/>
      <c r="B15554" s="230"/>
      <c r="C15554" s="231"/>
      <c r="D15554" s="223"/>
      <c r="E15554" s="227"/>
      <c r="F15554" s="230"/>
      <c r="H15554" s="220"/>
      <c r="I15554" s="223"/>
    </row>
    <row r="15555" spans="1:9">
      <c r="A15555" s="230"/>
      <c r="B15555" s="230"/>
      <c r="C15555" s="231"/>
      <c r="D15555" s="223"/>
      <c r="E15555" s="227"/>
      <c r="F15555" s="230"/>
      <c r="H15555" s="220"/>
      <c r="I15555" s="223"/>
    </row>
    <row r="15556" spans="1:9">
      <c r="A15556" s="230"/>
      <c r="B15556" s="230"/>
      <c r="C15556" s="231"/>
      <c r="D15556" s="223"/>
      <c r="E15556" s="227"/>
      <c r="F15556" s="230"/>
      <c r="H15556" s="220"/>
      <c r="I15556" s="223"/>
    </row>
    <row r="15557" spans="1:9">
      <c r="A15557" s="230"/>
      <c r="B15557" s="230"/>
      <c r="C15557" s="231"/>
      <c r="D15557" s="223"/>
      <c r="E15557" s="227"/>
      <c r="F15557" s="230"/>
      <c r="H15557" s="220"/>
      <c r="I15557" s="223"/>
    </row>
    <row r="15558" spans="1:9">
      <c r="A15558" s="230"/>
      <c r="B15558" s="230"/>
      <c r="C15558" s="231"/>
      <c r="D15558" s="223"/>
      <c r="E15558" s="227"/>
      <c r="F15558" s="230"/>
      <c r="H15558" s="220"/>
      <c r="I15558" s="223"/>
    </row>
    <row r="15559" spans="1:9">
      <c r="A15559" s="230"/>
      <c r="B15559" s="230"/>
      <c r="C15559" s="231"/>
      <c r="D15559" s="223"/>
      <c r="E15559" s="227"/>
      <c r="F15559" s="230"/>
      <c r="H15559" s="220"/>
      <c r="I15559" s="223"/>
    </row>
    <row r="15560" spans="1:9">
      <c r="A15560" s="230"/>
      <c r="B15560" s="230"/>
      <c r="C15560" s="231"/>
      <c r="D15560" s="223"/>
      <c r="E15560" s="227"/>
      <c r="F15560" s="230"/>
      <c r="H15560" s="220"/>
      <c r="I15560" s="223"/>
    </row>
    <row r="15561" spans="1:9">
      <c r="A15561" s="230"/>
      <c r="B15561" s="230"/>
      <c r="C15561" s="231"/>
      <c r="D15561" s="223"/>
      <c r="E15561" s="227"/>
      <c r="F15561" s="230"/>
      <c r="H15561" s="220"/>
      <c r="I15561" s="223"/>
    </row>
    <row r="15562" spans="1:9">
      <c r="A15562" s="230"/>
      <c r="B15562" s="230"/>
      <c r="C15562" s="231"/>
      <c r="D15562" s="223"/>
      <c r="E15562" s="227"/>
      <c r="F15562" s="230"/>
      <c r="H15562" s="220"/>
      <c r="I15562" s="223"/>
    </row>
    <row r="15563" spans="1:9">
      <c r="A15563" s="230"/>
      <c r="B15563" s="230"/>
      <c r="C15563" s="231"/>
      <c r="D15563" s="223"/>
      <c r="E15563" s="227"/>
      <c r="F15563" s="230"/>
      <c r="H15563" s="220"/>
      <c r="I15563" s="223"/>
    </row>
    <row r="15564" spans="1:9">
      <c r="A15564" s="230"/>
      <c r="B15564" s="230"/>
      <c r="C15564" s="231"/>
      <c r="D15564" s="223"/>
      <c r="E15564" s="227"/>
      <c r="F15564" s="230"/>
      <c r="H15564" s="220"/>
      <c r="I15564" s="223"/>
    </row>
    <row r="15565" spans="1:9">
      <c r="A15565" s="230"/>
      <c r="B15565" s="230"/>
      <c r="C15565" s="231"/>
      <c r="D15565" s="223"/>
      <c r="E15565" s="227"/>
      <c r="F15565" s="230"/>
      <c r="H15565" s="220"/>
      <c r="I15565" s="223"/>
    </row>
    <row r="15566" spans="1:9">
      <c r="A15566" s="230"/>
      <c r="B15566" s="230"/>
      <c r="C15566" s="231"/>
      <c r="D15566" s="223"/>
      <c r="E15566" s="227"/>
      <c r="F15566" s="230"/>
      <c r="H15566" s="220"/>
      <c r="I15566" s="223"/>
    </row>
    <row r="15567" spans="1:9">
      <c r="A15567" s="230"/>
      <c r="B15567" s="230"/>
      <c r="C15567" s="231"/>
      <c r="D15567" s="223"/>
      <c r="E15567" s="227"/>
      <c r="F15567" s="230"/>
      <c r="H15567" s="220"/>
      <c r="I15567" s="223"/>
    </row>
    <row r="15568" spans="1:9">
      <c r="A15568" s="230"/>
      <c r="B15568" s="230"/>
      <c r="C15568" s="231"/>
      <c r="D15568" s="223"/>
      <c r="E15568" s="227"/>
      <c r="F15568" s="230"/>
      <c r="H15568" s="220"/>
      <c r="I15568" s="223"/>
    </row>
    <row r="15569" spans="1:9">
      <c r="A15569" s="230"/>
      <c r="B15569" s="230"/>
      <c r="C15569" s="231"/>
      <c r="D15569" s="223"/>
      <c r="E15569" s="227"/>
      <c r="F15569" s="230"/>
      <c r="H15569" s="220"/>
      <c r="I15569" s="223"/>
    </row>
    <row r="15570" spans="1:9">
      <c r="A15570" s="230"/>
      <c r="B15570" s="230"/>
      <c r="C15570" s="231"/>
      <c r="D15570" s="223"/>
      <c r="E15570" s="227"/>
      <c r="F15570" s="230"/>
      <c r="H15570" s="220"/>
      <c r="I15570" s="223"/>
    </row>
    <row r="15571" spans="1:9">
      <c r="A15571" s="230"/>
      <c r="B15571" s="230"/>
      <c r="C15571" s="231"/>
      <c r="D15571" s="223"/>
      <c r="E15571" s="227"/>
      <c r="F15571" s="230"/>
      <c r="H15571" s="220"/>
      <c r="I15571" s="223"/>
    </row>
    <row r="15572" spans="1:9">
      <c r="A15572" s="230"/>
      <c r="B15572" s="230"/>
      <c r="C15572" s="231"/>
      <c r="D15572" s="223"/>
      <c r="E15572" s="227"/>
      <c r="F15572" s="230"/>
      <c r="H15572" s="220"/>
      <c r="I15572" s="223"/>
    </row>
    <row r="15573" spans="1:9">
      <c r="A15573" s="230"/>
      <c r="B15573" s="230"/>
      <c r="C15573" s="231"/>
      <c r="D15573" s="223"/>
      <c r="E15573" s="227"/>
      <c r="F15573" s="230"/>
      <c r="H15573" s="220"/>
      <c r="I15573" s="223"/>
    </row>
    <row r="15574" spans="1:9">
      <c r="A15574" s="230"/>
      <c r="B15574" s="230"/>
      <c r="C15574" s="231"/>
      <c r="D15574" s="223"/>
      <c r="E15574" s="227"/>
      <c r="F15574" s="230"/>
      <c r="H15574" s="220"/>
      <c r="I15574" s="223"/>
    </row>
    <row r="15575" spans="1:9">
      <c r="A15575" s="230"/>
      <c r="B15575" s="230"/>
      <c r="C15575" s="231"/>
      <c r="D15575" s="223"/>
      <c r="E15575" s="227"/>
      <c r="F15575" s="230"/>
      <c r="H15575" s="220"/>
      <c r="I15575" s="223"/>
    </row>
    <row r="15576" spans="1:9">
      <c r="A15576" s="230"/>
      <c r="B15576" s="230"/>
      <c r="C15576" s="231"/>
      <c r="D15576" s="223"/>
      <c r="E15576" s="227"/>
      <c r="F15576" s="230"/>
      <c r="H15576" s="220"/>
      <c r="I15576" s="223"/>
    </row>
    <row r="15577" spans="1:9">
      <c r="A15577" s="230"/>
      <c r="B15577" s="230"/>
      <c r="C15577" s="231"/>
      <c r="D15577" s="223"/>
      <c r="E15577" s="227"/>
      <c r="F15577" s="230"/>
      <c r="H15577" s="220"/>
      <c r="I15577" s="223"/>
    </row>
    <row r="15578" spans="1:9">
      <c r="A15578" s="230"/>
      <c r="B15578" s="230"/>
      <c r="C15578" s="231"/>
      <c r="D15578" s="223"/>
      <c r="E15578" s="227"/>
      <c r="F15578" s="230"/>
      <c r="H15578" s="220"/>
      <c r="I15578" s="223"/>
    </row>
    <row r="15579" spans="1:9">
      <c r="A15579" s="230"/>
      <c r="B15579" s="230"/>
      <c r="C15579" s="231"/>
      <c r="D15579" s="223"/>
      <c r="E15579" s="227"/>
      <c r="F15579" s="230"/>
      <c r="H15579" s="220"/>
      <c r="I15579" s="223"/>
    </row>
    <row r="15580" spans="1:9">
      <c r="A15580" s="230"/>
      <c r="B15580" s="230"/>
      <c r="C15580" s="231"/>
      <c r="D15580" s="223"/>
      <c r="E15580" s="227"/>
      <c r="F15580" s="230"/>
      <c r="H15580" s="220"/>
      <c r="I15580" s="223"/>
    </row>
    <row r="15581" spans="1:9">
      <c r="A15581" s="230"/>
      <c r="B15581" s="230"/>
      <c r="C15581" s="231"/>
      <c r="D15581" s="223"/>
      <c r="E15581" s="227"/>
      <c r="F15581" s="230"/>
      <c r="H15581" s="220"/>
      <c r="I15581" s="223"/>
    </row>
    <row r="15582" spans="1:9">
      <c r="A15582" s="230"/>
      <c r="B15582" s="230"/>
      <c r="C15582" s="231"/>
      <c r="D15582" s="223"/>
      <c r="E15582" s="227"/>
      <c r="F15582" s="230"/>
      <c r="H15582" s="220"/>
      <c r="I15582" s="223"/>
    </row>
    <row r="15583" spans="1:9">
      <c r="A15583" s="230"/>
      <c r="B15583" s="230"/>
      <c r="C15583" s="231"/>
      <c r="D15583" s="223"/>
      <c r="E15583" s="227"/>
      <c r="F15583" s="230"/>
      <c r="H15583" s="220"/>
      <c r="I15583" s="223"/>
    </row>
    <row r="15584" spans="1:9">
      <c r="A15584" s="230"/>
      <c r="B15584" s="230"/>
      <c r="C15584" s="231"/>
      <c r="D15584" s="223"/>
      <c r="E15584" s="227"/>
      <c r="F15584" s="230"/>
      <c r="H15584" s="220"/>
      <c r="I15584" s="223"/>
    </row>
    <row r="15585" spans="1:9">
      <c r="A15585" s="230"/>
      <c r="B15585" s="230"/>
      <c r="C15585" s="231"/>
      <c r="D15585" s="223"/>
      <c r="E15585" s="227"/>
      <c r="F15585" s="230"/>
      <c r="H15585" s="220"/>
      <c r="I15585" s="223"/>
    </row>
    <row r="15586" spans="1:9">
      <c r="A15586" s="230"/>
      <c r="B15586" s="230"/>
      <c r="C15586" s="231"/>
      <c r="D15586" s="223"/>
      <c r="E15586" s="227"/>
      <c r="F15586" s="230"/>
      <c r="H15586" s="220"/>
      <c r="I15586" s="223"/>
    </row>
    <row r="15587" spans="1:9">
      <c r="A15587" s="230"/>
      <c r="B15587" s="230"/>
      <c r="C15587" s="231"/>
      <c r="D15587" s="223"/>
      <c r="E15587" s="227"/>
      <c r="F15587" s="230"/>
      <c r="H15587" s="220"/>
      <c r="I15587" s="223"/>
    </row>
    <row r="15588" spans="1:9">
      <c r="A15588" s="230"/>
      <c r="B15588" s="230"/>
      <c r="C15588" s="231"/>
      <c r="D15588" s="223"/>
      <c r="E15588" s="227"/>
      <c r="F15588" s="230"/>
      <c r="H15588" s="220"/>
      <c r="I15588" s="223"/>
    </row>
    <row r="15589" spans="1:9">
      <c r="A15589" s="230"/>
      <c r="B15589" s="230"/>
      <c r="C15589" s="231"/>
      <c r="D15589" s="223"/>
      <c r="E15589" s="227"/>
      <c r="F15589" s="230"/>
      <c r="H15589" s="220"/>
      <c r="I15589" s="223"/>
    </row>
    <row r="15590" spans="1:9">
      <c r="A15590" s="230"/>
      <c r="B15590" s="230"/>
      <c r="C15590" s="231"/>
      <c r="D15590" s="223"/>
      <c r="E15590" s="227"/>
      <c r="F15590" s="230"/>
      <c r="H15590" s="220"/>
      <c r="I15590" s="223"/>
    </row>
    <row r="15591" spans="1:9">
      <c r="A15591" s="230"/>
      <c r="B15591" s="230"/>
      <c r="C15591" s="231"/>
      <c r="D15591" s="223"/>
      <c r="E15591" s="227"/>
      <c r="F15591" s="230"/>
      <c r="H15591" s="220"/>
      <c r="I15591" s="223"/>
    </row>
    <row r="15592" spans="1:9">
      <c r="A15592" s="230"/>
      <c r="B15592" s="230"/>
      <c r="C15592" s="231"/>
      <c r="D15592" s="223"/>
      <c r="E15592" s="227"/>
      <c r="F15592" s="230"/>
      <c r="H15592" s="220"/>
      <c r="I15592" s="223"/>
    </row>
    <row r="15593" spans="1:9">
      <c r="A15593" s="230"/>
      <c r="B15593" s="230"/>
      <c r="C15593" s="231"/>
      <c r="D15593" s="223"/>
      <c r="E15593" s="227"/>
      <c r="F15593" s="230"/>
      <c r="H15593" s="220"/>
      <c r="I15593" s="223"/>
    </row>
    <row r="15594" spans="1:9">
      <c r="A15594" s="230"/>
      <c r="B15594" s="230"/>
      <c r="C15594" s="231"/>
      <c r="D15594" s="223"/>
      <c r="E15594" s="227"/>
      <c r="F15594" s="230"/>
      <c r="H15594" s="220"/>
      <c r="I15594" s="223"/>
    </row>
    <row r="15595" spans="1:9">
      <c r="A15595" s="230"/>
      <c r="B15595" s="230"/>
      <c r="C15595" s="231"/>
      <c r="D15595" s="223"/>
      <c r="E15595" s="227"/>
      <c r="F15595" s="230"/>
      <c r="H15595" s="220"/>
      <c r="I15595" s="223"/>
    </row>
    <row r="15596" spans="1:9">
      <c r="A15596" s="230"/>
      <c r="B15596" s="230"/>
      <c r="C15596" s="231"/>
      <c r="D15596" s="223"/>
      <c r="E15596" s="227"/>
      <c r="F15596" s="230"/>
      <c r="H15596" s="220"/>
      <c r="I15596" s="223"/>
    </row>
    <row r="15597" spans="1:9">
      <c r="A15597" s="230"/>
      <c r="B15597" s="230"/>
      <c r="C15597" s="231"/>
      <c r="D15597" s="223"/>
      <c r="E15597" s="227"/>
      <c r="F15597" s="230"/>
      <c r="H15597" s="220"/>
      <c r="I15597" s="223"/>
    </row>
    <row r="15598" spans="1:9">
      <c r="A15598" s="230"/>
      <c r="B15598" s="230"/>
      <c r="C15598" s="231"/>
      <c r="D15598" s="223"/>
      <c r="E15598" s="227"/>
      <c r="F15598" s="230"/>
      <c r="H15598" s="220"/>
      <c r="I15598" s="223"/>
    </row>
    <row r="15599" spans="1:9">
      <c r="A15599" s="230"/>
      <c r="B15599" s="230"/>
      <c r="C15599" s="231"/>
      <c r="D15599" s="223"/>
      <c r="E15599" s="227"/>
      <c r="F15599" s="230"/>
      <c r="H15599" s="220"/>
      <c r="I15599" s="223"/>
    </row>
    <row r="15600" spans="1:9">
      <c r="A15600" s="230"/>
      <c r="B15600" s="230"/>
      <c r="C15600" s="231"/>
      <c r="D15600" s="223"/>
      <c r="E15600" s="227"/>
      <c r="F15600" s="230"/>
      <c r="H15600" s="220"/>
      <c r="I15600" s="223"/>
    </row>
    <row r="15601" spans="1:9">
      <c r="A15601" s="230"/>
      <c r="B15601" s="230"/>
      <c r="C15601" s="231"/>
      <c r="D15601" s="223"/>
      <c r="E15601" s="227"/>
      <c r="F15601" s="230"/>
      <c r="H15601" s="220"/>
      <c r="I15601" s="223"/>
    </row>
    <row r="15602" spans="1:9">
      <c r="A15602" s="230"/>
      <c r="B15602" s="230"/>
      <c r="C15602" s="231"/>
      <c r="D15602" s="223"/>
      <c r="E15602" s="227"/>
      <c r="F15602" s="230"/>
      <c r="H15602" s="220"/>
      <c r="I15602" s="223"/>
    </row>
    <row r="15603" spans="1:9">
      <c r="A15603" s="230"/>
      <c r="B15603" s="230"/>
      <c r="C15603" s="231"/>
      <c r="D15603" s="223"/>
      <c r="E15603" s="227"/>
      <c r="F15603" s="230"/>
      <c r="H15603" s="220"/>
      <c r="I15603" s="223"/>
    </row>
    <row r="15604" spans="1:9">
      <c r="A15604" s="230"/>
      <c r="B15604" s="230"/>
      <c r="C15604" s="231"/>
      <c r="D15604" s="223"/>
      <c r="E15604" s="227"/>
      <c r="F15604" s="230"/>
      <c r="H15604" s="220"/>
      <c r="I15604" s="223"/>
    </row>
    <row r="15605" spans="1:9">
      <c r="A15605" s="230"/>
      <c r="B15605" s="230"/>
      <c r="C15605" s="231"/>
      <c r="D15605" s="223"/>
      <c r="E15605" s="227"/>
      <c r="F15605" s="230"/>
      <c r="H15605" s="220"/>
      <c r="I15605" s="223"/>
    </row>
    <row r="15606" spans="1:9">
      <c r="A15606" s="230"/>
      <c r="B15606" s="230"/>
      <c r="C15606" s="231"/>
      <c r="D15606" s="223"/>
      <c r="E15606" s="227"/>
      <c r="F15606" s="230"/>
      <c r="H15606" s="220"/>
      <c r="I15606" s="223"/>
    </row>
    <row r="15607" spans="1:9">
      <c r="A15607" s="230"/>
      <c r="B15607" s="230"/>
      <c r="C15607" s="231"/>
      <c r="D15607" s="223"/>
      <c r="E15607" s="227"/>
      <c r="F15607" s="230"/>
      <c r="H15607" s="220"/>
      <c r="I15607" s="223"/>
    </row>
    <row r="15608" spans="1:9">
      <c r="A15608" s="230"/>
      <c r="B15608" s="230"/>
      <c r="C15608" s="231"/>
      <c r="D15608" s="223"/>
      <c r="E15608" s="227"/>
      <c r="F15608" s="230"/>
      <c r="H15608" s="220"/>
      <c r="I15608" s="223"/>
    </row>
    <row r="15609" spans="1:9">
      <c r="A15609" s="230"/>
      <c r="B15609" s="230"/>
      <c r="C15609" s="231"/>
      <c r="D15609" s="223"/>
      <c r="E15609" s="227"/>
      <c r="F15609" s="230"/>
      <c r="H15609" s="220"/>
      <c r="I15609" s="223"/>
    </row>
    <row r="15610" spans="1:9">
      <c r="A15610" s="230"/>
      <c r="B15610" s="230"/>
      <c r="C15610" s="231"/>
      <c r="D15610" s="223"/>
      <c r="E15610" s="227"/>
      <c r="F15610" s="230"/>
      <c r="H15610" s="220"/>
      <c r="I15610" s="223"/>
    </row>
    <row r="15611" spans="1:9">
      <c r="A15611" s="230"/>
      <c r="B15611" s="230"/>
      <c r="C15611" s="231"/>
      <c r="D15611" s="223"/>
      <c r="E15611" s="227"/>
      <c r="F15611" s="230"/>
      <c r="H15611" s="220"/>
      <c r="I15611" s="223"/>
    </row>
    <row r="15612" spans="1:9">
      <c r="A15612" s="230"/>
      <c r="B15612" s="230"/>
      <c r="C15612" s="231"/>
      <c r="D15612" s="223"/>
      <c r="E15612" s="227"/>
      <c r="F15612" s="230"/>
      <c r="H15612" s="220"/>
      <c r="I15612" s="223"/>
    </row>
    <row r="15613" spans="1:9">
      <c r="A15613" s="230"/>
      <c r="B15613" s="230"/>
      <c r="C15613" s="231"/>
      <c r="D15613" s="223"/>
      <c r="E15613" s="227"/>
      <c r="F15613" s="230"/>
      <c r="H15613" s="220"/>
      <c r="I15613" s="223"/>
    </row>
    <row r="15614" spans="1:9">
      <c r="A15614" s="230"/>
      <c r="B15614" s="230"/>
      <c r="C15614" s="231"/>
      <c r="D15614" s="223"/>
      <c r="E15614" s="227"/>
      <c r="F15614" s="230"/>
      <c r="H15614" s="220"/>
      <c r="I15614" s="223"/>
    </row>
    <row r="15615" spans="1:9">
      <c r="A15615" s="230"/>
      <c r="B15615" s="230"/>
      <c r="C15615" s="231"/>
      <c r="D15615" s="223"/>
      <c r="E15615" s="227"/>
      <c r="F15615" s="230"/>
      <c r="H15615" s="220"/>
      <c r="I15615" s="223"/>
    </row>
    <row r="15616" spans="1:9">
      <c r="A15616" s="230"/>
      <c r="B15616" s="230"/>
      <c r="C15616" s="231"/>
      <c r="D15616" s="223"/>
      <c r="E15616" s="227"/>
      <c r="F15616" s="230"/>
      <c r="H15616" s="220"/>
      <c r="I15616" s="223"/>
    </row>
    <row r="15617" spans="1:9">
      <c r="A15617" s="230"/>
      <c r="B15617" s="230"/>
      <c r="C15617" s="231"/>
      <c r="D15617" s="223"/>
      <c r="E15617" s="227"/>
      <c r="F15617" s="230"/>
      <c r="H15617" s="220"/>
      <c r="I15617" s="223"/>
    </row>
    <row r="15618" spans="1:9">
      <c r="A15618" s="230"/>
      <c r="B15618" s="230"/>
      <c r="C15618" s="231"/>
      <c r="D15618" s="223"/>
      <c r="E15618" s="227"/>
      <c r="F15618" s="230"/>
      <c r="H15618" s="220"/>
      <c r="I15618" s="223"/>
    </row>
    <row r="15619" spans="1:9">
      <c r="A15619" s="230"/>
      <c r="B15619" s="230"/>
      <c r="C15619" s="231"/>
      <c r="D15619" s="223"/>
      <c r="E15619" s="227"/>
      <c r="F15619" s="230"/>
      <c r="H15619" s="220"/>
      <c r="I15619" s="223"/>
    </row>
    <row r="15620" spans="1:9">
      <c r="A15620" s="230"/>
      <c r="B15620" s="230"/>
      <c r="C15620" s="231"/>
      <c r="D15620" s="223"/>
      <c r="E15620" s="227"/>
      <c r="F15620" s="230"/>
      <c r="H15620" s="220"/>
      <c r="I15620" s="223"/>
    </row>
    <row r="15621" spans="1:9">
      <c r="A15621" s="230"/>
      <c r="B15621" s="230"/>
      <c r="C15621" s="231"/>
      <c r="D15621" s="223"/>
      <c r="E15621" s="227"/>
      <c r="F15621" s="230"/>
      <c r="H15621" s="220"/>
      <c r="I15621" s="223"/>
    </row>
    <row r="15622" spans="1:9">
      <c r="A15622" s="230"/>
      <c r="B15622" s="230"/>
      <c r="C15622" s="231"/>
      <c r="D15622" s="223"/>
      <c r="E15622" s="227"/>
      <c r="F15622" s="230"/>
      <c r="H15622" s="220"/>
      <c r="I15622" s="223"/>
    </row>
    <row r="15623" spans="1:9">
      <c r="A15623" s="230"/>
      <c r="B15623" s="230"/>
      <c r="C15623" s="231"/>
      <c r="D15623" s="223"/>
      <c r="E15623" s="227"/>
      <c r="F15623" s="230"/>
      <c r="H15623" s="220"/>
      <c r="I15623" s="223"/>
    </row>
    <row r="15624" spans="1:9">
      <c r="A15624" s="230"/>
      <c r="B15624" s="230"/>
      <c r="C15624" s="231"/>
      <c r="D15624" s="223"/>
      <c r="E15624" s="227"/>
      <c r="F15624" s="230"/>
      <c r="H15624" s="220"/>
      <c r="I15624" s="223"/>
    </row>
    <row r="15625" spans="1:9">
      <c r="A15625" s="230"/>
      <c r="B15625" s="230"/>
      <c r="C15625" s="231"/>
      <c r="D15625" s="223"/>
      <c r="E15625" s="227"/>
      <c r="F15625" s="230"/>
      <c r="H15625" s="220"/>
      <c r="I15625" s="223"/>
    </row>
    <row r="15626" spans="1:9">
      <c r="A15626" s="230"/>
      <c r="B15626" s="230"/>
      <c r="C15626" s="231"/>
      <c r="D15626" s="223"/>
      <c r="E15626" s="227"/>
      <c r="F15626" s="230"/>
      <c r="H15626" s="220"/>
      <c r="I15626" s="223"/>
    </row>
    <row r="15627" spans="1:9">
      <c r="A15627" s="230"/>
      <c r="B15627" s="230"/>
      <c r="C15627" s="231"/>
      <c r="D15627" s="223"/>
      <c r="E15627" s="227"/>
      <c r="F15627" s="230"/>
      <c r="H15627" s="220"/>
      <c r="I15627" s="223"/>
    </row>
    <row r="15628" spans="1:9">
      <c r="A15628" s="230"/>
      <c r="B15628" s="230"/>
      <c r="C15628" s="231"/>
      <c r="D15628" s="223"/>
      <c r="E15628" s="227"/>
      <c r="F15628" s="230"/>
      <c r="H15628" s="220"/>
      <c r="I15628" s="223"/>
    </row>
    <row r="15629" spans="1:9">
      <c r="A15629" s="230"/>
      <c r="B15629" s="230"/>
      <c r="C15629" s="231"/>
      <c r="D15629" s="223"/>
      <c r="E15629" s="227"/>
      <c r="F15629" s="230"/>
      <c r="H15629" s="220"/>
      <c r="I15629" s="223"/>
    </row>
    <row r="15630" spans="1:9">
      <c r="A15630" s="230"/>
      <c r="B15630" s="230"/>
      <c r="C15630" s="231"/>
      <c r="D15630" s="223"/>
      <c r="E15630" s="227"/>
      <c r="F15630" s="230"/>
      <c r="H15630" s="220"/>
      <c r="I15630" s="223"/>
    </row>
    <row r="15631" spans="1:9">
      <c r="A15631" s="230"/>
      <c r="B15631" s="230"/>
      <c r="C15631" s="231"/>
      <c r="D15631" s="223"/>
      <c r="E15631" s="227"/>
      <c r="F15631" s="230"/>
      <c r="H15631" s="220"/>
      <c r="I15631" s="223"/>
    </row>
    <row r="15632" spans="1:9">
      <c r="A15632" s="230"/>
      <c r="B15632" s="230"/>
      <c r="C15632" s="231"/>
      <c r="D15632" s="223"/>
      <c r="E15632" s="227"/>
      <c r="F15632" s="230"/>
      <c r="H15632" s="220"/>
      <c r="I15632" s="223"/>
    </row>
    <row r="15633" spans="1:9">
      <c r="A15633" s="230"/>
      <c r="B15633" s="230"/>
      <c r="C15633" s="231"/>
      <c r="D15633" s="223"/>
      <c r="E15633" s="227"/>
      <c r="F15633" s="230"/>
      <c r="H15633" s="220"/>
      <c r="I15633" s="223"/>
    </row>
    <row r="15634" spans="1:9">
      <c r="A15634" s="230"/>
      <c r="B15634" s="230"/>
      <c r="C15634" s="231"/>
      <c r="D15634" s="223"/>
      <c r="E15634" s="227"/>
      <c r="F15634" s="230"/>
      <c r="H15634" s="220"/>
      <c r="I15634" s="223"/>
    </row>
    <row r="15635" spans="1:9">
      <c r="A15635" s="230"/>
      <c r="B15635" s="230"/>
      <c r="C15635" s="231"/>
      <c r="D15635" s="223"/>
      <c r="E15635" s="227"/>
      <c r="F15635" s="230"/>
      <c r="H15635" s="220"/>
      <c r="I15635" s="223"/>
    </row>
    <row r="15636" spans="1:9">
      <c r="A15636" s="230"/>
      <c r="B15636" s="230"/>
      <c r="C15636" s="231"/>
      <c r="D15636" s="223"/>
      <c r="E15636" s="227"/>
      <c r="F15636" s="230"/>
      <c r="H15636" s="220"/>
      <c r="I15636" s="223"/>
    </row>
    <row r="15637" spans="1:9">
      <c r="A15637" s="230"/>
      <c r="B15637" s="230"/>
      <c r="C15637" s="231"/>
      <c r="D15637" s="223"/>
      <c r="E15637" s="227"/>
      <c r="F15637" s="230"/>
      <c r="H15637" s="220"/>
      <c r="I15637" s="223"/>
    </row>
    <row r="15638" spans="1:9">
      <c r="A15638" s="230"/>
      <c r="B15638" s="230"/>
      <c r="C15638" s="231"/>
      <c r="D15638" s="223"/>
      <c r="E15638" s="227"/>
      <c r="F15638" s="230"/>
      <c r="H15638" s="220"/>
      <c r="I15638" s="223"/>
    </row>
    <row r="15639" spans="1:9">
      <c r="A15639" s="230"/>
      <c r="B15639" s="230"/>
      <c r="C15639" s="231"/>
      <c r="D15639" s="223"/>
      <c r="E15639" s="227"/>
      <c r="F15639" s="230"/>
      <c r="H15639" s="220"/>
      <c r="I15639" s="223"/>
    </row>
    <row r="15640" spans="1:9">
      <c r="A15640" s="230"/>
      <c r="B15640" s="230"/>
      <c r="C15640" s="231"/>
      <c r="D15640" s="223"/>
      <c r="E15640" s="227"/>
      <c r="F15640" s="230"/>
      <c r="H15640" s="220"/>
      <c r="I15640" s="223"/>
    </row>
    <row r="15641" spans="1:9">
      <c r="A15641" s="230"/>
      <c r="B15641" s="230"/>
      <c r="C15641" s="231"/>
      <c r="D15641" s="223"/>
      <c r="E15641" s="227"/>
      <c r="F15641" s="230"/>
      <c r="H15641" s="220"/>
      <c r="I15641" s="223"/>
    </row>
    <row r="15642" spans="1:9">
      <c r="A15642" s="230"/>
      <c r="B15642" s="230"/>
      <c r="C15642" s="231"/>
      <c r="D15642" s="223"/>
      <c r="E15642" s="227"/>
      <c r="F15642" s="230"/>
      <c r="H15642" s="220"/>
      <c r="I15642" s="223"/>
    </row>
    <row r="15643" spans="1:9">
      <c r="A15643" s="230"/>
      <c r="B15643" s="230"/>
      <c r="C15643" s="231"/>
      <c r="D15643" s="223"/>
      <c r="E15643" s="227"/>
      <c r="F15643" s="230"/>
      <c r="H15643" s="220"/>
      <c r="I15643" s="223"/>
    </row>
    <row r="15644" spans="1:9">
      <c r="A15644" s="230"/>
      <c r="B15644" s="230"/>
      <c r="C15644" s="231"/>
      <c r="D15644" s="223"/>
      <c r="E15644" s="227"/>
      <c r="F15644" s="230"/>
      <c r="H15644" s="220"/>
      <c r="I15644" s="223"/>
    </row>
    <row r="15645" spans="1:9">
      <c r="A15645" s="230"/>
      <c r="B15645" s="230"/>
      <c r="C15645" s="231"/>
      <c r="D15645" s="223"/>
      <c r="E15645" s="227"/>
      <c r="F15645" s="230"/>
      <c r="H15645" s="220"/>
      <c r="I15645" s="223"/>
    </row>
    <row r="15646" spans="1:9">
      <c r="A15646" s="230"/>
      <c r="B15646" s="230"/>
      <c r="C15646" s="231"/>
      <c r="D15646" s="223"/>
      <c r="E15646" s="227"/>
      <c r="F15646" s="230"/>
      <c r="H15646" s="220"/>
      <c r="I15646" s="223"/>
    </row>
    <row r="15647" spans="1:9">
      <c r="A15647" s="230"/>
      <c r="B15647" s="230"/>
      <c r="C15647" s="231"/>
      <c r="D15647" s="223"/>
      <c r="E15647" s="227"/>
      <c r="F15647" s="230"/>
      <c r="H15647" s="220"/>
      <c r="I15647" s="223"/>
    </row>
    <row r="15648" spans="1:9">
      <c r="A15648" s="230"/>
      <c r="B15648" s="230"/>
      <c r="C15648" s="231"/>
      <c r="D15648" s="223"/>
      <c r="E15648" s="227"/>
      <c r="F15648" s="230"/>
      <c r="H15648" s="220"/>
      <c r="I15648" s="223"/>
    </row>
    <row r="15649" spans="1:9">
      <c r="A15649" s="230"/>
      <c r="B15649" s="230"/>
      <c r="C15649" s="231"/>
      <c r="D15649" s="223"/>
      <c r="E15649" s="227"/>
      <c r="F15649" s="230"/>
      <c r="H15649" s="220"/>
      <c r="I15649" s="223"/>
    </row>
    <row r="15650" spans="1:9">
      <c r="A15650" s="230"/>
      <c r="B15650" s="230"/>
      <c r="C15650" s="231"/>
      <c r="D15650" s="223"/>
      <c r="E15650" s="227"/>
      <c r="F15650" s="230"/>
      <c r="H15650" s="220"/>
      <c r="I15650" s="223"/>
    </row>
    <row r="15651" spans="1:9">
      <c r="A15651" s="230"/>
      <c r="B15651" s="230"/>
      <c r="C15651" s="231"/>
      <c r="D15651" s="223"/>
      <c r="E15651" s="227"/>
      <c r="F15651" s="230"/>
      <c r="H15651" s="220"/>
      <c r="I15651" s="223"/>
    </row>
    <row r="15652" spans="1:9">
      <c r="A15652" s="230"/>
      <c r="B15652" s="230"/>
      <c r="C15652" s="231"/>
      <c r="D15652" s="223"/>
      <c r="E15652" s="227"/>
      <c r="F15652" s="230"/>
      <c r="H15652" s="220"/>
      <c r="I15652" s="223"/>
    </row>
    <row r="15653" spans="1:9">
      <c r="A15653" s="230"/>
      <c r="B15653" s="230"/>
      <c r="C15653" s="231"/>
      <c r="D15653" s="223"/>
      <c r="E15653" s="227"/>
      <c r="F15653" s="230"/>
      <c r="H15653" s="220"/>
      <c r="I15653" s="223"/>
    </row>
    <row r="15654" spans="1:9">
      <c r="A15654" s="230"/>
      <c r="B15654" s="230"/>
      <c r="C15654" s="231"/>
      <c r="D15654" s="223"/>
      <c r="E15654" s="227"/>
      <c r="F15654" s="230"/>
      <c r="H15654" s="220"/>
      <c r="I15654" s="223"/>
    </row>
    <row r="15655" spans="1:9">
      <c r="A15655" s="230"/>
      <c r="B15655" s="230"/>
      <c r="C15655" s="231"/>
      <c r="D15655" s="223"/>
      <c r="E15655" s="227"/>
      <c r="F15655" s="230"/>
      <c r="H15655" s="220"/>
      <c r="I15655" s="223"/>
    </row>
    <row r="15656" spans="1:9">
      <c r="A15656" s="230"/>
      <c r="B15656" s="230"/>
      <c r="C15656" s="231"/>
      <c r="D15656" s="223"/>
      <c r="E15656" s="227"/>
      <c r="F15656" s="230"/>
      <c r="H15656" s="220"/>
      <c r="I15656" s="223"/>
    </row>
    <row r="15657" spans="1:9">
      <c r="A15657" s="230"/>
      <c r="B15657" s="230"/>
      <c r="C15657" s="231"/>
      <c r="D15657" s="223"/>
      <c r="E15657" s="227"/>
      <c r="F15657" s="230"/>
      <c r="H15657" s="220"/>
      <c r="I15657" s="223"/>
    </row>
    <row r="15658" spans="1:9">
      <c r="A15658" s="230"/>
      <c r="B15658" s="230"/>
      <c r="C15658" s="231"/>
      <c r="D15658" s="223"/>
      <c r="E15658" s="227"/>
      <c r="F15658" s="230"/>
      <c r="H15658" s="220"/>
      <c r="I15658" s="223"/>
    </row>
    <row r="15659" spans="1:9">
      <c r="A15659" s="230"/>
      <c r="B15659" s="230"/>
      <c r="C15659" s="231"/>
      <c r="D15659" s="223"/>
      <c r="E15659" s="227"/>
      <c r="F15659" s="230"/>
      <c r="H15659" s="220"/>
      <c r="I15659" s="223"/>
    </row>
    <row r="15660" spans="1:9">
      <c r="A15660" s="230"/>
      <c r="B15660" s="230"/>
      <c r="C15660" s="231"/>
      <c r="D15660" s="223"/>
      <c r="E15660" s="227"/>
      <c r="F15660" s="230"/>
      <c r="H15660" s="220"/>
      <c r="I15660" s="223"/>
    </row>
    <row r="15661" spans="1:9">
      <c r="A15661" s="230"/>
      <c r="B15661" s="230"/>
      <c r="C15661" s="231"/>
      <c r="D15661" s="223"/>
      <c r="E15661" s="227"/>
      <c r="F15661" s="230"/>
      <c r="H15661" s="220"/>
      <c r="I15661" s="223"/>
    </row>
    <row r="15662" spans="1:9">
      <c r="A15662" s="230"/>
      <c r="B15662" s="230"/>
      <c r="C15662" s="231"/>
      <c r="D15662" s="223"/>
      <c r="E15662" s="227"/>
      <c r="F15662" s="230"/>
      <c r="H15662" s="220"/>
      <c r="I15662" s="223"/>
    </row>
    <row r="15663" spans="1:9">
      <c r="A15663" s="230"/>
      <c r="B15663" s="230"/>
      <c r="C15663" s="231"/>
      <c r="D15663" s="223"/>
      <c r="E15663" s="227"/>
      <c r="F15663" s="230"/>
      <c r="H15663" s="220"/>
      <c r="I15663" s="223"/>
    </row>
    <row r="15664" spans="1:9">
      <c r="A15664" s="230"/>
      <c r="B15664" s="230"/>
      <c r="C15664" s="231"/>
      <c r="D15664" s="223"/>
      <c r="E15664" s="227"/>
      <c r="F15664" s="230"/>
      <c r="H15664" s="220"/>
      <c r="I15664" s="223"/>
    </row>
    <row r="15665" spans="1:9">
      <c r="A15665" s="230"/>
      <c r="B15665" s="230"/>
      <c r="C15665" s="231"/>
      <c r="D15665" s="223"/>
      <c r="E15665" s="227"/>
      <c r="F15665" s="230"/>
      <c r="H15665" s="220"/>
      <c r="I15665" s="223"/>
    </row>
    <row r="15666" spans="1:9">
      <c r="A15666" s="230"/>
      <c r="B15666" s="230"/>
      <c r="C15666" s="231"/>
      <c r="D15666" s="223"/>
      <c r="E15666" s="227"/>
      <c r="F15666" s="230"/>
      <c r="H15666" s="220"/>
      <c r="I15666" s="223"/>
    </row>
    <row r="15667" spans="1:9">
      <c r="A15667" s="230"/>
      <c r="B15667" s="230"/>
      <c r="C15667" s="231"/>
      <c r="D15667" s="223"/>
      <c r="E15667" s="227"/>
      <c r="F15667" s="230"/>
      <c r="H15667" s="220"/>
      <c r="I15667" s="223"/>
    </row>
    <row r="15668" spans="1:9">
      <c r="A15668" s="230"/>
      <c r="B15668" s="230"/>
      <c r="C15668" s="231"/>
      <c r="D15668" s="223"/>
      <c r="E15668" s="227"/>
      <c r="F15668" s="230"/>
      <c r="H15668" s="220"/>
      <c r="I15668" s="223"/>
    </row>
    <row r="15669" spans="1:9">
      <c r="A15669" s="230"/>
      <c r="B15669" s="230"/>
      <c r="C15669" s="231"/>
      <c r="D15669" s="223"/>
      <c r="E15669" s="227"/>
      <c r="F15669" s="230"/>
      <c r="H15669" s="220"/>
      <c r="I15669" s="223"/>
    </row>
    <row r="15670" spans="1:9">
      <c r="A15670" s="230"/>
      <c r="B15670" s="230"/>
      <c r="C15670" s="231"/>
      <c r="D15670" s="223"/>
      <c r="E15670" s="227"/>
      <c r="F15670" s="230"/>
      <c r="H15670" s="220"/>
      <c r="I15670" s="223"/>
    </row>
    <row r="15671" spans="1:9">
      <c r="A15671" s="230"/>
      <c r="B15671" s="230"/>
      <c r="C15671" s="231"/>
      <c r="D15671" s="223"/>
      <c r="E15671" s="227"/>
      <c r="F15671" s="230"/>
      <c r="H15671" s="220"/>
      <c r="I15671" s="223"/>
    </row>
    <row r="15672" spans="1:9">
      <c r="A15672" s="230"/>
      <c r="B15672" s="230"/>
      <c r="C15672" s="231"/>
      <c r="D15672" s="223"/>
      <c r="E15672" s="227"/>
      <c r="F15672" s="230"/>
      <c r="H15672" s="220"/>
      <c r="I15672" s="223"/>
    </row>
    <row r="15673" spans="1:9">
      <c r="A15673" s="230"/>
      <c r="B15673" s="230"/>
      <c r="C15673" s="231"/>
      <c r="D15673" s="223"/>
      <c r="E15673" s="227"/>
      <c r="F15673" s="230"/>
      <c r="H15673" s="220"/>
      <c r="I15673" s="223"/>
    </row>
    <row r="15674" spans="1:9">
      <c r="A15674" s="230"/>
      <c r="B15674" s="230"/>
      <c r="C15674" s="231"/>
      <c r="D15674" s="223"/>
      <c r="E15674" s="227"/>
      <c r="F15674" s="230"/>
      <c r="H15674" s="220"/>
      <c r="I15674" s="223"/>
    </row>
    <row r="15675" spans="1:9">
      <c r="A15675" s="230"/>
      <c r="B15675" s="230"/>
      <c r="C15675" s="231"/>
      <c r="D15675" s="223"/>
      <c r="E15675" s="227"/>
      <c r="F15675" s="230"/>
      <c r="H15675" s="220"/>
      <c r="I15675" s="223"/>
    </row>
    <row r="15676" spans="1:9">
      <c r="A15676" s="230"/>
      <c r="B15676" s="230"/>
      <c r="C15676" s="231"/>
      <c r="D15676" s="223"/>
      <c r="E15676" s="227"/>
      <c r="F15676" s="230"/>
      <c r="H15676" s="220"/>
      <c r="I15676" s="223"/>
    </row>
    <row r="15677" spans="1:9">
      <c r="A15677" s="230"/>
      <c r="B15677" s="230"/>
      <c r="C15677" s="231"/>
      <c r="D15677" s="223"/>
      <c r="E15677" s="227"/>
      <c r="F15677" s="230"/>
      <c r="H15677" s="220"/>
      <c r="I15677" s="223"/>
    </row>
    <row r="15678" spans="1:9">
      <c r="A15678" s="230"/>
      <c r="B15678" s="230"/>
      <c r="C15678" s="231"/>
      <c r="D15678" s="223"/>
      <c r="E15678" s="227"/>
      <c r="F15678" s="230"/>
      <c r="H15678" s="220"/>
      <c r="I15678" s="223"/>
    </row>
    <row r="15679" spans="1:9">
      <c r="A15679" s="230"/>
      <c r="B15679" s="230"/>
      <c r="C15679" s="231"/>
      <c r="D15679" s="223"/>
      <c r="E15679" s="227"/>
      <c r="F15679" s="230"/>
      <c r="H15679" s="220"/>
      <c r="I15679" s="223"/>
    </row>
    <row r="15680" spans="1:9">
      <c r="A15680" s="230"/>
      <c r="B15680" s="230"/>
      <c r="C15680" s="231"/>
      <c r="D15680" s="223"/>
      <c r="E15680" s="227"/>
      <c r="F15680" s="230"/>
      <c r="H15680" s="220"/>
      <c r="I15680" s="223"/>
    </row>
    <row r="15681" spans="1:9">
      <c r="A15681" s="230"/>
      <c r="B15681" s="230"/>
      <c r="C15681" s="231"/>
      <c r="D15681" s="223"/>
      <c r="E15681" s="227"/>
      <c r="F15681" s="230"/>
      <c r="H15681" s="220"/>
      <c r="I15681" s="223"/>
    </row>
    <row r="15682" spans="1:9">
      <c r="A15682" s="230"/>
      <c r="B15682" s="230"/>
      <c r="C15682" s="231"/>
      <c r="D15682" s="223"/>
      <c r="E15682" s="227"/>
      <c r="F15682" s="230"/>
      <c r="H15682" s="220"/>
      <c r="I15682" s="223"/>
    </row>
    <row r="15683" spans="1:9">
      <c r="A15683" s="230"/>
      <c r="B15683" s="230"/>
      <c r="C15683" s="231"/>
      <c r="D15683" s="223"/>
      <c r="E15683" s="227"/>
      <c r="F15683" s="230"/>
      <c r="H15683" s="220"/>
      <c r="I15683" s="223"/>
    </row>
    <row r="15684" spans="1:9">
      <c r="A15684" s="230"/>
      <c r="B15684" s="230"/>
      <c r="C15684" s="231"/>
      <c r="D15684" s="223"/>
      <c r="E15684" s="227"/>
      <c r="F15684" s="230"/>
      <c r="H15684" s="220"/>
      <c r="I15684" s="223"/>
    </row>
    <row r="15685" spans="1:9">
      <c r="A15685" s="230"/>
      <c r="B15685" s="230"/>
      <c r="C15685" s="231"/>
      <c r="D15685" s="223"/>
      <c r="E15685" s="227"/>
      <c r="F15685" s="230"/>
      <c r="H15685" s="220"/>
      <c r="I15685" s="223"/>
    </row>
    <row r="15686" spans="1:9">
      <c r="A15686" s="230"/>
      <c r="B15686" s="230"/>
      <c r="C15686" s="231"/>
      <c r="D15686" s="223"/>
      <c r="E15686" s="227"/>
      <c r="F15686" s="230"/>
      <c r="H15686" s="220"/>
      <c r="I15686" s="223"/>
    </row>
    <row r="15687" spans="1:9">
      <c r="A15687" s="230"/>
      <c r="B15687" s="230"/>
      <c r="C15687" s="231"/>
      <c r="D15687" s="223"/>
      <c r="E15687" s="227"/>
      <c r="F15687" s="230"/>
      <c r="H15687" s="220"/>
      <c r="I15687" s="223"/>
    </row>
    <row r="15688" spans="1:9">
      <c r="A15688" s="230"/>
      <c r="B15688" s="230"/>
      <c r="C15688" s="231"/>
      <c r="D15688" s="223"/>
      <c r="E15688" s="227"/>
      <c r="F15688" s="230"/>
      <c r="H15688" s="220"/>
      <c r="I15688" s="223"/>
    </row>
    <row r="15689" spans="1:9">
      <c r="A15689" s="230"/>
      <c r="B15689" s="230"/>
      <c r="C15689" s="231"/>
      <c r="D15689" s="223"/>
      <c r="E15689" s="227"/>
      <c r="F15689" s="230"/>
      <c r="H15689" s="220"/>
      <c r="I15689" s="223"/>
    </row>
    <row r="15690" spans="1:9">
      <c r="A15690" s="230"/>
      <c r="B15690" s="230"/>
      <c r="C15690" s="231"/>
      <c r="D15690" s="223"/>
      <c r="E15690" s="227"/>
      <c r="F15690" s="230"/>
      <c r="H15690" s="220"/>
      <c r="I15690" s="223"/>
    </row>
    <row r="15691" spans="1:9">
      <c r="A15691" s="230"/>
      <c r="B15691" s="230"/>
      <c r="C15691" s="231"/>
      <c r="D15691" s="223"/>
      <c r="E15691" s="227"/>
      <c r="F15691" s="230"/>
      <c r="H15691" s="220"/>
      <c r="I15691" s="223"/>
    </row>
    <row r="15692" spans="1:9">
      <c r="A15692" s="230"/>
      <c r="B15692" s="230"/>
      <c r="C15692" s="231"/>
      <c r="D15692" s="223"/>
      <c r="E15692" s="227"/>
      <c r="F15692" s="230"/>
      <c r="H15692" s="220"/>
      <c r="I15692" s="223"/>
    </row>
    <row r="15693" spans="1:9">
      <c r="A15693" s="230"/>
      <c r="B15693" s="230"/>
      <c r="C15693" s="231"/>
      <c r="D15693" s="223"/>
      <c r="E15693" s="227"/>
      <c r="F15693" s="230"/>
      <c r="H15693" s="220"/>
      <c r="I15693" s="223"/>
    </row>
    <row r="15694" spans="1:9">
      <c r="A15694" s="230"/>
      <c r="B15694" s="230"/>
      <c r="C15694" s="231"/>
      <c r="D15694" s="223"/>
      <c r="E15694" s="227"/>
      <c r="F15694" s="230"/>
      <c r="H15694" s="220"/>
      <c r="I15694" s="223"/>
    </row>
    <row r="15695" spans="1:9">
      <c r="A15695" s="230"/>
      <c r="B15695" s="230"/>
      <c r="C15695" s="231"/>
      <c r="D15695" s="223"/>
      <c r="E15695" s="227"/>
      <c r="F15695" s="230"/>
      <c r="H15695" s="220"/>
      <c r="I15695" s="223"/>
    </row>
    <row r="15696" spans="1:9">
      <c r="A15696" s="230"/>
      <c r="B15696" s="230"/>
      <c r="C15696" s="231"/>
      <c r="D15696" s="223"/>
      <c r="E15696" s="227"/>
      <c r="F15696" s="230"/>
      <c r="H15696" s="220"/>
      <c r="I15696" s="223"/>
    </row>
    <row r="15697" spans="1:9">
      <c r="A15697" s="230"/>
      <c r="B15697" s="230"/>
      <c r="C15697" s="231"/>
      <c r="D15697" s="223"/>
      <c r="E15697" s="227"/>
      <c r="F15697" s="230"/>
      <c r="H15697" s="220"/>
      <c r="I15697" s="223"/>
    </row>
    <row r="15698" spans="1:9">
      <c r="A15698" s="230"/>
      <c r="B15698" s="230"/>
      <c r="C15698" s="231"/>
      <c r="D15698" s="223"/>
      <c r="E15698" s="227"/>
      <c r="F15698" s="230"/>
      <c r="H15698" s="220"/>
      <c r="I15698" s="223"/>
    </row>
    <row r="15699" spans="1:9">
      <c r="A15699" s="230"/>
      <c r="B15699" s="230"/>
      <c r="C15699" s="231"/>
      <c r="D15699" s="223"/>
      <c r="E15699" s="227"/>
      <c r="F15699" s="230"/>
      <c r="H15699" s="220"/>
      <c r="I15699" s="223"/>
    </row>
    <row r="15700" spans="1:9">
      <c r="A15700" s="230"/>
      <c r="B15700" s="230"/>
      <c r="C15700" s="231"/>
      <c r="D15700" s="223"/>
      <c r="E15700" s="227"/>
      <c r="F15700" s="230"/>
      <c r="H15700" s="220"/>
      <c r="I15700" s="223"/>
    </row>
    <row r="15701" spans="1:9">
      <c r="A15701" s="230"/>
      <c r="B15701" s="230"/>
      <c r="C15701" s="231"/>
      <c r="D15701" s="223"/>
      <c r="E15701" s="227"/>
      <c r="F15701" s="230"/>
      <c r="H15701" s="220"/>
      <c r="I15701" s="223"/>
    </row>
    <row r="15702" spans="1:9">
      <c r="A15702" s="230"/>
      <c r="B15702" s="230"/>
      <c r="C15702" s="231"/>
      <c r="D15702" s="223"/>
      <c r="E15702" s="227"/>
      <c r="F15702" s="230"/>
      <c r="H15702" s="220"/>
      <c r="I15702" s="223"/>
    </row>
    <row r="15703" spans="1:9">
      <c r="A15703" s="230"/>
      <c r="B15703" s="230"/>
      <c r="C15703" s="231"/>
      <c r="D15703" s="223"/>
      <c r="E15703" s="227"/>
      <c r="F15703" s="230"/>
      <c r="H15703" s="220"/>
      <c r="I15703" s="223"/>
    </row>
    <row r="15704" spans="1:9">
      <c r="A15704" s="230"/>
      <c r="B15704" s="230"/>
      <c r="C15704" s="231"/>
      <c r="D15704" s="223"/>
      <c r="E15704" s="227"/>
      <c r="F15704" s="230"/>
      <c r="H15704" s="220"/>
      <c r="I15704" s="223"/>
    </row>
    <row r="15705" spans="1:9">
      <c r="A15705" s="230"/>
      <c r="B15705" s="230"/>
      <c r="C15705" s="231"/>
      <c r="D15705" s="223"/>
      <c r="E15705" s="227"/>
      <c r="F15705" s="230"/>
      <c r="H15705" s="220"/>
      <c r="I15705" s="223"/>
    </row>
    <row r="15706" spans="1:9">
      <c r="A15706" s="230"/>
      <c r="B15706" s="230"/>
      <c r="C15706" s="231"/>
      <c r="D15706" s="223"/>
      <c r="E15706" s="227"/>
      <c r="F15706" s="230"/>
      <c r="H15706" s="220"/>
      <c r="I15706" s="223"/>
    </row>
    <row r="15707" spans="1:9">
      <c r="A15707" s="230"/>
      <c r="B15707" s="230"/>
      <c r="C15707" s="231"/>
      <c r="D15707" s="223"/>
      <c r="E15707" s="227"/>
      <c r="F15707" s="230"/>
      <c r="H15707" s="220"/>
      <c r="I15707" s="223"/>
    </row>
    <row r="15708" spans="1:9">
      <c r="A15708" s="230"/>
      <c r="B15708" s="230"/>
      <c r="C15708" s="231"/>
      <c r="D15708" s="223"/>
      <c r="E15708" s="227"/>
      <c r="F15708" s="230"/>
      <c r="H15708" s="220"/>
      <c r="I15708" s="223"/>
    </row>
    <row r="15709" spans="1:9">
      <c r="A15709" s="230"/>
      <c r="B15709" s="230"/>
      <c r="C15709" s="231"/>
      <c r="D15709" s="223"/>
      <c r="E15709" s="227"/>
      <c r="F15709" s="230"/>
      <c r="H15709" s="220"/>
      <c r="I15709" s="223"/>
    </row>
    <row r="15710" spans="1:9">
      <c r="A15710" s="230"/>
      <c r="B15710" s="230"/>
      <c r="C15710" s="231"/>
      <c r="D15710" s="223"/>
      <c r="E15710" s="227"/>
      <c r="F15710" s="230"/>
      <c r="H15710" s="220"/>
      <c r="I15710" s="223"/>
    </row>
    <row r="15711" spans="1:9">
      <c r="A15711" s="230"/>
      <c r="B15711" s="230"/>
      <c r="C15711" s="231"/>
      <c r="D15711" s="223"/>
      <c r="E15711" s="227"/>
      <c r="F15711" s="230"/>
      <c r="H15711" s="220"/>
      <c r="I15711" s="223"/>
    </row>
    <row r="15712" spans="1:9">
      <c r="A15712" s="230"/>
      <c r="B15712" s="230"/>
      <c r="C15712" s="231"/>
      <c r="D15712" s="223"/>
      <c r="E15712" s="227"/>
      <c r="F15712" s="230"/>
      <c r="H15712" s="220"/>
      <c r="I15712" s="223"/>
    </row>
    <row r="15713" spans="1:9">
      <c r="A15713" s="230"/>
      <c r="B15713" s="230"/>
      <c r="C15713" s="231"/>
      <c r="D15713" s="223"/>
      <c r="E15713" s="227"/>
      <c r="F15713" s="230"/>
      <c r="H15713" s="220"/>
      <c r="I15713" s="223"/>
    </row>
    <row r="15714" spans="1:9">
      <c r="A15714" s="230"/>
      <c r="B15714" s="230"/>
      <c r="C15714" s="231"/>
      <c r="D15714" s="223"/>
      <c r="E15714" s="227"/>
      <c r="F15714" s="230"/>
      <c r="H15714" s="220"/>
      <c r="I15714" s="223"/>
    </row>
    <row r="15715" spans="1:9">
      <c r="A15715" s="230"/>
      <c r="B15715" s="230"/>
      <c r="C15715" s="231"/>
      <c r="D15715" s="223"/>
      <c r="E15715" s="227"/>
      <c r="F15715" s="230"/>
      <c r="H15715" s="220"/>
      <c r="I15715" s="223"/>
    </row>
    <row r="15716" spans="1:9">
      <c r="A15716" s="230"/>
      <c r="B15716" s="230"/>
      <c r="C15716" s="231"/>
      <c r="D15716" s="223"/>
      <c r="E15716" s="227"/>
      <c r="F15716" s="230"/>
      <c r="H15716" s="220"/>
      <c r="I15716" s="223"/>
    </row>
    <row r="15717" spans="1:9">
      <c r="A15717" s="230"/>
      <c r="B15717" s="230"/>
      <c r="C15717" s="231"/>
      <c r="D15717" s="223"/>
      <c r="E15717" s="227"/>
      <c r="F15717" s="230"/>
      <c r="H15717" s="220"/>
      <c r="I15717" s="223"/>
    </row>
    <row r="15718" spans="1:9">
      <c r="A15718" s="230"/>
      <c r="B15718" s="230"/>
      <c r="C15718" s="231"/>
      <c r="D15718" s="223"/>
      <c r="E15718" s="227"/>
      <c r="F15718" s="230"/>
      <c r="H15718" s="220"/>
      <c r="I15718" s="223"/>
    </row>
    <row r="15719" spans="1:9">
      <c r="A15719" s="230"/>
      <c r="B15719" s="230"/>
      <c r="C15719" s="231"/>
      <c r="D15719" s="223"/>
      <c r="E15719" s="227"/>
      <c r="F15719" s="230"/>
      <c r="H15719" s="220"/>
      <c r="I15719" s="223"/>
    </row>
    <row r="15720" spans="1:9">
      <c r="A15720" s="230"/>
      <c r="B15720" s="230"/>
      <c r="C15720" s="231"/>
      <c r="D15720" s="223"/>
      <c r="E15720" s="227"/>
      <c r="F15720" s="230"/>
      <c r="H15720" s="220"/>
      <c r="I15720" s="223"/>
    </row>
    <row r="15721" spans="1:9">
      <c r="A15721" s="230"/>
      <c r="B15721" s="230"/>
      <c r="C15721" s="231"/>
      <c r="D15721" s="223"/>
      <c r="E15721" s="227"/>
      <c r="F15721" s="230"/>
      <c r="H15721" s="220"/>
      <c r="I15721" s="223"/>
    </row>
    <row r="15722" spans="1:9">
      <c r="A15722" s="230"/>
      <c r="B15722" s="230"/>
      <c r="C15722" s="231"/>
      <c r="D15722" s="223"/>
      <c r="E15722" s="227"/>
      <c r="F15722" s="230"/>
      <c r="H15722" s="220"/>
      <c r="I15722" s="223"/>
    </row>
    <row r="15723" spans="1:9">
      <c r="A15723" s="230"/>
      <c r="B15723" s="230"/>
      <c r="C15723" s="231"/>
      <c r="D15723" s="223"/>
      <c r="E15723" s="227"/>
      <c r="F15723" s="230"/>
      <c r="H15723" s="220"/>
      <c r="I15723" s="223"/>
    </row>
    <row r="15724" spans="1:9">
      <c r="A15724" s="230"/>
      <c r="B15724" s="230"/>
      <c r="C15724" s="231"/>
      <c r="D15724" s="223"/>
      <c r="E15724" s="227"/>
      <c r="F15724" s="230"/>
      <c r="H15724" s="220"/>
      <c r="I15724" s="223"/>
    </row>
    <row r="15725" spans="1:9">
      <c r="A15725" s="230"/>
      <c r="B15725" s="230"/>
      <c r="C15725" s="231"/>
      <c r="D15725" s="223"/>
      <c r="E15725" s="227"/>
      <c r="F15725" s="230"/>
      <c r="H15725" s="220"/>
      <c r="I15725" s="223"/>
    </row>
    <row r="15726" spans="1:9">
      <c r="A15726" s="230"/>
      <c r="B15726" s="230"/>
      <c r="C15726" s="231"/>
      <c r="D15726" s="223"/>
      <c r="E15726" s="227"/>
      <c r="F15726" s="230"/>
      <c r="H15726" s="220"/>
      <c r="I15726" s="223"/>
    </row>
    <row r="15727" spans="1:9">
      <c r="A15727" s="230"/>
      <c r="B15727" s="230"/>
      <c r="C15727" s="231"/>
      <c r="D15727" s="223"/>
      <c r="E15727" s="227"/>
      <c r="F15727" s="230"/>
      <c r="H15727" s="220"/>
      <c r="I15727" s="223"/>
    </row>
    <row r="15728" spans="1:9">
      <c r="A15728" s="230"/>
      <c r="B15728" s="230"/>
      <c r="C15728" s="231"/>
      <c r="D15728" s="223"/>
      <c r="E15728" s="227"/>
      <c r="F15728" s="230"/>
      <c r="H15728" s="220"/>
      <c r="I15728" s="223"/>
    </row>
    <row r="15729" spans="1:9">
      <c r="A15729" s="230"/>
      <c r="B15729" s="230"/>
      <c r="C15729" s="231"/>
      <c r="D15729" s="223"/>
      <c r="E15729" s="227"/>
      <c r="F15729" s="230"/>
      <c r="H15729" s="220"/>
      <c r="I15729" s="223"/>
    </row>
    <row r="15730" spans="1:9">
      <c r="A15730" s="230"/>
      <c r="B15730" s="230"/>
      <c r="C15730" s="231"/>
      <c r="D15730" s="223"/>
      <c r="E15730" s="227"/>
      <c r="F15730" s="230"/>
      <c r="H15730" s="220"/>
      <c r="I15730" s="223"/>
    </row>
    <row r="15731" spans="1:9">
      <c r="A15731" s="230"/>
      <c r="B15731" s="230"/>
      <c r="C15731" s="231"/>
      <c r="D15731" s="223"/>
      <c r="E15731" s="227"/>
      <c r="F15731" s="230"/>
      <c r="H15731" s="220"/>
      <c r="I15731" s="223"/>
    </row>
    <row r="15732" spans="1:9">
      <c r="A15732" s="230"/>
      <c r="B15732" s="230"/>
      <c r="C15732" s="231"/>
      <c r="D15732" s="223"/>
      <c r="E15732" s="227"/>
      <c r="F15732" s="230"/>
      <c r="H15732" s="220"/>
      <c r="I15732" s="223"/>
    </row>
    <row r="15733" spans="1:9">
      <c r="A15733" s="230"/>
      <c r="B15733" s="230"/>
      <c r="C15733" s="231"/>
      <c r="D15733" s="223"/>
      <c r="E15733" s="227"/>
      <c r="F15733" s="230"/>
      <c r="H15733" s="220"/>
      <c r="I15733" s="223"/>
    </row>
    <row r="15734" spans="1:9">
      <c r="A15734" s="230"/>
      <c r="B15734" s="230"/>
      <c r="C15734" s="231"/>
      <c r="D15734" s="223"/>
      <c r="E15734" s="227"/>
      <c r="F15734" s="230"/>
      <c r="H15734" s="220"/>
      <c r="I15734" s="223"/>
    </row>
    <row r="15735" spans="1:9">
      <c r="A15735" s="230"/>
      <c r="B15735" s="230"/>
      <c r="C15735" s="231"/>
      <c r="D15735" s="223"/>
      <c r="E15735" s="227"/>
      <c r="F15735" s="230"/>
      <c r="H15735" s="220"/>
      <c r="I15735" s="223"/>
    </row>
    <row r="15736" spans="1:9">
      <c r="A15736" s="230"/>
      <c r="B15736" s="230"/>
      <c r="C15736" s="231"/>
      <c r="D15736" s="223"/>
      <c r="E15736" s="227"/>
      <c r="F15736" s="230"/>
      <c r="H15736" s="220"/>
      <c r="I15736" s="223"/>
    </row>
    <row r="15737" spans="1:9">
      <c r="A15737" s="230"/>
      <c r="B15737" s="230"/>
      <c r="C15737" s="231"/>
      <c r="D15737" s="223"/>
      <c r="E15737" s="227"/>
      <c r="F15737" s="230"/>
      <c r="H15737" s="220"/>
      <c r="I15737" s="223"/>
    </row>
    <row r="15738" spans="1:9">
      <c r="A15738" s="230"/>
      <c r="B15738" s="230"/>
      <c r="C15738" s="231"/>
      <c r="D15738" s="223"/>
      <c r="E15738" s="227"/>
      <c r="F15738" s="230"/>
      <c r="H15738" s="220"/>
      <c r="I15738" s="223"/>
    </row>
    <row r="15739" spans="1:9">
      <c r="A15739" s="230"/>
      <c r="B15739" s="230"/>
      <c r="C15739" s="231"/>
      <c r="D15739" s="223"/>
      <c r="E15739" s="227"/>
      <c r="F15739" s="230"/>
      <c r="H15739" s="220"/>
      <c r="I15739" s="223"/>
    </row>
    <row r="15740" spans="1:9">
      <c r="A15740" s="230"/>
      <c r="B15740" s="230"/>
      <c r="C15740" s="231"/>
      <c r="D15740" s="223"/>
      <c r="E15740" s="227"/>
      <c r="F15740" s="230"/>
      <c r="H15740" s="220"/>
      <c r="I15740" s="223"/>
    </row>
    <row r="15741" spans="1:9">
      <c r="A15741" s="230"/>
      <c r="B15741" s="230"/>
      <c r="C15741" s="231"/>
      <c r="D15741" s="223"/>
      <c r="E15741" s="227"/>
      <c r="F15741" s="230"/>
      <c r="H15741" s="220"/>
      <c r="I15741" s="223"/>
    </row>
    <row r="15742" spans="1:9">
      <c r="A15742" s="230"/>
      <c r="B15742" s="230"/>
      <c r="C15742" s="231"/>
      <c r="D15742" s="223"/>
      <c r="E15742" s="227"/>
      <c r="F15742" s="230"/>
      <c r="H15742" s="220"/>
      <c r="I15742" s="223"/>
    </row>
    <row r="15743" spans="1:9">
      <c r="A15743" s="230"/>
      <c r="B15743" s="230"/>
      <c r="C15743" s="231"/>
      <c r="D15743" s="223"/>
      <c r="E15743" s="227"/>
      <c r="F15743" s="230"/>
      <c r="H15743" s="220"/>
      <c r="I15743" s="223"/>
    </row>
    <row r="15744" spans="1:9">
      <c r="A15744" s="230"/>
      <c r="B15744" s="230"/>
      <c r="C15744" s="231"/>
      <c r="D15744" s="223"/>
      <c r="E15744" s="227"/>
      <c r="F15744" s="230"/>
      <c r="H15744" s="220"/>
      <c r="I15744" s="223"/>
    </row>
    <row r="15745" spans="1:9">
      <c r="A15745" s="230"/>
      <c r="B15745" s="230"/>
      <c r="C15745" s="231"/>
      <c r="D15745" s="223"/>
      <c r="E15745" s="227"/>
      <c r="F15745" s="230"/>
      <c r="H15745" s="220"/>
      <c r="I15745" s="223"/>
    </row>
    <row r="15746" spans="1:9">
      <c r="A15746" s="230"/>
      <c r="B15746" s="230"/>
      <c r="C15746" s="231"/>
      <c r="D15746" s="223"/>
      <c r="E15746" s="227"/>
      <c r="F15746" s="230"/>
      <c r="H15746" s="220"/>
      <c r="I15746" s="223"/>
    </row>
    <row r="15747" spans="1:9">
      <c r="A15747" s="230"/>
      <c r="B15747" s="230"/>
      <c r="C15747" s="231"/>
      <c r="D15747" s="223"/>
      <c r="E15747" s="227"/>
      <c r="F15747" s="230"/>
      <c r="H15747" s="220"/>
      <c r="I15747" s="223"/>
    </row>
    <row r="15748" spans="1:9">
      <c r="A15748" s="230"/>
      <c r="B15748" s="230"/>
      <c r="C15748" s="231"/>
      <c r="D15748" s="223"/>
      <c r="E15748" s="227"/>
      <c r="F15748" s="230"/>
      <c r="H15748" s="220"/>
      <c r="I15748" s="223"/>
    </row>
    <row r="15749" spans="1:9">
      <c r="A15749" s="230"/>
      <c r="B15749" s="230"/>
      <c r="C15749" s="231"/>
      <c r="D15749" s="223"/>
      <c r="E15749" s="227"/>
      <c r="F15749" s="230"/>
      <c r="H15749" s="220"/>
      <c r="I15749" s="223"/>
    </row>
    <row r="15750" spans="1:9">
      <c r="A15750" s="230"/>
      <c r="B15750" s="230"/>
      <c r="C15750" s="231"/>
      <c r="D15750" s="223"/>
      <c r="E15750" s="227"/>
      <c r="F15750" s="230"/>
      <c r="H15750" s="220"/>
      <c r="I15750" s="223"/>
    </row>
    <row r="15751" spans="1:9">
      <c r="A15751" s="230"/>
      <c r="B15751" s="230"/>
      <c r="C15751" s="231"/>
      <c r="D15751" s="223"/>
      <c r="E15751" s="227"/>
      <c r="F15751" s="230"/>
      <c r="H15751" s="220"/>
      <c r="I15751" s="223"/>
    </row>
    <row r="15752" spans="1:9">
      <c r="A15752" s="230"/>
      <c r="B15752" s="230"/>
      <c r="C15752" s="231"/>
      <c r="D15752" s="223"/>
      <c r="E15752" s="227"/>
      <c r="F15752" s="230"/>
      <c r="H15752" s="220"/>
      <c r="I15752" s="223"/>
    </row>
    <row r="15753" spans="1:9">
      <c r="A15753" s="230"/>
      <c r="B15753" s="230"/>
      <c r="C15753" s="231"/>
      <c r="D15753" s="223"/>
      <c r="E15753" s="227"/>
      <c r="F15753" s="230"/>
      <c r="H15753" s="220"/>
      <c r="I15753" s="223"/>
    </row>
    <row r="15754" spans="1:9">
      <c r="A15754" s="230"/>
      <c r="B15754" s="230"/>
      <c r="C15754" s="231"/>
      <c r="D15754" s="223"/>
      <c r="E15754" s="227"/>
      <c r="F15754" s="230"/>
      <c r="H15754" s="220"/>
      <c r="I15754" s="223"/>
    </row>
    <row r="15755" spans="1:9">
      <c r="A15755" s="230"/>
      <c r="B15755" s="230"/>
      <c r="C15755" s="231"/>
      <c r="D15755" s="223"/>
      <c r="E15755" s="227"/>
      <c r="F15755" s="230"/>
      <c r="H15755" s="220"/>
      <c r="I15755" s="223"/>
    </row>
    <row r="15756" spans="1:9">
      <c r="A15756" s="230"/>
      <c r="B15756" s="230"/>
      <c r="C15756" s="231"/>
      <c r="D15756" s="223"/>
      <c r="E15756" s="227"/>
      <c r="F15756" s="230"/>
      <c r="H15756" s="220"/>
      <c r="I15756" s="223"/>
    </row>
    <row r="15757" spans="1:9">
      <c r="A15757" s="230"/>
      <c r="B15757" s="230"/>
      <c r="C15757" s="231"/>
      <c r="D15757" s="223"/>
      <c r="E15757" s="227"/>
      <c r="F15757" s="230"/>
      <c r="H15757" s="220"/>
      <c r="I15757" s="223"/>
    </row>
    <row r="15758" spans="1:9">
      <c r="A15758" s="230"/>
      <c r="B15758" s="230"/>
      <c r="C15758" s="231"/>
      <c r="D15758" s="223"/>
      <c r="E15758" s="227"/>
      <c r="F15758" s="230"/>
      <c r="H15758" s="220"/>
      <c r="I15758" s="223"/>
    </row>
    <row r="15759" spans="1:9">
      <c r="A15759" s="230"/>
      <c r="B15759" s="230"/>
      <c r="C15759" s="231"/>
      <c r="D15759" s="223"/>
      <c r="E15759" s="227"/>
      <c r="F15759" s="230"/>
      <c r="H15759" s="220"/>
      <c r="I15759" s="223"/>
    </row>
    <row r="15760" spans="1:9">
      <c r="A15760" s="230"/>
      <c r="B15760" s="230"/>
      <c r="C15760" s="231"/>
      <c r="D15760" s="223"/>
      <c r="E15760" s="227"/>
      <c r="F15760" s="230"/>
      <c r="H15760" s="220"/>
      <c r="I15760" s="223"/>
    </row>
    <row r="15761" spans="1:9">
      <c r="A15761" s="230"/>
      <c r="B15761" s="230"/>
      <c r="C15761" s="231"/>
      <c r="D15761" s="223"/>
      <c r="E15761" s="227"/>
      <c r="F15761" s="230"/>
      <c r="H15761" s="220"/>
      <c r="I15761" s="223"/>
    </row>
    <row r="15762" spans="1:9">
      <c r="A15762" s="230"/>
      <c r="B15762" s="230"/>
      <c r="C15762" s="231"/>
      <c r="D15762" s="223"/>
      <c r="E15762" s="227"/>
      <c r="F15762" s="230"/>
      <c r="H15762" s="220"/>
      <c r="I15762" s="223"/>
    </row>
    <row r="15763" spans="1:9">
      <c r="A15763" s="230"/>
      <c r="B15763" s="230"/>
      <c r="C15763" s="231"/>
      <c r="D15763" s="223"/>
      <c r="E15763" s="227"/>
      <c r="F15763" s="230"/>
      <c r="H15763" s="220"/>
      <c r="I15763" s="223"/>
    </row>
    <row r="15764" spans="1:9">
      <c r="A15764" s="230"/>
      <c r="B15764" s="230"/>
      <c r="C15764" s="231"/>
      <c r="D15764" s="223"/>
      <c r="E15764" s="227"/>
      <c r="F15764" s="230"/>
      <c r="H15764" s="220"/>
      <c r="I15764" s="223"/>
    </row>
    <row r="15765" spans="1:9">
      <c r="A15765" s="230"/>
      <c r="B15765" s="230"/>
      <c r="C15765" s="231"/>
      <c r="D15765" s="223"/>
      <c r="E15765" s="227"/>
      <c r="F15765" s="230"/>
      <c r="H15765" s="220"/>
      <c r="I15765" s="223"/>
    </row>
    <row r="15766" spans="1:9">
      <c r="A15766" s="230"/>
      <c r="B15766" s="230"/>
      <c r="C15766" s="231"/>
      <c r="D15766" s="223"/>
      <c r="E15766" s="227"/>
      <c r="F15766" s="230"/>
      <c r="H15766" s="220"/>
      <c r="I15766" s="223"/>
    </row>
    <row r="15767" spans="1:9">
      <c r="A15767" s="230"/>
      <c r="B15767" s="230"/>
      <c r="C15767" s="231"/>
      <c r="D15767" s="223"/>
      <c r="E15767" s="227"/>
      <c r="F15767" s="230"/>
      <c r="H15767" s="220"/>
      <c r="I15767" s="223"/>
    </row>
    <row r="15768" spans="1:9">
      <c r="A15768" s="230"/>
      <c r="B15768" s="230"/>
      <c r="C15768" s="231"/>
      <c r="D15768" s="223"/>
      <c r="E15768" s="227"/>
      <c r="F15768" s="230"/>
      <c r="H15768" s="220"/>
      <c r="I15768" s="223"/>
    </row>
    <row r="15769" spans="1:9">
      <c r="A15769" s="230"/>
      <c r="B15769" s="230"/>
      <c r="C15769" s="231"/>
      <c r="D15769" s="223"/>
      <c r="E15769" s="227"/>
      <c r="F15769" s="230"/>
      <c r="H15769" s="220"/>
      <c r="I15769" s="223"/>
    </row>
    <row r="15770" spans="1:9">
      <c r="A15770" s="230"/>
      <c r="B15770" s="230"/>
      <c r="C15770" s="231"/>
      <c r="D15770" s="223"/>
      <c r="E15770" s="227"/>
      <c r="F15770" s="230"/>
      <c r="H15770" s="220"/>
      <c r="I15770" s="223"/>
    </row>
    <row r="15771" spans="1:9">
      <c r="A15771" s="230"/>
      <c r="B15771" s="230"/>
      <c r="C15771" s="231"/>
      <c r="D15771" s="223"/>
      <c r="E15771" s="227"/>
      <c r="F15771" s="230"/>
      <c r="H15771" s="220"/>
      <c r="I15771" s="223"/>
    </row>
    <row r="15772" spans="1:9">
      <c r="A15772" s="230"/>
      <c r="B15772" s="230"/>
      <c r="C15772" s="231"/>
      <c r="D15772" s="223"/>
      <c r="E15772" s="227"/>
      <c r="F15772" s="230"/>
      <c r="H15772" s="220"/>
      <c r="I15772" s="223"/>
    </row>
    <row r="15773" spans="1:9">
      <c r="A15773" s="230"/>
      <c r="B15773" s="230"/>
      <c r="C15773" s="231"/>
      <c r="D15773" s="223"/>
      <c r="E15773" s="227"/>
      <c r="F15773" s="230"/>
      <c r="H15773" s="220"/>
      <c r="I15773" s="223"/>
    </row>
    <row r="15774" spans="1:9">
      <c r="A15774" s="230"/>
      <c r="B15774" s="230"/>
      <c r="C15774" s="231"/>
      <c r="D15774" s="223"/>
      <c r="E15774" s="227"/>
      <c r="F15774" s="230"/>
      <c r="H15774" s="220"/>
      <c r="I15774" s="223"/>
    </row>
    <row r="15775" spans="1:9">
      <c r="A15775" s="230"/>
      <c r="B15775" s="230"/>
      <c r="C15775" s="231"/>
      <c r="D15775" s="223"/>
      <c r="E15775" s="227"/>
      <c r="F15775" s="230"/>
      <c r="H15775" s="220"/>
      <c r="I15775" s="223"/>
    </row>
    <row r="15776" spans="1:9">
      <c r="A15776" s="230"/>
      <c r="B15776" s="230"/>
      <c r="C15776" s="231"/>
      <c r="D15776" s="223"/>
      <c r="E15776" s="227"/>
      <c r="F15776" s="230"/>
      <c r="H15776" s="220"/>
      <c r="I15776" s="223"/>
    </row>
    <row r="15777" spans="1:9">
      <c r="A15777" s="230"/>
      <c r="B15777" s="230"/>
      <c r="C15777" s="231"/>
      <c r="D15777" s="223"/>
      <c r="E15777" s="227"/>
      <c r="F15777" s="230"/>
      <c r="H15777" s="220"/>
      <c r="I15777" s="223"/>
    </row>
    <row r="15778" spans="1:9">
      <c r="A15778" s="230"/>
      <c r="B15778" s="230"/>
      <c r="C15778" s="231"/>
      <c r="D15778" s="223"/>
      <c r="E15778" s="227"/>
      <c r="F15778" s="230"/>
      <c r="H15778" s="220"/>
      <c r="I15778" s="223"/>
    </row>
    <row r="15779" spans="1:9">
      <c r="A15779" s="230"/>
      <c r="B15779" s="230"/>
      <c r="C15779" s="231"/>
      <c r="D15779" s="223"/>
      <c r="E15779" s="227"/>
      <c r="F15779" s="230"/>
      <c r="H15779" s="220"/>
      <c r="I15779" s="223"/>
    </row>
    <row r="15780" spans="1:9">
      <c r="A15780" s="230"/>
      <c r="B15780" s="230"/>
      <c r="C15780" s="231"/>
      <c r="D15780" s="223"/>
      <c r="E15780" s="227"/>
      <c r="F15780" s="230"/>
      <c r="H15780" s="220"/>
      <c r="I15780" s="223"/>
    </row>
    <row r="15781" spans="1:9">
      <c r="A15781" s="230"/>
      <c r="B15781" s="230"/>
      <c r="C15781" s="231"/>
      <c r="D15781" s="223"/>
      <c r="E15781" s="227"/>
      <c r="F15781" s="230"/>
      <c r="H15781" s="220"/>
      <c r="I15781" s="223"/>
    </row>
    <row r="15782" spans="1:9">
      <c r="A15782" s="230"/>
      <c r="B15782" s="230"/>
      <c r="C15782" s="231"/>
      <c r="D15782" s="223"/>
      <c r="E15782" s="227"/>
      <c r="F15782" s="230"/>
      <c r="H15782" s="220"/>
      <c r="I15782" s="223"/>
    </row>
    <row r="15783" spans="1:9">
      <c r="A15783" s="230"/>
      <c r="B15783" s="230"/>
      <c r="C15783" s="231"/>
      <c r="D15783" s="223"/>
      <c r="E15783" s="227"/>
      <c r="F15783" s="230"/>
      <c r="H15783" s="220"/>
      <c r="I15783" s="223"/>
    </row>
    <row r="15784" spans="1:9">
      <c r="A15784" s="230"/>
      <c r="B15784" s="230"/>
      <c r="C15784" s="231"/>
      <c r="D15784" s="223"/>
      <c r="E15784" s="227"/>
      <c r="F15784" s="230"/>
      <c r="H15784" s="220"/>
      <c r="I15784" s="223"/>
    </row>
    <row r="15785" spans="1:9">
      <c r="A15785" s="230"/>
      <c r="B15785" s="230"/>
      <c r="C15785" s="231"/>
      <c r="D15785" s="223"/>
      <c r="E15785" s="227"/>
      <c r="F15785" s="230"/>
      <c r="H15785" s="220"/>
      <c r="I15785" s="223"/>
    </row>
    <row r="15786" spans="1:9">
      <c r="A15786" s="230"/>
      <c r="B15786" s="230"/>
      <c r="C15786" s="231"/>
      <c r="D15786" s="223"/>
      <c r="E15786" s="227"/>
      <c r="F15786" s="230"/>
      <c r="H15786" s="220"/>
      <c r="I15786" s="223"/>
    </row>
    <row r="15787" spans="1:9">
      <c r="A15787" s="230"/>
      <c r="B15787" s="230"/>
      <c r="C15787" s="231"/>
      <c r="D15787" s="223"/>
      <c r="E15787" s="227"/>
      <c r="F15787" s="230"/>
      <c r="H15787" s="220"/>
      <c r="I15787" s="223"/>
    </row>
    <row r="15788" spans="1:9">
      <c r="A15788" s="230"/>
      <c r="B15788" s="230"/>
      <c r="C15788" s="231"/>
      <c r="D15788" s="223"/>
      <c r="E15788" s="227"/>
      <c r="F15788" s="230"/>
      <c r="H15788" s="220"/>
      <c r="I15788" s="223"/>
    </row>
    <row r="15789" spans="1:9">
      <c r="A15789" s="230"/>
      <c r="B15789" s="230"/>
      <c r="C15789" s="231"/>
      <c r="D15789" s="223"/>
      <c r="E15789" s="227"/>
      <c r="F15789" s="230"/>
      <c r="H15789" s="220"/>
      <c r="I15789" s="223"/>
    </row>
    <row r="15790" spans="1:9">
      <c r="A15790" s="230"/>
      <c r="B15790" s="230"/>
      <c r="C15790" s="231"/>
      <c r="D15790" s="223"/>
      <c r="E15790" s="227"/>
      <c r="F15790" s="230"/>
      <c r="H15790" s="220"/>
      <c r="I15790" s="223"/>
    </row>
    <row r="15791" spans="1:9">
      <c r="A15791" s="230"/>
      <c r="B15791" s="230"/>
      <c r="C15791" s="231"/>
      <c r="D15791" s="223"/>
      <c r="E15791" s="227"/>
      <c r="F15791" s="230"/>
      <c r="H15791" s="220"/>
      <c r="I15791" s="223"/>
    </row>
    <row r="15792" spans="1:9">
      <c r="A15792" s="230"/>
      <c r="B15792" s="230"/>
      <c r="C15792" s="231"/>
      <c r="D15792" s="223"/>
      <c r="E15792" s="227"/>
      <c r="F15792" s="230"/>
      <c r="H15792" s="220"/>
      <c r="I15792" s="223"/>
    </row>
    <row r="15793" spans="1:9">
      <c r="A15793" s="230"/>
      <c r="B15793" s="230"/>
      <c r="C15793" s="231"/>
      <c r="D15793" s="223"/>
      <c r="E15793" s="227"/>
      <c r="F15793" s="230"/>
      <c r="H15793" s="220"/>
      <c r="I15793" s="223"/>
    </row>
    <row r="15794" spans="1:9">
      <c r="A15794" s="230"/>
      <c r="B15794" s="230"/>
      <c r="C15794" s="231"/>
      <c r="D15794" s="223"/>
      <c r="E15794" s="227"/>
      <c r="F15794" s="230"/>
      <c r="H15794" s="220"/>
      <c r="I15794" s="223"/>
    </row>
    <row r="15795" spans="1:9">
      <c r="A15795" s="230"/>
      <c r="B15795" s="230"/>
      <c r="C15795" s="231"/>
      <c r="D15795" s="223"/>
      <c r="E15795" s="227"/>
      <c r="F15795" s="230"/>
      <c r="H15795" s="220"/>
      <c r="I15795" s="223"/>
    </row>
    <row r="15796" spans="1:9">
      <c r="A15796" s="230"/>
      <c r="B15796" s="230"/>
      <c r="C15796" s="231"/>
      <c r="D15796" s="223"/>
      <c r="E15796" s="227"/>
      <c r="F15796" s="230"/>
      <c r="H15796" s="220"/>
      <c r="I15796" s="223"/>
    </row>
    <row r="15797" spans="1:9">
      <c r="A15797" s="230"/>
      <c r="B15797" s="230"/>
      <c r="C15797" s="231"/>
      <c r="D15797" s="223"/>
      <c r="E15797" s="227"/>
      <c r="F15797" s="230"/>
      <c r="H15797" s="220"/>
      <c r="I15797" s="223"/>
    </row>
    <row r="15798" spans="1:9">
      <c r="A15798" s="230"/>
      <c r="B15798" s="230"/>
      <c r="C15798" s="231"/>
      <c r="D15798" s="223"/>
      <c r="E15798" s="227"/>
      <c r="F15798" s="230"/>
      <c r="H15798" s="220"/>
      <c r="I15798" s="223"/>
    </row>
    <row r="15799" spans="1:9">
      <c r="A15799" s="230"/>
      <c r="B15799" s="230"/>
      <c r="C15799" s="231"/>
      <c r="D15799" s="223"/>
      <c r="E15799" s="227"/>
      <c r="F15799" s="230"/>
      <c r="H15799" s="220"/>
      <c r="I15799" s="223"/>
    </row>
    <row r="15800" spans="1:9">
      <c r="A15800" s="230"/>
      <c r="B15800" s="230"/>
      <c r="C15800" s="231"/>
      <c r="D15800" s="223"/>
      <c r="E15800" s="227"/>
      <c r="F15800" s="230"/>
      <c r="H15800" s="220"/>
      <c r="I15800" s="223"/>
    </row>
    <row r="15801" spans="1:9">
      <c r="A15801" s="230"/>
      <c r="B15801" s="230"/>
      <c r="C15801" s="231"/>
      <c r="D15801" s="223"/>
      <c r="E15801" s="227"/>
      <c r="F15801" s="230"/>
      <c r="H15801" s="220"/>
      <c r="I15801" s="223"/>
    </row>
    <row r="15802" spans="1:9">
      <c r="A15802" s="230"/>
      <c r="B15802" s="230"/>
      <c r="C15802" s="231"/>
      <c r="D15802" s="223"/>
      <c r="E15802" s="227"/>
      <c r="F15802" s="230"/>
      <c r="H15802" s="220"/>
      <c r="I15802" s="223"/>
    </row>
    <row r="15803" spans="1:9">
      <c r="A15803" s="230"/>
      <c r="B15803" s="230"/>
      <c r="C15803" s="231"/>
      <c r="D15803" s="223"/>
      <c r="E15803" s="227"/>
      <c r="F15803" s="230"/>
      <c r="H15803" s="220"/>
      <c r="I15803" s="223"/>
    </row>
    <row r="15804" spans="1:9">
      <c r="A15804" s="230"/>
      <c r="B15804" s="230"/>
      <c r="C15804" s="231"/>
      <c r="D15804" s="223"/>
      <c r="E15804" s="227"/>
      <c r="F15804" s="230"/>
      <c r="H15804" s="220"/>
      <c r="I15804" s="223"/>
    </row>
    <row r="15805" spans="1:9">
      <c r="A15805" s="230"/>
      <c r="B15805" s="230"/>
      <c r="C15805" s="231"/>
      <c r="D15805" s="223"/>
      <c r="E15805" s="227"/>
      <c r="F15805" s="230"/>
      <c r="H15805" s="220"/>
      <c r="I15805" s="223"/>
    </row>
    <row r="15806" spans="1:9">
      <c r="A15806" s="230"/>
      <c r="B15806" s="230"/>
      <c r="C15806" s="231"/>
      <c r="D15806" s="223"/>
      <c r="E15806" s="227"/>
      <c r="F15806" s="230"/>
      <c r="H15806" s="220"/>
      <c r="I15806" s="223"/>
    </row>
    <row r="15807" spans="1:9">
      <c r="A15807" s="230"/>
      <c r="B15807" s="230"/>
      <c r="C15807" s="231"/>
      <c r="D15807" s="223"/>
      <c r="E15807" s="227"/>
      <c r="F15807" s="230"/>
      <c r="H15807" s="220"/>
      <c r="I15807" s="223"/>
    </row>
    <row r="15808" spans="1:9">
      <c r="A15808" s="230"/>
      <c r="B15808" s="230"/>
      <c r="C15808" s="231"/>
      <c r="D15808" s="223"/>
      <c r="E15808" s="227"/>
      <c r="F15808" s="230"/>
      <c r="H15808" s="220"/>
      <c r="I15808" s="223"/>
    </row>
    <row r="15809" spans="1:9">
      <c r="A15809" s="230"/>
      <c r="B15809" s="230"/>
      <c r="C15809" s="231"/>
      <c r="D15809" s="223"/>
      <c r="E15809" s="227"/>
      <c r="F15809" s="230"/>
      <c r="H15809" s="220"/>
      <c r="I15809" s="223"/>
    </row>
    <row r="15810" spans="1:9">
      <c r="A15810" s="230"/>
      <c r="B15810" s="230"/>
      <c r="C15810" s="231"/>
      <c r="D15810" s="223"/>
      <c r="E15810" s="227"/>
      <c r="F15810" s="230"/>
      <c r="H15810" s="220"/>
      <c r="I15810" s="223"/>
    </row>
    <row r="15811" spans="1:9">
      <c r="A15811" s="230"/>
      <c r="B15811" s="230"/>
      <c r="C15811" s="231"/>
      <c r="D15811" s="223"/>
      <c r="E15811" s="227"/>
      <c r="F15811" s="230"/>
      <c r="H15811" s="220"/>
      <c r="I15811" s="223"/>
    </row>
    <row r="15812" spans="1:9">
      <c r="A15812" s="230"/>
      <c r="B15812" s="230"/>
      <c r="C15812" s="231"/>
      <c r="D15812" s="223"/>
      <c r="E15812" s="227"/>
      <c r="F15812" s="230"/>
      <c r="H15812" s="220"/>
      <c r="I15812" s="223"/>
    </row>
    <row r="15813" spans="1:9">
      <c r="A15813" s="230"/>
      <c r="B15813" s="230"/>
      <c r="C15813" s="231"/>
      <c r="D15813" s="223"/>
      <c r="E15813" s="227"/>
      <c r="F15813" s="230"/>
      <c r="H15813" s="220"/>
      <c r="I15813" s="223"/>
    </row>
    <row r="15814" spans="1:9">
      <c r="A15814" s="230"/>
      <c r="B15814" s="230"/>
      <c r="C15814" s="231"/>
      <c r="D15814" s="223"/>
      <c r="E15814" s="227"/>
      <c r="F15814" s="230"/>
      <c r="H15814" s="220"/>
      <c r="I15814" s="223"/>
    </row>
    <row r="15815" spans="1:9">
      <c r="A15815" s="230"/>
      <c r="B15815" s="230"/>
      <c r="C15815" s="231"/>
      <c r="D15815" s="223"/>
      <c r="E15815" s="227"/>
      <c r="F15815" s="230"/>
      <c r="H15815" s="220"/>
      <c r="I15815" s="223"/>
    </row>
    <row r="15816" spans="1:9">
      <c r="A15816" s="230"/>
      <c r="B15816" s="230"/>
      <c r="C15816" s="231"/>
      <c r="D15816" s="223"/>
      <c r="E15816" s="227"/>
      <c r="F15816" s="230"/>
      <c r="H15816" s="220"/>
      <c r="I15816" s="223"/>
    </row>
    <row r="15817" spans="1:9">
      <c r="A15817" s="230"/>
      <c r="B15817" s="230"/>
      <c r="C15817" s="231"/>
      <c r="D15817" s="223"/>
      <c r="E15817" s="227"/>
      <c r="F15817" s="230"/>
      <c r="H15817" s="220"/>
      <c r="I15817" s="223"/>
    </row>
    <row r="15818" spans="1:9">
      <c r="A15818" s="230"/>
      <c r="B15818" s="230"/>
      <c r="C15818" s="231"/>
      <c r="D15818" s="223"/>
      <c r="E15818" s="227"/>
      <c r="F15818" s="230"/>
      <c r="H15818" s="220"/>
      <c r="I15818" s="223"/>
    </row>
    <row r="15819" spans="1:9">
      <c r="A15819" s="230"/>
      <c r="B15819" s="230"/>
      <c r="C15819" s="231"/>
      <c r="D15819" s="223"/>
      <c r="E15819" s="227"/>
      <c r="F15819" s="230"/>
      <c r="H15819" s="220"/>
      <c r="I15819" s="223"/>
    </row>
    <row r="15820" spans="1:9">
      <c r="A15820" s="230"/>
      <c r="B15820" s="230"/>
      <c r="C15820" s="231"/>
      <c r="D15820" s="223"/>
      <c r="E15820" s="227"/>
      <c r="F15820" s="230"/>
      <c r="H15820" s="220"/>
      <c r="I15820" s="223"/>
    </row>
    <row r="15821" spans="1:9">
      <c r="A15821" s="230"/>
      <c r="B15821" s="230"/>
      <c r="C15821" s="231"/>
      <c r="D15821" s="223"/>
      <c r="E15821" s="227"/>
      <c r="F15821" s="230"/>
      <c r="H15821" s="220"/>
      <c r="I15821" s="223"/>
    </row>
    <row r="15822" spans="1:9">
      <c r="A15822" s="230"/>
      <c r="B15822" s="230"/>
      <c r="C15822" s="231"/>
      <c r="D15822" s="223"/>
      <c r="E15822" s="227"/>
      <c r="F15822" s="230"/>
      <c r="H15822" s="220"/>
      <c r="I15822" s="223"/>
    </row>
    <row r="15823" spans="1:9">
      <c r="A15823" s="230"/>
      <c r="B15823" s="230"/>
      <c r="C15823" s="231"/>
      <c r="D15823" s="223"/>
      <c r="E15823" s="227"/>
      <c r="F15823" s="230"/>
      <c r="H15823" s="220"/>
      <c r="I15823" s="223"/>
    </row>
    <row r="15824" spans="1:9">
      <c r="A15824" s="230"/>
      <c r="B15824" s="230"/>
      <c r="C15824" s="231"/>
      <c r="D15824" s="223"/>
      <c r="E15824" s="227"/>
      <c r="F15824" s="230"/>
      <c r="H15824" s="220"/>
      <c r="I15824" s="223"/>
    </row>
    <row r="15825" spans="1:9">
      <c r="A15825" s="230"/>
      <c r="B15825" s="230"/>
      <c r="C15825" s="231"/>
      <c r="D15825" s="223"/>
      <c r="E15825" s="227"/>
      <c r="F15825" s="230"/>
      <c r="H15825" s="220"/>
      <c r="I15825" s="223"/>
    </row>
    <row r="15826" spans="1:9">
      <c r="A15826" s="230"/>
      <c r="B15826" s="230"/>
      <c r="C15826" s="231"/>
      <c r="D15826" s="223"/>
      <c r="E15826" s="227"/>
      <c r="F15826" s="230"/>
      <c r="H15826" s="220"/>
      <c r="I15826" s="223"/>
    </row>
    <row r="15827" spans="1:9">
      <c r="A15827" s="230"/>
      <c r="B15827" s="230"/>
      <c r="C15827" s="231"/>
      <c r="D15827" s="223"/>
      <c r="E15827" s="227"/>
      <c r="F15827" s="230"/>
      <c r="H15827" s="220"/>
      <c r="I15827" s="223"/>
    </row>
    <row r="15828" spans="1:9">
      <c r="A15828" s="230"/>
      <c r="B15828" s="230"/>
      <c r="C15828" s="231"/>
      <c r="D15828" s="223"/>
      <c r="E15828" s="227"/>
      <c r="F15828" s="230"/>
      <c r="H15828" s="220"/>
      <c r="I15828" s="223"/>
    </row>
    <row r="15829" spans="1:9">
      <c r="A15829" s="230"/>
      <c r="B15829" s="230"/>
      <c r="C15829" s="231"/>
      <c r="D15829" s="223"/>
      <c r="E15829" s="227"/>
      <c r="F15829" s="230"/>
      <c r="H15829" s="220"/>
      <c r="I15829" s="223"/>
    </row>
    <row r="15830" spans="1:9">
      <c r="A15830" s="230"/>
      <c r="B15830" s="230"/>
      <c r="C15830" s="231"/>
      <c r="D15830" s="223"/>
      <c r="E15830" s="227"/>
      <c r="F15830" s="230"/>
      <c r="H15830" s="220"/>
      <c r="I15830" s="223"/>
    </row>
    <row r="15831" spans="1:9">
      <c r="A15831" s="230"/>
      <c r="B15831" s="230"/>
      <c r="C15831" s="231"/>
      <c r="D15831" s="223"/>
      <c r="E15831" s="227"/>
      <c r="F15831" s="230"/>
      <c r="H15831" s="220"/>
      <c r="I15831" s="223"/>
    </row>
    <row r="15832" spans="1:9">
      <c r="A15832" s="230"/>
      <c r="B15832" s="230"/>
      <c r="C15832" s="231"/>
      <c r="D15832" s="223"/>
      <c r="E15832" s="227"/>
      <c r="F15832" s="230"/>
      <c r="H15832" s="220"/>
      <c r="I15832" s="223"/>
    </row>
    <row r="15833" spans="1:9">
      <c r="A15833" s="230"/>
      <c r="B15833" s="230"/>
      <c r="C15833" s="231"/>
      <c r="D15833" s="223"/>
      <c r="E15833" s="227"/>
      <c r="F15833" s="230"/>
      <c r="H15833" s="220"/>
      <c r="I15833" s="223"/>
    </row>
    <row r="15834" spans="1:9">
      <c r="A15834" s="230"/>
      <c r="B15834" s="230"/>
      <c r="C15834" s="231"/>
      <c r="D15834" s="223"/>
      <c r="E15834" s="227"/>
      <c r="F15834" s="230"/>
      <c r="H15834" s="220"/>
      <c r="I15834" s="223"/>
    </row>
    <row r="15835" spans="1:9">
      <c r="A15835" s="230"/>
      <c r="B15835" s="230"/>
      <c r="C15835" s="231"/>
      <c r="D15835" s="223"/>
      <c r="E15835" s="227"/>
      <c r="F15835" s="230"/>
      <c r="H15835" s="220"/>
      <c r="I15835" s="223"/>
    </row>
    <row r="15836" spans="1:9">
      <c r="A15836" s="230"/>
      <c r="B15836" s="230"/>
      <c r="C15836" s="231"/>
      <c r="D15836" s="223"/>
      <c r="E15836" s="227"/>
      <c r="F15836" s="230"/>
      <c r="H15836" s="220"/>
      <c r="I15836" s="223"/>
    </row>
    <row r="15837" spans="1:9">
      <c r="A15837" s="230"/>
      <c r="B15837" s="230"/>
      <c r="C15837" s="231"/>
      <c r="D15837" s="223"/>
      <c r="E15837" s="227"/>
      <c r="F15837" s="230"/>
      <c r="H15837" s="220"/>
      <c r="I15837" s="223"/>
    </row>
    <row r="15838" spans="1:9">
      <c r="A15838" s="230"/>
      <c r="B15838" s="230"/>
      <c r="C15838" s="231"/>
      <c r="D15838" s="223"/>
      <c r="E15838" s="227"/>
      <c r="F15838" s="230"/>
      <c r="H15838" s="220"/>
      <c r="I15838" s="223"/>
    </row>
    <row r="15839" spans="1:9">
      <c r="A15839" s="230"/>
      <c r="B15839" s="230"/>
      <c r="C15839" s="231"/>
      <c r="D15839" s="223"/>
      <c r="E15839" s="227"/>
      <c r="F15839" s="230"/>
      <c r="H15839" s="220"/>
      <c r="I15839" s="223"/>
    </row>
    <row r="15840" spans="1:9">
      <c r="A15840" s="230"/>
      <c r="B15840" s="230"/>
      <c r="C15840" s="231"/>
      <c r="D15840" s="223"/>
      <c r="E15840" s="227"/>
      <c r="F15840" s="230"/>
      <c r="H15840" s="220"/>
      <c r="I15840" s="223"/>
    </row>
    <row r="15841" spans="1:9">
      <c r="A15841" s="230"/>
      <c r="B15841" s="230"/>
      <c r="C15841" s="231"/>
      <c r="D15841" s="223"/>
      <c r="E15841" s="227"/>
      <c r="F15841" s="230"/>
      <c r="H15841" s="220"/>
      <c r="I15841" s="223"/>
    </row>
    <row r="15842" spans="1:9">
      <c r="A15842" s="230"/>
      <c r="B15842" s="230"/>
      <c r="C15842" s="231"/>
      <c r="D15842" s="223"/>
      <c r="E15842" s="227"/>
      <c r="F15842" s="230"/>
      <c r="H15842" s="220"/>
      <c r="I15842" s="223"/>
    </row>
    <row r="15843" spans="1:9">
      <c r="A15843" s="230"/>
      <c r="B15843" s="230"/>
      <c r="C15843" s="231"/>
      <c r="D15843" s="223"/>
      <c r="E15843" s="227"/>
      <c r="F15843" s="230"/>
      <c r="H15843" s="220"/>
      <c r="I15843" s="223"/>
    </row>
    <row r="15844" spans="1:9">
      <c r="A15844" s="230"/>
      <c r="B15844" s="230"/>
      <c r="C15844" s="231"/>
      <c r="D15844" s="223"/>
      <c r="E15844" s="227"/>
      <c r="F15844" s="230"/>
      <c r="H15844" s="220"/>
      <c r="I15844" s="223"/>
    </row>
    <row r="15845" spans="1:9">
      <c r="A15845" s="230"/>
      <c r="B15845" s="230"/>
      <c r="C15845" s="231"/>
      <c r="D15845" s="223"/>
      <c r="E15845" s="227"/>
      <c r="F15845" s="230"/>
      <c r="H15845" s="220"/>
      <c r="I15845" s="223"/>
    </row>
    <row r="15846" spans="1:9">
      <c r="A15846" s="230"/>
      <c r="B15846" s="230"/>
      <c r="C15846" s="231"/>
      <c r="D15846" s="223"/>
      <c r="E15846" s="227"/>
      <c r="F15846" s="230"/>
      <c r="H15846" s="220"/>
      <c r="I15846" s="223"/>
    </row>
    <row r="15847" spans="1:9">
      <c r="A15847" s="230"/>
      <c r="B15847" s="230"/>
      <c r="C15847" s="231"/>
      <c r="D15847" s="223"/>
      <c r="E15847" s="227"/>
      <c r="F15847" s="230"/>
      <c r="H15847" s="220"/>
      <c r="I15847" s="223"/>
    </row>
    <row r="15848" spans="1:9">
      <c r="A15848" s="230"/>
      <c r="B15848" s="230"/>
      <c r="C15848" s="231"/>
      <c r="D15848" s="223"/>
      <c r="E15848" s="227"/>
      <c r="F15848" s="230"/>
      <c r="H15848" s="220"/>
      <c r="I15848" s="223"/>
    </row>
    <row r="15849" spans="1:9">
      <c r="A15849" s="230"/>
      <c r="B15849" s="230"/>
      <c r="C15849" s="231"/>
      <c r="D15849" s="223"/>
      <c r="E15849" s="227"/>
      <c r="F15849" s="230"/>
      <c r="H15849" s="220"/>
      <c r="I15849" s="223"/>
    </row>
    <row r="15850" spans="1:9">
      <c r="A15850" s="230"/>
      <c r="B15850" s="230"/>
      <c r="C15850" s="231"/>
      <c r="D15850" s="223"/>
      <c r="E15850" s="227"/>
      <c r="F15850" s="230"/>
      <c r="H15850" s="220"/>
      <c r="I15850" s="223"/>
    </row>
    <row r="15851" spans="1:9">
      <c r="A15851" s="230"/>
      <c r="B15851" s="230"/>
      <c r="C15851" s="231"/>
      <c r="D15851" s="223"/>
      <c r="E15851" s="227"/>
      <c r="F15851" s="230"/>
      <c r="H15851" s="220"/>
      <c r="I15851" s="223"/>
    </row>
    <row r="15852" spans="1:9">
      <c r="A15852" s="230"/>
      <c r="B15852" s="230"/>
      <c r="C15852" s="231"/>
      <c r="D15852" s="223"/>
      <c r="E15852" s="227"/>
      <c r="F15852" s="230"/>
      <c r="H15852" s="220"/>
      <c r="I15852" s="223"/>
    </row>
    <row r="15853" spans="1:9">
      <c r="A15853" s="230"/>
      <c r="B15853" s="230"/>
      <c r="C15853" s="231"/>
      <c r="D15853" s="223"/>
      <c r="E15853" s="227"/>
      <c r="F15853" s="230"/>
      <c r="H15853" s="220"/>
      <c r="I15853" s="223"/>
    </row>
    <row r="15854" spans="1:9">
      <c r="A15854" s="230"/>
      <c r="B15854" s="230"/>
      <c r="C15854" s="231"/>
      <c r="D15854" s="223"/>
      <c r="E15854" s="227"/>
      <c r="F15854" s="230"/>
      <c r="H15854" s="220"/>
      <c r="I15854" s="223"/>
    </row>
    <row r="15855" spans="1:9">
      <c r="A15855" s="230"/>
      <c r="B15855" s="230"/>
      <c r="C15855" s="231"/>
      <c r="D15855" s="223"/>
      <c r="E15855" s="227"/>
      <c r="F15855" s="230"/>
      <c r="H15855" s="220"/>
      <c r="I15855" s="223"/>
    </row>
    <row r="15856" spans="1:9">
      <c r="A15856" s="230"/>
      <c r="B15856" s="230"/>
      <c r="C15856" s="231"/>
      <c r="D15856" s="223"/>
      <c r="E15856" s="227"/>
      <c r="F15856" s="230"/>
      <c r="H15856" s="220"/>
      <c r="I15856" s="223"/>
    </row>
    <row r="15857" spans="1:9">
      <c r="A15857" s="230"/>
      <c r="B15857" s="230"/>
      <c r="C15857" s="231"/>
      <c r="D15857" s="223"/>
      <c r="E15857" s="227"/>
      <c r="F15857" s="230"/>
      <c r="H15857" s="220"/>
      <c r="I15857" s="223"/>
    </row>
    <row r="15858" spans="1:9">
      <c r="A15858" s="230"/>
      <c r="B15858" s="230"/>
      <c r="C15858" s="231"/>
      <c r="D15858" s="223"/>
      <c r="E15858" s="227"/>
      <c r="F15858" s="230"/>
      <c r="H15858" s="220"/>
      <c r="I15858" s="223"/>
    </row>
    <row r="15859" spans="1:9">
      <c r="A15859" s="230"/>
      <c r="B15859" s="230"/>
      <c r="C15859" s="231"/>
      <c r="D15859" s="223"/>
      <c r="E15859" s="227"/>
      <c r="F15859" s="230"/>
      <c r="H15859" s="220"/>
      <c r="I15859" s="223"/>
    </row>
    <row r="15860" spans="1:9">
      <c r="A15860" s="230"/>
      <c r="B15860" s="230"/>
      <c r="C15860" s="231"/>
      <c r="D15860" s="223"/>
      <c r="E15860" s="227"/>
      <c r="F15860" s="230"/>
      <c r="H15860" s="220"/>
      <c r="I15860" s="223"/>
    </row>
    <row r="15861" spans="1:9">
      <c r="A15861" s="230"/>
      <c r="B15861" s="230"/>
      <c r="C15861" s="231"/>
      <c r="D15861" s="223"/>
      <c r="E15861" s="227"/>
      <c r="F15861" s="230"/>
      <c r="H15861" s="220"/>
      <c r="I15861" s="223"/>
    </row>
    <row r="15862" spans="1:9">
      <c r="A15862" s="230"/>
      <c r="B15862" s="230"/>
      <c r="C15862" s="231"/>
      <c r="D15862" s="223"/>
      <c r="E15862" s="227"/>
      <c r="F15862" s="230"/>
      <c r="H15862" s="220"/>
      <c r="I15862" s="223"/>
    </row>
    <row r="15863" spans="1:9">
      <c r="A15863" s="230"/>
      <c r="B15863" s="230"/>
      <c r="C15863" s="231"/>
      <c r="D15863" s="223"/>
      <c r="E15863" s="227"/>
      <c r="F15863" s="230"/>
      <c r="H15863" s="220"/>
      <c r="I15863" s="223"/>
    </row>
    <row r="15864" spans="1:9">
      <c r="A15864" s="230"/>
      <c r="B15864" s="230"/>
      <c r="C15864" s="231"/>
      <c r="D15864" s="223"/>
      <c r="E15864" s="227"/>
      <c r="F15864" s="230"/>
      <c r="H15864" s="220"/>
      <c r="I15864" s="223"/>
    </row>
    <row r="15865" spans="1:9">
      <c r="A15865" s="230"/>
      <c r="B15865" s="230"/>
      <c r="C15865" s="231"/>
      <c r="D15865" s="223"/>
      <c r="E15865" s="227"/>
      <c r="F15865" s="230"/>
      <c r="H15865" s="220"/>
      <c r="I15865" s="223"/>
    </row>
    <row r="15866" spans="1:9">
      <c r="A15866" s="230"/>
      <c r="B15866" s="230"/>
      <c r="C15866" s="231"/>
      <c r="D15866" s="223"/>
      <c r="E15866" s="227"/>
      <c r="F15866" s="230"/>
      <c r="H15866" s="220"/>
      <c r="I15866" s="223"/>
    </row>
    <row r="15867" spans="1:9">
      <c r="A15867" s="230"/>
      <c r="B15867" s="230"/>
      <c r="C15867" s="231"/>
      <c r="D15867" s="223"/>
      <c r="E15867" s="227"/>
      <c r="F15867" s="230"/>
      <c r="H15867" s="220"/>
      <c r="I15867" s="223"/>
    </row>
    <row r="15868" spans="1:9">
      <c r="A15868" s="230"/>
      <c r="B15868" s="230"/>
      <c r="C15868" s="231"/>
      <c r="D15868" s="223"/>
      <c r="E15868" s="227"/>
      <c r="F15868" s="230"/>
      <c r="H15868" s="220"/>
      <c r="I15868" s="223"/>
    </row>
    <row r="15869" spans="1:9">
      <c r="A15869" s="230"/>
      <c r="B15869" s="230"/>
      <c r="C15869" s="231"/>
      <c r="D15869" s="223"/>
      <c r="E15869" s="227"/>
      <c r="F15869" s="230"/>
      <c r="H15869" s="220"/>
      <c r="I15869" s="223"/>
    </row>
    <row r="15870" spans="1:9">
      <c r="A15870" s="230"/>
      <c r="B15870" s="230"/>
      <c r="C15870" s="231"/>
      <c r="D15870" s="223"/>
      <c r="E15870" s="227"/>
      <c r="F15870" s="230"/>
      <c r="H15870" s="220"/>
      <c r="I15870" s="223"/>
    </row>
    <row r="15871" spans="1:9">
      <c r="A15871" s="230"/>
      <c r="B15871" s="230"/>
      <c r="C15871" s="231"/>
      <c r="D15871" s="223"/>
      <c r="E15871" s="227"/>
      <c r="F15871" s="230"/>
      <c r="H15871" s="220"/>
      <c r="I15871" s="223"/>
    </row>
    <row r="15872" spans="1:9">
      <c r="A15872" s="230"/>
      <c r="B15872" s="230"/>
      <c r="C15872" s="231"/>
      <c r="D15872" s="223"/>
      <c r="E15872" s="227"/>
      <c r="F15872" s="230"/>
      <c r="H15872" s="220"/>
      <c r="I15872" s="223"/>
    </row>
    <row r="15873" spans="1:9">
      <c r="A15873" s="230"/>
      <c r="B15873" s="230"/>
      <c r="C15873" s="231"/>
      <c r="D15873" s="223"/>
      <c r="E15873" s="227"/>
      <c r="F15873" s="230"/>
      <c r="H15873" s="220"/>
      <c r="I15873" s="223"/>
    </row>
    <row r="15874" spans="1:9">
      <c r="A15874" s="230"/>
      <c r="B15874" s="230"/>
      <c r="C15874" s="231"/>
      <c r="D15874" s="223"/>
      <c r="E15874" s="227"/>
      <c r="F15874" s="230"/>
      <c r="H15874" s="220"/>
      <c r="I15874" s="223"/>
    </row>
    <row r="15875" spans="1:9">
      <c r="A15875" s="230"/>
      <c r="B15875" s="230"/>
      <c r="C15875" s="231"/>
      <c r="D15875" s="223"/>
      <c r="E15875" s="227"/>
      <c r="F15875" s="230"/>
      <c r="H15875" s="220"/>
      <c r="I15875" s="223"/>
    </row>
    <row r="15876" spans="1:9">
      <c r="A15876" s="230"/>
      <c r="B15876" s="230"/>
      <c r="C15876" s="231"/>
      <c r="D15876" s="223"/>
      <c r="E15876" s="227"/>
      <c r="F15876" s="230"/>
      <c r="H15876" s="220"/>
      <c r="I15876" s="223"/>
    </row>
    <row r="15877" spans="1:9">
      <c r="A15877" s="230"/>
      <c r="B15877" s="230"/>
      <c r="C15877" s="231"/>
      <c r="D15877" s="223"/>
      <c r="E15877" s="227"/>
      <c r="F15877" s="230"/>
      <c r="H15877" s="220"/>
      <c r="I15877" s="223"/>
    </row>
    <row r="15878" spans="1:9">
      <c r="A15878" s="230"/>
      <c r="B15878" s="230"/>
      <c r="C15878" s="231"/>
      <c r="D15878" s="223"/>
      <c r="E15878" s="227"/>
      <c r="F15878" s="230"/>
      <c r="H15878" s="220"/>
      <c r="I15878" s="223"/>
    </row>
    <row r="15879" spans="1:9">
      <c r="A15879" s="230"/>
      <c r="B15879" s="230"/>
      <c r="C15879" s="231"/>
      <c r="D15879" s="223"/>
      <c r="E15879" s="227"/>
      <c r="F15879" s="230"/>
      <c r="H15879" s="220"/>
      <c r="I15879" s="223"/>
    </row>
    <row r="15880" spans="1:9">
      <c r="A15880" s="230"/>
      <c r="B15880" s="230"/>
      <c r="C15880" s="231"/>
      <c r="D15880" s="223"/>
      <c r="E15880" s="227"/>
      <c r="F15880" s="230"/>
      <c r="H15880" s="220"/>
      <c r="I15880" s="223"/>
    </row>
    <row r="15881" spans="1:9">
      <c r="A15881" s="230"/>
      <c r="B15881" s="230"/>
      <c r="C15881" s="231"/>
      <c r="D15881" s="223"/>
      <c r="E15881" s="227"/>
      <c r="F15881" s="230"/>
      <c r="H15881" s="220"/>
      <c r="I15881" s="223"/>
    </row>
    <row r="15882" spans="1:9">
      <c r="A15882" s="230"/>
      <c r="B15882" s="230"/>
      <c r="C15882" s="231"/>
      <c r="D15882" s="223"/>
      <c r="E15882" s="227"/>
      <c r="F15882" s="230"/>
      <c r="H15882" s="220"/>
      <c r="I15882" s="223"/>
    </row>
    <row r="15883" spans="1:9">
      <c r="A15883" s="230"/>
      <c r="B15883" s="230"/>
      <c r="C15883" s="231"/>
      <c r="D15883" s="223"/>
      <c r="E15883" s="227"/>
      <c r="F15883" s="230"/>
      <c r="H15883" s="220"/>
      <c r="I15883" s="223"/>
    </row>
    <row r="15884" spans="1:9">
      <c r="A15884" s="230"/>
      <c r="B15884" s="230"/>
      <c r="C15884" s="231"/>
      <c r="D15884" s="223"/>
      <c r="E15884" s="227"/>
      <c r="F15884" s="230"/>
      <c r="H15884" s="220"/>
      <c r="I15884" s="223"/>
    </row>
    <row r="15885" spans="1:9">
      <c r="A15885" s="230"/>
      <c r="B15885" s="230"/>
      <c r="C15885" s="231"/>
      <c r="D15885" s="223"/>
      <c r="E15885" s="227"/>
      <c r="F15885" s="230"/>
      <c r="H15885" s="220"/>
      <c r="I15885" s="223"/>
    </row>
    <row r="15886" spans="1:9">
      <c r="A15886" s="230"/>
      <c r="B15886" s="230"/>
      <c r="C15886" s="231"/>
      <c r="D15886" s="223"/>
      <c r="E15886" s="227"/>
      <c r="F15886" s="230"/>
      <c r="H15886" s="220"/>
      <c r="I15886" s="223"/>
    </row>
    <row r="15887" spans="1:9">
      <c r="A15887" s="230"/>
      <c r="B15887" s="230"/>
      <c r="C15887" s="231"/>
      <c r="D15887" s="223"/>
      <c r="E15887" s="227"/>
      <c r="F15887" s="230"/>
      <c r="H15887" s="220"/>
      <c r="I15887" s="223"/>
    </row>
    <row r="15888" spans="1:9">
      <c r="A15888" s="230"/>
      <c r="B15888" s="230"/>
      <c r="C15888" s="231"/>
      <c r="D15888" s="223"/>
      <c r="E15888" s="227"/>
      <c r="F15888" s="230"/>
      <c r="H15888" s="220"/>
      <c r="I15888" s="223"/>
    </row>
    <row r="15889" spans="1:9">
      <c r="A15889" s="230"/>
      <c r="B15889" s="230"/>
      <c r="C15889" s="231"/>
      <c r="D15889" s="223"/>
      <c r="E15889" s="227"/>
      <c r="F15889" s="230"/>
      <c r="H15889" s="220"/>
      <c r="I15889" s="223"/>
    </row>
    <row r="15890" spans="1:9">
      <c r="A15890" s="230"/>
      <c r="B15890" s="230"/>
      <c r="C15890" s="231"/>
      <c r="D15890" s="223"/>
      <c r="E15890" s="227"/>
      <c r="F15890" s="230"/>
      <c r="H15890" s="220"/>
      <c r="I15890" s="223"/>
    </row>
    <row r="15891" spans="1:9">
      <c r="A15891" s="230"/>
      <c r="B15891" s="230"/>
      <c r="C15891" s="231"/>
      <c r="D15891" s="223"/>
      <c r="E15891" s="227"/>
      <c r="F15891" s="230"/>
      <c r="H15891" s="220"/>
      <c r="I15891" s="223"/>
    </row>
    <row r="15892" spans="1:9">
      <c r="A15892" s="230"/>
      <c r="B15892" s="230"/>
      <c r="C15892" s="231"/>
      <c r="D15892" s="223"/>
      <c r="E15892" s="227"/>
      <c r="F15892" s="230"/>
      <c r="H15892" s="220"/>
      <c r="I15892" s="223"/>
    </row>
    <row r="15893" spans="1:9">
      <c r="A15893" s="230"/>
      <c r="B15893" s="230"/>
      <c r="C15893" s="231"/>
      <c r="D15893" s="223"/>
      <c r="E15893" s="227"/>
      <c r="F15893" s="230"/>
      <c r="H15893" s="220"/>
      <c r="I15893" s="223"/>
    </row>
    <row r="15894" spans="1:9">
      <c r="A15894" s="230"/>
      <c r="B15894" s="230"/>
      <c r="C15894" s="231"/>
      <c r="D15894" s="223"/>
      <c r="E15894" s="227"/>
      <c r="F15894" s="230"/>
      <c r="H15894" s="220"/>
      <c r="I15894" s="223"/>
    </row>
    <row r="15895" spans="1:9">
      <c r="A15895" s="230"/>
      <c r="B15895" s="230"/>
      <c r="C15895" s="231"/>
      <c r="D15895" s="223"/>
      <c r="E15895" s="227"/>
      <c r="F15895" s="230"/>
      <c r="H15895" s="220"/>
      <c r="I15895" s="223"/>
    </row>
    <row r="15896" spans="1:9">
      <c r="A15896" s="230"/>
      <c r="B15896" s="230"/>
      <c r="C15896" s="231"/>
      <c r="D15896" s="223"/>
      <c r="E15896" s="227"/>
      <c r="F15896" s="230"/>
      <c r="H15896" s="220"/>
      <c r="I15896" s="223"/>
    </row>
    <row r="15897" spans="1:9">
      <c r="A15897" s="230"/>
      <c r="B15897" s="230"/>
      <c r="C15897" s="231"/>
      <c r="D15897" s="223"/>
      <c r="E15897" s="227"/>
      <c r="F15897" s="230"/>
      <c r="H15897" s="220"/>
      <c r="I15897" s="223"/>
    </row>
    <row r="15898" spans="1:9">
      <c r="A15898" s="230"/>
      <c r="B15898" s="230"/>
      <c r="C15898" s="231"/>
      <c r="D15898" s="223"/>
      <c r="E15898" s="227"/>
      <c r="F15898" s="230"/>
      <c r="H15898" s="220"/>
      <c r="I15898" s="223"/>
    </row>
    <row r="15899" spans="1:9">
      <c r="A15899" s="230"/>
      <c r="B15899" s="230"/>
      <c r="C15899" s="231"/>
      <c r="D15899" s="223"/>
      <c r="E15899" s="227"/>
      <c r="F15899" s="230"/>
      <c r="H15899" s="220"/>
      <c r="I15899" s="223"/>
    </row>
    <row r="15900" spans="1:9">
      <c r="A15900" s="230"/>
      <c r="B15900" s="230"/>
      <c r="C15900" s="231"/>
      <c r="D15900" s="223"/>
      <c r="E15900" s="227"/>
      <c r="F15900" s="230"/>
      <c r="H15900" s="220"/>
      <c r="I15900" s="223"/>
    </row>
    <row r="15901" spans="1:9">
      <c r="A15901" s="230"/>
      <c r="B15901" s="230"/>
      <c r="C15901" s="231"/>
      <c r="D15901" s="223"/>
      <c r="E15901" s="227"/>
      <c r="F15901" s="230"/>
      <c r="H15901" s="220"/>
      <c r="I15901" s="223"/>
    </row>
    <row r="15902" spans="1:9">
      <c r="A15902" s="230"/>
      <c r="B15902" s="230"/>
      <c r="C15902" s="231"/>
      <c r="D15902" s="223"/>
      <c r="E15902" s="227"/>
      <c r="F15902" s="230"/>
      <c r="H15902" s="220"/>
      <c r="I15902" s="223"/>
    </row>
    <row r="15903" spans="1:9">
      <c r="A15903" s="230"/>
      <c r="B15903" s="230"/>
      <c r="C15903" s="231"/>
      <c r="D15903" s="223"/>
      <c r="E15903" s="227"/>
      <c r="F15903" s="230"/>
      <c r="H15903" s="220"/>
      <c r="I15903" s="223"/>
    </row>
    <row r="15904" spans="1:9">
      <c r="A15904" s="230"/>
      <c r="B15904" s="230"/>
      <c r="C15904" s="231"/>
      <c r="D15904" s="223"/>
      <c r="E15904" s="227"/>
      <c r="F15904" s="230"/>
      <c r="H15904" s="220"/>
      <c r="I15904" s="223"/>
    </row>
    <row r="15905" spans="1:9">
      <c r="A15905" s="230"/>
      <c r="B15905" s="230"/>
      <c r="C15905" s="231"/>
      <c r="D15905" s="223"/>
      <c r="E15905" s="227"/>
      <c r="F15905" s="230"/>
      <c r="H15905" s="220"/>
      <c r="I15905" s="223"/>
    </row>
    <row r="15906" spans="1:9">
      <c r="A15906" s="230"/>
      <c r="B15906" s="230"/>
      <c r="C15906" s="231"/>
      <c r="D15906" s="223"/>
      <c r="E15906" s="227"/>
      <c r="F15906" s="230"/>
      <c r="H15906" s="220"/>
      <c r="I15906" s="223"/>
    </row>
    <row r="15907" spans="1:9">
      <c r="A15907" s="230"/>
      <c r="B15907" s="230"/>
      <c r="C15907" s="231"/>
      <c r="D15907" s="223"/>
      <c r="E15907" s="227"/>
      <c r="F15907" s="230"/>
      <c r="H15907" s="220"/>
      <c r="I15907" s="223"/>
    </row>
    <row r="15908" spans="1:9">
      <c r="A15908" s="230"/>
      <c r="B15908" s="230"/>
      <c r="C15908" s="231"/>
      <c r="D15908" s="223"/>
      <c r="E15908" s="227"/>
      <c r="F15908" s="230"/>
      <c r="H15908" s="220"/>
      <c r="I15908" s="223"/>
    </row>
    <row r="15909" spans="1:9">
      <c r="A15909" s="230"/>
      <c r="B15909" s="230"/>
      <c r="C15909" s="231"/>
      <c r="D15909" s="223"/>
      <c r="E15909" s="227"/>
      <c r="F15909" s="230"/>
      <c r="H15909" s="220"/>
      <c r="I15909" s="223"/>
    </row>
    <row r="15910" spans="1:9">
      <c r="A15910" s="230"/>
      <c r="B15910" s="230"/>
      <c r="C15910" s="231"/>
      <c r="D15910" s="223"/>
      <c r="E15910" s="227"/>
      <c r="F15910" s="230"/>
      <c r="H15910" s="220"/>
      <c r="I15910" s="223"/>
    </row>
    <row r="15911" spans="1:9">
      <c r="A15911" s="230"/>
      <c r="B15911" s="230"/>
      <c r="C15911" s="231"/>
      <c r="D15911" s="223"/>
      <c r="E15911" s="227"/>
      <c r="F15911" s="230"/>
      <c r="H15911" s="220"/>
      <c r="I15911" s="223"/>
    </row>
    <row r="15912" spans="1:9">
      <c r="A15912" s="230"/>
      <c r="B15912" s="230"/>
      <c r="C15912" s="231"/>
      <c r="D15912" s="223"/>
      <c r="E15912" s="227"/>
      <c r="F15912" s="230"/>
      <c r="H15912" s="220"/>
      <c r="I15912" s="223"/>
    </row>
    <row r="15913" spans="1:9">
      <c r="A15913" s="230"/>
      <c r="B15913" s="230"/>
      <c r="C15913" s="231"/>
      <c r="D15913" s="223"/>
      <c r="E15913" s="227"/>
      <c r="F15913" s="230"/>
      <c r="H15913" s="220"/>
      <c r="I15913" s="223"/>
    </row>
    <row r="15914" spans="1:9">
      <c r="A15914" s="230"/>
      <c r="B15914" s="230"/>
      <c r="C15914" s="231"/>
      <c r="D15914" s="223"/>
      <c r="E15914" s="227"/>
      <c r="F15914" s="230"/>
      <c r="H15914" s="220"/>
      <c r="I15914" s="223"/>
    </row>
    <row r="15915" spans="1:9">
      <c r="A15915" s="230"/>
      <c r="B15915" s="230"/>
      <c r="C15915" s="231"/>
      <c r="D15915" s="223"/>
      <c r="E15915" s="227"/>
      <c r="F15915" s="230"/>
      <c r="H15915" s="220"/>
      <c r="I15915" s="223"/>
    </row>
    <row r="15916" spans="1:9">
      <c r="A15916" s="230"/>
      <c r="B15916" s="230"/>
      <c r="C15916" s="231"/>
      <c r="D15916" s="223"/>
      <c r="E15916" s="227"/>
      <c r="F15916" s="230"/>
      <c r="H15916" s="220"/>
      <c r="I15916" s="223"/>
    </row>
    <row r="15917" spans="1:9">
      <c r="A15917" s="230"/>
      <c r="B15917" s="230"/>
      <c r="C15917" s="231"/>
      <c r="D15917" s="223"/>
      <c r="E15917" s="227"/>
      <c r="F15917" s="230"/>
      <c r="H15917" s="220"/>
      <c r="I15917" s="223"/>
    </row>
    <row r="15918" spans="1:9">
      <c r="A15918" s="230"/>
      <c r="B15918" s="230"/>
      <c r="C15918" s="231"/>
      <c r="D15918" s="223"/>
      <c r="E15918" s="227"/>
      <c r="F15918" s="230"/>
      <c r="H15918" s="220"/>
      <c r="I15918" s="223"/>
    </row>
    <row r="15919" spans="1:9">
      <c r="A15919" s="230"/>
      <c r="B15919" s="230"/>
      <c r="C15919" s="231"/>
      <c r="D15919" s="223"/>
      <c r="E15919" s="227"/>
      <c r="F15919" s="230"/>
      <c r="H15919" s="220"/>
      <c r="I15919" s="223"/>
    </row>
    <row r="15920" spans="1:9">
      <c r="A15920" s="230"/>
      <c r="B15920" s="230"/>
      <c r="C15920" s="231"/>
      <c r="D15920" s="223"/>
      <c r="E15920" s="227"/>
      <c r="F15920" s="230"/>
      <c r="H15920" s="220"/>
      <c r="I15920" s="223"/>
    </row>
    <row r="15921" spans="1:9">
      <c r="A15921" s="230"/>
      <c r="B15921" s="230"/>
      <c r="C15921" s="231"/>
      <c r="D15921" s="223"/>
      <c r="E15921" s="227"/>
      <c r="F15921" s="230"/>
      <c r="H15921" s="220"/>
      <c r="I15921" s="223"/>
    </row>
    <row r="15922" spans="1:9">
      <c r="A15922" s="230"/>
      <c r="B15922" s="230"/>
      <c r="C15922" s="231"/>
      <c r="D15922" s="223"/>
      <c r="E15922" s="227"/>
      <c r="F15922" s="230"/>
      <c r="H15922" s="220"/>
      <c r="I15922" s="223"/>
    </row>
    <row r="15923" spans="1:9">
      <c r="A15923" s="230"/>
      <c r="B15923" s="230"/>
      <c r="C15923" s="231"/>
      <c r="D15923" s="223"/>
      <c r="E15923" s="227"/>
      <c r="F15923" s="230"/>
      <c r="H15923" s="220"/>
      <c r="I15923" s="223"/>
    </row>
    <row r="15924" spans="1:9">
      <c r="A15924" s="230"/>
      <c r="B15924" s="230"/>
      <c r="C15924" s="231"/>
      <c r="D15924" s="223"/>
      <c r="E15924" s="227"/>
      <c r="F15924" s="230"/>
      <c r="H15924" s="220"/>
      <c r="I15924" s="223"/>
    </row>
    <row r="15925" spans="1:9">
      <c r="A15925" s="230"/>
      <c r="B15925" s="230"/>
      <c r="C15925" s="231"/>
      <c r="D15925" s="223"/>
      <c r="E15925" s="227"/>
      <c r="F15925" s="230"/>
      <c r="H15925" s="220"/>
      <c r="I15925" s="223"/>
    </row>
    <row r="15926" spans="1:9">
      <c r="A15926" s="230"/>
      <c r="B15926" s="230"/>
      <c r="C15926" s="231"/>
      <c r="D15926" s="223"/>
      <c r="E15926" s="227"/>
      <c r="F15926" s="230"/>
      <c r="H15926" s="220"/>
      <c r="I15926" s="223"/>
    </row>
    <row r="15927" spans="1:9">
      <c r="A15927" s="230"/>
      <c r="B15927" s="230"/>
      <c r="C15927" s="231"/>
      <c r="D15927" s="223"/>
      <c r="E15927" s="227"/>
      <c r="F15927" s="230"/>
      <c r="H15927" s="220"/>
      <c r="I15927" s="223"/>
    </row>
    <row r="15928" spans="1:9">
      <c r="A15928" s="230"/>
      <c r="B15928" s="230"/>
      <c r="C15928" s="231"/>
      <c r="D15928" s="223"/>
      <c r="E15928" s="227"/>
      <c r="F15928" s="230"/>
      <c r="H15928" s="220"/>
      <c r="I15928" s="223"/>
    </row>
    <row r="15929" spans="1:9">
      <c r="A15929" s="230"/>
      <c r="B15929" s="230"/>
      <c r="C15929" s="231"/>
      <c r="D15929" s="223"/>
      <c r="E15929" s="227"/>
      <c r="F15929" s="230"/>
      <c r="H15929" s="220"/>
      <c r="I15929" s="223"/>
    </row>
    <row r="15930" spans="1:9">
      <c r="A15930" s="230"/>
      <c r="B15930" s="230"/>
      <c r="C15930" s="231"/>
      <c r="D15930" s="223"/>
      <c r="E15930" s="227"/>
      <c r="F15930" s="230"/>
      <c r="H15930" s="220"/>
      <c r="I15930" s="223"/>
    </row>
    <row r="15931" spans="1:9">
      <c r="A15931" s="230"/>
      <c r="B15931" s="230"/>
      <c r="C15931" s="231"/>
      <c r="D15931" s="223"/>
      <c r="E15931" s="227"/>
      <c r="F15931" s="230"/>
      <c r="H15931" s="220"/>
      <c r="I15931" s="223"/>
    </row>
    <row r="15932" spans="1:9">
      <c r="A15932" s="230"/>
      <c r="B15932" s="230"/>
      <c r="C15932" s="231"/>
      <c r="D15932" s="223"/>
      <c r="E15932" s="227"/>
      <c r="F15932" s="230"/>
      <c r="H15932" s="220"/>
      <c r="I15932" s="223"/>
    </row>
    <row r="15933" spans="1:9">
      <c r="A15933" s="230"/>
      <c r="B15933" s="230"/>
      <c r="C15933" s="231"/>
      <c r="D15933" s="223"/>
      <c r="E15933" s="227"/>
      <c r="F15933" s="230"/>
      <c r="H15933" s="220"/>
      <c r="I15933" s="223"/>
    </row>
    <row r="15934" spans="1:9">
      <c r="A15934" s="230"/>
      <c r="B15934" s="230"/>
      <c r="C15934" s="231"/>
      <c r="D15934" s="223"/>
      <c r="E15934" s="227"/>
      <c r="F15934" s="230"/>
      <c r="H15934" s="220"/>
      <c r="I15934" s="223"/>
    </row>
    <row r="15935" spans="1:9">
      <c r="A15935" s="230"/>
      <c r="B15935" s="230"/>
      <c r="C15935" s="231"/>
      <c r="D15935" s="223"/>
      <c r="E15935" s="227"/>
      <c r="F15935" s="230"/>
      <c r="H15935" s="220"/>
      <c r="I15935" s="223"/>
    </row>
    <row r="15936" spans="1:9">
      <c r="A15936" s="230"/>
      <c r="B15936" s="230"/>
      <c r="C15936" s="231"/>
      <c r="D15936" s="223"/>
      <c r="E15936" s="227"/>
      <c r="F15936" s="230"/>
      <c r="H15936" s="220"/>
      <c r="I15936" s="223"/>
    </row>
    <row r="15937" spans="1:9">
      <c r="A15937" s="230"/>
      <c r="B15937" s="230"/>
      <c r="C15937" s="231"/>
      <c r="D15937" s="223"/>
      <c r="E15937" s="227"/>
      <c r="F15937" s="230"/>
      <c r="H15937" s="220"/>
      <c r="I15937" s="223"/>
    </row>
    <row r="15938" spans="1:9">
      <c r="A15938" s="230"/>
      <c r="B15938" s="230"/>
      <c r="C15938" s="231"/>
      <c r="D15938" s="223"/>
      <c r="E15938" s="227"/>
      <c r="F15938" s="230"/>
      <c r="H15938" s="220"/>
      <c r="I15938" s="223"/>
    </row>
    <row r="15939" spans="1:9">
      <c r="A15939" s="230"/>
      <c r="B15939" s="230"/>
      <c r="C15939" s="231"/>
      <c r="D15939" s="223"/>
      <c r="E15939" s="227"/>
      <c r="F15939" s="230"/>
      <c r="H15939" s="220"/>
      <c r="I15939" s="223"/>
    </row>
    <row r="15940" spans="1:9">
      <c r="A15940" s="230"/>
      <c r="B15940" s="230"/>
      <c r="C15940" s="231"/>
      <c r="D15940" s="223"/>
      <c r="E15940" s="227"/>
      <c r="F15940" s="230"/>
      <c r="H15940" s="220"/>
      <c r="I15940" s="223"/>
    </row>
    <row r="15941" spans="1:9">
      <c r="A15941" s="230"/>
      <c r="B15941" s="230"/>
      <c r="C15941" s="231"/>
      <c r="D15941" s="223"/>
      <c r="E15941" s="227"/>
      <c r="F15941" s="230"/>
      <c r="H15941" s="220"/>
      <c r="I15941" s="223"/>
    </row>
    <row r="15942" spans="1:9">
      <c r="A15942" s="230"/>
      <c r="B15942" s="230"/>
      <c r="C15942" s="231"/>
      <c r="D15942" s="223"/>
      <c r="E15942" s="227"/>
      <c r="F15942" s="230"/>
      <c r="H15942" s="220"/>
      <c r="I15942" s="223"/>
    </row>
    <row r="15943" spans="1:9">
      <c r="A15943" s="230"/>
      <c r="B15943" s="230"/>
      <c r="C15943" s="231"/>
      <c r="D15943" s="223"/>
      <c r="E15943" s="227"/>
      <c r="F15943" s="230"/>
      <c r="H15943" s="220"/>
      <c r="I15943" s="223"/>
    </row>
    <row r="15944" spans="1:9">
      <c r="A15944" s="230"/>
      <c r="B15944" s="230"/>
      <c r="C15944" s="231"/>
      <c r="D15944" s="223"/>
      <c r="E15944" s="227"/>
      <c r="F15944" s="230"/>
      <c r="H15944" s="220"/>
      <c r="I15944" s="223"/>
    </row>
    <row r="15945" spans="1:9">
      <c r="A15945" s="230"/>
      <c r="B15945" s="230"/>
      <c r="C15945" s="231"/>
      <c r="D15945" s="223"/>
      <c r="E15945" s="227"/>
      <c r="F15945" s="230"/>
      <c r="H15945" s="220"/>
      <c r="I15945" s="223"/>
    </row>
    <row r="15946" spans="1:9">
      <c r="A15946" s="230"/>
      <c r="B15946" s="230"/>
      <c r="C15946" s="231"/>
      <c r="D15946" s="223"/>
      <c r="E15946" s="227"/>
      <c r="F15946" s="230"/>
      <c r="H15946" s="220"/>
      <c r="I15946" s="223"/>
    </row>
    <row r="15947" spans="1:9">
      <c r="A15947" s="230"/>
      <c r="B15947" s="230"/>
      <c r="C15947" s="231"/>
      <c r="D15947" s="223"/>
      <c r="E15947" s="227"/>
      <c r="F15947" s="230"/>
      <c r="H15947" s="220"/>
      <c r="I15947" s="223"/>
    </row>
    <row r="15948" spans="1:9">
      <c r="A15948" s="230"/>
      <c r="B15948" s="230"/>
      <c r="C15948" s="231"/>
      <c r="D15948" s="223"/>
      <c r="E15948" s="227"/>
      <c r="F15948" s="230"/>
      <c r="H15948" s="220"/>
      <c r="I15948" s="223"/>
    </row>
    <row r="15949" spans="1:9">
      <c r="A15949" s="230"/>
      <c r="B15949" s="230"/>
      <c r="C15949" s="231"/>
      <c r="D15949" s="223"/>
      <c r="E15949" s="227"/>
      <c r="F15949" s="230"/>
      <c r="H15949" s="220"/>
      <c r="I15949" s="223"/>
    </row>
    <row r="15950" spans="1:9">
      <c r="A15950" s="230"/>
      <c r="B15950" s="230"/>
      <c r="C15950" s="231"/>
      <c r="D15950" s="223"/>
      <c r="E15950" s="227"/>
      <c r="F15950" s="230"/>
      <c r="H15950" s="220"/>
      <c r="I15950" s="223"/>
    </row>
    <row r="15951" spans="1:9">
      <c r="A15951" s="230"/>
      <c r="B15951" s="230"/>
      <c r="C15951" s="231"/>
      <c r="D15951" s="223"/>
      <c r="E15951" s="227"/>
      <c r="F15951" s="230"/>
      <c r="H15951" s="220"/>
      <c r="I15951" s="223"/>
    </row>
    <row r="15952" spans="1:9">
      <c r="A15952" s="230"/>
      <c r="B15952" s="230"/>
      <c r="C15952" s="231"/>
      <c r="D15952" s="223"/>
      <c r="E15952" s="227"/>
      <c r="F15952" s="230"/>
      <c r="H15952" s="220"/>
      <c r="I15952" s="223"/>
    </row>
    <row r="15953" spans="1:9">
      <c r="A15953" s="230"/>
      <c r="B15953" s="230"/>
      <c r="C15953" s="231"/>
      <c r="D15953" s="223"/>
      <c r="E15953" s="227"/>
      <c r="F15953" s="230"/>
      <c r="H15953" s="220"/>
      <c r="I15953" s="223"/>
    </row>
    <row r="15954" spans="1:9">
      <c r="A15954" s="230"/>
      <c r="B15954" s="230"/>
      <c r="C15954" s="231"/>
      <c r="D15954" s="223"/>
      <c r="E15954" s="227"/>
      <c r="F15954" s="230"/>
      <c r="H15954" s="220"/>
      <c r="I15954" s="223"/>
    </row>
    <row r="15955" spans="1:9">
      <c r="A15955" s="230"/>
      <c r="B15955" s="230"/>
      <c r="C15955" s="231"/>
      <c r="D15955" s="223"/>
      <c r="E15955" s="227"/>
      <c r="F15955" s="230"/>
      <c r="H15955" s="220"/>
      <c r="I15955" s="223"/>
    </row>
    <row r="15956" spans="1:9">
      <c r="A15956" s="230"/>
      <c r="B15956" s="230"/>
      <c r="C15956" s="231"/>
      <c r="D15956" s="223"/>
      <c r="E15956" s="227"/>
      <c r="F15956" s="230"/>
      <c r="H15956" s="220"/>
      <c r="I15956" s="223"/>
    </row>
    <row r="15957" spans="1:9">
      <c r="A15957" s="230"/>
      <c r="B15957" s="230"/>
      <c r="C15957" s="231"/>
      <c r="D15957" s="223"/>
      <c r="E15957" s="227"/>
      <c r="F15957" s="230"/>
      <c r="H15957" s="220"/>
      <c r="I15957" s="223"/>
    </row>
    <row r="15958" spans="1:9">
      <c r="A15958" s="230"/>
      <c r="B15958" s="230"/>
      <c r="C15958" s="231"/>
      <c r="D15958" s="223"/>
      <c r="E15958" s="227"/>
      <c r="F15958" s="230"/>
      <c r="H15958" s="220"/>
      <c r="I15958" s="223"/>
    </row>
    <row r="15959" spans="1:9">
      <c r="A15959" s="230"/>
      <c r="B15959" s="230"/>
      <c r="C15959" s="231"/>
      <c r="D15959" s="223"/>
      <c r="E15959" s="227"/>
      <c r="F15959" s="230"/>
      <c r="H15959" s="220"/>
      <c r="I15959" s="223"/>
    </row>
    <row r="15960" spans="1:9">
      <c r="A15960" s="230"/>
      <c r="B15960" s="230"/>
      <c r="C15960" s="231"/>
      <c r="D15960" s="223"/>
      <c r="E15960" s="227"/>
      <c r="F15960" s="230"/>
      <c r="H15960" s="220"/>
      <c r="I15960" s="223"/>
    </row>
    <row r="15961" spans="1:9">
      <c r="A15961" s="230"/>
      <c r="B15961" s="230"/>
      <c r="C15961" s="231"/>
      <c r="D15961" s="223"/>
      <c r="E15961" s="227"/>
      <c r="F15961" s="230"/>
      <c r="H15961" s="220"/>
      <c r="I15961" s="223"/>
    </row>
    <row r="15962" spans="1:9">
      <c r="A15962" s="230"/>
      <c r="B15962" s="230"/>
      <c r="C15962" s="231"/>
      <c r="D15962" s="223"/>
      <c r="E15962" s="227"/>
      <c r="F15962" s="230"/>
      <c r="H15962" s="220"/>
      <c r="I15962" s="223"/>
    </row>
    <row r="15963" spans="1:9">
      <c r="A15963" s="230"/>
      <c r="B15963" s="230"/>
      <c r="C15963" s="231"/>
      <c r="D15963" s="223"/>
      <c r="E15963" s="227"/>
      <c r="F15963" s="230"/>
      <c r="H15963" s="220"/>
      <c r="I15963" s="223"/>
    </row>
    <row r="15964" spans="1:9">
      <c r="A15964" s="230"/>
      <c r="B15964" s="230"/>
      <c r="C15964" s="231"/>
      <c r="D15964" s="223"/>
      <c r="E15964" s="227"/>
      <c r="F15964" s="230"/>
      <c r="H15964" s="220"/>
      <c r="I15964" s="223"/>
    </row>
    <row r="15965" spans="1:9">
      <c r="A15965" s="230"/>
      <c r="B15965" s="230"/>
      <c r="C15965" s="231"/>
      <c r="D15965" s="223"/>
      <c r="E15965" s="227"/>
      <c r="F15965" s="230"/>
      <c r="H15965" s="220"/>
      <c r="I15965" s="223"/>
    </row>
    <row r="15966" spans="1:9">
      <c r="A15966" s="230"/>
      <c r="B15966" s="230"/>
      <c r="C15966" s="231"/>
      <c r="D15966" s="223"/>
      <c r="E15966" s="227"/>
      <c r="F15966" s="230"/>
      <c r="H15966" s="220"/>
      <c r="I15966" s="223"/>
    </row>
    <row r="15967" spans="1:9">
      <c r="A15967" s="230"/>
      <c r="B15967" s="230"/>
      <c r="C15967" s="231"/>
      <c r="D15967" s="223"/>
      <c r="E15967" s="227"/>
      <c r="F15967" s="230"/>
      <c r="H15967" s="220"/>
      <c r="I15967" s="223"/>
    </row>
    <row r="15968" spans="1:9">
      <c r="A15968" s="230"/>
      <c r="B15968" s="230"/>
      <c r="C15968" s="231"/>
      <c r="D15968" s="223"/>
      <c r="E15968" s="227"/>
      <c r="F15968" s="230"/>
      <c r="H15968" s="220"/>
      <c r="I15968" s="223"/>
    </row>
    <row r="15969" spans="1:9">
      <c r="A15969" s="230"/>
      <c r="B15969" s="230"/>
      <c r="C15969" s="231"/>
      <c r="D15969" s="223"/>
      <c r="E15969" s="227"/>
      <c r="F15969" s="230"/>
      <c r="H15969" s="220"/>
      <c r="I15969" s="223"/>
    </row>
    <row r="15970" spans="1:9">
      <c r="A15970" s="230"/>
      <c r="B15970" s="230"/>
      <c r="C15970" s="231"/>
      <c r="D15970" s="223"/>
      <c r="E15970" s="227"/>
      <c r="F15970" s="230"/>
      <c r="H15970" s="220"/>
      <c r="I15970" s="223"/>
    </row>
    <row r="15971" spans="1:9">
      <c r="A15971" s="230"/>
      <c r="B15971" s="230"/>
      <c r="C15971" s="231"/>
      <c r="D15971" s="223"/>
      <c r="E15971" s="227"/>
      <c r="F15971" s="230"/>
      <c r="H15971" s="220"/>
      <c r="I15971" s="223"/>
    </row>
    <row r="15972" spans="1:9">
      <c r="A15972" s="230"/>
      <c r="B15972" s="230"/>
      <c r="C15972" s="231"/>
      <c r="D15972" s="223"/>
      <c r="E15972" s="227"/>
      <c r="F15972" s="230"/>
      <c r="H15972" s="220"/>
      <c r="I15972" s="223"/>
    </row>
    <row r="15973" spans="1:9">
      <c r="A15973" s="230"/>
      <c r="B15973" s="230"/>
      <c r="C15973" s="231"/>
      <c r="D15973" s="223"/>
      <c r="E15973" s="227"/>
      <c r="F15973" s="230"/>
      <c r="H15973" s="220"/>
      <c r="I15973" s="223"/>
    </row>
    <row r="15974" spans="1:9">
      <c r="A15974" s="230"/>
      <c r="B15974" s="230"/>
      <c r="C15974" s="231"/>
      <c r="D15974" s="223"/>
      <c r="E15974" s="227"/>
      <c r="F15974" s="230"/>
      <c r="H15974" s="220"/>
      <c r="I15974" s="223"/>
    </row>
    <row r="15975" spans="1:9">
      <c r="A15975" s="230"/>
      <c r="B15975" s="230"/>
      <c r="C15975" s="231"/>
      <c r="D15975" s="223"/>
      <c r="E15975" s="227"/>
      <c r="F15975" s="230"/>
      <c r="H15975" s="220"/>
      <c r="I15975" s="223"/>
    </row>
    <row r="15976" spans="1:9">
      <c r="A15976" s="230"/>
      <c r="B15976" s="230"/>
      <c r="C15976" s="231"/>
      <c r="D15976" s="223"/>
      <c r="E15976" s="227"/>
      <c r="F15976" s="230"/>
      <c r="H15976" s="220"/>
      <c r="I15976" s="223"/>
    </row>
    <row r="15977" spans="1:9">
      <c r="A15977" s="230"/>
      <c r="B15977" s="230"/>
      <c r="C15977" s="231"/>
      <c r="D15977" s="223"/>
      <c r="E15977" s="227"/>
      <c r="F15977" s="230"/>
      <c r="H15977" s="220"/>
      <c r="I15977" s="223"/>
    </row>
    <row r="15978" spans="1:9">
      <c r="A15978" s="230"/>
      <c r="B15978" s="230"/>
      <c r="C15978" s="231"/>
      <c r="D15978" s="223"/>
      <c r="E15978" s="227"/>
      <c r="F15978" s="230"/>
      <c r="H15978" s="220"/>
      <c r="I15978" s="223"/>
    </row>
    <row r="15979" spans="1:9">
      <c r="A15979" s="230"/>
      <c r="B15979" s="230"/>
      <c r="C15979" s="231"/>
      <c r="D15979" s="223"/>
      <c r="E15979" s="227"/>
      <c r="F15979" s="230"/>
      <c r="H15979" s="220"/>
      <c r="I15979" s="223"/>
    </row>
    <row r="15980" spans="1:9">
      <c r="A15980" s="230"/>
      <c r="B15980" s="230"/>
      <c r="C15980" s="231"/>
      <c r="D15980" s="223"/>
      <c r="E15980" s="227"/>
      <c r="F15980" s="230"/>
      <c r="H15980" s="220"/>
      <c r="I15980" s="223"/>
    </row>
    <row r="15981" spans="1:9">
      <c r="A15981" s="230"/>
      <c r="B15981" s="230"/>
      <c r="C15981" s="231"/>
      <c r="D15981" s="223"/>
      <c r="E15981" s="227"/>
      <c r="F15981" s="230"/>
      <c r="H15981" s="220"/>
      <c r="I15981" s="223"/>
    </row>
    <row r="15982" spans="1:9">
      <c r="A15982" s="230"/>
      <c r="B15982" s="230"/>
      <c r="C15982" s="231"/>
      <c r="D15982" s="223"/>
      <c r="E15982" s="227"/>
      <c r="F15982" s="230"/>
      <c r="H15982" s="220"/>
      <c r="I15982" s="223"/>
    </row>
    <row r="15983" spans="1:9">
      <c r="A15983" s="230"/>
      <c r="B15983" s="230"/>
      <c r="C15983" s="231"/>
      <c r="D15983" s="223"/>
      <c r="E15983" s="227"/>
      <c r="F15983" s="230"/>
      <c r="H15983" s="220"/>
      <c r="I15983" s="223"/>
    </row>
    <row r="15984" spans="1:9">
      <c r="A15984" s="230"/>
      <c r="B15984" s="230"/>
      <c r="C15984" s="231"/>
      <c r="D15984" s="223"/>
      <c r="E15984" s="227"/>
      <c r="F15984" s="230"/>
      <c r="H15984" s="220"/>
      <c r="I15984" s="223"/>
    </row>
    <row r="15985" spans="1:9">
      <c r="A15985" s="230"/>
      <c r="B15985" s="230"/>
      <c r="C15985" s="231"/>
      <c r="D15985" s="223"/>
      <c r="E15985" s="227"/>
      <c r="F15985" s="230"/>
      <c r="H15985" s="220"/>
      <c r="I15985" s="223"/>
    </row>
    <row r="15986" spans="1:9">
      <c r="A15986" s="230"/>
      <c r="B15986" s="230"/>
      <c r="C15986" s="231"/>
      <c r="D15986" s="223"/>
      <c r="E15986" s="227"/>
      <c r="F15986" s="230"/>
      <c r="H15986" s="220"/>
      <c r="I15986" s="223"/>
    </row>
    <row r="15987" spans="1:9">
      <c r="A15987" s="230"/>
      <c r="B15987" s="230"/>
      <c r="C15987" s="231"/>
      <c r="D15987" s="223"/>
      <c r="E15987" s="227"/>
      <c r="F15987" s="230"/>
      <c r="H15987" s="220"/>
      <c r="I15987" s="223"/>
    </row>
    <row r="15988" spans="1:9">
      <c r="A15988" s="230"/>
      <c r="B15988" s="230"/>
      <c r="C15988" s="231"/>
      <c r="D15988" s="223"/>
      <c r="E15988" s="227"/>
      <c r="F15988" s="230"/>
      <c r="H15988" s="220"/>
      <c r="I15988" s="223"/>
    </row>
    <row r="15989" spans="1:9">
      <c r="A15989" s="230"/>
      <c r="B15989" s="230"/>
      <c r="C15989" s="231"/>
      <c r="D15989" s="223"/>
      <c r="E15989" s="227"/>
      <c r="F15989" s="230"/>
      <c r="H15989" s="220"/>
      <c r="I15989" s="223"/>
    </row>
    <row r="15990" spans="1:9">
      <c r="A15990" s="230"/>
      <c r="B15990" s="230"/>
      <c r="C15990" s="231"/>
      <c r="D15990" s="223"/>
      <c r="E15990" s="227"/>
      <c r="F15990" s="230"/>
      <c r="H15990" s="220"/>
      <c r="I15990" s="223"/>
    </row>
    <row r="15991" spans="1:9">
      <c r="A15991" s="230"/>
      <c r="B15991" s="230"/>
      <c r="C15991" s="231"/>
      <c r="D15991" s="223"/>
      <c r="E15991" s="227"/>
      <c r="F15991" s="230"/>
      <c r="H15991" s="220"/>
      <c r="I15991" s="223"/>
    </row>
    <row r="15992" spans="1:9">
      <c r="A15992" s="230"/>
      <c r="B15992" s="230"/>
      <c r="C15992" s="231"/>
      <c r="D15992" s="223"/>
      <c r="E15992" s="227"/>
      <c r="F15992" s="230"/>
      <c r="H15992" s="220"/>
      <c r="I15992" s="223"/>
    </row>
    <row r="15993" spans="1:9">
      <c r="A15993" s="230"/>
      <c r="B15993" s="230"/>
      <c r="C15993" s="231"/>
      <c r="D15993" s="223"/>
      <c r="E15993" s="227"/>
      <c r="F15993" s="230"/>
      <c r="H15993" s="220"/>
      <c r="I15993" s="223"/>
    </row>
    <row r="15994" spans="1:9">
      <c r="A15994" s="230"/>
      <c r="B15994" s="230"/>
      <c r="C15994" s="231"/>
      <c r="D15994" s="223"/>
      <c r="E15994" s="227"/>
      <c r="F15994" s="230"/>
      <c r="H15994" s="220"/>
      <c r="I15994" s="223"/>
    </row>
    <row r="15995" spans="1:9">
      <c r="A15995" s="230"/>
      <c r="B15995" s="230"/>
      <c r="C15995" s="231"/>
      <c r="D15995" s="223"/>
      <c r="E15995" s="227"/>
      <c r="F15995" s="230"/>
      <c r="H15995" s="220"/>
      <c r="I15995" s="223"/>
    </row>
    <row r="15996" spans="1:9">
      <c r="A15996" s="230"/>
      <c r="B15996" s="230"/>
      <c r="C15996" s="231"/>
      <c r="D15996" s="223"/>
      <c r="E15996" s="227"/>
      <c r="F15996" s="230"/>
      <c r="H15996" s="220"/>
      <c r="I15996" s="223"/>
    </row>
    <row r="15997" spans="1:9">
      <c r="A15997" s="230"/>
      <c r="B15997" s="230"/>
      <c r="C15997" s="231"/>
      <c r="D15997" s="223"/>
      <c r="E15997" s="227"/>
      <c r="F15997" s="230"/>
      <c r="H15997" s="220"/>
      <c r="I15997" s="223"/>
    </row>
    <row r="15998" spans="1:9">
      <c r="A15998" s="230"/>
      <c r="B15998" s="230"/>
      <c r="C15998" s="231"/>
      <c r="D15998" s="223"/>
      <c r="E15998" s="227"/>
      <c r="F15998" s="230"/>
      <c r="H15998" s="220"/>
      <c r="I15998" s="223"/>
    </row>
    <row r="15999" spans="1:9">
      <c r="A15999" s="230"/>
      <c r="B15999" s="230"/>
      <c r="C15999" s="231"/>
      <c r="D15999" s="223"/>
      <c r="E15999" s="227"/>
      <c r="F15999" s="230"/>
      <c r="H15999" s="220"/>
      <c r="I15999" s="223"/>
    </row>
    <row r="16000" spans="1:9">
      <c r="A16000" s="230"/>
      <c r="B16000" s="230"/>
      <c r="C16000" s="231"/>
      <c r="D16000" s="223"/>
      <c r="E16000" s="227"/>
      <c r="F16000" s="230"/>
      <c r="H16000" s="220"/>
      <c r="I16000" s="223"/>
    </row>
    <row r="16001" spans="1:9">
      <c r="A16001" s="230"/>
      <c r="B16001" s="230"/>
      <c r="C16001" s="231"/>
      <c r="D16001" s="223"/>
      <c r="E16001" s="227"/>
      <c r="F16001" s="230"/>
      <c r="H16001" s="220"/>
      <c r="I16001" s="223"/>
    </row>
    <row r="16002" spans="1:9">
      <c r="A16002" s="230"/>
      <c r="B16002" s="230"/>
      <c r="C16002" s="231"/>
      <c r="D16002" s="223"/>
      <c r="E16002" s="227"/>
      <c r="F16002" s="230"/>
      <c r="H16002" s="220"/>
      <c r="I16002" s="223"/>
    </row>
    <row r="16003" spans="1:9">
      <c r="A16003" s="230"/>
      <c r="B16003" s="230"/>
      <c r="C16003" s="231"/>
      <c r="D16003" s="223"/>
      <c r="E16003" s="227"/>
      <c r="F16003" s="230"/>
      <c r="H16003" s="220"/>
      <c r="I16003" s="223"/>
    </row>
    <row r="16004" spans="1:9">
      <c r="A16004" s="230"/>
      <c r="B16004" s="230"/>
      <c r="C16004" s="231"/>
      <c r="D16004" s="223"/>
      <c r="E16004" s="227"/>
      <c r="F16004" s="230"/>
      <c r="H16004" s="220"/>
      <c r="I16004" s="223"/>
    </row>
    <row r="16005" spans="1:9">
      <c r="A16005" s="230"/>
      <c r="B16005" s="230"/>
      <c r="C16005" s="231"/>
      <c r="D16005" s="223"/>
      <c r="E16005" s="227"/>
      <c r="F16005" s="230"/>
      <c r="H16005" s="220"/>
      <c r="I16005" s="223"/>
    </row>
    <row r="16006" spans="1:9">
      <c r="A16006" s="230"/>
      <c r="B16006" s="230"/>
      <c r="C16006" s="231"/>
      <c r="D16006" s="223"/>
      <c r="E16006" s="227"/>
      <c r="F16006" s="230"/>
      <c r="H16006" s="220"/>
      <c r="I16006" s="223"/>
    </row>
    <row r="16007" spans="1:9">
      <c r="A16007" s="230"/>
      <c r="B16007" s="230"/>
      <c r="C16007" s="231"/>
      <c r="D16007" s="223"/>
      <c r="E16007" s="227"/>
      <c r="F16007" s="230"/>
      <c r="H16007" s="220"/>
      <c r="I16007" s="223"/>
    </row>
    <row r="16008" spans="1:9">
      <c r="A16008" s="230"/>
      <c r="B16008" s="230"/>
      <c r="C16008" s="231"/>
      <c r="D16008" s="223"/>
      <c r="E16008" s="227"/>
      <c r="F16008" s="230"/>
      <c r="H16008" s="220"/>
      <c r="I16008" s="223"/>
    </row>
    <row r="16009" spans="1:9">
      <c r="A16009" s="230"/>
      <c r="B16009" s="230"/>
      <c r="C16009" s="231"/>
      <c r="D16009" s="223"/>
      <c r="E16009" s="227"/>
      <c r="F16009" s="230"/>
      <c r="H16009" s="220"/>
      <c r="I16009" s="223"/>
    </row>
    <row r="16010" spans="1:9">
      <c r="A16010" s="230"/>
      <c r="B16010" s="230"/>
      <c r="C16010" s="231"/>
      <c r="D16010" s="223"/>
      <c r="E16010" s="227"/>
      <c r="F16010" s="230"/>
      <c r="H16010" s="220"/>
      <c r="I16010" s="223"/>
    </row>
    <row r="16011" spans="1:9">
      <c r="A16011" s="230"/>
      <c r="B16011" s="230"/>
      <c r="C16011" s="231"/>
      <c r="D16011" s="223"/>
      <c r="E16011" s="227"/>
      <c r="F16011" s="230"/>
      <c r="H16011" s="220"/>
      <c r="I16011" s="223"/>
    </row>
    <row r="16012" spans="1:9">
      <c r="A16012" s="230"/>
      <c r="B16012" s="230"/>
      <c r="C16012" s="231"/>
      <c r="D16012" s="223"/>
      <c r="E16012" s="227"/>
      <c r="F16012" s="230"/>
      <c r="H16012" s="220"/>
      <c r="I16012" s="223"/>
    </row>
    <row r="16013" spans="1:9">
      <c r="A16013" s="230"/>
      <c r="B16013" s="230"/>
      <c r="C16013" s="231"/>
      <c r="D16013" s="223"/>
      <c r="E16013" s="227"/>
      <c r="F16013" s="230"/>
      <c r="H16013" s="220"/>
      <c r="I16013" s="223"/>
    </row>
    <row r="16014" spans="1:9">
      <c r="A16014" s="230"/>
      <c r="B16014" s="230"/>
      <c r="C16014" s="231"/>
      <c r="D16014" s="223"/>
      <c r="E16014" s="227"/>
      <c r="F16014" s="230"/>
      <c r="H16014" s="220"/>
      <c r="I16014" s="223"/>
    </row>
    <row r="16015" spans="1:9">
      <c r="A16015" s="230"/>
      <c r="B16015" s="230"/>
      <c r="C16015" s="231"/>
      <c r="D16015" s="223"/>
      <c r="E16015" s="227"/>
      <c r="F16015" s="230"/>
      <c r="H16015" s="220"/>
      <c r="I16015" s="223"/>
    </row>
    <row r="16016" spans="1:9">
      <c r="A16016" s="230"/>
      <c r="B16016" s="230"/>
      <c r="C16016" s="231"/>
      <c r="D16016" s="223"/>
      <c r="E16016" s="227"/>
      <c r="F16016" s="230"/>
      <c r="H16016" s="220"/>
      <c r="I16016" s="223"/>
    </row>
    <row r="16017" spans="1:9">
      <c r="A16017" s="230"/>
      <c r="B16017" s="230"/>
      <c r="C16017" s="231"/>
      <c r="D16017" s="223"/>
      <c r="E16017" s="227"/>
      <c r="F16017" s="230"/>
      <c r="H16017" s="220"/>
      <c r="I16017" s="223"/>
    </row>
    <row r="16018" spans="1:9">
      <c r="A16018" s="230"/>
      <c r="B16018" s="230"/>
      <c r="C16018" s="231"/>
      <c r="D16018" s="223"/>
      <c r="E16018" s="227"/>
      <c r="F16018" s="230"/>
      <c r="H16018" s="220"/>
      <c r="I16018" s="223"/>
    </row>
    <row r="16019" spans="1:9">
      <c r="A16019" s="230"/>
      <c r="B16019" s="230"/>
      <c r="C16019" s="231"/>
      <c r="D16019" s="223"/>
      <c r="E16019" s="227"/>
      <c r="F16019" s="230"/>
      <c r="H16019" s="220"/>
      <c r="I16019" s="223"/>
    </row>
    <row r="16020" spans="1:9">
      <c r="A16020" s="230"/>
      <c r="B16020" s="230"/>
      <c r="C16020" s="231"/>
      <c r="D16020" s="223"/>
      <c r="E16020" s="227"/>
      <c r="F16020" s="230"/>
      <c r="H16020" s="220"/>
      <c r="I16020" s="223"/>
    </row>
    <row r="16021" spans="1:9">
      <c r="A16021" s="230"/>
      <c r="B16021" s="230"/>
      <c r="C16021" s="231"/>
      <c r="D16021" s="223"/>
      <c r="E16021" s="227"/>
      <c r="F16021" s="230"/>
      <c r="H16021" s="220"/>
      <c r="I16021" s="223"/>
    </row>
    <row r="16022" spans="1:9">
      <c r="A16022" s="230"/>
      <c r="B16022" s="230"/>
      <c r="C16022" s="231"/>
      <c r="D16022" s="223"/>
      <c r="E16022" s="227"/>
      <c r="F16022" s="230"/>
      <c r="H16022" s="220"/>
      <c r="I16022" s="223"/>
    </row>
    <row r="16023" spans="1:9">
      <c r="A16023" s="230"/>
      <c r="B16023" s="230"/>
      <c r="C16023" s="231"/>
      <c r="D16023" s="223"/>
      <c r="E16023" s="227"/>
      <c r="F16023" s="230"/>
      <c r="H16023" s="220"/>
      <c r="I16023" s="223"/>
    </row>
    <row r="16024" spans="1:9">
      <c r="A16024" s="230"/>
      <c r="B16024" s="230"/>
      <c r="C16024" s="231"/>
      <c r="D16024" s="223"/>
      <c r="E16024" s="227"/>
      <c r="F16024" s="230"/>
      <c r="H16024" s="220"/>
      <c r="I16024" s="223"/>
    </row>
    <row r="16025" spans="1:9">
      <c r="A16025" s="230"/>
      <c r="B16025" s="230"/>
      <c r="C16025" s="231"/>
      <c r="D16025" s="223"/>
      <c r="E16025" s="227"/>
      <c r="F16025" s="230"/>
      <c r="H16025" s="220"/>
      <c r="I16025" s="223"/>
    </row>
    <row r="16026" spans="1:9">
      <c r="A16026" s="230"/>
      <c r="B16026" s="230"/>
      <c r="C16026" s="231"/>
      <c r="D16026" s="223"/>
      <c r="E16026" s="227"/>
      <c r="F16026" s="230"/>
      <c r="H16026" s="220"/>
      <c r="I16026" s="223"/>
    </row>
    <row r="16027" spans="1:9">
      <c r="A16027" s="230"/>
      <c r="B16027" s="230"/>
      <c r="C16027" s="231"/>
      <c r="D16027" s="223"/>
      <c r="E16027" s="227"/>
      <c r="F16027" s="230"/>
      <c r="H16027" s="220"/>
      <c r="I16027" s="223"/>
    </row>
    <row r="16028" spans="1:9">
      <c r="A16028" s="230"/>
      <c r="B16028" s="230"/>
      <c r="C16028" s="231"/>
      <c r="D16028" s="223"/>
      <c r="E16028" s="227"/>
      <c r="F16028" s="230"/>
      <c r="H16028" s="220"/>
      <c r="I16028" s="223"/>
    </row>
    <row r="16029" spans="1:9">
      <c r="A16029" s="230"/>
      <c r="B16029" s="230"/>
      <c r="C16029" s="231"/>
      <c r="D16029" s="223"/>
      <c r="E16029" s="227"/>
      <c r="F16029" s="230"/>
      <c r="H16029" s="220"/>
      <c r="I16029" s="223"/>
    </row>
    <row r="16030" spans="1:9">
      <c r="A16030" s="230"/>
      <c r="B16030" s="230"/>
      <c r="C16030" s="231"/>
      <c r="D16030" s="223"/>
      <c r="E16030" s="227"/>
      <c r="F16030" s="230"/>
      <c r="H16030" s="220"/>
      <c r="I16030" s="223"/>
    </row>
    <row r="16031" spans="1:9">
      <c r="A16031" s="230"/>
      <c r="B16031" s="230"/>
      <c r="C16031" s="231"/>
      <c r="D16031" s="223"/>
      <c r="E16031" s="227"/>
      <c r="F16031" s="230"/>
      <c r="H16031" s="220"/>
      <c r="I16031" s="223"/>
    </row>
    <row r="16032" spans="1:9">
      <c r="A16032" s="230"/>
      <c r="B16032" s="230"/>
      <c r="C16032" s="231"/>
      <c r="D16032" s="223"/>
      <c r="E16032" s="227"/>
      <c r="F16032" s="230"/>
      <c r="H16032" s="220"/>
      <c r="I16032" s="223"/>
    </row>
    <row r="16033" spans="1:9">
      <c r="A16033" s="230"/>
      <c r="B16033" s="230"/>
      <c r="C16033" s="231"/>
      <c r="D16033" s="223"/>
      <c r="E16033" s="227"/>
      <c r="F16033" s="230"/>
      <c r="H16033" s="220"/>
      <c r="I16033" s="223"/>
    </row>
    <row r="16034" spans="1:9">
      <c r="A16034" s="230"/>
      <c r="B16034" s="230"/>
      <c r="C16034" s="231"/>
      <c r="D16034" s="223"/>
      <c r="E16034" s="227"/>
      <c r="F16034" s="230"/>
      <c r="H16034" s="220"/>
      <c r="I16034" s="223"/>
    </row>
    <row r="16035" spans="1:9">
      <c r="A16035" s="230"/>
      <c r="B16035" s="230"/>
      <c r="C16035" s="231"/>
      <c r="D16035" s="223"/>
      <c r="E16035" s="227"/>
      <c r="F16035" s="230"/>
      <c r="H16035" s="220"/>
      <c r="I16035" s="223"/>
    </row>
    <row r="16036" spans="1:9">
      <c r="A16036" s="230"/>
      <c r="B16036" s="230"/>
      <c r="C16036" s="231"/>
      <c r="D16036" s="223"/>
      <c r="E16036" s="227"/>
      <c r="F16036" s="230"/>
      <c r="H16036" s="220"/>
      <c r="I16036" s="223"/>
    </row>
    <row r="16037" spans="1:9">
      <c r="A16037" s="230"/>
      <c r="B16037" s="230"/>
      <c r="C16037" s="231"/>
      <c r="D16037" s="223"/>
      <c r="E16037" s="227"/>
      <c r="F16037" s="230"/>
      <c r="H16037" s="220"/>
      <c r="I16037" s="223"/>
    </row>
    <row r="16038" spans="1:9">
      <c r="A16038" s="230"/>
      <c r="B16038" s="230"/>
      <c r="C16038" s="231"/>
      <c r="D16038" s="223"/>
      <c r="E16038" s="227"/>
      <c r="F16038" s="230"/>
      <c r="H16038" s="220"/>
      <c r="I16038" s="223"/>
    </row>
    <row r="16039" spans="1:9">
      <c r="A16039" s="230"/>
      <c r="B16039" s="230"/>
      <c r="C16039" s="231"/>
      <c r="D16039" s="223"/>
      <c r="E16039" s="227"/>
      <c r="F16039" s="230"/>
      <c r="H16039" s="220"/>
      <c r="I16039" s="223"/>
    </row>
    <row r="16040" spans="1:9">
      <c r="A16040" s="230"/>
      <c r="B16040" s="230"/>
      <c r="C16040" s="231"/>
      <c r="D16040" s="223"/>
      <c r="E16040" s="227"/>
      <c r="F16040" s="230"/>
      <c r="H16040" s="220"/>
      <c r="I16040" s="223"/>
    </row>
    <row r="16041" spans="1:9">
      <c r="A16041" s="230"/>
      <c r="B16041" s="230"/>
      <c r="C16041" s="231"/>
      <c r="D16041" s="223"/>
      <c r="E16041" s="227"/>
      <c r="F16041" s="230"/>
      <c r="H16041" s="220"/>
      <c r="I16041" s="223"/>
    </row>
    <row r="16042" spans="1:9">
      <c r="A16042" s="230"/>
      <c r="B16042" s="230"/>
      <c r="C16042" s="231"/>
      <c r="D16042" s="223"/>
      <c r="E16042" s="227"/>
      <c r="F16042" s="230"/>
      <c r="H16042" s="220"/>
      <c r="I16042" s="223"/>
    </row>
    <row r="16043" spans="1:9">
      <c r="A16043" s="230"/>
      <c r="B16043" s="230"/>
      <c r="C16043" s="231"/>
      <c r="D16043" s="223"/>
      <c r="E16043" s="227"/>
      <c r="F16043" s="230"/>
      <c r="H16043" s="220"/>
      <c r="I16043" s="223"/>
    </row>
    <row r="16044" spans="1:9">
      <c r="A16044" s="230"/>
      <c r="B16044" s="230"/>
      <c r="C16044" s="231"/>
      <c r="D16044" s="223"/>
      <c r="E16044" s="227"/>
      <c r="F16044" s="230"/>
      <c r="H16044" s="220"/>
      <c r="I16044" s="223"/>
    </row>
    <row r="16045" spans="1:9">
      <c r="A16045" s="230"/>
      <c r="B16045" s="230"/>
      <c r="C16045" s="231"/>
      <c r="D16045" s="223"/>
      <c r="E16045" s="227"/>
      <c r="F16045" s="230"/>
      <c r="H16045" s="220"/>
      <c r="I16045" s="223"/>
    </row>
    <row r="16046" spans="1:9">
      <c r="A16046" s="230"/>
      <c r="B16046" s="230"/>
      <c r="C16046" s="231"/>
      <c r="D16046" s="223"/>
      <c r="E16046" s="227"/>
      <c r="F16046" s="230"/>
      <c r="H16046" s="220"/>
      <c r="I16046" s="223"/>
    </row>
    <row r="16047" spans="1:9">
      <c r="A16047" s="230"/>
      <c r="B16047" s="230"/>
      <c r="C16047" s="231"/>
      <c r="D16047" s="223"/>
      <c r="E16047" s="227"/>
      <c r="F16047" s="230"/>
      <c r="H16047" s="220"/>
      <c r="I16047" s="223"/>
    </row>
    <row r="16048" spans="1:9">
      <c r="A16048" s="230"/>
      <c r="B16048" s="230"/>
      <c r="C16048" s="231"/>
      <c r="D16048" s="223"/>
      <c r="E16048" s="227"/>
      <c r="F16048" s="230"/>
      <c r="H16048" s="220"/>
      <c r="I16048" s="223"/>
    </row>
    <row r="16049" spans="1:9">
      <c r="A16049" s="230"/>
      <c r="B16049" s="230"/>
      <c r="C16049" s="231"/>
      <c r="D16049" s="223"/>
      <c r="E16049" s="227"/>
      <c r="F16049" s="230"/>
      <c r="H16049" s="220"/>
      <c r="I16049" s="223"/>
    </row>
    <row r="16050" spans="1:9">
      <c r="A16050" s="230"/>
      <c r="B16050" s="230"/>
      <c r="C16050" s="231"/>
      <c r="D16050" s="223"/>
      <c r="E16050" s="227"/>
      <c r="F16050" s="230"/>
      <c r="H16050" s="220"/>
      <c r="I16050" s="223"/>
    </row>
    <row r="16051" spans="1:9">
      <c r="A16051" s="230"/>
      <c r="B16051" s="230"/>
      <c r="C16051" s="231"/>
      <c r="D16051" s="223"/>
      <c r="E16051" s="227"/>
      <c r="F16051" s="230"/>
      <c r="H16051" s="220"/>
      <c r="I16051" s="223"/>
    </row>
    <row r="16052" spans="1:9">
      <c r="A16052" s="230"/>
      <c r="B16052" s="230"/>
      <c r="C16052" s="231"/>
      <c r="D16052" s="223"/>
      <c r="E16052" s="227"/>
      <c r="F16052" s="230"/>
      <c r="H16052" s="220"/>
      <c r="I16052" s="223"/>
    </row>
    <row r="16053" spans="1:9">
      <c r="A16053" s="230"/>
      <c r="B16053" s="230"/>
      <c r="C16053" s="231"/>
      <c r="D16053" s="223"/>
      <c r="E16053" s="227"/>
      <c r="F16053" s="230"/>
      <c r="H16053" s="220"/>
      <c r="I16053" s="223"/>
    </row>
    <row r="16054" spans="1:9">
      <c r="A16054" s="230"/>
      <c r="B16054" s="230"/>
      <c r="C16054" s="231"/>
      <c r="D16054" s="223"/>
      <c r="E16054" s="227"/>
      <c r="F16054" s="230"/>
      <c r="H16054" s="220"/>
      <c r="I16054" s="223"/>
    </row>
    <row r="16055" spans="1:9">
      <c r="A16055" s="230"/>
      <c r="B16055" s="230"/>
      <c r="C16055" s="231"/>
      <c r="D16055" s="223"/>
      <c r="E16055" s="227"/>
      <c r="F16055" s="230"/>
      <c r="H16055" s="220"/>
      <c r="I16055" s="223"/>
    </row>
    <row r="16056" spans="1:9">
      <c r="A16056" s="230"/>
      <c r="B16056" s="230"/>
      <c r="C16056" s="231"/>
      <c r="D16056" s="223"/>
      <c r="E16056" s="227"/>
      <c r="F16056" s="230"/>
      <c r="H16056" s="220"/>
      <c r="I16056" s="223"/>
    </row>
    <row r="16057" spans="1:9">
      <c r="A16057" s="230"/>
      <c r="B16057" s="230"/>
      <c r="C16057" s="231"/>
      <c r="D16057" s="223"/>
      <c r="E16057" s="227"/>
      <c r="F16057" s="230"/>
      <c r="H16057" s="220"/>
      <c r="I16057" s="223"/>
    </row>
    <row r="16058" spans="1:9">
      <c r="A16058" s="230"/>
      <c r="B16058" s="230"/>
      <c r="C16058" s="231"/>
      <c r="D16058" s="223"/>
      <c r="E16058" s="227"/>
      <c r="F16058" s="230"/>
      <c r="H16058" s="220"/>
      <c r="I16058" s="223"/>
    </row>
    <row r="16059" spans="1:9">
      <c r="A16059" s="230"/>
      <c r="B16059" s="230"/>
      <c r="C16059" s="231"/>
      <c r="D16059" s="223"/>
      <c r="E16059" s="227"/>
      <c r="F16059" s="230"/>
      <c r="H16059" s="220"/>
      <c r="I16059" s="223"/>
    </row>
    <row r="16060" spans="1:9">
      <c r="A16060" s="230"/>
      <c r="B16060" s="230"/>
      <c r="C16060" s="231"/>
      <c r="D16060" s="223"/>
      <c r="E16060" s="227"/>
      <c r="F16060" s="230"/>
      <c r="H16060" s="220"/>
      <c r="I16060" s="223"/>
    </row>
    <row r="16061" spans="1:9">
      <c r="A16061" s="230"/>
      <c r="B16061" s="230"/>
      <c r="C16061" s="231"/>
      <c r="D16061" s="223"/>
      <c r="E16061" s="227"/>
      <c r="F16061" s="230"/>
      <c r="H16061" s="220"/>
      <c r="I16061" s="223"/>
    </row>
    <row r="16062" spans="1:9">
      <c r="A16062" s="230"/>
      <c r="B16062" s="230"/>
      <c r="C16062" s="231"/>
      <c r="D16062" s="223"/>
      <c r="E16062" s="227"/>
      <c r="F16062" s="230"/>
      <c r="H16062" s="220"/>
      <c r="I16062" s="223"/>
    </row>
    <row r="16063" spans="1:9">
      <c r="A16063" s="230"/>
      <c r="B16063" s="230"/>
      <c r="C16063" s="231"/>
      <c r="D16063" s="223"/>
      <c r="E16063" s="227"/>
      <c r="F16063" s="230"/>
      <c r="H16063" s="220"/>
      <c r="I16063" s="223"/>
    </row>
    <row r="16064" spans="1:9">
      <c r="A16064" s="230"/>
      <c r="B16064" s="230"/>
      <c r="C16064" s="231"/>
      <c r="D16064" s="223"/>
      <c r="E16064" s="227"/>
      <c r="F16064" s="230"/>
      <c r="H16064" s="220"/>
      <c r="I16064" s="223"/>
    </row>
    <row r="16065" spans="1:9">
      <c r="A16065" s="230"/>
      <c r="B16065" s="230"/>
      <c r="C16065" s="231"/>
      <c r="D16065" s="223"/>
      <c r="E16065" s="227"/>
      <c r="F16065" s="230"/>
      <c r="H16065" s="220"/>
      <c r="I16065" s="223"/>
    </row>
    <row r="16066" spans="1:9">
      <c r="A16066" s="230"/>
      <c r="B16066" s="230"/>
      <c r="C16066" s="231"/>
      <c r="D16066" s="223"/>
      <c r="E16066" s="227"/>
      <c r="F16066" s="230"/>
      <c r="H16066" s="220"/>
      <c r="I16066" s="223"/>
    </row>
    <row r="16067" spans="1:9">
      <c r="A16067" s="230"/>
      <c r="B16067" s="230"/>
      <c r="C16067" s="231"/>
      <c r="D16067" s="223"/>
      <c r="E16067" s="227"/>
      <c r="F16067" s="230"/>
      <c r="H16067" s="220"/>
      <c r="I16067" s="223"/>
    </row>
    <row r="16068" spans="1:9">
      <c r="A16068" s="230"/>
      <c r="B16068" s="230"/>
      <c r="C16068" s="231"/>
      <c r="D16068" s="223"/>
      <c r="E16068" s="227"/>
      <c r="F16068" s="230"/>
      <c r="H16068" s="220"/>
      <c r="I16068" s="223"/>
    </row>
    <row r="16069" spans="1:9">
      <c r="A16069" s="230"/>
      <c r="B16069" s="230"/>
      <c r="C16069" s="231"/>
      <c r="D16069" s="223"/>
      <c r="E16069" s="227"/>
      <c r="F16069" s="230"/>
      <c r="H16069" s="220"/>
      <c r="I16069" s="223"/>
    </row>
    <row r="16070" spans="1:9">
      <c r="A16070" s="230"/>
      <c r="B16070" s="230"/>
      <c r="C16070" s="231"/>
      <c r="D16070" s="223"/>
      <c r="E16070" s="227"/>
      <c r="F16070" s="230"/>
      <c r="H16070" s="220"/>
      <c r="I16070" s="223"/>
    </row>
    <row r="16071" spans="1:9">
      <c r="A16071" s="230"/>
      <c r="B16071" s="230"/>
      <c r="C16071" s="231"/>
      <c r="D16071" s="223"/>
      <c r="E16071" s="227"/>
      <c r="F16071" s="230"/>
      <c r="H16071" s="220"/>
      <c r="I16071" s="223"/>
    </row>
    <row r="16072" spans="1:9">
      <c r="A16072" s="230"/>
      <c r="B16072" s="230"/>
      <c r="C16072" s="231"/>
      <c r="D16072" s="223"/>
      <c r="E16072" s="227"/>
      <c r="F16072" s="230"/>
      <c r="H16072" s="220"/>
      <c r="I16072" s="223"/>
    </row>
    <row r="16073" spans="1:9">
      <c r="A16073" s="230"/>
      <c r="B16073" s="230"/>
      <c r="C16073" s="231"/>
      <c r="D16073" s="223"/>
      <c r="E16073" s="227"/>
      <c r="F16073" s="230"/>
      <c r="H16073" s="220"/>
      <c r="I16073" s="223"/>
    </row>
    <row r="16074" spans="1:9">
      <c r="A16074" s="230"/>
      <c r="B16074" s="230"/>
      <c r="C16074" s="231"/>
      <c r="D16074" s="223"/>
      <c r="E16074" s="227"/>
      <c r="F16074" s="230"/>
      <c r="H16074" s="220"/>
      <c r="I16074" s="223"/>
    </row>
    <row r="16075" spans="1:9">
      <c r="A16075" s="230"/>
      <c r="B16075" s="230"/>
      <c r="C16075" s="231"/>
      <c r="D16075" s="223"/>
      <c r="E16075" s="227"/>
      <c r="F16075" s="230"/>
      <c r="H16075" s="220"/>
      <c r="I16075" s="223"/>
    </row>
    <row r="16076" spans="1:9">
      <c r="A16076" s="230"/>
      <c r="B16076" s="230"/>
      <c r="C16076" s="231"/>
      <c r="D16076" s="223"/>
      <c r="E16076" s="227"/>
      <c r="F16076" s="230"/>
      <c r="H16076" s="220"/>
      <c r="I16076" s="223"/>
    </row>
    <row r="16077" spans="1:9">
      <c r="A16077" s="230"/>
      <c r="B16077" s="230"/>
      <c r="C16077" s="231"/>
      <c r="D16077" s="223"/>
      <c r="E16077" s="227"/>
      <c r="F16077" s="230"/>
      <c r="H16077" s="220"/>
      <c r="I16077" s="223"/>
    </row>
    <row r="16078" spans="1:9">
      <c r="A16078" s="230"/>
      <c r="B16078" s="230"/>
      <c r="C16078" s="231"/>
      <c r="D16078" s="223"/>
      <c r="E16078" s="227"/>
      <c r="F16078" s="230"/>
      <c r="H16078" s="220"/>
      <c r="I16078" s="223"/>
    </row>
    <row r="16079" spans="1:9">
      <c r="A16079" s="230"/>
      <c r="B16079" s="230"/>
      <c r="C16079" s="231"/>
      <c r="D16079" s="223"/>
      <c r="E16079" s="227"/>
      <c r="F16079" s="230"/>
      <c r="H16079" s="220"/>
      <c r="I16079" s="223"/>
    </row>
    <row r="16080" spans="1:9">
      <c r="A16080" s="230"/>
      <c r="B16080" s="230"/>
      <c r="C16080" s="231"/>
      <c r="D16080" s="223"/>
      <c r="E16080" s="227"/>
      <c r="F16080" s="230"/>
      <c r="H16080" s="220"/>
      <c r="I16080" s="223"/>
    </row>
    <row r="16081" spans="1:9">
      <c r="A16081" s="230"/>
      <c r="B16081" s="230"/>
      <c r="C16081" s="231"/>
      <c r="D16081" s="223"/>
      <c r="E16081" s="227"/>
      <c r="F16081" s="230"/>
      <c r="H16081" s="220"/>
      <c r="I16081" s="223"/>
    </row>
    <row r="16082" spans="1:9">
      <c r="A16082" s="230"/>
      <c r="B16082" s="230"/>
      <c r="C16082" s="231"/>
      <c r="D16082" s="223"/>
      <c r="E16082" s="227"/>
      <c r="F16082" s="230"/>
      <c r="H16082" s="220"/>
      <c r="I16082" s="223"/>
    </row>
    <row r="16083" spans="1:9">
      <c r="A16083" s="230"/>
      <c r="B16083" s="230"/>
      <c r="C16083" s="231"/>
      <c r="D16083" s="223"/>
      <c r="E16083" s="227"/>
      <c r="F16083" s="230"/>
      <c r="H16083" s="220"/>
      <c r="I16083" s="223"/>
    </row>
    <row r="16084" spans="1:9">
      <c r="A16084" s="230"/>
      <c r="B16084" s="230"/>
      <c r="C16084" s="231"/>
      <c r="D16084" s="223"/>
      <c r="E16084" s="227"/>
      <c r="F16084" s="230"/>
      <c r="H16084" s="220"/>
      <c r="I16084" s="223"/>
    </row>
    <row r="16085" spans="1:9">
      <c r="A16085" s="230"/>
      <c r="B16085" s="230"/>
      <c r="C16085" s="231"/>
      <c r="D16085" s="223"/>
      <c r="E16085" s="227"/>
      <c r="F16085" s="230"/>
      <c r="H16085" s="220"/>
      <c r="I16085" s="223"/>
    </row>
    <row r="16086" spans="1:9">
      <c r="A16086" s="230"/>
      <c r="B16086" s="230"/>
      <c r="C16086" s="231"/>
      <c r="D16086" s="223"/>
      <c r="E16086" s="227"/>
      <c r="F16086" s="230"/>
      <c r="H16086" s="220"/>
      <c r="I16086" s="223"/>
    </row>
    <row r="16087" spans="1:9">
      <c r="A16087" s="230"/>
      <c r="B16087" s="230"/>
      <c r="C16087" s="231"/>
      <c r="D16087" s="223"/>
      <c r="E16087" s="227"/>
      <c r="F16087" s="230"/>
      <c r="H16087" s="220"/>
      <c r="I16087" s="223"/>
    </row>
    <row r="16088" spans="1:9">
      <c r="A16088" s="230"/>
      <c r="B16088" s="230"/>
      <c r="C16088" s="231"/>
      <c r="D16088" s="223"/>
      <c r="E16088" s="227"/>
      <c r="F16088" s="230"/>
      <c r="H16088" s="220"/>
      <c r="I16088" s="223"/>
    </row>
    <row r="16089" spans="1:9">
      <c r="A16089" s="230"/>
      <c r="B16089" s="230"/>
      <c r="C16089" s="231"/>
      <c r="D16089" s="223"/>
      <c r="E16089" s="227"/>
      <c r="F16089" s="230"/>
      <c r="H16089" s="220"/>
      <c r="I16089" s="223"/>
    </row>
    <row r="16090" spans="1:9">
      <c r="A16090" s="230"/>
      <c r="B16090" s="230"/>
      <c r="C16090" s="231"/>
      <c r="D16090" s="223"/>
      <c r="E16090" s="227"/>
      <c r="F16090" s="230"/>
      <c r="H16090" s="220"/>
      <c r="I16090" s="223"/>
    </row>
    <row r="16091" spans="1:9">
      <c r="A16091" s="230"/>
      <c r="B16091" s="230"/>
      <c r="C16091" s="231"/>
      <c r="D16091" s="223"/>
      <c r="E16091" s="227"/>
      <c r="F16091" s="230"/>
      <c r="H16091" s="220"/>
      <c r="I16091" s="223"/>
    </row>
    <row r="16092" spans="1:9">
      <c r="A16092" s="230"/>
      <c r="B16092" s="230"/>
      <c r="C16092" s="231"/>
      <c r="D16092" s="223"/>
      <c r="E16092" s="227"/>
      <c r="F16092" s="230"/>
      <c r="H16092" s="220"/>
      <c r="I16092" s="223"/>
    </row>
    <row r="16093" spans="1:9">
      <c r="A16093" s="230"/>
      <c r="B16093" s="230"/>
      <c r="C16093" s="231"/>
      <c r="D16093" s="223"/>
      <c r="E16093" s="227"/>
      <c r="F16093" s="230"/>
      <c r="H16093" s="220"/>
      <c r="I16093" s="223"/>
    </row>
    <row r="16094" spans="1:9">
      <c r="A16094" s="230"/>
      <c r="B16094" s="230"/>
      <c r="C16094" s="231"/>
      <c r="D16094" s="223"/>
      <c r="E16094" s="227"/>
      <c r="F16094" s="230"/>
      <c r="H16094" s="220"/>
      <c r="I16094" s="223"/>
    </row>
    <row r="16095" spans="1:9">
      <c r="A16095" s="230"/>
      <c r="B16095" s="230"/>
      <c r="C16095" s="231"/>
      <c r="D16095" s="223"/>
      <c r="E16095" s="227"/>
      <c r="F16095" s="230"/>
      <c r="H16095" s="220"/>
      <c r="I16095" s="223"/>
    </row>
    <row r="16096" spans="1:9">
      <c r="A16096" s="230"/>
      <c r="B16096" s="230"/>
      <c r="C16096" s="231"/>
      <c r="D16096" s="223"/>
      <c r="E16096" s="227"/>
      <c r="F16096" s="230"/>
      <c r="H16096" s="220"/>
      <c r="I16096" s="223"/>
    </row>
    <row r="16097" spans="1:9">
      <c r="A16097" s="230"/>
      <c r="B16097" s="230"/>
      <c r="C16097" s="231"/>
      <c r="D16097" s="223"/>
      <c r="E16097" s="227"/>
      <c r="F16097" s="230"/>
      <c r="H16097" s="220"/>
      <c r="I16097" s="223"/>
    </row>
    <row r="16098" spans="1:9">
      <c r="A16098" s="230"/>
      <c r="B16098" s="230"/>
      <c r="C16098" s="231"/>
      <c r="D16098" s="223"/>
      <c r="E16098" s="227"/>
      <c r="F16098" s="230"/>
      <c r="H16098" s="220"/>
      <c r="I16098" s="223"/>
    </row>
    <row r="16099" spans="1:9">
      <c r="A16099" s="230"/>
      <c r="B16099" s="230"/>
      <c r="C16099" s="231"/>
      <c r="D16099" s="223"/>
      <c r="E16099" s="227"/>
      <c r="F16099" s="230"/>
      <c r="H16099" s="220"/>
      <c r="I16099" s="223"/>
    </row>
    <row r="16100" spans="1:9">
      <c r="A16100" s="230"/>
      <c r="B16100" s="230"/>
      <c r="C16100" s="231"/>
      <c r="D16100" s="223"/>
      <c r="E16100" s="227"/>
      <c r="F16100" s="230"/>
      <c r="H16100" s="220"/>
      <c r="I16100" s="223"/>
    </row>
    <row r="16101" spans="1:9">
      <c r="A16101" s="230"/>
      <c r="B16101" s="230"/>
      <c r="C16101" s="231"/>
      <c r="D16101" s="223"/>
      <c r="E16101" s="227"/>
      <c r="F16101" s="230"/>
      <c r="H16101" s="220"/>
      <c r="I16101" s="223"/>
    </row>
    <row r="16102" spans="1:9">
      <c r="A16102" s="230"/>
      <c r="B16102" s="230"/>
      <c r="C16102" s="231"/>
      <c r="D16102" s="223"/>
      <c r="E16102" s="227"/>
      <c r="F16102" s="230"/>
      <c r="H16102" s="220"/>
      <c r="I16102" s="223"/>
    </row>
    <row r="16103" spans="1:9">
      <c r="A16103" s="230"/>
      <c r="B16103" s="230"/>
      <c r="C16103" s="231"/>
      <c r="D16103" s="223"/>
      <c r="E16103" s="227"/>
      <c r="F16103" s="230"/>
      <c r="H16103" s="220"/>
      <c r="I16103" s="223"/>
    </row>
    <row r="16104" spans="1:9">
      <c r="A16104" s="230"/>
      <c r="B16104" s="230"/>
      <c r="C16104" s="231"/>
      <c r="D16104" s="223"/>
      <c r="E16104" s="227"/>
      <c r="F16104" s="230"/>
      <c r="H16104" s="220"/>
      <c r="I16104" s="223"/>
    </row>
    <row r="16105" spans="1:9">
      <c r="A16105" s="230"/>
      <c r="B16105" s="230"/>
      <c r="C16105" s="231"/>
      <c r="D16105" s="223"/>
      <c r="E16105" s="227"/>
      <c r="F16105" s="230"/>
      <c r="H16105" s="220"/>
      <c r="I16105" s="223"/>
    </row>
    <row r="16106" spans="1:9">
      <c r="A16106" s="230"/>
      <c r="B16106" s="230"/>
      <c r="C16106" s="231"/>
      <c r="D16106" s="223"/>
      <c r="E16106" s="227"/>
      <c r="F16106" s="230"/>
      <c r="H16106" s="220"/>
      <c r="I16106" s="223"/>
    </row>
    <row r="16107" spans="1:9">
      <c r="A16107" s="230"/>
      <c r="B16107" s="230"/>
      <c r="C16107" s="231"/>
      <c r="D16107" s="223"/>
      <c r="E16107" s="227"/>
      <c r="F16107" s="230"/>
      <c r="H16107" s="220"/>
      <c r="I16107" s="223"/>
    </row>
    <row r="16108" spans="1:9">
      <c r="A16108" s="230"/>
      <c r="B16108" s="230"/>
      <c r="C16108" s="231"/>
      <c r="D16108" s="223"/>
      <c r="E16108" s="227"/>
      <c r="F16108" s="230"/>
      <c r="H16108" s="220"/>
      <c r="I16108" s="223"/>
    </row>
    <row r="16109" spans="1:9">
      <c r="A16109" s="230"/>
      <c r="B16109" s="230"/>
      <c r="C16109" s="231"/>
      <c r="D16109" s="223"/>
      <c r="E16109" s="227"/>
      <c r="F16109" s="230"/>
      <c r="H16109" s="220"/>
      <c r="I16109" s="223"/>
    </row>
    <row r="16110" spans="1:9">
      <c r="A16110" s="230"/>
      <c r="B16110" s="230"/>
      <c r="C16110" s="231"/>
      <c r="D16110" s="223"/>
      <c r="E16110" s="227"/>
      <c r="F16110" s="230"/>
      <c r="H16110" s="220"/>
      <c r="I16110" s="223"/>
    </row>
    <row r="16111" spans="1:9">
      <c r="A16111" s="230"/>
      <c r="B16111" s="230"/>
      <c r="C16111" s="231"/>
      <c r="D16111" s="223"/>
      <c r="E16111" s="227"/>
      <c r="F16111" s="230"/>
      <c r="H16111" s="220"/>
      <c r="I16111" s="223"/>
    </row>
    <row r="16112" spans="1:9">
      <c r="A16112" s="230"/>
      <c r="B16112" s="230"/>
      <c r="C16112" s="231"/>
      <c r="D16112" s="223"/>
      <c r="E16112" s="227"/>
      <c r="F16112" s="230"/>
      <c r="H16112" s="220"/>
      <c r="I16112" s="223"/>
    </row>
    <row r="16113" spans="1:9">
      <c r="A16113" s="230"/>
      <c r="B16113" s="230"/>
      <c r="C16113" s="231"/>
      <c r="D16113" s="223"/>
      <c r="E16113" s="227"/>
      <c r="F16113" s="230"/>
      <c r="H16113" s="220"/>
      <c r="I16113" s="223"/>
    </row>
    <row r="16114" spans="1:9">
      <c r="A16114" s="230"/>
      <c r="B16114" s="230"/>
      <c r="C16114" s="231"/>
      <c r="D16114" s="223"/>
      <c r="E16114" s="227"/>
      <c r="F16114" s="230"/>
      <c r="H16114" s="220"/>
      <c r="I16114" s="223"/>
    </row>
    <row r="16115" spans="1:9">
      <c r="A16115" s="230"/>
      <c r="B16115" s="230"/>
      <c r="C16115" s="231"/>
      <c r="D16115" s="223"/>
      <c r="E16115" s="227"/>
      <c r="F16115" s="230"/>
      <c r="H16115" s="220"/>
      <c r="I16115" s="223"/>
    </row>
    <row r="16116" spans="1:9">
      <c r="A16116" s="230"/>
      <c r="B16116" s="230"/>
      <c r="C16116" s="231"/>
      <c r="D16116" s="223"/>
      <c r="E16116" s="227"/>
      <c r="F16116" s="230"/>
      <c r="H16116" s="220"/>
      <c r="I16116" s="223"/>
    </row>
    <row r="16117" spans="1:9">
      <c r="A16117" s="230"/>
      <c r="B16117" s="230"/>
      <c r="C16117" s="231"/>
      <c r="D16117" s="223"/>
      <c r="E16117" s="227"/>
      <c r="F16117" s="230"/>
      <c r="H16117" s="220"/>
      <c r="I16117" s="223"/>
    </row>
    <row r="16118" spans="1:9">
      <c r="A16118" s="230"/>
      <c r="B16118" s="230"/>
      <c r="C16118" s="231"/>
      <c r="D16118" s="223"/>
      <c r="E16118" s="227"/>
      <c r="F16118" s="230"/>
      <c r="H16118" s="220"/>
      <c r="I16118" s="223"/>
    </row>
    <row r="16119" spans="1:9">
      <c r="A16119" s="230"/>
      <c r="B16119" s="230"/>
      <c r="C16119" s="231"/>
      <c r="D16119" s="223"/>
      <c r="E16119" s="227"/>
      <c r="F16119" s="230"/>
      <c r="H16119" s="220"/>
      <c r="I16119" s="223"/>
    </row>
    <row r="16120" spans="1:9">
      <c r="A16120" s="230"/>
      <c r="B16120" s="230"/>
      <c r="C16120" s="231"/>
      <c r="D16120" s="223"/>
      <c r="E16120" s="227"/>
      <c r="F16120" s="230"/>
      <c r="H16120" s="220"/>
      <c r="I16120" s="223"/>
    </row>
    <row r="16121" spans="1:9">
      <c r="A16121" s="230"/>
      <c r="B16121" s="230"/>
      <c r="C16121" s="231"/>
      <c r="D16121" s="223"/>
      <c r="E16121" s="227"/>
      <c r="F16121" s="230"/>
      <c r="H16121" s="220"/>
      <c r="I16121" s="223"/>
    </row>
    <row r="16122" spans="1:9">
      <c r="A16122" s="230"/>
      <c r="B16122" s="230"/>
      <c r="C16122" s="231"/>
      <c r="D16122" s="223"/>
      <c r="E16122" s="227"/>
      <c r="F16122" s="230"/>
      <c r="H16122" s="220"/>
      <c r="I16122" s="223"/>
    </row>
    <row r="16123" spans="1:9">
      <c r="A16123" s="230"/>
      <c r="B16123" s="230"/>
      <c r="C16123" s="231"/>
      <c r="D16123" s="223"/>
      <c r="E16123" s="227"/>
      <c r="F16123" s="230"/>
      <c r="H16123" s="220"/>
      <c r="I16123" s="223"/>
    </row>
    <row r="16124" spans="1:9">
      <c r="A16124" s="230"/>
      <c r="B16124" s="230"/>
      <c r="C16124" s="231"/>
      <c r="D16124" s="223"/>
      <c r="E16124" s="227"/>
      <c r="F16124" s="230"/>
      <c r="H16124" s="220"/>
      <c r="I16124" s="223"/>
    </row>
    <row r="16125" spans="1:9">
      <c r="A16125" s="230"/>
      <c r="B16125" s="230"/>
      <c r="C16125" s="231"/>
      <c r="D16125" s="223"/>
      <c r="E16125" s="227"/>
      <c r="F16125" s="230"/>
      <c r="H16125" s="220"/>
      <c r="I16125" s="223"/>
    </row>
    <row r="16126" spans="1:9">
      <c r="A16126" s="230"/>
      <c r="B16126" s="230"/>
      <c r="C16126" s="231"/>
      <c r="D16126" s="223"/>
      <c r="E16126" s="227"/>
      <c r="F16126" s="230"/>
      <c r="H16126" s="220"/>
      <c r="I16126" s="223"/>
    </row>
    <row r="16127" spans="1:9">
      <c r="A16127" s="230"/>
      <c r="B16127" s="230"/>
      <c r="C16127" s="231"/>
      <c r="D16127" s="223"/>
      <c r="E16127" s="227"/>
      <c r="F16127" s="230"/>
      <c r="H16127" s="220"/>
      <c r="I16127" s="223"/>
    </row>
    <row r="16128" spans="1:9">
      <c r="A16128" s="230"/>
      <c r="B16128" s="230"/>
      <c r="C16128" s="231"/>
      <c r="D16128" s="223"/>
      <c r="E16128" s="227"/>
      <c r="F16128" s="230"/>
      <c r="H16128" s="220"/>
      <c r="I16128" s="223"/>
    </row>
    <row r="16129" spans="1:9">
      <c r="A16129" s="230"/>
      <c r="B16129" s="230"/>
      <c r="C16129" s="231"/>
      <c r="D16129" s="223"/>
      <c r="E16129" s="227"/>
      <c r="F16129" s="230"/>
      <c r="H16129" s="220"/>
      <c r="I16129" s="223"/>
    </row>
    <row r="16130" spans="1:9">
      <c r="A16130" s="230"/>
      <c r="B16130" s="230"/>
      <c r="C16130" s="231"/>
      <c r="D16130" s="223"/>
      <c r="E16130" s="227"/>
      <c r="F16130" s="230"/>
      <c r="H16130" s="220"/>
      <c r="I16130" s="223"/>
    </row>
    <row r="16131" spans="1:9">
      <c r="A16131" s="230"/>
      <c r="B16131" s="230"/>
      <c r="C16131" s="231"/>
      <c r="D16131" s="223"/>
      <c r="E16131" s="227"/>
      <c r="F16131" s="230"/>
      <c r="H16131" s="220"/>
      <c r="I16131" s="223"/>
    </row>
    <row r="16132" spans="1:9">
      <c r="A16132" s="230"/>
      <c r="B16132" s="230"/>
      <c r="C16132" s="231"/>
      <c r="D16132" s="223"/>
      <c r="E16132" s="227"/>
      <c r="F16132" s="230"/>
      <c r="H16132" s="220"/>
      <c r="I16132" s="223"/>
    </row>
    <row r="16133" spans="1:9">
      <c r="A16133" s="230"/>
      <c r="B16133" s="230"/>
      <c r="C16133" s="231"/>
      <c r="D16133" s="223"/>
      <c r="E16133" s="227"/>
      <c r="F16133" s="230"/>
      <c r="H16133" s="220"/>
      <c r="I16133" s="223"/>
    </row>
    <row r="16134" spans="1:9">
      <c r="A16134" s="230"/>
      <c r="B16134" s="230"/>
      <c r="C16134" s="231"/>
      <c r="D16134" s="223"/>
      <c r="E16134" s="227"/>
      <c r="F16134" s="230"/>
      <c r="H16134" s="220"/>
      <c r="I16134" s="223"/>
    </row>
    <row r="16135" spans="1:9">
      <c r="A16135" s="230"/>
      <c r="B16135" s="230"/>
      <c r="C16135" s="231"/>
      <c r="D16135" s="223"/>
      <c r="E16135" s="227"/>
      <c r="F16135" s="230"/>
      <c r="H16135" s="220"/>
      <c r="I16135" s="223"/>
    </row>
    <row r="16136" spans="1:9">
      <c r="A16136" s="230"/>
      <c r="B16136" s="230"/>
      <c r="C16136" s="231"/>
      <c r="D16136" s="223"/>
      <c r="E16136" s="227"/>
      <c r="F16136" s="230"/>
      <c r="H16136" s="220"/>
      <c r="I16136" s="223"/>
    </row>
    <row r="16137" spans="1:9">
      <c r="A16137" s="230"/>
      <c r="B16137" s="230"/>
      <c r="C16137" s="231"/>
      <c r="D16137" s="223"/>
      <c r="E16137" s="227"/>
      <c r="F16137" s="230"/>
      <c r="H16137" s="220"/>
      <c r="I16137" s="223"/>
    </row>
    <row r="16138" spans="1:9">
      <c r="A16138" s="230"/>
      <c r="B16138" s="230"/>
      <c r="C16138" s="231"/>
      <c r="D16138" s="223"/>
      <c r="E16138" s="227"/>
      <c r="F16138" s="230"/>
      <c r="H16138" s="220"/>
      <c r="I16138" s="223"/>
    </row>
    <row r="16139" spans="1:9">
      <c r="A16139" s="230"/>
      <c r="B16139" s="230"/>
      <c r="C16139" s="231"/>
      <c r="D16139" s="223"/>
      <c r="E16139" s="227"/>
      <c r="F16139" s="230"/>
      <c r="H16139" s="220"/>
      <c r="I16139" s="223"/>
    </row>
    <row r="16140" spans="1:9">
      <c r="A16140" s="230"/>
      <c r="B16140" s="230"/>
      <c r="C16140" s="231"/>
      <c r="D16140" s="223"/>
      <c r="E16140" s="227"/>
      <c r="F16140" s="230"/>
      <c r="H16140" s="220"/>
      <c r="I16140" s="223"/>
    </row>
    <row r="16141" spans="1:9">
      <c r="A16141" s="230"/>
      <c r="B16141" s="230"/>
      <c r="C16141" s="231"/>
      <c r="D16141" s="223"/>
      <c r="E16141" s="227"/>
      <c r="F16141" s="230"/>
      <c r="H16141" s="220"/>
      <c r="I16141" s="223"/>
    </row>
    <row r="16142" spans="1:9">
      <c r="A16142" s="230"/>
      <c r="B16142" s="230"/>
      <c r="C16142" s="231"/>
      <c r="D16142" s="223"/>
      <c r="E16142" s="227"/>
      <c r="F16142" s="230"/>
      <c r="H16142" s="220"/>
      <c r="I16142" s="223"/>
    </row>
    <row r="16143" spans="1:9">
      <c r="A16143" s="230"/>
      <c r="B16143" s="230"/>
      <c r="C16143" s="231"/>
      <c r="D16143" s="223"/>
      <c r="E16143" s="227"/>
      <c r="F16143" s="230"/>
      <c r="H16143" s="220"/>
      <c r="I16143" s="223"/>
    </row>
    <row r="16144" spans="1:9">
      <c r="A16144" s="230"/>
      <c r="B16144" s="230"/>
      <c r="C16144" s="231"/>
      <c r="D16144" s="223"/>
      <c r="E16144" s="227"/>
      <c r="F16144" s="230"/>
      <c r="H16144" s="220"/>
      <c r="I16144" s="223"/>
    </row>
    <row r="16145" spans="1:9">
      <c r="A16145" s="230"/>
      <c r="B16145" s="230"/>
      <c r="C16145" s="231"/>
      <c r="D16145" s="223"/>
      <c r="E16145" s="227"/>
      <c r="F16145" s="230"/>
      <c r="H16145" s="220"/>
      <c r="I16145" s="223"/>
    </row>
    <row r="16146" spans="1:9">
      <c r="A16146" s="230"/>
      <c r="B16146" s="230"/>
      <c r="C16146" s="231"/>
      <c r="D16146" s="223"/>
      <c r="E16146" s="227"/>
      <c r="F16146" s="230"/>
      <c r="H16146" s="220"/>
      <c r="I16146" s="223"/>
    </row>
    <row r="16147" spans="1:9">
      <c r="A16147" s="230"/>
      <c r="B16147" s="230"/>
      <c r="C16147" s="231"/>
      <c r="D16147" s="223"/>
      <c r="E16147" s="227"/>
      <c r="F16147" s="230"/>
      <c r="H16147" s="220"/>
      <c r="I16147" s="223"/>
    </row>
    <row r="16148" spans="1:9">
      <c r="A16148" s="230"/>
      <c r="B16148" s="230"/>
      <c r="C16148" s="231"/>
      <c r="D16148" s="223"/>
      <c r="E16148" s="227"/>
      <c r="F16148" s="230"/>
      <c r="H16148" s="220"/>
      <c r="I16148" s="223"/>
    </row>
    <row r="16149" spans="1:9">
      <c r="A16149" s="230"/>
      <c r="B16149" s="230"/>
      <c r="C16149" s="231"/>
      <c r="D16149" s="223"/>
      <c r="E16149" s="227"/>
      <c r="F16149" s="230"/>
      <c r="H16149" s="220"/>
      <c r="I16149" s="223"/>
    </row>
    <row r="16150" spans="1:9">
      <c r="A16150" s="230"/>
      <c r="B16150" s="230"/>
      <c r="C16150" s="231"/>
      <c r="D16150" s="223"/>
      <c r="E16150" s="227"/>
      <c r="F16150" s="230"/>
      <c r="H16150" s="220"/>
      <c r="I16150" s="223"/>
    </row>
    <row r="16151" spans="1:9">
      <c r="A16151" s="230"/>
      <c r="B16151" s="230"/>
      <c r="C16151" s="231"/>
      <c r="D16151" s="223"/>
      <c r="E16151" s="227"/>
      <c r="F16151" s="230"/>
      <c r="H16151" s="220"/>
      <c r="I16151" s="223"/>
    </row>
    <row r="16152" spans="1:9">
      <c r="A16152" s="230"/>
      <c r="B16152" s="230"/>
      <c r="C16152" s="231"/>
      <c r="D16152" s="223"/>
      <c r="E16152" s="227"/>
      <c r="F16152" s="230"/>
      <c r="H16152" s="220"/>
      <c r="I16152" s="223"/>
    </row>
    <row r="16153" spans="1:9">
      <c r="A16153" s="230"/>
      <c r="B16153" s="230"/>
      <c r="C16153" s="231"/>
      <c r="D16153" s="223"/>
      <c r="E16153" s="227"/>
      <c r="F16153" s="230"/>
      <c r="H16153" s="220"/>
      <c r="I16153" s="223"/>
    </row>
    <row r="16154" spans="1:9">
      <c r="A16154" s="230"/>
      <c r="B16154" s="230"/>
      <c r="C16154" s="231"/>
      <c r="D16154" s="223"/>
      <c r="E16154" s="227"/>
      <c r="F16154" s="230"/>
      <c r="H16154" s="220"/>
      <c r="I16154" s="223"/>
    </row>
    <row r="16155" spans="1:9">
      <c r="A16155" s="230"/>
      <c r="B16155" s="230"/>
      <c r="C16155" s="231"/>
      <c r="D16155" s="223"/>
      <c r="E16155" s="227"/>
      <c r="F16155" s="230"/>
      <c r="H16155" s="220"/>
      <c r="I16155" s="223"/>
    </row>
    <row r="16156" spans="1:9">
      <c r="A16156" s="230"/>
      <c r="B16156" s="230"/>
      <c r="C16156" s="231"/>
      <c r="D16156" s="223"/>
      <c r="E16156" s="227"/>
      <c r="F16156" s="230"/>
      <c r="H16156" s="220"/>
      <c r="I16156" s="223"/>
    </row>
    <row r="16157" spans="1:9">
      <c r="A16157" s="230"/>
      <c r="B16157" s="230"/>
      <c r="C16157" s="231"/>
      <c r="D16157" s="223"/>
      <c r="E16157" s="227"/>
      <c r="F16157" s="230"/>
      <c r="H16157" s="220"/>
      <c r="I16157" s="223"/>
    </row>
    <row r="16158" spans="1:9">
      <c r="A16158" s="230"/>
      <c r="B16158" s="230"/>
      <c r="C16158" s="231"/>
      <c r="D16158" s="223"/>
      <c r="E16158" s="227"/>
      <c r="F16158" s="230"/>
      <c r="H16158" s="220"/>
      <c r="I16158" s="223"/>
    </row>
    <row r="16159" spans="1:9">
      <c r="A16159" s="230"/>
      <c r="B16159" s="230"/>
      <c r="C16159" s="231"/>
      <c r="D16159" s="223"/>
      <c r="E16159" s="227"/>
      <c r="F16159" s="230"/>
      <c r="H16159" s="220"/>
      <c r="I16159" s="223"/>
    </row>
    <row r="16160" spans="1:9">
      <c r="A16160" s="230"/>
      <c r="B16160" s="230"/>
      <c r="C16160" s="231"/>
      <c r="D16160" s="223"/>
      <c r="E16160" s="227"/>
      <c r="F16160" s="230"/>
      <c r="H16160" s="220"/>
      <c r="I16160" s="223"/>
    </row>
    <row r="16161" spans="1:9">
      <c r="A16161" s="230"/>
      <c r="B16161" s="230"/>
      <c r="C16161" s="231"/>
      <c r="D16161" s="223"/>
      <c r="E16161" s="227"/>
      <c r="F16161" s="230"/>
      <c r="H16161" s="220"/>
      <c r="I16161" s="223"/>
    </row>
    <row r="16162" spans="1:9">
      <c r="A16162" s="230"/>
      <c r="B16162" s="230"/>
      <c r="C16162" s="231"/>
      <c r="D16162" s="223"/>
      <c r="E16162" s="227"/>
      <c r="F16162" s="230"/>
      <c r="H16162" s="220"/>
      <c r="I16162" s="223"/>
    </row>
    <row r="16163" spans="1:9">
      <c r="A16163" s="230"/>
      <c r="B16163" s="230"/>
      <c r="C16163" s="231"/>
      <c r="D16163" s="223"/>
      <c r="E16163" s="227"/>
      <c r="F16163" s="230"/>
      <c r="H16163" s="220"/>
      <c r="I16163" s="223"/>
    </row>
    <row r="16164" spans="1:9">
      <c r="A16164" s="230"/>
      <c r="B16164" s="230"/>
      <c r="C16164" s="231"/>
      <c r="D16164" s="223"/>
      <c r="E16164" s="227"/>
      <c r="F16164" s="230"/>
      <c r="H16164" s="220"/>
      <c r="I16164" s="223"/>
    </row>
    <row r="16165" spans="1:9">
      <c r="A16165" s="230"/>
      <c r="B16165" s="230"/>
      <c r="C16165" s="231"/>
      <c r="D16165" s="223"/>
      <c r="E16165" s="227"/>
      <c r="F16165" s="230"/>
      <c r="H16165" s="220"/>
      <c r="I16165" s="223"/>
    </row>
    <row r="16166" spans="1:9">
      <c r="A16166" s="230"/>
      <c r="B16166" s="230"/>
      <c r="C16166" s="231"/>
      <c r="D16166" s="223"/>
      <c r="E16166" s="227"/>
      <c r="F16166" s="230"/>
      <c r="H16166" s="220"/>
      <c r="I16166" s="223"/>
    </row>
    <row r="16167" spans="1:9">
      <c r="A16167" s="230"/>
      <c r="B16167" s="230"/>
      <c r="C16167" s="231"/>
      <c r="D16167" s="223"/>
      <c r="E16167" s="227"/>
      <c r="F16167" s="230"/>
      <c r="H16167" s="220"/>
      <c r="I16167" s="223"/>
    </row>
    <row r="16168" spans="1:9">
      <c r="A16168" s="230"/>
      <c r="B16168" s="230"/>
      <c r="C16168" s="231"/>
      <c r="D16168" s="223"/>
      <c r="E16168" s="227"/>
      <c r="F16168" s="230"/>
      <c r="H16168" s="220"/>
      <c r="I16168" s="223"/>
    </row>
    <row r="16169" spans="1:9">
      <c r="A16169" s="230"/>
      <c r="B16169" s="230"/>
      <c r="C16169" s="231"/>
      <c r="D16169" s="223"/>
      <c r="E16169" s="227"/>
      <c r="F16169" s="230"/>
      <c r="H16169" s="220"/>
      <c r="I16169" s="223"/>
    </row>
    <row r="16170" spans="1:9">
      <c r="A16170" s="230"/>
      <c r="B16170" s="230"/>
      <c r="C16170" s="231"/>
      <c r="D16170" s="223"/>
      <c r="E16170" s="227"/>
      <c r="F16170" s="230"/>
      <c r="H16170" s="220"/>
      <c r="I16170" s="223"/>
    </row>
    <row r="16171" spans="1:9">
      <c r="A16171" s="230"/>
      <c r="B16171" s="230"/>
      <c r="C16171" s="231"/>
      <c r="D16171" s="223"/>
      <c r="E16171" s="227"/>
      <c r="F16171" s="230"/>
      <c r="H16171" s="220"/>
      <c r="I16171" s="223"/>
    </row>
    <row r="16172" spans="1:9">
      <c r="A16172" s="230"/>
      <c r="B16172" s="230"/>
      <c r="C16172" s="231"/>
      <c r="D16172" s="223"/>
      <c r="E16172" s="227"/>
      <c r="F16172" s="230"/>
      <c r="H16172" s="220"/>
      <c r="I16172" s="223"/>
    </row>
    <row r="16173" spans="1:9">
      <c r="A16173" s="230"/>
      <c r="B16173" s="230"/>
      <c r="C16173" s="231"/>
      <c r="D16173" s="223"/>
      <c r="E16173" s="227"/>
      <c r="F16173" s="230"/>
      <c r="H16173" s="220"/>
      <c r="I16173" s="223"/>
    </row>
    <row r="16174" spans="1:9">
      <c r="A16174" s="230"/>
      <c r="B16174" s="230"/>
      <c r="C16174" s="231"/>
      <c r="D16174" s="223"/>
      <c r="E16174" s="227"/>
      <c r="F16174" s="230"/>
      <c r="H16174" s="220"/>
      <c r="I16174" s="223"/>
    </row>
    <row r="16175" spans="1:9">
      <c r="A16175" s="230"/>
      <c r="B16175" s="230"/>
      <c r="C16175" s="231"/>
      <c r="D16175" s="223"/>
      <c r="E16175" s="227"/>
      <c r="F16175" s="230"/>
      <c r="H16175" s="220"/>
      <c r="I16175" s="223"/>
    </row>
    <row r="16176" spans="1:9">
      <c r="A16176" s="230"/>
      <c r="B16176" s="230"/>
      <c r="C16176" s="231"/>
      <c r="D16176" s="223"/>
      <c r="E16176" s="227"/>
      <c r="F16176" s="230"/>
      <c r="H16176" s="220"/>
      <c r="I16176" s="223"/>
    </row>
    <row r="16177" spans="1:9">
      <c r="A16177" s="230"/>
      <c r="B16177" s="230"/>
      <c r="C16177" s="231"/>
      <c r="D16177" s="223"/>
      <c r="E16177" s="227"/>
      <c r="F16177" s="230"/>
      <c r="H16177" s="220"/>
      <c r="I16177" s="223"/>
    </row>
    <row r="16178" spans="1:9">
      <c r="A16178" s="230"/>
      <c r="B16178" s="230"/>
      <c r="C16178" s="231"/>
      <c r="D16178" s="223"/>
      <c r="E16178" s="227"/>
      <c r="F16178" s="230"/>
      <c r="H16178" s="220"/>
      <c r="I16178" s="223"/>
    </row>
    <row r="16179" spans="1:9">
      <c r="A16179" s="230"/>
      <c r="B16179" s="230"/>
      <c r="C16179" s="231"/>
      <c r="D16179" s="223"/>
      <c r="E16179" s="227"/>
      <c r="F16179" s="230"/>
      <c r="H16179" s="220"/>
      <c r="I16179" s="223"/>
    </row>
    <row r="16180" spans="1:9">
      <c r="A16180" s="230"/>
      <c r="B16180" s="230"/>
      <c r="C16180" s="231"/>
      <c r="D16180" s="223"/>
      <c r="E16180" s="227"/>
      <c r="F16180" s="230"/>
      <c r="H16180" s="220"/>
      <c r="I16180" s="223"/>
    </row>
    <row r="16181" spans="1:9">
      <c r="A16181" s="230"/>
      <c r="B16181" s="230"/>
      <c r="C16181" s="231"/>
      <c r="D16181" s="223"/>
      <c r="E16181" s="227"/>
      <c r="F16181" s="230"/>
      <c r="H16181" s="220"/>
      <c r="I16181" s="223"/>
    </row>
    <row r="16182" spans="1:9">
      <c r="A16182" s="230"/>
      <c r="B16182" s="230"/>
      <c r="C16182" s="231"/>
      <c r="D16182" s="223"/>
      <c r="E16182" s="227"/>
      <c r="F16182" s="230"/>
      <c r="H16182" s="220"/>
      <c r="I16182" s="223"/>
    </row>
    <row r="16183" spans="1:9">
      <c r="A16183" s="230"/>
      <c r="B16183" s="230"/>
      <c r="C16183" s="231"/>
      <c r="D16183" s="223"/>
      <c r="E16183" s="227"/>
      <c r="F16183" s="230"/>
      <c r="H16183" s="220"/>
      <c r="I16183" s="223"/>
    </row>
    <row r="16184" spans="1:9">
      <c r="A16184" s="230"/>
      <c r="B16184" s="230"/>
      <c r="C16184" s="231"/>
      <c r="D16184" s="223"/>
      <c r="E16184" s="227"/>
      <c r="F16184" s="230"/>
      <c r="H16184" s="220"/>
      <c r="I16184" s="223"/>
    </row>
    <row r="16185" spans="1:9">
      <c r="A16185" s="230"/>
      <c r="B16185" s="230"/>
      <c r="C16185" s="231"/>
      <c r="D16185" s="223"/>
      <c r="E16185" s="227"/>
      <c r="F16185" s="230"/>
      <c r="H16185" s="220"/>
      <c r="I16185" s="223"/>
    </row>
    <row r="16186" spans="1:9">
      <c r="A16186" s="230"/>
      <c r="B16186" s="230"/>
      <c r="C16186" s="231"/>
      <c r="D16186" s="223"/>
      <c r="E16186" s="227"/>
      <c r="F16186" s="230"/>
      <c r="H16186" s="220"/>
      <c r="I16186" s="223"/>
    </row>
    <row r="16187" spans="1:9">
      <c r="A16187" s="230"/>
      <c r="B16187" s="230"/>
      <c r="C16187" s="231"/>
      <c r="D16187" s="223"/>
      <c r="E16187" s="227"/>
      <c r="F16187" s="230"/>
      <c r="H16187" s="220"/>
      <c r="I16187" s="223"/>
    </row>
    <row r="16188" spans="1:9">
      <c r="A16188" s="230"/>
      <c r="B16188" s="230"/>
      <c r="C16188" s="231"/>
      <c r="D16188" s="223"/>
      <c r="E16188" s="227"/>
      <c r="F16188" s="230"/>
      <c r="H16188" s="220"/>
      <c r="I16188" s="223"/>
    </row>
    <row r="16189" spans="1:9">
      <c r="A16189" s="230"/>
      <c r="B16189" s="230"/>
      <c r="C16189" s="231"/>
      <c r="D16189" s="223"/>
      <c r="E16189" s="227"/>
      <c r="F16189" s="230"/>
      <c r="H16189" s="220"/>
      <c r="I16189" s="223"/>
    </row>
    <row r="16190" spans="1:9">
      <c r="A16190" s="230"/>
      <c r="B16190" s="230"/>
      <c r="C16190" s="231"/>
      <c r="D16190" s="223"/>
      <c r="E16190" s="227"/>
      <c r="F16190" s="230"/>
      <c r="H16190" s="220"/>
      <c r="I16190" s="223"/>
    </row>
    <row r="16191" spans="1:9">
      <c r="A16191" s="230"/>
      <c r="B16191" s="230"/>
      <c r="C16191" s="231"/>
      <c r="D16191" s="223"/>
      <c r="E16191" s="227"/>
      <c r="F16191" s="230"/>
      <c r="H16191" s="220"/>
      <c r="I16191" s="223"/>
    </row>
    <row r="16192" spans="1:9">
      <c r="A16192" s="230"/>
      <c r="B16192" s="230"/>
      <c r="C16192" s="231"/>
      <c r="D16192" s="223"/>
      <c r="E16192" s="227"/>
      <c r="F16192" s="230"/>
      <c r="H16192" s="220"/>
      <c r="I16192" s="223"/>
    </row>
    <row r="16193" spans="1:9">
      <c r="A16193" s="230"/>
      <c r="B16193" s="230"/>
      <c r="C16193" s="231"/>
      <c r="D16193" s="223"/>
      <c r="E16193" s="227"/>
      <c r="F16193" s="230"/>
      <c r="H16193" s="220"/>
      <c r="I16193" s="223"/>
    </row>
    <row r="16194" spans="1:9">
      <c r="A16194" s="230"/>
      <c r="B16194" s="230"/>
      <c r="C16194" s="231"/>
      <c r="D16194" s="223"/>
      <c r="E16194" s="227"/>
      <c r="F16194" s="230"/>
      <c r="H16194" s="220"/>
      <c r="I16194" s="223"/>
    </row>
    <row r="16195" spans="1:9">
      <c r="A16195" s="230"/>
      <c r="B16195" s="230"/>
      <c r="C16195" s="231"/>
      <c r="D16195" s="223"/>
      <c r="E16195" s="227"/>
      <c r="F16195" s="230"/>
      <c r="H16195" s="220"/>
      <c r="I16195" s="223"/>
    </row>
    <row r="16196" spans="1:9">
      <c r="A16196" s="230"/>
      <c r="B16196" s="230"/>
      <c r="C16196" s="231"/>
      <c r="D16196" s="223"/>
      <c r="E16196" s="227"/>
      <c r="F16196" s="230"/>
      <c r="H16196" s="220"/>
      <c r="I16196" s="223"/>
    </row>
    <row r="16197" spans="1:9">
      <c r="A16197" s="230"/>
      <c r="B16197" s="230"/>
      <c r="C16197" s="231"/>
      <c r="D16197" s="223"/>
      <c r="E16197" s="227"/>
      <c r="F16197" s="230"/>
      <c r="H16197" s="220"/>
      <c r="I16197" s="223"/>
    </row>
    <row r="16198" spans="1:9">
      <c r="A16198" s="230"/>
      <c r="B16198" s="230"/>
      <c r="C16198" s="231"/>
      <c r="D16198" s="223"/>
      <c r="E16198" s="227"/>
      <c r="F16198" s="230"/>
      <c r="H16198" s="220"/>
      <c r="I16198" s="223"/>
    </row>
    <row r="16199" spans="1:9">
      <c r="A16199" s="230"/>
      <c r="B16199" s="230"/>
      <c r="C16199" s="231"/>
      <c r="D16199" s="223"/>
      <c r="E16199" s="227"/>
      <c r="F16199" s="230"/>
      <c r="H16199" s="220"/>
      <c r="I16199" s="223"/>
    </row>
    <row r="16200" spans="1:9">
      <c r="A16200" s="230"/>
      <c r="B16200" s="230"/>
      <c r="C16200" s="231"/>
      <c r="D16200" s="223"/>
      <c r="E16200" s="227"/>
      <c r="F16200" s="230"/>
      <c r="H16200" s="220"/>
      <c r="I16200" s="223"/>
    </row>
    <row r="16201" spans="1:9">
      <c r="A16201" s="230"/>
      <c r="B16201" s="230"/>
      <c r="C16201" s="231"/>
      <c r="D16201" s="223"/>
      <c r="E16201" s="227"/>
      <c r="F16201" s="230"/>
      <c r="H16201" s="220"/>
      <c r="I16201" s="223"/>
    </row>
    <row r="16202" spans="1:9">
      <c r="A16202" s="230"/>
      <c r="B16202" s="230"/>
      <c r="C16202" s="231"/>
      <c r="D16202" s="223"/>
      <c r="E16202" s="227"/>
      <c r="F16202" s="230"/>
      <c r="H16202" s="220"/>
      <c r="I16202" s="223"/>
    </row>
    <row r="16203" spans="1:9">
      <c r="A16203" s="230"/>
      <c r="B16203" s="230"/>
      <c r="C16203" s="231"/>
      <c r="D16203" s="223"/>
      <c r="E16203" s="227"/>
      <c r="F16203" s="230"/>
      <c r="H16203" s="220"/>
      <c r="I16203" s="223"/>
    </row>
    <row r="16204" spans="1:9">
      <c r="A16204" s="230"/>
      <c r="B16204" s="230"/>
      <c r="C16204" s="231"/>
      <c r="D16204" s="223"/>
      <c r="E16204" s="227"/>
      <c r="F16204" s="230"/>
      <c r="H16204" s="220"/>
      <c r="I16204" s="223"/>
    </row>
    <row r="16205" spans="1:9">
      <c r="A16205" s="230"/>
      <c r="B16205" s="230"/>
      <c r="C16205" s="231"/>
      <c r="D16205" s="223"/>
      <c r="E16205" s="227"/>
      <c r="F16205" s="230"/>
      <c r="H16205" s="220"/>
      <c r="I16205" s="223"/>
    </row>
    <row r="16206" spans="1:9">
      <c r="A16206" s="230"/>
      <c r="B16206" s="230"/>
      <c r="C16206" s="231"/>
      <c r="D16206" s="223"/>
      <c r="E16206" s="227"/>
      <c r="F16206" s="230"/>
      <c r="H16206" s="220"/>
      <c r="I16206" s="223"/>
    </row>
    <row r="16207" spans="1:9">
      <c r="A16207" s="230"/>
      <c r="B16207" s="230"/>
      <c r="C16207" s="231"/>
      <c r="D16207" s="223"/>
      <c r="E16207" s="227"/>
      <c r="F16207" s="230"/>
      <c r="H16207" s="220"/>
      <c r="I16207" s="223"/>
    </row>
    <row r="16208" spans="1:9">
      <c r="A16208" s="230"/>
      <c r="B16208" s="230"/>
      <c r="C16208" s="231"/>
      <c r="D16208" s="223"/>
      <c r="E16208" s="227"/>
      <c r="F16208" s="230"/>
      <c r="H16208" s="220"/>
      <c r="I16208" s="223"/>
    </row>
    <row r="16209" spans="1:9">
      <c r="A16209" s="230"/>
      <c r="B16209" s="230"/>
      <c r="C16209" s="231"/>
      <c r="D16209" s="223"/>
      <c r="E16209" s="227"/>
      <c r="F16209" s="230"/>
      <c r="H16209" s="220"/>
      <c r="I16209" s="223"/>
    </row>
    <row r="16210" spans="1:9">
      <c r="A16210" s="230"/>
      <c r="B16210" s="230"/>
      <c r="C16210" s="231"/>
      <c r="D16210" s="223"/>
      <c r="E16210" s="227"/>
      <c r="F16210" s="230"/>
      <c r="H16210" s="220"/>
      <c r="I16210" s="223"/>
    </row>
    <row r="16211" spans="1:9">
      <c r="A16211" s="230"/>
      <c r="B16211" s="230"/>
      <c r="C16211" s="231"/>
      <c r="D16211" s="223"/>
      <c r="E16211" s="227"/>
      <c r="F16211" s="230"/>
      <c r="H16211" s="220"/>
      <c r="I16211" s="223"/>
    </row>
    <row r="16212" spans="1:9">
      <c r="A16212" s="230"/>
      <c r="B16212" s="230"/>
      <c r="C16212" s="231"/>
      <c r="D16212" s="223"/>
      <c r="E16212" s="227"/>
      <c r="F16212" s="230"/>
      <c r="H16212" s="220"/>
      <c r="I16212" s="223"/>
    </row>
    <row r="16213" spans="1:9">
      <c r="A16213" s="230"/>
      <c r="B16213" s="230"/>
      <c r="C16213" s="231"/>
      <c r="D16213" s="223"/>
      <c r="E16213" s="227"/>
      <c r="F16213" s="230"/>
      <c r="H16213" s="220"/>
      <c r="I16213" s="223"/>
    </row>
    <row r="16214" spans="1:9">
      <c r="A16214" s="230"/>
      <c r="B16214" s="230"/>
      <c r="C16214" s="231"/>
      <c r="D16214" s="223"/>
      <c r="E16214" s="227"/>
      <c r="F16214" s="230"/>
      <c r="H16214" s="220"/>
      <c r="I16214" s="223"/>
    </row>
    <row r="16215" spans="1:9">
      <c r="A16215" s="230"/>
      <c r="B16215" s="230"/>
      <c r="C16215" s="231"/>
      <c r="D16215" s="223"/>
      <c r="E16215" s="227"/>
      <c r="F16215" s="230"/>
      <c r="H16215" s="220"/>
      <c r="I16215" s="223"/>
    </row>
    <row r="16216" spans="1:9">
      <c r="A16216" s="230"/>
      <c r="B16216" s="230"/>
      <c r="C16216" s="231"/>
      <c r="D16216" s="223"/>
      <c r="E16216" s="227"/>
      <c r="F16216" s="230"/>
      <c r="H16216" s="220"/>
      <c r="I16216" s="223"/>
    </row>
    <row r="16217" spans="1:9">
      <c r="A16217" s="230"/>
      <c r="B16217" s="230"/>
      <c r="C16217" s="231"/>
      <c r="D16217" s="223"/>
      <c r="E16217" s="227"/>
      <c r="F16217" s="230"/>
      <c r="H16217" s="220"/>
      <c r="I16217" s="223"/>
    </row>
    <row r="16218" spans="1:9">
      <c r="A16218" s="230"/>
      <c r="B16218" s="230"/>
      <c r="C16218" s="231"/>
      <c r="D16218" s="223"/>
      <c r="E16218" s="227"/>
      <c r="F16218" s="230"/>
      <c r="H16218" s="220"/>
      <c r="I16218" s="223"/>
    </row>
    <row r="16219" spans="1:9">
      <c r="A16219" s="230"/>
      <c r="B16219" s="230"/>
      <c r="C16219" s="231"/>
      <c r="D16219" s="223"/>
      <c r="E16219" s="227"/>
      <c r="F16219" s="230"/>
      <c r="H16219" s="220"/>
      <c r="I16219" s="223"/>
    </row>
    <row r="16220" spans="1:9">
      <c r="A16220" s="230"/>
      <c r="B16220" s="230"/>
      <c r="C16220" s="231"/>
      <c r="D16220" s="223"/>
      <c r="E16220" s="227"/>
      <c r="F16220" s="230"/>
      <c r="H16220" s="220"/>
      <c r="I16220" s="223"/>
    </row>
    <row r="16221" spans="1:9">
      <c r="A16221" s="230"/>
      <c r="B16221" s="230"/>
      <c r="C16221" s="231"/>
      <c r="D16221" s="223"/>
      <c r="E16221" s="227"/>
      <c r="F16221" s="230"/>
      <c r="H16221" s="220"/>
      <c r="I16221" s="223"/>
    </row>
    <row r="16222" spans="1:9">
      <c r="A16222" s="230"/>
      <c r="B16222" s="230"/>
      <c r="C16222" s="231"/>
      <c r="D16222" s="223"/>
      <c r="E16222" s="227"/>
      <c r="F16222" s="230"/>
      <c r="H16222" s="220"/>
      <c r="I16222" s="223"/>
    </row>
    <row r="16223" spans="1:9">
      <c r="A16223" s="230"/>
      <c r="B16223" s="230"/>
      <c r="C16223" s="231"/>
      <c r="D16223" s="223"/>
      <c r="E16223" s="227"/>
      <c r="F16223" s="230"/>
      <c r="H16223" s="220"/>
      <c r="I16223" s="223"/>
    </row>
    <row r="16224" spans="1:9">
      <c r="A16224" s="230"/>
      <c r="B16224" s="230"/>
      <c r="C16224" s="231"/>
      <c r="D16224" s="223"/>
      <c r="E16224" s="227"/>
      <c r="F16224" s="230"/>
      <c r="H16224" s="220"/>
      <c r="I16224" s="223"/>
    </row>
    <row r="16225" spans="1:9">
      <c r="A16225" s="230"/>
      <c r="B16225" s="230"/>
      <c r="C16225" s="231"/>
      <c r="D16225" s="223"/>
      <c r="E16225" s="227"/>
      <c r="F16225" s="230"/>
      <c r="H16225" s="220"/>
      <c r="I16225" s="223"/>
    </row>
    <row r="16226" spans="1:9">
      <c r="A16226" s="230"/>
      <c r="B16226" s="230"/>
      <c r="C16226" s="231"/>
      <c r="D16226" s="223"/>
      <c r="E16226" s="227"/>
      <c r="F16226" s="230"/>
      <c r="H16226" s="220"/>
      <c r="I16226" s="223"/>
    </row>
    <row r="16227" spans="1:9">
      <c r="A16227" s="230"/>
      <c r="B16227" s="230"/>
      <c r="C16227" s="231"/>
      <c r="D16227" s="223"/>
      <c r="E16227" s="227"/>
      <c r="F16227" s="230"/>
      <c r="H16227" s="220"/>
      <c r="I16227" s="223"/>
    </row>
    <row r="16228" spans="1:9">
      <c r="A16228" s="230"/>
      <c r="B16228" s="230"/>
      <c r="C16228" s="231"/>
      <c r="D16228" s="223"/>
      <c r="E16228" s="227"/>
      <c r="F16228" s="230"/>
      <c r="H16228" s="220"/>
      <c r="I16228" s="223"/>
    </row>
    <row r="16229" spans="1:9">
      <c r="A16229" s="230"/>
      <c r="B16229" s="230"/>
      <c r="C16229" s="231"/>
      <c r="D16229" s="223"/>
      <c r="E16229" s="227"/>
      <c r="F16229" s="230"/>
      <c r="H16229" s="220"/>
      <c r="I16229" s="223"/>
    </row>
    <row r="16230" spans="1:9">
      <c r="A16230" s="230"/>
      <c r="B16230" s="230"/>
      <c r="C16230" s="231"/>
      <c r="D16230" s="223"/>
      <c r="E16230" s="227"/>
      <c r="F16230" s="230"/>
      <c r="H16230" s="220"/>
      <c r="I16230" s="223"/>
    </row>
    <row r="16231" spans="1:9">
      <c r="A16231" s="230"/>
      <c r="B16231" s="230"/>
      <c r="C16231" s="231"/>
      <c r="D16231" s="223"/>
      <c r="E16231" s="227"/>
      <c r="F16231" s="230"/>
      <c r="H16231" s="220"/>
      <c r="I16231" s="223"/>
    </row>
    <row r="16232" spans="1:9">
      <c r="A16232" s="230"/>
      <c r="B16232" s="230"/>
      <c r="C16232" s="231"/>
      <c r="D16232" s="223"/>
      <c r="E16232" s="227"/>
      <c r="F16232" s="230"/>
      <c r="H16232" s="220"/>
      <c r="I16232" s="223"/>
    </row>
    <row r="16233" spans="1:9">
      <c r="A16233" s="230"/>
      <c r="B16233" s="230"/>
      <c r="C16233" s="231"/>
      <c r="D16233" s="223"/>
      <c r="E16233" s="227"/>
      <c r="F16233" s="230"/>
      <c r="H16233" s="220"/>
      <c r="I16233" s="223"/>
    </row>
    <row r="16234" spans="1:9">
      <c r="A16234" s="230"/>
      <c r="B16234" s="230"/>
      <c r="C16234" s="231"/>
      <c r="D16234" s="223"/>
      <c r="E16234" s="227"/>
      <c r="F16234" s="230"/>
      <c r="H16234" s="220"/>
      <c r="I16234" s="223"/>
    </row>
    <row r="16235" spans="1:9">
      <c r="A16235" s="230"/>
      <c r="B16235" s="230"/>
      <c r="C16235" s="231"/>
      <c r="D16235" s="223"/>
      <c r="E16235" s="227"/>
      <c r="F16235" s="230"/>
      <c r="H16235" s="220"/>
      <c r="I16235" s="223"/>
    </row>
    <row r="16236" spans="1:9">
      <c r="A16236" s="230"/>
      <c r="B16236" s="230"/>
      <c r="C16236" s="231"/>
      <c r="D16236" s="223"/>
      <c r="E16236" s="227"/>
      <c r="F16236" s="230"/>
      <c r="H16236" s="220"/>
      <c r="I16236" s="223"/>
    </row>
    <row r="16237" spans="1:9">
      <c r="A16237" s="230"/>
      <c r="B16237" s="230"/>
      <c r="C16237" s="231"/>
      <c r="D16237" s="223"/>
      <c r="E16237" s="227"/>
      <c r="F16237" s="230"/>
      <c r="H16237" s="220"/>
      <c r="I16237" s="223"/>
    </row>
    <row r="16238" spans="1:9">
      <c r="A16238" s="230"/>
      <c r="B16238" s="230"/>
      <c r="C16238" s="231"/>
      <c r="D16238" s="223"/>
      <c r="E16238" s="227"/>
      <c r="F16238" s="230"/>
      <c r="H16238" s="220"/>
      <c r="I16238" s="223"/>
    </row>
    <row r="16239" spans="1:9">
      <c r="A16239" s="230"/>
      <c r="B16239" s="230"/>
      <c r="C16239" s="231"/>
      <c r="D16239" s="223"/>
      <c r="E16239" s="227"/>
      <c r="F16239" s="230"/>
      <c r="H16239" s="220"/>
      <c r="I16239" s="223"/>
    </row>
    <row r="16240" spans="1:9">
      <c r="A16240" s="230"/>
      <c r="B16240" s="230"/>
      <c r="C16240" s="231"/>
      <c r="D16240" s="223"/>
      <c r="E16240" s="227"/>
      <c r="F16240" s="230"/>
      <c r="H16240" s="220"/>
      <c r="I16240" s="223"/>
    </row>
    <row r="16241" spans="1:9">
      <c r="A16241" s="230"/>
      <c r="B16241" s="230"/>
      <c r="C16241" s="231"/>
      <c r="D16241" s="223"/>
      <c r="E16241" s="227"/>
      <c r="F16241" s="230"/>
      <c r="H16241" s="220"/>
      <c r="I16241" s="223"/>
    </row>
    <row r="16242" spans="1:9">
      <c r="A16242" s="230"/>
      <c r="B16242" s="230"/>
      <c r="C16242" s="231"/>
      <c r="D16242" s="223"/>
      <c r="E16242" s="227"/>
      <c r="F16242" s="230"/>
      <c r="H16242" s="220"/>
      <c r="I16242" s="223"/>
    </row>
    <row r="16243" spans="1:9">
      <c r="A16243" s="230"/>
      <c r="B16243" s="230"/>
      <c r="C16243" s="231"/>
      <c r="D16243" s="223"/>
      <c r="E16243" s="227"/>
      <c r="F16243" s="230"/>
      <c r="H16243" s="220"/>
      <c r="I16243" s="223"/>
    </row>
    <row r="16244" spans="1:9">
      <c r="A16244" s="230"/>
      <c r="B16244" s="230"/>
      <c r="C16244" s="231"/>
      <c r="D16244" s="223"/>
      <c r="E16244" s="227"/>
      <c r="F16244" s="230"/>
      <c r="H16244" s="220"/>
      <c r="I16244" s="223"/>
    </row>
    <row r="16245" spans="1:9">
      <c r="A16245" s="230"/>
      <c r="B16245" s="230"/>
      <c r="C16245" s="231"/>
      <c r="D16245" s="223"/>
      <c r="E16245" s="227"/>
      <c r="F16245" s="230"/>
      <c r="H16245" s="220"/>
      <c r="I16245" s="223"/>
    </row>
    <row r="16246" spans="1:9">
      <c r="A16246" s="230"/>
      <c r="B16246" s="230"/>
      <c r="C16246" s="231"/>
      <c r="D16246" s="223"/>
      <c r="E16246" s="227"/>
      <c r="F16246" s="230"/>
      <c r="H16246" s="220"/>
      <c r="I16246" s="223"/>
    </row>
    <row r="16247" spans="1:9">
      <c r="A16247" s="230"/>
      <c r="B16247" s="230"/>
      <c r="C16247" s="231"/>
      <c r="D16247" s="223"/>
      <c r="E16247" s="227"/>
      <c r="F16247" s="230"/>
      <c r="H16247" s="220"/>
      <c r="I16247" s="223"/>
    </row>
    <row r="16248" spans="1:9">
      <c r="A16248" s="230"/>
      <c r="B16248" s="230"/>
      <c r="C16248" s="231"/>
      <c r="D16248" s="223"/>
      <c r="E16248" s="227"/>
      <c r="F16248" s="230"/>
      <c r="H16248" s="220"/>
      <c r="I16248" s="223"/>
    </row>
    <row r="16249" spans="1:9">
      <c r="A16249" s="230"/>
      <c r="B16249" s="230"/>
      <c r="C16249" s="231"/>
      <c r="D16249" s="223"/>
      <c r="E16249" s="227"/>
      <c r="F16249" s="230"/>
      <c r="H16249" s="220"/>
      <c r="I16249" s="223"/>
    </row>
    <row r="16250" spans="1:9">
      <c r="A16250" s="230"/>
      <c r="B16250" s="230"/>
      <c r="C16250" s="231"/>
      <c r="D16250" s="223"/>
      <c r="E16250" s="227"/>
      <c r="F16250" s="230"/>
      <c r="H16250" s="220"/>
      <c r="I16250" s="223"/>
    </row>
    <row r="16251" spans="1:9">
      <c r="A16251" s="230"/>
      <c r="B16251" s="230"/>
      <c r="C16251" s="231"/>
      <c r="D16251" s="223"/>
      <c r="E16251" s="227"/>
      <c r="F16251" s="230"/>
      <c r="H16251" s="220"/>
      <c r="I16251" s="223"/>
    </row>
    <row r="16252" spans="1:9">
      <c r="A16252" s="230"/>
      <c r="B16252" s="230"/>
      <c r="C16252" s="231"/>
      <c r="D16252" s="223"/>
      <c r="E16252" s="227"/>
      <c r="F16252" s="230"/>
      <c r="H16252" s="220"/>
      <c r="I16252" s="223"/>
    </row>
    <row r="16253" spans="1:9">
      <c r="A16253" s="230"/>
      <c r="B16253" s="230"/>
      <c r="C16253" s="231"/>
      <c r="D16253" s="223"/>
      <c r="E16253" s="227"/>
      <c r="F16253" s="230"/>
      <c r="H16253" s="220"/>
      <c r="I16253" s="223"/>
    </row>
    <row r="16254" spans="1:9">
      <c r="A16254" s="230"/>
      <c r="B16254" s="230"/>
      <c r="C16254" s="231"/>
      <c r="D16254" s="223"/>
      <c r="E16254" s="227"/>
      <c r="F16254" s="230"/>
      <c r="H16254" s="220"/>
      <c r="I16254" s="223"/>
    </row>
    <row r="16255" spans="1:9">
      <c r="A16255" s="230"/>
      <c r="B16255" s="230"/>
      <c r="C16255" s="231"/>
      <c r="D16255" s="223"/>
      <c r="E16255" s="227"/>
      <c r="F16255" s="230"/>
      <c r="H16255" s="220"/>
      <c r="I16255" s="223"/>
    </row>
    <row r="16256" spans="1:9">
      <c r="A16256" s="230"/>
      <c r="B16256" s="230"/>
      <c r="C16256" s="231"/>
      <c r="D16256" s="223"/>
      <c r="E16256" s="227"/>
      <c r="F16256" s="230"/>
      <c r="H16256" s="220"/>
      <c r="I16256" s="223"/>
    </row>
    <row r="16257" spans="1:9">
      <c r="A16257" s="230"/>
      <c r="B16257" s="230"/>
      <c r="C16257" s="231"/>
      <c r="D16257" s="223"/>
      <c r="E16257" s="227"/>
      <c r="F16257" s="230"/>
      <c r="H16257" s="220"/>
      <c r="I16257" s="223"/>
    </row>
    <row r="16258" spans="1:9">
      <c r="A16258" s="230"/>
      <c r="B16258" s="230"/>
      <c r="C16258" s="231"/>
      <c r="D16258" s="223"/>
      <c r="E16258" s="227"/>
      <c r="F16258" s="230"/>
      <c r="H16258" s="220"/>
      <c r="I16258" s="223"/>
    </row>
    <row r="16259" spans="1:9">
      <c r="A16259" s="230"/>
      <c r="B16259" s="230"/>
      <c r="C16259" s="231"/>
      <c r="D16259" s="223"/>
      <c r="E16259" s="227"/>
      <c r="F16259" s="230"/>
      <c r="H16259" s="220"/>
      <c r="I16259" s="223"/>
    </row>
    <row r="16260" spans="1:9">
      <c r="A16260" s="230"/>
      <c r="B16260" s="230"/>
      <c r="C16260" s="231"/>
      <c r="D16260" s="223"/>
      <c r="E16260" s="227"/>
      <c r="F16260" s="230"/>
      <c r="H16260" s="220"/>
      <c r="I16260" s="223"/>
    </row>
    <row r="16261" spans="1:9">
      <c r="A16261" s="230"/>
      <c r="B16261" s="230"/>
      <c r="C16261" s="231"/>
      <c r="D16261" s="223"/>
      <c r="E16261" s="227"/>
      <c r="F16261" s="230"/>
      <c r="H16261" s="220"/>
      <c r="I16261" s="223"/>
    </row>
    <row r="16262" spans="1:9">
      <c r="A16262" s="230"/>
      <c r="B16262" s="230"/>
      <c r="C16262" s="231"/>
      <c r="D16262" s="223"/>
      <c r="E16262" s="227"/>
      <c r="F16262" s="230"/>
      <c r="H16262" s="220"/>
      <c r="I16262" s="223"/>
    </row>
    <row r="16263" spans="1:9">
      <c r="A16263" s="230"/>
      <c r="B16263" s="230"/>
      <c r="C16263" s="231"/>
      <c r="D16263" s="223"/>
      <c r="E16263" s="227"/>
      <c r="F16263" s="230"/>
      <c r="H16263" s="220"/>
      <c r="I16263" s="223"/>
    </row>
    <row r="16264" spans="1:9">
      <c r="A16264" s="230"/>
      <c r="B16264" s="230"/>
      <c r="C16264" s="231"/>
      <c r="D16264" s="223"/>
      <c r="E16264" s="227"/>
      <c r="F16264" s="230"/>
      <c r="H16264" s="220"/>
      <c r="I16264" s="223"/>
    </row>
    <row r="16265" spans="1:9">
      <c r="A16265" s="230"/>
      <c r="B16265" s="230"/>
      <c r="C16265" s="231"/>
      <c r="D16265" s="223"/>
      <c r="E16265" s="227"/>
      <c r="F16265" s="230"/>
      <c r="H16265" s="220"/>
      <c r="I16265" s="223"/>
    </row>
    <row r="16266" spans="1:9">
      <c r="A16266" s="230"/>
      <c r="B16266" s="230"/>
      <c r="C16266" s="231"/>
      <c r="D16266" s="223"/>
      <c r="E16266" s="227"/>
      <c r="F16266" s="230"/>
      <c r="H16266" s="220"/>
      <c r="I16266" s="223"/>
    </row>
    <row r="16267" spans="1:9">
      <c r="A16267" s="230"/>
      <c r="B16267" s="230"/>
      <c r="C16267" s="231"/>
      <c r="D16267" s="223"/>
      <c r="E16267" s="227"/>
      <c r="F16267" s="230"/>
      <c r="H16267" s="220"/>
      <c r="I16267" s="223"/>
    </row>
    <row r="16268" spans="1:9">
      <c r="A16268" s="230"/>
      <c r="B16268" s="230"/>
      <c r="C16268" s="231"/>
      <c r="D16268" s="223"/>
      <c r="E16268" s="227"/>
      <c r="F16268" s="230"/>
      <c r="H16268" s="220"/>
      <c r="I16268" s="223"/>
    </row>
    <row r="16269" spans="1:9">
      <c r="A16269" s="230"/>
      <c r="B16269" s="230"/>
      <c r="C16269" s="231"/>
      <c r="D16269" s="223"/>
      <c r="E16269" s="227"/>
      <c r="F16269" s="230"/>
      <c r="H16269" s="220"/>
      <c r="I16269" s="223"/>
    </row>
    <row r="16270" spans="1:9">
      <c r="A16270" s="230"/>
      <c r="B16270" s="230"/>
      <c r="C16270" s="231"/>
      <c r="D16270" s="223"/>
      <c r="E16270" s="227"/>
      <c r="F16270" s="230"/>
      <c r="H16270" s="220"/>
      <c r="I16270" s="223"/>
    </row>
    <row r="16271" spans="1:9">
      <c r="A16271" s="230"/>
      <c r="B16271" s="230"/>
      <c r="C16271" s="231"/>
      <c r="D16271" s="223"/>
      <c r="E16271" s="227"/>
      <c r="F16271" s="230"/>
      <c r="H16271" s="220"/>
      <c r="I16271" s="223"/>
    </row>
    <row r="16272" spans="1:9">
      <c r="A16272" s="230"/>
      <c r="B16272" s="230"/>
      <c r="C16272" s="231"/>
      <c r="D16272" s="223"/>
      <c r="E16272" s="227"/>
      <c r="F16272" s="230"/>
      <c r="H16272" s="220"/>
      <c r="I16272" s="223"/>
    </row>
    <row r="16273" spans="1:9">
      <c r="A16273" s="230"/>
      <c r="B16273" s="230"/>
      <c r="C16273" s="231"/>
      <c r="D16273" s="223"/>
      <c r="E16273" s="227"/>
      <c r="F16273" s="230"/>
      <c r="H16273" s="220"/>
      <c r="I16273" s="223"/>
    </row>
    <row r="16274" spans="1:9">
      <c r="A16274" s="230"/>
      <c r="B16274" s="230"/>
      <c r="C16274" s="231"/>
      <c r="D16274" s="223"/>
      <c r="E16274" s="227"/>
      <c r="F16274" s="230"/>
      <c r="H16274" s="220"/>
      <c r="I16274" s="223"/>
    </row>
    <row r="16275" spans="1:9">
      <c r="A16275" s="230"/>
      <c r="B16275" s="230"/>
      <c r="C16275" s="231"/>
      <c r="D16275" s="223"/>
      <c r="E16275" s="227"/>
      <c r="F16275" s="230"/>
      <c r="H16275" s="220"/>
      <c r="I16275" s="223"/>
    </row>
    <row r="16276" spans="1:9">
      <c r="A16276" s="230"/>
      <c r="B16276" s="230"/>
      <c r="C16276" s="231"/>
      <c r="D16276" s="223"/>
      <c r="E16276" s="227"/>
      <c r="F16276" s="230"/>
      <c r="H16276" s="220"/>
      <c r="I16276" s="223"/>
    </row>
    <row r="16277" spans="1:9">
      <c r="A16277" s="230"/>
      <c r="B16277" s="230"/>
      <c r="C16277" s="231"/>
      <c r="D16277" s="223"/>
      <c r="E16277" s="227"/>
      <c r="F16277" s="230"/>
      <c r="H16277" s="220"/>
      <c r="I16277" s="223"/>
    </row>
    <row r="16278" spans="1:9">
      <c r="A16278" s="230"/>
      <c r="B16278" s="230"/>
      <c r="C16278" s="231"/>
      <c r="D16278" s="223"/>
      <c r="E16278" s="227"/>
      <c r="F16278" s="230"/>
      <c r="H16278" s="220"/>
      <c r="I16278" s="223"/>
    </row>
    <row r="16279" spans="1:9">
      <c r="A16279" s="230"/>
      <c r="B16279" s="230"/>
      <c r="C16279" s="231"/>
      <c r="D16279" s="223"/>
      <c r="E16279" s="227"/>
      <c r="F16279" s="230"/>
      <c r="H16279" s="220"/>
      <c r="I16279" s="223"/>
    </row>
    <row r="16280" spans="1:9">
      <c r="A16280" s="230"/>
      <c r="B16280" s="230"/>
      <c r="C16280" s="231"/>
      <c r="D16280" s="223"/>
      <c r="E16280" s="227"/>
      <c r="F16280" s="230"/>
      <c r="H16280" s="220"/>
      <c r="I16280" s="223"/>
    </row>
    <row r="16281" spans="1:9">
      <c r="A16281" s="230"/>
      <c r="B16281" s="230"/>
      <c r="C16281" s="231"/>
      <c r="D16281" s="223"/>
      <c r="E16281" s="227"/>
      <c r="F16281" s="230"/>
      <c r="H16281" s="220"/>
      <c r="I16281" s="223"/>
    </row>
    <row r="16282" spans="1:9">
      <c r="A16282" s="230"/>
      <c r="B16282" s="230"/>
      <c r="C16282" s="231"/>
      <c r="D16282" s="223"/>
      <c r="E16282" s="227"/>
      <c r="F16282" s="230"/>
      <c r="H16282" s="220"/>
      <c r="I16282" s="223"/>
    </row>
    <row r="16283" spans="1:9">
      <c r="A16283" s="230"/>
      <c r="B16283" s="230"/>
      <c r="C16283" s="231"/>
      <c r="D16283" s="223"/>
      <c r="E16283" s="227"/>
      <c r="F16283" s="230"/>
      <c r="H16283" s="220"/>
      <c r="I16283" s="223"/>
    </row>
    <row r="16284" spans="1:9">
      <c r="A16284" s="230"/>
      <c r="B16284" s="230"/>
      <c r="C16284" s="231"/>
      <c r="D16284" s="223"/>
      <c r="E16284" s="227"/>
      <c r="F16284" s="230"/>
      <c r="H16284" s="220"/>
      <c r="I16284" s="223"/>
    </row>
    <row r="16285" spans="1:9">
      <c r="A16285" s="230"/>
      <c r="B16285" s="230"/>
      <c r="C16285" s="231"/>
      <c r="D16285" s="223"/>
      <c r="E16285" s="227"/>
      <c r="F16285" s="230"/>
      <c r="H16285" s="220"/>
      <c r="I16285" s="223"/>
    </row>
    <row r="16286" spans="1:9">
      <c r="A16286" s="230"/>
      <c r="B16286" s="230"/>
      <c r="C16286" s="231"/>
      <c r="D16286" s="223"/>
      <c r="E16286" s="227"/>
      <c r="F16286" s="230"/>
      <c r="H16286" s="220"/>
      <c r="I16286" s="223"/>
    </row>
    <row r="16287" spans="1:9">
      <c r="A16287" s="230"/>
      <c r="B16287" s="230"/>
      <c r="C16287" s="231"/>
      <c r="D16287" s="223"/>
      <c r="E16287" s="227"/>
      <c r="F16287" s="230"/>
      <c r="H16287" s="220"/>
      <c r="I16287" s="223"/>
    </row>
    <row r="16288" spans="1:9">
      <c r="A16288" s="230"/>
      <c r="B16288" s="230"/>
      <c r="C16288" s="231"/>
      <c r="D16288" s="223"/>
      <c r="E16288" s="227"/>
      <c r="F16288" s="230"/>
      <c r="H16288" s="220"/>
      <c r="I16288" s="223"/>
    </row>
    <row r="16289" spans="1:9">
      <c r="A16289" s="230"/>
      <c r="B16289" s="230"/>
      <c r="C16289" s="231"/>
      <c r="D16289" s="223"/>
      <c r="E16289" s="227"/>
      <c r="F16289" s="230"/>
      <c r="H16289" s="220"/>
      <c r="I16289" s="223"/>
    </row>
    <row r="16290" spans="1:9">
      <c r="A16290" s="230"/>
      <c r="B16290" s="230"/>
      <c r="C16290" s="231"/>
      <c r="D16290" s="223"/>
      <c r="E16290" s="227"/>
      <c r="F16290" s="230"/>
      <c r="H16290" s="220"/>
      <c r="I16290" s="223"/>
    </row>
    <row r="16291" spans="1:9">
      <c r="A16291" s="230"/>
      <c r="B16291" s="230"/>
      <c r="C16291" s="231"/>
      <c r="D16291" s="223"/>
      <c r="E16291" s="227"/>
      <c r="F16291" s="230"/>
      <c r="H16291" s="220"/>
      <c r="I16291" s="223"/>
    </row>
    <row r="16292" spans="1:9">
      <c r="A16292" s="230"/>
      <c r="B16292" s="230"/>
      <c r="C16292" s="231"/>
      <c r="D16292" s="223"/>
      <c r="E16292" s="227"/>
      <c r="F16292" s="230"/>
      <c r="H16292" s="220"/>
      <c r="I16292" s="223"/>
    </row>
    <row r="16293" spans="1:9">
      <c r="A16293" s="230"/>
      <c r="B16293" s="230"/>
      <c r="C16293" s="231"/>
      <c r="D16293" s="223"/>
      <c r="E16293" s="227"/>
      <c r="F16293" s="230"/>
      <c r="H16293" s="220"/>
      <c r="I16293" s="223"/>
    </row>
    <row r="16294" spans="1:9">
      <c r="A16294" s="230"/>
      <c r="B16294" s="230"/>
      <c r="C16294" s="231"/>
      <c r="D16294" s="223"/>
      <c r="E16294" s="227"/>
      <c r="F16294" s="230"/>
      <c r="H16294" s="220"/>
      <c r="I16294" s="223"/>
    </row>
    <row r="16295" spans="1:9">
      <c r="A16295" s="230"/>
      <c r="B16295" s="230"/>
      <c r="C16295" s="231"/>
      <c r="D16295" s="223"/>
      <c r="E16295" s="227"/>
      <c r="F16295" s="230"/>
      <c r="H16295" s="220"/>
      <c r="I16295" s="223"/>
    </row>
    <row r="16296" spans="1:9">
      <c r="A16296" s="230"/>
      <c r="B16296" s="230"/>
      <c r="C16296" s="231"/>
      <c r="D16296" s="223"/>
      <c r="E16296" s="227"/>
      <c r="F16296" s="230"/>
      <c r="H16296" s="220"/>
      <c r="I16296" s="223"/>
    </row>
    <row r="16297" spans="1:9">
      <c r="A16297" s="230"/>
      <c r="B16297" s="230"/>
      <c r="C16297" s="231"/>
      <c r="D16297" s="223"/>
      <c r="E16297" s="227"/>
      <c r="F16297" s="230"/>
      <c r="H16297" s="220"/>
      <c r="I16297" s="223"/>
    </row>
    <row r="16298" spans="1:9">
      <c r="A16298" s="230"/>
      <c r="B16298" s="230"/>
      <c r="C16298" s="231"/>
      <c r="D16298" s="223"/>
      <c r="E16298" s="227"/>
      <c r="F16298" s="230"/>
      <c r="H16298" s="220"/>
      <c r="I16298" s="223"/>
    </row>
    <row r="16299" spans="1:9">
      <c r="A16299" s="230"/>
      <c r="B16299" s="230"/>
      <c r="C16299" s="231"/>
      <c r="D16299" s="223"/>
      <c r="E16299" s="227"/>
      <c r="F16299" s="230"/>
      <c r="H16299" s="220"/>
      <c r="I16299" s="223"/>
    </row>
    <row r="16300" spans="1:9">
      <c r="A16300" s="230"/>
      <c r="B16300" s="230"/>
      <c r="C16300" s="231"/>
      <c r="D16300" s="223"/>
      <c r="E16300" s="227"/>
      <c r="F16300" s="230"/>
      <c r="H16300" s="220"/>
      <c r="I16300" s="223"/>
    </row>
    <row r="16301" spans="1:9">
      <c r="A16301" s="230"/>
      <c r="B16301" s="230"/>
      <c r="C16301" s="231"/>
      <c r="D16301" s="223"/>
      <c r="E16301" s="227"/>
      <c r="F16301" s="230"/>
      <c r="H16301" s="220"/>
      <c r="I16301" s="223"/>
    </row>
    <row r="16302" spans="1:9">
      <c r="A16302" s="230"/>
      <c r="B16302" s="230"/>
      <c r="C16302" s="231"/>
      <c r="D16302" s="223"/>
      <c r="E16302" s="227"/>
      <c r="F16302" s="230"/>
      <c r="H16302" s="220"/>
      <c r="I16302" s="223"/>
    </row>
    <row r="16303" spans="1:9">
      <c r="A16303" s="230"/>
      <c r="B16303" s="230"/>
      <c r="C16303" s="231"/>
      <c r="D16303" s="223"/>
      <c r="E16303" s="227"/>
      <c r="F16303" s="230"/>
      <c r="H16303" s="220"/>
      <c r="I16303" s="223"/>
    </row>
    <row r="16304" spans="1:9">
      <c r="A16304" s="230"/>
      <c r="B16304" s="230"/>
      <c r="C16304" s="231"/>
      <c r="D16304" s="223"/>
      <c r="E16304" s="227"/>
      <c r="F16304" s="230"/>
      <c r="H16304" s="220"/>
      <c r="I16304" s="223"/>
    </row>
    <row r="16305" spans="1:9">
      <c r="A16305" s="230"/>
      <c r="B16305" s="230"/>
      <c r="C16305" s="231"/>
      <c r="D16305" s="223"/>
      <c r="E16305" s="227"/>
      <c r="F16305" s="230"/>
      <c r="H16305" s="220"/>
      <c r="I16305" s="223"/>
    </row>
    <row r="16306" spans="1:9">
      <c r="A16306" s="230"/>
      <c r="B16306" s="230"/>
      <c r="C16306" s="231"/>
      <c r="D16306" s="223"/>
      <c r="E16306" s="227"/>
      <c r="F16306" s="230"/>
      <c r="H16306" s="220"/>
      <c r="I16306" s="223"/>
    </row>
    <row r="16307" spans="1:9">
      <c r="A16307" s="230"/>
      <c r="B16307" s="230"/>
      <c r="C16307" s="231"/>
      <c r="D16307" s="223"/>
      <c r="E16307" s="227"/>
      <c r="F16307" s="230"/>
      <c r="H16307" s="220"/>
      <c r="I16307" s="223"/>
    </row>
    <row r="16308" spans="1:9">
      <c r="A16308" s="230"/>
      <c r="B16308" s="230"/>
      <c r="C16308" s="231"/>
      <c r="D16308" s="223"/>
      <c r="E16308" s="227"/>
      <c r="F16308" s="230"/>
      <c r="H16308" s="220"/>
      <c r="I16308" s="223"/>
    </row>
    <row r="16309" spans="1:9">
      <c r="A16309" s="230"/>
      <c r="B16309" s="230"/>
      <c r="C16309" s="231"/>
      <c r="D16309" s="223"/>
      <c r="E16309" s="227"/>
      <c r="F16309" s="230"/>
      <c r="H16309" s="220"/>
      <c r="I16309" s="223"/>
    </row>
    <row r="16310" spans="1:9">
      <c r="A16310" s="230"/>
      <c r="B16310" s="230"/>
      <c r="C16310" s="231"/>
      <c r="D16310" s="223"/>
      <c r="E16310" s="227"/>
      <c r="F16310" s="230"/>
      <c r="H16310" s="220"/>
      <c r="I16310" s="223"/>
    </row>
    <row r="16311" spans="1:9">
      <c r="A16311" s="230"/>
      <c r="B16311" s="230"/>
      <c r="C16311" s="231"/>
      <c r="D16311" s="223"/>
      <c r="E16311" s="227"/>
      <c r="F16311" s="230"/>
      <c r="H16311" s="220"/>
      <c r="I16311" s="223"/>
    </row>
    <row r="16312" spans="1:9">
      <c r="A16312" s="230"/>
      <c r="B16312" s="230"/>
      <c r="C16312" s="231"/>
      <c r="D16312" s="223"/>
      <c r="E16312" s="227"/>
      <c r="F16312" s="230"/>
      <c r="H16312" s="220"/>
      <c r="I16312" s="223"/>
    </row>
    <row r="16313" spans="1:9">
      <c r="A16313" s="230"/>
      <c r="B16313" s="230"/>
      <c r="C16313" s="231"/>
      <c r="D16313" s="223"/>
      <c r="E16313" s="227"/>
      <c r="F16313" s="230"/>
      <c r="H16313" s="220"/>
      <c r="I16313" s="223"/>
    </row>
    <row r="16314" spans="1:9">
      <c r="A16314" s="230"/>
      <c r="B16314" s="230"/>
      <c r="C16314" s="231"/>
      <c r="D16314" s="223"/>
      <c r="E16314" s="227"/>
      <c r="F16314" s="230"/>
      <c r="H16314" s="220"/>
      <c r="I16314" s="223"/>
    </row>
    <row r="16315" spans="1:9">
      <c r="A16315" s="230"/>
      <c r="B16315" s="230"/>
      <c r="C16315" s="231"/>
      <c r="D16315" s="223"/>
      <c r="E16315" s="227"/>
      <c r="F16315" s="230"/>
      <c r="H16315" s="220"/>
      <c r="I16315" s="223"/>
    </row>
    <row r="16316" spans="1:9">
      <c r="A16316" s="230"/>
      <c r="B16316" s="230"/>
      <c r="C16316" s="231"/>
      <c r="D16316" s="223"/>
      <c r="E16316" s="227"/>
      <c r="F16316" s="230"/>
      <c r="H16316" s="220"/>
      <c r="I16316" s="223"/>
    </row>
    <row r="16317" spans="1:9">
      <c r="A16317" s="230"/>
      <c r="B16317" s="230"/>
      <c r="C16317" s="231"/>
      <c r="D16317" s="223"/>
      <c r="E16317" s="227"/>
      <c r="F16317" s="230"/>
      <c r="H16317" s="220"/>
      <c r="I16317" s="223"/>
    </row>
    <row r="16318" spans="1:9">
      <c r="A16318" s="230"/>
      <c r="B16318" s="230"/>
      <c r="C16318" s="231"/>
      <c r="D16318" s="223"/>
      <c r="E16318" s="227"/>
      <c r="F16318" s="230"/>
      <c r="H16318" s="220"/>
      <c r="I16318" s="223"/>
    </row>
    <row r="16319" spans="1:9">
      <c r="A16319" s="230"/>
      <c r="B16319" s="230"/>
      <c r="C16319" s="231"/>
      <c r="D16319" s="223"/>
      <c r="E16319" s="227"/>
      <c r="F16319" s="230"/>
      <c r="H16319" s="220"/>
      <c r="I16319" s="223"/>
    </row>
    <row r="16320" spans="1:9">
      <c r="A16320" s="230"/>
      <c r="B16320" s="230"/>
      <c r="C16320" s="231"/>
      <c r="D16320" s="223"/>
      <c r="E16320" s="227"/>
      <c r="F16320" s="230"/>
      <c r="H16320" s="220"/>
      <c r="I16320" s="223"/>
    </row>
    <row r="16321" spans="1:9">
      <c r="A16321" s="230"/>
      <c r="B16321" s="230"/>
      <c r="C16321" s="231"/>
      <c r="D16321" s="223"/>
      <c r="E16321" s="227"/>
      <c r="F16321" s="230"/>
      <c r="H16321" s="220"/>
      <c r="I16321" s="223"/>
    </row>
    <row r="16322" spans="1:9">
      <c r="A16322" s="230"/>
      <c r="B16322" s="230"/>
      <c r="C16322" s="231"/>
      <c r="D16322" s="223"/>
      <c r="E16322" s="227"/>
      <c r="F16322" s="230"/>
      <c r="H16322" s="220"/>
      <c r="I16322" s="223"/>
    </row>
    <row r="16323" spans="1:9">
      <c r="A16323" s="230"/>
      <c r="B16323" s="230"/>
      <c r="C16323" s="231"/>
      <c r="D16323" s="223"/>
      <c r="E16323" s="227"/>
      <c r="F16323" s="230"/>
      <c r="H16323" s="220"/>
      <c r="I16323" s="223"/>
    </row>
    <row r="16324" spans="1:9">
      <c r="A16324" s="230"/>
      <c r="B16324" s="230"/>
      <c r="C16324" s="231"/>
      <c r="D16324" s="223"/>
      <c r="E16324" s="227"/>
      <c r="F16324" s="230"/>
      <c r="H16324" s="220"/>
      <c r="I16324" s="223"/>
    </row>
    <row r="16325" spans="1:9">
      <c r="A16325" s="230"/>
      <c r="B16325" s="230"/>
      <c r="C16325" s="231"/>
      <c r="D16325" s="223"/>
      <c r="E16325" s="227"/>
      <c r="F16325" s="230"/>
      <c r="H16325" s="220"/>
      <c r="I16325" s="223"/>
    </row>
    <row r="16326" spans="1:9">
      <c r="A16326" s="230"/>
      <c r="B16326" s="230"/>
      <c r="C16326" s="231"/>
      <c r="D16326" s="223"/>
      <c r="E16326" s="227"/>
      <c r="F16326" s="230"/>
      <c r="H16326" s="220"/>
      <c r="I16326" s="223"/>
    </row>
    <row r="16327" spans="1:9">
      <c r="A16327" s="230"/>
      <c r="B16327" s="230"/>
      <c r="C16327" s="231"/>
      <c r="D16327" s="223"/>
      <c r="E16327" s="227"/>
      <c r="F16327" s="230"/>
      <c r="H16327" s="220"/>
      <c r="I16327" s="223"/>
    </row>
    <row r="16328" spans="1:9">
      <c r="A16328" s="230"/>
      <c r="B16328" s="230"/>
      <c r="C16328" s="231"/>
      <c r="D16328" s="223"/>
      <c r="E16328" s="227"/>
      <c r="F16328" s="230"/>
      <c r="H16328" s="220"/>
      <c r="I16328" s="223"/>
    </row>
    <row r="16329" spans="1:9">
      <c r="A16329" s="230"/>
      <c r="B16329" s="230"/>
      <c r="C16329" s="231"/>
      <c r="D16329" s="223"/>
      <c r="E16329" s="227"/>
      <c r="F16329" s="230"/>
      <c r="H16329" s="220"/>
      <c r="I16329" s="223"/>
    </row>
    <row r="16330" spans="1:9">
      <c r="A16330" s="230"/>
      <c r="B16330" s="230"/>
      <c r="C16330" s="231"/>
      <c r="D16330" s="223"/>
      <c r="E16330" s="227"/>
      <c r="F16330" s="230"/>
      <c r="H16330" s="220"/>
      <c r="I16330" s="223"/>
    </row>
    <row r="16331" spans="1:9">
      <c r="A16331" s="230"/>
      <c r="B16331" s="230"/>
      <c r="C16331" s="231"/>
      <c r="D16331" s="223"/>
      <c r="E16331" s="227"/>
      <c r="F16331" s="230"/>
      <c r="H16331" s="220"/>
      <c r="I16331" s="223"/>
    </row>
    <row r="16332" spans="1:9">
      <c r="A16332" s="230"/>
      <c r="B16332" s="230"/>
      <c r="C16332" s="231"/>
      <c r="D16332" s="223"/>
      <c r="E16332" s="227"/>
      <c r="F16332" s="230"/>
      <c r="H16332" s="220"/>
      <c r="I16332" s="223"/>
    </row>
    <row r="16333" spans="1:9">
      <c r="A16333" s="230"/>
      <c r="B16333" s="230"/>
      <c r="C16333" s="231"/>
      <c r="D16333" s="223"/>
      <c r="E16333" s="227"/>
      <c r="F16333" s="230"/>
      <c r="H16333" s="220"/>
      <c r="I16333" s="223"/>
    </row>
    <row r="16334" spans="1:9">
      <c r="A16334" s="230"/>
      <c r="B16334" s="230"/>
      <c r="C16334" s="231"/>
      <c r="D16334" s="223"/>
      <c r="E16334" s="227"/>
      <c r="F16334" s="230"/>
      <c r="H16334" s="220"/>
      <c r="I16334" s="223"/>
    </row>
    <row r="16335" spans="1:9">
      <c r="A16335" s="230"/>
      <c r="B16335" s="230"/>
      <c r="C16335" s="231"/>
      <c r="D16335" s="223"/>
      <c r="E16335" s="227"/>
      <c r="F16335" s="230"/>
      <c r="H16335" s="220"/>
      <c r="I16335" s="223"/>
    </row>
    <row r="16336" spans="1:9">
      <c r="A16336" s="230"/>
      <c r="B16336" s="230"/>
      <c r="C16336" s="231"/>
      <c r="D16336" s="223"/>
      <c r="E16336" s="227"/>
      <c r="F16336" s="230"/>
      <c r="H16336" s="220"/>
      <c r="I16336" s="223"/>
    </row>
    <row r="16337" spans="1:9">
      <c r="A16337" s="230"/>
      <c r="B16337" s="230"/>
      <c r="C16337" s="231"/>
      <c r="D16337" s="223"/>
      <c r="E16337" s="227"/>
      <c r="F16337" s="230"/>
      <c r="H16337" s="220"/>
      <c r="I16337" s="223"/>
    </row>
    <row r="16338" spans="1:9">
      <c r="A16338" s="230"/>
      <c r="B16338" s="230"/>
      <c r="C16338" s="231"/>
      <c r="D16338" s="223"/>
      <c r="E16338" s="227"/>
      <c r="F16338" s="230"/>
      <c r="H16338" s="220"/>
      <c r="I16338" s="223"/>
    </row>
    <row r="16339" spans="1:9">
      <c r="A16339" s="230"/>
      <c r="B16339" s="230"/>
      <c r="C16339" s="231"/>
      <c r="D16339" s="223"/>
      <c r="E16339" s="227"/>
      <c r="F16339" s="230"/>
      <c r="H16339" s="220"/>
      <c r="I16339" s="223"/>
    </row>
    <row r="16340" spans="1:9">
      <c r="A16340" s="230"/>
      <c r="B16340" s="230"/>
      <c r="C16340" s="231"/>
      <c r="D16340" s="223"/>
      <c r="E16340" s="227"/>
      <c r="F16340" s="230"/>
      <c r="H16340" s="220"/>
      <c r="I16340" s="223"/>
    </row>
    <row r="16341" spans="1:9">
      <c r="A16341" s="230"/>
      <c r="B16341" s="230"/>
      <c r="C16341" s="231"/>
      <c r="D16341" s="223"/>
      <c r="E16341" s="227"/>
      <c r="F16341" s="230"/>
      <c r="H16341" s="220"/>
      <c r="I16341" s="223"/>
    </row>
    <row r="16342" spans="1:9">
      <c r="A16342" s="230"/>
      <c r="B16342" s="230"/>
      <c r="C16342" s="231"/>
      <c r="D16342" s="223"/>
      <c r="E16342" s="227"/>
      <c r="F16342" s="230"/>
      <c r="H16342" s="220"/>
      <c r="I16342" s="223"/>
    </row>
    <row r="16343" spans="1:9">
      <c r="A16343" s="230"/>
      <c r="B16343" s="230"/>
      <c r="C16343" s="231"/>
      <c r="D16343" s="223"/>
      <c r="E16343" s="227"/>
      <c r="F16343" s="230"/>
      <c r="H16343" s="220"/>
      <c r="I16343" s="223"/>
    </row>
    <row r="16344" spans="1:9">
      <c r="A16344" s="230"/>
      <c r="B16344" s="230"/>
      <c r="C16344" s="231"/>
      <c r="D16344" s="223"/>
      <c r="E16344" s="227"/>
      <c r="F16344" s="230"/>
      <c r="H16344" s="220"/>
      <c r="I16344" s="223"/>
    </row>
    <row r="16345" spans="1:9">
      <c r="A16345" s="230"/>
      <c r="B16345" s="230"/>
      <c r="C16345" s="231"/>
      <c r="D16345" s="223"/>
      <c r="E16345" s="227"/>
      <c r="F16345" s="230"/>
      <c r="H16345" s="220"/>
      <c r="I16345" s="223"/>
    </row>
    <row r="16346" spans="1:9">
      <c r="A16346" s="230"/>
      <c r="B16346" s="230"/>
      <c r="C16346" s="231"/>
      <c r="D16346" s="223"/>
      <c r="E16346" s="227"/>
      <c r="F16346" s="230"/>
      <c r="H16346" s="220"/>
      <c r="I16346" s="223"/>
    </row>
    <row r="16347" spans="1:9">
      <c r="A16347" s="230"/>
      <c r="B16347" s="230"/>
      <c r="C16347" s="231"/>
      <c r="D16347" s="223"/>
      <c r="E16347" s="227"/>
      <c r="F16347" s="230"/>
      <c r="H16347" s="220"/>
      <c r="I16347" s="223"/>
    </row>
    <row r="16348" spans="1:9">
      <c r="A16348" s="230"/>
      <c r="B16348" s="230"/>
      <c r="C16348" s="231"/>
      <c r="D16348" s="223"/>
      <c r="E16348" s="227"/>
      <c r="F16348" s="230"/>
      <c r="H16348" s="220"/>
      <c r="I16348" s="223"/>
    </row>
    <row r="16349" spans="1:9">
      <c r="A16349" s="230"/>
      <c r="B16349" s="230"/>
      <c r="C16349" s="231"/>
      <c r="D16349" s="223"/>
      <c r="E16349" s="227"/>
      <c r="F16349" s="230"/>
      <c r="H16349" s="220"/>
      <c r="I16349" s="223"/>
    </row>
    <row r="16350" spans="1:9">
      <c r="A16350" s="230"/>
      <c r="B16350" s="230"/>
      <c r="C16350" s="231"/>
      <c r="D16350" s="223"/>
      <c r="E16350" s="227"/>
      <c r="F16350" s="230"/>
      <c r="H16350" s="220"/>
      <c r="I16350" s="223"/>
    </row>
    <row r="16351" spans="1:9">
      <c r="A16351" s="230"/>
      <c r="B16351" s="230"/>
      <c r="C16351" s="231"/>
      <c r="D16351" s="223"/>
      <c r="E16351" s="227"/>
      <c r="F16351" s="230"/>
      <c r="H16351" s="220"/>
      <c r="I16351" s="223"/>
    </row>
    <row r="16352" spans="1:9">
      <c r="A16352" s="230"/>
      <c r="B16352" s="230"/>
      <c r="C16352" s="231"/>
      <c r="D16352" s="223"/>
      <c r="E16352" s="227"/>
      <c r="F16352" s="230"/>
      <c r="H16352" s="220"/>
      <c r="I16352" s="223"/>
    </row>
    <row r="16353" spans="1:9">
      <c r="A16353" s="230"/>
      <c r="B16353" s="230"/>
      <c r="C16353" s="231"/>
      <c r="D16353" s="223"/>
      <c r="E16353" s="227"/>
      <c r="F16353" s="230"/>
      <c r="H16353" s="220"/>
      <c r="I16353" s="223"/>
    </row>
    <row r="16354" spans="1:9">
      <c r="A16354" s="230"/>
      <c r="B16354" s="230"/>
      <c r="C16354" s="231"/>
      <c r="D16354" s="223"/>
      <c r="E16354" s="227"/>
      <c r="F16354" s="230"/>
      <c r="H16354" s="220"/>
      <c r="I16354" s="223"/>
    </row>
    <row r="16355" spans="1:9">
      <c r="A16355" s="230"/>
      <c r="B16355" s="230"/>
      <c r="C16355" s="231"/>
      <c r="D16355" s="223"/>
      <c r="E16355" s="227"/>
      <c r="F16355" s="230"/>
      <c r="H16355" s="220"/>
      <c r="I16355" s="223"/>
    </row>
    <row r="16356" spans="1:9">
      <c r="A16356" s="230"/>
      <c r="B16356" s="230"/>
      <c r="C16356" s="231"/>
      <c r="D16356" s="223"/>
      <c r="E16356" s="227"/>
      <c r="F16356" s="230"/>
      <c r="H16356" s="220"/>
      <c r="I16356" s="223"/>
    </row>
    <row r="16357" spans="1:9">
      <c r="A16357" s="230"/>
      <c r="B16357" s="230"/>
      <c r="C16357" s="231"/>
      <c r="D16357" s="223"/>
      <c r="E16357" s="227"/>
      <c r="F16357" s="230"/>
      <c r="H16357" s="220"/>
      <c r="I16357" s="223"/>
    </row>
    <row r="16358" spans="1:9">
      <c r="A16358" s="230"/>
      <c r="B16358" s="230"/>
      <c r="C16358" s="231"/>
      <c r="D16358" s="223"/>
      <c r="E16358" s="227"/>
      <c r="F16358" s="230"/>
      <c r="H16358" s="220"/>
      <c r="I16358" s="223"/>
    </row>
    <row r="16359" spans="1:9">
      <c r="A16359" s="230"/>
      <c r="B16359" s="230"/>
      <c r="C16359" s="231"/>
      <c r="D16359" s="223"/>
      <c r="E16359" s="227"/>
      <c r="F16359" s="230"/>
      <c r="H16359" s="220"/>
      <c r="I16359" s="223"/>
    </row>
    <row r="16360" spans="1:9">
      <c r="A16360" s="230"/>
      <c r="B16360" s="230"/>
      <c r="C16360" s="231"/>
      <c r="D16360" s="223"/>
      <c r="E16360" s="227"/>
      <c r="F16360" s="230"/>
      <c r="H16360" s="220"/>
      <c r="I16360" s="223"/>
    </row>
    <row r="16361" spans="1:9">
      <c r="A16361" s="230"/>
      <c r="B16361" s="230"/>
      <c r="C16361" s="231"/>
      <c r="D16361" s="223"/>
      <c r="E16361" s="227"/>
      <c r="F16361" s="230"/>
      <c r="H16361" s="220"/>
      <c r="I16361" s="223"/>
    </row>
    <row r="16362" spans="1:9">
      <c r="A16362" s="230"/>
      <c r="B16362" s="230"/>
      <c r="C16362" s="231"/>
      <c r="D16362" s="223"/>
      <c r="E16362" s="227"/>
      <c r="F16362" s="230"/>
      <c r="H16362" s="220"/>
      <c r="I16362" s="223"/>
    </row>
    <row r="16363" spans="1:9">
      <c r="A16363" s="230"/>
      <c r="B16363" s="230"/>
      <c r="C16363" s="231"/>
      <c r="D16363" s="223"/>
      <c r="E16363" s="227"/>
      <c r="F16363" s="230"/>
      <c r="H16363" s="220"/>
      <c r="I16363" s="223"/>
    </row>
    <row r="16364" spans="1:9">
      <c r="A16364" s="230"/>
      <c r="B16364" s="230"/>
      <c r="C16364" s="231"/>
      <c r="D16364" s="223"/>
      <c r="E16364" s="227"/>
      <c r="F16364" s="230"/>
      <c r="H16364" s="220"/>
      <c r="I16364" s="223"/>
    </row>
    <row r="16365" spans="1:9">
      <c r="A16365" s="230"/>
      <c r="B16365" s="230"/>
      <c r="C16365" s="231"/>
      <c r="D16365" s="223"/>
      <c r="E16365" s="227"/>
      <c r="F16365" s="230"/>
      <c r="H16365" s="220"/>
      <c r="I16365" s="223"/>
    </row>
    <row r="16366" spans="1:9">
      <c r="A16366" s="230"/>
      <c r="B16366" s="230"/>
      <c r="C16366" s="231"/>
      <c r="D16366" s="223"/>
      <c r="E16366" s="227"/>
      <c r="F16366" s="230"/>
      <c r="H16366" s="220"/>
      <c r="I16366" s="223"/>
    </row>
    <row r="16367" spans="1:9">
      <c r="A16367" s="230"/>
      <c r="B16367" s="230"/>
      <c r="C16367" s="231"/>
      <c r="D16367" s="223"/>
      <c r="E16367" s="227"/>
      <c r="F16367" s="230"/>
      <c r="H16367" s="220"/>
      <c r="I16367" s="223"/>
    </row>
    <row r="16368" spans="1:9">
      <c r="A16368" s="230"/>
      <c r="B16368" s="230"/>
      <c r="C16368" s="231"/>
      <c r="D16368" s="223"/>
      <c r="E16368" s="227"/>
      <c r="F16368" s="230"/>
      <c r="H16368" s="220"/>
      <c r="I16368" s="223"/>
    </row>
    <row r="16369" spans="1:9">
      <c r="A16369" s="230"/>
      <c r="B16369" s="230"/>
      <c r="C16369" s="231"/>
      <c r="D16369" s="223"/>
      <c r="E16369" s="227"/>
      <c r="F16369" s="230"/>
      <c r="H16369" s="220"/>
      <c r="I16369" s="223"/>
    </row>
    <row r="16370" spans="1:9">
      <c r="A16370" s="230"/>
      <c r="B16370" s="230"/>
      <c r="C16370" s="231"/>
      <c r="D16370" s="223"/>
      <c r="E16370" s="227"/>
      <c r="F16370" s="230"/>
      <c r="H16370" s="220"/>
      <c r="I16370" s="223"/>
    </row>
    <row r="16371" spans="1:9">
      <c r="A16371" s="230"/>
      <c r="B16371" s="230"/>
      <c r="C16371" s="231"/>
      <c r="D16371" s="223"/>
      <c r="E16371" s="227"/>
      <c r="F16371" s="230"/>
      <c r="H16371" s="220"/>
      <c r="I16371" s="223"/>
    </row>
    <row r="16372" spans="1:9">
      <c r="A16372" s="230"/>
      <c r="B16372" s="230"/>
      <c r="C16372" s="231"/>
      <c r="D16372" s="223"/>
      <c r="E16372" s="227"/>
      <c r="F16372" s="230"/>
      <c r="H16372" s="220"/>
      <c r="I16372" s="223"/>
    </row>
    <row r="16373" spans="1:9">
      <c r="A16373" s="230"/>
      <c r="B16373" s="230"/>
      <c r="C16373" s="231"/>
      <c r="D16373" s="223"/>
      <c r="E16373" s="227"/>
      <c r="F16373" s="230"/>
      <c r="H16373" s="220"/>
      <c r="I16373" s="223"/>
    </row>
    <row r="16374" spans="1:9">
      <c r="A16374" s="230"/>
      <c r="B16374" s="230"/>
      <c r="C16374" s="231"/>
      <c r="D16374" s="223"/>
      <c r="E16374" s="227"/>
      <c r="F16374" s="230"/>
      <c r="H16374" s="220"/>
      <c r="I16374" s="223"/>
    </row>
    <row r="16375" spans="1:9">
      <c r="A16375" s="230"/>
      <c r="B16375" s="230"/>
      <c r="C16375" s="231"/>
      <c r="D16375" s="223"/>
      <c r="E16375" s="227"/>
      <c r="F16375" s="230"/>
      <c r="H16375" s="220"/>
      <c r="I16375" s="223"/>
    </row>
    <row r="16376" spans="1:9">
      <c r="A16376" s="230"/>
      <c r="B16376" s="230"/>
      <c r="C16376" s="231"/>
      <c r="D16376" s="223"/>
      <c r="E16376" s="227"/>
      <c r="F16376" s="230"/>
      <c r="H16376" s="220"/>
      <c r="I16376" s="223"/>
    </row>
    <row r="16377" spans="1:9">
      <c r="A16377" s="230"/>
      <c r="B16377" s="230"/>
      <c r="C16377" s="231"/>
      <c r="D16377" s="223"/>
      <c r="E16377" s="227"/>
      <c r="F16377" s="230"/>
      <c r="H16377" s="220"/>
      <c r="I16377" s="223"/>
    </row>
    <row r="16378" spans="1:9">
      <c r="A16378" s="230"/>
      <c r="B16378" s="230"/>
      <c r="C16378" s="231"/>
      <c r="D16378" s="223"/>
      <c r="E16378" s="227"/>
      <c r="F16378" s="230"/>
      <c r="H16378" s="220"/>
      <c r="I16378" s="223"/>
    </row>
    <row r="16379" spans="1:9">
      <c r="A16379" s="230"/>
      <c r="B16379" s="230"/>
      <c r="C16379" s="231"/>
      <c r="D16379" s="223"/>
      <c r="E16379" s="227"/>
      <c r="F16379" s="230"/>
      <c r="H16379" s="220"/>
      <c r="I16379" s="223"/>
    </row>
    <row r="16380" spans="1:9">
      <c r="A16380" s="230"/>
      <c r="B16380" s="230"/>
      <c r="C16380" s="231"/>
      <c r="D16380" s="223"/>
      <c r="E16380" s="227"/>
      <c r="F16380" s="230"/>
      <c r="H16380" s="220"/>
      <c r="I16380" s="223"/>
    </row>
    <row r="16381" spans="1:9">
      <c r="A16381" s="230"/>
      <c r="B16381" s="230"/>
      <c r="C16381" s="231"/>
      <c r="D16381" s="223"/>
      <c r="E16381" s="227"/>
      <c r="F16381" s="230"/>
      <c r="H16381" s="220"/>
      <c r="I16381" s="223"/>
    </row>
    <row r="16382" spans="1:9">
      <c r="A16382" s="230"/>
      <c r="B16382" s="230"/>
      <c r="C16382" s="231"/>
      <c r="D16382" s="223"/>
      <c r="E16382" s="227"/>
      <c r="F16382" s="230"/>
      <c r="H16382" s="220"/>
      <c r="I16382" s="223"/>
    </row>
    <row r="16383" spans="1:9">
      <c r="A16383" s="230"/>
      <c r="B16383" s="230"/>
      <c r="C16383" s="231"/>
      <c r="D16383" s="223"/>
      <c r="E16383" s="227"/>
      <c r="F16383" s="230"/>
      <c r="H16383" s="220"/>
      <c r="I16383" s="223"/>
    </row>
    <row r="16384" spans="1:9">
      <c r="A16384" s="230"/>
      <c r="B16384" s="230"/>
      <c r="C16384" s="231"/>
      <c r="D16384" s="223"/>
      <c r="E16384" s="227"/>
      <c r="F16384" s="230"/>
      <c r="H16384" s="220"/>
      <c r="I16384" s="223"/>
    </row>
    <row r="16385" spans="1:9">
      <c r="A16385" s="230"/>
      <c r="B16385" s="230"/>
      <c r="C16385" s="231"/>
      <c r="D16385" s="223"/>
      <c r="E16385" s="227"/>
      <c r="F16385" s="230"/>
      <c r="H16385" s="220"/>
      <c r="I16385" s="223"/>
    </row>
    <row r="16386" spans="1:9">
      <c r="A16386" s="230"/>
      <c r="B16386" s="230"/>
      <c r="C16386" s="231"/>
      <c r="D16386" s="223"/>
      <c r="E16386" s="227"/>
      <c r="F16386" s="230"/>
      <c r="H16386" s="220"/>
      <c r="I16386" s="223"/>
    </row>
    <row r="16387" spans="1:9">
      <c r="A16387" s="230"/>
      <c r="B16387" s="230"/>
      <c r="C16387" s="231"/>
      <c r="D16387" s="223"/>
      <c r="E16387" s="227"/>
      <c r="F16387" s="230"/>
      <c r="H16387" s="220"/>
      <c r="I16387" s="223"/>
    </row>
    <row r="16388" spans="1:9">
      <c r="A16388" s="230"/>
      <c r="B16388" s="230"/>
      <c r="C16388" s="231"/>
      <c r="D16388" s="223"/>
      <c r="E16388" s="227"/>
      <c r="F16388" s="230"/>
      <c r="H16388" s="220"/>
      <c r="I16388" s="223"/>
    </row>
    <row r="16389" spans="1:9">
      <c r="A16389" s="230"/>
      <c r="B16389" s="230"/>
      <c r="C16389" s="231"/>
      <c r="D16389" s="223"/>
      <c r="E16389" s="227"/>
      <c r="F16389" s="230"/>
      <c r="H16389" s="220"/>
      <c r="I16389" s="223"/>
    </row>
    <row r="16390" spans="1:9">
      <c r="A16390" s="230"/>
      <c r="B16390" s="230"/>
      <c r="C16390" s="231"/>
      <c r="D16390" s="223"/>
      <c r="E16390" s="227"/>
      <c r="F16390" s="230"/>
      <c r="H16390" s="220"/>
      <c r="I16390" s="223"/>
    </row>
    <row r="16391" spans="1:9">
      <c r="A16391" s="230"/>
      <c r="B16391" s="230"/>
      <c r="C16391" s="231"/>
      <c r="D16391" s="223"/>
      <c r="E16391" s="227"/>
      <c r="F16391" s="230"/>
      <c r="H16391" s="220"/>
      <c r="I16391" s="223"/>
    </row>
    <row r="16392" spans="1:9">
      <c r="A16392" s="230"/>
      <c r="B16392" s="230"/>
      <c r="C16392" s="231"/>
      <c r="D16392" s="223"/>
      <c r="E16392" s="227"/>
      <c r="F16392" s="230"/>
      <c r="H16392" s="220"/>
      <c r="I16392" s="223"/>
    </row>
    <row r="16393" spans="1:9">
      <c r="A16393" s="230"/>
      <c r="B16393" s="230"/>
      <c r="C16393" s="231"/>
      <c r="D16393" s="223"/>
      <c r="E16393" s="227"/>
      <c r="F16393" s="230"/>
      <c r="H16393" s="220"/>
      <c r="I16393" s="223"/>
    </row>
    <row r="16394" spans="1:9">
      <c r="A16394" s="230"/>
      <c r="B16394" s="230"/>
      <c r="C16394" s="231"/>
      <c r="D16394" s="223"/>
      <c r="E16394" s="227"/>
      <c r="F16394" s="230"/>
      <c r="H16394" s="220"/>
      <c r="I16394" s="223"/>
    </row>
    <row r="16395" spans="1:9">
      <c r="A16395" s="230"/>
      <c r="B16395" s="230"/>
      <c r="C16395" s="231"/>
      <c r="D16395" s="223"/>
      <c r="E16395" s="227"/>
      <c r="F16395" s="230"/>
      <c r="H16395" s="220"/>
      <c r="I16395" s="223"/>
    </row>
    <row r="16396" spans="1:9">
      <c r="A16396" s="230"/>
      <c r="B16396" s="230"/>
      <c r="C16396" s="231"/>
      <c r="D16396" s="223"/>
      <c r="E16396" s="227"/>
      <c r="F16396" s="230"/>
      <c r="H16396" s="220"/>
      <c r="I16396" s="223"/>
    </row>
    <row r="16397" spans="1:9">
      <c r="A16397" s="230"/>
      <c r="B16397" s="230"/>
      <c r="C16397" s="231"/>
      <c r="D16397" s="223"/>
      <c r="E16397" s="227"/>
      <c r="F16397" s="230"/>
      <c r="H16397" s="220"/>
      <c r="I16397" s="223"/>
    </row>
    <row r="16398" spans="1:9">
      <c r="A16398" s="230"/>
      <c r="B16398" s="230"/>
      <c r="C16398" s="231"/>
      <c r="D16398" s="223"/>
      <c r="E16398" s="227"/>
      <c r="F16398" s="230"/>
      <c r="H16398" s="220"/>
      <c r="I16398" s="223"/>
    </row>
    <row r="16399" spans="1:9">
      <c r="A16399" s="230"/>
      <c r="B16399" s="230"/>
      <c r="C16399" s="231"/>
      <c r="D16399" s="223"/>
      <c r="E16399" s="227"/>
      <c r="F16399" s="230"/>
      <c r="H16399" s="220"/>
      <c r="I16399" s="223"/>
    </row>
    <row r="16400" spans="1:9">
      <c r="A16400" s="230"/>
      <c r="B16400" s="230"/>
      <c r="C16400" s="231"/>
      <c r="D16400" s="223"/>
      <c r="E16400" s="227"/>
      <c r="F16400" s="230"/>
      <c r="H16400" s="220"/>
      <c r="I16400" s="223"/>
    </row>
    <row r="16401" spans="1:9">
      <c r="A16401" s="230"/>
      <c r="B16401" s="230"/>
      <c r="C16401" s="231"/>
      <c r="D16401" s="223"/>
      <c r="E16401" s="227"/>
      <c r="F16401" s="230"/>
      <c r="H16401" s="220"/>
      <c r="I16401" s="223"/>
    </row>
    <row r="16402" spans="1:9">
      <c r="A16402" s="230"/>
      <c r="B16402" s="230"/>
      <c r="C16402" s="231"/>
      <c r="D16402" s="223"/>
      <c r="E16402" s="227"/>
      <c r="F16402" s="230"/>
      <c r="H16402" s="220"/>
      <c r="I16402" s="223"/>
    </row>
    <row r="16403" spans="1:9">
      <c r="A16403" s="230"/>
      <c r="B16403" s="230"/>
      <c r="C16403" s="231"/>
      <c r="D16403" s="223"/>
      <c r="E16403" s="227"/>
      <c r="F16403" s="230"/>
      <c r="H16403" s="220"/>
      <c r="I16403" s="223"/>
    </row>
    <row r="16404" spans="1:9">
      <c r="A16404" s="230"/>
      <c r="B16404" s="230"/>
      <c r="C16404" s="231"/>
      <c r="D16404" s="223"/>
      <c r="E16404" s="227"/>
      <c r="F16404" s="230"/>
      <c r="H16404" s="220"/>
      <c r="I16404" s="223"/>
    </row>
    <row r="16405" spans="1:9">
      <c r="A16405" s="230"/>
      <c r="B16405" s="230"/>
      <c r="C16405" s="231"/>
      <c r="D16405" s="223"/>
      <c r="E16405" s="227"/>
      <c r="F16405" s="230"/>
      <c r="H16405" s="220"/>
      <c r="I16405" s="223"/>
    </row>
    <row r="16406" spans="1:9">
      <c r="A16406" s="230"/>
      <c r="B16406" s="230"/>
      <c r="C16406" s="231"/>
      <c r="D16406" s="223"/>
      <c r="E16406" s="227"/>
      <c r="F16406" s="230"/>
      <c r="H16406" s="220"/>
      <c r="I16406" s="223"/>
    </row>
    <row r="16407" spans="1:9">
      <c r="A16407" s="230"/>
      <c r="B16407" s="230"/>
      <c r="C16407" s="231"/>
      <c r="D16407" s="223"/>
      <c r="E16407" s="227"/>
      <c r="F16407" s="230"/>
      <c r="H16407" s="220"/>
      <c r="I16407" s="223"/>
    </row>
    <row r="16408" spans="1:9">
      <c r="A16408" s="230"/>
      <c r="B16408" s="230"/>
      <c r="C16408" s="231"/>
      <c r="D16408" s="223"/>
      <c r="E16408" s="227"/>
      <c r="F16408" s="230"/>
      <c r="H16408" s="220"/>
      <c r="I16408" s="223"/>
    </row>
    <row r="16409" spans="1:9">
      <c r="A16409" s="230"/>
      <c r="B16409" s="230"/>
      <c r="C16409" s="231"/>
      <c r="D16409" s="223"/>
      <c r="E16409" s="227"/>
      <c r="F16409" s="230"/>
      <c r="H16409" s="220"/>
      <c r="I16409" s="223"/>
    </row>
    <row r="16410" spans="1:9">
      <c r="A16410" s="230"/>
      <c r="B16410" s="230"/>
      <c r="C16410" s="231"/>
      <c r="D16410" s="223"/>
      <c r="E16410" s="227"/>
      <c r="F16410" s="230"/>
      <c r="H16410" s="220"/>
      <c r="I16410" s="223"/>
    </row>
    <row r="16411" spans="1:9">
      <c r="A16411" s="230"/>
      <c r="B16411" s="230"/>
      <c r="C16411" s="231"/>
      <c r="D16411" s="223"/>
      <c r="E16411" s="227"/>
      <c r="F16411" s="230"/>
      <c r="H16411" s="220"/>
      <c r="I16411" s="223"/>
    </row>
    <row r="16412" spans="1:9">
      <c r="A16412" s="230"/>
      <c r="B16412" s="230"/>
      <c r="C16412" s="231"/>
      <c r="D16412" s="223"/>
      <c r="E16412" s="227"/>
      <c r="F16412" s="230"/>
      <c r="H16412" s="220"/>
      <c r="I16412" s="223"/>
    </row>
    <row r="16413" spans="1:9">
      <c r="A16413" s="230"/>
      <c r="B16413" s="230"/>
      <c r="C16413" s="231"/>
      <c r="D16413" s="223"/>
      <c r="E16413" s="227"/>
      <c r="F16413" s="230"/>
      <c r="H16413" s="220"/>
      <c r="I16413" s="223"/>
    </row>
    <row r="16414" spans="1:9">
      <c r="A16414" s="230"/>
      <c r="B16414" s="230"/>
      <c r="C16414" s="231"/>
      <c r="D16414" s="223"/>
      <c r="E16414" s="227"/>
      <c r="F16414" s="230"/>
      <c r="H16414" s="220"/>
      <c r="I16414" s="223"/>
    </row>
    <row r="16415" spans="1:9">
      <c r="A16415" s="230"/>
      <c r="B16415" s="230"/>
      <c r="C16415" s="231"/>
      <c r="D16415" s="223"/>
      <c r="E16415" s="227"/>
      <c r="F16415" s="230"/>
      <c r="H16415" s="220"/>
      <c r="I16415" s="223"/>
    </row>
    <row r="16416" spans="1:9">
      <c r="A16416" s="230"/>
      <c r="B16416" s="230"/>
      <c r="C16416" s="231"/>
      <c r="D16416" s="223"/>
      <c r="E16416" s="227"/>
      <c r="F16416" s="230"/>
      <c r="H16416" s="220"/>
      <c r="I16416" s="223"/>
    </row>
    <row r="16417" spans="1:9">
      <c r="A16417" s="230"/>
      <c r="B16417" s="230"/>
      <c r="C16417" s="231"/>
      <c r="D16417" s="223"/>
      <c r="E16417" s="227"/>
      <c r="F16417" s="230"/>
      <c r="H16417" s="220"/>
      <c r="I16417" s="223"/>
    </row>
    <row r="16418" spans="1:9">
      <c r="A16418" s="230"/>
      <c r="B16418" s="230"/>
      <c r="C16418" s="231"/>
      <c r="D16418" s="223"/>
      <c r="E16418" s="227"/>
      <c r="F16418" s="230"/>
      <c r="H16418" s="220"/>
      <c r="I16418" s="223"/>
    </row>
    <row r="16419" spans="1:9">
      <c r="A16419" s="230"/>
      <c r="B16419" s="230"/>
      <c r="C16419" s="231"/>
      <c r="D16419" s="223"/>
      <c r="E16419" s="227"/>
      <c r="F16419" s="230"/>
      <c r="H16419" s="220"/>
      <c r="I16419" s="223"/>
    </row>
    <row r="16420" spans="1:9">
      <c r="A16420" s="230"/>
      <c r="B16420" s="230"/>
      <c r="C16420" s="231"/>
      <c r="D16420" s="223"/>
      <c r="E16420" s="227"/>
      <c r="F16420" s="230"/>
      <c r="H16420" s="220"/>
      <c r="I16420" s="223"/>
    </row>
    <row r="16421" spans="1:9">
      <c r="A16421" s="230"/>
      <c r="B16421" s="230"/>
      <c r="C16421" s="231"/>
      <c r="D16421" s="223"/>
      <c r="E16421" s="227"/>
      <c r="F16421" s="230"/>
      <c r="H16421" s="220"/>
      <c r="I16421" s="223"/>
    </row>
    <row r="16422" spans="1:9">
      <c r="A16422" s="230"/>
      <c r="B16422" s="230"/>
      <c r="C16422" s="231"/>
      <c r="D16422" s="223"/>
      <c r="E16422" s="227"/>
      <c r="F16422" s="230"/>
      <c r="H16422" s="220"/>
      <c r="I16422" s="223"/>
    </row>
    <row r="16423" spans="1:9">
      <c r="A16423" s="230"/>
      <c r="B16423" s="230"/>
      <c r="C16423" s="231"/>
      <c r="D16423" s="223"/>
      <c r="E16423" s="227"/>
      <c r="F16423" s="230"/>
      <c r="H16423" s="220"/>
      <c r="I16423" s="223"/>
    </row>
    <row r="16424" spans="1:9">
      <c r="A16424" s="230"/>
      <c r="B16424" s="230"/>
      <c r="C16424" s="231"/>
      <c r="D16424" s="223"/>
      <c r="E16424" s="227"/>
      <c r="F16424" s="230"/>
      <c r="H16424" s="220"/>
      <c r="I16424" s="223"/>
    </row>
    <row r="16425" spans="1:9">
      <c r="A16425" s="230"/>
      <c r="B16425" s="230"/>
      <c r="C16425" s="231"/>
      <c r="D16425" s="223"/>
      <c r="E16425" s="227"/>
      <c r="F16425" s="230"/>
      <c r="H16425" s="220"/>
      <c r="I16425" s="223"/>
    </row>
    <row r="16426" spans="1:9">
      <c r="A16426" s="230"/>
      <c r="B16426" s="230"/>
      <c r="C16426" s="231"/>
      <c r="D16426" s="223"/>
      <c r="E16426" s="227"/>
      <c r="F16426" s="230"/>
      <c r="H16426" s="220"/>
      <c r="I16426" s="223"/>
    </row>
    <row r="16427" spans="1:9">
      <c r="A16427" s="230"/>
      <c r="B16427" s="230"/>
      <c r="C16427" s="231"/>
      <c r="D16427" s="223"/>
      <c r="E16427" s="227"/>
      <c r="F16427" s="230"/>
      <c r="H16427" s="220"/>
      <c r="I16427" s="223"/>
    </row>
    <row r="16428" spans="1:9">
      <c r="A16428" s="230"/>
      <c r="B16428" s="230"/>
      <c r="C16428" s="231"/>
      <c r="D16428" s="223"/>
      <c r="E16428" s="227"/>
      <c r="F16428" s="230"/>
      <c r="H16428" s="220"/>
      <c r="I16428" s="223"/>
    </row>
    <row r="16429" spans="1:9">
      <c r="A16429" s="230"/>
      <c r="B16429" s="230"/>
      <c r="C16429" s="231"/>
      <c r="D16429" s="223"/>
      <c r="E16429" s="227"/>
      <c r="F16429" s="230"/>
      <c r="H16429" s="220"/>
      <c r="I16429" s="223"/>
    </row>
    <row r="16430" spans="1:9">
      <c r="A16430" s="230"/>
      <c r="B16430" s="230"/>
      <c r="C16430" s="231"/>
      <c r="D16430" s="223"/>
      <c r="E16430" s="227"/>
      <c r="F16430" s="230"/>
      <c r="H16430" s="220"/>
      <c r="I16430" s="223"/>
    </row>
    <row r="16431" spans="1:9">
      <c r="A16431" s="230"/>
      <c r="B16431" s="230"/>
      <c r="C16431" s="231"/>
      <c r="D16431" s="223"/>
      <c r="E16431" s="227"/>
      <c r="F16431" s="230"/>
      <c r="H16431" s="220"/>
      <c r="I16431" s="223"/>
    </row>
    <row r="16432" spans="1:9">
      <c r="A16432" s="230"/>
      <c r="B16432" s="230"/>
      <c r="C16432" s="231"/>
      <c r="D16432" s="223"/>
      <c r="E16432" s="227"/>
      <c r="F16432" s="230"/>
      <c r="H16432" s="220"/>
      <c r="I16432" s="223"/>
    </row>
    <row r="16433" spans="1:9">
      <c r="A16433" s="230"/>
      <c r="B16433" s="230"/>
      <c r="C16433" s="231"/>
      <c r="D16433" s="223"/>
      <c r="E16433" s="227"/>
      <c r="F16433" s="230"/>
      <c r="H16433" s="220"/>
      <c r="I16433" s="223"/>
    </row>
    <row r="16434" spans="1:9">
      <c r="A16434" s="230"/>
      <c r="B16434" s="230"/>
      <c r="C16434" s="231"/>
      <c r="D16434" s="223"/>
      <c r="E16434" s="227"/>
      <c r="F16434" s="230"/>
      <c r="H16434" s="220"/>
      <c r="I16434" s="223"/>
    </row>
    <row r="16435" spans="1:9">
      <c r="A16435" s="230"/>
      <c r="B16435" s="230"/>
      <c r="C16435" s="231"/>
      <c r="D16435" s="223"/>
      <c r="E16435" s="227"/>
      <c r="F16435" s="230"/>
      <c r="H16435" s="220"/>
      <c r="I16435" s="223"/>
    </row>
    <row r="16436" spans="1:9">
      <c r="A16436" s="230"/>
      <c r="B16436" s="230"/>
      <c r="C16436" s="231"/>
      <c r="D16436" s="223"/>
      <c r="E16436" s="227"/>
      <c r="F16436" s="230"/>
      <c r="H16436" s="220"/>
      <c r="I16436" s="223"/>
    </row>
    <row r="16437" spans="1:9">
      <c r="A16437" s="230"/>
      <c r="B16437" s="230"/>
      <c r="C16437" s="231"/>
      <c r="D16437" s="223"/>
      <c r="E16437" s="227"/>
      <c r="F16437" s="230"/>
      <c r="H16437" s="220"/>
      <c r="I16437" s="223"/>
    </row>
    <row r="16438" spans="1:9">
      <c r="A16438" s="230"/>
      <c r="B16438" s="230"/>
      <c r="C16438" s="231"/>
      <c r="D16438" s="223"/>
      <c r="E16438" s="227"/>
      <c r="F16438" s="230"/>
      <c r="H16438" s="220"/>
      <c r="I16438" s="223"/>
    </row>
    <row r="16439" spans="1:9">
      <c r="A16439" s="230"/>
      <c r="B16439" s="230"/>
      <c r="C16439" s="231"/>
      <c r="D16439" s="223"/>
      <c r="E16439" s="227"/>
      <c r="F16439" s="230"/>
      <c r="H16439" s="220"/>
      <c r="I16439" s="223"/>
    </row>
    <row r="16440" spans="1:9">
      <c r="A16440" s="230"/>
      <c r="B16440" s="230"/>
      <c r="C16440" s="231"/>
      <c r="D16440" s="223"/>
      <c r="E16440" s="227"/>
      <c r="F16440" s="230"/>
      <c r="H16440" s="220"/>
      <c r="I16440" s="223"/>
    </row>
    <row r="16441" spans="1:9">
      <c r="A16441" s="230"/>
      <c r="B16441" s="230"/>
      <c r="C16441" s="231"/>
      <c r="D16441" s="223"/>
      <c r="E16441" s="227"/>
      <c r="F16441" s="230"/>
      <c r="H16441" s="220"/>
      <c r="I16441" s="223"/>
    </row>
    <row r="16442" spans="1:9">
      <c r="A16442" s="230"/>
      <c r="B16442" s="230"/>
      <c r="C16442" s="231"/>
      <c r="D16442" s="223"/>
      <c r="E16442" s="227"/>
      <c r="F16442" s="230"/>
      <c r="H16442" s="220"/>
      <c r="I16442" s="223"/>
    </row>
    <row r="16443" spans="1:9">
      <c r="A16443" s="230"/>
      <c r="B16443" s="230"/>
      <c r="C16443" s="231"/>
      <c r="D16443" s="223"/>
      <c r="E16443" s="227"/>
      <c r="F16443" s="230"/>
      <c r="H16443" s="220"/>
      <c r="I16443" s="223"/>
    </row>
    <row r="16444" spans="1:9">
      <c r="A16444" s="230"/>
      <c r="B16444" s="230"/>
      <c r="C16444" s="231"/>
      <c r="D16444" s="223"/>
      <c r="E16444" s="227"/>
      <c r="F16444" s="230"/>
      <c r="H16444" s="220"/>
      <c r="I16444" s="223"/>
    </row>
    <row r="16445" spans="1:9">
      <c r="A16445" s="230"/>
      <c r="B16445" s="230"/>
      <c r="C16445" s="231"/>
      <c r="D16445" s="223"/>
      <c r="E16445" s="227"/>
      <c r="F16445" s="230"/>
      <c r="H16445" s="220"/>
      <c r="I16445" s="223"/>
    </row>
    <row r="16446" spans="1:9">
      <c r="A16446" s="230"/>
      <c r="B16446" s="230"/>
      <c r="C16446" s="231"/>
      <c r="D16446" s="223"/>
      <c r="E16446" s="227"/>
      <c r="F16446" s="230"/>
      <c r="H16446" s="220"/>
      <c r="I16446" s="223"/>
    </row>
    <row r="16447" spans="1:9">
      <c r="A16447" s="230"/>
      <c r="B16447" s="230"/>
      <c r="C16447" s="231"/>
      <c r="D16447" s="223"/>
      <c r="E16447" s="227"/>
      <c r="F16447" s="230"/>
      <c r="H16447" s="220"/>
      <c r="I16447" s="223"/>
    </row>
    <row r="16448" spans="1:9">
      <c r="A16448" s="230"/>
      <c r="B16448" s="230"/>
      <c r="C16448" s="231"/>
      <c r="D16448" s="223"/>
      <c r="E16448" s="227"/>
      <c r="F16448" s="230"/>
      <c r="H16448" s="220"/>
      <c r="I16448" s="223"/>
    </row>
    <row r="16449" spans="1:9">
      <c r="A16449" s="230"/>
      <c r="B16449" s="230"/>
      <c r="C16449" s="231"/>
      <c r="D16449" s="223"/>
      <c r="E16449" s="227"/>
      <c r="F16449" s="230"/>
      <c r="H16449" s="220"/>
      <c r="I16449" s="223"/>
    </row>
    <row r="16450" spans="1:9">
      <c r="A16450" s="230"/>
      <c r="B16450" s="230"/>
      <c r="C16450" s="231"/>
      <c r="D16450" s="223"/>
      <c r="E16450" s="227"/>
      <c r="F16450" s="230"/>
      <c r="H16450" s="220"/>
      <c r="I16450" s="223"/>
    </row>
    <row r="16451" spans="1:9">
      <c r="A16451" s="230"/>
      <c r="B16451" s="230"/>
      <c r="C16451" s="231"/>
      <c r="D16451" s="223"/>
      <c r="E16451" s="227"/>
      <c r="F16451" s="230"/>
      <c r="H16451" s="220"/>
      <c r="I16451" s="223"/>
    </row>
    <row r="16452" spans="1:9">
      <c r="A16452" s="230"/>
      <c r="B16452" s="230"/>
      <c r="C16452" s="231"/>
      <c r="D16452" s="223"/>
      <c r="E16452" s="227"/>
      <c r="F16452" s="230"/>
      <c r="H16452" s="220"/>
      <c r="I16452" s="223"/>
    </row>
    <row r="16453" spans="1:9">
      <c r="A16453" s="230"/>
      <c r="B16453" s="230"/>
      <c r="C16453" s="231"/>
      <c r="D16453" s="223"/>
      <c r="E16453" s="227"/>
      <c r="F16453" s="230"/>
      <c r="H16453" s="220"/>
      <c r="I16453" s="223"/>
    </row>
    <row r="16454" spans="1:9">
      <c r="A16454" s="230"/>
      <c r="B16454" s="230"/>
      <c r="C16454" s="231"/>
      <c r="D16454" s="223"/>
      <c r="E16454" s="227"/>
      <c r="F16454" s="230"/>
      <c r="H16454" s="220"/>
      <c r="I16454" s="223"/>
    </row>
    <row r="16455" spans="1:9">
      <c r="A16455" s="230"/>
      <c r="B16455" s="230"/>
      <c r="C16455" s="231"/>
      <c r="D16455" s="223"/>
      <c r="E16455" s="227"/>
      <c r="F16455" s="230"/>
      <c r="H16455" s="220"/>
      <c r="I16455" s="223"/>
    </row>
    <row r="16456" spans="1:9">
      <c r="A16456" s="230"/>
      <c r="B16456" s="230"/>
      <c r="C16456" s="231"/>
      <c r="D16456" s="223"/>
      <c r="E16456" s="227"/>
      <c r="F16456" s="230"/>
      <c r="H16456" s="220"/>
      <c r="I16456" s="223"/>
    </row>
    <row r="16457" spans="1:9">
      <c r="A16457" s="230"/>
      <c r="B16457" s="230"/>
      <c r="C16457" s="231"/>
      <c r="D16457" s="223"/>
      <c r="E16457" s="227"/>
      <c r="F16457" s="230"/>
      <c r="H16457" s="220"/>
      <c r="I16457" s="223"/>
    </row>
    <row r="16458" spans="1:9">
      <c r="A16458" s="230"/>
      <c r="B16458" s="230"/>
      <c r="C16458" s="231"/>
      <c r="D16458" s="223"/>
      <c r="E16458" s="227"/>
      <c r="F16458" s="230"/>
      <c r="H16458" s="220"/>
      <c r="I16458" s="223"/>
    </row>
    <row r="16459" spans="1:9">
      <c r="A16459" s="230"/>
      <c r="B16459" s="230"/>
      <c r="C16459" s="231"/>
      <c r="D16459" s="223"/>
      <c r="E16459" s="227"/>
      <c r="F16459" s="230"/>
      <c r="H16459" s="220"/>
      <c r="I16459" s="223"/>
    </row>
    <row r="16460" spans="1:9">
      <c r="A16460" s="230"/>
      <c r="B16460" s="230"/>
      <c r="C16460" s="231"/>
      <c r="D16460" s="223"/>
      <c r="E16460" s="227"/>
      <c r="F16460" s="230"/>
      <c r="H16460" s="220"/>
      <c r="I16460" s="223"/>
    </row>
    <row r="16461" spans="1:9">
      <c r="A16461" s="230"/>
      <c r="B16461" s="230"/>
      <c r="C16461" s="231"/>
      <c r="D16461" s="223"/>
      <c r="E16461" s="227"/>
      <c r="F16461" s="230"/>
      <c r="H16461" s="220"/>
      <c r="I16461" s="223"/>
    </row>
    <row r="16462" spans="1:9">
      <c r="A16462" s="230"/>
      <c r="B16462" s="230"/>
      <c r="C16462" s="231"/>
      <c r="D16462" s="223"/>
      <c r="E16462" s="227"/>
      <c r="F16462" s="230"/>
      <c r="H16462" s="220"/>
      <c r="I16462" s="223"/>
    </row>
    <row r="16463" spans="1:9">
      <c r="A16463" s="230"/>
      <c r="B16463" s="230"/>
      <c r="C16463" s="231"/>
      <c r="D16463" s="223"/>
      <c r="E16463" s="227"/>
      <c r="F16463" s="230"/>
      <c r="H16463" s="220"/>
      <c r="I16463" s="223"/>
    </row>
    <row r="16464" spans="1:9">
      <c r="A16464" s="230"/>
      <c r="B16464" s="230"/>
      <c r="C16464" s="231"/>
      <c r="D16464" s="223"/>
      <c r="E16464" s="227"/>
      <c r="F16464" s="230"/>
      <c r="H16464" s="220"/>
      <c r="I16464" s="223"/>
    </row>
    <row r="16465" spans="1:9">
      <c r="A16465" s="230"/>
      <c r="B16465" s="230"/>
      <c r="C16465" s="231"/>
      <c r="D16465" s="223"/>
      <c r="E16465" s="227"/>
      <c r="F16465" s="230"/>
      <c r="H16465" s="220"/>
      <c r="I16465" s="223"/>
    </row>
    <row r="16466" spans="1:9">
      <c r="A16466" s="230"/>
      <c r="B16466" s="230"/>
      <c r="C16466" s="231"/>
      <c r="D16466" s="223"/>
      <c r="E16466" s="227"/>
      <c r="F16466" s="230"/>
      <c r="H16466" s="220"/>
      <c r="I16466" s="223"/>
    </row>
    <row r="16467" spans="1:9">
      <c r="A16467" s="230"/>
      <c r="B16467" s="230"/>
      <c r="C16467" s="231"/>
      <c r="D16467" s="223"/>
      <c r="E16467" s="227"/>
      <c r="F16467" s="230"/>
      <c r="H16467" s="220"/>
      <c r="I16467" s="223"/>
    </row>
    <row r="16468" spans="1:9">
      <c r="A16468" s="230"/>
      <c r="B16468" s="230"/>
      <c r="C16468" s="231"/>
      <c r="D16468" s="223"/>
      <c r="E16468" s="227"/>
      <c r="F16468" s="230"/>
      <c r="H16468" s="220"/>
      <c r="I16468" s="223"/>
    </row>
    <row r="16469" spans="1:9">
      <c r="A16469" s="230"/>
      <c r="B16469" s="230"/>
      <c r="C16469" s="231"/>
      <c r="D16469" s="223"/>
      <c r="E16469" s="227"/>
      <c r="F16469" s="230"/>
      <c r="H16469" s="220"/>
      <c r="I16469" s="223"/>
    </row>
    <row r="16470" spans="1:9">
      <c r="A16470" s="230"/>
      <c r="B16470" s="230"/>
      <c r="C16470" s="231"/>
      <c r="D16470" s="223"/>
      <c r="E16470" s="227"/>
      <c r="F16470" s="230"/>
      <c r="H16470" s="220"/>
      <c r="I16470" s="223"/>
    </row>
    <row r="16471" spans="1:9">
      <c r="A16471" s="230"/>
      <c r="B16471" s="230"/>
      <c r="C16471" s="231"/>
      <c r="D16471" s="223"/>
      <c r="E16471" s="227"/>
      <c r="F16471" s="230"/>
      <c r="H16471" s="220"/>
      <c r="I16471" s="223"/>
    </row>
    <row r="16472" spans="1:9">
      <c r="A16472" s="230"/>
      <c r="B16472" s="230"/>
      <c r="C16472" s="231"/>
      <c r="D16472" s="223"/>
      <c r="E16472" s="227"/>
      <c r="F16472" s="230"/>
      <c r="H16472" s="220"/>
      <c r="I16472" s="223"/>
    </row>
    <row r="16473" spans="1:9">
      <c r="A16473" s="230"/>
      <c r="B16473" s="230"/>
      <c r="C16473" s="231"/>
      <c r="D16473" s="223"/>
      <c r="E16473" s="227"/>
      <c r="F16473" s="230"/>
      <c r="H16473" s="220"/>
      <c r="I16473" s="223"/>
    </row>
    <row r="16474" spans="1:9">
      <c r="A16474" s="230"/>
      <c r="B16474" s="230"/>
      <c r="C16474" s="231"/>
      <c r="D16474" s="223"/>
      <c r="E16474" s="227"/>
      <c r="F16474" s="230"/>
      <c r="H16474" s="220"/>
      <c r="I16474" s="223"/>
    </row>
    <row r="16475" spans="1:9">
      <c r="A16475" s="230"/>
      <c r="B16475" s="230"/>
      <c r="C16475" s="231"/>
      <c r="D16475" s="223"/>
      <c r="E16475" s="227"/>
      <c r="F16475" s="230"/>
      <c r="H16475" s="220"/>
      <c r="I16475" s="223"/>
    </row>
    <row r="16476" spans="1:9">
      <c r="A16476" s="230"/>
      <c r="B16476" s="230"/>
      <c r="C16476" s="231"/>
      <c r="D16476" s="223"/>
      <c r="E16476" s="227"/>
      <c r="F16476" s="230"/>
      <c r="H16476" s="220"/>
      <c r="I16476" s="223"/>
    </row>
    <row r="16477" spans="1:9">
      <c r="A16477" s="230"/>
      <c r="B16477" s="230"/>
      <c r="C16477" s="231"/>
      <c r="D16477" s="223"/>
      <c r="E16477" s="227"/>
      <c r="F16477" s="230"/>
      <c r="H16477" s="220"/>
      <c r="I16477" s="223"/>
    </row>
    <row r="16478" spans="1:9">
      <c r="A16478" s="230"/>
      <c r="B16478" s="230"/>
      <c r="C16478" s="231"/>
      <c r="D16478" s="223"/>
      <c r="E16478" s="227"/>
      <c r="F16478" s="230"/>
      <c r="H16478" s="220"/>
      <c r="I16478" s="223"/>
    </row>
    <row r="16479" spans="1:9">
      <c r="A16479" s="230"/>
      <c r="B16479" s="230"/>
      <c r="C16479" s="231"/>
      <c r="D16479" s="223"/>
      <c r="E16479" s="227"/>
      <c r="F16479" s="230"/>
      <c r="H16479" s="220"/>
      <c r="I16479" s="223"/>
    </row>
    <row r="16480" spans="1:9">
      <c r="A16480" s="230"/>
      <c r="B16480" s="230"/>
      <c r="C16480" s="231"/>
      <c r="D16480" s="223"/>
      <c r="E16480" s="227"/>
      <c r="F16480" s="230"/>
      <c r="H16480" s="220"/>
      <c r="I16480" s="223"/>
    </row>
    <row r="16481" spans="1:9">
      <c r="A16481" s="230"/>
      <c r="B16481" s="230"/>
      <c r="C16481" s="231"/>
      <c r="D16481" s="223"/>
      <c r="E16481" s="227"/>
      <c r="F16481" s="230"/>
      <c r="H16481" s="220"/>
      <c r="I16481" s="223"/>
    </row>
    <row r="16482" spans="1:9">
      <c r="A16482" s="230"/>
      <c r="B16482" s="230"/>
      <c r="C16482" s="231"/>
      <c r="D16482" s="223"/>
      <c r="E16482" s="227"/>
      <c r="F16482" s="230"/>
      <c r="H16482" s="220"/>
      <c r="I16482" s="223"/>
    </row>
    <row r="16483" spans="1:9">
      <c r="A16483" s="230"/>
      <c r="B16483" s="230"/>
      <c r="C16483" s="231"/>
      <c r="D16483" s="223"/>
      <c r="E16483" s="227"/>
      <c r="F16483" s="230"/>
      <c r="H16483" s="220"/>
      <c r="I16483" s="223"/>
    </row>
    <row r="16484" spans="1:9">
      <c r="A16484" s="230"/>
      <c r="B16484" s="230"/>
      <c r="C16484" s="231"/>
      <c r="D16484" s="223"/>
      <c r="E16484" s="227"/>
      <c r="F16484" s="230"/>
      <c r="H16484" s="220"/>
      <c r="I16484" s="223"/>
    </row>
    <row r="16485" spans="1:9">
      <c r="A16485" s="230"/>
      <c r="B16485" s="230"/>
      <c r="C16485" s="231"/>
      <c r="D16485" s="223"/>
      <c r="E16485" s="227"/>
      <c r="F16485" s="230"/>
      <c r="H16485" s="220"/>
      <c r="I16485" s="223"/>
    </row>
    <row r="16486" spans="1:9">
      <c r="A16486" s="230"/>
      <c r="B16486" s="230"/>
      <c r="C16486" s="231"/>
      <c r="D16486" s="223"/>
      <c r="E16486" s="227"/>
      <c r="F16486" s="230"/>
      <c r="H16486" s="220"/>
      <c r="I16486" s="223"/>
    </row>
    <row r="16487" spans="1:9">
      <c r="A16487" s="230"/>
      <c r="B16487" s="230"/>
      <c r="C16487" s="231"/>
      <c r="D16487" s="223"/>
      <c r="E16487" s="227"/>
      <c r="F16487" s="230"/>
      <c r="H16487" s="220"/>
      <c r="I16487" s="223"/>
    </row>
    <row r="16488" spans="1:9">
      <c r="A16488" s="230"/>
      <c r="B16488" s="230"/>
      <c r="C16488" s="231"/>
      <c r="D16488" s="223"/>
      <c r="E16488" s="227"/>
      <c r="F16488" s="230"/>
      <c r="H16488" s="220"/>
      <c r="I16488" s="223"/>
    </row>
    <row r="16489" spans="1:9">
      <c r="A16489" s="230"/>
      <c r="B16489" s="230"/>
      <c r="C16489" s="231"/>
      <c r="D16489" s="223"/>
      <c r="E16489" s="227"/>
      <c r="F16489" s="230"/>
      <c r="H16489" s="220"/>
      <c r="I16489" s="223"/>
    </row>
    <row r="16490" spans="1:9">
      <c r="A16490" s="230"/>
      <c r="B16490" s="230"/>
      <c r="C16490" s="231"/>
      <c r="D16490" s="223"/>
      <c r="E16490" s="227"/>
      <c r="F16490" s="230"/>
      <c r="H16490" s="220"/>
      <c r="I16490" s="223"/>
    </row>
    <row r="16491" spans="1:9">
      <c r="A16491" s="230"/>
      <c r="B16491" s="230"/>
      <c r="C16491" s="231"/>
      <c r="D16491" s="223"/>
      <c r="E16491" s="227"/>
      <c r="F16491" s="230"/>
      <c r="H16491" s="220"/>
      <c r="I16491" s="223"/>
    </row>
    <row r="16492" spans="1:9">
      <c r="A16492" s="230"/>
      <c r="B16492" s="230"/>
      <c r="C16492" s="231"/>
      <c r="D16492" s="223"/>
      <c r="E16492" s="227"/>
      <c r="F16492" s="230"/>
      <c r="H16492" s="220"/>
      <c r="I16492" s="223"/>
    </row>
    <row r="16493" spans="1:9">
      <c r="A16493" s="230"/>
      <c r="B16493" s="230"/>
      <c r="C16493" s="231"/>
      <c r="D16493" s="223"/>
      <c r="E16493" s="227"/>
      <c r="F16493" s="230"/>
      <c r="H16493" s="220"/>
      <c r="I16493" s="223"/>
    </row>
    <row r="16494" spans="1:9">
      <c r="A16494" s="230"/>
      <c r="B16494" s="230"/>
      <c r="C16494" s="231"/>
      <c r="D16494" s="223"/>
      <c r="E16494" s="227"/>
      <c r="F16494" s="230"/>
      <c r="H16494" s="220"/>
      <c r="I16494" s="223"/>
    </row>
    <row r="16495" spans="1:9">
      <c r="A16495" s="230"/>
      <c r="B16495" s="230"/>
      <c r="C16495" s="231"/>
      <c r="D16495" s="223"/>
      <c r="E16495" s="227"/>
      <c r="F16495" s="230"/>
      <c r="H16495" s="220"/>
      <c r="I16495" s="223"/>
    </row>
    <row r="16496" spans="1:9">
      <c r="A16496" s="230"/>
      <c r="B16496" s="230"/>
      <c r="C16496" s="231"/>
      <c r="D16496" s="223"/>
      <c r="E16496" s="227"/>
      <c r="F16496" s="230"/>
      <c r="H16496" s="220"/>
      <c r="I16496" s="223"/>
    </row>
    <row r="16497" spans="1:9">
      <c r="A16497" s="230"/>
      <c r="B16497" s="230"/>
      <c r="C16497" s="231"/>
      <c r="D16497" s="223"/>
      <c r="E16497" s="227"/>
      <c r="F16497" s="230"/>
      <c r="H16497" s="220"/>
      <c r="I16497" s="223"/>
    </row>
    <row r="16498" spans="1:9">
      <c r="A16498" s="230"/>
      <c r="B16498" s="230"/>
      <c r="C16498" s="231"/>
      <c r="D16498" s="223"/>
      <c r="E16498" s="227"/>
      <c r="F16498" s="230"/>
      <c r="H16498" s="220"/>
      <c r="I16498" s="223"/>
    </row>
    <row r="16499" spans="1:9">
      <c r="A16499" s="230"/>
      <c r="B16499" s="230"/>
      <c r="C16499" s="231"/>
      <c r="D16499" s="223"/>
      <c r="E16499" s="227"/>
      <c r="F16499" s="230"/>
      <c r="H16499" s="220"/>
      <c r="I16499" s="223"/>
    </row>
    <row r="16500" spans="1:9">
      <c r="A16500" s="230"/>
      <c r="B16500" s="230"/>
      <c r="C16500" s="231"/>
      <c r="D16500" s="223"/>
      <c r="E16500" s="227"/>
      <c r="F16500" s="230"/>
      <c r="H16500" s="220"/>
      <c r="I16500" s="223"/>
    </row>
    <row r="16501" spans="1:9">
      <c r="A16501" s="230"/>
      <c r="B16501" s="230"/>
      <c r="C16501" s="231"/>
      <c r="D16501" s="223"/>
      <c r="E16501" s="227"/>
      <c r="F16501" s="230"/>
      <c r="H16501" s="220"/>
      <c r="I16501" s="223"/>
    </row>
    <row r="16502" spans="1:9">
      <c r="A16502" s="230"/>
      <c r="B16502" s="230"/>
      <c r="C16502" s="231"/>
      <c r="D16502" s="223"/>
      <c r="E16502" s="227"/>
      <c r="F16502" s="230"/>
      <c r="H16502" s="220"/>
      <c r="I16502" s="223"/>
    </row>
    <row r="16503" spans="1:9">
      <c r="A16503" s="230"/>
      <c r="B16503" s="230"/>
      <c r="C16503" s="231"/>
      <c r="D16503" s="223"/>
      <c r="E16503" s="227"/>
      <c r="F16503" s="230"/>
      <c r="H16503" s="220"/>
      <c r="I16503" s="223"/>
    </row>
    <row r="16504" spans="1:9">
      <c r="A16504" s="230"/>
      <c r="B16504" s="230"/>
      <c r="C16504" s="231"/>
      <c r="D16504" s="223"/>
      <c r="E16504" s="227"/>
      <c r="F16504" s="230"/>
      <c r="H16504" s="220"/>
      <c r="I16504" s="223"/>
    </row>
    <row r="16505" spans="1:9">
      <c r="A16505" s="230"/>
      <c r="B16505" s="230"/>
      <c r="C16505" s="231"/>
      <c r="D16505" s="223"/>
      <c r="E16505" s="227"/>
      <c r="F16505" s="230"/>
      <c r="H16505" s="220"/>
      <c r="I16505" s="223"/>
    </row>
    <row r="16506" spans="1:9">
      <c r="A16506" s="230"/>
      <c r="B16506" s="230"/>
      <c r="C16506" s="231"/>
      <c r="D16506" s="223"/>
      <c r="E16506" s="227"/>
      <c r="F16506" s="230"/>
      <c r="H16506" s="220"/>
      <c r="I16506" s="223"/>
    </row>
    <row r="16507" spans="1:9">
      <c r="A16507" s="230"/>
      <c r="B16507" s="230"/>
      <c r="C16507" s="231"/>
      <c r="D16507" s="223"/>
      <c r="E16507" s="227"/>
      <c r="F16507" s="230"/>
      <c r="H16507" s="220"/>
      <c r="I16507" s="223"/>
    </row>
    <row r="16508" spans="1:9">
      <c r="A16508" s="230"/>
      <c r="B16508" s="230"/>
      <c r="C16508" s="231"/>
      <c r="D16508" s="223"/>
      <c r="E16508" s="227"/>
      <c r="F16508" s="230"/>
      <c r="H16508" s="220"/>
      <c r="I16508" s="223"/>
    </row>
    <row r="16509" spans="1:9">
      <c r="A16509" s="230"/>
      <c r="B16509" s="230"/>
      <c r="C16509" s="231"/>
      <c r="D16509" s="223"/>
      <c r="E16509" s="227"/>
      <c r="F16509" s="230"/>
      <c r="H16509" s="220"/>
      <c r="I16509" s="223"/>
    </row>
    <row r="16510" spans="1:9">
      <c r="A16510" s="230"/>
      <c r="B16510" s="230"/>
      <c r="C16510" s="231"/>
      <c r="D16510" s="223"/>
      <c r="E16510" s="227"/>
      <c r="F16510" s="230"/>
      <c r="H16510" s="220"/>
      <c r="I16510" s="223"/>
    </row>
    <row r="16511" spans="1:9">
      <c r="A16511" s="230"/>
      <c r="B16511" s="230"/>
      <c r="C16511" s="231"/>
      <c r="D16511" s="223"/>
      <c r="E16511" s="227"/>
      <c r="F16511" s="230"/>
      <c r="H16511" s="220"/>
      <c r="I16511" s="223"/>
    </row>
    <row r="16512" spans="1:9">
      <c r="A16512" s="230"/>
      <c r="B16512" s="230"/>
      <c r="C16512" s="231"/>
      <c r="D16512" s="223"/>
      <c r="E16512" s="227"/>
      <c r="F16512" s="230"/>
      <c r="H16512" s="220"/>
      <c r="I16512" s="223"/>
    </row>
    <row r="16513" spans="1:9">
      <c r="A16513" s="230"/>
      <c r="B16513" s="230"/>
      <c r="C16513" s="231"/>
      <c r="D16513" s="223"/>
      <c r="E16513" s="227"/>
      <c r="F16513" s="230"/>
      <c r="H16513" s="220"/>
      <c r="I16513" s="223"/>
    </row>
    <row r="16514" spans="1:9">
      <c r="A16514" s="230"/>
      <c r="B16514" s="230"/>
      <c r="C16514" s="231"/>
      <c r="D16514" s="223"/>
      <c r="E16514" s="227"/>
      <c r="F16514" s="230"/>
      <c r="H16514" s="220"/>
      <c r="I16514" s="223"/>
    </row>
    <row r="16515" spans="1:9">
      <c r="A16515" s="230"/>
      <c r="B16515" s="230"/>
      <c r="C16515" s="231"/>
      <c r="D16515" s="223"/>
      <c r="E16515" s="227"/>
      <c r="F16515" s="230"/>
      <c r="H16515" s="220"/>
      <c r="I16515" s="223"/>
    </row>
    <row r="16516" spans="1:9">
      <c r="A16516" s="230"/>
      <c r="B16516" s="230"/>
      <c r="C16516" s="231"/>
      <c r="D16516" s="223"/>
      <c r="E16516" s="227"/>
      <c r="F16516" s="230"/>
      <c r="H16516" s="220"/>
      <c r="I16516" s="223"/>
    </row>
    <row r="16517" spans="1:9">
      <c r="A16517" s="230"/>
      <c r="B16517" s="230"/>
      <c r="C16517" s="231"/>
      <c r="D16517" s="223"/>
      <c r="E16517" s="227"/>
      <c r="F16517" s="230"/>
      <c r="H16517" s="220"/>
      <c r="I16517" s="223"/>
    </row>
    <row r="16518" spans="1:9">
      <c r="A16518" s="230"/>
      <c r="B16518" s="230"/>
      <c r="C16518" s="231"/>
      <c r="D16518" s="223"/>
      <c r="E16518" s="227"/>
      <c r="F16518" s="230"/>
      <c r="H16518" s="220"/>
      <c r="I16518" s="223"/>
    </row>
    <row r="16519" spans="1:9">
      <c r="A16519" s="230"/>
      <c r="B16519" s="230"/>
      <c r="C16519" s="231"/>
      <c r="D16519" s="223"/>
      <c r="E16519" s="227"/>
      <c r="F16519" s="230"/>
      <c r="H16519" s="220"/>
      <c r="I16519" s="223"/>
    </row>
    <row r="16520" spans="1:9">
      <c r="A16520" s="230"/>
      <c r="B16520" s="230"/>
      <c r="C16520" s="231"/>
      <c r="D16520" s="223"/>
      <c r="E16520" s="227"/>
      <c r="F16520" s="230"/>
      <c r="H16520" s="220"/>
      <c r="I16520" s="223"/>
    </row>
    <row r="16521" spans="1:9">
      <c r="A16521" s="230"/>
      <c r="B16521" s="230"/>
      <c r="C16521" s="231"/>
      <c r="D16521" s="223"/>
      <c r="E16521" s="227"/>
      <c r="F16521" s="230"/>
      <c r="H16521" s="220"/>
      <c r="I16521" s="223"/>
    </row>
    <row r="16522" spans="1:9">
      <c r="A16522" s="230"/>
      <c r="B16522" s="230"/>
      <c r="C16522" s="231"/>
      <c r="D16522" s="223"/>
      <c r="E16522" s="227"/>
      <c r="F16522" s="230"/>
      <c r="H16522" s="220"/>
      <c r="I16522" s="223"/>
    </row>
    <row r="16523" spans="1:9">
      <c r="A16523" s="230"/>
      <c r="B16523" s="230"/>
      <c r="C16523" s="231"/>
      <c r="D16523" s="223"/>
      <c r="E16523" s="227"/>
      <c r="F16523" s="230"/>
      <c r="H16523" s="220"/>
      <c r="I16523" s="223"/>
    </row>
    <row r="16524" spans="1:9">
      <c r="A16524" s="230"/>
      <c r="B16524" s="230"/>
      <c r="C16524" s="231"/>
      <c r="D16524" s="223"/>
      <c r="E16524" s="227"/>
      <c r="F16524" s="230"/>
      <c r="H16524" s="220"/>
      <c r="I16524" s="223"/>
    </row>
    <row r="16525" spans="1:9">
      <c r="A16525" s="230"/>
      <c r="B16525" s="230"/>
      <c r="C16525" s="231"/>
      <c r="D16525" s="223"/>
      <c r="E16525" s="227"/>
      <c r="F16525" s="230"/>
      <c r="H16525" s="220"/>
      <c r="I16525" s="223"/>
    </row>
    <row r="16526" spans="1:9">
      <c r="A16526" s="230"/>
      <c r="B16526" s="230"/>
      <c r="C16526" s="231"/>
      <c r="D16526" s="223"/>
      <c r="E16526" s="227"/>
      <c r="F16526" s="230"/>
      <c r="H16526" s="220"/>
      <c r="I16526" s="223"/>
    </row>
    <row r="16527" spans="1:9">
      <c r="A16527" s="230"/>
      <c r="B16527" s="230"/>
      <c r="C16527" s="231"/>
      <c r="D16527" s="223"/>
      <c r="E16527" s="227"/>
      <c r="F16527" s="230"/>
      <c r="H16527" s="220"/>
      <c r="I16527" s="223"/>
    </row>
    <row r="16528" spans="1:9">
      <c r="A16528" s="230"/>
      <c r="B16528" s="230"/>
      <c r="C16528" s="231"/>
      <c r="D16528" s="223"/>
      <c r="E16528" s="227"/>
      <c r="F16528" s="230"/>
      <c r="H16528" s="220"/>
      <c r="I16528" s="223"/>
    </row>
    <row r="16529" spans="1:9">
      <c r="A16529" s="230"/>
      <c r="B16529" s="230"/>
      <c r="C16529" s="231"/>
      <c r="D16529" s="223"/>
      <c r="E16529" s="227"/>
      <c r="F16529" s="230"/>
      <c r="H16529" s="220"/>
      <c r="I16529" s="223"/>
    </row>
    <row r="16530" spans="1:9">
      <c r="A16530" s="230"/>
      <c r="B16530" s="230"/>
      <c r="C16530" s="231"/>
      <c r="D16530" s="223"/>
      <c r="E16530" s="227"/>
      <c r="F16530" s="230"/>
      <c r="H16530" s="220"/>
      <c r="I16530" s="223"/>
    </row>
    <row r="16531" spans="1:9">
      <c r="A16531" s="230"/>
      <c r="B16531" s="230"/>
      <c r="C16531" s="231"/>
      <c r="D16531" s="223"/>
      <c r="E16531" s="227"/>
      <c r="F16531" s="230"/>
      <c r="H16531" s="220"/>
      <c r="I16531" s="223"/>
    </row>
    <row r="16532" spans="1:9">
      <c r="A16532" s="230"/>
      <c r="B16532" s="230"/>
      <c r="C16532" s="231"/>
      <c r="D16532" s="223"/>
      <c r="E16532" s="227"/>
      <c r="F16532" s="230"/>
      <c r="H16532" s="220"/>
      <c r="I16532" s="223"/>
    </row>
    <row r="16533" spans="1:9">
      <c r="A16533" s="230"/>
      <c r="B16533" s="230"/>
      <c r="C16533" s="231"/>
      <c r="D16533" s="223"/>
      <c r="E16533" s="227"/>
      <c r="F16533" s="230"/>
      <c r="H16533" s="220"/>
      <c r="I16533" s="223"/>
    </row>
    <row r="16534" spans="1:9">
      <c r="A16534" s="230"/>
      <c r="B16534" s="230"/>
      <c r="C16534" s="231"/>
      <c r="D16534" s="223"/>
      <c r="E16534" s="227"/>
      <c r="F16534" s="230"/>
      <c r="H16534" s="220"/>
      <c r="I16534" s="223"/>
    </row>
    <row r="16535" spans="1:9">
      <c r="A16535" s="230"/>
      <c r="B16535" s="230"/>
      <c r="C16535" s="231"/>
      <c r="D16535" s="223"/>
      <c r="E16535" s="227"/>
      <c r="F16535" s="230"/>
      <c r="H16535" s="220"/>
      <c r="I16535" s="223"/>
    </row>
    <row r="16536" spans="1:9">
      <c r="A16536" s="230"/>
      <c r="B16536" s="230"/>
      <c r="C16536" s="231"/>
      <c r="D16536" s="223"/>
      <c r="E16536" s="227"/>
      <c r="F16536" s="230"/>
      <c r="H16536" s="220"/>
      <c r="I16536" s="223"/>
    </row>
    <row r="16537" spans="1:9">
      <c r="A16537" s="230"/>
      <c r="B16537" s="230"/>
      <c r="C16537" s="231"/>
      <c r="D16537" s="223"/>
      <c r="E16537" s="227"/>
      <c r="F16537" s="230"/>
      <c r="H16537" s="220"/>
      <c r="I16537" s="223"/>
    </row>
    <row r="16538" spans="1:9">
      <c r="A16538" s="230"/>
      <c r="B16538" s="230"/>
      <c r="C16538" s="231"/>
      <c r="D16538" s="223"/>
      <c r="E16538" s="227"/>
      <c r="F16538" s="230"/>
      <c r="H16538" s="220"/>
      <c r="I16538" s="223"/>
    </row>
    <row r="16539" spans="1:9">
      <c r="A16539" s="230"/>
      <c r="B16539" s="230"/>
      <c r="C16539" s="231"/>
      <c r="D16539" s="223"/>
      <c r="E16539" s="227"/>
      <c r="F16539" s="230"/>
      <c r="H16539" s="220"/>
      <c r="I16539" s="223"/>
    </row>
    <row r="16540" spans="1:9">
      <c r="A16540" s="230"/>
      <c r="B16540" s="230"/>
      <c r="C16540" s="231"/>
      <c r="D16540" s="223"/>
      <c r="E16540" s="227"/>
      <c r="F16540" s="230"/>
      <c r="H16540" s="220"/>
      <c r="I16540" s="223"/>
    </row>
    <row r="16541" spans="1:9">
      <c r="A16541" s="230"/>
      <c r="B16541" s="230"/>
      <c r="C16541" s="231"/>
      <c r="D16541" s="223"/>
      <c r="E16541" s="227"/>
      <c r="F16541" s="230"/>
      <c r="H16541" s="220"/>
      <c r="I16541" s="223"/>
    </row>
    <row r="16542" spans="1:9">
      <c r="A16542" s="230"/>
      <c r="B16542" s="230"/>
      <c r="C16542" s="231"/>
      <c r="D16542" s="223"/>
      <c r="E16542" s="227"/>
      <c r="F16542" s="230"/>
      <c r="H16542" s="220"/>
      <c r="I16542" s="223"/>
    </row>
    <row r="16543" spans="1:9">
      <c r="A16543" s="230"/>
      <c r="B16543" s="230"/>
      <c r="C16543" s="231"/>
      <c r="D16543" s="223"/>
      <c r="E16543" s="227"/>
      <c r="F16543" s="230"/>
      <c r="H16543" s="220"/>
      <c r="I16543" s="223"/>
    </row>
    <row r="16544" spans="1:9">
      <c r="A16544" s="230"/>
      <c r="B16544" s="230"/>
      <c r="C16544" s="231"/>
      <c r="D16544" s="223"/>
      <c r="E16544" s="227"/>
      <c r="F16544" s="230"/>
      <c r="H16544" s="220"/>
      <c r="I16544" s="223"/>
    </row>
    <row r="16545" spans="1:9">
      <c r="A16545" s="230"/>
      <c r="B16545" s="230"/>
      <c r="C16545" s="231"/>
      <c r="D16545" s="223"/>
      <c r="E16545" s="227"/>
      <c r="F16545" s="230"/>
      <c r="H16545" s="220"/>
      <c r="I16545" s="223"/>
    </row>
    <row r="16546" spans="1:9">
      <c r="A16546" s="230"/>
      <c r="B16546" s="230"/>
      <c r="C16546" s="231"/>
      <c r="D16546" s="223"/>
      <c r="E16546" s="227"/>
      <c r="F16546" s="230"/>
      <c r="H16546" s="220"/>
      <c r="I16546" s="223"/>
    </row>
    <row r="16547" spans="1:9">
      <c r="A16547" s="230"/>
      <c r="B16547" s="230"/>
      <c r="C16547" s="231"/>
      <c r="D16547" s="223"/>
      <c r="E16547" s="227"/>
      <c r="F16547" s="230"/>
      <c r="H16547" s="220"/>
      <c r="I16547" s="223"/>
    </row>
    <row r="16548" spans="1:9">
      <c r="A16548" s="230"/>
      <c r="B16548" s="230"/>
      <c r="C16548" s="231"/>
      <c r="D16548" s="223"/>
      <c r="E16548" s="227"/>
      <c r="F16548" s="230"/>
      <c r="H16548" s="220"/>
      <c r="I16548" s="223"/>
    </row>
    <row r="16549" spans="1:9">
      <c r="A16549" s="230"/>
      <c r="B16549" s="230"/>
      <c r="C16549" s="231"/>
      <c r="D16549" s="223"/>
      <c r="E16549" s="227"/>
      <c r="F16549" s="230"/>
      <c r="H16549" s="220"/>
      <c r="I16549" s="223"/>
    </row>
    <row r="16550" spans="1:9">
      <c r="A16550" s="230"/>
      <c r="B16550" s="230"/>
      <c r="C16550" s="231"/>
      <c r="D16550" s="223"/>
      <c r="E16550" s="227"/>
      <c r="F16550" s="230"/>
      <c r="H16550" s="220"/>
      <c r="I16550" s="223"/>
    </row>
    <row r="16551" spans="1:9">
      <c r="A16551" s="230"/>
      <c r="B16551" s="230"/>
      <c r="C16551" s="231"/>
      <c r="D16551" s="223"/>
      <c r="E16551" s="227"/>
      <c r="F16551" s="230"/>
      <c r="H16551" s="220"/>
      <c r="I16551" s="223"/>
    </row>
    <row r="16552" spans="1:9">
      <c r="A16552" s="230"/>
      <c r="B16552" s="230"/>
      <c r="C16552" s="231"/>
      <c r="D16552" s="223"/>
      <c r="E16552" s="227"/>
      <c r="F16552" s="230"/>
      <c r="H16552" s="220"/>
      <c r="I16552" s="223"/>
    </row>
    <row r="16553" spans="1:9">
      <c r="A16553" s="230"/>
      <c r="B16553" s="230"/>
      <c r="C16553" s="231"/>
      <c r="D16553" s="223"/>
      <c r="E16553" s="227"/>
      <c r="F16553" s="230"/>
      <c r="H16553" s="220"/>
      <c r="I16553" s="223"/>
    </row>
    <row r="16554" spans="1:9">
      <c r="A16554" s="230"/>
      <c r="B16554" s="230"/>
      <c r="C16554" s="231"/>
      <c r="D16554" s="223"/>
      <c r="E16554" s="227"/>
      <c r="F16554" s="230"/>
      <c r="H16554" s="220"/>
      <c r="I16554" s="223"/>
    </row>
    <row r="16555" spans="1:9">
      <c r="A16555" s="230"/>
      <c r="B16555" s="230"/>
      <c r="C16555" s="231"/>
      <c r="D16555" s="223"/>
      <c r="E16555" s="227"/>
      <c r="F16555" s="230"/>
      <c r="H16555" s="220"/>
      <c r="I16555" s="223"/>
    </row>
    <row r="16556" spans="1:9">
      <c r="A16556" s="230"/>
      <c r="B16556" s="230"/>
      <c r="C16556" s="231"/>
      <c r="D16556" s="223"/>
      <c r="E16556" s="227"/>
      <c r="F16556" s="230"/>
      <c r="H16556" s="220"/>
      <c r="I16556" s="223"/>
    </row>
    <row r="16557" spans="1:9">
      <c r="A16557" s="230"/>
      <c r="B16557" s="230"/>
      <c r="C16557" s="231"/>
      <c r="D16557" s="223"/>
      <c r="E16557" s="227"/>
      <c r="F16557" s="230"/>
      <c r="H16557" s="220"/>
      <c r="I16557" s="223"/>
    </row>
    <row r="16558" spans="1:9">
      <c r="A16558" s="230"/>
      <c r="B16558" s="230"/>
      <c r="C16558" s="231"/>
      <c r="D16558" s="223"/>
      <c r="E16558" s="227"/>
      <c r="F16558" s="230"/>
      <c r="H16558" s="220"/>
      <c r="I16558" s="223"/>
    </row>
    <row r="16559" spans="1:9">
      <c r="A16559" s="230"/>
      <c r="B16559" s="230"/>
      <c r="C16559" s="231"/>
      <c r="D16559" s="223"/>
      <c r="E16559" s="227"/>
      <c r="F16559" s="230"/>
      <c r="H16559" s="220"/>
      <c r="I16559" s="223"/>
    </row>
    <row r="16560" spans="1:9">
      <c r="A16560" s="230"/>
      <c r="B16560" s="230"/>
      <c r="C16560" s="231"/>
      <c r="D16560" s="223"/>
      <c r="E16560" s="227"/>
      <c r="F16560" s="230"/>
      <c r="H16560" s="220"/>
      <c r="I16560" s="223"/>
    </row>
    <row r="16561" spans="1:9">
      <c r="A16561" s="230"/>
      <c r="B16561" s="230"/>
      <c r="C16561" s="231"/>
      <c r="D16561" s="223"/>
      <c r="E16561" s="227"/>
      <c r="F16561" s="230"/>
      <c r="H16561" s="220"/>
      <c r="I16561" s="223"/>
    </row>
    <row r="16562" spans="1:9">
      <c r="A16562" s="230"/>
      <c r="B16562" s="230"/>
      <c r="C16562" s="231"/>
      <c r="D16562" s="223"/>
      <c r="E16562" s="227"/>
      <c r="F16562" s="230"/>
      <c r="H16562" s="220"/>
      <c r="I16562" s="223"/>
    </row>
    <row r="16563" spans="1:9">
      <c r="A16563" s="230"/>
      <c r="B16563" s="230"/>
      <c r="C16563" s="231"/>
      <c r="D16563" s="223"/>
      <c r="E16563" s="227"/>
      <c r="F16563" s="230"/>
      <c r="H16563" s="220"/>
      <c r="I16563" s="223"/>
    </row>
    <row r="16564" spans="1:9">
      <c r="A16564" s="230"/>
      <c r="B16564" s="230"/>
      <c r="C16564" s="231"/>
      <c r="D16564" s="223"/>
      <c r="E16564" s="227"/>
      <c r="F16564" s="230"/>
      <c r="H16564" s="220"/>
      <c r="I16564" s="223"/>
    </row>
    <row r="16565" spans="1:9">
      <c r="A16565" s="230"/>
      <c r="B16565" s="230"/>
      <c r="C16565" s="231"/>
      <c r="D16565" s="223"/>
      <c r="E16565" s="227"/>
      <c r="F16565" s="230"/>
      <c r="H16565" s="220"/>
      <c r="I16565" s="223"/>
    </row>
    <row r="16566" spans="1:9">
      <c r="A16566" s="230"/>
      <c r="B16566" s="230"/>
      <c r="C16566" s="231"/>
      <c r="D16566" s="223"/>
      <c r="E16566" s="227"/>
      <c r="F16566" s="230"/>
      <c r="H16566" s="220"/>
      <c r="I16566" s="223"/>
    </row>
    <row r="16567" spans="1:9">
      <c r="A16567" s="230"/>
      <c r="B16567" s="230"/>
      <c r="C16567" s="231"/>
      <c r="D16567" s="223"/>
      <c r="E16567" s="227"/>
      <c r="F16567" s="230"/>
      <c r="H16567" s="220"/>
      <c r="I16567" s="223"/>
    </row>
    <row r="16568" spans="1:9">
      <c r="A16568" s="230"/>
      <c r="B16568" s="230"/>
      <c r="C16568" s="231"/>
      <c r="D16568" s="223"/>
      <c r="E16568" s="227"/>
      <c r="F16568" s="230"/>
      <c r="H16568" s="220"/>
      <c r="I16568" s="223"/>
    </row>
    <row r="16569" spans="1:9">
      <c r="A16569" s="230"/>
      <c r="B16569" s="230"/>
      <c r="C16569" s="231"/>
      <c r="D16569" s="223"/>
      <c r="E16569" s="227"/>
      <c r="F16569" s="230"/>
      <c r="H16569" s="220"/>
      <c r="I16569" s="223"/>
    </row>
    <row r="16570" spans="1:9">
      <c r="A16570" s="230"/>
      <c r="B16570" s="230"/>
      <c r="C16570" s="231"/>
      <c r="D16570" s="223"/>
      <c r="E16570" s="227"/>
      <c r="F16570" s="230"/>
      <c r="H16570" s="220"/>
      <c r="I16570" s="223"/>
    </row>
    <row r="16571" spans="1:9">
      <c r="A16571" s="230"/>
      <c r="B16571" s="230"/>
      <c r="C16571" s="231"/>
      <c r="D16571" s="223"/>
      <c r="E16571" s="227"/>
      <c r="F16571" s="230"/>
      <c r="H16571" s="220"/>
      <c r="I16571" s="223"/>
    </row>
    <row r="16572" spans="1:9">
      <c r="A16572" s="230"/>
      <c r="B16572" s="230"/>
      <c r="C16572" s="231"/>
      <c r="D16572" s="223"/>
      <c r="E16572" s="227"/>
      <c r="F16572" s="230"/>
      <c r="H16572" s="220"/>
      <c r="I16572" s="223"/>
    </row>
    <row r="16573" spans="1:9">
      <c r="A16573" s="230"/>
      <c r="B16573" s="230"/>
      <c r="C16573" s="231"/>
      <c r="D16573" s="223"/>
      <c r="E16573" s="227"/>
      <c r="F16573" s="230"/>
      <c r="H16573" s="220"/>
      <c r="I16573" s="223"/>
    </row>
    <row r="16574" spans="1:9">
      <c r="A16574" s="230"/>
      <c r="B16574" s="230"/>
      <c r="C16574" s="231"/>
      <c r="D16574" s="223"/>
      <c r="E16574" s="227"/>
      <c r="F16574" s="230"/>
      <c r="H16574" s="220"/>
      <c r="I16574" s="223"/>
    </row>
    <row r="16575" spans="1:9">
      <c r="A16575" s="230"/>
      <c r="B16575" s="230"/>
      <c r="C16575" s="231"/>
      <c r="D16575" s="223"/>
      <c r="E16575" s="227"/>
      <c r="F16575" s="230"/>
      <c r="H16575" s="220"/>
      <c r="I16575" s="223"/>
    </row>
    <row r="16576" spans="1:9">
      <c r="A16576" s="230"/>
      <c r="B16576" s="230"/>
      <c r="C16576" s="231"/>
      <c r="D16576" s="223"/>
      <c r="E16576" s="227"/>
      <c r="F16576" s="230"/>
      <c r="H16576" s="220"/>
      <c r="I16576" s="223"/>
    </row>
    <row r="16577" spans="1:9">
      <c r="A16577" s="230"/>
      <c r="B16577" s="230"/>
      <c r="C16577" s="231"/>
      <c r="D16577" s="223"/>
      <c r="E16577" s="227"/>
      <c r="F16577" s="230"/>
      <c r="H16577" s="220"/>
      <c r="I16577" s="223"/>
    </row>
    <row r="16578" spans="1:9">
      <c r="A16578" s="230"/>
      <c r="B16578" s="230"/>
      <c r="C16578" s="231"/>
      <c r="D16578" s="223"/>
      <c r="E16578" s="227"/>
      <c r="F16578" s="230"/>
      <c r="H16578" s="220"/>
      <c r="I16578" s="223"/>
    </row>
    <row r="16579" spans="1:9">
      <c r="A16579" s="230"/>
      <c r="B16579" s="230"/>
      <c r="C16579" s="231"/>
      <c r="D16579" s="223"/>
      <c r="E16579" s="227"/>
      <c r="F16579" s="230"/>
      <c r="H16579" s="220"/>
      <c r="I16579" s="223"/>
    </row>
    <row r="16580" spans="1:9">
      <c r="A16580" s="230"/>
      <c r="B16580" s="230"/>
      <c r="C16580" s="231"/>
      <c r="D16580" s="223"/>
      <c r="E16580" s="227"/>
      <c r="F16580" s="230"/>
      <c r="H16580" s="220"/>
      <c r="I16580" s="223"/>
    </row>
    <row r="16581" spans="1:9">
      <c r="A16581" s="230"/>
      <c r="B16581" s="230"/>
      <c r="C16581" s="231"/>
      <c r="D16581" s="223"/>
      <c r="E16581" s="227"/>
      <c r="F16581" s="230"/>
      <c r="H16581" s="220"/>
      <c r="I16581" s="223"/>
    </row>
    <row r="16582" spans="1:9">
      <c r="A16582" s="230"/>
      <c r="B16582" s="230"/>
      <c r="C16582" s="231"/>
      <c r="D16582" s="223"/>
      <c r="E16582" s="227"/>
      <c r="F16582" s="230"/>
      <c r="H16582" s="220"/>
      <c r="I16582" s="223"/>
    </row>
    <row r="16583" spans="1:9">
      <c r="A16583" s="230"/>
      <c r="B16583" s="230"/>
      <c r="C16583" s="231"/>
      <c r="D16583" s="223"/>
      <c r="E16583" s="227"/>
      <c r="F16583" s="230"/>
      <c r="H16583" s="220"/>
      <c r="I16583" s="223"/>
    </row>
    <row r="16584" spans="1:9">
      <c r="A16584" s="230"/>
      <c r="B16584" s="230"/>
      <c r="C16584" s="231"/>
      <c r="D16584" s="223"/>
      <c r="E16584" s="227"/>
      <c r="F16584" s="230"/>
      <c r="H16584" s="220"/>
      <c r="I16584" s="223"/>
    </row>
    <row r="16585" spans="1:9">
      <c r="A16585" s="230"/>
      <c r="B16585" s="230"/>
      <c r="C16585" s="231"/>
      <c r="D16585" s="223"/>
      <c r="E16585" s="227"/>
      <c r="F16585" s="230"/>
      <c r="H16585" s="220"/>
      <c r="I16585" s="223"/>
    </row>
    <row r="16586" spans="1:9">
      <c r="A16586" s="230"/>
      <c r="B16586" s="230"/>
      <c r="C16586" s="231"/>
      <c r="D16586" s="223"/>
      <c r="E16586" s="227"/>
      <c r="F16586" s="230"/>
      <c r="H16586" s="220"/>
      <c r="I16586" s="223"/>
    </row>
    <row r="16587" spans="1:9">
      <c r="A16587" s="230"/>
      <c r="B16587" s="230"/>
      <c r="C16587" s="231"/>
      <c r="D16587" s="223"/>
      <c r="E16587" s="227"/>
      <c r="F16587" s="230"/>
      <c r="H16587" s="220"/>
      <c r="I16587" s="223"/>
    </row>
    <row r="16588" spans="1:9">
      <c r="A16588" s="230"/>
      <c r="B16588" s="230"/>
      <c r="C16588" s="231"/>
      <c r="D16588" s="223"/>
      <c r="E16588" s="227"/>
      <c r="F16588" s="230"/>
      <c r="H16588" s="220"/>
      <c r="I16588" s="223"/>
    </row>
    <row r="16589" spans="1:9">
      <c r="A16589" s="230"/>
      <c r="B16589" s="230"/>
      <c r="C16589" s="231"/>
      <c r="D16589" s="223"/>
      <c r="E16589" s="227"/>
      <c r="F16589" s="230"/>
      <c r="H16589" s="220"/>
      <c r="I16589" s="223"/>
    </row>
    <row r="16590" spans="1:9">
      <c r="A16590" s="230"/>
      <c r="B16590" s="230"/>
      <c r="C16590" s="231"/>
      <c r="D16590" s="223"/>
      <c r="E16590" s="227"/>
      <c r="F16590" s="230"/>
      <c r="H16590" s="220"/>
      <c r="I16590" s="223"/>
    </row>
    <row r="16591" spans="1:9">
      <c r="A16591" s="230"/>
      <c r="B16591" s="230"/>
      <c r="C16591" s="231"/>
      <c r="D16591" s="223"/>
      <c r="E16591" s="227"/>
      <c r="F16591" s="230"/>
      <c r="H16591" s="220"/>
      <c r="I16591" s="223"/>
    </row>
    <row r="16592" spans="1:9">
      <c r="A16592" s="230"/>
      <c r="B16592" s="230"/>
      <c r="C16592" s="231"/>
      <c r="D16592" s="223"/>
      <c r="E16592" s="227"/>
      <c r="F16592" s="230"/>
      <c r="H16592" s="220"/>
      <c r="I16592" s="223"/>
    </row>
    <row r="16593" spans="1:9">
      <c r="A16593" s="230"/>
      <c r="B16593" s="230"/>
      <c r="C16593" s="231"/>
      <c r="D16593" s="223"/>
      <c r="E16593" s="227"/>
      <c r="F16593" s="230"/>
      <c r="H16593" s="220"/>
      <c r="I16593" s="223"/>
    </row>
    <row r="16594" spans="1:9">
      <c r="A16594" s="230"/>
      <c r="B16594" s="230"/>
      <c r="C16594" s="231"/>
      <c r="D16594" s="223"/>
      <c r="E16594" s="227"/>
      <c r="F16594" s="230"/>
      <c r="H16594" s="220"/>
      <c r="I16594" s="223"/>
    </row>
    <row r="16595" spans="1:9">
      <c r="A16595" s="230"/>
      <c r="B16595" s="230"/>
      <c r="C16595" s="231"/>
      <c r="D16595" s="223"/>
      <c r="E16595" s="227"/>
      <c r="F16595" s="230"/>
      <c r="H16595" s="220"/>
      <c r="I16595" s="223"/>
    </row>
    <row r="16596" spans="1:9">
      <c r="A16596" s="230"/>
      <c r="B16596" s="230"/>
      <c r="C16596" s="231"/>
      <c r="D16596" s="223"/>
      <c r="E16596" s="227"/>
      <c r="F16596" s="230"/>
      <c r="H16596" s="220"/>
      <c r="I16596" s="223"/>
    </row>
    <row r="16597" spans="1:9">
      <c r="A16597" s="230"/>
      <c r="B16597" s="230"/>
      <c r="C16597" s="231"/>
      <c r="D16597" s="223"/>
      <c r="E16597" s="227"/>
      <c r="F16597" s="230"/>
      <c r="H16597" s="220"/>
      <c r="I16597" s="223"/>
    </row>
    <row r="16598" spans="1:9">
      <c r="A16598" s="230"/>
      <c r="B16598" s="230"/>
      <c r="C16598" s="231"/>
      <c r="D16598" s="223"/>
      <c r="E16598" s="227"/>
      <c r="F16598" s="230"/>
      <c r="H16598" s="220"/>
      <c r="I16598" s="223"/>
    </row>
    <row r="16599" spans="1:9">
      <c r="A16599" s="230"/>
      <c r="B16599" s="230"/>
      <c r="C16599" s="231"/>
      <c r="D16599" s="223"/>
      <c r="E16599" s="227"/>
      <c r="F16599" s="230"/>
      <c r="H16599" s="220"/>
      <c r="I16599" s="223"/>
    </row>
    <row r="16600" spans="1:9">
      <c r="A16600" s="230"/>
      <c r="B16600" s="230"/>
      <c r="C16600" s="231"/>
      <c r="D16600" s="223"/>
      <c r="E16600" s="227"/>
      <c r="F16600" s="230"/>
      <c r="H16600" s="220"/>
      <c r="I16600" s="223"/>
    </row>
    <row r="16601" spans="1:9">
      <c r="A16601" s="230"/>
      <c r="B16601" s="230"/>
      <c r="C16601" s="231"/>
      <c r="D16601" s="223"/>
      <c r="E16601" s="227"/>
      <c r="F16601" s="230"/>
      <c r="H16601" s="220"/>
      <c r="I16601" s="223"/>
    </row>
    <row r="16602" spans="1:9">
      <c r="A16602" s="230"/>
      <c r="B16602" s="230"/>
      <c r="C16602" s="231"/>
      <c r="D16602" s="223"/>
      <c r="E16602" s="227"/>
      <c r="F16602" s="230"/>
      <c r="H16602" s="220"/>
      <c r="I16602" s="223"/>
    </row>
    <row r="16603" spans="1:9">
      <c r="A16603" s="230"/>
      <c r="B16603" s="230"/>
      <c r="C16603" s="231"/>
      <c r="D16603" s="223"/>
      <c r="E16603" s="227"/>
      <c r="F16603" s="230"/>
      <c r="H16603" s="220"/>
      <c r="I16603" s="223"/>
    </row>
    <row r="16604" spans="1:9">
      <c r="A16604" s="230"/>
      <c r="B16604" s="230"/>
      <c r="C16604" s="231"/>
      <c r="D16604" s="223"/>
      <c r="E16604" s="227"/>
      <c r="F16604" s="230"/>
      <c r="H16604" s="220"/>
      <c r="I16604" s="223"/>
    </row>
    <row r="16605" spans="1:9">
      <c r="A16605" s="230"/>
      <c r="B16605" s="230"/>
      <c r="C16605" s="231"/>
      <c r="D16605" s="223"/>
      <c r="E16605" s="227"/>
      <c r="F16605" s="230"/>
      <c r="H16605" s="220"/>
      <c r="I16605" s="223"/>
    </row>
    <row r="16606" spans="1:9">
      <c r="A16606" s="230"/>
      <c r="B16606" s="230"/>
      <c r="C16606" s="231"/>
      <c r="D16606" s="223"/>
      <c r="E16606" s="227"/>
      <c r="F16606" s="230"/>
      <c r="H16606" s="220"/>
      <c r="I16606" s="223"/>
    </row>
    <row r="16607" spans="1:9">
      <c r="A16607" s="230"/>
      <c r="B16607" s="230"/>
      <c r="C16607" s="231"/>
      <c r="D16607" s="223"/>
      <c r="E16607" s="227"/>
      <c r="F16607" s="230"/>
      <c r="H16607" s="220"/>
      <c r="I16607" s="223"/>
    </row>
    <row r="16608" spans="1:9">
      <c r="A16608" s="230"/>
      <c r="B16608" s="230"/>
      <c r="C16608" s="231"/>
      <c r="D16608" s="223"/>
      <c r="E16608" s="227"/>
      <c r="F16608" s="230"/>
      <c r="H16608" s="220"/>
      <c r="I16608" s="223"/>
    </row>
    <row r="16609" spans="1:9">
      <c r="A16609" s="230"/>
      <c r="B16609" s="230"/>
      <c r="C16609" s="231"/>
      <c r="D16609" s="223"/>
      <c r="E16609" s="227"/>
      <c r="F16609" s="230"/>
      <c r="H16609" s="220"/>
      <c r="I16609" s="223"/>
    </row>
    <row r="16610" spans="1:9">
      <c r="A16610" s="230"/>
      <c r="B16610" s="230"/>
      <c r="C16610" s="231"/>
      <c r="D16610" s="223"/>
      <c r="E16610" s="227"/>
      <c r="F16610" s="230"/>
      <c r="H16610" s="220"/>
      <c r="I16610" s="223"/>
    </row>
    <row r="16611" spans="1:9">
      <c r="A16611" s="230"/>
      <c r="B16611" s="230"/>
      <c r="C16611" s="231"/>
      <c r="D16611" s="223"/>
      <c r="E16611" s="227"/>
      <c r="F16611" s="230"/>
      <c r="H16611" s="220"/>
      <c r="I16611" s="223"/>
    </row>
    <row r="16612" spans="1:9">
      <c r="A16612" s="230"/>
      <c r="B16612" s="230"/>
      <c r="C16612" s="231"/>
      <c r="D16612" s="223"/>
      <c r="E16612" s="227"/>
      <c r="F16612" s="230"/>
      <c r="H16612" s="220"/>
      <c r="I16612" s="223"/>
    </row>
    <row r="16613" spans="1:9">
      <c r="A16613" s="230"/>
      <c r="B16613" s="230"/>
      <c r="C16613" s="231"/>
      <c r="D16613" s="223"/>
      <c r="E16613" s="227"/>
      <c r="F16613" s="230"/>
      <c r="H16613" s="220"/>
      <c r="I16613" s="223"/>
    </row>
    <row r="16614" spans="1:9">
      <c r="A16614" s="230"/>
      <c r="B16614" s="230"/>
      <c r="C16614" s="231"/>
      <c r="D16614" s="223"/>
      <c r="E16614" s="227"/>
      <c r="F16614" s="230"/>
      <c r="H16614" s="220"/>
      <c r="I16614" s="223"/>
    </row>
    <row r="16615" spans="1:9">
      <c r="A16615" s="230"/>
      <c r="B16615" s="230"/>
      <c r="C16615" s="231"/>
      <c r="D16615" s="223"/>
      <c r="E16615" s="227"/>
      <c r="F16615" s="230"/>
      <c r="H16615" s="220"/>
      <c r="I16615" s="223"/>
    </row>
    <row r="16616" spans="1:9">
      <c r="A16616" s="230"/>
      <c r="B16616" s="230"/>
      <c r="C16616" s="231"/>
      <c r="D16616" s="223"/>
      <c r="E16616" s="227"/>
      <c r="F16616" s="230"/>
      <c r="H16616" s="220"/>
      <c r="I16616" s="223"/>
    </row>
    <row r="16617" spans="1:9">
      <c r="A16617" s="230"/>
      <c r="B16617" s="230"/>
      <c r="C16617" s="231"/>
      <c r="D16617" s="223"/>
      <c r="E16617" s="227"/>
      <c r="F16617" s="230"/>
      <c r="H16617" s="220"/>
      <c r="I16617" s="223"/>
    </row>
    <row r="16618" spans="1:9">
      <c r="A16618" s="230"/>
      <c r="B16618" s="230"/>
      <c r="C16618" s="231"/>
      <c r="D16618" s="223"/>
      <c r="E16618" s="227"/>
      <c r="F16618" s="230"/>
      <c r="H16618" s="220"/>
      <c r="I16618" s="223"/>
    </row>
    <row r="16619" spans="1:9">
      <c r="A16619" s="230"/>
      <c r="B16619" s="230"/>
      <c r="C16619" s="231"/>
      <c r="D16619" s="223"/>
      <c r="E16619" s="227"/>
      <c r="F16619" s="230"/>
      <c r="H16619" s="220"/>
      <c r="I16619" s="223"/>
    </row>
    <row r="16620" spans="1:9">
      <c r="A16620" s="230"/>
      <c r="B16620" s="230"/>
      <c r="C16620" s="231"/>
      <c r="D16620" s="223"/>
      <c r="E16620" s="227"/>
      <c r="F16620" s="230"/>
      <c r="H16620" s="220"/>
      <c r="I16620" s="223"/>
    </row>
    <row r="16621" spans="1:9">
      <c r="A16621" s="230"/>
      <c r="B16621" s="230"/>
      <c r="C16621" s="231"/>
      <c r="D16621" s="223"/>
      <c r="E16621" s="227"/>
      <c r="F16621" s="230"/>
      <c r="H16621" s="220"/>
      <c r="I16621" s="223"/>
    </row>
    <row r="16622" spans="1:9">
      <c r="A16622" s="230"/>
      <c r="B16622" s="230"/>
      <c r="C16622" s="231"/>
      <c r="D16622" s="223"/>
      <c r="E16622" s="227"/>
      <c r="F16622" s="230"/>
      <c r="H16622" s="220"/>
      <c r="I16622" s="223"/>
    </row>
    <row r="16623" spans="1:9">
      <c r="A16623" s="230"/>
      <c r="B16623" s="230"/>
      <c r="C16623" s="231"/>
      <c r="D16623" s="223"/>
      <c r="E16623" s="227"/>
      <c r="F16623" s="230"/>
      <c r="H16623" s="220"/>
      <c r="I16623" s="223"/>
    </row>
    <row r="16624" spans="1:9">
      <c r="A16624" s="230"/>
      <c r="B16624" s="230"/>
      <c r="C16624" s="231"/>
      <c r="D16624" s="223"/>
      <c r="E16624" s="227"/>
      <c r="F16624" s="230"/>
      <c r="H16624" s="220"/>
      <c r="I16624" s="223"/>
    </row>
    <row r="16625" spans="1:9">
      <c r="A16625" s="230"/>
      <c r="B16625" s="230"/>
      <c r="C16625" s="231"/>
      <c r="D16625" s="223"/>
      <c r="E16625" s="227"/>
      <c r="F16625" s="230"/>
      <c r="H16625" s="220"/>
      <c r="I16625" s="223"/>
    </row>
    <row r="16626" spans="1:9">
      <c r="A16626" s="230"/>
      <c r="B16626" s="230"/>
      <c r="C16626" s="231"/>
      <c r="D16626" s="223"/>
      <c r="E16626" s="227"/>
      <c r="F16626" s="230"/>
      <c r="H16626" s="220"/>
      <c r="I16626" s="223"/>
    </row>
    <row r="16627" spans="1:9">
      <c r="A16627" s="230"/>
      <c r="B16627" s="230"/>
      <c r="C16627" s="231"/>
      <c r="D16627" s="223"/>
      <c r="E16627" s="227"/>
      <c r="F16627" s="230"/>
      <c r="H16627" s="220"/>
      <c r="I16627" s="223"/>
    </row>
    <row r="16628" spans="1:9">
      <c r="A16628" s="230"/>
      <c r="B16628" s="230"/>
      <c r="C16628" s="231"/>
      <c r="D16628" s="223"/>
      <c r="E16628" s="227"/>
      <c r="F16628" s="230"/>
      <c r="H16628" s="220"/>
      <c r="I16628" s="223"/>
    </row>
    <row r="16629" spans="1:9">
      <c r="A16629" s="230"/>
      <c r="B16629" s="230"/>
      <c r="C16629" s="231"/>
      <c r="D16629" s="223"/>
      <c r="E16629" s="227"/>
      <c r="F16629" s="230"/>
      <c r="H16629" s="220"/>
      <c r="I16629" s="223"/>
    </row>
    <row r="16630" spans="1:9">
      <c r="A16630" s="230"/>
      <c r="B16630" s="230"/>
      <c r="C16630" s="231"/>
      <c r="D16630" s="223"/>
      <c r="E16630" s="227"/>
      <c r="F16630" s="230"/>
      <c r="H16630" s="220"/>
      <c r="I16630" s="223"/>
    </row>
    <row r="16631" spans="1:9">
      <c r="A16631" s="230"/>
      <c r="B16631" s="230"/>
      <c r="C16631" s="231"/>
      <c r="D16631" s="223"/>
      <c r="E16631" s="227"/>
      <c r="F16631" s="230"/>
      <c r="H16631" s="220"/>
      <c r="I16631" s="223"/>
    </row>
    <row r="16632" spans="1:9">
      <c r="A16632" s="230"/>
      <c r="B16632" s="230"/>
      <c r="C16632" s="231"/>
      <c r="D16632" s="223"/>
      <c r="E16632" s="227"/>
      <c r="F16632" s="230"/>
      <c r="H16632" s="220"/>
      <c r="I16632" s="223"/>
    </row>
    <row r="16633" spans="1:9">
      <c r="A16633" s="230"/>
      <c r="B16633" s="230"/>
      <c r="C16633" s="231"/>
      <c r="D16633" s="223"/>
      <c r="E16633" s="227"/>
      <c r="F16633" s="230"/>
      <c r="H16633" s="220"/>
      <c r="I16633" s="223"/>
    </row>
    <row r="16634" spans="1:9">
      <c r="A16634" s="230"/>
      <c r="B16634" s="230"/>
      <c r="C16634" s="231"/>
      <c r="D16634" s="223"/>
      <c r="E16634" s="227"/>
      <c r="F16634" s="230"/>
      <c r="H16634" s="220"/>
      <c r="I16634" s="223"/>
    </row>
    <row r="16635" spans="1:9">
      <c r="A16635" s="230"/>
      <c r="B16635" s="230"/>
      <c r="C16635" s="231"/>
      <c r="D16635" s="223"/>
      <c r="E16635" s="227"/>
      <c r="F16635" s="230"/>
      <c r="H16635" s="220"/>
      <c r="I16635" s="223"/>
    </row>
    <row r="16636" spans="1:9">
      <c r="A16636" s="230"/>
      <c r="B16636" s="230"/>
      <c r="C16636" s="231"/>
      <c r="D16636" s="223"/>
      <c r="E16636" s="227"/>
      <c r="F16636" s="230"/>
      <c r="H16636" s="220"/>
      <c r="I16636" s="223"/>
    </row>
    <row r="16637" spans="1:9">
      <c r="A16637" s="230"/>
      <c r="B16637" s="230"/>
      <c r="C16637" s="231"/>
      <c r="D16637" s="223"/>
      <c r="E16637" s="227"/>
      <c r="F16637" s="230"/>
      <c r="H16637" s="220"/>
      <c r="I16637" s="223"/>
    </row>
    <row r="16638" spans="1:9">
      <c r="A16638" s="230"/>
      <c r="B16638" s="230"/>
      <c r="C16638" s="231"/>
      <c r="D16638" s="223"/>
      <c r="E16638" s="227"/>
      <c r="F16638" s="230"/>
      <c r="H16638" s="220"/>
      <c r="I16638" s="223"/>
    </row>
    <row r="16639" spans="1:9">
      <c r="A16639" s="230"/>
      <c r="B16639" s="230"/>
      <c r="C16639" s="231"/>
      <c r="D16639" s="223"/>
      <c r="E16639" s="227"/>
      <c r="F16639" s="230"/>
      <c r="H16639" s="220"/>
      <c r="I16639" s="223"/>
    </row>
    <row r="16640" spans="1:9">
      <c r="A16640" s="230"/>
      <c r="B16640" s="230"/>
      <c r="C16640" s="231"/>
      <c r="D16640" s="223"/>
      <c r="E16640" s="227"/>
      <c r="F16640" s="230"/>
      <c r="H16640" s="220"/>
      <c r="I16640" s="223"/>
    </row>
    <row r="16641" spans="1:9">
      <c r="A16641" s="230"/>
      <c r="B16641" s="230"/>
      <c r="C16641" s="231"/>
      <c r="D16641" s="223"/>
      <c r="E16641" s="227"/>
      <c r="F16641" s="230"/>
      <c r="H16641" s="220"/>
      <c r="I16641" s="223"/>
    </row>
    <row r="16642" spans="1:9">
      <c r="A16642" s="230"/>
      <c r="B16642" s="230"/>
      <c r="C16642" s="231"/>
      <c r="D16642" s="223"/>
      <c r="E16642" s="227"/>
      <c r="F16642" s="230"/>
      <c r="H16642" s="220"/>
      <c r="I16642" s="223"/>
    </row>
    <row r="16643" spans="1:9">
      <c r="A16643" s="230"/>
      <c r="B16643" s="230"/>
      <c r="C16643" s="231"/>
      <c r="D16643" s="223"/>
      <c r="E16643" s="227"/>
      <c r="F16643" s="230"/>
      <c r="H16643" s="220"/>
      <c r="I16643" s="223"/>
    </row>
    <row r="16644" spans="1:9">
      <c r="A16644" s="230"/>
      <c r="B16644" s="230"/>
      <c r="C16644" s="231"/>
      <c r="D16644" s="223"/>
      <c r="E16644" s="227"/>
      <c r="F16644" s="230"/>
      <c r="H16644" s="220"/>
      <c r="I16644" s="223"/>
    </row>
    <row r="16645" spans="1:9">
      <c r="A16645" s="230"/>
      <c r="B16645" s="230"/>
      <c r="C16645" s="231"/>
      <c r="D16645" s="223"/>
      <c r="E16645" s="227"/>
      <c r="F16645" s="230"/>
      <c r="H16645" s="220"/>
      <c r="I16645" s="223"/>
    </row>
    <row r="16646" spans="1:9">
      <c r="A16646" s="230"/>
      <c r="B16646" s="230"/>
      <c r="C16646" s="231"/>
      <c r="D16646" s="223"/>
      <c r="E16646" s="227"/>
      <c r="F16646" s="230"/>
      <c r="H16646" s="220"/>
      <c r="I16646" s="223"/>
    </row>
    <row r="16647" spans="1:9">
      <c r="A16647" s="230"/>
      <c r="B16647" s="230"/>
      <c r="C16647" s="231"/>
      <c r="D16647" s="223"/>
      <c r="E16647" s="227"/>
      <c r="F16647" s="230"/>
      <c r="H16647" s="220"/>
      <c r="I16647" s="223"/>
    </row>
    <row r="16648" spans="1:9">
      <c r="A16648" s="230"/>
      <c r="B16648" s="230"/>
      <c r="C16648" s="231"/>
      <c r="D16648" s="223"/>
      <c r="E16648" s="227"/>
      <c r="F16648" s="230"/>
      <c r="H16648" s="220"/>
      <c r="I16648" s="223"/>
    </row>
    <row r="16649" spans="1:9">
      <c r="A16649" s="230"/>
      <c r="B16649" s="230"/>
      <c r="C16649" s="231"/>
      <c r="D16649" s="223"/>
      <c r="E16649" s="227"/>
      <c r="F16649" s="230"/>
      <c r="H16649" s="220"/>
      <c r="I16649" s="223"/>
    </row>
    <row r="16650" spans="1:9">
      <c r="A16650" s="230"/>
      <c r="B16650" s="230"/>
      <c r="C16650" s="231"/>
      <c r="D16650" s="223"/>
      <c r="E16650" s="227"/>
      <c r="F16650" s="230"/>
      <c r="H16650" s="220"/>
      <c r="I16650" s="223"/>
    </row>
    <row r="16651" spans="1:9">
      <c r="A16651" s="230"/>
      <c r="B16651" s="230"/>
      <c r="C16651" s="231"/>
      <c r="D16651" s="223"/>
      <c r="E16651" s="227"/>
      <c r="F16651" s="230"/>
      <c r="H16651" s="220"/>
      <c r="I16651" s="223"/>
    </row>
    <row r="16652" spans="1:9">
      <c r="A16652" s="230"/>
      <c r="B16652" s="230"/>
      <c r="C16652" s="231"/>
      <c r="D16652" s="223"/>
      <c r="E16652" s="227"/>
      <c r="F16652" s="230"/>
      <c r="H16652" s="220"/>
      <c r="I16652" s="223"/>
    </row>
    <row r="16653" spans="1:9">
      <c r="A16653" s="230"/>
      <c r="B16653" s="230"/>
      <c r="C16653" s="231"/>
      <c r="D16653" s="223"/>
      <c r="E16653" s="227"/>
      <c r="F16653" s="230"/>
      <c r="H16653" s="220"/>
      <c r="I16653" s="223"/>
    </row>
    <row r="16654" spans="1:9">
      <c r="A16654" s="230"/>
      <c r="B16654" s="230"/>
      <c r="C16654" s="231"/>
      <c r="D16654" s="223"/>
      <c r="E16654" s="227"/>
      <c r="F16654" s="230"/>
      <c r="H16654" s="220"/>
      <c r="I16654" s="223"/>
    </row>
    <row r="16655" spans="1:9">
      <c r="A16655" s="230"/>
      <c r="B16655" s="230"/>
      <c r="C16655" s="231"/>
      <c r="D16655" s="223"/>
      <c r="E16655" s="227"/>
      <c r="F16655" s="230"/>
      <c r="H16655" s="220"/>
      <c r="I16655" s="223"/>
    </row>
    <row r="16656" spans="1:9">
      <c r="A16656" s="230"/>
      <c r="B16656" s="230"/>
      <c r="C16656" s="231"/>
      <c r="D16656" s="223"/>
      <c r="E16656" s="227"/>
      <c r="F16656" s="230"/>
      <c r="H16656" s="220"/>
      <c r="I16656" s="223"/>
    </row>
    <row r="16657" spans="1:9">
      <c r="A16657" s="230"/>
      <c r="B16657" s="230"/>
      <c r="C16657" s="231"/>
      <c r="D16657" s="223"/>
      <c r="E16657" s="227"/>
      <c r="F16657" s="230"/>
      <c r="H16657" s="220"/>
      <c r="I16657" s="223"/>
    </row>
    <row r="16658" spans="1:9">
      <c r="A16658" s="230"/>
      <c r="B16658" s="230"/>
      <c r="C16658" s="231"/>
      <c r="D16658" s="223"/>
      <c r="E16658" s="227"/>
      <c r="F16658" s="230"/>
      <c r="H16658" s="220"/>
      <c r="I16658" s="223"/>
    </row>
    <row r="16659" spans="1:9">
      <c r="A16659" s="230"/>
      <c r="B16659" s="230"/>
      <c r="C16659" s="231"/>
      <c r="D16659" s="223"/>
      <c r="E16659" s="227"/>
      <c r="F16659" s="230"/>
      <c r="H16659" s="220"/>
      <c r="I16659" s="223"/>
    </row>
    <row r="16660" spans="1:9">
      <c r="A16660" s="230"/>
      <c r="B16660" s="230"/>
      <c r="C16660" s="231"/>
      <c r="D16660" s="223"/>
      <c r="E16660" s="227"/>
      <c r="F16660" s="230"/>
      <c r="H16660" s="220"/>
      <c r="I16660" s="223"/>
    </row>
    <row r="16661" spans="1:9">
      <c r="A16661" s="230"/>
      <c r="B16661" s="230"/>
      <c r="C16661" s="231"/>
      <c r="D16661" s="223"/>
      <c r="E16661" s="227"/>
      <c r="F16661" s="230"/>
      <c r="H16661" s="220"/>
      <c r="I16661" s="223"/>
    </row>
    <row r="16662" spans="1:9">
      <c r="A16662" s="230"/>
      <c r="B16662" s="230"/>
      <c r="C16662" s="231"/>
      <c r="D16662" s="223"/>
      <c r="E16662" s="227"/>
      <c r="F16662" s="230"/>
      <c r="H16662" s="220"/>
      <c r="I16662" s="223"/>
    </row>
    <row r="16663" spans="1:9">
      <c r="A16663" s="230"/>
      <c r="B16663" s="230"/>
      <c r="C16663" s="231"/>
      <c r="D16663" s="223"/>
      <c r="E16663" s="227"/>
      <c r="F16663" s="230"/>
      <c r="H16663" s="220"/>
      <c r="I16663" s="223"/>
    </row>
    <row r="16664" spans="1:9">
      <c r="A16664" s="230"/>
      <c r="B16664" s="230"/>
      <c r="C16664" s="231"/>
      <c r="D16664" s="223"/>
      <c r="E16664" s="227"/>
      <c r="F16664" s="230"/>
      <c r="H16664" s="220"/>
      <c r="I16664" s="223"/>
    </row>
    <row r="16665" spans="1:9">
      <c r="A16665" s="230"/>
      <c r="B16665" s="230"/>
      <c r="C16665" s="231"/>
      <c r="D16665" s="223"/>
      <c r="E16665" s="227"/>
      <c r="F16665" s="230"/>
      <c r="H16665" s="220"/>
      <c r="I16665" s="223"/>
    </row>
    <row r="16666" spans="1:9">
      <c r="A16666" s="230"/>
      <c r="B16666" s="230"/>
      <c r="C16666" s="231"/>
      <c r="D16666" s="223"/>
      <c r="E16666" s="227"/>
      <c r="F16666" s="230"/>
      <c r="H16666" s="220"/>
      <c r="I16666" s="223"/>
    </row>
    <row r="16667" spans="1:9">
      <c r="A16667" s="230"/>
      <c r="B16667" s="230"/>
      <c r="C16667" s="231"/>
      <c r="D16667" s="223"/>
      <c r="E16667" s="227"/>
      <c r="F16667" s="230"/>
      <c r="H16667" s="220"/>
      <c r="I16667" s="223"/>
    </row>
    <row r="16668" spans="1:9">
      <c r="A16668" s="230"/>
      <c r="B16668" s="230"/>
      <c r="C16668" s="231"/>
      <c r="D16668" s="223"/>
      <c r="E16668" s="227"/>
      <c r="F16668" s="230"/>
      <c r="H16668" s="220"/>
      <c r="I16668" s="223"/>
    </row>
    <row r="16669" spans="1:9">
      <c r="A16669" s="230"/>
      <c r="B16669" s="230"/>
      <c r="C16669" s="231"/>
      <c r="D16669" s="223"/>
      <c r="E16669" s="227"/>
      <c r="F16669" s="230"/>
      <c r="H16669" s="220"/>
      <c r="I16669" s="223"/>
    </row>
    <row r="16670" spans="1:9">
      <c r="A16670" s="230"/>
      <c r="B16670" s="230"/>
      <c r="C16670" s="231"/>
      <c r="D16670" s="223"/>
      <c r="E16670" s="227"/>
      <c r="F16670" s="230"/>
      <c r="H16670" s="220"/>
      <c r="I16670" s="223"/>
    </row>
    <row r="16671" spans="1:9">
      <c r="A16671" s="230"/>
      <c r="B16671" s="230"/>
      <c r="C16671" s="231"/>
      <c r="D16671" s="223"/>
      <c r="E16671" s="227"/>
      <c r="F16671" s="230"/>
      <c r="H16671" s="220"/>
      <c r="I16671" s="223"/>
    </row>
    <row r="16672" spans="1:9">
      <c r="A16672" s="230"/>
      <c r="B16672" s="230"/>
      <c r="C16672" s="231"/>
      <c r="D16672" s="223"/>
      <c r="E16672" s="227"/>
      <c r="F16672" s="230"/>
      <c r="H16672" s="220"/>
      <c r="I16672" s="223"/>
    </row>
    <row r="16673" spans="1:9">
      <c r="A16673" s="230"/>
      <c r="B16673" s="230"/>
      <c r="C16673" s="231"/>
      <c r="D16673" s="223"/>
      <c r="E16673" s="227"/>
      <c r="F16673" s="230"/>
      <c r="H16673" s="220"/>
      <c r="I16673" s="223"/>
    </row>
    <row r="16674" spans="1:9">
      <c r="A16674" s="230"/>
      <c r="B16674" s="230"/>
      <c r="C16674" s="231"/>
      <c r="D16674" s="223"/>
      <c r="E16674" s="227"/>
      <c r="F16674" s="230"/>
      <c r="H16674" s="220"/>
      <c r="I16674" s="223"/>
    </row>
    <row r="16675" spans="1:9">
      <c r="A16675" s="230"/>
      <c r="B16675" s="230"/>
      <c r="C16675" s="231"/>
      <c r="D16675" s="223"/>
      <c r="E16675" s="227"/>
      <c r="F16675" s="230"/>
      <c r="H16675" s="220"/>
      <c r="I16675" s="223"/>
    </row>
    <row r="16676" spans="1:9">
      <c r="A16676" s="230"/>
      <c r="B16676" s="230"/>
      <c r="C16676" s="231"/>
      <c r="D16676" s="223"/>
      <c r="E16676" s="227"/>
      <c r="F16676" s="230"/>
      <c r="H16676" s="220"/>
      <c r="I16676" s="223"/>
    </row>
    <row r="16677" spans="1:9">
      <c r="A16677" s="230"/>
      <c r="B16677" s="230"/>
      <c r="C16677" s="231"/>
      <c r="D16677" s="223"/>
      <c r="E16677" s="227"/>
      <c r="F16677" s="230"/>
      <c r="H16677" s="220"/>
      <c r="I16677" s="223"/>
    </row>
    <row r="16678" spans="1:9">
      <c r="A16678" s="230"/>
      <c r="B16678" s="230"/>
      <c r="C16678" s="231"/>
      <c r="D16678" s="223"/>
      <c r="E16678" s="227"/>
      <c r="F16678" s="230"/>
      <c r="H16678" s="220"/>
      <c r="I16678" s="223"/>
    </row>
    <row r="16679" spans="1:9">
      <c r="A16679" s="230"/>
      <c r="B16679" s="230"/>
      <c r="C16679" s="231"/>
      <c r="D16679" s="223"/>
      <c r="E16679" s="227"/>
      <c r="F16679" s="230"/>
      <c r="H16679" s="220"/>
      <c r="I16679" s="223"/>
    </row>
    <row r="16680" spans="1:9">
      <c r="A16680" s="230"/>
      <c r="B16680" s="230"/>
      <c r="C16680" s="231"/>
      <c r="D16680" s="223"/>
      <c r="E16680" s="227"/>
      <c r="F16680" s="230"/>
      <c r="H16680" s="220"/>
      <c r="I16680" s="223"/>
    </row>
    <row r="16681" spans="1:9">
      <c r="A16681" s="230"/>
      <c r="B16681" s="230"/>
      <c r="C16681" s="231"/>
      <c r="D16681" s="223"/>
      <c r="E16681" s="227"/>
      <c r="F16681" s="230"/>
      <c r="H16681" s="220"/>
      <c r="I16681" s="223"/>
    </row>
    <row r="16682" spans="1:9">
      <c r="A16682" s="230"/>
      <c r="B16682" s="230"/>
      <c r="C16682" s="231"/>
      <c r="D16682" s="223"/>
      <c r="E16682" s="227"/>
      <c r="F16682" s="230"/>
      <c r="H16682" s="220"/>
      <c r="I16682" s="223"/>
    </row>
    <row r="16683" spans="1:9">
      <c r="A16683" s="230"/>
      <c r="B16683" s="230"/>
      <c r="C16683" s="231"/>
      <c r="D16683" s="223"/>
      <c r="E16683" s="227"/>
      <c r="F16683" s="230"/>
      <c r="H16683" s="220"/>
      <c r="I16683" s="223"/>
    </row>
    <row r="16684" spans="1:9">
      <c r="A16684" s="230"/>
      <c r="B16684" s="230"/>
      <c r="C16684" s="231"/>
      <c r="D16684" s="223"/>
      <c r="E16684" s="227"/>
      <c r="F16684" s="230"/>
      <c r="H16684" s="220"/>
      <c r="I16684" s="223"/>
    </row>
    <row r="16685" spans="1:9">
      <c r="A16685" s="230"/>
      <c r="B16685" s="230"/>
      <c r="C16685" s="231"/>
      <c r="D16685" s="223"/>
      <c r="E16685" s="227"/>
      <c r="F16685" s="230"/>
      <c r="H16685" s="220"/>
      <c r="I16685" s="223"/>
    </row>
    <row r="16686" spans="1:9">
      <c r="A16686" s="230"/>
      <c r="B16686" s="230"/>
      <c r="C16686" s="231"/>
      <c r="D16686" s="223"/>
      <c r="E16686" s="227"/>
      <c r="F16686" s="230"/>
      <c r="H16686" s="220"/>
      <c r="I16686" s="223"/>
    </row>
    <row r="16687" spans="1:9">
      <c r="A16687" s="230"/>
      <c r="B16687" s="230"/>
      <c r="C16687" s="231"/>
      <c r="D16687" s="223"/>
      <c r="E16687" s="227"/>
      <c r="F16687" s="230"/>
      <c r="H16687" s="220"/>
      <c r="I16687" s="223"/>
    </row>
    <row r="16688" spans="1:9">
      <c r="A16688" s="230"/>
      <c r="B16688" s="230"/>
      <c r="C16688" s="231"/>
      <c r="D16688" s="223"/>
      <c r="E16688" s="227"/>
      <c r="F16688" s="230"/>
      <c r="H16688" s="220"/>
      <c r="I16688" s="223"/>
    </row>
    <row r="16689" spans="1:9">
      <c r="A16689" s="230"/>
      <c r="B16689" s="230"/>
      <c r="C16689" s="231"/>
      <c r="D16689" s="223"/>
      <c r="E16689" s="227"/>
      <c r="F16689" s="230"/>
      <c r="H16689" s="220"/>
      <c r="I16689" s="223"/>
    </row>
    <row r="16690" spans="1:9">
      <c r="A16690" s="230"/>
      <c r="B16690" s="230"/>
      <c r="C16690" s="231"/>
      <c r="D16690" s="223"/>
      <c r="E16690" s="227"/>
      <c r="F16690" s="230"/>
      <c r="H16690" s="220"/>
      <c r="I16690" s="223"/>
    </row>
    <row r="16691" spans="1:9">
      <c r="A16691" s="230"/>
      <c r="B16691" s="230"/>
      <c r="C16691" s="231"/>
      <c r="D16691" s="223"/>
      <c r="E16691" s="227"/>
      <c r="F16691" s="230"/>
      <c r="H16691" s="220"/>
      <c r="I16691" s="223"/>
    </row>
    <row r="16692" spans="1:9">
      <c r="A16692" s="230"/>
      <c r="B16692" s="230"/>
      <c r="C16692" s="231"/>
      <c r="D16692" s="223"/>
      <c r="E16692" s="227"/>
      <c r="F16692" s="230"/>
      <c r="H16692" s="220"/>
      <c r="I16692" s="223"/>
    </row>
    <row r="16693" spans="1:9">
      <c r="A16693" s="230"/>
      <c r="B16693" s="230"/>
      <c r="C16693" s="231"/>
      <c r="D16693" s="223"/>
      <c r="E16693" s="227"/>
      <c r="F16693" s="230"/>
      <c r="H16693" s="220"/>
      <c r="I16693" s="223"/>
    </row>
    <row r="16694" spans="1:9">
      <c r="A16694" s="230"/>
      <c r="B16694" s="230"/>
      <c r="C16694" s="231"/>
      <c r="D16694" s="223"/>
      <c r="E16694" s="227"/>
      <c r="F16694" s="230"/>
      <c r="H16694" s="220"/>
      <c r="I16694" s="223"/>
    </row>
    <row r="16695" spans="1:9">
      <c r="A16695" s="230"/>
      <c r="B16695" s="230"/>
      <c r="C16695" s="231"/>
      <c r="D16695" s="223"/>
      <c r="E16695" s="227"/>
      <c r="F16695" s="230"/>
      <c r="H16695" s="220"/>
      <c r="I16695" s="223"/>
    </row>
    <row r="16696" spans="1:9">
      <c r="A16696" s="230"/>
      <c r="B16696" s="230"/>
      <c r="C16696" s="231"/>
      <c r="D16696" s="223"/>
      <c r="E16696" s="227"/>
      <c r="F16696" s="230"/>
      <c r="H16696" s="220"/>
      <c r="I16696" s="223"/>
    </row>
    <row r="16697" spans="1:9">
      <c r="A16697" s="230"/>
      <c r="B16697" s="230"/>
      <c r="C16697" s="231"/>
      <c r="D16697" s="223"/>
      <c r="E16697" s="227"/>
      <c r="F16697" s="230"/>
      <c r="H16697" s="220"/>
      <c r="I16697" s="223"/>
    </row>
    <row r="16698" spans="1:9">
      <c r="A16698" s="230"/>
      <c r="B16698" s="230"/>
      <c r="C16698" s="231"/>
      <c r="D16698" s="223"/>
      <c r="E16698" s="227"/>
      <c r="F16698" s="230"/>
      <c r="H16698" s="220"/>
      <c r="I16698" s="223"/>
    </row>
    <row r="16699" spans="1:9">
      <c r="A16699" s="230"/>
      <c r="B16699" s="230"/>
      <c r="C16699" s="231"/>
      <c r="D16699" s="223"/>
      <c r="E16699" s="227"/>
      <c r="F16699" s="230"/>
      <c r="H16699" s="220"/>
      <c r="I16699" s="223"/>
    </row>
    <row r="16700" spans="1:9">
      <c r="A16700" s="230"/>
      <c r="B16700" s="230"/>
      <c r="C16700" s="231"/>
      <c r="D16700" s="223"/>
      <c r="E16700" s="227"/>
      <c r="F16700" s="230"/>
      <c r="H16700" s="220"/>
      <c r="I16700" s="223"/>
    </row>
    <row r="16701" spans="1:9">
      <c r="A16701" s="230"/>
      <c r="B16701" s="230"/>
      <c r="C16701" s="231"/>
      <c r="D16701" s="223"/>
      <c r="E16701" s="227"/>
      <c r="F16701" s="230"/>
      <c r="H16701" s="220"/>
      <c r="I16701" s="223"/>
    </row>
    <row r="16702" spans="1:9">
      <c r="A16702" s="230"/>
      <c r="B16702" s="230"/>
      <c r="C16702" s="231"/>
      <c r="D16702" s="223"/>
      <c r="E16702" s="227"/>
      <c r="F16702" s="230"/>
      <c r="H16702" s="220"/>
      <c r="I16702" s="223"/>
    </row>
    <row r="16703" spans="1:9">
      <c r="A16703" s="230"/>
      <c r="B16703" s="230"/>
      <c r="C16703" s="231"/>
      <c r="D16703" s="223"/>
      <c r="E16703" s="227"/>
      <c r="F16703" s="230"/>
      <c r="H16703" s="220"/>
      <c r="I16703" s="223"/>
    </row>
    <row r="16704" spans="1:9">
      <c r="A16704" s="230"/>
      <c r="B16704" s="230"/>
      <c r="C16704" s="231"/>
      <c r="D16704" s="223"/>
      <c r="E16704" s="227"/>
      <c r="F16704" s="230"/>
      <c r="H16704" s="220"/>
      <c r="I16704" s="223"/>
    </row>
    <row r="16705" spans="1:9">
      <c r="A16705" s="230"/>
      <c r="B16705" s="230"/>
      <c r="C16705" s="231"/>
      <c r="D16705" s="223"/>
      <c r="E16705" s="227"/>
      <c r="F16705" s="230"/>
      <c r="H16705" s="220"/>
      <c r="I16705" s="223"/>
    </row>
    <row r="16706" spans="1:9">
      <c r="A16706" s="230"/>
      <c r="B16706" s="230"/>
      <c r="C16706" s="231"/>
      <c r="D16706" s="223"/>
      <c r="E16706" s="227"/>
      <c r="F16706" s="230"/>
      <c r="H16706" s="220"/>
      <c r="I16706" s="223"/>
    </row>
    <row r="16707" spans="1:9">
      <c r="A16707" s="230"/>
      <c r="B16707" s="230"/>
      <c r="C16707" s="231"/>
      <c r="D16707" s="223"/>
      <c r="E16707" s="227"/>
      <c r="F16707" s="230"/>
      <c r="H16707" s="220"/>
      <c r="I16707" s="223"/>
    </row>
    <row r="16708" spans="1:9">
      <c r="A16708" s="230"/>
      <c r="B16708" s="230"/>
      <c r="C16708" s="231"/>
      <c r="D16708" s="223"/>
      <c r="E16708" s="227"/>
      <c r="F16708" s="230"/>
      <c r="H16708" s="220"/>
      <c r="I16708" s="223"/>
    </row>
    <row r="16709" spans="1:9">
      <c r="A16709" s="230"/>
      <c r="B16709" s="230"/>
      <c r="C16709" s="231"/>
      <c r="D16709" s="223"/>
      <c r="E16709" s="227"/>
      <c r="F16709" s="230"/>
      <c r="H16709" s="220"/>
      <c r="I16709" s="223"/>
    </row>
    <row r="16710" spans="1:9">
      <c r="A16710" s="230"/>
      <c r="B16710" s="230"/>
      <c r="C16710" s="231"/>
      <c r="D16710" s="223"/>
      <c r="E16710" s="227"/>
      <c r="F16710" s="230"/>
      <c r="H16710" s="220"/>
      <c r="I16710" s="223"/>
    </row>
    <row r="16711" spans="1:9">
      <c r="A16711" s="230"/>
      <c r="B16711" s="230"/>
      <c r="C16711" s="231"/>
      <c r="D16711" s="223"/>
      <c r="E16711" s="227"/>
      <c r="F16711" s="230"/>
      <c r="H16711" s="220"/>
      <c r="I16711" s="223"/>
    </row>
    <row r="16712" spans="1:9">
      <c r="A16712" s="230"/>
      <c r="B16712" s="230"/>
      <c r="C16712" s="231"/>
      <c r="D16712" s="223"/>
      <c r="E16712" s="227"/>
      <c r="F16712" s="230"/>
      <c r="H16712" s="220"/>
      <c r="I16712" s="223"/>
    </row>
    <row r="16713" spans="1:9">
      <c r="A16713" s="230"/>
      <c r="B16713" s="230"/>
      <c r="C16713" s="231"/>
      <c r="D16713" s="223"/>
      <c r="E16713" s="227"/>
      <c r="F16713" s="230"/>
      <c r="H16713" s="220"/>
      <c r="I16713" s="223"/>
    </row>
    <row r="16714" spans="1:9">
      <c r="A16714" s="230"/>
      <c r="B16714" s="230"/>
      <c r="C16714" s="231"/>
      <c r="D16714" s="223"/>
      <c r="E16714" s="227"/>
      <c r="F16714" s="230"/>
      <c r="H16714" s="220"/>
      <c r="I16714" s="223"/>
    </row>
    <row r="16715" spans="1:9">
      <c r="A16715" s="230"/>
      <c r="B16715" s="230"/>
      <c r="C16715" s="231"/>
      <c r="D16715" s="223"/>
      <c r="E16715" s="227"/>
      <c r="F16715" s="230"/>
      <c r="H16715" s="220"/>
      <c r="I16715" s="223"/>
    </row>
    <row r="16716" spans="1:9">
      <c r="A16716" s="230"/>
      <c r="B16716" s="230"/>
      <c r="C16716" s="231"/>
      <c r="D16716" s="223"/>
      <c r="E16716" s="227"/>
      <c r="F16716" s="230"/>
      <c r="H16716" s="220"/>
      <c r="I16716" s="223"/>
    </row>
    <row r="16717" spans="1:9">
      <c r="A16717" s="230"/>
      <c r="B16717" s="230"/>
      <c r="C16717" s="231"/>
      <c r="D16717" s="223"/>
      <c r="E16717" s="227"/>
      <c r="F16717" s="230"/>
      <c r="H16717" s="220"/>
      <c r="I16717" s="223"/>
    </row>
    <row r="16718" spans="1:9">
      <c r="A16718" s="230"/>
      <c r="B16718" s="230"/>
      <c r="C16718" s="231"/>
      <c r="D16718" s="223"/>
      <c r="E16718" s="227"/>
      <c r="F16718" s="230"/>
      <c r="H16718" s="220"/>
      <c r="I16718" s="223"/>
    </row>
    <row r="16719" spans="1:9">
      <c r="A16719" s="230"/>
      <c r="B16719" s="230"/>
      <c r="C16719" s="231"/>
      <c r="D16719" s="223"/>
      <c r="E16719" s="227"/>
      <c r="F16719" s="230"/>
      <c r="H16719" s="220"/>
      <c r="I16719" s="223"/>
    </row>
    <row r="16720" spans="1:9">
      <c r="A16720" s="230"/>
      <c r="B16720" s="230"/>
      <c r="C16720" s="231"/>
      <c r="D16720" s="223"/>
      <c r="E16720" s="227"/>
      <c r="F16720" s="230"/>
      <c r="H16720" s="220"/>
      <c r="I16720" s="223"/>
    </row>
    <row r="16721" spans="1:9">
      <c r="A16721" s="230"/>
      <c r="B16721" s="230"/>
      <c r="C16721" s="231"/>
      <c r="D16721" s="223"/>
      <c r="E16721" s="227"/>
      <c r="F16721" s="230"/>
      <c r="H16721" s="220"/>
      <c r="I16721" s="223"/>
    </row>
    <row r="16722" spans="1:9">
      <c r="A16722" s="230"/>
      <c r="B16722" s="230"/>
      <c r="C16722" s="231"/>
      <c r="D16722" s="223"/>
      <c r="E16722" s="227"/>
      <c r="F16722" s="230"/>
      <c r="H16722" s="220"/>
      <c r="I16722" s="223"/>
    </row>
    <row r="16723" spans="1:9">
      <c r="A16723" s="230"/>
      <c r="B16723" s="230"/>
      <c r="C16723" s="231"/>
      <c r="D16723" s="223"/>
      <c r="E16723" s="227"/>
      <c r="F16723" s="230"/>
      <c r="H16723" s="220"/>
      <c r="I16723" s="223"/>
    </row>
    <row r="16724" spans="1:9">
      <c r="A16724" s="230"/>
      <c r="B16724" s="230"/>
      <c r="C16724" s="231"/>
      <c r="D16724" s="223"/>
      <c r="E16724" s="227"/>
      <c r="F16724" s="230"/>
      <c r="H16724" s="220"/>
      <c r="I16724" s="223"/>
    </row>
    <row r="16725" spans="1:9">
      <c r="A16725" s="230"/>
      <c r="B16725" s="230"/>
      <c r="C16725" s="231"/>
      <c r="D16725" s="223"/>
      <c r="E16725" s="227"/>
      <c r="F16725" s="230"/>
      <c r="H16725" s="220"/>
      <c r="I16725" s="223"/>
    </row>
    <row r="16726" spans="1:9">
      <c r="A16726" s="230"/>
      <c r="B16726" s="230"/>
      <c r="C16726" s="231"/>
      <c r="D16726" s="223"/>
      <c r="E16726" s="227"/>
      <c r="F16726" s="230"/>
      <c r="H16726" s="220"/>
      <c r="I16726" s="223"/>
    </row>
    <row r="16727" spans="1:9">
      <c r="A16727" s="230"/>
      <c r="B16727" s="230"/>
      <c r="C16727" s="231"/>
      <c r="D16727" s="223"/>
      <c r="E16727" s="227"/>
      <c r="F16727" s="230"/>
      <c r="H16727" s="220"/>
      <c r="I16727" s="223"/>
    </row>
    <row r="16728" spans="1:9">
      <c r="A16728" s="230"/>
      <c r="B16728" s="230"/>
      <c r="C16728" s="231"/>
      <c r="D16728" s="223"/>
      <c r="E16728" s="227"/>
      <c r="F16728" s="230"/>
      <c r="H16728" s="220"/>
      <c r="I16728" s="223"/>
    </row>
    <row r="16729" spans="1:9">
      <c r="A16729" s="230"/>
      <c r="B16729" s="230"/>
      <c r="C16729" s="231"/>
      <c r="D16729" s="223"/>
      <c r="E16729" s="227"/>
      <c r="F16729" s="230"/>
      <c r="H16729" s="220"/>
      <c r="I16729" s="223"/>
    </row>
    <row r="16730" spans="1:9">
      <c r="A16730" s="230"/>
      <c r="B16730" s="230"/>
      <c r="C16730" s="231"/>
      <c r="D16730" s="223"/>
      <c r="E16730" s="227"/>
      <c r="F16730" s="230"/>
      <c r="H16730" s="220"/>
      <c r="I16730" s="223"/>
    </row>
    <row r="16731" spans="1:9">
      <c r="A16731" s="230"/>
      <c r="B16731" s="230"/>
      <c r="C16731" s="231"/>
      <c r="D16731" s="223"/>
      <c r="E16731" s="227"/>
      <c r="F16731" s="230"/>
      <c r="H16731" s="220"/>
      <c r="I16731" s="223"/>
    </row>
    <row r="16732" spans="1:9">
      <c r="A16732" s="230"/>
      <c r="B16732" s="230"/>
      <c r="C16732" s="231"/>
      <c r="D16732" s="223"/>
      <c r="E16732" s="227"/>
      <c r="F16732" s="230"/>
      <c r="H16732" s="220"/>
      <c r="I16732" s="223"/>
    </row>
    <row r="16733" spans="1:9">
      <c r="A16733" s="230"/>
      <c r="B16733" s="230"/>
      <c r="C16733" s="231"/>
      <c r="D16733" s="223"/>
      <c r="E16733" s="227"/>
      <c r="F16733" s="230"/>
      <c r="H16733" s="220"/>
      <c r="I16733" s="223"/>
    </row>
    <row r="16734" spans="1:9">
      <c r="A16734" s="230"/>
      <c r="B16734" s="230"/>
      <c r="C16734" s="231"/>
      <c r="D16734" s="223"/>
      <c r="E16734" s="227"/>
      <c r="F16734" s="230"/>
      <c r="H16734" s="220"/>
      <c r="I16734" s="223"/>
    </row>
    <row r="16735" spans="1:9">
      <c r="A16735" s="230"/>
      <c r="B16735" s="230"/>
      <c r="C16735" s="231"/>
      <c r="D16735" s="223"/>
      <c r="E16735" s="227"/>
      <c r="F16735" s="230"/>
      <c r="H16735" s="220"/>
      <c r="I16735" s="223"/>
    </row>
    <row r="16736" spans="1:9">
      <c r="A16736" s="230"/>
      <c r="B16736" s="230"/>
      <c r="C16736" s="231"/>
      <c r="D16736" s="223"/>
      <c r="E16736" s="227"/>
      <c r="F16736" s="230"/>
      <c r="H16736" s="220"/>
      <c r="I16736" s="223"/>
    </row>
    <row r="16737" spans="1:9">
      <c r="A16737" s="230"/>
      <c r="B16737" s="230"/>
      <c r="C16737" s="231"/>
      <c r="D16737" s="223"/>
      <c r="E16737" s="227"/>
      <c r="F16737" s="230"/>
      <c r="H16737" s="220"/>
      <c r="I16737" s="223"/>
    </row>
    <row r="16738" spans="1:9">
      <c r="A16738" s="230"/>
      <c r="B16738" s="230"/>
      <c r="C16738" s="231"/>
      <c r="D16738" s="223"/>
      <c r="E16738" s="227"/>
      <c r="F16738" s="230"/>
      <c r="H16738" s="220"/>
      <c r="I16738" s="223"/>
    </row>
    <row r="16739" spans="1:9">
      <c r="A16739" s="230"/>
      <c r="B16739" s="230"/>
      <c r="C16739" s="231"/>
      <c r="D16739" s="223"/>
      <c r="E16739" s="227"/>
      <c r="F16739" s="230"/>
      <c r="H16739" s="220"/>
      <c r="I16739" s="223"/>
    </row>
    <row r="16740" spans="1:9">
      <c r="A16740" s="230"/>
      <c r="B16740" s="230"/>
      <c r="C16740" s="231"/>
      <c r="D16740" s="223"/>
      <c r="E16740" s="227"/>
      <c r="F16740" s="230"/>
      <c r="H16740" s="220"/>
      <c r="I16740" s="223"/>
    </row>
    <row r="16741" spans="1:9">
      <c r="A16741" s="230"/>
      <c r="B16741" s="230"/>
      <c r="C16741" s="231"/>
      <c r="D16741" s="223"/>
      <c r="E16741" s="227"/>
      <c r="F16741" s="230"/>
      <c r="H16741" s="220"/>
      <c r="I16741" s="223"/>
    </row>
    <row r="16742" spans="1:9">
      <c r="A16742" s="230"/>
      <c r="B16742" s="230"/>
      <c r="C16742" s="231"/>
      <c r="D16742" s="223"/>
      <c r="E16742" s="227"/>
      <c r="F16742" s="230"/>
      <c r="H16742" s="220"/>
      <c r="I16742" s="223"/>
    </row>
    <row r="16743" spans="1:9">
      <c r="A16743" s="230"/>
      <c r="B16743" s="230"/>
      <c r="C16743" s="231"/>
      <c r="D16743" s="223"/>
      <c r="E16743" s="227"/>
      <c r="F16743" s="230"/>
      <c r="H16743" s="220"/>
      <c r="I16743" s="223"/>
    </row>
    <row r="16744" spans="1:9">
      <c r="A16744" s="230"/>
      <c r="B16744" s="230"/>
      <c r="C16744" s="231"/>
      <c r="D16744" s="223"/>
      <c r="E16744" s="227"/>
      <c r="F16744" s="230"/>
      <c r="H16744" s="220"/>
      <c r="I16744" s="223"/>
    </row>
    <row r="16745" spans="1:9">
      <c r="A16745" s="230"/>
      <c r="B16745" s="230"/>
      <c r="C16745" s="231"/>
      <c r="D16745" s="223"/>
      <c r="E16745" s="227"/>
      <c r="F16745" s="230"/>
      <c r="H16745" s="220"/>
      <c r="I16745" s="223"/>
    </row>
    <row r="16746" spans="1:9">
      <c r="A16746" s="230"/>
      <c r="B16746" s="230"/>
      <c r="C16746" s="231"/>
      <c r="D16746" s="223"/>
      <c r="E16746" s="227"/>
      <c r="F16746" s="230"/>
      <c r="H16746" s="220"/>
      <c r="I16746" s="223"/>
    </row>
    <row r="16747" spans="1:9">
      <c r="A16747" s="230"/>
      <c r="B16747" s="230"/>
      <c r="C16747" s="231"/>
      <c r="D16747" s="223"/>
      <c r="E16747" s="227"/>
      <c r="F16747" s="230"/>
      <c r="H16747" s="220"/>
      <c r="I16747" s="223"/>
    </row>
    <row r="16748" spans="1:9">
      <c r="A16748" s="230"/>
      <c r="B16748" s="230"/>
      <c r="C16748" s="231"/>
      <c r="D16748" s="223"/>
      <c r="E16748" s="227"/>
      <c r="F16748" s="230"/>
      <c r="H16748" s="220"/>
      <c r="I16748" s="223"/>
    </row>
    <row r="16749" spans="1:9">
      <c r="A16749" s="230"/>
      <c r="B16749" s="230"/>
      <c r="C16749" s="231"/>
      <c r="D16749" s="223"/>
      <c r="E16749" s="227"/>
      <c r="F16749" s="230"/>
      <c r="H16749" s="220"/>
      <c r="I16749" s="223"/>
    </row>
    <row r="16750" spans="1:9">
      <c r="A16750" s="230"/>
      <c r="B16750" s="230"/>
      <c r="C16750" s="231"/>
      <c r="D16750" s="223"/>
      <c r="E16750" s="227"/>
      <c r="F16750" s="230"/>
      <c r="H16750" s="220"/>
      <c r="I16750" s="223"/>
    </row>
    <row r="16751" spans="1:9">
      <c r="A16751" s="230"/>
      <c r="B16751" s="230"/>
      <c r="C16751" s="231"/>
      <c r="D16751" s="223"/>
      <c r="E16751" s="227"/>
      <c r="F16751" s="230"/>
      <c r="H16751" s="220"/>
      <c r="I16751" s="223"/>
    </row>
    <row r="16752" spans="1:9">
      <c r="A16752" s="230"/>
      <c r="B16752" s="230"/>
      <c r="C16752" s="231"/>
      <c r="D16752" s="223"/>
      <c r="E16752" s="227"/>
      <c r="F16752" s="230"/>
      <c r="H16752" s="220"/>
      <c r="I16752" s="223"/>
    </row>
    <row r="16753" spans="1:9">
      <c r="A16753" s="230"/>
      <c r="B16753" s="230"/>
      <c r="C16753" s="231"/>
      <c r="D16753" s="223"/>
      <c r="E16753" s="227"/>
      <c r="F16753" s="230"/>
      <c r="H16753" s="220"/>
      <c r="I16753" s="223"/>
    </row>
    <row r="16754" spans="1:9">
      <c r="A16754" s="230"/>
      <c r="B16754" s="230"/>
      <c r="C16754" s="231"/>
      <c r="D16754" s="223"/>
      <c r="E16754" s="227"/>
      <c r="F16754" s="230"/>
      <c r="H16754" s="220"/>
      <c r="I16754" s="223"/>
    </row>
    <row r="16755" spans="1:9">
      <c r="A16755" s="230"/>
      <c r="B16755" s="230"/>
      <c r="C16755" s="231"/>
      <c r="D16755" s="223"/>
      <c r="E16755" s="227"/>
      <c r="F16755" s="230"/>
      <c r="H16755" s="220"/>
      <c r="I16755" s="223"/>
    </row>
    <row r="16756" spans="1:9">
      <c r="A16756" s="230"/>
      <c r="B16756" s="230"/>
      <c r="C16756" s="231"/>
      <c r="D16756" s="223"/>
      <c r="E16756" s="227"/>
      <c r="F16756" s="230"/>
      <c r="H16756" s="220"/>
      <c r="I16756" s="223"/>
    </row>
    <row r="16757" spans="1:9">
      <c r="A16757" s="230"/>
      <c r="B16757" s="230"/>
      <c r="C16757" s="231"/>
      <c r="D16757" s="223"/>
      <c r="E16757" s="227"/>
      <c r="F16757" s="230"/>
      <c r="H16757" s="220"/>
      <c r="I16757" s="223"/>
    </row>
    <row r="16758" spans="1:9">
      <c r="A16758" s="230"/>
      <c r="B16758" s="230"/>
      <c r="C16758" s="231"/>
      <c r="D16758" s="223"/>
      <c r="E16758" s="227"/>
      <c r="F16758" s="230"/>
      <c r="H16758" s="220"/>
      <c r="I16758" s="223"/>
    </row>
    <row r="16759" spans="1:9">
      <c r="A16759" s="230"/>
      <c r="B16759" s="230"/>
      <c r="C16759" s="231"/>
      <c r="D16759" s="223"/>
      <c r="E16759" s="227"/>
      <c r="F16759" s="230"/>
      <c r="H16759" s="220"/>
      <c r="I16759" s="223"/>
    </row>
    <row r="16760" spans="1:9">
      <c r="A16760" s="230"/>
      <c r="B16760" s="230"/>
      <c r="C16760" s="231"/>
      <c r="D16760" s="223"/>
      <c r="E16760" s="227"/>
      <c r="F16760" s="230"/>
      <c r="H16760" s="220"/>
      <c r="I16760" s="223"/>
    </row>
    <row r="16761" spans="1:9">
      <c r="A16761" s="230"/>
      <c r="B16761" s="230"/>
      <c r="C16761" s="231"/>
      <c r="D16761" s="223"/>
      <c r="E16761" s="227"/>
      <c r="F16761" s="230"/>
      <c r="H16761" s="220"/>
      <c r="I16761" s="223"/>
    </row>
    <row r="16762" spans="1:9">
      <c r="A16762" s="230"/>
      <c r="B16762" s="230"/>
      <c r="C16762" s="231"/>
      <c r="D16762" s="223"/>
      <c r="E16762" s="227"/>
      <c r="F16762" s="230"/>
      <c r="H16762" s="220"/>
      <c r="I16762" s="223"/>
    </row>
    <row r="16763" spans="1:9">
      <c r="A16763" s="230"/>
      <c r="B16763" s="230"/>
      <c r="C16763" s="231"/>
      <c r="D16763" s="223"/>
      <c r="E16763" s="227"/>
      <c r="F16763" s="230"/>
      <c r="H16763" s="220"/>
      <c r="I16763" s="223"/>
    </row>
    <row r="16764" spans="1:9">
      <c r="A16764" s="230"/>
      <c r="B16764" s="230"/>
      <c r="C16764" s="231"/>
      <c r="D16764" s="223"/>
      <c r="E16764" s="227"/>
      <c r="F16764" s="230"/>
      <c r="H16764" s="220"/>
      <c r="I16764" s="223"/>
    </row>
    <row r="16765" spans="1:9">
      <c r="A16765" s="230"/>
      <c r="B16765" s="230"/>
      <c r="C16765" s="231"/>
      <c r="D16765" s="223"/>
      <c r="E16765" s="227"/>
      <c r="F16765" s="230"/>
      <c r="H16765" s="220"/>
      <c r="I16765" s="223"/>
    </row>
    <row r="16766" spans="1:9">
      <c r="A16766" s="230"/>
      <c r="B16766" s="230"/>
      <c r="C16766" s="231"/>
      <c r="D16766" s="223"/>
      <c r="E16766" s="227"/>
      <c r="F16766" s="230"/>
      <c r="H16766" s="220"/>
      <c r="I16766" s="223"/>
    </row>
    <row r="16767" spans="1:9">
      <c r="A16767" s="230"/>
      <c r="B16767" s="230"/>
      <c r="C16767" s="231"/>
      <c r="D16767" s="223"/>
      <c r="E16767" s="227"/>
      <c r="F16767" s="230"/>
      <c r="H16767" s="220"/>
      <c r="I16767" s="223"/>
    </row>
    <row r="16768" spans="1:9">
      <c r="A16768" s="230"/>
      <c r="B16768" s="230"/>
      <c r="C16768" s="231"/>
      <c r="D16768" s="223"/>
      <c r="E16768" s="227"/>
      <c r="F16768" s="230"/>
      <c r="H16768" s="220"/>
      <c r="I16768" s="223"/>
    </row>
    <row r="16769" spans="1:9">
      <c r="A16769" s="230"/>
      <c r="B16769" s="230"/>
      <c r="C16769" s="231"/>
      <c r="D16769" s="223"/>
      <c r="E16769" s="227"/>
      <c r="F16769" s="230"/>
      <c r="H16769" s="220"/>
      <c r="I16769" s="223"/>
    </row>
    <row r="16770" spans="1:9">
      <c r="A16770" s="230"/>
      <c r="B16770" s="230"/>
      <c r="C16770" s="231"/>
      <c r="D16770" s="223"/>
      <c r="E16770" s="227"/>
      <c r="F16770" s="230"/>
      <c r="H16770" s="220"/>
      <c r="I16770" s="223"/>
    </row>
    <row r="16771" spans="1:9">
      <c r="A16771" s="230"/>
      <c r="B16771" s="230"/>
      <c r="C16771" s="231"/>
      <c r="D16771" s="223"/>
      <c r="E16771" s="227"/>
      <c r="F16771" s="230"/>
      <c r="H16771" s="220"/>
      <c r="I16771" s="223"/>
    </row>
    <row r="16772" spans="1:9">
      <c r="A16772" s="230"/>
      <c r="B16772" s="230"/>
      <c r="C16772" s="231"/>
      <c r="D16772" s="223"/>
      <c r="E16772" s="227"/>
      <c r="F16772" s="230"/>
      <c r="H16772" s="220"/>
      <c r="I16772" s="223"/>
    </row>
    <row r="16773" spans="1:9">
      <c r="A16773" s="230"/>
      <c r="B16773" s="230"/>
      <c r="C16773" s="231"/>
      <c r="D16773" s="223"/>
      <c r="E16773" s="227"/>
      <c r="F16773" s="230"/>
      <c r="H16773" s="220"/>
      <c r="I16773" s="223"/>
    </row>
    <row r="16774" spans="1:9">
      <c r="A16774" s="230"/>
      <c r="B16774" s="230"/>
      <c r="C16774" s="231"/>
      <c r="D16774" s="223"/>
      <c r="E16774" s="227"/>
      <c r="F16774" s="230"/>
      <c r="H16774" s="220"/>
      <c r="I16774" s="223"/>
    </row>
    <row r="16775" spans="1:9">
      <c r="A16775" s="230"/>
      <c r="B16775" s="230"/>
      <c r="C16775" s="231"/>
      <c r="D16775" s="223"/>
      <c r="E16775" s="227"/>
      <c r="F16775" s="230"/>
      <c r="H16775" s="220"/>
      <c r="I16775" s="223"/>
    </row>
    <row r="16776" spans="1:9">
      <c r="A16776" s="230"/>
      <c r="B16776" s="230"/>
      <c r="C16776" s="231"/>
      <c r="D16776" s="223"/>
      <c r="E16776" s="227"/>
      <c r="F16776" s="230"/>
      <c r="H16776" s="220"/>
      <c r="I16776" s="223"/>
    </row>
    <row r="16777" spans="1:9">
      <c r="A16777" s="230"/>
      <c r="B16777" s="230"/>
      <c r="C16777" s="231"/>
      <c r="D16777" s="223"/>
      <c r="E16777" s="227"/>
      <c r="F16777" s="230"/>
      <c r="H16777" s="220"/>
      <c r="I16777" s="223"/>
    </row>
    <row r="16778" spans="1:9">
      <c r="A16778" s="230"/>
      <c r="B16778" s="230"/>
      <c r="C16778" s="231"/>
      <c r="D16778" s="223"/>
      <c r="E16778" s="227"/>
      <c r="F16778" s="230"/>
      <c r="H16778" s="220"/>
      <c r="I16778" s="223"/>
    </row>
    <row r="16779" spans="1:9">
      <c r="A16779" s="230"/>
      <c r="B16779" s="230"/>
      <c r="C16779" s="231"/>
      <c r="D16779" s="223"/>
      <c r="E16779" s="227"/>
      <c r="F16779" s="230"/>
      <c r="H16779" s="220"/>
      <c r="I16779" s="223"/>
    </row>
    <row r="16780" spans="1:9">
      <c r="A16780" s="230"/>
      <c r="B16780" s="230"/>
      <c r="C16780" s="231"/>
      <c r="D16780" s="223"/>
      <c r="E16780" s="227"/>
      <c r="F16780" s="230"/>
      <c r="H16780" s="220"/>
      <c r="I16780" s="223"/>
    </row>
    <row r="16781" spans="1:9">
      <c r="A16781" s="230"/>
      <c r="B16781" s="230"/>
      <c r="C16781" s="231"/>
      <c r="D16781" s="223"/>
      <c r="E16781" s="227"/>
      <c r="F16781" s="230"/>
      <c r="H16781" s="220"/>
      <c r="I16781" s="223"/>
    </row>
    <row r="16782" spans="1:9">
      <c r="A16782" s="230"/>
      <c r="B16782" s="230"/>
      <c r="C16782" s="231"/>
      <c r="D16782" s="223"/>
      <c r="E16782" s="227"/>
      <c r="F16782" s="230"/>
      <c r="H16782" s="220"/>
      <c r="I16782" s="223"/>
    </row>
    <row r="16783" spans="1:9">
      <c r="A16783" s="230"/>
      <c r="B16783" s="230"/>
      <c r="C16783" s="231"/>
      <c r="D16783" s="223"/>
      <c r="E16783" s="227"/>
      <c r="F16783" s="230"/>
      <c r="H16783" s="220"/>
      <c r="I16783" s="223"/>
    </row>
    <row r="16784" spans="1:9">
      <c r="A16784" s="230"/>
      <c r="B16784" s="230"/>
      <c r="C16784" s="231"/>
      <c r="D16784" s="223"/>
      <c r="E16784" s="227"/>
      <c r="F16784" s="230"/>
      <c r="H16784" s="220"/>
      <c r="I16784" s="223"/>
    </row>
    <row r="16785" spans="1:9">
      <c r="A16785" s="230"/>
      <c r="B16785" s="230"/>
      <c r="C16785" s="231"/>
      <c r="D16785" s="223"/>
      <c r="E16785" s="227"/>
      <c r="F16785" s="230"/>
      <c r="H16785" s="220"/>
      <c r="I16785" s="223"/>
    </row>
    <row r="16786" spans="1:9">
      <c r="A16786" s="230"/>
      <c r="B16786" s="230"/>
      <c r="C16786" s="231"/>
      <c r="D16786" s="223"/>
      <c r="E16786" s="227"/>
      <c r="F16786" s="230"/>
      <c r="H16786" s="220"/>
      <c r="I16786" s="223"/>
    </row>
    <row r="16787" spans="1:9">
      <c r="A16787" s="230"/>
      <c r="B16787" s="230"/>
      <c r="C16787" s="231"/>
      <c r="D16787" s="223"/>
      <c r="E16787" s="227"/>
      <c r="F16787" s="230"/>
      <c r="H16787" s="220"/>
      <c r="I16787" s="223"/>
    </row>
    <row r="16788" spans="1:9">
      <c r="A16788" s="230"/>
      <c r="B16788" s="230"/>
      <c r="C16788" s="231"/>
      <c r="D16788" s="223"/>
      <c r="E16788" s="227"/>
      <c r="F16788" s="230"/>
      <c r="H16788" s="220"/>
      <c r="I16788" s="223"/>
    </row>
    <row r="16789" spans="1:9">
      <c r="A16789" s="230"/>
      <c r="B16789" s="230"/>
      <c r="C16789" s="231"/>
      <c r="D16789" s="223"/>
      <c r="E16789" s="227"/>
      <c r="F16789" s="230"/>
      <c r="H16789" s="220"/>
      <c r="I16789" s="223"/>
    </row>
    <row r="16790" spans="1:9">
      <c r="A16790" s="230"/>
      <c r="B16790" s="230"/>
      <c r="C16790" s="231"/>
      <c r="D16790" s="223"/>
      <c r="E16790" s="227"/>
      <c r="F16790" s="230"/>
      <c r="H16790" s="220"/>
      <c r="I16790" s="223"/>
    </row>
    <row r="16791" spans="1:9">
      <c r="A16791" s="230"/>
      <c r="B16791" s="230"/>
      <c r="C16791" s="231"/>
      <c r="D16791" s="223"/>
      <c r="E16791" s="227"/>
      <c r="F16791" s="230"/>
      <c r="H16791" s="220"/>
      <c r="I16791" s="223"/>
    </row>
    <row r="16792" spans="1:9">
      <c r="A16792" s="230"/>
      <c r="B16792" s="230"/>
      <c r="C16792" s="231"/>
      <c r="D16792" s="223"/>
      <c r="E16792" s="227"/>
      <c r="F16792" s="230"/>
      <c r="H16792" s="220"/>
      <c r="I16792" s="223"/>
    </row>
    <row r="16793" spans="1:9">
      <c r="A16793" s="230"/>
      <c r="B16793" s="230"/>
      <c r="C16793" s="231"/>
      <c r="D16793" s="223"/>
      <c r="E16793" s="227"/>
      <c r="F16793" s="230"/>
      <c r="H16793" s="220"/>
      <c r="I16793" s="223"/>
    </row>
    <row r="16794" spans="1:9">
      <c r="A16794" s="230"/>
      <c r="B16794" s="230"/>
      <c r="C16794" s="231"/>
      <c r="D16794" s="223"/>
      <c r="E16794" s="227"/>
      <c r="F16794" s="230"/>
      <c r="H16794" s="220"/>
      <c r="I16794" s="223"/>
    </row>
    <row r="16795" spans="1:9">
      <c r="A16795" s="230"/>
      <c r="B16795" s="230"/>
      <c r="C16795" s="231"/>
      <c r="D16795" s="223"/>
      <c r="E16795" s="227"/>
      <c r="F16795" s="230"/>
      <c r="H16795" s="220"/>
      <c r="I16795" s="223"/>
    </row>
    <row r="16796" spans="1:9">
      <c r="A16796" s="230"/>
      <c r="B16796" s="230"/>
      <c r="C16796" s="231"/>
      <c r="D16796" s="223"/>
      <c r="E16796" s="227"/>
      <c r="F16796" s="230"/>
      <c r="H16796" s="220"/>
      <c r="I16796" s="223"/>
    </row>
    <row r="16797" spans="1:9">
      <c r="A16797" s="230"/>
      <c r="B16797" s="230"/>
      <c r="C16797" s="231"/>
      <c r="D16797" s="223"/>
      <c r="E16797" s="227"/>
      <c r="F16797" s="230"/>
      <c r="H16797" s="220"/>
      <c r="I16797" s="223"/>
    </row>
    <row r="16798" spans="1:9">
      <c r="A16798" s="230"/>
      <c r="B16798" s="230"/>
      <c r="C16798" s="231"/>
      <c r="D16798" s="223"/>
      <c r="E16798" s="227"/>
      <c r="F16798" s="230"/>
      <c r="H16798" s="220"/>
      <c r="I16798" s="223"/>
    </row>
    <row r="16799" spans="1:9">
      <c r="A16799" s="230"/>
      <c r="B16799" s="230"/>
      <c r="C16799" s="231"/>
      <c r="D16799" s="223"/>
      <c r="E16799" s="227"/>
      <c r="F16799" s="230"/>
      <c r="H16799" s="220"/>
      <c r="I16799" s="223"/>
    </row>
    <row r="16800" spans="1:9">
      <c r="A16800" s="230"/>
      <c r="B16800" s="230"/>
      <c r="C16800" s="231"/>
      <c r="D16800" s="223"/>
      <c r="E16800" s="227"/>
      <c r="F16800" s="230"/>
      <c r="H16800" s="220"/>
      <c r="I16800" s="223"/>
    </row>
    <row r="16801" spans="1:9">
      <c r="A16801" s="230"/>
      <c r="B16801" s="230"/>
      <c r="C16801" s="231"/>
      <c r="D16801" s="223"/>
      <c r="E16801" s="227"/>
      <c r="F16801" s="230"/>
      <c r="H16801" s="220"/>
      <c r="I16801" s="223"/>
    </row>
    <row r="16802" spans="1:9">
      <c r="A16802" s="230"/>
      <c r="B16802" s="230"/>
      <c r="C16802" s="231"/>
      <c r="D16802" s="223"/>
      <c r="E16802" s="227"/>
      <c r="F16802" s="230"/>
      <c r="H16802" s="220"/>
      <c r="I16802" s="223"/>
    </row>
    <row r="16803" spans="1:9">
      <c r="A16803" s="230"/>
      <c r="B16803" s="230"/>
      <c r="C16803" s="231"/>
      <c r="D16803" s="223"/>
      <c r="E16803" s="227"/>
      <c r="F16803" s="230"/>
      <c r="H16803" s="220"/>
      <c r="I16803" s="223"/>
    </row>
    <row r="16804" spans="1:9">
      <c r="A16804" s="230"/>
      <c r="B16804" s="230"/>
      <c r="C16804" s="231"/>
      <c r="D16804" s="223"/>
      <c r="E16804" s="227"/>
      <c r="F16804" s="230"/>
      <c r="H16804" s="220"/>
      <c r="I16804" s="223"/>
    </row>
    <row r="16805" spans="1:9">
      <c r="A16805" s="230"/>
      <c r="B16805" s="230"/>
      <c r="C16805" s="231"/>
      <c r="D16805" s="223"/>
      <c r="E16805" s="227"/>
      <c r="F16805" s="230"/>
      <c r="H16805" s="220"/>
      <c r="I16805" s="223"/>
    </row>
    <row r="16806" spans="1:9">
      <c r="A16806" s="230"/>
      <c r="B16806" s="230"/>
      <c r="C16806" s="231"/>
      <c r="D16806" s="223"/>
      <c r="E16806" s="227"/>
      <c r="F16806" s="230"/>
      <c r="H16806" s="220"/>
      <c r="I16806" s="223"/>
    </row>
    <row r="16807" spans="1:9">
      <c r="A16807" s="230"/>
      <c r="B16807" s="230"/>
      <c r="C16807" s="231"/>
      <c r="D16807" s="223"/>
      <c r="E16807" s="227"/>
      <c r="F16807" s="230"/>
      <c r="H16807" s="220"/>
      <c r="I16807" s="223"/>
    </row>
    <row r="16808" spans="1:9">
      <c r="A16808" s="230"/>
      <c r="B16808" s="230"/>
      <c r="C16808" s="231"/>
      <c r="D16808" s="223"/>
      <c r="E16808" s="227"/>
      <c r="F16808" s="230"/>
      <c r="H16808" s="220"/>
      <c r="I16808" s="223"/>
    </row>
    <row r="16809" spans="1:9">
      <c r="A16809" s="230"/>
      <c r="B16809" s="230"/>
      <c r="C16809" s="231"/>
      <c r="D16809" s="223"/>
      <c r="E16809" s="227"/>
      <c r="F16809" s="230"/>
      <c r="H16809" s="220"/>
      <c r="I16809" s="223"/>
    </row>
    <row r="16810" spans="1:9">
      <c r="A16810" s="230"/>
      <c r="B16810" s="230"/>
      <c r="C16810" s="231"/>
      <c r="D16810" s="223"/>
      <c r="E16810" s="227"/>
      <c r="F16810" s="230"/>
      <c r="H16810" s="220"/>
      <c r="I16810" s="223"/>
    </row>
    <row r="16811" spans="1:9">
      <c r="A16811" s="230"/>
      <c r="B16811" s="230"/>
      <c r="C16811" s="231"/>
      <c r="D16811" s="223"/>
      <c r="E16811" s="227"/>
      <c r="F16811" s="230"/>
      <c r="H16811" s="220"/>
      <c r="I16811" s="223"/>
    </row>
    <row r="16812" spans="1:9">
      <c r="A16812" s="230"/>
      <c r="B16812" s="230"/>
      <c r="C16812" s="231"/>
      <c r="D16812" s="223"/>
      <c r="E16812" s="227"/>
      <c r="F16812" s="230"/>
      <c r="H16812" s="220"/>
      <c r="I16812" s="223"/>
    </row>
    <row r="16813" spans="1:9">
      <c r="A16813" s="230"/>
      <c r="B16813" s="230"/>
      <c r="C16813" s="231"/>
      <c r="D16813" s="223"/>
      <c r="E16813" s="227"/>
      <c r="F16813" s="230"/>
      <c r="H16813" s="220"/>
      <c r="I16813" s="223"/>
    </row>
    <row r="16814" spans="1:9">
      <c r="A16814" s="230"/>
      <c r="B16814" s="230"/>
      <c r="C16814" s="231"/>
      <c r="D16814" s="223"/>
      <c r="E16814" s="227"/>
      <c r="F16814" s="230"/>
      <c r="H16814" s="220"/>
      <c r="I16814" s="223"/>
    </row>
    <row r="16815" spans="1:9">
      <c r="A16815" s="230"/>
      <c r="B16815" s="230"/>
      <c r="C16815" s="231"/>
      <c r="D16815" s="223"/>
      <c r="E16815" s="227"/>
      <c r="F16815" s="230"/>
      <c r="H16815" s="220"/>
      <c r="I16815" s="223"/>
    </row>
    <row r="16816" spans="1:9">
      <c r="A16816" s="230"/>
      <c r="B16816" s="230"/>
      <c r="C16816" s="231"/>
      <c r="D16816" s="223"/>
      <c r="E16816" s="227"/>
      <c r="F16816" s="230"/>
      <c r="H16816" s="220"/>
      <c r="I16816" s="223"/>
    </row>
    <row r="16817" spans="1:9">
      <c r="A16817" s="230"/>
      <c r="B16817" s="230"/>
      <c r="C16817" s="231"/>
      <c r="D16817" s="223"/>
      <c r="E16817" s="227"/>
      <c r="F16817" s="230"/>
      <c r="H16817" s="220"/>
      <c r="I16817" s="223"/>
    </row>
    <row r="16818" spans="1:9">
      <c r="A16818" s="230"/>
      <c r="B16818" s="230"/>
      <c r="C16818" s="231"/>
      <c r="D16818" s="223"/>
      <c r="E16818" s="227"/>
      <c r="F16818" s="230"/>
      <c r="H16818" s="220"/>
      <c r="I16818" s="223"/>
    </row>
    <row r="16819" spans="1:9">
      <c r="A16819" s="230"/>
      <c r="B16819" s="230"/>
      <c r="C16819" s="231"/>
      <c r="D16819" s="223"/>
      <c r="E16819" s="227"/>
      <c r="F16819" s="230"/>
      <c r="H16819" s="220"/>
      <c r="I16819" s="223"/>
    </row>
    <row r="16820" spans="1:9">
      <c r="A16820" s="230"/>
      <c r="B16820" s="230"/>
      <c r="C16820" s="231"/>
      <c r="D16820" s="223"/>
      <c r="E16820" s="227"/>
      <c r="F16820" s="230"/>
      <c r="H16820" s="220"/>
      <c r="I16820" s="223"/>
    </row>
    <row r="16821" spans="1:9">
      <c r="A16821" s="230"/>
      <c r="B16821" s="230"/>
      <c r="C16821" s="231"/>
      <c r="D16821" s="223"/>
      <c r="E16821" s="227"/>
      <c r="F16821" s="230"/>
      <c r="H16821" s="220"/>
      <c r="I16821" s="223"/>
    </row>
    <row r="16822" spans="1:9">
      <c r="A16822" s="230"/>
      <c r="B16822" s="230"/>
      <c r="C16822" s="231"/>
      <c r="D16822" s="223"/>
      <c r="E16822" s="227"/>
      <c r="F16822" s="230"/>
      <c r="H16822" s="220"/>
      <c r="I16822" s="223"/>
    </row>
    <row r="16823" spans="1:9">
      <c r="A16823" s="230"/>
      <c r="B16823" s="230"/>
      <c r="C16823" s="231"/>
      <c r="D16823" s="223"/>
      <c r="E16823" s="227"/>
      <c r="F16823" s="230"/>
      <c r="H16823" s="220"/>
      <c r="I16823" s="223"/>
    </row>
    <row r="16824" spans="1:9">
      <c r="A16824" s="230"/>
      <c r="B16824" s="230"/>
      <c r="C16824" s="231"/>
      <c r="D16824" s="223"/>
      <c r="E16824" s="227"/>
      <c r="F16824" s="230"/>
      <c r="H16824" s="220"/>
      <c r="I16824" s="223"/>
    </row>
    <row r="16825" spans="1:9">
      <c r="A16825" s="230"/>
      <c r="B16825" s="230"/>
      <c r="C16825" s="231"/>
      <c r="D16825" s="223"/>
      <c r="E16825" s="227"/>
      <c r="F16825" s="230"/>
      <c r="H16825" s="220"/>
      <c r="I16825" s="223"/>
    </row>
    <row r="16826" spans="1:9">
      <c r="A16826" s="230"/>
      <c r="B16826" s="230"/>
      <c r="C16826" s="231"/>
      <c r="D16826" s="223"/>
      <c r="E16826" s="227"/>
      <c r="F16826" s="230"/>
      <c r="H16826" s="220"/>
      <c r="I16826" s="223"/>
    </row>
    <row r="16827" spans="1:9">
      <c r="A16827" s="230"/>
      <c r="B16827" s="230"/>
      <c r="C16827" s="231"/>
      <c r="D16827" s="223"/>
      <c r="E16827" s="227"/>
      <c r="F16827" s="230"/>
      <c r="H16827" s="220"/>
      <c r="I16827" s="223"/>
    </row>
    <row r="16828" spans="1:9">
      <c r="A16828" s="230"/>
      <c r="B16828" s="230"/>
      <c r="C16828" s="231"/>
      <c r="D16828" s="223"/>
      <c r="E16828" s="227"/>
      <c r="F16828" s="230"/>
      <c r="H16828" s="220"/>
      <c r="I16828" s="223"/>
    </row>
    <row r="16829" spans="1:9">
      <c r="A16829" s="230"/>
      <c r="B16829" s="230"/>
      <c r="C16829" s="231"/>
      <c r="D16829" s="223"/>
      <c r="E16829" s="227"/>
      <c r="F16829" s="230"/>
      <c r="H16829" s="220"/>
      <c r="I16829" s="223"/>
    </row>
    <row r="16830" spans="1:9">
      <c r="A16830" s="230"/>
      <c r="B16830" s="230"/>
      <c r="C16830" s="231"/>
      <c r="D16830" s="223"/>
      <c r="E16830" s="227"/>
      <c r="F16830" s="230"/>
      <c r="H16830" s="220"/>
      <c r="I16830" s="223"/>
    </row>
    <row r="16831" spans="1:9">
      <c r="A16831" s="230"/>
      <c r="B16831" s="230"/>
      <c r="C16831" s="231"/>
      <c r="D16831" s="223"/>
      <c r="E16831" s="227"/>
      <c r="F16831" s="230"/>
      <c r="H16831" s="220"/>
      <c r="I16831" s="223"/>
    </row>
    <row r="16832" spans="1:9">
      <c r="A16832" s="230"/>
      <c r="B16832" s="230"/>
      <c r="C16832" s="231"/>
      <c r="D16832" s="223"/>
      <c r="E16832" s="227"/>
      <c r="F16832" s="230"/>
      <c r="H16832" s="220"/>
      <c r="I16832" s="223"/>
    </row>
    <row r="16833" spans="1:9">
      <c r="A16833" s="230"/>
      <c r="B16833" s="230"/>
      <c r="C16833" s="231"/>
      <c r="D16833" s="223"/>
      <c r="E16833" s="227"/>
      <c r="F16833" s="230"/>
      <c r="H16833" s="220"/>
      <c r="I16833" s="223"/>
    </row>
    <row r="16834" spans="1:9">
      <c r="A16834" s="230"/>
      <c r="B16834" s="230"/>
      <c r="C16834" s="231"/>
      <c r="D16834" s="223"/>
      <c r="E16834" s="227"/>
      <c r="F16834" s="230"/>
      <c r="H16834" s="220"/>
      <c r="I16834" s="223"/>
    </row>
    <row r="16835" spans="1:9">
      <c r="A16835" s="230"/>
      <c r="B16835" s="230"/>
      <c r="C16835" s="231"/>
      <c r="D16835" s="223"/>
      <c r="E16835" s="227"/>
      <c r="F16835" s="230"/>
      <c r="H16835" s="220"/>
      <c r="I16835" s="223"/>
    </row>
    <row r="16836" spans="1:9">
      <c r="A16836" s="230"/>
      <c r="B16836" s="230"/>
      <c r="C16836" s="231"/>
      <c r="D16836" s="223"/>
      <c r="E16836" s="227"/>
      <c r="F16836" s="230"/>
      <c r="H16836" s="220"/>
      <c r="I16836" s="223"/>
    </row>
    <row r="16837" spans="1:9">
      <c r="A16837" s="230"/>
      <c r="B16837" s="230"/>
      <c r="C16837" s="231"/>
      <c r="D16837" s="223"/>
      <c r="E16837" s="227"/>
      <c r="F16837" s="230"/>
      <c r="H16837" s="220"/>
      <c r="I16837" s="223"/>
    </row>
    <row r="16838" spans="1:9">
      <c r="A16838" s="230"/>
      <c r="B16838" s="230"/>
      <c r="C16838" s="231"/>
      <c r="D16838" s="223"/>
      <c r="E16838" s="227"/>
      <c r="F16838" s="230"/>
      <c r="H16838" s="220"/>
      <c r="I16838" s="223"/>
    </row>
    <row r="16839" spans="1:9">
      <c r="A16839" s="230"/>
      <c r="B16839" s="230"/>
      <c r="C16839" s="231"/>
      <c r="D16839" s="223"/>
      <c r="E16839" s="227"/>
      <c r="F16839" s="230"/>
      <c r="H16839" s="220"/>
      <c r="I16839" s="223"/>
    </row>
    <row r="16840" spans="1:9">
      <c r="A16840" s="230"/>
      <c r="B16840" s="230"/>
      <c r="C16840" s="231"/>
      <c r="D16840" s="223"/>
      <c r="E16840" s="227"/>
      <c r="F16840" s="230"/>
      <c r="H16840" s="220"/>
      <c r="I16840" s="223"/>
    </row>
    <row r="16841" spans="1:9">
      <c r="A16841" s="230"/>
      <c r="B16841" s="230"/>
      <c r="C16841" s="231"/>
      <c r="D16841" s="223"/>
      <c r="E16841" s="227"/>
      <c r="F16841" s="230"/>
      <c r="H16841" s="220"/>
      <c r="I16841" s="223"/>
    </row>
    <row r="16842" spans="1:9">
      <c r="A16842" s="230"/>
      <c r="B16842" s="230"/>
      <c r="C16842" s="231"/>
      <c r="D16842" s="223"/>
      <c r="E16842" s="227"/>
      <c r="F16842" s="230"/>
      <c r="H16842" s="220"/>
      <c r="I16842" s="223"/>
    </row>
    <row r="16843" spans="1:9">
      <c r="A16843" s="230"/>
      <c r="B16843" s="230"/>
      <c r="C16843" s="231"/>
      <c r="D16843" s="223"/>
      <c r="E16843" s="227"/>
      <c r="F16843" s="230"/>
      <c r="H16843" s="220"/>
      <c r="I16843" s="223"/>
    </row>
    <row r="16844" spans="1:9">
      <c r="A16844" s="230"/>
      <c r="B16844" s="230"/>
      <c r="C16844" s="231"/>
      <c r="D16844" s="223"/>
      <c r="E16844" s="227"/>
      <c r="F16844" s="230"/>
      <c r="H16844" s="220"/>
      <c r="I16844" s="223"/>
    </row>
    <row r="16845" spans="1:9">
      <c r="A16845" s="230"/>
      <c r="B16845" s="230"/>
      <c r="C16845" s="231"/>
      <c r="D16845" s="223"/>
      <c r="E16845" s="227"/>
      <c r="F16845" s="230"/>
      <c r="H16845" s="220"/>
      <c r="I16845" s="223"/>
    </row>
    <row r="16846" spans="1:9">
      <c r="A16846" s="230"/>
      <c r="B16846" s="230"/>
      <c r="C16846" s="231"/>
      <c r="D16846" s="223"/>
      <c r="E16846" s="227"/>
      <c r="F16846" s="230"/>
      <c r="H16846" s="220"/>
      <c r="I16846" s="223"/>
    </row>
    <row r="16847" spans="1:9">
      <c r="A16847" s="230"/>
      <c r="B16847" s="230"/>
      <c r="C16847" s="231"/>
      <c r="D16847" s="223"/>
      <c r="E16847" s="227"/>
      <c r="F16847" s="230"/>
      <c r="H16847" s="220"/>
      <c r="I16847" s="223"/>
    </row>
    <row r="16848" spans="1:9">
      <c r="A16848" s="230"/>
      <c r="B16848" s="230"/>
      <c r="C16848" s="231"/>
      <c r="D16848" s="223"/>
      <c r="E16848" s="227"/>
      <c r="F16848" s="230"/>
      <c r="H16848" s="220"/>
      <c r="I16848" s="223"/>
    </row>
    <row r="16849" spans="1:9">
      <c r="A16849" s="230"/>
      <c r="B16849" s="230"/>
      <c r="C16849" s="231"/>
      <c r="D16849" s="223"/>
      <c r="E16849" s="227"/>
      <c r="F16849" s="230"/>
      <c r="H16849" s="220"/>
      <c r="I16849" s="223"/>
    </row>
    <row r="16850" spans="1:9">
      <c r="A16850" s="230"/>
      <c r="B16850" s="230"/>
      <c r="C16850" s="231"/>
      <c r="D16850" s="223"/>
      <c r="E16850" s="227"/>
      <c r="F16850" s="230"/>
      <c r="H16850" s="220"/>
      <c r="I16850" s="223"/>
    </row>
    <row r="16851" spans="1:9">
      <c r="A16851" s="230"/>
      <c r="B16851" s="230"/>
      <c r="C16851" s="231"/>
      <c r="D16851" s="223"/>
      <c r="E16851" s="227"/>
      <c r="F16851" s="230"/>
      <c r="H16851" s="220"/>
      <c r="I16851" s="223"/>
    </row>
    <row r="16852" spans="1:9">
      <c r="A16852" s="230"/>
      <c r="B16852" s="230"/>
      <c r="C16852" s="231"/>
      <c r="D16852" s="223"/>
      <c r="E16852" s="227"/>
      <c r="F16852" s="230"/>
      <c r="H16852" s="220"/>
      <c r="I16852" s="223"/>
    </row>
    <row r="16853" spans="1:9">
      <c r="A16853" s="230"/>
      <c r="B16853" s="230"/>
      <c r="C16853" s="231"/>
      <c r="D16853" s="223"/>
      <c r="E16853" s="227"/>
      <c r="F16853" s="230"/>
      <c r="H16853" s="220"/>
      <c r="I16853" s="223"/>
    </row>
    <row r="16854" spans="1:9">
      <c r="A16854" s="230"/>
      <c r="B16854" s="230"/>
      <c r="C16854" s="231"/>
      <c r="D16854" s="223"/>
      <c r="E16854" s="227"/>
      <c r="F16854" s="230"/>
      <c r="H16854" s="220"/>
      <c r="I16854" s="223"/>
    </row>
    <row r="16855" spans="1:9">
      <c r="A16855" s="230"/>
      <c r="B16855" s="230"/>
      <c r="C16855" s="231"/>
      <c r="D16855" s="223"/>
      <c r="E16855" s="227"/>
      <c r="F16855" s="230"/>
      <c r="H16855" s="220"/>
      <c r="I16855" s="223"/>
    </row>
    <row r="16856" spans="1:9">
      <c r="A16856" s="230"/>
      <c r="B16856" s="230"/>
      <c r="C16856" s="231"/>
      <c r="D16856" s="223"/>
      <c r="E16856" s="227"/>
      <c r="F16856" s="230"/>
      <c r="H16856" s="220"/>
      <c r="I16856" s="223"/>
    </row>
    <row r="16857" spans="1:9">
      <c r="A16857" s="230"/>
      <c r="B16857" s="230"/>
      <c r="C16857" s="231"/>
      <c r="D16857" s="223"/>
      <c r="E16857" s="227"/>
      <c r="F16857" s="230"/>
      <c r="H16857" s="220"/>
      <c r="I16857" s="223"/>
    </row>
    <row r="16858" spans="1:9">
      <c r="A16858" s="230"/>
      <c r="B16858" s="230"/>
      <c r="C16858" s="231"/>
      <c r="D16858" s="223"/>
      <c r="E16858" s="227"/>
      <c r="F16858" s="230"/>
      <c r="H16858" s="220"/>
      <c r="I16858" s="223"/>
    </row>
    <row r="16859" spans="1:9">
      <c r="A16859" s="230"/>
      <c r="B16859" s="230"/>
      <c r="C16859" s="231"/>
      <c r="D16859" s="223"/>
      <c r="E16859" s="227"/>
      <c r="F16859" s="230"/>
      <c r="H16859" s="220"/>
      <c r="I16859" s="223"/>
    </row>
    <row r="16860" spans="1:9">
      <c r="A16860" s="230"/>
      <c r="B16860" s="230"/>
      <c r="C16860" s="231"/>
      <c r="D16860" s="223"/>
      <c r="E16860" s="227"/>
      <c r="F16860" s="230"/>
      <c r="H16860" s="220"/>
      <c r="I16860" s="223"/>
    </row>
    <row r="16861" spans="1:9">
      <c r="A16861" s="230"/>
      <c r="B16861" s="230"/>
      <c r="C16861" s="231"/>
      <c r="D16861" s="223"/>
      <c r="E16861" s="227"/>
      <c r="F16861" s="230"/>
      <c r="H16861" s="220"/>
      <c r="I16861" s="223"/>
    </row>
    <row r="16862" spans="1:9">
      <c r="A16862" s="230"/>
      <c r="B16862" s="230"/>
      <c r="C16862" s="231"/>
      <c r="D16862" s="223"/>
      <c r="E16862" s="227"/>
      <c r="F16862" s="230"/>
      <c r="H16862" s="220"/>
      <c r="I16862" s="223"/>
    </row>
    <row r="16863" spans="1:9">
      <c r="A16863" s="230"/>
      <c r="B16863" s="230"/>
      <c r="C16863" s="231"/>
      <c r="D16863" s="223"/>
      <c r="E16863" s="227"/>
      <c r="F16863" s="230"/>
      <c r="H16863" s="220"/>
      <c r="I16863" s="223"/>
    </row>
    <row r="16864" spans="1:9">
      <c r="A16864" s="230"/>
      <c r="B16864" s="230"/>
      <c r="C16864" s="231"/>
      <c r="D16864" s="223"/>
      <c r="E16864" s="227"/>
      <c r="F16864" s="230"/>
      <c r="H16864" s="220"/>
      <c r="I16864" s="223"/>
    </row>
    <row r="16865" spans="1:9">
      <c r="A16865" s="230"/>
      <c r="B16865" s="230"/>
      <c r="C16865" s="231"/>
      <c r="D16865" s="223"/>
      <c r="E16865" s="227"/>
      <c r="F16865" s="230"/>
      <c r="H16865" s="220"/>
      <c r="I16865" s="223"/>
    </row>
    <row r="16866" spans="1:9">
      <c r="A16866" s="230"/>
      <c r="B16866" s="230"/>
      <c r="C16866" s="231"/>
      <c r="D16866" s="223"/>
      <c r="E16866" s="227"/>
      <c r="F16866" s="230"/>
      <c r="H16866" s="220"/>
      <c r="I16866" s="223"/>
    </row>
    <row r="16867" spans="1:9">
      <c r="A16867" s="230"/>
      <c r="B16867" s="230"/>
      <c r="C16867" s="231"/>
      <c r="D16867" s="223"/>
      <c r="E16867" s="227"/>
      <c r="F16867" s="230"/>
      <c r="H16867" s="220"/>
      <c r="I16867" s="223"/>
    </row>
    <row r="16868" spans="1:9">
      <c r="A16868" s="230"/>
      <c r="B16868" s="230"/>
      <c r="C16868" s="231"/>
      <c r="D16868" s="223"/>
      <c r="E16868" s="227"/>
      <c r="F16868" s="230"/>
      <c r="H16868" s="220"/>
      <c r="I16868" s="223"/>
    </row>
    <row r="16869" spans="1:9">
      <c r="A16869" s="230"/>
      <c r="B16869" s="230"/>
      <c r="C16869" s="231"/>
      <c r="D16869" s="223"/>
      <c r="E16869" s="227"/>
      <c r="F16869" s="230"/>
      <c r="H16869" s="220"/>
      <c r="I16869" s="223"/>
    </row>
    <row r="16870" spans="1:9">
      <c r="A16870" s="230"/>
      <c r="B16870" s="230"/>
      <c r="C16870" s="231"/>
      <c r="D16870" s="223"/>
      <c r="E16870" s="227"/>
      <c r="F16870" s="230"/>
      <c r="H16870" s="220"/>
      <c r="I16870" s="223"/>
    </row>
    <row r="16871" spans="1:9">
      <c r="A16871" s="230"/>
      <c r="B16871" s="230"/>
      <c r="C16871" s="231"/>
      <c r="D16871" s="223"/>
      <c r="E16871" s="227"/>
      <c r="F16871" s="230"/>
      <c r="H16871" s="220"/>
      <c r="I16871" s="223"/>
    </row>
    <row r="16872" spans="1:9">
      <c r="A16872" s="230"/>
      <c r="B16872" s="230"/>
      <c r="C16872" s="231"/>
      <c r="D16872" s="223"/>
      <c r="E16872" s="227"/>
      <c r="F16872" s="230"/>
      <c r="H16872" s="220"/>
      <c r="I16872" s="223"/>
    </row>
    <row r="16873" spans="1:9">
      <c r="A16873" s="230"/>
      <c r="B16873" s="230"/>
      <c r="C16873" s="231"/>
      <c r="D16873" s="223"/>
      <c r="E16873" s="227"/>
      <c r="F16873" s="230"/>
      <c r="H16873" s="220"/>
      <c r="I16873" s="223"/>
    </row>
    <row r="16874" spans="1:9">
      <c r="A16874" s="230"/>
      <c r="B16874" s="230"/>
      <c r="C16874" s="231"/>
      <c r="D16874" s="223"/>
      <c r="E16874" s="227"/>
      <c r="F16874" s="230"/>
      <c r="H16874" s="220"/>
      <c r="I16874" s="223"/>
    </row>
    <row r="16875" spans="1:9">
      <c r="A16875" s="230"/>
      <c r="B16875" s="230"/>
      <c r="C16875" s="231"/>
      <c r="D16875" s="223"/>
      <c r="E16875" s="227"/>
      <c r="F16875" s="230"/>
      <c r="H16875" s="220"/>
      <c r="I16875" s="223"/>
    </row>
    <row r="16876" spans="1:9">
      <c r="A16876" s="230"/>
      <c r="B16876" s="230"/>
      <c r="C16876" s="231"/>
      <c r="D16876" s="223"/>
      <c r="E16876" s="227"/>
      <c r="F16876" s="230"/>
      <c r="H16876" s="220"/>
      <c r="I16876" s="223"/>
    </row>
    <row r="16877" spans="1:9">
      <c r="A16877" s="230"/>
      <c r="B16877" s="230"/>
      <c r="C16877" s="231"/>
      <c r="D16877" s="223"/>
      <c r="E16877" s="227"/>
      <c r="F16877" s="230"/>
      <c r="H16877" s="220"/>
      <c r="I16877" s="223"/>
    </row>
    <row r="16878" spans="1:9">
      <c r="A16878" s="230"/>
      <c r="B16878" s="230"/>
      <c r="C16878" s="231"/>
      <c r="D16878" s="223"/>
      <c r="E16878" s="227"/>
      <c r="F16878" s="230"/>
      <c r="H16878" s="220"/>
      <c r="I16878" s="223"/>
    </row>
    <row r="16879" spans="1:9">
      <c r="A16879" s="230"/>
      <c r="B16879" s="230"/>
      <c r="C16879" s="231"/>
      <c r="D16879" s="223"/>
      <c r="E16879" s="227"/>
      <c r="F16879" s="230"/>
      <c r="H16879" s="220"/>
      <c r="I16879" s="223"/>
    </row>
    <row r="16880" spans="1:9">
      <c r="A16880" s="230"/>
      <c r="B16880" s="230"/>
      <c r="C16880" s="231"/>
      <c r="D16880" s="223"/>
      <c r="E16880" s="227"/>
      <c r="F16880" s="230"/>
      <c r="H16880" s="220"/>
      <c r="I16880" s="223"/>
    </row>
    <row r="16881" spans="1:9">
      <c r="A16881" s="230"/>
      <c r="B16881" s="230"/>
      <c r="C16881" s="231"/>
      <c r="D16881" s="223"/>
      <c r="E16881" s="227"/>
      <c r="F16881" s="230"/>
      <c r="H16881" s="220"/>
      <c r="I16881" s="223"/>
    </row>
    <row r="16882" spans="1:9">
      <c r="A16882" s="230"/>
      <c r="B16882" s="230"/>
      <c r="C16882" s="231"/>
      <c r="D16882" s="223"/>
      <c r="E16882" s="227"/>
      <c r="F16882" s="230"/>
      <c r="H16882" s="220"/>
      <c r="I16882" s="223"/>
    </row>
    <row r="16883" spans="1:9">
      <c r="A16883" s="230"/>
      <c r="B16883" s="230"/>
      <c r="C16883" s="231"/>
      <c r="D16883" s="223"/>
      <c r="E16883" s="227"/>
      <c r="F16883" s="230"/>
      <c r="H16883" s="220"/>
      <c r="I16883" s="223"/>
    </row>
    <row r="16884" spans="1:9">
      <c r="A16884" s="230"/>
      <c r="B16884" s="230"/>
      <c r="C16884" s="231"/>
      <c r="D16884" s="223"/>
      <c r="E16884" s="227"/>
      <c r="F16884" s="230"/>
      <c r="H16884" s="220"/>
      <c r="I16884" s="223"/>
    </row>
    <row r="16885" spans="1:9">
      <c r="A16885" s="230"/>
      <c r="B16885" s="230"/>
      <c r="C16885" s="231"/>
      <c r="D16885" s="223"/>
      <c r="E16885" s="227"/>
      <c r="F16885" s="230"/>
      <c r="H16885" s="220"/>
      <c r="I16885" s="223"/>
    </row>
    <row r="16886" spans="1:9">
      <c r="A16886" s="230"/>
      <c r="B16886" s="230"/>
      <c r="C16886" s="231"/>
      <c r="D16886" s="223"/>
      <c r="E16886" s="227"/>
      <c r="F16886" s="230"/>
      <c r="H16886" s="220"/>
      <c r="I16886" s="223"/>
    </row>
    <row r="16887" spans="1:9">
      <c r="A16887" s="230"/>
      <c r="B16887" s="230"/>
      <c r="C16887" s="231"/>
      <c r="D16887" s="223"/>
      <c r="E16887" s="227"/>
      <c r="F16887" s="230"/>
      <c r="H16887" s="220"/>
      <c r="I16887" s="223"/>
    </row>
    <row r="16888" spans="1:9">
      <c r="A16888" s="230"/>
      <c r="B16888" s="230"/>
      <c r="C16888" s="231"/>
      <c r="D16888" s="223"/>
      <c r="E16888" s="227"/>
      <c r="F16888" s="230"/>
      <c r="H16888" s="220"/>
      <c r="I16888" s="223"/>
    </row>
    <row r="16889" spans="1:9">
      <c r="A16889" s="230"/>
      <c r="B16889" s="230"/>
      <c r="C16889" s="231"/>
      <c r="D16889" s="223"/>
      <c r="E16889" s="227"/>
      <c r="F16889" s="230"/>
      <c r="H16889" s="220"/>
      <c r="I16889" s="223"/>
    </row>
    <row r="16890" spans="1:9">
      <c r="A16890" s="230"/>
      <c r="B16890" s="230"/>
      <c r="C16890" s="231"/>
      <c r="D16890" s="223"/>
      <c r="E16890" s="227"/>
      <c r="F16890" s="230"/>
      <c r="H16890" s="220"/>
      <c r="I16890" s="223"/>
    </row>
    <row r="16891" spans="1:9">
      <c r="A16891" s="230"/>
      <c r="B16891" s="230"/>
      <c r="C16891" s="231"/>
      <c r="D16891" s="223"/>
      <c r="E16891" s="227"/>
      <c r="F16891" s="230"/>
      <c r="H16891" s="220"/>
      <c r="I16891" s="223"/>
    </row>
    <row r="16892" spans="1:9">
      <c r="A16892" s="230"/>
      <c r="B16892" s="230"/>
      <c r="C16892" s="231"/>
      <c r="D16892" s="223"/>
      <c r="E16892" s="227"/>
      <c r="F16892" s="230"/>
      <c r="H16892" s="220"/>
      <c r="I16892" s="223"/>
    </row>
    <row r="16893" spans="1:9">
      <c r="A16893" s="230"/>
      <c r="B16893" s="230"/>
      <c r="C16893" s="231"/>
      <c r="D16893" s="223"/>
      <c r="E16893" s="227"/>
      <c r="F16893" s="230"/>
      <c r="H16893" s="220"/>
      <c r="I16893" s="223"/>
    </row>
    <row r="16894" spans="1:9">
      <c r="A16894" s="230"/>
      <c r="B16894" s="230"/>
      <c r="C16894" s="231"/>
      <c r="D16894" s="223"/>
      <c r="E16894" s="227"/>
      <c r="F16894" s="230"/>
      <c r="H16894" s="220"/>
      <c r="I16894" s="223"/>
    </row>
    <row r="16895" spans="1:9">
      <c r="A16895" s="230"/>
      <c r="B16895" s="230"/>
      <c r="C16895" s="231"/>
      <c r="D16895" s="223"/>
      <c r="E16895" s="227"/>
      <c r="F16895" s="230"/>
      <c r="H16895" s="220"/>
      <c r="I16895" s="223"/>
    </row>
    <row r="16896" spans="1:9">
      <c r="A16896" s="230"/>
      <c r="B16896" s="230"/>
      <c r="C16896" s="231"/>
      <c r="D16896" s="223"/>
      <c r="E16896" s="227"/>
      <c r="F16896" s="230"/>
      <c r="H16896" s="220"/>
      <c r="I16896" s="223"/>
    </row>
    <row r="16897" spans="1:9">
      <c r="A16897" s="230"/>
      <c r="B16897" s="230"/>
      <c r="C16897" s="231"/>
      <c r="D16897" s="223"/>
      <c r="E16897" s="227"/>
      <c r="F16897" s="230"/>
      <c r="H16897" s="220"/>
      <c r="I16897" s="223"/>
    </row>
    <row r="16898" spans="1:9">
      <c r="A16898" s="230"/>
      <c r="B16898" s="230"/>
      <c r="C16898" s="231"/>
      <c r="D16898" s="223"/>
      <c r="E16898" s="227"/>
      <c r="F16898" s="230"/>
      <c r="H16898" s="220"/>
      <c r="I16898" s="223"/>
    </row>
    <row r="16899" spans="1:9">
      <c r="A16899" s="230"/>
      <c r="B16899" s="230"/>
      <c r="C16899" s="231"/>
      <c r="D16899" s="223"/>
      <c r="E16899" s="227"/>
      <c r="F16899" s="230"/>
      <c r="H16899" s="220"/>
      <c r="I16899" s="223"/>
    </row>
    <row r="16900" spans="1:9">
      <c r="A16900" s="230"/>
      <c r="B16900" s="230"/>
      <c r="C16900" s="231"/>
      <c r="D16900" s="223"/>
      <c r="E16900" s="227"/>
      <c r="F16900" s="230"/>
      <c r="H16900" s="220"/>
      <c r="I16900" s="223"/>
    </row>
    <row r="16901" spans="1:9">
      <c r="A16901" s="230"/>
      <c r="B16901" s="230"/>
      <c r="C16901" s="231"/>
      <c r="D16901" s="223"/>
      <c r="E16901" s="227"/>
      <c r="F16901" s="230"/>
      <c r="H16901" s="220"/>
      <c r="I16901" s="223"/>
    </row>
    <row r="16902" spans="1:9">
      <c r="A16902" s="230"/>
      <c r="B16902" s="230"/>
      <c r="C16902" s="231"/>
      <c r="D16902" s="223"/>
      <c r="E16902" s="227"/>
      <c r="F16902" s="230"/>
      <c r="H16902" s="220"/>
      <c r="I16902" s="223"/>
    </row>
    <row r="16903" spans="1:9">
      <c r="A16903" s="230"/>
      <c r="B16903" s="230"/>
      <c r="C16903" s="231"/>
      <c r="D16903" s="223"/>
      <c r="E16903" s="227"/>
      <c r="F16903" s="230"/>
      <c r="H16903" s="220"/>
      <c r="I16903" s="223"/>
    </row>
    <row r="16904" spans="1:9">
      <c r="A16904" s="230"/>
      <c r="B16904" s="230"/>
      <c r="C16904" s="231"/>
      <c r="D16904" s="223"/>
      <c r="E16904" s="227"/>
      <c r="F16904" s="230"/>
      <c r="H16904" s="220"/>
      <c r="I16904" s="223"/>
    </row>
    <row r="16905" spans="1:9">
      <c r="A16905" s="230"/>
      <c r="B16905" s="230"/>
      <c r="C16905" s="231"/>
      <c r="D16905" s="223"/>
      <c r="E16905" s="227"/>
      <c r="F16905" s="230"/>
      <c r="H16905" s="220"/>
      <c r="I16905" s="223"/>
    </row>
    <row r="16906" spans="1:9">
      <c r="A16906" s="230"/>
      <c r="B16906" s="230"/>
      <c r="C16906" s="231"/>
      <c r="D16906" s="223"/>
      <c r="E16906" s="227"/>
      <c r="F16906" s="230"/>
      <c r="H16906" s="220"/>
      <c r="I16906" s="223"/>
    </row>
    <row r="16907" spans="1:9">
      <c r="A16907" s="230"/>
      <c r="B16907" s="230"/>
      <c r="C16907" s="231"/>
      <c r="D16907" s="223"/>
      <c r="E16907" s="227"/>
      <c r="F16907" s="230"/>
      <c r="H16907" s="220"/>
      <c r="I16907" s="223"/>
    </row>
    <row r="16908" spans="1:9">
      <c r="A16908" s="230"/>
      <c r="B16908" s="230"/>
      <c r="C16908" s="231"/>
      <c r="D16908" s="223"/>
      <c r="E16908" s="227"/>
      <c r="F16908" s="230"/>
      <c r="H16908" s="220"/>
      <c r="I16908" s="223"/>
    </row>
    <row r="16909" spans="1:9">
      <c r="A16909" s="230"/>
      <c r="B16909" s="230"/>
      <c r="C16909" s="231"/>
      <c r="D16909" s="223"/>
      <c r="E16909" s="227"/>
      <c r="F16909" s="230"/>
      <c r="H16909" s="220"/>
      <c r="I16909" s="223"/>
    </row>
    <row r="16910" spans="1:9">
      <c r="A16910" s="230"/>
      <c r="B16910" s="230"/>
      <c r="C16910" s="231"/>
      <c r="D16910" s="223"/>
      <c r="E16910" s="227"/>
      <c r="F16910" s="230"/>
      <c r="H16910" s="220"/>
      <c r="I16910" s="223"/>
    </row>
    <row r="16911" spans="1:9">
      <c r="A16911" s="230"/>
      <c r="B16911" s="230"/>
      <c r="C16911" s="231"/>
      <c r="D16911" s="223"/>
      <c r="E16911" s="227"/>
      <c r="F16911" s="230"/>
      <c r="H16911" s="220"/>
      <c r="I16911" s="223"/>
    </row>
    <row r="16912" spans="1:9">
      <c r="A16912" s="230"/>
      <c r="B16912" s="230"/>
      <c r="C16912" s="231"/>
      <c r="D16912" s="223"/>
      <c r="E16912" s="227"/>
      <c r="F16912" s="230"/>
      <c r="H16912" s="220"/>
      <c r="I16912" s="223"/>
    </row>
    <row r="16913" spans="1:9">
      <c r="A16913" s="230"/>
      <c r="B16913" s="230"/>
      <c r="C16913" s="231"/>
      <c r="D16913" s="223"/>
      <c r="E16913" s="227"/>
      <c r="F16913" s="230"/>
      <c r="H16913" s="220"/>
      <c r="I16913" s="223"/>
    </row>
    <row r="16914" spans="1:9">
      <c r="A16914" s="230"/>
      <c r="B16914" s="230"/>
      <c r="C16914" s="231"/>
      <c r="D16914" s="223"/>
      <c r="E16914" s="227"/>
      <c r="F16914" s="230"/>
      <c r="H16914" s="220"/>
      <c r="I16914" s="223"/>
    </row>
    <row r="16915" spans="1:9">
      <c r="A16915" s="230"/>
      <c r="B16915" s="230"/>
      <c r="C16915" s="231"/>
      <c r="D16915" s="223"/>
      <c r="E16915" s="227"/>
      <c r="F16915" s="230"/>
      <c r="H16915" s="220"/>
      <c r="I16915" s="223"/>
    </row>
    <row r="16916" spans="1:9">
      <c r="A16916" s="230"/>
      <c r="B16916" s="230"/>
      <c r="C16916" s="231"/>
      <c r="D16916" s="223"/>
      <c r="E16916" s="227"/>
      <c r="F16916" s="230"/>
      <c r="H16916" s="220"/>
      <c r="I16916" s="223"/>
    </row>
    <row r="16917" spans="1:9">
      <c r="A16917" s="230"/>
      <c r="B16917" s="230"/>
      <c r="C16917" s="231"/>
      <c r="D16917" s="223"/>
      <c r="E16917" s="227"/>
      <c r="F16917" s="230"/>
      <c r="H16917" s="220"/>
      <c r="I16917" s="223"/>
    </row>
    <row r="16918" spans="1:9">
      <c r="A16918" s="230"/>
      <c r="B16918" s="230"/>
      <c r="C16918" s="231"/>
      <c r="D16918" s="223"/>
      <c r="E16918" s="227"/>
      <c r="F16918" s="230"/>
      <c r="H16918" s="220"/>
      <c r="I16918" s="223"/>
    </row>
    <row r="16919" spans="1:9">
      <c r="A16919" s="230"/>
      <c r="B16919" s="230"/>
      <c r="C16919" s="231"/>
      <c r="D16919" s="223"/>
      <c r="E16919" s="227"/>
      <c r="F16919" s="230"/>
      <c r="H16919" s="220"/>
      <c r="I16919" s="223"/>
    </row>
    <row r="16920" spans="1:9">
      <c r="A16920" s="230"/>
      <c r="B16920" s="230"/>
      <c r="C16920" s="231"/>
      <c r="D16920" s="223"/>
      <c r="E16920" s="227"/>
      <c r="F16920" s="230"/>
      <c r="H16920" s="220"/>
      <c r="I16920" s="223"/>
    </row>
    <row r="16921" spans="1:9">
      <c r="A16921" s="230"/>
      <c r="B16921" s="230"/>
      <c r="C16921" s="231"/>
      <c r="D16921" s="223"/>
      <c r="E16921" s="227"/>
      <c r="F16921" s="230"/>
      <c r="H16921" s="220"/>
      <c r="I16921" s="223"/>
    </row>
    <row r="16922" spans="1:9">
      <c r="A16922" s="230"/>
      <c r="B16922" s="230"/>
      <c r="C16922" s="231"/>
      <c r="D16922" s="223"/>
      <c r="E16922" s="227"/>
      <c r="F16922" s="230"/>
      <c r="H16922" s="220"/>
      <c r="I16922" s="223"/>
    </row>
    <row r="16923" spans="1:9">
      <c r="A16923" s="230"/>
      <c r="B16923" s="230"/>
      <c r="C16923" s="231"/>
      <c r="D16923" s="223"/>
      <c r="E16923" s="227"/>
      <c r="F16923" s="230"/>
      <c r="H16923" s="220"/>
      <c r="I16923" s="223"/>
    </row>
    <row r="16924" spans="1:9">
      <c r="A16924" s="230"/>
      <c r="B16924" s="230"/>
      <c r="C16924" s="231"/>
      <c r="D16924" s="223"/>
      <c r="E16924" s="227"/>
      <c r="F16924" s="230"/>
      <c r="H16924" s="220"/>
      <c r="I16924" s="223"/>
    </row>
    <row r="16925" spans="1:9">
      <c r="A16925" s="230"/>
      <c r="B16925" s="230"/>
      <c r="C16925" s="231"/>
      <c r="D16925" s="223"/>
      <c r="E16925" s="227"/>
      <c r="F16925" s="230"/>
      <c r="H16925" s="220"/>
      <c r="I16925" s="223"/>
    </row>
    <row r="16926" spans="1:9">
      <c r="A16926" s="230"/>
      <c r="B16926" s="230"/>
      <c r="C16926" s="231"/>
      <c r="D16926" s="223"/>
      <c r="E16926" s="227"/>
      <c r="F16926" s="230"/>
      <c r="H16926" s="220"/>
      <c r="I16926" s="223"/>
    </row>
    <row r="16927" spans="1:9">
      <c r="A16927" s="230"/>
      <c r="B16927" s="230"/>
      <c r="C16927" s="231"/>
      <c r="D16927" s="223"/>
      <c r="E16927" s="227"/>
      <c r="F16927" s="230"/>
      <c r="H16927" s="220"/>
      <c r="I16927" s="223"/>
    </row>
    <row r="16928" spans="1:9">
      <c r="A16928" s="230"/>
      <c r="B16928" s="230"/>
      <c r="C16928" s="231"/>
      <c r="D16928" s="223"/>
      <c r="E16928" s="227"/>
      <c r="F16928" s="230"/>
      <c r="H16928" s="220"/>
      <c r="I16928" s="223"/>
    </row>
    <row r="16929" spans="1:9">
      <c r="A16929" s="230"/>
      <c r="B16929" s="230"/>
      <c r="C16929" s="231"/>
      <c r="D16929" s="223"/>
      <c r="E16929" s="227"/>
      <c r="F16929" s="230"/>
      <c r="H16929" s="220"/>
      <c r="I16929" s="223"/>
    </row>
    <row r="16930" spans="1:9">
      <c r="A16930" s="230"/>
      <c r="B16930" s="230"/>
      <c r="C16930" s="231"/>
      <c r="D16930" s="223"/>
      <c r="E16930" s="227"/>
      <c r="F16930" s="230"/>
      <c r="H16930" s="220"/>
      <c r="I16930" s="223"/>
    </row>
    <row r="16931" spans="1:9">
      <c r="A16931" s="230"/>
      <c r="B16931" s="230"/>
      <c r="C16931" s="231"/>
      <c r="D16931" s="223"/>
      <c r="E16931" s="227"/>
      <c r="F16931" s="230"/>
      <c r="H16931" s="220"/>
      <c r="I16931" s="223"/>
    </row>
    <row r="16932" spans="1:9">
      <c r="A16932" s="230"/>
      <c r="B16932" s="230"/>
      <c r="C16932" s="231"/>
      <c r="D16932" s="223"/>
      <c r="E16932" s="227"/>
      <c r="F16932" s="230"/>
      <c r="H16932" s="220"/>
      <c r="I16932" s="223"/>
    </row>
    <row r="16933" spans="1:9">
      <c r="A16933" s="230"/>
      <c r="B16933" s="230"/>
      <c r="C16933" s="231"/>
      <c r="D16933" s="223"/>
      <c r="E16933" s="227"/>
      <c r="F16933" s="230"/>
      <c r="H16933" s="220"/>
      <c r="I16933" s="223"/>
    </row>
    <row r="16934" spans="1:9">
      <c r="A16934" s="230"/>
      <c r="B16934" s="230"/>
      <c r="C16934" s="231"/>
      <c r="D16934" s="223"/>
      <c r="E16934" s="227"/>
      <c r="F16934" s="230"/>
      <c r="H16934" s="220"/>
      <c r="I16934" s="223"/>
    </row>
    <row r="16935" spans="1:9">
      <c r="A16935" s="230"/>
      <c r="B16935" s="230"/>
      <c r="C16935" s="231"/>
      <c r="D16935" s="223"/>
      <c r="E16935" s="227"/>
      <c r="F16935" s="230"/>
      <c r="H16935" s="220"/>
      <c r="I16935" s="223"/>
    </row>
    <row r="16936" spans="1:9">
      <c r="A16936" s="230"/>
      <c r="B16936" s="230"/>
      <c r="C16936" s="231"/>
      <c r="D16936" s="223"/>
      <c r="E16936" s="227"/>
      <c r="F16936" s="230"/>
      <c r="H16936" s="220"/>
      <c r="I16936" s="223"/>
    </row>
    <row r="16937" spans="1:9">
      <c r="A16937" s="230"/>
      <c r="B16937" s="230"/>
      <c r="C16937" s="231"/>
      <c r="D16937" s="223"/>
      <c r="E16937" s="227"/>
      <c r="F16937" s="230"/>
      <c r="H16937" s="220"/>
      <c r="I16937" s="223"/>
    </row>
    <row r="16938" spans="1:9">
      <c r="A16938" s="230"/>
      <c r="B16938" s="230"/>
      <c r="C16938" s="231"/>
      <c r="D16938" s="223"/>
      <c r="E16938" s="227"/>
      <c r="F16938" s="230"/>
      <c r="H16938" s="220"/>
      <c r="I16938" s="223"/>
    </row>
    <row r="16939" spans="1:9">
      <c r="A16939" s="230"/>
      <c r="B16939" s="230"/>
      <c r="C16939" s="231"/>
      <c r="D16939" s="223"/>
      <c r="E16939" s="227"/>
      <c r="F16939" s="230"/>
      <c r="H16939" s="220"/>
      <c r="I16939" s="223"/>
    </row>
    <row r="16940" spans="1:9">
      <c r="A16940" s="230"/>
      <c r="B16940" s="230"/>
      <c r="C16940" s="231"/>
      <c r="D16940" s="223"/>
      <c r="E16940" s="227"/>
      <c r="F16940" s="230"/>
      <c r="H16940" s="220"/>
      <c r="I16940" s="223"/>
    </row>
    <row r="16941" spans="1:9">
      <c r="A16941" s="230"/>
      <c r="B16941" s="230"/>
      <c r="C16941" s="231"/>
      <c r="D16941" s="223"/>
      <c r="E16941" s="227"/>
      <c r="F16941" s="230"/>
      <c r="H16941" s="220"/>
      <c r="I16941" s="223"/>
    </row>
    <row r="16942" spans="1:9">
      <c r="A16942" s="230"/>
      <c r="B16942" s="230"/>
      <c r="C16942" s="231"/>
      <c r="D16942" s="223"/>
      <c r="E16942" s="227"/>
      <c r="F16942" s="230"/>
      <c r="H16942" s="220"/>
      <c r="I16942" s="223"/>
    </row>
    <row r="16943" spans="1:9">
      <c r="A16943" s="230"/>
      <c r="B16943" s="230"/>
      <c r="C16943" s="231"/>
      <c r="D16943" s="223"/>
      <c r="E16943" s="227"/>
      <c r="F16943" s="230"/>
      <c r="H16943" s="220"/>
      <c r="I16943" s="223"/>
    </row>
    <row r="16944" spans="1:9">
      <c r="A16944" s="230"/>
      <c r="B16944" s="230"/>
      <c r="C16944" s="231"/>
      <c r="D16944" s="223"/>
      <c r="E16944" s="227"/>
      <c r="F16944" s="230"/>
      <c r="H16944" s="220"/>
      <c r="I16944" s="223"/>
    </row>
    <row r="16945" spans="1:9">
      <c r="A16945" s="230"/>
      <c r="B16945" s="230"/>
      <c r="C16945" s="231"/>
      <c r="D16945" s="223"/>
      <c r="E16945" s="227"/>
      <c r="F16945" s="230"/>
      <c r="H16945" s="220"/>
      <c r="I16945" s="223"/>
    </row>
    <row r="16946" spans="1:9">
      <c r="A16946" s="230"/>
      <c r="B16946" s="230"/>
      <c r="C16946" s="231"/>
      <c r="D16946" s="223"/>
      <c r="E16946" s="227"/>
      <c r="F16946" s="230"/>
      <c r="H16946" s="220"/>
      <c r="I16946" s="223"/>
    </row>
    <row r="16947" spans="1:9">
      <c r="A16947" s="230"/>
      <c r="B16947" s="230"/>
      <c r="C16947" s="231"/>
      <c r="D16947" s="223"/>
      <c r="E16947" s="227"/>
      <c r="F16947" s="230"/>
      <c r="H16947" s="220"/>
      <c r="I16947" s="223"/>
    </row>
    <row r="16948" spans="1:9">
      <c r="A16948" s="230"/>
      <c r="B16948" s="230"/>
      <c r="C16948" s="231"/>
      <c r="D16948" s="223"/>
      <c r="E16948" s="227"/>
      <c r="F16948" s="230"/>
      <c r="H16948" s="220"/>
      <c r="I16948" s="223"/>
    </row>
    <row r="16949" spans="1:9">
      <c r="A16949" s="230"/>
      <c r="B16949" s="230"/>
      <c r="C16949" s="231"/>
      <c r="D16949" s="223"/>
      <c r="E16949" s="227"/>
      <c r="F16949" s="230"/>
      <c r="H16949" s="220"/>
      <c r="I16949" s="223"/>
    </row>
    <row r="16950" spans="1:9">
      <c r="A16950" s="230"/>
      <c r="B16950" s="230"/>
      <c r="C16950" s="231"/>
      <c r="D16950" s="223"/>
      <c r="E16950" s="227"/>
      <c r="F16950" s="230"/>
      <c r="H16950" s="220"/>
      <c r="I16950" s="223"/>
    </row>
    <row r="16951" spans="1:9">
      <c r="A16951" s="230"/>
      <c r="B16951" s="230"/>
      <c r="C16951" s="231"/>
      <c r="D16951" s="223"/>
      <c r="E16951" s="227"/>
      <c r="F16951" s="230"/>
      <c r="H16951" s="220"/>
      <c r="I16951" s="223"/>
    </row>
    <row r="16952" spans="1:9">
      <c r="A16952" s="230"/>
      <c r="B16952" s="230"/>
      <c r="C16952" s="231"/>
      <c r="D16952" s="223"/>
      <c r="E16952" s="227"/>
      <c r="F16952" s="230"/>
      <c r="H16952" s="220"/>
      <c r="I16952" s="223"/>
    </row>
    <row r="16953" spans="1:9">
      <c r="A16953" s="230"/>
      <c r="B16953" s="230"/>
      <c r="C16953" s="231"/>
      <c r="D16953" s="223"/>
      <c r="E16953" s="227"/>
      <c r="F16953" s="230"/>
      <c r="H16953" s="220"/>
      <c r="I16953" s="223"/>
    </row>
    <row r="16954" spans="1:9">
      <c r="A16954" s="230"/>
      <c r="B16954" s="230"/>
      <c r="C16954" s="231"/>
      <c r="D16954" s="223"/>
      <c r="E16954" s="227"/>
      <c r="F16954" s="230"/>
      <c r="H16954" s="220"/>
      <c r="I16954" s="223"/>
    </row>
    <row r="16955" spans="1:9">
      <c r="A16955" s="230"/>
      <c r="B16955" s="230"/>
      <c r="C16955" s="231"/>
      <c r="D16955" s="223"/>
      <c r="E16955" s="227"/>
      <c r="F16955" s="230"/>
      <c r="H16955" s="220"/>
      <c r="I16955" s="223"/>
    </row>
    <row r="16956" spans="1:9">
      <c r="A16956" s="230"/>
      <c r="B16956" s="230"/>
      <c r="C16956" s="231"/>
      <c r="D16956" s="223"/>
      <c r="E16956" s="227"/>
      <c r="F16956" s="230"/>
      <c r="H16956" s="220"/>
      <c r="I16956" s="223"/>
    </row>
    <row r="16957" spans="1:9">
      <c r="A16957" s="230"/>
      <c r="B16957" s="230"/>
      <c r="C16957" s="231"/>
      <c r="D16957" s="223"/>
      <c r="E16957" s="227"/>
      <c r="F16957" s="230"/>
      <c r="H16957" s="220"/>
      <c r="I16957" s="223"/>
    </row>
    <row r="16958" spans="1:9">
      <c r="A16958" s="230"/>
      <c r="B16958" s="230"/>
      <c r="C16958" s="231"/>
      <c r="D16958" s="223"/>
      <c r="E16958" s="227"/>
      <c r="F16958" s="230"/>
      <c r="H16958" s="220"/>
      <c r="I16958" s="223"/>
    </row>
    <row r="16959" spans="1:9">
      <c r="A16959" s="230"/>
      <c r="B16959" s="230"/>
      <c r="C16959" s="231"/>
      <c r="D16959" s="223"/>
      <c r="E16959" s="227"/>
      <c r="F16959" s="230"/>
      <c r="H16959" s="220"/>
      <c r="I16959" s="223"/>
    </row>
    <row r="16960" spans="1:9">
      <c r="A16960" s="230"/>
      <c r="B16960" s="230"/>
      <c r="C16960" s="231"/>
      <c r="D16960" s="223"/>
      <c r="E16960" s="227"/>
      <c r="F16960" s="230"/>
      <c r="H16960" s="220"/>
      <c r="I16960" s="223"/>
    </row>
    <row r="16961" spans="1:9">
      <c r="A16961" s="230"/>
      <c r="B16961" s="230"/>
      <c r="C16961" s="231"/>
      <c r="D16961" s="223"/>
      <c r="E16961" s="227"/>
      <c r="F16961" s="230"/>
      <c r="H16961" s="220"/>
      <c r="I16961" s="223"/>
    </row>
    <row r="16962" spans="1:9">
      <c r="A16962" s="230"/>
      <c r="B16962" s="230"/>
      <c r="C16962" s="231"/>
      <c r="D16962" s="223"/>
      <c r="E16962" s="227"/>
      <c r="F16962" s="230"/>
      <c r="H16962" s="220"/>
      <c r="I16962" s="223"/>
    </row>
    <row r="16963" spans="1:9">
      <c r="A16963" s="230"/>
      <c r="B16963" s="230"/>
      <c r="C16963" s="231"/>
      <c r="D16963" s="223"/>
      <c r="E16963" s="227"/>
      <c r="F16963" s="230"/>
      <c r="H16963" s="220"/>
      <c r="I16963" s="223"/>
    </row>
    <row r="16964" spans="1:9">
      <c r="A16964" s="230"/>
      <c r="B16964" s="230"/>
      <c r="C16964" s="231"/>
      <c r="D16964" s="223"/>
      <c r="E16964" s="227"/>
      <c r="F16964" s="230"/>
      <c r="H16964" s="220"/>
      <c r="I16964" s="223"/>
    </row>
    <row r="16965" spans="1:9">
      <c r="A16965" s="230"/>
      <c r="B16965" s="230"/>
      <c r="C16965" s="231"/>
      <c r="D16965" s="223"/>
      <c r="E16965" s="227"/>
      <c r="F16965" s="230"/>
      <c r="H16965" s="220"/>
      <c r="I16965" s="223"/>
    </row>
    <row r="16966" spans="1:9">
      <c r="A16966" s="230"/>
      <c r="B16966" s="230"/>
      <c r="C16966" s="231"/>
      <c r="D16966" s="223"/>
      <c r="E16966" s="227"/>
      <c r="F16966" s="230"/>
      <c r="H16966" s="220"/>
      <c r="I16966" s="223"/>
    </row>
    <row r="16967" spans="1:9">
      <c r="A16967" s="230"/>
      <c r="B16967" s="230"/>
      <c r="C16967" s="231"/>
      <c r="D16967" s="223"/>
      <c r="E16967" s="227"/>
      <c r="F16967" s="230"/>
      <c r="H16967" s="220"/>
      <c r="I16967" s="223"/>
    </row>
    <row r="16968" spans="1:9">
      <c r="A16968" s="230"/>
      <c r="B16968" s="230"/>
      <c r="C16968" s="231"/>
      <c r="D16968" s="223"/>
      <c r="E16968" s="227"/>
      <c r="F16968" s="230"/>
      <c r="H16968" s="220"/>
      <c r="I16968" s="223"/>
    </row>
    <row r="16969" spans="1:9">
      <c r="A16969" s="230"/>
      <c r="B16969" s="230"/>
      <c r="C16969" s="231"/>
      <c r="D16969" s="223"/>
      <c r="E16969" s="227"/>
      <c r="F16969" s="230"/>
      <c r="H16969" s="220"/>
      <c r="I16969" s="223"/>
    </row>
    <row r="16970" spans="1:9">
      <c r="A16970" s="230"/>
      <c r="B16970" s="230"/>
      <c r="C16970" s="231"/>
      <c r="D16970" s="223"/>
      <c r="E16970" s="227"/>
      <c r="F16970" s="230"/>
      <c r="H16970" s="220"/>
      <c r="I16970" s="223"/>
    </row>
    <row r="16971" spans="1:9">
      <c r="A16971" s="230"/>
      <c r="B16971" s="230"/>
      <c r="C16971" s="231"/>
      <c r="D16971" s="223"/>
      <c r="E16971" s="227"/>
      <c r="F16971" s="230"/>
      <c r="H16971" s="220"/>
      <c r="I16971" s="223"/>
    </row>
    <row r="16972" spans="1:9">
      <c r="A16972" s="230"/>
      <c r="B16972" s="230"/>
      <c r="C16972" s="231"/>
      <c r="D16972" s="223"/>
      <c r="E16972" s="227"/>
      <c r="F16972" s="230"/>
      <c r="H16972" s="220"/>
      <c r="I16972" s="223"/>
    </row>
    <row r="16973" spans="1:9">
      <c r="A16973" s="230"/>
      <c r="B16973" s="230"/>
      <c r="C16973" s="231"/>
      <c r="D16973" s="223"/>
      <c r="E16973" s="227"/>
      <c r="F16973" s="230"/>
      <c r="H16973" s="220"/>
      <c r="I16973" s="223"/>
    </row>
    <row r="16974" spans="1:9">
      <c r="A16974" s="230"/>
      <c r="B16974" s="230"/>
      <c r="C16974" s="231"/>
      <c r="D16974" s="223"/>
      <c r="E16974" s="227"/>
      <c r="F16974" s="230"/>
      <c r="H16974" s="220"/>
      <c r="I16974" s="223"/>
    </row>
    <row r="16975" spans="1:9">
      <c r="A16975" s="230"/>
      <c r="B16975" s="230"/>
      <c r="C16975" s="231"/>
      <c r="D16975" s="223"/>
      <c r="E16975" s="227"/>
      <c r="F16975" s="230"/>
      <c r="H16975" s="220"/>
      <c r="I16975" s="223"/>
    </row>
    <row r="16976" spans="1:9">
      <c r="A16976" s="230"/>
      <c r="B16976" s="230"/>
      <c r="C16976" s="231"/>
      <c r="D16976" s="223"/>
      <c r="E16976" s="227"/>
      <c r="F16976" s="230"/>
      <c r="H16976" s="220"/>
      <c r="I16976" s="223"/>
    </row>
    <row r="16977" spans="1:9">
      <c r="A16977" s="230"/>
      <c r="B16977" s="230"/>
      <c r="C16977" s="231"/>
      <c r="D16977" s="223"/>
      <c r="E16977" s="227"/>
      <c r="F16977" s="230"/>
      <c r="H16977" s="220"/>
      <c r="I16977" s="223"/>
    </row>
    <row r="16978" spans="1:9">
      <c r="A16978" s="230"/>
      <c r="B16978" s="230"/>
      <c r="C16978" s="231"/>
      <c r="D16978" s="223"/>
      <c r="E16978" s="227"/>
      <c r="F16978" s="230"/>
      <c r="H16978" s="220"/>
      <c r="I16978" s="223"/>
    </row>
    <row r="16979" spans="1:9">
      <c r="A16979" s="230"/>
      <c r="B16979" s="230"/>
      <c r="C16979" s="231"/>
      <c r="D16979" s="223"/>
      <c r="E16979" s="227"/>
      <c r="F16979" s="230"/>
      <c r="H16979" s="220"/>
      <c r="I16979" s="223"/>
    </row>
    <row r="16980" spans="1:9">
      <c r="A16980" s="230"/>
      <c r="B16980" s="230"/>
      <c r="C16980" s="231"/>
      <c r="D16980" s="223"/>
      <c r="E16980" s="227"/>
      <c r="F16980" s="230"/>
      <c r="H16980" s="220"/>
      <c r="I16980" s="223"/>
    </row>
    <row r="16981" spans="1:9">
      <c r="A16981" s="230"/>
      <c r="B16981" s="230"/>
      <c r="C16981" s="231"/>
      <c r="D16981" s="223"/>
      <c r="E16981" s="227"/>
      <c r="F16981" s="230"/>
      <c r="H16981" s="220"/>
      <c r="I16981" s="223"/>
    </row>
    <row r="16982" spans="1:9">
      <c r="A16982" s="230"/>
      <c r="B16982" s="230"/>
      <c r="C16982" s="231"/>
      <c r="D16982" s="223"/>
      <c r="E16982" s="227"/>
      <c r="F16982" s="230"/>
      <c r="H16982" s="220"/>
      <c r="I16982" s="223"/>
    </row>
    <row r="16983" spans="1:9">
      <c r="A16983" s="230"/>
      <c r="B16983" s="230"/>
      <c r="C16983" s="231"/>
      <c r="D16983" s="223"/>
      <c r="E16983" s="227"/>
      <c r="F16983" s="230"/>
      <c r="H16983" s="220"/>
      <c r="I16983" s="223"/>
    </row>
    <row r="16984" spans="1:9">
      <c r="A16984" s="230"/>
      <c r="B16984" s="230"/>
      <c r="C16984" s="231"/>
      <c r="D16984" s="223"/>
      <c r="E16984" s="227"/>
      <c r="F16984" s="230"/>
      <c r="H16984" s="220"/>
      <c r="I16984" s="223"/>
    </row>
    <row r="16985" spans="1:9">
      <c r="A16985" s="230"/>
      <c r="B16985" s="230"/>
      <c r="C16985" s="231"/>
      <c r="D16985" s="223"/>
      <c r="E16985" s="227"/>
      <c r="F16985" s="230"/>
      <c r="H16985" s="220"/>
      <c r="I16985" s="223"/>
    </row>
    <row r="16986" spans="1:9">
      <c r="A16986" s="230"/>
      <c r="B16986" s="230"/>
      <c r="C16986" s="231"/>
      <c r="D16986" s="223"/>
      <c r="E16986" s="227"/>
      <c r="F16986" s="230"/>
      <c r="H16986" s="220"/>
      <c r="I16986" s="223"/>
    </row>
    <row r="16987" spans="1:9">
      <c r="A16987" s="230"/>
      <c r="B16987" s="230"/>
      <c r="C16987" s="231"/>
      <c r="D16987" s="223"/>
      <c r="E16987" s="227"/>
      <c r="F16987" s="230"/>
      <c r="H16987" s="220"/>
      <c r="I16987" s="223"/>
    </row>
    <row r="16988" spans="1:9">
      <c r="A16988" s="230"/>
      <c r="B16988" s="230"/>
      <c r="C16988" s="231"/>
      <c r="D16988" s="223"/>
      <c r="E16988" s="227"/>
      <c r="F16988" s="230"/>
      <c r="H16988" s="220"/>
      <c r="I16988" s="223"/>
    </row>
    <row r="16989" spans="1:9">
      <c r="A16989" s="230"/>
      <c r="B16989" s="230"/>
      <c r="C16989" s="231"/>
      <c r="D16989" s="223"/>
      <c r="E16989" s="227"/>
      <c r="F16989" s="230"/>
      <c r="H16989" s="220"/>
      <c r="I16989" s="223"/>
    </row>
    <row r="16990" spans="1:9">
      <c r="A16990" s="230"/>
      <c r="B16990" s="230"/>
      <c r="C16990" s="231"/>
      <c r="D16990" s="223"/>
      <c r="E16990" s="227"/>
      <c r="F16990" s="230"/>
      <c r="H16990" s="220"/>
      <c r="I16990" s="223"/>
    </row>
    <row r="16991" spans="1:9">
      <c r="A16991" s="230"/>
      <c r="B16991" s="230"/>
      <c r="C16991" s="231"/>
      <c r="D16991" s="223"/>
      <c r="E16991" s="227"/>
      <c r="F16991" s="230"/>
      <c r="H16991" s="220"/>
      <c r="I16991" s="223"/>
    </row>
    <row r="16992" spans="1:9">
      <c r="A16992" s="230"/>
      <c r="B16992" s="230"/>
      <c r="C16992" s="231"/>
      <c r="D16992" s="223"/>
      <c r="E16992" s="227"/>
      <c r="F16992" s="230"/>
      <c r="H16992" s="220"/>
      <c r="I16992" s="223"/>
    </row>
    <row r="16993" spans="1:9">
      <c r="A16993" s="230"/>
      <c r="B16993" s="230"/>
      <c r="C16993" s="231"/>
      <c r="D16993" s="223"/>
      <c r="E16993" s="227"/>
      <c r="F16993" s="230"/>
      <c r="H16993" s="220"/>
      <c r="I16993" s="223"/>
    </row>
    <row r="16994" spans="1:9">
      <c r="A16994" s="230"/>
      <c r="B16994" s="230"/>
      <c r="C16994" s="231"/>
      <c r="D16994" s="223"/>
      <c r="E16994" s="227"/>
      <c r="F16994" s="230"/>
      <c r="H16994" s="220"/>
      <c r="I16994" s="223"/>
    </row>
    <row r="16995" spans="1:9">
      <c r="A16995" s="230"/>
      <c r="B16995" s="230"/>
      <c r="C16995" s="231"/>
      <c r="D16995" s="223"/>
      <c r="E16995" s="227"/>
      <c r="F16995" s="230"/>
      <c r="H16995" s="220"/>
      <c r="I16995" s="223"/>
    </row>
    <row r="16996" spans="1:9">
      <c r="A16996" s="230"/>
      <c r="B16996" s="230"/>
      <c r="C16996" s="231"/>
      <c r="D16996" s="223"/>
      <c r="E16996" s="227"/>
      <c r="F16996" s="230"/>
      <c r="H16996" s="220"/>
      <c r="I16996" s="223"/>
    </row>
    <row r="16997" spans="1:9">
      <c r="A16997" s="230"/>
      <c r="B16997" s="230"/>
      <c r="C16997" s="231"/>
      <c r="D16997" s="223"/>
      <c r="E16997" s="227"/>
      <c r="F16997" s="230"/>
      <c r="H16997" s="220"/>
      <c r="I16997" s="223"/>
    </row>
    <row r="16998" spans="1:9">
      <c r="A16998" s="230"/>
      <c r="B16998" s="230"/>
      <c r="C16998" s="231"/>
      <c r="D16998" s="223"/>
      <c r="E16998" s="227"/>
      <c r="F16998" s="230"/>
      <c r="H16998" s="220"/>
      <c r="I16998" s="223"/>
    </row>
    <row r="16999" spans="1:9">
      <c r="A16999" s="230"/>
      <c r="B16999" s="230"/>
      <c r="C16999" s="231"/>
      <c r="D16999" s="223"/>
      <c r="E16999" s="227"/>
      <c r="F16999" s="230"/>
      <c r="H16999" s="220"/>
      <c r="I16999" s="223"/>
    </row>
    <row r="17000" spans="1:9">
      <c r="A17000" s="230"/>
      <c r="B17000" s="230"/>
      <c r="C17000" s="231"/>
      <c r="D17000" s="223"/>
      <c r="E17000" s="227"/>
      <c r="F17000" s="230"/>
      <c r="H17000" s="220"/>
      <c r="I17000" s="223"/>
    </row>
    <row r="17001" spans="1:9">
      <c r="A17001" s="230"/>
      <c r="B17001" s="230"/>
      <c r="C17001" s="231"/>
      <c r="D17001" s="223"/>
      <c r="E17001" s="227"/>
      <c r="F17001" s="230"/>
      <c r="H17001" s="220"/>
      <c r="I17001" s="223"/>
    </row>
    <row r="17002" spans="1:9">
      <c r="A17002" s="230"/>
      <c r="B17002" s="230"/>
      <c r="C17002" s="231"/>
      <c r="D17002" s="223"/>
      <c r="E17002" s="227"/>
      <c r="F17002" s="230"/>
      <c r="H17002" s="220"/>
      <c r="I17002" s="223"/>
    </row>
    <row r="17003" spans="1:9">
      <c r="A17003" s="230"/>
      <c r="B17003" s="230"/>
      <c r="C17003" s="231"/>
      <c r="D17003" s="223"/>
      <c r="E17003" s="227"/>
      <c r="F17003" s="230"/>
      <c r="H17003" s="220"/>
      <c r="I17003" s="223"/>
    </row>
    <row r="17004" spans="1:9">
      <c r="A17004" s="230"/>
      <c r="B17004" s="230"/>
      <c r="C17004" s="231"/>
      <c r="D17004" s="223"/>
      <c r="E17004" s="227"/>
      <c r="F17004" s="230"/>
      <c r="H17004" s="220"/>
      <c r="I17004" s="223"/>
    </row>
    <row r="17005" spans="1:9">
      <c r="A17005" s="230"/>
      <c r="B17005" s="230"/>
      <c r="C17005" s="231"/>
      <c r="D17005" s="223"/>
      <c r="E17005" s="227"/>
      <c r="F17005" s="230"/>
      <c r="H17005" s="220"/>
      <c r="I17005" s="223"/>
    </row>
    <row r="17006" spans="1:9">
      <c r="A17006" s="230"/>
      <c r="B17006" s="230"/>
      <c r="C17006" s="231"/>
      <c r="D17006" s="223"/>
      <c r="E17006" s="227"/>
      <c r="F17006" s="230"/>
      <c r="H17006" s="220"/>
      <c r="I17006" s="223"/>
    </row>
    <row r="17007" spans="1:9">
      <c r="A17007" s="230"/>
      <c r="B17007" s="230"/>
      <c r="C17007" s="231"/>
      <c r="D17007" s="223"/>
      <c r="E17007" s="227"/>
      <c r="F17007" s="230"/>
      <c r="H17007" s="220"/>
      <c r="I17007" s="223"/>
    </row>
    <row r="17008" spans="1:9">
      <c r="A17008" s="230"/>
      <c r="B17008" s="230"/>
      <c r="C17008" s="231"/>
      <c r="D17008" s="223"/>
      <c r="E17008" s="227"/>
      <c r="F17008" s="230"/>
      <c r="H17008" s="220"/>
      <c r="I17008" s="223"/>
    </row>
    <row r="17009" spans="1:9">
      <c r="A17009" s="230"/>
      <c r="B17009" s="230"/>
      <c r="C17009" s="231"/>
      <c r="D17009" s="223"/>
      <c r="E17009" s="227"/>
      <c r="F17009" s="230"/>
      <c r="H17009" s="220"/>
      <c r="I17009" s="223"/>
    </row>
    <row r="17010" spans="1:9">
      <c r="A17010" s="230"/>
      <c r="B17010" s="230"/>
      <c r="C17010" s="231"/>
      <c r="D17010" s="223"/>
      <c r="E17010" s="227"/>
      <c r="F17010" s="230"/>
      <c r="H17010" s="220"/>
      <c r="I17010" s="223"/>
    </row>
    <row r="17011" spans="1:9">
      <c r="A17011" s="230"/>
      <c r="B17011" s="230"/>
      <c r="C17011" s="231"/>
      <c r="D17011" s="223"/>
      <c r="E17011" s="227"/>
      <c r="F17011" s="230"/>
      <c r="H17011" s="220"/>
      <c r="I17011" s="223"/>
    </row>
    <row r="17012" spans="1:9">
      <c r="A17012" s="230"/>
      <c r="B17012" s="230"/>
      <c r="C17012" s="231"/>
      <c r="D17012" s="223"/>
      <c r="E17012" s="227"/>
      <c r="F17012" s="230"/>
      <c r="H17012" s="220"/>
      <c r="I17012" s="223"/>
    </row>
    <row r="17013" spans="1:9">
      <c r="A17013" s="230"/>
      <c r="B17013" s="230"/>
      <c r="C17013" s="231"/>
      <c r="D17013" s="223"/>
      <c r="E17013" s="227"/>
      <c r="F17013" s="230"/>
      <c r="H17013" s="220"/>
      <c r="I17013" s="223"/>
    </row>
    <row r="17014" spans="1:9">
      <c r="A17014" s="230"/>
      <c r="B17014" s="230"/>
      <c r="C17014" s="231"/>
      <c r="D17014" s="223"/>
      <c r="E17014" s="227"/>
      <c r="F17014" s="230"/>
      <c r="H17014" s="220"/>
      <c r="I17014" s="223"/>
    </row>
    <row r="17015" spans="1:9">
      <c r="A17015" s="230"/>
      <c r="B17015" s="230"/>
      <c r="C17015" s="231"/>
      <c r="D17015" s="223"/>
      <c r="E17015" s="227"/>
      <c r="F17015" s="230"/>
      <c r="H17015" s="220"/>
      <c r="I17015" s="223"/>
    </row>
    <row r="17016" spans="1:9">
      <c r="A17016" s="230"/>
      <c r="B17016" s="230"/>
      <c r="C17016" s="231"/>
      <c r="D17016" s="223"/>
      <c r="E17016" s="227"/>
      <c r="F17016" s="230"/>
      <c r="H17016" s="220"/>
      <c r="I17016" s="223"/>
    </row>
    <row r="17017" spans="1:9">
      <c r="A17017" s="230"/>
      <c r="B17017" s="230"/>
      <c r="C17017" s="231"/>
      <c r="D17017" s="223"/>
      <c r="E17017" s="227"/>
      <c r="F17017" s="230"/>
      <c r="H17017" s="220"/>
      <c r="I17017" s="223"/>
    </row>
    <row r="17018" spans="1:9">
      <c r="A17018" s="230"/>
      <c r="B17018" s="230"/>
      <c r="C17018" s="231"/>
      <c r="D17018" s="223"/>
      <c r="E17018" s="227"/>
      <c r="F17018" s="230"/>
      <c r="H17018" s="220"/>
      <c r="I17018" s="223"/>
    </row>
    <row r="17019" spans="1:9">
      <c r="A17019" s="230"/>
      <c r="B17019" s="230"/>
      <c r="C17019" s="231"/>
      <c r="D17019" s="223"/>
      <c r="E17019" s="227"/>
      <c r="F17019" s="230"/>
      <c r="H17019" s="220"/>
      <c r="I17019" s="223"/>
    </row>
    <row r="17020" spans="1:9">
      <c r="A17020" s="230"/>
      <c r="B17020" s="230"/>
      <c r="C17020" s="231"/>
      <c r="D17020" s="223"/>
      <c r="E17020" s="227"/>
      <c r="F17020" s="230"/>
      <c r="H17020" s="220"/>
      <c r="I17020" s="223"/>
    </row>
    <row r="17021" spans="1:9">
      <c r="A17021" s="230"/>
      <c r="B17021" s="230"/>
      <c r="C17021" s="231"/>
      <c r="D17021" s="223"/>
      <c r="E17021" s="227"/>
      <c r="F17021" s="230"/>
      <c r="H17021" s="220"/>
      <c r="I17021" s="223"/>
    </row>
    <row r="17022" spans="1:9">
      <c r="A17022" s="230"/>
      <c r="B17022" s="230"/>
      <c r="C17022" s="231"/>
      <c r="D17022" s="223"/>
      <c r="E17022" s="227"/>
      <c r="F17022" s="230"/>
      <c r="H17022" s="220"/>
      <c r="I17022" s="223"/>
    </row>
    <row r="17023" spans="1:9">
      <c r="A17023" s="230"/>
      <c r="B17023" s="230"/>
      <c r="C17023" s="231"/>
      <c r="D17023" s="223"/>
      <c r="E17023" s="227"/>
      <c r="F17023" s="230"/>
      <c r="H17023" s="220"/>
      <c r="I17023" s="223"/>
    </row>
    <row r="17024" spans="1:9">
      <c r="A17024" s="230"/>
      <c r="B17024" s="230"/>
      <c r="C17024" s="231"/>
      <c r="D17024" s="223"/>
      <c r="E17024" s="227"/>
      <c r="F17024" s="230"/>
      <c r="H17024" s="220"/>
      <c r="I17024" s="223"/>
    </row>
    <row r="17025" spans="1:9">
      <c r="A17025" s="230"/>
      <c r="B17025" s="230"/>
      <c r="C17025" s="231"/>
      <c r="D17025" s="223"/>
      <c r="E17025" s="227"/>
      <c r="F17025" s="230"/>
      <c r="H17025" s="220"/>
      <c r="I17025" s="223"/>
    </row>
    <row r="17026" spans="1:9">
      <c r="A17026" s="230"/>
      <c r="B17026" s="230"/>
      <c r="C17026" s="231"/>
      <c r="D17026" s="223"/>
      <c r="E17026" s="227"/>
      <c r="F17026" s="230"/>
      <c r="H17026" s="220"/>
      <c r="I17026" s="223"/>
    </row>
    <row r="17027" spans="1:9">
      <c r="A17027" s="230"/>
      <c r="B17027" s="230"/>
      <c r="C17027" s="231"/>
      <c r="D17027" s="223"/>
      <c r="E17027" s="227"/>
      <c r="F17027" s="230"/>
      <c r="H17027" s="220"/>
      <c r="I17027" s="223"/>
    </row>
    <row r="17028" spans="1:9">
      <c r="A17028" s="230"/>
      <c r="B17028" s="230"/>
      <c r="C17028" s="231"/>
      <c r="D17028" s="223"/>
      <c r="E17028" s="227"/>
      <c r="F17028" s="230"/>
      <c r="H17028" s="220"/>
      <c r="I17028" s="223"/>
    </row>
    <row r="17029" spans="1:9">
      <c r="A17029" s="230"/>
      <c r="B17029" s="230"/>
      <c r="C17029" s="231"/>
      <c r="D17029" s="223"/>
      <c r="E17029" s="227"/>
      <c r="F17029" s="230"/>
      <c r="H17029" s="220"/>
      <c r="I17029" s="223"/>
    </row>
    <row r="17030" spans="1:9">
      <c r="A17030" s="230"/>
      <c r="B17030" s="230"/>
      <c r="C17030" s="231"/>
      <c r="D17030" s="223"/>
      <c r="E17030" s="227"/>
      <c r="F17030" s="230"/>
      <c r="H17030" s="220"/>
      <c r="I17030" s="223"/>
    </row>
    <row r="17031" spans="1:9">
      <c r="A17031" s="230"/>
      <c r="B17031" s="230"/>
      <c r="C17031" s="231"/>
      <c r="D17031" s="223"/>
      <c r="E17031" s="227"/>
      <c r="F17031" s="230"/>
      <c r="H17031" s="220"/>
      <c r="I17031" s="223"/>
    </row>
    <row r="17032" spans="1:9">
      <c r="A17032" s="230"/>
      <c r="B17032" s="230"/>
      <c r="C17032" s="231"/>
      <c r="D17032" s="223"/>
      <c r="E17032" s="227"/>
      <c r="F17032" s="230"/>
      <c r="H17032" s="220"/>
      <c r="I17032" s="223"/>
    </row>
    <row r="17033" spans="1:9">
      <c r="A17033" s="230"/>
      <c r="B17033" s="230"/>
      <c r="C17033" s="231"/>
      <c r="D17033" s="223"/>
      <c r="E17033" s="227"/>
      <c r="F17033" s="230"/>
      <c r="H17033" s="220"/>
      <c r="I17033" s="223"/>
    </row>
    <row r="17034" spans="1:9">
      <c r="A17034" s="230"/>
      <c r="B17034" s="230"/>
      <c r="C17034" s="231"/>
      <c r="D17034" s="223"/>
      <c r="E17034" s="227"/>
      <c r="F17034" s="230"/>
      <c r="H17034" s="220"/>
      <c r="I17034" s="223"/>
    </row>
    <row r="17035" spans="1:9">
      <c r="A17035" s="230"/>
      <c r="B17035" s="230"/>
      <c r="C17035" s="231"/>
      <c r="D17035" s="223"/>
      <c r="E17035" s="227"/>
      <c r="F17035" s="230"/>
      <c r="H17035" s="220"/>
      <c r="I17035" s="223"/>
    </row>
    <row r="17036" spans="1:9">
      <c r="A17036" s="230"/>
      <c r="B17036" s="230"/>
      <c r="C17036" s="231"/>
      <c r="D17036" s="223"/>
      <c r="E17036" s="227"/>
      <c r="F17036" s="230"/>
      <c r="H17036" s="220"/>
      <c r="I17036" s="223"/>
    </row>
    <row r="17037" spans="1:9">
      <c r="A17037" s="230"/>
      <c r="B17037" s="230"/>
      <c r="C17037" s="231"/>
      <c r="D17037" s="223"/>
      <c r="E17037" s="227"/>
      <c r="F17037" s="230"/>
      <c r="H17037" s="220"/>
      <c r="I17037" s="223"/>
    </row>
    <row r="17038" spans="1:9">
      <c r="A17038" s="230"/>
      <c r="B17038" s="230"/>
      <c r="C17038" s="231"/>
      <c r="D17038" s="223"/>
      <c r="E17038" s="227"/>
      <c r="F17038" s="230"/>
      <c r="H17038" s="220"/>
      <c r="I17038" s="223"/>
    </row>
    <row r="17039" spans="1:9">
      <c r="A17039" s="230"/>
      <c r="B17039" s="230"/>
      <c r="C17039" s="231"/>
      <c r="D17039" s="223"/>
      <c r="E17039" s="227"/>
      <c r="F17039" s="230"/>
      <c r="H17039" s="220"/>
      <c r="I17039" s="223"/>
    </row>
    <row r="17040" spans="1:9">
      <c r="A17040" s="230"/>
      <c r="B17040" s="230"/>
      <c r="C17040" s="231"/>
      <c r="D17040" s="223"/>
      <c r="E17040" s="227"/>
      <c r="F17040" s="230"/>
      <c r="H17040" s="220"/>
      <c r="I17040" s="223"/>
    </row>
    <row r="17041" spans="1:9">
      <c r="A17041" s="230"/>
      <c r="B17041" s="230"/>
      <c r="C17041" s="231"/>
      <c r="D17041" s="223"/>
      <c r="E17041" s="227"/>
      <c r="F17041" s="230"/>
      <c r="H17041" s="220"/>
      <c r="I17041" s="223"/>
    </row>
    <row r="17042" spans="1:9">
      <c r="A17042" s="230"/>
      <c r="B17042" s="230"/>
      <c r="C17042" s="231"/>
      <c r="D17042" s="223"/>
      <c r="E17042" s="227"/>
      <c r="F17042" s="230"/>
      <c r="H17042" s="220"/>
      <c r="I17042" s="223"/>
    </row>
    <row r="17043" spans="1:9">
      <c r="A17043" s="230"/>
      <c r="B17043" s="230"/>
      <c r="C17043" s="231"/>
      <c r="D17043" s="223"/>
      <c r="E17043" s="227"/>
      <c r="F17043" s="230"/>
      <c r="H17043" s="220"/>
      <c r="I17043" s="223"/>
    </row>
    <row r="17044" spans="1:9">
      <c r="A17044" s="230"/>
      <c r="B17044" s="230"/>
      <c r="C17044" s="231"/>
      <c r="D17044" s="223"/>
      <c r="E17044" s="227"/>
      <c r="F17044" s="230"/>
      <c r="H17044" s="220"/>
      <c r="I17044" s="223"/>
    </row>
    <row r="17045" spans="1:9">
      <c r="A17045" s="230"/>
      <c r="B17045" s="230"/>
      <c r="C17045" s="231"/>
      <c r="D17045" s="223"/>
      <c r="E17045" s="227"/>
      <c r="F17045" s="230"/>
      <c r="H17045" s="220"/>
      <c r="I17045" s="223"/>
    </row>
    <row r="17046" spans="1:9">
      <c r="A17046" s="230"/>
      <c r="B17046" s="230"/>
      <c r="C17046" s="231"/>
      <c r="D17046" s="223"/>
      <c r="E17046" s="227"/>
      <c r="F17046" s="230"/>
      <c r="H17046" s="220"/>
      <c r="I17046" s="223"/>
    </row>
    <row r="17047" spans="1:9">
      <c r="A17047" s="230"/>
      <c r="B17047" s="230"/>
      <c r="C17047" s="231"/>
      <c r="D17047" s="223"/>
      <c r="E17047" s="227"/>
      <c r="F17047" s="230"/>
      <c r="H17047" s="220"/>
      <c r="I17047" s="223"/>
    </row>
    <row r="17048" spans="1:9">
      <c r="A17048" s="230"/>
      <c r="B17048" s="230"/>
      <c r="C17048" s="231"/>
      <c r="D17048" s="223"/>
      <c r="E17048" s="227"/>
      <c r="F17048" s="230"/>
      <c r="H17048" s="220"/>
      <c r="I17048" s="223"/>
    </row>
    <row r="17049" spans="1:9">
      <c r="A17049" s="230"/>
      <c r="B17049" s="230"/>
      <c r="C17049" s="231"/>
      <c r="D17049" s="223"/>
      <c r="E17049" s="227"/>
      <c r="F17049" s="230"/>
      <c r="H17049" s="220"/>
      <c r="I17049" s="223"/>
    </row>
    <row r="17050" spans="1:9">
      <c r="A17050" s="230"/>
      <c r="B17050" s="230"/>
      <c r="C17050" s="231"/>
      <c r="D17050" s="223"/>
      <c r="E17050" s="227"/>
      <c r="F17050" s="230"/>
      <c r="H17050" s="220"/>
      <c r="I17050" s="223"/>
    </row>
    <row r="17051" spans="1:9">
      <c r="A17051" s="230"/>
      <c r="B17051" s="230"/>
      <c r="C17051" s="231"/>
      <c r="D17051" s="223"/>
      <c r="E17051" s="227"/>
      <c r="F17051" s="230"/>
      <c r="H17051" s="220"/>
      <c r="I17051" s="223"/>
    </row>
    <row r="17052" spans="1:9">
      <c r="A17052" s="230"/>
      <c r="B17052" s="230"/>
      <c r="C17052" s="231"/>
      <c r="D17052" s="223"/>
      <c r="E17052" s="227"/>
      <c r="F17052" s="230"/>
      <c r="H17052" s="220"/>
      <c r="I17052" s="223"/>
    </row>
    <row r="17053" spans="1:9">
      <c r="A17053" s="230"/>
      <c r="B17053" s="230"/>
      <c r="C17053" s="231"/>
      <c r="D17053" s="223"/>
      <c r="E17053" s="227"/>
      <c r="F17053" s="230"/>
      <c r="H17053" s="220"/>
      <c r="I17053" s="223"/>
    </row>
    <row r="17054" spans="1:9">
      <c r="A17054" s="230"/>
      <c r="B17054" s="230"/>
      <c r="C17054" s="231"/>
      <c r="D17054" s="223"/>
      <c r="E17054" s="227"/>
      <c r="F17054" s="230"/>
      <c r="H17054" s="220"/>
      <c r="I17054" s="223"/>
    </row>
    <row r="17055" spans="1:9">
      <c r="A17055" s="230"/>
      <c r="B17055" s="230"/>
      <c r="C17055" s="231"/>
      <c r="D17055" s="223"/>
      <c r="E17055" s="227"/>
      <c r="F17055" s="230"/>
      <c r="H17055" s="220"/>
      <c r="I17055" s="223"/>
    </row>
    <row r="17056" spans="1:9">
      <c r="A17056" s="230"/>
      <c r="B17056" s="230"/>
      <c r="C17056" s="231"/>
      <c r="D17056" s="223"/>
      <c r="E17056" s="227"/>
      <c r="F17056" s="230"/>
      <c r="H17056" s="220"/>
      <c r="I17056" s="223"/>
    </row>
    <row r="17057" spans="1:9">
      <c r="A17057" s="230"/>
      <c r="B17057" s="230"/>
      <c r="C17057" s="231"/>
      <c r="D17057" s="223"/>
      <c r="E17057" s="227"/>
      <c r="F17057" s="230"/>
      <c r="H17057" s="220"/>
      <c r="I17057" s="223"/>
    </row>
    <row r="17058" spans="1:9">
      <c r="A17058" s="230"/>
      <c r="B17058" s="230"/>
      <c r="C17058" s="231"/>
      <c r="D17058" s="223"/>
      <c r="E17058" s="227"/>
      <c r="F17058" s="230"/>
      <c r="H17058" s="220"/>
      <c r="I17058" s="223"/>
    </row>
    <row r="17059" spans="1:9">
      <c r="A17059" s="230"/>
      <c r="B17059" s="230"/>
      <c r="C17059" s="231"/>
      <c r="D17059" s="223"/>
      <c r="E17059" s="227"/>
      <c r="F17059" s="230"/>
      <c r="H17059" s="220"/>
      <c r="I17059" s="223"/>
    </row>
    <row r="17060" spans="1:9">
      <c r="A17060" s="230"/>
      <c r="B17060" s="230"/>
      <c r="C17060" s="231"/>
      <c r="D17060" s="223"/>
      <c r="E17060" s="227"/>
      <c r="F17060" s="230"/>
      <c r="H17060" s="220"/>
      <c r="I17060" s="223"/>
    </row>
    <row r="17061" spans="1:9">
      <c r="A17061" s="230"/>
      <c r="B17061" s="230"/>
      <c r="C17061" s="231"/>
      <c r="D17061" s="223"/>
      <c r="E17061" s="227"/>
      <c r="F17061" s="230"/>
      <c r="H17061" s="220"/>
      <c r="I17061" s="223"/>
    </row>
    <row r="17062" spans="1:9">
      <c r="A17062" s="230"/>
      <c r="B17062" s="230"/>
      <c r="C17062" s="231"/>
      <c r="D17062" s="223"/>
      <c r="E17062" s="227"/>
      <c r="F17062" s="230"/>
      <c r="H17062" s="220"/>
      <c r="I17062" s="223"/>
    </row>
    <row r="17063" spans="1:9">
      <c r="A17063" s="230"/>
      <c r="B17063" s="230"/>
      <c r="C17063" s="231"/>
      <c r="D17063" s="223"/>
      <c r="E17063" s="227"/>
      <c r="F17063" s="230"/>
      <c r="H17063" s="220"/>
      <c r="I17063" s="223"/>
    </row>
    <row r="17064" spans="1:9">
      <c r="A17064" s="230"/>
      <c r="B17064" s="230"/>
      <c r="C17064" s="231"/>
      <c r="D17064" s="223"/>
      <c r="E17064" s="227"/>
      <c r="F17064" s="230"/>
      <c r="H17064" s="220"/>
      <c r="I17064" s="223"/>
    </row>
    <row r="17065" spans="1:9">
      <c r="A17065" s="230"/>
      <c r="B17065" s="230"/>
      <c r="C17065" s="231"/>
      <c r="D17065" s="223"/>
      <c r="E17065" s="227"/>
      <c r="F17065" s="230"/>
      <c r="H17065" s="220"/>
      <c r="I17065" s="223"/>
    </row>
    <row r="17066" spans="1:9">
      <c r="A17066" s="230"/>
      <c r="B17066" s="230"/>
      <c r="C17066" s="231"/>
      <c r="D17066" s="223"/>
      <c r="E17066" s="227"/>
      <c r="F17066" s="230"/>
      <c r="H17066" s="220"/>
      <c r="I17066" s="223"/>
    </row>
    <row r="17067" spans="1:9">
      <c r="A17067" s="230"/>
      <c r="B17067" s="230"/>
      <c r="C17067" s="231"/>
      <c r="D17067" s="223"/>
      <c r="E17067" s="227"/>
      <c r="F17067" s="230"/>
      <c r="H17067" s="220"/>
      <c r="I17067" s="223"/>
    </row>
    <row r="17068" spans="1:9">
      <c r="A17068" s="230"/>
      <c r="B17068" s="230"/>
      <c r="C17068" s="231"/>
      <c r="D17068" s="223"/>
      <c r="E17068" s="227"/>
      <c r="F17068" s="230"/>
      <c r="H17068" s="220"/>
      <c r="I17068" s="223"/>
    </row>
    <row r="17069" spans="1:9">
      <c r="A17069" s="230"/>
      <c r="B17069" s="230"/>
      <c r="C17069" s="231"/>
      <c r="D17069" s="223"/>
      <c r="E17069" s="227"/>
      <c r="F17069" s="230"/>
      <c r="H17069" s="220"/>
      <c r="I17069" s="223"/>
    </row>
    <row r="17070" spans="1:9">
      <c r="A17070" s="230"/>
      <c r="B17070" s="230"/>
      <c r="C17070" s="231"/>
      <c r="D17070" s="223"/>
      <c r="E17070" s="227"/>
      <c r="F17070" s="230"/>
      <c r="H17070" s="220"/>
      <c r="I17070" s="223"/>
    </row>
    <row r="17071" spans="1:9">
      <c r="A17071" s="230"/>
      <c r="B17071" s="230"/>
      <c r="C17071" s="231"/>
      <c r="D17071" s="223"/>
      <c r="E17071" s="227"/>
      <c r="F17071" s="230"/>
      <c r="H17071" s="220"/>
      <c r="I17071" s="223"/>
    </row>
    <row r="17072" spans="1:9">
      <c r="A17072" s="230"/>
      <c r="B17072" s="230"/>
      <c r="C17072" s="231"/>
      <c r="D17072" s="223"/>
      <c r="E17072" s="227"/>
      <c r="F17072" s="230"/>
      <c r="H17072" s="220"/>
      <c r="I17072" s="223"/>
    </row>
    <row r="17073" spans="1:9">
      <c r="A17073" s="230"/>
      <c r="B17073" s="230"/>
      <c r="C17073" s="231"/>
      <c r="D17073" s="223"/>
      <c r="E17073" s="227"/>
      <c r="F17073" s="230"/>
      <c r="H17073" s="220"/>
      <c r="I17073" s="223"/>
    </row>
    <row r="17074" spans="1:9">
      <c r="A17074" s="230"/>
      <c r="B17074" s="230"/>
      <c r="C17074" s="231"/>
      <c r="D17074" s="223"/>
      <c r="E17074" s="227"/>
      <c r="F17074" s="230"/>
      <c r="H17074" s="220"/>
      <c r="I17074" s="223"/>
    </row>
    <row r="17075" spans="1:9">
      <c r="A17075" s="230"/>
      <c r="B17075" s="230"/>
      <c r="C17075" s="231"/>
      <c r="D17075" s="223"/>
      <c r="E17075" s="227"/>
      <c r="F17075" s="230"/>
      <c r="H17075" s="220"/>
      <c r="I17075" s="223"/>
    </row>
    <row r="17076" spans="1:9">
      <c r="A17076" s="230"/>
      <c r="B17076" s="230"/>
      <c r="C17076" s="231"/>
      <c r="D17076" s="223"/>
      <c r="E17076" s="227"/>
      <c r="F17076" s="230"/>
      <c r="H17076" s="220"/>
      <c r="I17076" s="223"/>
    </row>
    <row r="17077" spans="1:9">
      <c r="A17077" s="230"/>
      <c r="B17077" s="230"/>
      <c r="C17077" s="231"/>
      <c r="D17077" s="223"/>
      <c r="E17077" s="227"/>
      <c r="F17077" s="230"/>
      <c r="H17077" s="220"/>
      <c r="I17077" s="223"/>
    </row>
    <row r="17078" spans="1:9">
      <c r="A17078" s="230"/>
      <c r="B17078" s="230"/>
      <c r="C17078" s="231"/>
      <c r="D17078" s="223"/>
      <c r="E17078" s="227"/>
      <c r="F17078" s="230"/>
      <c r="H17078" s="220"/>
      <c r="I17078" s="223"/>
    </row>
    <row r="17079" spans="1:9">
      <c r="A17079" s="230"/>
      <c r="B17079" s="230"/>
      <c r="C17079" s="231"/>
      <c r="D17079" s="223"/>
      <c r="E17079" s="227"/>
      <c r="F17079" s="230"/>
      <c r="H17079" s="220"/>
      <c r="I17079" s="223"/>
    </row>
    <row r="17080" spans="1:9">
      <c r="A17080" s="230"/>
      <c r="B17080" s="230"/>
      <c r="C17080" s="231"/>
      <c r="D17080" s="223"/>
      <c r="E17080" s="227"/>
      <c r="F17080" s="230"/>
      <c r="H17080" s="220"/>
      <c r="I17080" s="223"/>
    </row>
    <row r="17081" spans="1:9">
      <c r="A17081" s="230"/>
      <c r="B17081" s="230"/>
      <c r="C17081" s="231"/>
      <c r="D17081" s="223"/>
      <c r="E17081" s="227"/>
      <c r="F17081" s="230"/>
      <c r="H17081" s="220"/>
      <c r="I17081" s="223"/>
    </row>
    <row r="17082" spans="1:9">
      <c r="A17082" s="230"/>
      <c r="B17082" s="230"/>
      <c r="C17082" s="231"/>
      <c r="D17082" s="223"/>
      <c r="E17082" s="227"/>
      <c r="F17082" s="230"/>
      <c r="H17082" s="220"/>
      <c r="I17082" s="223"/>
    </row>
    <row r="17083" spans="1:9">
      <c r="A17083" s="230"/>
      <c r="B17083" s="230"/>
      <c r="C17083" s="231"/>
      <c r="D17083" s="223"/>
      <c r="E17083" s="227"/>
      <c r="F17083" s="230"/>
      <c r="H17083" s="220"/>
      <c r="I17083" s="223"/>
    </row>
    <row r="17084" spans="1:9">
      <c r="A17084" s="230"/>
      <c r="B17084" s="230"/>
      <c r="C17084" s="231"/>
      <c r="D17084" s="223"/>
      <c r="E17084" s="227"/>
      <c r="F17084" s="230"/>
      <c r="H17084" s="220"/>
      <c r="I17084" s="223"/>
    </row>
    <row r="17085" spans="1:9">
      <c r="A17085" s="230"/>
      <c r="B17085" s="230"/>
      <c r="C17085" s="231"/>
      <c r="D17085" s="223"/>
      <c r="E17085" s="227"/>
      <c r="F17085" s="230"/>
      <c r="H17085" s="220"/>
      <c r="I17085" s="223"/>
    </row>
    <row r="17086" spans="1:9">
      <c r="A17086" s="230"/>
      <c r="B17086" s="230"/>
      <c r="C17086" s="231"/>
      <c r="D17086" s="223"/>
      <c r="E17086" s="227"/>
      <c r="F17086" s="230"/>
      <c r="H17086" s="220"/>
      <c r="I17086" s="223"/>
    </row>
    <row r="17087" spans="1:9">
      <c r="A17087" s="230"/>
      <c r="B17087" s="230"/>
      <c r="C17087" s="231"/>
      <c r="D17087" s="223"/>
      <c r="E17087" s="227"/>
      <c r="F17087" s="230"/>
      <c r="H17087" s="220"/>
      <c r="I17087" s="223"/>
    </row>
    <row r="17088" spans="1:9">
      <c r="A17088" s="230"/>
      <c r="B17088" s="230"/>
      <c r="C17088" s="231"/>
      <c r="D17088" s="223"/>
      <c r="E17088" s="227"/>
      <c r="F17088" s="230"/>
      <c r="H17088" s="220"/>
      <c r="I17088" s="223"/>
    </row>
    <row r="17089" spans="1:9">
      <c r="A17089" s="230"/>
      <c r="B17089" s="230"/>
      <c r="C17089" s="231"/>
      <c r="D17089" s="223"/>
      <c r="E17089" s="227"/>
      <c r="F17089" s="230"/>
      <c r="H17089" s="220"/>
      <c r="I17089" s="223"/>
    </row>
    <row r="17090" spans="1:9">
      <c r="A17090" s="230"/>
      <c r="B17090" s="230"/>
      <c r="C17090" s="231"/>
      <c r="D17090" s="223"/>
      <c r="E17090" s="227"/>
      <c r="F17090" s="230"/>
      <c r="H17090" s="220"/>
      <c r="I17090" s="223"/>
    </row>
    <row r="17091" spans="1:9">
      <c r="A17091" s="230"/>
      <c r="B17091" s="230"/>
      <c r="C17091" s="231"/>
      <c r="D17091" s="223"/>
      <c r="E17091" s="227"/>
      <c r="F17091" s="230"/>
      <c r="H17091" s="220"/>
      <c r="I17091" s="223"/>
    </row>
    <row r="17092" spans="1:9">
      <c r="A17092" s="230"/>
      <c r="B17092" s="230"/>
      <c r="C17092" s="231"/>
      <c r="D17092" s="223"/>
      <c r="E17092" s="227"/>
      <c r="F17092" s="230"/>
      <c r="H17092" s="220"/>
      <c r="I17092" s="223"/>
    </row>
    <row r="17093" spans="1:9">
      <c r="A17093" s="230"/>
      <c r="B17093" s="230"/>
      <c r="C17093" s="231"/>
      <c r="D17093" s="223"/>
      <c r="E17093" s="227"/>
      <c r="F17093" s="230"/>
      <c r="H17093" s="220"/>
      <c r="I17093" s="223"/>
    </row>
    <row r="17094" spans="1:9">
      <c r="A17094" s="230"/>
      <c r="B17094" s="230"/>
      <c r="C17094" s="231"/>
      <c r="D17094" s="223"/>
      <c r="E17094" s="227"/>
      <c r="F17094" s="230"/>
      <c r="H17094" s="220"/>
      <c r="I17094" s="223"/>
    </row>
    <row r="17095" spans="1:9">
      <c r="A17095" s="230"/>
      <c r="B17095" s="230"/>
      <c r="C17095" s="231"/>
      <c r="D17095" s="223"/>
      <c r="E17095" s="227"/>
      <c r="F17095" s="230"/>
      <c r="H17095" s="220"/>
      <c r="I17095" s="223"/>
    </row>
    <row r="17096" spans="1:9">
      <c r="A17096" s="230"/>
      <c r="B17096" s="230"/>
      <c r="C17096" s="231"/>
      <c r="D17096" s="223"/>
      <c r="E17096" s="227"/>
      <c r="F17096" s="230"/>
      <c r="H17096" s="220"/>
      <c r="I17096" s="223"/>
    </row>
    <row r="17097" spans="1:9">
      <c r="A17097" s="230"/>
      <c r="B17097" s="230"/>
      <c r="C17097" s="231"/>
      <c r="D17097" s="223"/>
      <c r="E17097" s="227"/>
      <c r="F17097" s="230"/>
      <c r="H17097" s="220"/>
      <c r="I17097" s="223"/>
    </row>
    <row r="17098" spans="1:9">
      <c r="A17098" s="230"/>
      <c r="B17098" s="230"/>
      <c r="C17098" s="231"/>
      <c r="D17098" s="223"/>
      <c r="E17098" s="227"/>
      <c r="F17098" s="230"/>
      <c r="H17098" s="220"/>
      <c r="I17098" s="223"/>
    </row>
    <row r="17099" spans="1:9">
      <c r="A17099" s="230"/>
      <c r="B17099" s="230"/>
      <c r="C17099" s="231"/>
      <c r="D17099" s="223"/>
      <c r="E17099" s="227"/>
      <c r="F17099" s="230"/>
      <c r="H17099" s="220"/>
      <c r="I17099" s="223"/>
    </row>
    <row r="17100" spans="1:9">
      <c r="A17100" s="230"/>
      <c r="B17100" s="230"/>
      <c r="C17100" s="231"/>
      <c r="D17100" s="223"/>
      <c r="E17100" s="227"/>
      <c r="F17100" s="230"/>
      <c r="H17100" s="220"/>
      <c r="I17100" s="223"/>
    </row>
    <row r="17101" spans="1:9">
      <c r="A17101" s="230"/>
      <c r="B17101" s="230"/>
      <c r="C17101" s="231"/>
      <c r="D17101" s="223"/>
      <c r="E17101" s="227"/>
      <c r="F17101" s="230"/>
      <c r="H17101" s="220"/>
      <c r="I17101" s="223"/>
    </row>
    <row r="17102" spans="1:9">
      <c r="A17102" s="230"/>
      <c r="B17102" s="230"/>
      <c r="C17102" s="231"/>
      <c r="D17102" s="223"/>
      <c r="E17102" s="227"/>
      <c r="F17102" s="230"/>
      <c r="H17102" s="220"/>
      <c r="I17102" s="223"/>
    </row>
    <row r="17103" spans="1:9">
      <c r="A17103" s="230"/>
      <c r="B17103" s="230"/>
      <c r="C17103" s="231"/>
      <c r="D17103" s="223"/>
      <c r="E17103" s="227"/>
      <c r="F17103" s="230"/>
      <c r="H17103" s="220"/>
      <c r="I17103" s="223"/>
    </row>
    <row r="17104" spans="1:9">
      <c r="A17104" s="230"/>
      <c r="B17104" s="230"/>
      <c r="C17104" s="231"/>
      <c r="D17104" s="223"/>
      <c r="E17104" s="227"/>
      <c r="F17104" s="230"/>
      <c r="H17104" s="220"/>
      <c r="I17104" s="223"/>
    </row>
    <row r="17105" spans="1:9">
      <c r="A17105" s="230"/>
      <c r="B17105" s="230"/>
      <c r="C17105" s="231"/>
      <c r="D17105" s="223"/>
      <c r="E17105" s="227"/>
      <c r="F17105" s="230"/>
      <c r="H17105" s="220"/>
      <c r="I17105" s="223"/>
    </row>
    <row r="17106" spans="1:9">
      <c r="A17106" s="230"/>
      <c r="B17106" s="230"/>
      <c r="C17106" s="231"/>
      <c r="D17106" s="223"/>
      <c r="E17106" s="227"/>
      <c r="F17106" s="230"/>
      <c r="H17106" s="220"/>
      <c r="I17106" s="223"/>
    </row>
    <row r="17107" spans="1:9">
      <c r="A17107" s="230"/>
      <c r="B17107" s="230"/>
      <c r="C17107" s="231"/>
      <c r="D17107" s="223"/>
      <c r="E17107" s="227"/>
      <c r="F17107" s="230"/>
      <c r="H17107" s="220"/>
      <c r="I17107" s="223"/>
    </row>
    <row r="17108" spans="1:9">
      <c r="A17108" s="230"/>
      <c r="B17108" s="230"/>
      <c r="C17108" s="231"/>
      <c r="D17108" s="223"/>
      <c r="E17108" s="227"/>
      <c r="F17108" s="230"/>
      <c r="H17108" s="220"/>
      <c r="I17108" s="223"/>
    </row>
    <row r="17109" spans="1:9">
      <c r="A17109" s="230"/>
      <c r="B17109" s="230"/>
      <c r="C17109" s="231"/>
      <c r="D17109" s="223"/>
      <c r="E17109" s="227"/>
      <c r="F17109" s="230"/>
      <c r="H17109" s="220"/>
      <c r="I17109" s="223"/>
    </row>
    <row r="17110" spans="1:9">
      <c r="A17110" s="230"/>
      <c r="B17110" s="230"/>
      <c r="C17110" s="231"/>
      <c r="D17110" s="223"/>
      <c r="E17110" s="227"/>
      <c r="F17110" s="230"/>
      <c r="H17110" s="220"/>
      <c r="I17110" s="223"/>
    </row>
    <row r="17111" spans="1:9">
      <c r="A17111" s="230"/>
      <c r="B17111" s="230"/>
      <c r="C17111" s="231"/>
      <c r="D17111" s="223"/>
      <c r="E17111" s="227"/>
      <c r="F17111" s="230"/>
      <c r="H17111" s="220"/>
      <c r="I17111" s="223"/>
    </row>
    <row r="17112" spans="1:9">
      <c r="A17112" s="230"/>
      <c r="B17112" s="230"/>
      <c r="C17112" s="231"/>
      <c r="D17112" s="223"/>
      <c r="E17112" s="227"/>
      <c r="F17112" s="230"/>
      <c r="H17112" s="220"/>
      <c r="I17112" s="223"/>
    </row>
    <row r="17113" spans="1:9">
      <c r="A17113" s="230"/>
      <c r="B17113" s="230"/>
      <c r="C17113" s="231"/>
      <c r="D17113" s="223"/>
      <c r="E17113" s="227"/>
      <c r="F17113" s="230"/>
      <c r="H17113" s="220"/>
      <c r="I17113" s="223"/>
    </row>
    <row r="17114" spans="1:9">
      <c r="A17114" s="230"/>
      <c r="B17114" s="230"/>
      <c r="C17114" s="231"/>
      <c r="D17114" s="223"/>
      <c r="E17114" s="227"/>
      <c r="F17114" s="230"/>
      <c r="H17114" s="220"/>
      <c r="I17114" s="223"/>
    </row>
    <row r="17115" spans="1:9">
      <c r="A17115" s="230"/>
      <c r="B17115" s="230"/>
      <c r="C17115" s="231"/>
      <c r="D17115" s="223"/>
      <c r="E17115" s="227"/>
      <c r="F17115" s="230"/>
      <c r="H17115" s="220"/>
      <c r="I17115" s="223"/>
    </row>
    <row r="17116" spans="1:9">
      <c r="A17116" s="230"/>
      <c r="B17116" s="230"/>
      <c r="C17116" s="231"/>
      <c r="D17116" s="223"/>
      <c r="E17116" s="227"/>
      <c r="F17116" s="230"/>
      <c r="H17116" s="220"/>
      <c r="I17116" s="223"/>
    </row>
    <row r="17117" spans="1:9">
      <c r="A17117" s="230"/>
      <c r="B17117" s="230"/>
      <c r="C17117" s="231"/>
      <c r="D17117" s="223"/>
      <c r="E17117" s="227"/>
      <c r="F17117" s="230"/>
      <c r="H17117" s="220"/>
      <c r="I17117" s="223"/>
    </row>
    <row r="17118" spans="1:9">
      <c r="A17118" s="230"/>
      <c r="B17118" s="230"/>
      <c r="C17118" s="231"/>
      <c r="D17118" s="223"/>
      <c r="E17118" s="227"/>
      <c r="F17118" s="230"/>
      <c r="H17118" s="220"/>
      <c r="I17118" s="223"/>
    </row>
    <row r="17119" spans="1:9">
      <c r="A17119" s="230"/>
      <c r="B17119" s="230"/>
      <c r="C17119" s="231"/>
      <c r="D17119" s="223"/>
      <c r="E17119" s="227"/>
      <c r="F17119" s="230"/>
      <c r="H17119" s="220"/>
      <c r="I17119" s="223"/>
    </row>
    <row r="17120" spans="1:9">
      <c r="A17120" s="230"/>
      <c r="B17120" s="230"/>
      <c r="C17120" s="231"/>
      <c r="D17120" s="223"/>
      <c r="E17120" s="227"/>
      <c r="F17120" s="230"/>
      <c r="H17120" s="220"/>
      <c r="I17120" s="223"/>
    </row>
    <row r="17121" spans="1:9">
      <c r="A17121" s="230"/>
      <c r="B17121" s="230"/>
      <c r="C17121" s="231"/>
      <c r="D17121" s="223"/>
      <c r="E17121" s="227"/>
      <c r="F17121" s="230"/>
      <c r="H17121" s="220"/>
      <c r="I17121" s="223"/>
    </row>
    <row r="17122" spans="1:9">
      <c r="A17122" s="230"/>
      <c r="B17122" s="230"/>
      <c r="C17122" s="231"/>
      <c r="D17122" s="223"/>
      <c r="E17122" s="227"/>
      <c r="F17122" s="230"/>
      <c r="H17122" s="220"/>
      <c r="I17122" s="223"/>
    </row>
    <row r="17123" spans="1:9">
      <c r="A17123" s="230"/>
      <c r="B17123" s="230"/>
      <c r="C17123" s="231"/>
      <c r="D17123" s="223"/>
      <c r="E17123" s="227"/>
      <c r="F17123" s="230"/>
      <c r="H17123" s="220"/>
      <c r="I17123" s="223"/>
    </row>
    <row r="17124" spans="1:9">
      <c r="A17124" s="230"/>
      <c r="B17124" s="230"/>
      <c r="C17124" s="231"/>
      <c r="D17124" s="223"/>
      <c r="E17124" s="227"/>
      <c r="F17124" s="230"/>
      <c r="H17124" s="220"/>
      <c r="I17124" s="223"/>
    </row>
    <row r="17125" spans="1:9">
      <c r="A17125" s="230"/>
      <c r="B17125" s="230"/>
      <c r="C17125" s="231"/>
      <c r="D17125" s="223"/>
      <c r="E17125" s="227"/>
      <c r="F17125" s="230"/>
      <c r="H17125" s="220"/>
      <c r="I17125" s="223"/>
    </row>
    <row r="17126" spans="1:9">
      <c r="A17126" s="230"/>
      <c r="B17126" s="230"/>
      <c r="C17126" s="231"/>
      <c r="D17126" s="223"/>
      <c r="E17126" s="227"/>
      <c r="F17126" s="230"/>
      <c r="H17126" s="220"/>
      <c r="I17126" s="223"/>
    </row>
    <row r="17127" spans="1:9">
      <c r="A17127" s="230"/>
      <c r="B17127" s="230"/>
      <c r="C17127" s="231"/>
      <c r="D17127" s="223"/>
      <c r="E17127" s="227"/>
      <c r="F17127" s="230"/>
      <c r="H17127" s="220"/>
      <c r="I17127" s="223"/>
    </row>
    <row r="17128" spans="1:9">
      <c r="A17128" s="230"/>
      <c r="B17128" s="230"/>
      <c r="C17128" s="231"/>
      <c r="D17128" s="223"/>
      <c r="E17128" s="227"/>
      <c r="F17128" s="230"/>
      <c r="H17128" s="220"/>
      <c r="I17128" s="223"/>
    </row>
    <row r="17129" spans="1:9">
      <c r="A17129" s="230"/>
      <c r="B17129" s="230"/>
      <c r="C17129" s="231"/>
      <c r="D17129" s="223"/>
      <c r="E17129" s="227"/>
      <c r="F17129" s="230"/>
      <c r="H17129" s="220"/>
      <c r="I17129" s="223"/>
    </row>
    <row r="17130" spans="1:9">
      <c r="A17130" s="230"/>
      <c r="B17130" s="230"/>
      <c r="C17130" s="231"/>
      <c r="D17130" s="223"/>
      <c r="E17130" s="227"/>
      <c r="F17130" s="230"/>
      <c r="H17130" s="220"/>
      <c r="I17130" s="223"/>
    </row>
    <row r="17131" spans="1:9">
      <c r="A17131" s="230"/>
      <c r="B17131" s="230"/>
      <c r="C17131" s="231"/>
      <c r="D17131" s="223"/>
      <c r="E17131" s="227"/>
      <c r="F17131" s="230"/>
      <c r="H17131" s="220"/>
      <c r="I17131" s="223"/>
    </row>
    <row r="17132" spans="1:9">
      <c r="A17132" s="230"/>
      <c r="B17132" s="230"/>
      <c r="C17132" s="231"/>
      <c r="D17132" s="223"/>
      <c r="E17132" s="227"/>
      <c r="F17132" s="230"/>
      <c r="H17132" s="220"/>
      <c r="I17132" s="223"/>
    </row>
    <row r="17133" spans="1:9">
      <c r="A17133" s="230"/>
      <c r="B17133" s="230"/>
      <c r="C17133" s="231"/>
      <c r="D17133" s="223"/>
      <c r="E17133" s="227"/>
      <c r="F17133" s="230"/>
      <c r="H17133" s="220"/>
      <c r="I17133" s="223"/>
    </row>
    <row r="17134" spans="1:9">
      <c r="A17134" s="230"/>
      <c r="B17134" s="230"/>
      <c r="C17134" s="231"/>
      <c r="D17134" s="223"/>
      <c r="E17134" s="227"/>
      <c r="F17134" s="230"/>
      <c r="H17134" s="220"/>
      <c r="I17134" s="223"/>
    </row>
    <row r="17135" spans="1:9">
      <c r="A17135" s="230"/>
      <c r="B17135" s="230"/>
      <c r="C17135" s="231"/>
      <c r="D17135" s="223"/>
      <c r="E17135" s="227"/>
      <c r="F17135" s="230"/>
      <c r="H17135" s="220"/>
      <c r="I17135" s="223"/>
    </row>
    <row r="17136" spans="1:9">
      <c r="A17136" s="230"/>
      <c r="B17136" s="230"/>
      <c r="C17136" s="231"/>
      <c r="D17136" s="223"/>
      <c r="E17136" s="227"/>
      <c r="F17136" s="230"/>
      <c r="H17136" s="220"/>
      <c r="I17136" s="223"/>
    </row>
    <row r="17137" spans="1:9">
      <c r="A17137" s="230"/>
      <c r="B17137" s="230"/>
      <c r="C17137" s="231"/>
      <c r="D17137" s="223"/>
      <c r="E17137" s="227"/>
      <c r="F17137" s="230"/>
      <c r="H17137" s="220"/>
      <c r="I17137" s="223"/>
    </row>
    <row r="17138" spans="1:9">
      <c r="A17138" s="230"/>
      <c r="B17138" s="230"/>
      <c r="C17138" s="231"/>
      <c r="D17138" s="223"/>
      <c r="E17138" s="227"/>
      <c r="F17138" s="230"/>
      <c r="H17138" s="220"/>
      <c r="I17138" s="223"/>
    </row>
    <row r="17139" spans="1:9">
      <c r="A17139" s="230"/>
      <c r="B17139" s="230"/>
      <c r="C17139" s="231"/>
      <c r="D17139" s="223"/>
      <c r="E17139" s="227"/>
      <c r="F17139" s="230"/>
      <c r="H17139" s="220"/>
      <c r="I17139" s="223"/>
    </row>
    <row r="17140" spans="1:9">
      <c r="A17140" s="230"/>
      <c r="B17140" s="230"/>
      <c r="C17140" s="231"/>
      <c r="D17140" s="223"/>
      <c r="E17140" s="227"/>
      <c r="F17140" s="230"/>
      <c r="H17140" s="220"/>
      <c r="I17140" s="223"/>
    </row>
    <row r="17141" spans="1:9">
      <c r="A17141" s="230"/>
      <c r="B17141" s="230"/>
      <c r="C17141" s="231"/>
      <c r="D17141" s="223"/>
      <c r="E17141" s="227"/>
      <c r="F17141" s="230"/>
      <c r="H17141" s="220"/>
      <c r="I17141" s="223"/>
    </row>
    <row r="17142" spans="1:9">
      <c r="A17142" s="230"/>
      <c r="B17142" s="230"/>
      <c r="C17142" s="231"/>
      <c r="D17142" s="223"/>
      <c r="E17142" s="227"/>
      <c r="F17142" s="230"/>
      <c r="H17142" s="220"/>
      <c r="I17142" s="223"/>
    </row>
    <row r="17143" spans="1:9">
      <c r="A17143" s="230"/>
      <c r="B17143" s="230"/>
      <c r="C17143" s="231"/>
      <c r="D17143" s="223"/>
      <c r="E17143" s="227"/>
      <c r="F17143" s="230"/>
      <c r="H17143" s="220"/>
      <c r="I17143" s="223"/>
    </row>
    <row r="17144" spans="1:9">
      <c r="A17144" s="230"/>
      <c r="B17144" s="230"/>
      <c r="C17144" s="231"/>
      <c r="D17144" s="223"/>
      <c r="E17144" s="227"/>
      <c r="F17144" s="230"/>
      <c r="H17144" s="220"/>
      <c r="I17144" s="223"/>
    </row>
    <row r="17145" spans="1:9">
      <c r="A17145" s="230"/>
      <c r="B17145" s="230"/>
      <c r="C17145" s="231"/>
      <c r="D17145" s="223"/>
      <c r="E17145" s="227"/>
      <c r="F17145" s="230"/>
      <c r="H17145" s="220"/>
      <c r="I17145" s="223"/>
    </row>
    <row r="17146" spans="1:9">
      <c r="A17146" s="230"/>
      <c r="B17146" s="230"/>
      <c r="C17146" s="231"/>
      <c r="D17146" s="223"/>
      <c r="E17146" s="227"/>
      <c r="F17146" s="230"/>
      <c r="H17146" s="220"/>
      <c r="I17146" s="223"/>
    </row>
    <row r="17147" spans="1:9">
      <c r="A17147" s="230"/>
      <c r="B17147" s="230"/>
      <c r="C17147" s="231"/>
      <c r="D17147" s="223"/>
      <c r="E17147" s="227"/>
      <c r="F17147" s="230"/>
      <c r="H17147" s="220"/>
      <c r="I17147" s="223"/>
    </row>
    <row r="17148" spans="1:9">
      <c r="A17148" s="230"/>
      <c r="B17148" s="230"/>
      <c r="C17148" s="231"/>
      <c r="D17148" s="223"/>
      <c r="E17148" s="227"/>
      <c r="F17148" s="230"/>
      <c r="H17148" s="220"/>
      <c r="I17148" s="223"/>
    </row>
    <row r="17149" spans="1:9">
      <c r="A17149" s="230"/>
      <c r="B17149" s="230"/>
      <c r="C17149" s="231"/>
      <c r="D17149" s="223"/>
      <c r="E17149" s="227"/>
      <c r="F17149" s="230"/>
      <c r="H17149" s="220"/>
      <c r="I17149" s="223"/>
    </row>
    <row r="17150" spans="1:9">
      <c r="A17150" s="230"/>
      <c r="B17150" s="230"/>
      <c r="C17150" s="231"/>
      <c r="D17150" s="223"/>
      <c r="E17150" s="227"/>
      <c r="F17150" s="230"/>
      <c r="H17150" s="220"/>
      <c r="I17150" s="223"/>
    </row>
    <row r="17151" spans="1:9">
      <c r="A17151" s="230"/>
      <c r="B17151" s="230"/>
      <c r="C17151" s="231"/>
      <c r="D17151" s="223"/>
      <c r="E17151" s="227"/>
      <c r="F17151" s="230"/>
      <c r="H17151" s="220"/>
      <c r="I17151" s="223"/>
    </row>
    <row r="17152" spans="1:9">
      <c r="A17152" s="230"/>
      <c r="B17152" s="230"/>
      <c r="C17152" s="231"/>
      <c r="D17152" s="223"/>
      <c r="E17152" s="227"/>
      <c r="F17152" s="230"/>
      <c r="H17152" s="220"/>
      <c r="I17152" s="223"/>
    </row>
    <row r="17153" spans="1:9">
      <c r="A17153" s="230"/>
      <c r="B17153" s="230"/>
      <c r="C17153" s="231"/>
      <c r="D17153" s="223"/>
      <c r="E17153" s="227"/>
      <c r="F17153" s="230"/>
      <c r="H17153" s="220"/>
      <c r="I17153" s="223"/>
    </row>
    <row r="17154" spans="1:9">
      <c r="A17154" s="230"/>
      <c r="B17154" s="230"/>
      <c r="C17154" s="231"/>
      <c r="D17154" s="223"/>
      <c r="E17154" s="227"/>
      <c r="F17154" s="230"/>
      <c r="H17154" s="220"/>
      <c r="I17154" s="223"/>
    </row>
    <row r="17155" spans="1:9">
      <c r="A17155" s="230"/>
      <c r="B17155" s="230"/>
      <c r="C17155" s="231"/>
      <c r="D17155" s="223"/>
      <c r="E17155" s="227"/>
      <c r="F17155" s="230"/>
      <c r="H17155" s="220"/>
      <c r="I17155" s="223"/>
    </row>
    <row r="17156" spans="1:9">
      <c r="A17156" s="230"/>
      <c r="B17156" s="230"/>
      <c r="C17156" s="231"/>
      <c r="D17156" s="223"/>
      <c r="E17156" s="227"/>
      <c r="F17156" s="230"/>
      <c r="H17156" s="220"/>
      <c r="I17156" s="223"/>
    </row>
    <row r="17157" spans="1:9">
      <c r="A17157" s="230"/>
      <c r="B17157" s="230"/>
      <c r="C17157" s="231"/>
      <c r="D17157" s="223"/>
      <c r="E17157" s="227"/>
      <c r="F17157" s="230"/>
      <c r="H17157" s="220"/>
      <c r="I17157" s="223"/>
    </row>
    <row r="17158" spans="1:9">
      <c r="A17158" s="230"/>
      <c r="B17158" s="230"/>
      <c r="C17158" s="231"/>
      <c r="D17158" s="223"/>
      <c r="E17158" s="227"/>
      <c r="F17158" s="230"/>
      <c r="H17158" s="220"/>
      <c r="I17158" s="223"/>
    </row>
    <row r="17159" spans="1:9">
      <c r="A17159" s="230"/>
      <c r="B17159" s="230"/>
      <c r="C17159" s="231"/>
      <c r="D17159" s="223"/>
      <c r="E17159" s="227"/>
      <c r="F17159" s="230"/>
      <c r="H17159" s="220"/>
      <c r="I17159" s="223"/>
    </row>
    <row r="17160" spans="1:9">
      <c r="A17160" s="230"/>
      <c r="B17160" s="230"/>
      <c r="C17160" s="231"/>
      <c r="D17160" s="223"/>
      <c r="E17160" s="227"/>
      <c r="F17160" s="230"/>
      <c r="H17160" s="220"/>
      <c r="I17160" s="223"/>
    </row>
    <row r="17161" spans="1:9">
      <c r="A17161" s="230"/>
      <c r="B17161" s="230"/>
      <c r="C17161" s="231"/>
      <c r="D17161" s="223"/>
      <c r="E17161" s="227"/>
      <c r="F17161" s="230"/>
      <c r="H17161" s="220"/>
      <c r="I17161" s="223"/>
    </row>
    <row r="17162" spans="1:9">
      <c r="A17162" s="230"/>
      <c r="B17162" s="230"/>
      <c r="C17162" s="231"/>
      <c r="D17162" s="223"/>
      <c r="E17162" s="227"/>
      <c r="F17162" s="230"/>
      <c r="H17162" s="220"/>
      <c r="I17162" s="223"/>
    </row>
    <row r="17163" spans="1:9">
      <c r="A17163" s="230"/>
      <c r="B17163" s="230"/>
      <c r="C17163" s="231"/>
      <c r="D17163" s="223"/>
      <c r="E17163" s="227"/>
      <c r="F17163" s="230"/>
      <c r="H17163" s="220"/>
      <c r="I17163" s="223"/>
    </row>
    <row r="17164" spans="1:9">
      <c r="A17164" s="230"/>
      <c r="B17164" s="230"/>
      <c r="C17164" s="231"/>
      <c r="D17164" s="223"/>
      <c r="E17164" s="227"/>
      <c r="F17164" s="230"/>
      <c r="H17164" s="220"/>
      <c r="I17164" s="223"/>
    </row>
    <row r="17165" spans="1:9">
      <c r="A17165" s="230"/>
      <c r="B17165" s="230"/>
      <c r="C17165" s="231"/>
      <c r="D17165" s="223"/>
      <c r="E17165" s="227"/>
      <c r="F17165" s="230"/>
      <c r="H17165" s="220"/>
      <c r="I17165" s="223"/>
    </row>
    <row r="17166" spans="1:9">
      <c r="A17166" s="230"/>
      <c r="B17166" s="230"/>
      <c r="C17166" s="231"/>
      <c r="D17166" s="223"/>
      <c r="E17166" s="227"/>
      <c r="F17166" s="230"/>
      <c r="H17166" s="220"/>
      <c r="I17166" s="223"/>
    </row>
    <row r="17167" spans="1:9">
      <c r="A17167" s="230"/>
      <c r="B17167" s="230"/>
      <c r="C17167" s="231"/>
      <c r="D17167" s="223"/>
      <c r="E17167" s="227"/>
      <c r="F17167" s="230"/>
      <c r="H17167" s="220"/>
      <c r="I17167" s="223"/>
    </row>
    <row r="17168" spans="1:9">
      <c r="A17168" s="230"/>
      <c r="B17168" s="230"/>
      <c r="C17168" s="231"/>
      <c r="D17168" s="223"/>
      <c r="E17168" s="227"/>
      <c r="F17168" s="230"/>
      <c r="H17168" s="220"/>
      <c r="I17168" s="223"/>
    </row>
    <row r="17169" spans="1:9">
      <c r="A17169" s="230"/>
      <c r="B17169" s="230"/>
      <c r="C17169" s="231"/>
      <c r="D17169" s="223"/>
      <c r="E17169" s="227"/>
      <c r="F17169" s="230"/>
      <c r="H17169" s="220"/>
      <c r="I17169" s="223"/>
    </row>
    <row r="17170" spans="1:9">
      <c r="A17170" s="230"/>
      <c r="B17170" s="230"/>
      <c r="C17170" s="231"/>
      <c r="D17170" s="223"/>
      <c r="E17170" s="227"/>
      <c r="F17170" s="230"/>
      <c r="H17170" s="220"/>
      <c r="I17170" s="223"/>
    </row>
    <row r="17171" spans="1:9">
      <c r="A17171" s="230"/>
      <c r="B17171" s="230"/>
      <c r="C17171" s="231"/>
      <c r="D17171" s="223"/>
      <c r="E17171" s="227"/>
      <c r="F17171" s="230"/>
      <c r="H17171" s="220"/>
      <c r="I17171" s="223"/>
    </row>
    <row r="17172" spans="1:9">
      <c r="A17172" s="230"/>
      <c r="B17172" s="230"/>
      <c r="C17172" s="231"/>
      <c r="D17172" s="223"/>
      <c r="E17172" s="227"/>
      <c r="F17172" s="230"/>
      <c r="H17172" s="220"/>
      <c r="I17172" s="223"/>
    </row>
    <row r="17173" spans="1:9">
      <c r="A17173" s="230"/>
      <c r="B17173" s="230"/>
      <c r="C17173" s="231"/>
      <c r="D17173" s="223"/>
      <c r="E17173" s="227"/>
      <c r="F17173" s="230"/>
      <c r="H17173" s="220"/>
      <c r="I17173" s="223"/>
    </row>
    <row r="17174" spans="1:9">
      <c r="A17174" s="230"/>
      <c r="B17174" s="230"/>
      <c r="C17174" s="231"/>
      <c r="D17174" s="223"/>
      <c r="E17174" s="227"/>
      <c r="F17174" s="230"/>
      <c r="H17174" s="220"/>
      <c r="I17174" s="223"/>
    </row>
    <row r="17175" spans="1:9">
      <c r="A17175" s="230"/>
      <c r="B17175" s="230"/>
      <c r="C17175" s="231"/>
      <c r="D17175" s="223"/>
      <c r="E17175" s="227"/>
      <c r="F17175" s="230"/>
      <c r="H17175" s="220"/>
      <c r="I17175" s="223"/>
    </row>
    <row r="17176" spans="1:9">
      <c r="A17176" s="230"/>
      <c r="B17176" s="230"/>
      <c r="C17176" s="231"/>
      <c r="D17176" s="223"/>
      <c r="E17176" s="227"/>
      <c r="F17176" s="230"/>
      <c r="H17176" s="220"/>
      <c r="I17176" s="223"/>
    </row>
    <row r="17177" spans="1:9">
      <c r="A17177" s="230"/>
      <c r="B17177" s="230"/>
      <c r="C17177" s="231"/>
      <c r="D17177" s="223"/>
      <c r="E17177" s="227"/>
      <c r="F17177" s="230"/>
      <c r="H17177" s="220"/>
      <c r="I17177" s="223"/>
    </row>
    <row r="17178" spans="1:9">
      <c r="A17178" s="230"/>
      <c r="B17178" s="230"/>
      <c r="C17178" s="231"/>
      <c r="D17178" s="223"/>
      <c r="E17178" s="227"/>
      <c r="F17178" s="230"/>
      <c r="H17178" s="220"/>
      <c r="I17178" s="223"/>
    </row>
    <row r="17179" spans="1:9">
      <c r="A17179" s="230"/>
      <c r="B17179" s="230"/>
      <c r="C17179" s="231"/>
      <c r="D17179" s="223"/>
      <c r="E17179" s="227"/>
      <c r="F17179" s="230"/>
      <c r="H17179" s="220"/>
      <c r="I17179" s="223"/>
    </row>
    <row r="17180" spans="1:9">
      <c r="A17180" s="230"/>
      <c r="B17180" s="230"/>
      <c r="C17180" s="231"/>
      <c r="D17180" s="223"/>
      <c r="E17180" s="227"/>
      <c r="F17180" s="230"/>
      <c r="H17180" s="220"/>
      <c r="I17180" s="223"/>
    </row>
    <row r="17181" spans="1:9">
      <c r="A17181" s="230"/>
      <c r="B17181" s="230"/>
      <c r="C17181" s="231"/>
      <c r="D17181" s="223"/>
      <c r="E17181" s="227"/>
      <c r="F17181" s="230"/>
      <c r="H17181" s="220"/>
      <c r="I17181" s="223"/>
    </row>
    <row r="17182" spans="1:9">
      <c r="A17182" s="230"/>
      <c r="B17182" s="230"/>
      <c r="C17182" s="231"/>
      <c r="D17182" s="223"/>
      <c r="E17182" s="227"/>
      <c r="F17182" s="230"/>
      <c r="H17182" s="220"/>
      <c r="I17182" s="223"/>
    </row>
    <row r="17183" spans="1:9">
      <c r="A17183" s="230"/>
      <c r="B17183" s="230"/>
      <c r="C17183" s="231"/>
      <c r="D17183" s="223"/>
      <c r="E17183" s="227"/>
      <c r="F17183" s="230"/>
      <c r="H17183" s="220"/>
      <c r="I17183" s="223"/>
    </row>
    <row r="17184" spans="1:9">
      <c r="A17184" s="230"/>
      <c r="B17184" s="230"/>
      <c r="C17184" s="231"/>
      <c r="D17184" s="223"/>
      <c r="E17184" s="227"/>
      <c r="F17184" s="230"/>
      <c r="H17184" s="220"/>
      <c r="I17184" s="223"/>
    </row>
    <row r="17185" spans="1:9">
      <c r="A17185" s="230"/>
      <c r="B17185" s="230"/>
      <c r="C17185" s="231"/>
      <c r="D17185" s="223"/>
      <c r="E17185" s="227"/>
      <c r="F17185" s="230"/>
      <c r="H17185" s="220"/>
      <c r="I17185" s="223"/>
    </row>
    <row r="17186" spans="1:9">
      <c r="A17186" s="230"/>
      <c r="B17186" s="230"/>
      <c r="C17186" s="231"/>
      <c r="D17186" s="223"/>
      <c r="E17186" s="227"/>
      <c r="F17186" s="230"/>
      <c r="H17186" s="220"/>
      <c r="I17186" s="223"/>
    </row>
    <row r="17187" spans="1:9">
      <c r="A17187" s="230"/>
      <c r="B17187" s="230"/>
      <c r="C17187" s="231"/>
      <c r="D17187" s="223"/>
      <c r="E17187" s="227"/>
      <c r="F17187" s="230"/>
      <c r="H17187" s="220"/>
      <c r="I17187" s="223"/>
    </row>
    <row r="17188" spans="1:9">
      <c r="A17188" s="230"/>
      <c r="B17188" s="230"/>
      <c r="C17188" s="231"/>
      <c r="D17188" s="223"/>
      <c r="E17188" s="227"/>
      <c r="F17188" s="230"/>
      <c r="H17188" s="220"/>
      <c r="I17188" s="223"/>
    </row>
    <row r="17189" spans="1:9">
      <c r="A17189" s="230"/>
      <c r="B17189" s="230"/>
      <c r="C17189" s="231"/>
      <c r="D17189" s="223"/>
      <c r="E17189" s="227"/>
      <c r="F17189" s="230"/>
      <c r="H17189" s="220"/>
      <c r="I17189" s="223"/>
    </row>
    <row r="17190" spans="1:9">
      <c r="A17190" s="230"/>
      <c r="B17190" s="230"/>
      <c r="C17190" s="231"/>
      <c r="D17190" s="223"/>
      <c r="E17190" s="227"/>
      <c r="F17190" s="230"/>
      <c r="H17190" s="220"/>
      <c r="I17190" s="223"/>
    </row>
    <row r="17191" spans="1:9">
      <c r="A17191" s="230"/>
      <c r="B17191" s="230"/>
      <c r="C17191" s="231"/>
      <c r="D17191" s="223"/>
      <c r="E17191" s="227"/>
      <c r="F17191" s="230"/>
      <c r="H17191" s="220"/>
      <c r="I17191" s="223"/>
    </row>
    <row r="17192" spans="1:9">
      <c r="A17192" s="230"/>
      <c r="B17192" s="230"/>
      <c r="C17192" s="231"/>
      <c r="D17192" s="223"/>
      <c r="E17192" s="227"/>
      <c r="F17192" s="230"/>
      <c r="H17192" s="220"/>
      <c r="I17192" s="223"/>
    </row>
    <row r="17193" spans="1:9">
      <c r="A17193" s="230"/>
      <c r="B17193" s="230"/>
      <c r="C17193" s="231"/>
      <c r="D17193" s="223"/>
      <c r="E17193" s="227"/>
      <c r="F17193" s="230"/>
      <c r="H17193" s="220"/>
      <c r="I17193" s="223"/>
    </row>
    <row r="17194" spans="1:9">
      <c r="A17194" s="230"/>
      <c r="B17194" s="230"/>
      <c r="C17194" s="231"/>
      <c r="D17194" s="223"/>
      <c r="E17194" s="227"/>
      <c r="F17194" s="230"/>
      <c r="H17194" s="220"/>
      <c r="I17194" s="223"/>
    </row>
    <row r="17195" spans="1:9">
      <c r="A17195" s="230"/>
      <c r="B17195" s="230"/>
      <c r="C17195" s="231"/>
      <c r="D17195" s="223"/>
      <c r="E17195" s="227"/>
      <c r="F17195" s="230"/>
      <c r="H17195" s="220"/>
      <c r="I17195" s="223"/>
    </row>
    <row r="17196" spans="1:9">
      <c r="A17196" s="230"/>
      <c r="B17196" s="230"/>
      <c r="C17196" s="231"/>
      <c r="D17196" s="223"/>
      <c r="E17196" s="227"/>
      <c r="F17196" s="230"/>
      <c r="H17196" s="220"/>
      <c r="I17196" s="223"/>
    </row>
    <row r="17197" spans="1:9">
      <c r="A17197" s="230"/>
      <c r="B17197" s="230"/>
      <c r="C17197" s="231"/>
      <c r="D17197" s="223"/>
      <c r="E17197" s="227"/>
      <c r="F17197" s="230"/>
      <c r="H17197" s="220"/>
      <c r="I17197" s="223"/>
    </row>
    <row r="17198" spans="1:9">
      <c r="A17198" s="230"/>
      <c r="B17198" s="230"/>
      <c r="C17198" s="231"/>
      <c r="D17198" s="223"/>
      <c r="E17198" s="227"/>
      <c r="F17198" s="230"/>
      <c r="H17198" s="220"/>
      <c r="I17198" s="223"/>
    </row>
    <row r="17199" spans="1:9">
      <c r="A17199" s="230"/>
      <c r="B17199" s="230"/>
      <c r="C17199" s="231"/>
      <c r="D17199" s="223"/>
      <c r="E17199" s="227"/>
      <c r="F17199" s="230"/>
      <c r="H17199" s="220"/>
      <c r="I17199" s="223"/>
    </row>
    <row r="17200" spans="1:9">
      <c r="A17200" s="230"/>
      <c r="B17200" s="230"/>
      <c r="C17200" s="231"/>
      <c r="D17200" s="223"/>
      <c r="E17200" s="227"/>
      <c r="F17200" s="230"/>
      <c r="H17200" s="220"/>
      <c r="I17200" s="223"/>
    </row>
    <row r="17201" spans="1:9">
      <c r="A17201" s="230"/>
      <c r="B17201" s="230"/>
      <c r="C17201" s="231"/>
      <c r="D17201" s="223"/>
      <c r="E17201" s="227"/>
      <c r="F17201" s="230"/>
      <c r="H17201" s="220"/>
      <c r="I17201" s="223"/>
    </row>
    <row r="17202" spans="1:9">
      <c r="A17202" s="230"/>
      <c r="B17202" s="230"/>
      <c r="C17202" s="231"/>
      <c r="D17202" s="223"/>
      <c r="E17202" s="227"/>
      <c r="F17202" s="230"/>
      <c r="H17202" s="220"/>
      <c r="I17202" s="223"/>
    </row>
    <row r="17203" spans="1:9">
      <c r="A17203" s="230"/>
      <c r="B17203" s="230"/>
      <c r="C17203" s="231"/>
      <c r="D17203" s="223"/>
      <c r="E17203" s="227"/>
      <c r="F17203" s="230"/>
      <c r="H17203" s="220"/>
      <c r="I17203" s="223"/>
    </row>
    <row r="17204" spans="1:9">
      <c r="A17204" s="230"/>
      <c r="B17204" s="230"/>
      <c r="C17204" s="231"/>
      <c r="D17204" s="223"/>
      <c r="E17204" s="227"/>
      <c r="F17204" s="230"/>
      <c r="H17204" s="220"/>
      <c r="I17204" s="223"/>
    </row>
    <row r="17205" spans="1:9">
      <c r="A17205" s="230"/>
      <c r="B17205" s="230"/>
      <c r="C17205" s="231"/>
      <c r="D17205" s="223"/>
      <c r="E17205" s="227"/>
      <c r="F17205" s="230"/>
      <c r="H17205" s="220"/>
      <c r="I17205" s="223"/>
    </row>
    <row r="17206" spans="1:9">
      <c r="A17206" s="230"/>
      <c r="B17206" s="230"/>
      <c r="C17206" s="231"/>
      <c r="D17206" s="223"/>
      <c r="E17206" s="227"/>
      <c r="F17206" s="230"/>
      <c r="H17206" s="220"/>
      <c r="I17206" s="223"/>
    </row>
    <row r="17207" spans="1:9">
      <c r="A17207" s="230"/>
      <c r="B17207" s="230"/>
      <c r="C17207" s="231"/>
      <c r="D17207" s="223"/>
      <c r="E17207" s="227"/>
      <c r="F17207" s="230"/>
      <c r="H17207" s="220"/>
      <c r="I17207" s="223"/>
    </row>
    <row r="17208" spans="1:9">
      <c r="A17208" s="230"/>
      <c r="B17208" s="230"/>
      <c r="C17208" s="231"/>
      <c r="D17208" s="223"/>
      <c r="E17208" s="227"/>
      <c r="F17208" s="230"/>
      <c r="H17208" s="220"/>
      <c r="I17208" s="223"/>
    </row>
    <row r="17209" spans="1:9">
      <c r="A17209" s="230"/>
      <c r="B17209" s="230"/>
      <c r="C17209" s="231"/>
      <c r="D17209" s="223"/>
      <c r="E17209" s="227"/>
      <c r="F17209" s="230"/>
      <c r="H17209" s="220"/>
      <c r="I17209" s="223"/>
    </row>
    <row r="17210" spans="1:9">
      <c r="A17210" s="230"/>
      <c r="B17210" s="230"/>
      <c r="C17210" s="231"/>
      <c r="D17210" s="223"/>
      <c r="E17210" s="227"/>
      <c r="F17210" s="230"/>
      <c r="H17210" s="220"/>
      <c r="I17210" s="223"/>
    </row>
    <row r="17211" spans="1:9">
      <c r="A17211" s="230"/>
      <c r="B17211" s="230"/>
      <c r="C17211" s="231"/>
      <c r="D17211" s="223"/>
      <c r="E17211" s="227"/>
      <c r="F17211" s="230"/>
      <c r="H17211" s="220"/>
      <c r="I17211" s="223"/>
    </row>
    <row r="17212" spans="1:9">
      <c r="A17212" s="230"/>
      <c r="B17212" s="230"/>
      <c r="C17212" s="231"/>
      <c r="D17212" s="223"/>
      <c r="E17212" s="227"/>
      <c r="F17212" s="230"/>
      <c r="H17212" s="220"/>
      <c r="I17212" s="223"/>
    </row>
    <row r="17213" spans="1:9">
      <c r="A17213" s="230"/>
      <c r="B17213" s="230"/>
      <c r="C17213" s="231"/>
      <c r="D17213" s="223"/>
      <c r="E17213" s="227"/>
      <c r="F17213" s="230"/>
      <c r="H17213" s="220"/>
      <c r="I17213" s="223"/>
    </row>
    <row r="17214" spans="1:9">
      <c r="A17214" s="230"/>
      <c r="B17214" s="230"/>
      <c r="C17214" s="231"/>
      <c r="D17214" s="223"/>
      <c r="E17214" s="227"/>
      <c r="F17214" s="230"/>
      <c r="H17214" s="220"/>
      <c r="I17214" s="223"/>
    </row>
    <row r="17215" spans="1:9">
      <c r="A17215" s="230"/>
      <c r="B17215" s="230"/>
      <c r="C17215" s="231"/>
      <c r="D17215" s="223"/>
      <c r="E17215" s="227"/>
      <c r="F17215" s="230"/>
      <c r="H17215" s="220"/>
      <c r="I17215" s="223"/>
    </row>
    <row r="17216" spans="1:9">
      <c r="A17216" s="230"/>
      <c r="B17216" s="230"/>
      <c r="C17216" s="231"/>
      <c r="D17216" s="223"/>
      <c r="E17216" s="227"/>
      <c r="F17216" s="230"/>
      <c r="H17216" s="220"/>
      <c r="I17216" s="223"/>
    </row>
    <row r="17217" spans="1:9">
      <c r="A17217" s="230"/>
      <c r="B17217" s="230"/>
      <c r="C17217" s="231"/>
      <c r="D17217" s="223"/>
      <c r="E17217" s="227"/>
      <c r="F17217" s="230"/>
      <c r="H17217" s="220"/>
      <c r="I17217" s="223"/>
    </row>
    <row r="17218" spans="1:9">
      <c r="A17218" s="230"/>
      <c r="B17218" s="230"/>
      <c r="C17218" s="231"/>
      <c r="D17218" s="223"/>
      <c r="E17218" s="227"/>
      <c r="F17218" s="230"/>
      <c r="H17218" s="220"/>
      <c r="I17218" s="223"/>
    </row>
    <row r="17219" spans="1:9">
      <c r="A17219" s="230"/>
      <c r="B17219" s="230"/>
      <c r="C17219" s="231"/>
      <c r="D17219" s="223"/>
      <c r="E17219" s="227"/>
      <c r="F17219" s="230"/>
      <c r="H17219" s="220"/>
      <c r="I17219" s="223"/>
    </row>
    <row r="17220" spans="1:9">
      <c r="A17220" s="230"/>
      <c r="B17220" s="230"/>
      <c r="C17220" s="231"/>
      <c r="D17220" s="223"/>
      <c r="E17220" s="227"/>
      <c r="F17220" s="230"/>
      <c r="H17220" s="220"/>
      <c r="I17220" s="223"/>
    </row>
    <row r="17221" spans="1:9">
      <c r="A17221" s="230"/>
      <c r="B17221" s="230"/>
      <c r="C17221" s="231"/>
      <c r="D17221" s="223"/>
      <c r="E17221" s="227"/>
      <c r="F17221" s="230"/>
      <c r="H17221" s="220"/>
      <c r="I17221" s="223"/>
    </row>
    <row r="17222" spans="1:9">
      <c r="A17222" s="230"/>
      <c r="B17222" s="230"/>
      <c r="C17222" s="231"/>
      <c r="D17222" s="223"/>
      <c r="E17222" s="227"/>
      <c r="F17222" s="230"/>
      <c r="H17222" s="220"/>
      <c r="I17222" s="223"/>
    </row>
    <row r="17223" spans="1:9">
      <c r="A17223" s="230"/>
      <c r="B17223" s="230"/>
      <c r="C17223" s="231"/>
      <c r="D17223" s="223"/>
      <c r="E17223" s="227"/>
      <c r="F17223" s="230"/>
      <c r="H17223" s="220"/>
      <c r="I17223" s="223"/>
    </row>
    <row r="17224" spans="1:9">
      <c r="A17224" s="230"/>
      <c r="B17224" s="230"/>
      <c r="C17224" s="231"/>
      <c r="D17224" s="223"/>
      <c r="E17224" s="227"/>
      <c r="F17224" s="230"/>
      <c r="H17224" s="220"/>
      <c r="I17224" s="223"/>
    </row>
    <row r="17225" spans="1:9">
      <c r="A17225" s="230"/>
      <c r="B17225" s="230"/>
      <c r="C17225" s="231"/>
      <c r="D17225" s="223"/>
      <c r="E17225" s="227"/>
      <c r="F17225" s="230"/>
      <c r="H17225" s="220"/>
      <c r="I17225" s="223"/>
    </row>
    <row r="17226" spans="1:9">
      <c r="A17226" s="230"/>
      <c r="B17226" s="230"/>
      <c r="C17226" s="231"/>
      <c r="D17226" s="223"/>
      <c r="E17226" s="227"/>
      <c r="F17226" s="230"/>
      <c r="H17226" s="220"/>
      <c r="I17226" s="223"/>
    </row>
    <row r="17227" spans="1:9">
      <c r="A17227" s="230"/>
      <c r="B17227" s="230"/>
      <c r="C17227" s="231"/>
      <c r="D17227" s="223"/>
      <c r="E17227" s="227"/>
      <c r="F17227" s="230"/>
      <c r="H17227" s="220"/>
      <c r="I17227" s="223"/>
    </row>
    <row r="17228" spans="1:9">
      <c r="A17228" s="230"/>
      <c r="B17228" s="230"/>
      <c r="C17228" s="231"/>
      <c r="D17228" s="223"/>
      <c r="E17228" s="227"/>
      <c r="F17228" s="230"/>
      <c r="H17228" s="220"/>
      <c r="I17228" s="223"/>
    </row>
    <row r="17229" spans="1:9">
      <c r="A17229" s="230"/>
      <c r="B17229" s="230"/>
      <c r="C17229" s="231"/>
      <c r="D17229" s="223"/>
      <c r="E17229" s="227"/>
      <c r="F17229" s="230"/>
      <c r="H17229" s="220"/>
      <c r="I17229" s="223"/>
    </row>
    <row r="17230" spans="1:9">
      <c r="A17230" s="230"/>
      <c r="B17230" s="230"/>
      <c r="C17230" s="231"/>
      <c r="D17230" s="223"/>
      <c r="E17230" s="227"/>
      <c r="F17230" s="230"/>
      <c r="H17230" s="220"/>
      <c r="I17230" s="223"/>
    </row>
    <row r="17231" spans="1:9">
      <c r="A17231" s="230"/>
      <c r="B17231" s="230"/>
      <c r="C17231" s="231"/>
      <c r="D17231" s="223"/>
      <c r="E17231" s="227"/>
      <c r="F17231" s="230"/>
      <c r="H17231" s="220"/>
      <c r="I17231" s="223"/>
    </row>
    <row r="17232" spans="1:9">
      <c r="A17232" s="230"/>
      <c r="B17232" s="230"/>
      <c r="C17232" s="231"/>
      <c r="D17232" s="223"/>
      <c r="E17232" s="227"/>
      <c r="F17232" s="230"/>
      <c r="H17232" s="220"/>
      <c r="I17232" s="223"/>
    </row>
    <row r="17233" spans="1:9">
      <c r="A17233" s="230"/>
      <c r="B17233" s="230"/>
      <c r="C17233" s="231"/>
      <c r="D17233" s="223"/>
      <c r="E17233" s="227"/>
      <c r="F17233" s="230"/>
      <c r="H17233" s="220"/>
      <c r="I17233" s="223"/>
    </row>
    <row r="17234" spans="1:9">
      <c r="A17234" s="230"/>
      <c r="B17234" s="230"/>
      <c r="C17234" s="231"/>
      <c r="D17234" s="223"/>
      <c r="E17234" s="227"/>
      <c r="F17234" s="230"/>
      <c r="H17234" s="220"/>
      <c r="I17234" s="223"/>
    </row>
    <row r="17235" spans="1:9">
      <c r="A17235" s="230"/>
      <c r="B17235" s="230"/>
      <c r="C17235" s="231"/>
      <c r="D17235" s="223"/>
      <c r="E17235" s="227"/>
      <c r="F17235" s="230"/>
      <c r="H17235" s="220"/>
      <c r="I17235" s="223"/>
    </row>
    <row r="17236" spans="1:9">
      <c r="A17236" s="230"/>
      <c r="B17236" s="230"/>
      <c r="C17236" s="231"/>
      <c r="D17236" s="223"/>
      <c r="E17236" s="227"/>
      <c r="F17236" s="230"/>
      <c r="H17236" s="220"/>
      <c r="I17236" s="223"/>
    </row>
    <row r="17237" spans="1:9">
      <c r="A17237" s="230"/>
      <c r="B17237" s="230"/>
      <c r="C17237" s="231"/>
      <c r="D17237" s="223"/>
      <c r="E17237" s="227"/>
      <c r="F17237" s="230"/>
      <c r="H17237" s="220"/>
      <c r="I17237" s="223"/>
    </row>
    <row r="17238" spans="1:9">
      <c r="A17238" s="230"/>
      <c r="B17238" s="230"/>
      <c r="C17238" s="231"/>
      <c r="D17238" s="223"/>
      <c r="E17238" s="227"/>
      <c r="F17238" s="230"/>
      <c r="H17238" s="220"/>
      <c r="I17238" s="223"/>
    </row>
    <row r="17239" spans="1:9">
      <c r="A17239" s="230"/>
      <c r="B17239" s="230"/>
      <c r="C17239" s="231"/>
      <c r="D17239" s="223"/>
      <c r="E17239" s="227"/>
      <c r="F17239" s="230"/>
      <c r="H17239" s="220"/>
      <c r="I17239" s="223"/>
    </row>
    <row r="17240" spans="1:9">
      <c r="A17240" s="230"/>
      <c r="B17240" s="230"/>
      <c r="C17240" s="231"/>
      <c r="D17240" s="223"/>
      <c r="E17240" s="227"/>
      <c r="F17240" s="230"/>
      <c r="H17240" s="220"/>
      <c r="I17240" s="223"/>
    </row>
    <row r="17241" spans="1:9">
      <c r="A17241" s="230"/>
      <c r="B17241" s="230"/>
      <c r="C17241" s="231"/>
      <c r="D17241" s="223"/>
      <c r="E17241" s="227"/>
      <c r="F17241" s="230"/>
      <c r="H17241" s="220"/>
      <c r="I17241" s="223"/>
    </row>
    <row r="17242" spans="1:9">
      <c r="A17242" s="230"/>
      <c r="B17242" s="230"/>
      <c r="C17242" s="231"/>
      <c r="D17242" s="223"/>
      <c r="E17242" s="227"/>
      <c r="F17242" s="230"/>
      <c r="H17242" s="220"/>
      <c r="I17242" s="223"/>
    </row>
    <row r="17243" spans="1:9">
      <c r="A17243" s="230"/>
      <c r="B17243" s="230"/>
      <c r="C17243" s="231"/>
      <c r="D17243" s="223"/>
      <c r="E17243" s="227"/>
      <c r="F17243" s="230"/>
      <c r="H17243" s="220"/>
      <c r="I17243" s="223"/>
    </row>
    <row r="17244" spans="1:9">
      <c r="A17244" s="230"/>
      <c r="B17244" s="230"/>
      <c r="C17244" s="231"/>
      <c r="D17244" s="223"/>
      <c r="E17244" s="227"/>
      <c r="F17244" s="230"/>
      <c r="H17244" s="220"/>
      <c r="I17244" s="223"/>
    </row>
    <row r="17245" spans="1:9">
      <c r="A17245" s="230"/>
      <c r="B17245" s="230"/>
      <c r="C17245" s="231"/>
      <c r="D17245" s="223"/>
      <c r="E17245" s="227"/>
      <c r="F17245" s="230"/>
      <c r="H17245" s="220"/>
      <c r="I17245" s="223"/>
    </row>
    <row r="17246" spans="1:9">
      <c r="A17246" s="230"/>
      <c r="B17246" s="230"/>
      <c r="C17246" s="231"/>
      <c r="D17246" s="223"/>
      <c r="E17246" s="227"/>
      <c r="F17246" s="230"/>
      <c r="H17246" s="220"/>
      <c r="I17246" s="223"/>
    </row>
    <row r="17247" spans="1:9">
      <c r="A17247" s="230"/>
      <c r="B17247" s="230"/>
      <c r="C17247" s="231"/>
      <c r="D17247" s="223"/>
      <c r="E17247" s="227"/>
      <c r="F17247" s="230"/>
      <c r="H17247" s="220"/>
      <c r="I17247" s="223"/>
    </row>
    <row r="17248" spans="1:9">
      <c r="A17248" s="230"/>
      <c r="B17248" s="230"/>
      <c r="C17248" s="231"/>
      <c r="D17248" s="223"/>
      <c r="E17248" s="227"/>
      <c r="F17248" s="230"/>
      <c r="H17248" s="220"/>
      <c r="I17248" s="223"/>
    </row>
    <row r="17249" spans="1:9">
      <c r="A17249" s="230"/>
      <c r="B17249" s="230"/>
      <c r="C17249" s="231"/>
      <c r="D17249" s="223"/>
      <c r="E17249" s="227"/>
      <c r="F17249" s="230"/>
      <c r="H17249" s="220"/>
      <c r="I17249" s="223"/>
    </row>
    <row r="17250" spans="1:9">
      <c r="A17250" s="230"/>
      <c r="B17250" s="230"/>
      <c r="C17250" s="231"/>
      <c r="D17250" s="223"/>
      <c r="E17250" s="227"/>
      <c r="F17250" s="230"/>
      <c r="H17250" s="220"/>
      <c r="I17250" s="223"/>
    </row>
    <row r="17251" spans="1:9">
      <c r="A17251" s="230"/>
      <c r="B17251" s="230"/>
      <c r="C17251" s="231"/>
      <c r="D17251" s="223"/>
      <c r="E17251" s="227"/>
      <c r="F17251" s="230"/>
      <c r="H17251" s="220"/>
      <c r="I17251" s="223"/>
    </row>
    <row r="17252" spans="1:9">
      <c r="A17252" s="230"/>
      <c r="B17252" s="230"/>
      <c r="C17252" s="231"/>
      <c r="D17252" s="223"/>
      <c r="E17252" s="227"/>
      <c r="F17252" s="230"/>
      <c r="H17252" s="220"/>
      <c r="I17252" s="223"/>
    </row>
    <row r="17253" spans="1:9">
      <c r="A17253" s="230"/>
      <c r="B17253" s="230"/>
      <c r="C17253" s="231"/>
      <c r="D17253" s="223"/>
      <c r="E17253" s="227"/>
      <c r="F17253" s="230"/>
      <c r="H17253" s="220"/>
      <c r="I17253" s="223"/>
    </row>
    <row r="17254" spans="1:9">
      <c r="A17254" s="230"/>
      <c r="B17254" s="230"/>
      <c r="C17254" s="231"/>
      <c r="D17254" s="223"/>
      <c r="E17254" s="227"/>
      <c r="F17254" s="230"/>
      <c r="H17254" s="220"/>
      <c r="I17254" s="223"/>
    </row>
    <row r="17255" spans="1:9">
      <c r="A17255" s="230"/>
      <c r="B17255" s="230"/>
      <c r="C17255" s="231"/>
      <c r="D17255" s="223"/>
      <c r="E17255" s="227"/>
      <c r="F17255" s="230"/>
      <c r="H17255" s="220"/>
      <c r="I17255" s="223"/>
    </row>
    <row r="17256" spans="1:9">
      <c r="A17256" s="230"/>
      <c r="B17256" s="230"/>
      <c r="C17256" s="231"/>
      <c r="D17256" s="223"/>
      <c r="E17256" s="227"/>
      <c r="F17256" s="230"/>
      <c r="H17256" s="220"/>
      <c r="I17256" s="223"/>
    </row>
    <row r="17257" spans="1:9">
      <c r="A17257" s="230"/>
      <c r="B17257" s="230"/>
      <c r="C17257" s="231"/>
      <c r="D17257" s="223"/>
      <c r="E17257" s="227"/>
      <c r="F17257" s="230"/>
      <c r="H17257" s="220"/>
      <c r="I17257" s="223"/>
    </row>
    <row r="17258" spans="1:9">
      <c r="A17258" s="230"/>
      <c r="B17258" s="230"/>
      <c r="C17258" s="231"/>
      <c r="D17258" s="223"/>
      <c r="E17258" s="227"/>
      <c r="F17258" s="230"/>
      <c r="H17258" s="220"/>
      <c r="I17258" s="223"/>
    </row>
    <row r="17259" spans="1:9">
      <c r="A17259" s="230"/>
      <c r="B17259" s="230"/>
      <c r="C17259" s="231"/>
      <c r="D17259" s="223"/>
      <c r="E17259" s="227"/>
      <c r="F17259" s="230"/>
      <c r="H17259" s="220"/>
      <c r="I17259" s="223"/>
    </row>
    <row r="17260" spans="1:9">
      <c r="A17260" s="230"/>
      <c r="B17260" s="230"/>
      <c r="C17260" s="231"/>
      <c r="D17260" s="223"/>
      <c r="E17260" s="227"/>
      <c r="F17260" s="230"/>
      <c r="H17260" s="220"/>
      <c r="I17260" s="223"/>
    </row>
    <row r="17261" spans="1:9">
      <c r="A17261" s="230"/>
      <c r="B17261" s="230"/>
      <c r="C17261" s="231"/>
      <c r="D17261" s="223"/>
      <c r="E17261" s="227"/>
      <c r="F17261" s="230"/>
      <c r="H17261" s="220"/>
      <c r="I17261" s="223"/>
    </row>
    <row r="17262" spans="1:9">
      <c r="A17262" s="230"/>
      <c r="B17262" s="230"/>
      <c r="C17262" s="231"/>
      <c r="D17262" s="223"/>
      <c r="E17262" s="227"/>
      <c r="F17262" s="230"/>
      <c r="H17262" s="220"/>
      <c r="I17262" s="223"/>
    </row>
    <row r="17263" spans="1:9">
      <c r="A17263" s="230"/>
      <c r="B17263" s="230"/>
      <c r="C17263" s="231"/>
      <c r="D17263" s="223"/>
      <c r="E17263" s="227"/>
      <c r="F17263" s="230"/>
      <c r="H17263" s="220"/>
      <c r="I17263" s="223"/>
    </row>
    <row r="17264" spans="1:9">
      <c r="A17264" s="230"/>
      <c r="B17264" s="230"/>
      <c r="C17264" s="231"/>
      <c r="D17264" s="223"/>
      <c r="E17264" s="227"/>
      <c r="F17264" s="230"/>
      <c r="H17264" s="220"/>
      <c r="I17264" s="223"/>
    </row>
    <row r="17265" spans="1:9">
      <c r="A17265" s="230"/>
      <c r="B17265" s="230"/>
      <c r="C17265" s="231"/>
      <c r="D17265" s="223"/>
      <c r="E17265" s="227"/>
      <c r="F17265" s="230"/>
      <c r="H17265" s="220"/>
      <c r="I17265" s="223"/>
    </row>
    <row r="17266" spans="1:9">
      <c r="A17266" s="230"/>
      <c r="B17266" s="230"/>
      <c r="C17266" s="231"/>
      <c r="D17266" s="223"/>
      <c r="E17266" s="227"/>
      <c r="F17266" s="230"/>
      <c r="H17266" s="220"/>
      <c r="I17266" s="223"/>
    </row>
    <row r="17267" spans="1:9">
      <c r="A17267" s="230"/>
      <c r="B17267" s="230"/>
      <c r="C17267" s="231"/>
      <c r="D17267" s="223"/>
      <c r="E17267" s="227"/>
      <c r="F17267" s="230"/>
      <c r="H17267" s="220"/>
      <c r="I17267" s="223"/>
    </row>
    <row r="17268" spans="1:9">
      <c r="A17268" s="230"/>
      <c r="B17268" s="230"/>
      <c r="C17268" s="231"/>
      <c r="D17268" s="223"/>
      <c r="E17268" s="227"/>
      <c r="F17268" s="230"/>
      <c r="H17268" s="220"/>
      <c r="I17268" s="223"/>
    </row>
    <row r="17269" spans="1:9">
      <c r="A17269" s="230"/>
      <c r="B17269" s="230"/>
      <c r="C17269" s="231"/>
      <c r="D17269" s="223"/>
      <c r="E17269" s="227"/>
      <c r="F17269" s="230"/>
      <c r="H17269" s="220"/>
      <c r="I17269" s="223"/>
    </row>
    <row r="17270" spans="1:9">
      <c r="A17270" s="230"/>
      <c r="B17270" s="230"/>
      <c r="C17270" s="231"/>
      <c r="D17270" s="223"/>
      <c r="E17270" s="227"/>
      <c r="F17270" s="230"/>
      <c r="H17270" s="220"/>
      <c r="I17270" s="223"/>
    </row>
    <row r="17271" spans="1:9">
      <c r="A17271" s="230"/>
      <c r="B17271" s="230"/>
      <c r="C17271" s="231"/>
      <c r="D17271" s="223"/>
      <c r="E17271" s="227"/>
      <c r="F17271" s="230"/>
      <c r="H17271" s="220"/>
      <c r="I17271" s="223"/>
    </row>
    <row r="17272" spans="1:9">
      <c r="A17272" s="230"/>
      <c r="B17272" s="230"/>
      <c r="C17272" s="231"/>
      <c r="D17272" s="223"/>
      <c r="E17272" s="227"/>
      <c r="F17272" s="230"/>
      <c r="H17272" s="220"/>
      <c r="I17272" s="223"/>
    </row>
    <row r="17273" spans="1:9">
      <c r="A17273" s="230"/>
      <c r="B17273" s="230"/>
      <c r="C17273" s="231"/>
      <c r="D17273" s="223"/>
      <c r="E17273" s="227"/>
      <c r="F17273" s="230"/>
      <c r="H17273" s="220"/>
      <c r="I17273" s="223"/>
    </row>
    <row r="17274" spans="1:9">
      <c r="A17274" s="230"/>
      <c r="B17274" s="230"/>
      <c r="C17274" s="231"/>
      <c r="D17274" s="223"/>
      <c r="E17274" s="227"/>
      <c r="F17274" s="230"/>
      <c r="H17274" s="220"/>
      <c r="I17274" s="223"/>
    </row>
    <row r="17275" spans="1:9">
      <c r="A17275" s="230"/>
      <c r="B17275" s="230"/>
      <c r="C17275" s="231"/>
      <c r="D17275" s="223"/>
      <c r="E17275" s="227"/>
      <c r="F17275" s="230"/>
      <c r="H17275" s="220"/>
      <c r="I17275" s="223"/>
    </row>
    <row r="17276" spans="1:9">
      <c r="A17276" s="230"/>
      <c r="B17276" s="230"/>
      <c r="C17276" s="231"/>
      <c r="D17276" s="223"/>
      <c r="E17276" s="227"/>
      <c r="F17276" s="230"/>
      <c r="H17276" s="220"/>
      <c r="I17276" s="223"/>
    </row>
    <row r="17277" spans="1:9">
      <c r="A17277" s="230"/>
      <c r="B17277" s="230"/>
      <c r="C17277" s="231"/>
      <c r="D17277" s="223"/>
      <c r="E17277" s="227"/>
      <c r="F17277" s="230"/>
      <c r="H17277" s="220"/>
      <c r="I17277" s="223"/>
    </row>
    <row r="17278" spans="1:9">
      <c r="A17278" s="230"/>
      <c r="B17278" s="230"/>
      <c r="C17278" s="231"/>
      <c r="D17278" s="223"/>
      <c r="E17278" s="227"/>
      <c r="F17278" s="230"/>
      <c r="H17278" s="220"/>
      <c r="I17278" s="223"/>
    </row>
    <row r="17279" spans="1:9">
      <c r="A17279" s="230"/>
      <c r="B17279" s="230"/>
      <c r="C17279" s="231"/>
      <c r="D17279" s="223"/>
      <c r="E17279" s="227"/>
      <c r="F17279" s="230"/>
      <c r="H17279" s="220"/>
      <c r="I17279" s="223"/>
    </row>
    <row r="17280" spans="1:9">
      <c r="A17280" s="230"/>
      <c r="B17280" s="230"/>
      <c r="C17280" s="231"/>
      <c r="D17280" s="223"/>
      <c r="E17280" s="227"/>
      <c r="F17280" s="230"/>
      <c r="H17280" s="220"/>
      <c r="I17280" s="223"/>
    </row>
    <row r="17281" spans="1:9">
      <c r="A17281" s="230"/>
      <c r="B17281" s="230"/>
      <c r="C17281" s="231"/>
      <c r="D17281" s="223"/>
      <c r="E17281" s="227"/>
      <c r="F17281" s="230"/>
      <c r="H17281" s="220"/>
      <c r="I17281" s="223"/>
    </row>
    <row r="17282" spans="1:9">
      <c r="A17282" s="230"/>
      <c r="B17282" s="230"/>
      <c r="C17282" s="231"/>
      <c r="D17282" s="223"/>
      <c r="E17282" s="227"/>
      <c r="F17282" s="230"/>
      <c r="H17282" s="220"/>
      <c r="I17282" s="223"/>
    </row>
    <row r="17283" spans="1:9">
      <c r="A17283" s="230"/>
      <c r="B17283" s="230"/>
      <c r="C17283" s="231"/>
      <c r="D17283" s="223"/>
      <c r="E17283" s="227"/>
      <c r="F17283" s="230"/>
      <c r="H17283" s="220"/>
      <c r="I17283" s="223"/>
    </row>
    <row r="17284" spans="1:9">
      <c r="A17284" s="230"/>
      <c r="B17284" s="230"/>
      <c r="C17284" s="231"/>
      <c r="D17284" s="223"/>
      <c r="E17284" s="227"/>
      <c r="F17284" s="230"/>
      <c r="H17284" s="220"/>
      <c r="I17284" s="223"/>
    </row>
    <row r="17285" spans="1:9">
      <c r="A17285" s="230"/>
      <c r="B17285" s="230"/>
      <c r="C17285" s="231"/>
      <c r="D17285" s="223"/>
      <c r="E17285" s="227"/>
      <c r="F17285" s="230"/>
      <c r="H17285" s="220"/>
      <c r="I17285" s="223"/>
    </row>
    <row r="17286" spans="1:9">
      <c r="A17286" s="230"/>
      <c r="B17286" s="230"/>
      <c r="C17286" s="231"/>
      <c r="D17286" s="223"/>
      <c r="E17286" s="227"/>
      <c r="F17286" s="230"/>
      <c r="H17286" s="220"/>
      <c r="I17286" s="223"/>
    </row>
    <row r="17287" spans="1:9">
      <c r="A17287" s="230"/>
      <c r="B17287" s="230"/>
      <c r="C17287" s="231"/>
      <c r="D17287" s="223"/>
      <c r="E17287" s="227"/>
      <c r="F17287" s="230"/>
      <c r="H17287" s="220"/>
      <c r="I17287" s="223"/>
    </row>
    <row r="17288" spans="1:9">
      <c r="A17288" s="230"/>
      <c r="B17288" s="230"/>
      <c r="C17288" s="231"/>
      <c r="D17288" s="223"/>
      <c r="E17288" s="227"/>
      <c r="F17288" s="230"/>
      <c r="H17288" s="220"/>
      <c r="I17288" s="223"/>
    </row>
    <row r="17289" spans="1:9">
      <c r="A17289" s="230"/>
      <c r="B17289" s="230"/>
      <c r="C17289" s="231"/>
      <c r="D17289" s="223"/>
      <c r="E17289" s="227"/>
      <c r="F17289" s="230"/>
      <c r="H17289" s="220"/>
      <c r="I17289" s="223"/>
    </row>
    <row r="17290" spans="1:9">
      <c r="A17290" s="230"/>
      <c r="B17290" s="230"/>
      <c r="C17290" s="231"/>
      <c r="D17290" s="223"/>
      <c r="E17290" s="227"/>
      <c r="F17290" s="230"/>
      <c r="H17290" s="220"/>
      <c r="I17290" s="223"/>
    </row>
    <row r="17291" spans="1:9">
      <c r="A17291" s="230"/>
      <c r="B17291" s="230"/>
      <c r="C17291" s="231"/>
      <c r="D17291" s="223"/>
      <c r="E17291" s="227"/>
      <c r="F17291" s="230"/>
      <c r="H17291" s="220"/>
      <c r="I17291" s="223"/>
    </row>
    <row r="17292" spans="1:9">
      <c r="A17292" s="230"/>
      <c r="B17292" s="230"/>
      <c r="C17292" s="231"/>
      <c r="D17292" s="223"/>
      <c r="E17292" s="227"/>
      <c r="F17292" s="230"/>
      <c r="H17292" s="220"/>
      <c r="I17292" s="223"/>
    </row>
    <row r="17293" spans="1:9">
      <c r="A17293" s="230"/>
      <c r="B17293" s="230"/>
      <c r="C17293" s="231"/>
      <c r="D17293" s="223"/>
      <c r="E17293" s="227"/>
      <c r="F17293" s="230"/>
      <c r="H17293" s="220"/>
      <c r="I17293" s="223"/>
    </row>
    <row r="17294" spans="1:9">
      <c r="A17294" s="230"/>
      <c r="B17294" s="230"/>
      <c r="C17294" s="231"/>
      <c r="D17294" s="223"/>
      <c r="E17294" s="227"/>
      <c r="F17294" s="230"/>
      <c r="H17294" s="220"/>
      <c r="I17294" s="223"/>
    </row>
    <row r="17295" spans="1:9">
      <c r="A17295" s="230"/>
      <c r="B17295" s="230"/>
      <c r="C17295" s="231"/>
      <c r="D17295" s="223"/>
      <c r="E17295" s="227"/>
      <c r="F17295" s="230"/>
      <c r="H17295" s="220"/>
      <c r="I17295" s="223"/>
    </row>
    <row r="17296" spans="1:9">
      <c r="A17296" s="230"/>
      <c r="B17296" s="230"/>
      <c r="C17296" s="231"/>
      <c r="D17296" s="223"/>
      <c r="E17296" s="227"/>
      <c r="F17296" s="230"/>
      <c r="H17296" s="220"/>
      <c r="I17296" s="223"/>
    </row>
    <row r="17297" spans="1:9">
      <c r="A17297" s="230"/>
      <c r="B17297" s="230"/>
      <c r="C17297" s="231"/>
      <c r="D17297" s="223"/>
      <c r="E17297" s="227"/>
      <c r="F17297" s="230"/>
      <c r="H17297" s="220"/>
      <c r="I17297" s="223"/>
    </row>
    <row r="17298" spans="1:9">
      <c r="A17298" s="230"/>
      <c r="B17298" s="230"/>
      <c r="C17298" s="231"/>
      <c r="D17298" s="223"/>
      <c r="E17298" s="227"/>
      <c r="F17298" s="230"/>
      <c r="H17298" s="220"/>
      <c r="I17298" s="223"/>
    </row>
    <row r="17299" spans="1:9">
      <c r="A17299" s="230"/>
      <c r="B17299" s="230"/>
      <c r="C17299" s="231"/>
      <c r="D17299" s="223"/>
      <c r="E17299" s="227"/>
      <c r="F17299" s="230"/>
      <c r="H17299" s="220"/>
      <c r="I17299" s="223"/>
    </row>
    <row r="17300" spans="1:9">
      <c r="A17300" s="230"/>
      <c r="B17300" s="230"/>
      <c r="C17300" s="231"/>
      <c r="D17300" s="223"/>
      <c r="E17300" s="227"/>
      <c r="F17300" s="230"/>
      <c r="H17300" s="220"/>
      <c r="I17300" s="223"/>
    </row>
    <row r="17301" spans="1:9">
      <c r="A17301" s="230"/>
      <c r="B17301" s="230"/>
      <c r="C17301" s="231"/>
      <c r="D17301" s="223"/>
      <c r="E17301" s="227"/>
      <c r="F17301" s="230"/>
      <c r="H17301" s="220"/>
      <c r="I17301" s="223"/>
    </row>
    <row r="17302" spans="1:9">
      <c r="A17302" s="230"/>
      <c r="B17302" s="230"/>
      <c r="C17302" s="231"/>
      <c r="D17302" s="223"/>
      <c r="E17302" s="227"/>
      <c r="F17302" s="230"/>
      <c r="H17302" s="220"/>
      <c r="I17302" s="223"/>
    </row>
    <row r="17303" spans="1:9">
      <c r="A17303" s="230"/>
      <c r="B17303" s="230"/>
      <c r="C17303" s="231"/>
      <c r="D17303" s="223"/>
      <c r="E17303" s="227"/>
      <c r="F17303" s="230"/>
      <c r="H17303" s="220"/>
      <c r="I17303" s="223"/>
    </row>
    <row r="17304" spans="1:9">
      <c r="A17304" s="230"/>
      <c r="B17304" s="230"/>
      <c r="C17304" s="231"/>
      <c r="D17304" s="223"/>
      <c r="E17304" s="227"/>
      <c r="F17304" s="230"/>
      <c r="H17304" s="220"/>
      <c r="I17304" s="223"/>
    </row>
    <row r="17305" spans="1:9">
      <c r="A17305" s="230"/>
      <c r="B17305" s="230"/>
      <c r="C17305" s="231"/>
      <c r="D17305" s="223"/>
      <c r="E17305" s="227"/>
      <c r="F17305" s="230"/>
      <c r="H17305" s="220"/>
      <c r="I17305" s="223"/>
    </row>
    <row r="17306" spans="1:9">
      <c r="A17306" s="230"/>
      <c r="B17306" s="230"/>
      <c r="C17306" s="231"/>
      <c r="D17306" s="223"/>
      <c r="E17306" s="227"/>
      <c r="F17306" s="230"/>
      <c r="H17306" s="220"/>
      <c r="I17306" s="223"/>
    </row>
    <row r="17307" spans="1:9">
      <c r="A17307" s="230"/>
      <c r="B17307" s="230"/>
      <c r="C17307" s="231"/>
      <c r="D17307" s="223"/>
      <c r="E17307" s="227"/>
      <c r="F17307" s="230"/>
      <c r="H17307" s="220"/>
      <c r="I17307" s="223"/>
    </row>
    <row r="17308" spans="1:9">
      <c r="A17308" s="230"/>
      <c r="B17308" s="230"/>
      <c r="C17308" s="231"/>
      <c r="D17308" s="223"/>
      <c r="E17308" s="227"/>
      <c r="F17308" s="230"/>
      <c r="H17308" s="220"/>
      <c r="I17308" s="223"/>
    </row>
    <row r="17309" spans="1:9">
      <c r="A17309" s="230"/>
      <c r="B17309" s="230"/>
      <c r="C17309" s="231"/>
      <c r="D17309" s="223"/>
      <c r="E17309" s="227"/>
      <c r="F17309" s="230"/>
      <c r="H17309" s="220"/>
      <c r="I17309" s="223"/>
    </row>
    <row r="17310" spans="1:9">
      <c r="A17310" s="230"/>
      <c r="B17310" s="230"/>
      <c r="C17310" s="231"/>
      <c r="D17310" s="223"/>
      <c r="E17310" s="227"/>
      <c r="F17310" s="230"/>
      <c r="H17310" s="220"/>
      <c r="I17310" s="223"/>
    </row>
    <row r="17311" spans="1:9">
      <c r="A17311" s="230"/>
      <c r="B17311" s="230"/>
      <c r="C17311" s="231"/>
      <c r="D17311" s="223"/>
      <c r="E17311" s="227"/>
      <c r="F17311" s="230"/>
      <c r="H17311" s="220"/>
      <c r="I17311" s="223"/>
    </row>
    <row r="17312" spans="1:9">
      <c r="A17312" s="230"/>
      <c r="B17312" s="230"/>
      <c r="C17312" s="231"/>
      <c r="D17312" s="223"/>
      <c r="E17312" s="227"/>
      <c r="F17312" s="230"/>
      <c r="H17312" s="220"/>
      <c r="I17312" s="223"/>
    </row>
    <row r="17313" spans="1:9">
      <c r="A17313" s="230"/>
      <c r="B17313" s="230"/>
      <c r="C17313" s="231"/>
      <c r="D17313" s="223"/>
      <c r="E17313" s="227"/>
      <c r="F17313" s="230"/>
      <c r="H17313" s="220"/>
      <c r="I17313" s="223"/>
    </row>
    <row r="17314" spans="1:9">
      <c r="A17314" s="230"/>
      <c r="B17314" s="230"/>
      <c r="C17314" s="231"/>
      <c r="D17314" s="223"/>
      <c r="E17314" s="227"/>
      <c r="F17314" s="230"/>
      <c r="H17314" s="220"/>
      <c r="I17314" s="223"/>
    </row>
    <row r="17315" spans="1:9">
      <c r="A17315" s="230"/>
      <c r="B17315" s="230"/>
      <c r="C17315" s="231"/>
      <c r="D17315" s="223"/>
      <c r="E17315" s="227"/>
      <c r="F17315" s="230"/>
      <c r="H17315" s="220"/>
      <c r="I17315" s="223"/>
    </row>
    <row r="17316" spans="1:9">
      <c r="A17316" s="230"/>
      <c r="B17316" s="230"/>
      <c r="C17316" s="231"/>
      <c r="D17316" s="223"/>
      <c r="E17316" s="227"/>
      <c r="F17316" s="230"/>
      <c r="H17316" s="220"/>
      <c r="I17316" s="223"/>
    </row>
    <row r="17317" spans="1:9">
      <c r="A17317" s="230"/>
      <c r="B17317" s="230"/>
      <c r="C17317" s="231"/>
      <c r="D17317" s="223"/>
      <c r="E17317" s="227"/>
      <c r="F17317" s="230"/>
      <c r="H17317" s="220"/>
      <c r="I17317" s="223"/>
    </row>
    <row r="17318" spans="1:9">
      <c r="A17318" s="230"/>
      <c r="B17318" s="230"/>
      <c r="C17318" s="231"/>
      <c r="D17318" s="223"/>
      <c r="E17318" s="227"/>
      <c r="F17318" s="230"/>
      <c r="H17318" s="220"/>
      <c r="I17318" s="223"/>
    </row>
    <row r="17319" spans="1:9">
      <c r="A17319" s="230"/>
      <c r="B17319" s="230"/>
      <c r="C17319" s="231"/>
      <c r="D17319" s="223"/>
      <c r="E17319" s="227"/>
      <c r="F17319" s="230"/>
      <c r="H17319" s="220"/>
      <c r="I17319" s="223"/>
    </row>
    <row r="17320" spans="1:9">
      <c r="A17320" s="230"/>
      <c r="B17320" s="230"/>
      <c r="C17320" s="231"/>
      <c r="D17320" s="223"/>
      <c r="E17320" s="227"/>
      <c r="F17320" s="230"/>
      <c r="H17320" s="220"/>
      <c r="I17320" s="223"/>
    </row>
    <row r="17321" spans="1:9">
      <c r="A17321" s="230"/>
      <c r="B17321" s="230"/>
      <c r="C17321" s="231"/>
      <c r="D17321" s="223"/>
      <c r="E17321" s="227"/>
      <c r="F17321" s="230"/>
      <c r="H17321" s="220"/>
      <c r="I17321" s="223"/>
    </row>
    <row r="17322" spans="1:9">
      <c r="A17322" s="230"/>
      <c r="B17322" s="230"/>
      <c r="C17322" s="231"/>
      <c r="D17322" s="223"/>
      <c r="E17322" s="227"/>
      <c r="F17322" s="230"/>
      <c r="H17322" s="220"/>
      <c r="I17322" s="223"/>
    </row>
    <row r="17323" spans="1:9">
      <c r="A17323" s="230"/>
      <c r="B17323" s="230"/>
      <c r="C17323" s="231"/>
      <c r="D17323" s="223"/>
      <c r="E17323" s="227"/>
      <c r="F17323" s="230"/>
      <c r="H17323" s="220"/>
      <c r="I17323" s="223"/>
    </row>
    <row r="17324" spans="1:9">
      <c r="A17324" s="230"/>
      <c r="B17324" s="230"/>
      <c r="C17324" s="231"/>
      <c r="D17324" s="223"/>
      <c r="E17324" s="227"/>
      <c r="F17324" s="230"/>
      <c r="H17324" s="220"/>
      <c r="I17324" s="223"/>
    </row>
    <row r="17325" spans="1:9">
      <c r="A17325" s="230"/>
      <c r="B17325" s="230"/>
      <c r="C17325" s="231"/>
      <c r="D17325" s="223"/>
      <c r="E17325" s="227"/>
      <c r="F17325" s="230"/>
      <c r="H17325" s="220"/>
      <c r="I17325" s="223"/>
    </row>
    <row r="17326" spans="1:9">
      <c r="A17326" s="230"/>
      <c r="B17326" s="230"/>
      <c r="C17326" s="231"/>
      <c r="D17326" s="223"/>
      <c r="E17326" s="227"/>
      <c r="F17326" s="230"/>
      <c r="H17326" s="220"/>
      <c r="I17326" s="223"/>
    </row>
    <row r="17327" spans="1:9">
      <c r="A17327" s="230"/>
      <c r="B17327" s="230"/>
      <c r="C17327" s="231"/>
      <c r="D17327" s="223"/>
      <c r="E17327" s="227"/>
      <c r="F17327" s="230"/>
      <c r="H17327" s="220"/>
      <c r="I17327" s="223"/>
    </row>
    <row r="17328" spans="1:9">
      <c r="A17328" s="230"/>
      <c r="B17328" s="230"/>
      <c r="C17328" s="231"/>
      <c r="D17328" s="223"/>
      <c r="E17328" s="227"/>
      <c r="F17328" s="230"/>
      <c r="H17328" s="220"/>
      <c r="I17328" s="223"/>
    </row>
    <row r="17329" spans="1:9">
      <c r="A17329" s="230"/>
      <c r="B17329" s="230"/>
      <c r="C17329" s="231"/>
      <c r="D17329" s="223"/>
      <c r="E17329" s="227"/>
      <c r="F17329" s="230"/>
      <c r="H17329" s="220"/>
      <c r="I17329" s="223"/>
    </row>
    <row r="17330" spans="1:9">
      <c r="A17330" s="230"/>
      <c r="B17330" s="230"/>
      <c r="C17330" s="231"/>
      <c r="D17330" s="223"/>
      <c r="E17330" s="227"/>
      <c r="F17330" s="230"/>
      <c r="H17330" s="220"/>
      <c r="I17330" s="223"/>
    </row>
    <row r="17331" spans="1:9">
      <c r="A17331" s="230"/>
      <c r="B17331" s="230"/>
      <c r="C17331" s="231"/>
      <c r="D17331" s="223"/>
      <c r="E17331" s="227"/>
      <c r="F17331" s="230"/>
      <c r="H17331" s="220"/>
      <c r="I17331" s="223"/>
    </row>
    <row r="17332" spans="1:9">
      <c r="A17332" s="230"/>
      <c r="B17332" s="230"/>
      <c r="C17332" s="231"/>
      <c r="D17332" s="223"/>
      <c r="E17332" s="227"/>
      <c r="F17332" s="230"/>
      <c r="H17332" s="220"/>
      <c r="I17332" s="223"/>
    </row>
    <row r="17333" spans="1:9">
      <c r="A17333" s="230"/>
      <c r="B17333" s="230"/>
      <c r="C17333" s="231"/>
      <c r="D17333" s="223"/>
      <c r="E17333" s="227"/>
      <c r="F17333" s="230"/>
      <c r="H17333" s="220"/>
      <c r="I17333" s="223"/>
    </row>
    <row r="17334" spans="1:9">
      <c r="A17334" s="230"/>
      <c r="B17334" s="230"/>
      <c r="C17334" s="231"/>
      <c r="D17334" s="223"/>
      <c r="E17334" s="227"/>
      <c r="F17334" s="230"/>
      <c r="H17334" s="220"/>
      <c r="I17334" s="223"/>
    </row>
    <row r="17335" spans="1:9">
      <c r="A17335" s="230"/>
      <c r="B17335" s="230"/>
      <c r="C17335" s="231"/>
      <c r="D17335" s="223"/>
      <c r="E17335" s="227"/>
      <c r="F17335" s="230"/>
      <c r="H17335" s="220"/>
      <c r="I17335" s="223"/>
    </row>
    <row r="17336" spans="1:9">
      <c r="A17336" s="230"/>
      <c r="B17336" s="230"/>
      <c r="C17336" s="231"/>
      <c r="D17336" s="223"/>
      <c r="E17336" s="227"/>
      <c r="F17336" s="230"/>
      <c r="H17336" s="220"/>
      <c r="I17336" s="223"/>
    </row>
    <row r="17337" spans="1:9">
      <c r="A17337" s="230"/>
      <c r="B17337" s="230"/>
      <c r="C17337" s="231"/>
      <c r="D17337" s="223"/>
      <c r="E17337" s="227"/>
      <c r="F17337" s="230"/>
      <c r="H17337" s="220"/>
      <c r="I17337" s="223"/>
    </row>
    <row r="17338" spans="1:9">
      <c r="A17338" s="230"/>
      <c r="B17338" s="230"/>
      <c r="C17338" s="231"/>
      <c r="D17338" s="223"/>
      <c r="E17338" s="227"/>
      <c r="F17338" s="230"/>
      <c r="H17338" s="220"/>
      <c r="I17338" s="223"/>
    </row>
    <row r="17339" spans="1:9">
      <c r="A17339" s="230"/>
      <c r="B17339" s="230"/>
      <c r="C17339" s="231"/>
      <c r="D17339" s="223"/>
      <c r="E17339" s="227"/>
      <c r="F17339" s="230"/>
      <c r="H17339" s="220"/>
      <c r="I17339" s="223"/>
    </row>
    <row r="17340" spans="1:9">
      <c r="A17340" s="230"/>
      <c r="B17340" s="230"/>
      <c r="C17340" s="231"/>
      <c r="D17340" s="223"/>
      <c r="E17340" s="227"/>
      <c r="F17340" s="230"/>
      <c r="H17340" s="220"/>
      <c r="I17340" s="223"/>
    </row>
    <row r="17341" spans="1:9">
      <c r="A17341" s="230"/>
      <c r="B17341" s="230"/>
      <c r="C17341" s="231"/>
      <c r="D17341" s="223"/>
      <c r="E17341" s="227"/>
      <c r="F17341" s="230"/>
      <c r="H17341" s="220"/>
      <c r="I17341" s="223"/>
    </row>
    <row r="17342" spans="1:9">
      <c r="A17342" s="230"/>
      <c r="B17342" s="230"/>
      <c r="C17342" s="231"/>
      <c r="D17342" s="223"/>
      <c r="E17342" s="227"/>
      <c r="F17342" s="230"/>
      <c r="H17342" s="220"/>
      <c r="I17342" s="223"/>
    </row>
    <row r="17343" spans="1:9">
      <c r="A17343" s="230"/>
      <c r="B17343" s="230"/>
      <c r="C17343" s="231"/>
      <c r="D17343" s="223"/>
      <c r="E17343" s="227"/>
      <c r="F17343" s="230"/>
      <c r="H17343" s="220"/>
      <c r="I17343" s="223"/>
    </row>
    <row r="17344" spans="1:9">
      <c r="A17344" s="230"/>
      <c r="B17344" s="230"/>
      <c r="C17344" s="231"/>
      <c r="D17344" s="223"/>
      <c r="E17344" s="227"/>
      <c r="F17344" s="230"/>
      <c r="H17344" s="220"/>
      <c r="I17344" s="223"/>
    </row>
    <row r="17345" spans="1:9">
      <c r="A17345" s="230"/>
      <c r="B17345" s="230"/>
      <c r="C17345" s="231"/>
      <c r="D17345" s="223"/>
      <c r="E17345" s="227"/>
      <c r="F17345" s="230"/>
      <c r="H17345" s="220"/>
      <c r="I17345" s="223"/>
    </row>
    <row r="17346" spans="1:9">
      <c r="A17346" s="230"/>
      <c r="B17346" s="230"/>
      <c r="C17346" s="231"/>
      <c r="D17346" s="223"/>
      <c r="E17346" s="227"/>
      <c r="F17346" s="230"/>
      <c r="H17346" s="220"/>
      <c r="I17346" s="223"/>
    </row>
    <row r="17347" spans="1:9">
      <c r="A17347" s="230"/>
      <c r="B17347" s="230"/>
      <c r="C17347" s="231"/>
      <c r="D17347" s="223"/>
      <c r="E17347" s="227"/>
      <c r="F17347" s="230"/>
      <c r="H17347" s="220"/>
      <c r="I17347" s="223"/>
    </row>
    <row r="17348" spans="1:9">
      <c r="A17348" s="230"/>
      <c r="B17348" s="230"/>
      <c r="C17348" s="231"/>
      <c r="D17348" s="223"/>
      <c r="E17348" s="227"/>
      <c r="F17348" s="230"/>
      <c r="H17348" s="220"/>
      <c r="I17348" s="223"/>
    </row>
    <row r="17349" spans="1:9">
      <c r="A17349" s="230"/>
      <c r="B17349" s="230"/>
      <c r="C17349" s="231"/>
      <c r="D17349" s="223"/>
      <c r="E17349" s="227"/>
      <c r="F17349" s="230"/>
      <c r="H17349" s="220"/>
      <c r="I17349" s="223"/>
    </row>
    <row r="17350" spans="1:9">
      <c r="A17350" s="230"/>
      <c r="B17350" s="230"/>
      <c r="C17350" s="231"/>
      <c r="D17350" s="223"/>
      <c r="E17350" s="227"/>
      <c r="F17350" s="230"/>
      <c r="H17350" s="220"/>
      <c r="I17350" s="223"/>
    </row>
    <row r="17351" spans="1:9">
      <c r="A17351" s="230"/>
      <c r="B17351" s="230"/>
      <c r="C17351" s="231"/>
      <c r="D17351" s="223"/>
      <c r="E17351" s="227"/>
      <c r="F17351" s="230"/>
      <c r="H17351" s="220"/>
      <c r="I17351" s="223"/>
    </row>
    <row r="17352" spans="1:9">
      <c r="A17352" s="230"/>
      <c r="B17352" s="230"/>
      <c r="C17352" s="231"/>
      <c r="D17352" s="223"/>
      <c r="E17352" s="227"/>
      <c r="F17352" s="230"/>
      <c r="H17352" s="220"/>
      <c r="I17352" s="223"/>
    </row>
    <row r="17353" spans="1:9">
      <c r="A17353" s="230"/>
      <c r="B17353" s="230"/>
      <c r="C17353" s="231"/>
      <c r="D17353" s="223"/>
      <c r="E17353" s="227"/>
      <c r="F17353" s="230"/>
      <c r="H17353" s="220"/>
      <c r="I17353" s="223"/>
    </row>
    <row r="17354" spans="1:9">
      <c r="A17354" s="230"/>
      <c r="B17354" s="230"/>
      <c r="C17354" s="231"/>
      <c r="D17354" s="223"/>
      <c r="E17354" s="227"/>
      <c r="F17354" s="230"/>
      <c r="H17354" s="220"/>
      <c r="I17354" s="223"/>
    </row>
    <row r="17355" spans="1:9">
      <c r="A17355" s="230"/>
      <c r="B17355" s="230"/>
      <c r="C17355" s="231"/>
      <c r="D17355" s="223"/>
      <c r="E17355" s="227"/>
      <c r="F17355" s="230"/>
      <c r="H17355" s="220"/>
      <c r="I17355" s="223"/>
    </row>
    <row r="17356" spans="1:9">
      <c r="A17356" s="230"/>
      <c r="B17356" s="230"/>
      <c r="C17356" s="231"/>
      <c r="D17356" s="223"/>
      <c r="E17356" s="227"/>
      <c r="F17356" s="230"/>
      <c r="H17356" s="220"/>
      <c r="I17356" s="223"/>
    </row>
    <row r="17357" spans="1:9">
      <c r="A17357" s="230"/>
      <c r="B17357" s="230"/>
      <c r="C17357" s="231"/>
      <c r="D17357" s="223"/>
      <c r="E17357" s="227"/>
      <c r="F17357" s="230"/>
      <c r="H17357" s="220"/>
      <c r="I17357" s="223"/>
    </row>
    <row r="17358" spans="1:9">
      <c r="A17358" s="230"/>
      <c r="B17358" s="230"/>
      <c r="C17358" s="231"/>
      <c r="D17358" s="223"/>
      <c r="E17358" s="227"/>
      <c r="F17358" s="230"/>
      <c r="H17358" s="220"/>
      <c r="I17358" s="223"/>
    </row>
    <row r="17359" spans="1:9">
      <c r="A17359" s="230"/>
      <c r="B17359" s="230"/>
      <c r="C17359" s="231"/>
      <c r="D17359" s="223"/>
      <c r="E17359" s="227"/>
      <c r="F17359" s="230"/>
      <c r="H17359" s="220"/>
      <c r="I17359" s="223"/>
    </row>
    <row r="17360" spans="1:9">
      <c r="A17360" s="230"/>
      <c r="B17360" s="230"/>
      <c r="C17360" s="231"/>
      <c r="D17360" s="223"/>
      <c r="E17360" s="227"/>
      <c r="F17360" s="230"/>
      <c r="H17360" s="220"/>
      <c r="I17360" s="223"/>
    </row>
    <row r="17361" spans="1:9">
      <c r="A17361" s="230"/>
      <c r="B17361" s="230"/>
      <c r="C17361" s="231"/>
      <c r="D17361" s="223"/>
      <c r="E17361" s="227"/>
      <c r="F17361" s="230"/>
      <c r="H17361" s="220"/>
      <c r="I17361" s="223"/>
    </row>
    <row r="17362" spans="1:9">
      <c r="A17362" s="230"/>
      <c r="B17362" s="230"/>
      <c r="C17362" s="231"/>
      <c r="D17362" s="223"/>
      <c r="E17362" s="227"/>
      <c r="F17362" s="230"/>
      <c r="H17362" s="220"/>
      <c r="I17362" s="223"/>
    </row>
    <row r="17363" spans="1:9">
      <c r="A17363" s="230"/>
      <c r="B17363" s="230"/>
      <c r="C17363" s="231"/>
      <c r="D17363" s="223"/>
      <c r="E17363" s="227"/>
      <c r="F17363" s="230"/>
      <c r="H17363" s="220"/>
      <c r="I17363" s="223"/>
    </row>
    <row r="17364" spans="1:9">
      <c r="A17364" s="230"/>
      <c r="B17364" s="230"/>
      <c r="C17364" s="231"/>
      <c r="D17364" s="223"/>
      <c r="E17364" s="227"/>
      <c r="F17364" s="230"/>
      <c r="H17364" s="220"/>
      <c r="I17364" s="223"/>
    </row>
    <row r="17365" spans="1:9">
      <c r="A17365" s="230"/>
      <c r="B17365" s="230"/>
      <c r="C17365" s="231"/>
      <c r="D17365" s="223"/>
      <c r="E17365" s="227"/>
      <c r="F17365" s="230"/>
      <c r="H17365" s="220"/>
      <c r="I17365" s="223"/>
    </row>
    <row r="17366" spans="1:9">
      <c r="A17366" s="230"/>
      <c r="B17366" s="230"/>
      <c r="C17366" s="231"/>
      <c r="D17366" s="223"/>
      <c r="E17366" s="227"/>
      <c r="F17366" s="230"/>
      <c r="H17366" s="220"/>
      <c r="I17366" s="223"/>
    </row>
    <row r="17367" spans="1:9">
      <c r="A17367" s="230"/>
      <c r="B17367" s="230"/>
      <c r="C17367" s="231"/>
      <c r="D17367" s="223"/>
      <c r="E17367" s="227"/>
      <c r="F17367" s="230"/>
      <c r="H17367" s="220"/>
      <c r="I17367" s="223"/>
    </row>
    <row r="17368" spans="1:9">
      <c r="A17368" s="230"/>
      <c r="B17368" s="230"/>
      <c r="C17368" s="231"/>
      <c r="D17368" s="223"/>
      <c r="E17368" s="227"/>
      <c r="F17368" s="230"/>
      <c r="H17368" s="220"/>
      <c r="I17368" s="223"/>
    </row>
    <row r="17369" spans="1:9">
      <c r="A17369" s="230"/>
      <c r="B17369" s="230"/>
      <c r="C17369" s="231"/>
      <c r="D17369" s="223"/>
      <c r="E17369" s="227"/>
      <c r="F17369" s="230"/>
      <c r="H17369" s="220"/>
      <c r="I17369" s="223"/>
    </row>
    <row r="17370" spans="1:9">
      <c r="A17370" s="230"/>
      <c r="B17370" s="230"/>
      <c r="C17370" s="231"/>
      <c r="D17370" s="223"/>
      <c r="E17370" s="227"/>
      <c r="F17370" s="230"/>
      <c r="H17370" s="220"/>
      <c r="I17370" s="223"/>
    </row>
    <row r="17371" spans="1:9">
      <c r="A17371" s="230"/>
      <c r="B17371" s="230"/>
      <c r="C17371" s="231"/>
      <c r="D17371" s="223"/>
      <c r="E17371" s="227"/>
      <c r="F17371" s="230"/>
      <c r="H17371" s="220"/>
      <c r="I17371" s="223"/>
    </row>
    <row r="17372" spans="1:9">
      <c r="A17372" s="230"/>
      <c r="B17372" s="230"/>
      <c r="C17372" s="231"/>
      <c r="D17372" s="223"/>
      <c r="E17372" s="227"/>
      <c r="F17372" s="230"/>
      <c r="H17372" s="220"/>
      <c r="I17372" s="223"/>
    </row>
    <row r="17373" spans="1:9">
      <c r="A17373" s="230"/>
      <c r="B17373" s="230"/>
      <c r="C17373" s="231"/>
      <c r="D17373" s="223"/>
      <c r="E17373" s="227"/>
      <c r="F17373" s="230"/>
      <c r="H17373" s="220"/>
      <c r="I17373" s="223"/>
    </row>
    <row r="17374" spans="1:9">
      <c r="A17374" s="230"/>
      <c r="B17374" s="230"/>
      <c r="C17374" s="231"/>
      <c r="D17374" s="223"/>
      <c r="E17374" s="227"/>
      <c r="F17374" s="230"/>
      <c r="H17374" s="220"/>
      <c r="I17374" s="223"/>
    </row>
    <row r="17375" spans="1:9">
      <c r="A17375" s="230"/>
      <c r="B17375" s="230"/>
      <c r="C17375" s="231"/>
      <c r="D17375" s="223"/>
      <c r="E17375" s="227"/>
      <c r="F17375" s="230"/>
      <c r="H17375" s="220"/>
      <c r="I17375" s="223"/>
    </row>
    <row r="17376" spans="1:9">
      <c r="A17376" s="230"/>
      <c r="B17376" s="230"/>
      <c r="C17376" s="231"/>
      <c r="D17376" s="223"/>
      <c r="E17376" s="227"/>
      <c r="F17376" s="230"/>
      <c r="H17376" s="220"/>
      <c r="I17376" s="223"/>
    </row>
    <row r="17377" spans="1:9">
      <c r="A17377" s="230"/>
      <c r="B17377" s="230"/>
      <c r="C17377" s="231"/>
      <c r="D17377" s="223"/>
      <c r="E17377" s="227"/>
      <c r="F17377" s="230"/>
      <c r="H17377" s="220"/>
      <c r="I17377" s="223"/>
    </row>
    <row r="17378" spans="1:9">
      <c r="A17378" s="230"/>
      <c r="B17378" s="230"/>
      <c r="C17378" s="231"/>
      <c r="D17378" s="223"/>
      <c r="E17378" s="227"/>
      <c r="F17378" s="230"/>
      <c r="H17378" s="220"/>
      <c r="I17378" s="223"/>
    </row>
    <row r="17379" spans="1:9">
      <c r="A17379" s="230"/>
      <c r="B17379" s="230"/>
      <c r="C17379" s="231"/>
      <c r="D17379" s="223"/>
      <c r="E17379" s="227"/>
      <c r="F17379" s="230"/>
      <c r="H17379" s="220"/>
      <c r="I17379" s="223"/>
    </row>
    <row r="17380" spans="1:9">
      <c r="A17380" s="230"/>
      <c r="B17380" s="230"/>
      <c r="C17380" s="231"/>
      <c r="D17380" s="223"/>
      <c r="E17380" s="227"/>
      <c r="F17380" s="230"/>
      <c r="H17380" s="220"/>
      <c r="I17380" s="223"/>
    </row>
    <row r="17381" spans="1:9">
      <c r="A17381" s="230"/>
      <c r="B17381" s="230"/>
      <c r="C17381" s="231"/>
      <c r="D17381" s="223"/>
      <c r="E17381" s="227"/>
      <c r="F17381" s="230"/>
      <c r="H17381" s="220"/>
      <c r="I17381" s="223"/>
    </row>
    <row r="17382" spans="1:9">
      <c r="A17382" s="230"/>
      <c r="B17382" s="230"/>
      <c r="C17382" s="231"/>
      <c r="D17382" s="223"/>
      <c r="E17382" s="227"/>
      <c r="F17382" s="230"/>
      <c r="H17382" s="220"/>
      <c r="I17382" s="223"/>
    </row>
    <row r="17383" spans="1:9">
      <c r="A17383" s="230"/>
      <c r="B17383" s="230"/>
      <c r="C17383" s="231"/>
      <c r="D17383" s="223"/>
      <c r="E17383" s="227"/>
      <c r="F17383" s="230"/>
      <c r="H17383" s="220"/>
      <c r="I17383" s="223"/>
    </row>
    <row r="17384" spans="1:9">
      <c r="A17384" s="230"/>
      <c r="B17384" s="230"/>
      <c r="C17384" s="231"/>
      <c r="D17384" s="223"/>
      <c r="E17384" s="227"/>
      <c r="F17384" s="230"/>
      <c r="H17384" s="220"/>
      <c r="I17384" s="223"/>
    </row>
    <row r="17385" spans="1:9">
      <c r="A17385" s="230"/>
      <c r="B17385" s="230"/>
      <c r="C17385" s="231"/>
      <c r="D17385" s="223"/>
      <c r="E17385" s="227"/>
      <c r="F17385" s="230"/>
      <c r="H17385" s="220"/>
      <c r="I17385" s="223"/>
    </row>
    <row r="17386" spans="1:9">
      <c r="A17386" s="230"/>
      <c r="B17386" s="230"/>
      <c r="C17386" s="231"/>
      <c r="D17386" s="223"/>
      <c r="E17386" s="227"/>
      <c r="F17386" s="230"/>
      <c r="H17386" s="220"/>
      <c r="I17386" s="223"/>
    </row>
    <row r="17387" spans="1:9">
      <c r="A17387" s="230"/>
      <c r="B17387" s="230"/>
      <c r="C17387" s="231"/>
      <c r="D17387" s="223"/>
      <c r="E17387" s="227"/>
      <c r="F17387" s="230"/>
      <c r="H17387" s="220"/>
      <c r="I17387" s="223"/>
    </row>
    <row r="17388" spans="1:9">
      <c r="A17388" s="230"/>
      <c r="B17388" s="230"/>
      <c r="C17388" s="231"/>
      <c r="D17388" s="223"/>
      <c r="E17388" s="227"/>
      <c r="F17388" s="230"/>
      <c r="H17388" s="220"/>
      <c r="I17388" s="223"/>
    </row>
    <row r="17389" spans="1:9">
      <c r="A17389" s="230"/>
      <c r="B17389" s="230"/>
      <c r="C17389" s="231"/>
      <c r="D17389" s="223"/>
      <c r="E17389" s="227"/>
      <c r="F17389" s="230"/>
      <c r="H17389" s="220"/>
      <c r="I17389" s="223"/>
    </row>
    <row r="17390" spans="1:9">
      <c r="A17390" s="230"/>
      <c r="B17390" s="230"/>
      <c r="C17390" s="231"/>
      <c r="D17390" s="223"/>
      <c r="E17390" s="227"/>
      <c r="F17390" s="230"/>
      <c r="H17390" s="220"/>
      <c r="I17390" s="223"/>
    </row>
    <row r="17391" spans="1:9">
      <c r="A17391" s="230"/>
      <c r="B17391" s="230"/>
      <c r="C17391" s="231"/>
      <c r="D17391" s="223"/>
      <c r="E17391" s="227"/>
      <c r="F17391" s="230"/>
      <c r="H17391" s="220"/>
      <c r="I17391" s="223"/>
    </row>
    <row r="17392" spans="1:9">
      <c r="A17392" s="230"/>
      <c r="B17392" s="230"/>
      <c r="C17392" s="231"/>
      <c r="D17392" s="223"/>
      <c r="E17392" s="227"/>
      <c r="F17392" s="230"/>
      <c r="H17392" s="220"/>
      <c r="I17392" s="223"/>
    </row>
    <row r="17393" spans="1:9">
      <c r="A17393" s="230"/>
      <c r="B17393" s="230"/>
      <c r="C17393" s="231"/>
      <c r="D17393" s="223"/>
      <c r="E17393" s="227"/>
      <c r="F17393" s="230"/>
      <c r="H17393" s="220"/>
      <c r="I17393" s="223"/>
    </row>
    <row r="17394" spans="1:9">
      <c r="A17394" s="230"/>
      <c r="B17394" s="230"/>
      <c r="C17394" s="231"/>
      <c r="D17394" s="223"/>
      <c r="E17394" s="227"/>
      <c r="F17394" s="230"/>
      <c r="H17394" s="220"/>
      <c r="I17394" s="223"/>
    </row>
    <row r="17395" spans="1:9">
      <c r="A17395" s="230"/>
      <c r="B17395" s="230"/>
      <c r="C17395" s="231"/>
      <c r="D17395" s="223"/>
      <c r="E17395" s="227"/>
      <c r="F17395" s="230"/>
      <c r="H17395" s="220"/>
      <c r="I17395" s="223"/>
    </row>
    <row r="17396" spans="1:9">
      <c r="A17396" s="230"/>
      <c r="B17396" s="230"/>
      <c r="C17396" s="231"/>
      <c r="D17396" s="223"/>
      <c r="E17396" s="227"/>
      <c r="F17396" s="230"/>
      <c r="H17396" s="220"/>
      <c r="I17396" s="223"/>
    </row>
    <row r="17397" spans="1:9">
      <c r="A17397" s="230"/>
      <c r="B17397" s="230"/>
      <c r="C17397" s="231"/>
      <c r="D17397" s="223"/>
      <c r="E17397" s="227"/>
      <c r="F17397" s="230"/>
      <c r="H17397" s="220"/>
      <c r="I17397" s="223"/>
    </row>
    <row r="17398" spans="1:9">
      <c r="A17398" s="230"/>
      <c r="B17398" s="230"/>
      <c r="C17398" s="231"/>
      <c r="D17398" s="223"/>
      <c r="E17398" s="227"/>
      <c r="F17398" s="230"/>
      <c r="H17398" s="220"/>
      <c r="I17398" s="223"/>
    </row>
    <row r="17399" spans="1:9">
      <c r="A17399" s="230"/>
      <c r="B17399" s="230"/>
      <c r="C17399" s="231"/>
      <c r="D17399" s="223"/>
      <c r="E17399" s="227"/>
      <c r="F17399" s="230"/>
      <c r="H17399" s="220"/>
      <c r="I17399" s="223"/>
    </row>
    <row r="17400" spans="1:9">
      <c r="A17400" s="230"/>
      <c r="B17400" s="230"/>
      <c r="C17400" s="231"/>
      <c r="D17400" s="223"/>
      <c r="E17400" s="227"/>
      <c r="F17400" s="230"/>
      <c r="H17400" s="220"/>
      <c r="I17400" s="223"/>
    </row>
    <row r="17401" spans="1:9">
      <c r="A17401" s="230"/>
      <c r="B17401" s="230"/>
      <c r="C17401" s="231"/>
      <c r="D17401" s="223"/>
      <c r="E17401" s="227"/>
      <c r="F17401" s="230"/>
      <c r="H17401" s="220"/>
      <c r="I17401" s="223"/>
    </row>
    <row r="17402" spans="1:9">
      <c r="A17402" s="230"/>
      <c r="B17402" s="230"/>
      <c r="C17402" s="231"/>
      <c r="D17402" s="223"/>
      <c r="E17402" s="227"/>
      <c r="F17402" s="230"/>
      <c r="H17402" s="220"/>
      <c r="I17402" s="223"/>
    </row>
    <row r="17403" spans="1:9">
      <c r="A17403" s="230"/>
      <c r="B17403" s="230"/>
      <c r="C17403" s="231"/>
      <c r="D17403" s="223"/>
      <c r="E17403" s="227"/>
      <c r="F17403" s="230"/>
      <c r="H17403" s="220"/>
      <c r="I17403" s="223"/>
    </row>
    <row r="17404" spans="1:9">
      <c r="A17404" s="230"/>
      <c r="B17404" s="230"/>
      <c r="C17404" s="231"/>
      <c r="D17404" s="223"/>
      <c r="E17404" s="227"/>
      <c r="F17404" s="230"/>
      <c r="H17404" s="220"/>
      <c r="I17404" s="223"/>
    </row>
    <row r="17405" spans="1:9">
      <c r="A17405" s="230"/>
      <c r="B17405" s="230"/>
      <c r="C17405" s="231"/>
      <c r="D17405" s="223"/>
      <c r="E17405" s="227"/>
      <c r="F17405" s="230"/>
      <c r="H17405" s="220"/>
      <c r="I17405" s="223"/>
    </row>
    <row r="17406" spans="1:9">
      <c r="A17406" s="230"/>
      <c r="B17406" s="230"/>
      <c r="C17406" s="231"/>
      <c r="D17406" s="223"/>
      <c r="E17406" s="227"/>
      <c r="F17406" s="230"/>
      <c r="H17406" s="220"/>
      <c r="I17406" s="223"/>
    </row>
    <row r="17407" spans="1:9">
      <c r="A17407" s="230"/>
      <c r="B17407" s="230"/>
      <c r="C17407" s="231"/>
      <c r="D17407" s="223"/>
      <c r="E17407" s="227"/>
      <c r="F17407" s="230"/>
      <c r="H17407" s="220"/>
      <c r="I17407" s="223"/>
    </row>
    <row r="17408" spans="1:9">
      <c r="A17408" s="230"/>
      <c r="B17408" s="230"/>
      <c r="C17408" s="231"/>
      <c r="D17408" s="223"/>
      <c r="E17408" s="227"/>
      <c r="F17408" s="230"/>
      <c r="H17408" s="220"/>
      <c r="I17408" s="223"/>
    </row>
    <row r="17409" spans="1:9">
      <c r="A17409" s="230"/>
      <c r="B17409" s="230"/>
      <c r="C17409" s="231"/>
      <c r="D17409" s="223"/>
      <c r="E17409" s="227"/>
      <c r="F17409" s="230"/>
      <c r="H17409" s="220"/>
      <c r="I17409" s="223"/>
    </row>
    <row r="17410" spans="1:9">
      <c r="A17410" s="230"/>
      <c r="B17410" s="230"/>
      <c r="C17410" s="231"/>
      <c r="D17410" s="223"/>
      <c r="E17410" s="227"/>
      <c r="F17410" s="230"/>
      <c r="H17410" s="220"/>
      <c r="I17410" s="223"/>
    </row>
    <row r="17411" spans="1:9">
      <c r="A17411" s="230"/>
      <c r="B17411" s="230"/>
      <c r="C17411" s="231"/>
      <c r="D17411" s="223"/>
      <c r="E17411" s="227"/>
      <c r="F17411" s="230"/>
      <c r="H17411" s="220"/>
      <c r="I17411" s="223"/>
    </row>
    <row r="17412" spans="1:9">
      <c r="A17412" s="230"/>
      <c r="B17412" s="230"/>
      <c r="C17412" s="231"/>
      <c r="D17412" s="223"/>
      <c r="E17412" s="227"/>
      <c r="F17412" s="230"/>
      <c r="H17412" s="220"/>
      <c r="I17412" s="223"/>
    </row>
    <row r="17413" spans="1:9">
      <c r="A17413" s="230"/>
      <c r="B17413" s="230"/>
      <c r="C17413" s="231"/>
      <c r="D17413" s="223"/>
      <c r="E17413" s="227"/>
      <c r="F17413" s="230"/>
      <c r="H17413" s="220"/>
      <c r="I17413" s="223"/>
    </row>
    <row r="17414" spans="1:9">
      <c r="A17414" s="230"/>
      <c r="B17414" s="230"/>
      <c r="C17414" s="231"/>
      <c r="D17414" s="223"/>
      <c r="E17414" s="227"/>
      <c r="F17414" s="230"/>
      <c r="H17414" s="220"/>
      <c r="I17414" s="223"/>
    </row>
    <row r="17415" spans="1:9">
      <c r="A17415" s="230"/>
      <c r="B17415" s="230"/>
      <c r="C17415" s="231"/>
      <c r="D17415" s="223"/>
      <c r="E17415" s="227"/>
      <c r="F17415" s="230"/>
      <c r="H17415" s="220"/>
      <c r="I17415" s="223"/>
    </row>
    <row r="17416" spans="1:9">
      <c r="A17416" s="230"/>
      <c r="B17416" s="230"/>
      <c r="C17416" s="231"/>
      <c r="D17416" s="223"/>
      <c r="E17416" s="227"/>
      <c r="F17416" s="230"/>
      <c r="H17416" s="220"/>
      <c r="I17416" s="223"/>
    </row>
    <row r="17417" spans="1:9">
      <c r="A17417" s="230"/>
      <c r="B17417" s="230"/>
      <c r="C17417" s="231"/>
      <c r="D17417" s="223"/>
      <c r="E17417" s="227"/>
      <c r="F17417" s="230"/>
      <c r="H17417" s="220"/>
      <c r="I17417" s="223"/>
    </row>
    <row r="17418" spans="1:9">
      <c r="A17418" s="230"/>
      <c r="B17418" s="230"/>
      <c r="C17418" s="231"/>
      <c r="D17418" s="223"/>
      <c r="E17418" s="227"/>
      <c r="F17418" s="230"/>
      <c r="H17418" s="220"/>
      <c r="I17418" s="223"/>
    </row>
    <row r="17419" spans="1:9">
      <c r="A17419" s="230"/>
      <c r="B17419" s="230"/>
      <c r="C17419" s="231"/>
      <c r="D17419" s="223"/>
      <c r="E17419" s="227"/>
      <c r="F17419" s="230"/>
      <c r="H17419" s="220"/>
      <c r="I17419" s="223"/>
    </row>
    <row r="17420" spans="1:9">
      <c r="A17420" s="230"/>
      <c r="B17420" s="230"/>
      <c r="C17420" s="231"/>
      <c r="D17420" s="223"/>
      <c r="E17420" s="227"/>
      <c r="F17420" s="230"/>
      <c r="H17420" s="220"/>
      <c r="I17420" s="223"/>
    </row>
    <row r="17421" spans="1:9">
      <c r="A17421" s="230"/>
      <c r="B17421" s="230"/>
      <c r="C17421" s="231"/>
      <c r="D17421" s="223"/>
      <c r="E17421" s="227"/>
      <c r="F17421" s="230"/>
      <c r="H17421" s="220"/>
      <c r="I17421" s="223"/>
    </row>
    <row r="17422" spans="1:9">
      <c r="A17422" s="230"/>
      <c r="B17422" s="230"/>
      <c r="C17422" s="231"/>
      <c r="D17422" s="223"/>
      <c r="E17422" s="227"/>
      <c r="F17422" s="230"/>
      <c r="H17422" s="220"/>
      <c r="I17422" s="223"/>
    </row>
    <row r="17423" spans="1:9">
      <c r="A17423" s="230"/>
      <c r="B17423" s="230"/>
      <c r="C17423" s="231"/>
      <c r="D17423" s="223"/>
      <c r="E17423" s="227"/>
      <c r="F17423" s="230"/>
      <c r="H17423" s="220"/>
      <c r="I17423" s="223"/>
    </row>
    <row r="17424" spans="1:9">
      <c r="A17424" s="230"/>
      <c r="B17424" s="230"/>
      <c r="C17424" s="231"/>
      <c r="D17424" s="223"/>
      <c r="E17424" s="227"/>
      <c r="F17424" s="230"/>
      <c r="H17424" s="220"/>
      <c r="I17424" s="223"/>
    </row>
    <row r="17425" spans="1:9">
      <c r="A17425" s="230"/>
      <c r="B17425" s="230"/>
      <c r="C17425" s="231"/>
      <c r="D17425" s="223"/>
      <c r="E17425" s="227"/>
      <c r="F17425" s="230"/>
      <c r="H17425" s="220"/>
      <c r="I17425" s="223"/>
    </row>
    <row r="17426" spans="1:9">
      <c r="A17426" s="230"/>
      <c r="B17426" s="230"/>
      <c r="C17426" s="231"/>
      <c r="D17426" s="223"/>
      <c r="E17426" s="227"/>
      <c r="F17426" s="230"/>
      <c r="H17426" s="220"/>
      <c r="I17426" s="223"/>
    </row>
    <row r="17427" spans="1:9">
      <c r="A17427" s="230"/>
      <c r="B17427" s="230"/>
      <c r="C17427" s="231"/>
      <c r="D17427" s="223"/>
      <c r="E17427" s="227"/>
      <c r="F17427" s="230"/>
      <c r="H17427" s="220"/>
      <c r="I17427" s="223"/>
    </row>
    <row r="17428" spans="1:9">
      <c r="A17428" s="230"/>
      <c r="B17428" s="230"/>
      <c r="C17428" s="231"/>
      <c r="D17428" s="223"/>
      <c r="E17428" s="227"/>
      <c r="F17428" s="230"/>
      <c r="H17428" s="220"/>
      <c r="I17428" s="223"/>
    </row>
    <row r="17429" spans="1:9">
      <c r="A17429" s="230"/>
      <c r="B17429" s="230"/>
      <c r="C17429" s="231"/>
      <c r="D17429" s="223"/>
      <c r="E17429" s="227"/>
      <c r="F17429" s="230"/>
      <c r="H17429" s="220"/>
      <c r="I17429" s="223"/>
    </row>
    <row r="17430" spans="1:9">
      <c r="A17430" s="230"/>
      <c r="B17430" s="230"/>
      <c r="C17430" s="231"/>
      <c r="D17430" s="223"/>
      <c r="E17430" s="227"/>
      <c r="F17430" s="230"/>
      <c r="H17430" s="220"/>
      <c r="I17430" s="223"/>
    </row>
    <row r="17431" spans="1:9">
      <c r="A17431" s="230"/>
      <c r="B17431" s="230"/>
      <c r="C17431" s="231"/>
      <c r="D17431" s="223"/>
      <c r="E17431" s="227"/>
      <c r="F17431" s="230"/>
      <c r="H17431" s="220"/>
      <c r="I17431" s="223"/>
    </row>
    <row r="17432" spans="1:9">
      <c r="A17432" s="230"/>
      <c r="B17432" s="230"/>
      <c r="C17432" s="231"/>
      <c r="D17432" s="223"/>
      <c r="E17432" s="227"/>
      <c r="F17432" s="230"/>
      <c r="H17432" s="220"/>
      <c r="I17432" s="223"/>
    </row>
    <row r="17433" spans="1:9">
      <c r="A17433" s="230"/>
      <c r="B17433" s="230"/>
      <c r="C17433" s="231"/>
      <c r="D17433" s="223"/>
      <c r="E17433" s="227"/>
      <c r="F17433" s="230"/>
      <c r="H17433" s="220"/>
      <c r="I17433" s="223"/>
    </row>
    <row r="17434" spans="1:9">
      <c r="A17434" s="230"/>
      <c r="B17434" s="230"/>
      <c r="C17434" s="231"/>
      <c r="D17434" s="223"/>
      <c r="E17434" s="227"/>
      <c r="F17434" s="230"/>
      <c r="H17434" s="220"/>
      <c r="I17434" s="223"/>
    </row>
    <row r="17435" spans="1:9">
      <c r="A17435" s="230"/>
      <c r="B17435" s="230"/>
      <c r="C17435" s="231"/>
      <c r="D17435" s="223"/>
      <c r="E17435" s="227"/>
      <c r="F17435" s="230"/>
      <c r="H17435" s="220"/>
      <c r="I17435" s="223"/>
    </row>
    <row r="17436" spans="1:9">
      <c r="A17436" s="230"/>
      <c r="B17436" s="230"/>
      <c r="C17436" s="231"/>
      <c r="D17436" s="223"/>
      <c r="E17436" s="227"/>
      <c r="F17436" s="230"/>
      <c r="H17436" s="220"/>
      <c r="I17436" s="223"/>
    </row>
    <row r="17437" spans="1:9">
      <c r="A17437" s="230"/>
      <c r="B17437" s="230"/>
      <c r="C17437" s="231"/>
      <c r="D17437" s="223"/>
      <c r="E17437" s="227"/>
      <c r="F17437" s="230"/>
      <c r="H17437" s="220"/>
      <c r="I17437" s="223"/>
    </row>
    <row r="17438" spans="1:9">
      <c r="A17438" s="230"/>
      <c r="B17438" s="230"/>
      <c r="C17438" s="231"/>
      <c r="D17438" s="223"/>
      <c r="E17438" s="227"/>
      <c r="F17438" s="230"/>
      <c r="H17438" s="220"/>
      <c r="I17438" s="223"/>
    </row>
    <row r="17439" spans="1:9">
      <c r="A17439" s="230"/>
      <c r="B17439" s="230"/>
      <c r="C17439" s="231"/>
      <c r="D17439" s="223"/>
      <c r="E17439" s="227"/>
      <c r="F17439" s="230"/>
      <c r="H17439" s="220"/>
      <c r="I17439" s="223"/>
    </row>
    <row r="17440" spans="1:9">
      <c r="A17440" s="230"/>
      <c r="B17440" s="230"/>
      <c r="C17440" s="231"/>
      <c r="D17440" s="223"/>
      <c r="E17440" s="227"/>
      <c r="F17440" s="230"/>
      <c r="H17440" s="220"/>
      <c r="I17440" s="223"/>
    </row>
    <row r="17441" spans="1:9">
      <c r="A17441" s="230"/>
      <c r="B17441" s="230"/>
      <c r="C17441" s="231"/>
      <c r="D17441" s="223"/>
      <c r="E17441" s="227"/>
      <c r="F17441" s="230"/>
      <c r="H17441" s="220"/>
      <c r="I17441" s="223"/>
    </row>
    <row r="17442" spans="1:9">
      <c r="A17442" s="230"/>
      <c r="B17442" s="230"/>
      <c r="C17442" s="231"/>
      <c r="D17442" s="223"/>
      <c r="E17442" s="227"/>
      <c r="F17442" s="230"/>
      <c r="H17442" s="220"/>
      <c r="I17442" s="223"/>
    </row>
    <row r="17443" spans="1:9">
      <c r="A17443" s="230"/>
      <c r="B17443" s="230"/>
      <c r="C17443" s="231"/>
      <c r="D17443" s="223"/>
      <c r="E17443" s="227"/>
      <c r="F17443" s="230"/>
      <c r="H17443" s="220"/>
      <c r="I17443" s="223"/>
    </row>
    <row r="17444" spans="1:9">
      <c r="A17444" s="230"/>
      <c r="B17444" s="230"/>
      <c r="C17444" s="231"/>
      <c r="D17444" s="223"/>
      <c r="E17444" s="227"/>
      <c r="F17444" s="230"/>
      <c r="H17444" s="220"/>
      <c r="I17444" s="223"/>
    </row>
    <row r="17445" spans="1:9">
      <c r="A17445" s="230"/>
      <c r="B17445" s="230"/>
      <c r="C17445" s="231"/>
      <c r="D17445" s="223"/>
      <c r="E17445" s="227"/>
      <c r="F17445" s="230"/>
      <c r="H17445" s="220"/>
      <c r="I17445" s="223"/>
    </row>
    <row r="17446" spans="1:9">
      <c r="A17446" s="230"/>
      <c r="B17446" s="230"/>
      <c r="C17446" s="231"/>
      <c r="D17446" s="223"/>
      <c r="E17446" s="227"/>
      <c r="F17446" s="230"/>
      <c r="H17446" s="220"/>
      <c r="I17446" s="223"/>
    </row>
    <row r="17447" spans="1:9">
      <c r="A17447" s="230"/>
      <c r="B17447" s="230"/>
      <c r="C17447" s="231"/>
      <c r="D17447" s="223"/>
      <c r="E17447" s="227"/>
      <c r="F17447" s="230"/>
      <c r="H17447" s="220"/>
      <c r="I17447" s="223"/>
    </row>
    <row r="17448" spans="1:9">
      <c r="A17448" s="230"/>
      <c r="B17448" s="230"/>
      <c r="C17448" s="231"/>
      <c r="D17448" s="223"/>
      <c r="E17448" s="227"/>
      <c r="F17448" s="230"/>
      <c r="H17448" s="220"/>
      <c r="I17448" s="223"/>
    </row>
    <row r="17449" spans="1:9">
      <c r="A17449" s="230"/>
      <c r="B17449" s="230"/>
      <c r="C17449" s="231"/>
      <c r="D17449" s="223"/>
      <c r="E17449" s="227"/>
      <c r="F17449" s="230"/>
      <c r="H17449" s="220"/>
      <c r="I17449" s="223"/>
    </row>
    <row r="17450" spans="1:9">
      <c r="A17450" s="230"/>
      <c r="B17450" s="230"/>
      <c r="C17450" s="231"/>
      <c r="D17450" s="223"/>
      <c r="E17450" s="227"/>
      <c r="F17450" s="230"/>
      <c r="H17450" s="220"/>
      <c r="I17450" s="223"/>
    </row>
    <row r="17451" spans="1:9">
      <c r="A17451" s="230"/>
      <c r="B17451" s="230"/>
      <c r="C17451" s="231"/>
      <c r="D17451" s="223"/>
      <c r="E17451" s="227"/>
      <c r="F17451" s="230"/>
      <c r="H17451" s="220"/>
      <c r="I17451" s="223"/>
    </row>
    <row r="17452" spans="1:9">
      <c r="A17452" s="230"/>
      <c r="B17452" s="230"/>
      <c r="C17452" s="231"/>
      <c r="D17452" s="223"/>
      <c r="E17452" s="227"/>
      <c r="F17452" s="230"/>
      <c r="H17452" s="220"/>
      <c r="I17452" s="223"/>
    </row>
    <row r="17453" spans="1:9">
      <c r="A17453" s="230"/>
      <c r="B17453" s="230"/>
      <c r="C17453" s="231"/>
      <c r="D17453" s="223"/>
      <c r="E17453" s="227"/>
      <c r="F17453" s="230"/>
      <c r="H17453" s="220"/>
      <c r="I17453" s="223"/>
    </row>
    <row r="17454" spans="1:9">
      <c r="A17454" s="230"/>
      <c r="B17454" s="230"/>
      <c r="C17454" s="231"/>
      <c r="D17454" s="223"/>
      <c r="E17454" s="227"/>
      <c r="F17454" s="230"/>
      <c r="H17454" s="220"/>
      <c r="I17454" s="223"/>
    </row>
    <row r="17455" spans="1:9">
      <c r="A17455" s="230"/>
      <c r="B17455" s="230"/>
      <c r="C17455" s="231"/>
      <c r="D17455" s="223"/>
      <c r="E17455" s="227"/>
      <c r="F17455" s="230"/>
      <c r="H17455" s="220"/>
      <c r="I17455" s="223"/>
    </row>
    <row r="17456" spans="1:9">
      <c r="A17456" s="230"/>
      <c r="B17456" s="230"/>
      <c r="C17456" s="231"/>
      <c r="D17456" s="223"/>
      <c r="E17456" s="227"/>
      <c r="F17456" s="230"/>
      <c r="H17456" s="220"/>
      <c r="I17456" s="223"/>
    </row>
    <row r="17457" spans="1:9">
      <c r="A17457" s="230"/>
      <c r="B17457" s="230"/>
      <c r="C17457" s="231"/>
      <c r="D17457" s="223"/>
      <c r="E17457" s="227"/>
      <c r="F17457" s="230"/>
      <c r="H17457" s="220"/>
      <c r="I17457" s="223"/>
    </row>
    <row r="17458" spans="1:9">
      <c r="A17458" s="230"/>
      <c r="B17458" s="230"/>
      <c r="C17458" s="231"/>
      <c r="D17458" s="223"/>
      <c r="E17458" s="227"/>
      <c r="F17458" s="230"/>
      <c r="H17458" s="220"/>
      <c r="I17458" s="223"/>
    </row>
    <row r="17459" spans="1:9">
      <c r="A17459" s="230"/>
      <c r="B17459" s="230"/>
      <c r="C17459" s="231"/>
      <c r="D17459" s="223"/>
      <c r="E17459" s="227"/>
      <c r="F17459" s="230"/>
      <c r="H17459" s="220"/>
      <c r="I17459" s="223"/>
    </row>
    <row r="17460" spans="1:9">
      <c r="A17460" s="230"/>
      <c r="B17460" s="230"/>
      <c r="C17460" s="231"/>
      <c r="D17460" s="223"/>
      <c r="E17460" s="227"/>
      <c r="F17460" s="230"/>
      <c r="H17460" s="220"/>
      <c r="I17460" s="223"/>
    </row>
    <row r="17461" spans="1:9">
      <c r="A17461" s="230"/>
      <c r="B17461" s="230"/>
      <c r="C17461" s="231"/>
      <c r="D17461" s="223"/>
      <c r="E17461" s="227"/>
      <c r="F17461" s="230"/>
      <c r="H17461" s="220"/>
      <c r="I17461" s="223"/>
    </row>
    <row r="17462" spans="1:9">
      <c r="A17462" s="230"/>
      <c r="B17462" s="230"/>
      <c r="C17462" s="231"/>
      <c r="D17462" s="223"/>
      <c r="E17462" s="227"/>
      <c r="F17462" s="230"/>
      <c r="H17462" s="220"/>
      <c r="I17462" s="223"/>
    </row>
    <row r="17463" spans="1:9">
      <c r="A17463" s="230"/>
      <c r="B17463" s="230"/>
      <c r="C17463" s="231"/>
      <c r="D17463" s="223"/>
      <c r="E17463" s="227"/>
      <c r="F17463" s="230"/>
      <c r="H17463" s="220"/>
      <c r="I17463" s="223"/>
    </row>
    <row r="17464" spans="1:9">
      <c r="A17464" s="230"/>
      <c r="B17464" s="230"/>
      <c r="C17464" s="231"/>
      <c r="D17464" s="223"/>
      <c r="E17464" s="227"/>
      <c r="F17464" s="230"/>
      <c r="H17464" s="220"/>
      <c r="I17464" s="223"/>
    </row>
    <row r="17465" spans="1:9">
      <c r="A17465" s="230"/>
      <c r="B17465" s="230"/>
      <c r="C17465" s="231"/>
      <c r="D17465" s="223"/>
      <c r="E17465" s="227"/>
      <c r="F17465" s="230"/>
      <c r="H17465" s="220"/>
      <c r="I17465" s="223"/>
    </row>
    <row r="17466" spans="1:9">
      <c r="A17466" s="230"/>
      <c r="B17466" s="230"/>
      <c r="C17466" s="231"/>
      <c r="D17466" s="223"/>
      <c r="E17466" s="227"/>
      <c r="F17466" s="230"/>
      <c r="H17466" s="220"/>
      <c r="I17466" s="223"/>
    </row>
    <row r="17467" spans="1:9">
      <c r="A17467" s="230"/>
      <c r="B17467" s="230"/>
      <c r="C17467" s="231"/>
      <c r="D17467" s="223"/>
      <c r="E17467" s="227"/>
      <c r="F17467" s="230"/>
      <c r="H17467" s="220"/>
      <c r="I17467" s="223"/>
    </row>
    <row r="17468" spans="1:9">
      <c r="A17468" s="230"/>
      <c r="B17468" s="230"/>
      <c r="C17468" s="231"/>
      <c r="D17468" s="223"/>
      <c r="E17468" s="227"/>
      <c r="F17468" s="230"/>
      <c r="H17468" s="220"/>
      <c r="I17468" s="223"/>
    </row>
    <row r="17469" spans="1:9">
      <c r="A17469" s="230"/>
      <c r="B17469" s="230"/>
      <c r="C17469" s="231"/>
      <c r="D17469" s="223"/>
      <c r="E17469" s="227"/>
      <c r="F17469" s="230"/>
      <c r="H17469" s="220"/>
      <c r="I17469" s="223"/>
    </row>
    <row r="17470" spans="1:9">
      <c r="A17470" s="230"/>
      <c r="B17470" s="230"/>
      <c r="C17470" s="231"/>
      <c r="D17470" s="223"/>
      <c r="E17470" s="227"/>
      <c r="F17470" s="230"/>
      <c r="H17470" s="220"/>
      <c r="I17470" s="223"/>
    </row>
    <row r="17471" spans="1:9">
      <c r="A17471" s="230"/>
      <c r="B17471" s="230"/>
      <c r="C17471" s="231"/>
      <c r="D17471" s="223"/>
      <c r="E17471" s="227"/>
      <c r="F17471" s="230"/>
      <c r="H17471" s="220"/>
      <c r="I17471" s="223"/>
    </row>
    <row r="17472" spans="1:9">
      <c r="A17472" s="230"/>
      <c r="B17472" s="230"/>
      <c r="C17472" s="231"/>
      <c r="D17472" s="223"/>
      <c r="E17472" s="227"/>
      <c r="F17472" s="230"/>
      <c r="H17472" s="220"/>
      <c r="I17472" s="223"/>
    </row>
    <row r="17473" spans="1:9">
      <c r="A17473" s="230"/>
      <c r="B17473" s="230"/>
      <c r="C17473" s="231"/>
      <c r="D17473" s="223"/>
      <c r="E17473" s="227"/>
      <c r="F17473" s="230"/>
      <c r="H17473" s="220"/>
      <c r="I17473" s="223"/>
    </row>
    <row r="17474" spans="1:9">
      <c r="A17474" s="230"/>
      <c r="B17474" s="230"/>
      <c r="C17474" s="231"/>
      <c r="D17474" s="223"/>
      <c r="E17474" s="227"/>
      <c r="F17474" s="230"/>
      <c r="H17474" s="220"/>
      <c r="I17474" s="223"/>
    </row>
    <row r="17475" spans="1:9">
      <c r="A17475" s="230"/>
      <c r="B17475" s="230"/>
      <c r="C17475" s="231"/>
      <c r="D17475" s="223"/>
      <c r="E17475" s="227"/>
      <c r="F17475" s="230"/>
      <c r="H17475" s="220"/>
      <c r="I17475" s="223"/>
    </row>
    <row r="17476" spans="1:9">
      <c r="A17476" s="230"/>
      <c r="B17476" s="230"/>
      <c r="C17476" s="231"/>
      <c r="D17476" s="223"/>
      <c r="E17476" s="227"/>
      <c r="F17476" s="230"/>
      <c r="H17476" s="220"/>
      <c r="I17476" s="223"/>
    </row>
    <row r="17477" spans="1:9">
      <c r="A17477" s="230"/>
      <c r="B17477" s="230"/>
      <c r="C17477" s="231"/>
      <c r="D17477" s="223"/>
      <c r="E17477" s="227"/>
      <c r="F17477" s="230"/>
      <c r="H17477" s="220"/>
      <c r="I17477" s="223"/>
    </row>
    <row r="17478" spans="1:9">
      <c r="A17478" s="230"/>
      <c r="B17478" s="230"/>
      <c r="C17478" s="231"/>
      <c r="D17478" s="223"/>
      <c r="E17478" s="227"/>
      <c r="F17478" s="230"/>
      <c r="H17478" s="220"/>
      <c r="I17478" s="223"/>
    </row>
    <row r="17479" spans="1:9">
      <c r="A17479" s="230"/>
      <c r="B17479" s="230"/>
      <c r="C17479" s="231"/>
      <c r="D17479" s="223"/>
      <c r="E17479" s="227"/>
      <c r="F17479" s="230"/>
      <c r="H17479" s="220"/>
      <c r="I17479" s="223"/>
    </row>
    <row r="17480" spans="1:9">
      <c r="A17480" s="230"/>
      <c r="B17480" s="230"/>
      <c r="C17480" s="231"/>
      <c r="D17480" s="223"/>
      <c r="E17480" s="227"/>
      <c r="F17480" s="230"/>
      <c r="H17480" s="220"/>
      <c r="I17480" s="223"/>
    </row>
    <row r="17481" spans="1:9">
      <c r="A17481" s="230"/>
      <c r="B17481" s="230"/>
      <c r="C17481" s="231"/>
      <c r="D17481" s="223"/>
      <c r="E17481" s="227"/>
      <c r="F17481" s="230"/>
      <c r="H17481" s="220"/>
      <c r="I17481" s="223"/>
    </row>
    <row r="17482" spans="1:9">
      <c r="A17482" s="230"/>
      <c r="B17482" s="230"/>
      <c r="C17482" s="231"/>
      <c r="D17482" s="223"/>
      <c r="E17482" s="227"/>
      <c r="F17482" s="230"/>
      <c r="H17482" s="220"/>
      <c r="I17482" s="223"/>
    </row>
    <row r="17483" spans="1:9">
      <c r="A17483" s="230"/>
      <c r="B17483" s="230"/>
      <c r="C17483" s="231"/>
      <c r="D17483" s="223"/>
      <c r="E17483" s="227"/>
      <c r="F17483" s="230"/>
      <c r="H17483" s="220"/>
      <c r="I17483" s="223"/>
    </row>
    <row r="17484" spans="1:9">
      <c r="A17484" s="230"/>
      <c r="B17484" s="230"/>
      <c r="C17484" s="231"/>
      <c r="D17484" s="223"/>
      <c r="E17484" s="227"/>
      <c r="F17484" s="230"/>
      <c r="H17484" s="220"/>
      <c r="I17484" s="223"/>
    </row>
    <row r="17485" spans="1:9">
      <c r="A17485" s="230"/>
      <c r="B17485" s="230"/>
      <c r="C17485" s="231"/>
      <c r="D17485" s="223"/>
      <c r="E17485" s="227"/>
      <c r="F17485" s="230"/>
      <c r="H17485" s="220"/>
      <c r="I17485" s="223"/>
    </row>
    <row r="17486" spans="1:9">
      <c r="A17486" s="230"/>
      <c r="B17486" s="230"/>
      <c r="C17486" s="231"/>
      <c r="D17486" s="223"/>
      <c r="E17486" s="227"/>
      <c r="F17486" s="230"/>
      <c r="H17486" s="220"/>
      <c r="I17486" s="223"/>
    </row>
    <row r="17487" spans="1:9">
      <c r="A17487" s="230"/>
      <c r="B17487" s="230"/>
      <c r="C17487" s="231"/>
      <c r="D17487" s="223"/>
      <c r="E17487" s="227"/>
      <c r="F17487" s="230"/>
      <c r="H17487" s="220"/>
      <c r="I17487" s="223"/>
    </row>
    <row r="17488" spans="1:9">
      <c r="A17488" s="230"/>
      <c r="B17488" s="230"/>
      <c r="C17488" s="231"/>
      <c r="D17488" s="223"/>
      <c r="E17488" s="227"/>
      <c r="F17488" s="230"/>
      <c r="H17488" s="220"/>
      <c r="I17488" s="223"/>
    </row>
    <row r="17489" spans="1:9">
      <c r="A17489" s="230"/>
      <c r="B17489" s="230"/>
      <c r="C17489" s="231"/>
      <c r="D17489" s="223"/>
      <c r="E17489" s="227"/>
      <c r="F17489" s="230"/>
      <c r="H17489" s="220"/>
      <c r="I17489" s="223"/>
    </row>
    <row r="17490" spans="1:9">
      <c r="A17490" s="230"/>
      <c r="B17490" s="230"/>
      <c r="C17490" s="231"/>
      <c r="D17490" s="223"/>
      <c r="E17490" s="227"/>
      <c r="F17490" s="230"/>
      <c r="H17490" s="220"/>
      <c r="I17490" s="223"/>
    </row>
    <row r="17491" spans="1:9">
      <c r="A17491" s="230"/>
      <c r="B17491" s="230"/>
      <c r="C17491" s="231"/>
      <c r="D17491" s="223"/>
      <c r="E17491" s="227"/>
      <c r="F17491" s="230"/>
      <c r="H17491" s="220"/>
      <c r="I17491" s="223"/>
    </row>
    <row r="17492" spans="1:9">
      <c r="A17492" s="230"/>
      <c r="B17492" s="230"/>
      <c r="C17492" s="231"/>
      <c r="D17492" s="223"/>
      <c r="E17492" s="227"/>
      <c r="F17492" s="230"/>
      <c r="H17492" s="220"/>
      <c r="I17492" s="223"/>
    </row>
    <row r="17493" spans="1:9">
      <c r="A17493" s="230"/>
      <c r="B17493" s="230"/>
      <c r="C17493" s="231"/>
      <c r="D17493" s="223"/>
      <c r="E17493" s="227"/>
      <c r="F17493" s="230"/>
      <c r="H17493" s="220"/>
      <c r="I17493" s="223"/>
    </row>
    <row r="17494" spans="1:9">
      <c r="A17494" s="230"/>
      <c r="B17494" s="230"/>
      <c r="C17494" s="231"/>
      <c r="D17494" s="223"/>
      <c r="E17494" s="227"/>
      <c r="F17494" s="230"/>
      <c r="H17494" s="220"/>
      <c r="I17494" s="223"/>
    </row>
    <row r="17495" spans="1:9">
      <c r="A17495" s="230"/>
      <c r="B17495" s="230"/>
      <c r="C17495" s="231"/>
      <c r="D17495" s="223"/>
      <c r="E17495" s="227"/>
      <c r="F17495" s="230"/>
      <c r="H17495" s="220"/>
      <c r="I17495" s="223"/>
    </row>
    <row r="17496" spans="1:9">
      <c r="A17496" s="230"/>
      <c r="B17496" s="230"/>
      <c r="C17496" s="231"/>
      <c r="D17496" s="223"/>
      <c r="E17496" s="227"/>
      <c r="F17496" s="230"/>
      <c r="H17496" s="220"/>
      <c r="I17496" s="223"/>
    </row>
    <row r="17497" spans="1:9">
      <c r="A17497" s="230"/>
      <c r="B17497" s="230"/>
      <c r="C17497" s="231"/>
      <c r="D17497" s="223"/>
      <c r="E17497" s="227"/>
      <c r="F17497" s="230"/>
      <c r="H17497" s="220"/>
      <c r="I17497" s="223"/>
    </row>
    <row r="17498" spans="1:9">
      <c r="A17498" s="230"/>
      <c r="B17498" s="230"/>
      <c r="C17498" s="231"/>
      <c r="D17498" s="223"/>
      <c r="E17498" s="227"/>
      <c r="F17498" s="230"/>
      <c r="H17498" s="220"/>
      <c r="I17498" s="223"/>
    </row>
    <row r="17499" spans="1:9">
      <c r="A17499" s="230"/>
      <c r="B17499" s="230"/>
      <c r="C17499" s="231"/>
      <c r="D17499" s="223"/>
      <c r="E17499" s="227"/>
      <c r="F17499" s="230"/>
      <c r="H17499" s="220"/>
      <c r="I17499" s="223"/>
    </row>
    <row r="17500" spans="1:9">
      <c r="A17500" s="230"/>
      <c r="B17500" s="230"/>
      <c r="C17500" s="231"/>
      <c r="D17500" s="223"/>
      <c r="E17500" s="227"/>
      <c r="F17500" s="230"/>
      <c r="H17500" s="220"/>
      <c r="I17500" s="223"/>
    </row>
    <row r="17501" spans="1:9">
      <c r="A17501" s="230"/>
      <c r="B17501" s="230"/>
      <c r="C17501" s="231"/>
      <c r="D17501" s="223"/>
      <c r="E17501" s="227"/>
      <c r="F17501" s="230"/>
      <c r="H17501" s="220"/>
      <c r="I17501" s="223"/>
    </row>
    <row r="17502" spans="1:9">
      <c r="A17502" s="230"/>
      <c r="B17502" s="230"/>
      <c r="C17502" s="231"/>
      <c r="D17502" s="223"/>
      <c r="E17502" s="227"/>
      <c r="F17502" s="230"/>
      <c r="H17502" s="220"/>
      <c r="I17502" s="223"/>
    </row>
    <row r="17503" spans="1:9">
      <c r="A17503" s="230"/>
      <c r="B17503" s="230"/>
      <c r="C17503" s="231"/>
      <c r="D17503" s="223"/>
      <c r="E17503" s="227"/>
      <c r="F17503" s="230"/>
      <c r="H17503" s="220"/>
      <c r="I17503" s="223"/>
    </row>
    <row r="17504" spans="1:9">
      <c r="A17504" s="230"/>
      <c r="B17504" s="230"/>
      <c r="C17504" s="231"/>
      <c r="D17504" s="223"/>
      <c r="E17504" s="227"/>
      <c r="F17504" s="230"/>
      <c r="H17504" s="220"/>
      <c r="I17504" s="223"/>
    </row>
    <row r="17505" spans="1:9">
      <c r="A17505" s="230"/>
      <c r="B17505" s="230"/>
      <c r="C17505" s="231"/>
      <c r="D17505" s="223"/>
      <c r="E17505" s="227"/>
      <c r="F17505" s="230"/>
      <c r="H17505" s="220"/>
      <c r="I17505" s="223"/>
    </row>
    <row r="17506" spans="1:9">
      <c r="A17506" s="230"/>
      <c r="B17506" s="230"/>
      <c r="C17506" s="231"/>
      <c r="D17506" s="223"/>
      <c r="E17506" s="227"/>
      <c r="F17506" s="230"/>
      <c r="H17506" s="220"/>
      <c r="I17506" s="223"/>
    </row>
    <row r="17507" spans="1:9">
      <c r="A17507" s="230"/>
      <c r="B17507" s="230"/>
      <c r="C17507" s="231"/>
      <c r="D17507" s="223"/>
      <c r="E17507" s="227"/>
      <c r="F17507" s="230"/>
      <c r="H17507" s="220"/>
      <c r="I17507" s="223"/>
    </row>
    <row r="17508" spans="1:9">
      <c r="A17508" s="230"/>
      <c r="B17508" s="230"/>
      <c r="C17508" s="231"/>
      <c r="D17508" s="223"/>
      <c r="E17508" s="227"/>
      <c r="F17508" s="230"/>
      <c r="H17508" s="220"/>
      <c r="I17508" s="223"/>
    </row>
    <row r="17509" spans="1:9">
      <c r="A17509" s="230"/>
      <c r="B17509" s="230"/>
      <c r="C17509" s="231"/>
      <c r="D17509" s="223"/>
      <c r="E17509" s="227"/>
      <c r="F17509" s="230"/>
      <c r="H17509" s="220"/>
      <c r="I17509" s="223"/>
    </row>
    <row r="17510" spans="1:9">
      <c r="A17510" s="230"/>
      <c r="B17510" s="230"/>
      <c r="C17510" s="231"/>
      <c r="D17510" s="223"/>
      <c r="E17510" s="227"/>
      <c r="F17510" s="230"/>
      <c r="H17510" s="220"/>
      <c r="I17510" s="223"/>
    </row>
    <row r="17511" spans="1:9">
      <c r="A17511" s="230"/>
      <c r="B17511" s="230"/>
      <c r="C17511" s="231"/>
      <c r="D17511" s="223"/>
      <c r="E17511" s="227"/>
      <c r="F17511" s="230"/>
      <c r="H17511" s="220"/>
      <c r="I17511" s="223"/>
    </row>
    <row r="17512" spans="1:9">
      <c r="A17512" s="230"/>
      <c r="B17512" s="230"/>
      <c r="C17512" s="231"/>
      <c r="D17512" s="223"/>
      <c r="E17512" s="227"/>
      <c r="F17512" s="230"/>
      <c r="H17512" s="220"/>
      <c r="I17512" s="223"/>
    </row>
    <row r="17513" spans="1:9">
      <c r="A17513" s="230"/>
      <c r="B17513" s="230"/>
      <c r="C17513" s="231"/>
      <c r="D17513" s="223"/>
      <c r="E17513" s="227"/>
      <c r="F17513" s="230"/>
      <c r="H17513" s="220"/>
      <c r="I17513" s="223"/>
    </row>
    <row r="17514" spans="1:9">
      <c r="A17514" s="230"/>
      <c r="B17514" s="230"/>
      <c r="C17514" s="231"/>
      <c r="D17514" s="223"/>
      <c r="E17514" s="227"/>
      <c r="F17514" s="230"/>
      <c r="H17514" s="220"/>
      <c r="I17514" s="223"/>
    </row>
    <row r="17515" spans="1:9">
      <c r="A17515" s="230"/>
      <c r="B17515" s="230"/>
      <c r="C17515" s="231"/>
      <c r="D17515" s="223"/>
      <c r="E17515" s="227"/>
      <c r="F17515" s="230"/>
      <c r="H17515" s="220"/>
      <c r="I17515" s="223"/>
    </row>
    <row r="17516" spans="1:9">
      <c r="A17516" s="230"/>
      <c r="B17516" s="230"/>
      <c r="C17516" s="231"/>
      <c r="D17516" s="223"/>
      <c r="E17516" s="227"/>
      <c r="F17516" s="230"/>
      <c r="H17516" s="220"/>
      <c r="I17516" s="223"/>
    </row>
    <row r="17517" spans="1:9">
      <c r="A17517" s="230"/>
      <c r="B17517" s="230"/>
      <c r="C17517" s="231"/>
      <c r="D17517" s="223"/>
      <c r="E17517" s="227"/>
      <c r="F17517" s="230"/>
      <c r="H17517" s="220"/>
      <c r="I17517" s="223"/>
    </row>
    <row r="17518" spans="1:9">
      <c r="A17518" s="230"/>
      <c r="B17518" s="230"/>
      <c r="C17518" s="231"/>
      <c r="D17518" s="223"/>
      <c r="E17518" s="227"/>
      <c r="F17518" s="230"/>
      <c r="H17518" s="220"/>
      <c r="I17518" s="223"/>
    </row>
    <row r="17519" spans="1:9">
      <c r="A17519" s="230"/>
      <c r="B17519" s="230"/>
      <c r="C17519" s="231"/>
      <c r="D17519" s="223"/>
      <c r="E17519" s="227"/>
      <c r="F17519" s="230"/>
      <c r="H17519" s="220"/>
      <c r="I17519" s="223"/>
    </row>
    <row r="17520" spans="1:9">
      <c r="A17520" s="230"/>
      <c r="B17520" s="230"/>
      <c r="C17520" s="231"/>
      <c r="D17520" s="223"/>
      <c r="E17520" s="227"/>
      <c r="F17520" s="230"/>
      <c r="H17520" s="220"/>
      <c r="I17520" s="223"/>
    </row>
    <row r="17521" spans="1:9">
      <c r="A17521" s="230"/>
      <c r="B17521" s="230"/>
      <c r="C17521" s="231"/>
      <c r="D17521" s="223"/>
      <c r="E17521" s="227"/>
      <c r="F17521" s="230"/>
      <c r="H17521" s="220"/>
      <c r="I17521" s="223"/>
    </row>
    <row r="17522" spans="1:9">
      <c r="A17522" s="230"/>
      <c r="B17522" s="230"/>
      <c r="C17522" s="231"/>
      <c r="D17522" s="223"/>
      <c r="E17522" s="227"/>
      <c r="F17522" s="230"/>
      <c r="H17522" s="220"/>
      <c r="I17522" s="223"/>
    </row>
    <row r="17523" spans="1:9">
      <c r="A17523" s="230"/>
      <c r="B17523" s="230"/>
      <c r="C17523" s="231"/>
      <c r="D17523" s="223"/>
      <c r="E17523" s="227"/>
      <c r="F17523" s="230"/>
      <c r="H17523" s="220"/>
      <c r="I17523" s="223"/>
    </row>
    <row r="17524" spans="1:9">
      <c r="A17524" s="230"/>
      <c r="B17524" s="230"/>
      <c r="C17524" s="231"/>
      <c r="D17524" s="223"/>
      <c r="E17524" s="227"/>
      <c r="F17524" s="230"/>
      <c r="H17524" s="220"/>
      <c r="I17524" s="223"/>
    </row>
    <row r="17525" spans="1:9">
      <c r="A17525" s="230"/>
      <c r="B17525" s="230"/>
      <c r="C17525" s="231"/>
      <c r="D17525" s="223"/>
      <c r="E17525" s="227"/>
      <c r="F17525" s="230"/>
      <c r="H17525" s="220"/>
      <c r="I17525" s="223"/>
    </row>
    <row r="17526" spans="1:9">
      <c r="A17526" s="230"/>
      <c r="B17526" s="230"/>
      <c r="C17526" s="231"/>
      <c r="D17526" s="223"/>
      <c r="E17526" s="227"/>
      <c r="F17526" s="230"/>
      <c r="H17526" s="220"/>
      <c r="I17526" s="223"/>
    </row>
    <row r="17527" spans="1:9">
      <c r="A17527" s="230"/>
      <c r="B17527" s="230"/>
      <c r="C17527" s="231"/>
      <c r="D17527" s="223"/>
      <c r="E17527" s="227"/>
      <c r="F17527" s="230"/>
      <c r="H17527" s="220"/>
      <c r="I17527" s="223"/>
    </row>
    <row r="17528" spans="1:9">
      <c r="A17528" s="230"/>
      <c r="B17528" s="230"/>
      <c r="C17528" s="231"/>
      <c r="D17528" s="223"/>
      <c r="E17528" s="227"/>
      <c r="F17528" s="230"/>
      <c r="H17528" s="220"/>
      <c r="I17528" s="223"/>
    </row>
    <row r="17529" spans="1:9">
      <c r="A17529" s="230"/>
      <c r="B17529" s="230"/>
      <c r="C17529" s="231"/>
      <c r="D17529" s="223"/>
      <c r="E17529" s="227"/>
      <c r="F17529" s="230"/>
      <c r="H17529" s="220"/>
      <c r="I17529" s="223"/>
    </row>
    <row r="17530" spans="1:9">
      <c r="A17530" s="230"/>
      <c r="B17530" s="230"/>
      <c r="C17530" s="231"/>
      <c r="D17530" s="223"/>
      <c r="E17530" s="227"/>
      <c r="F17530" s="230"/>
      <c r="H17530" s="220"/>
      <c r="I17530" s="223"/>
    </row>
    <row r="17531" spans="1:9">
      <c r="A17531" s="230"/>
      <c r="B17531" s="230"/>
      <c r="C17531" s="231"/>
      <c r="D17531" s="223"/>
      <c r="E17531" s="227"/>
      <c r="F17531" s="230"/>
      <c r="H17531" s="220"/>
      <c r="I17531" s="223"/>
    </row>
    <row r="17532" spans="1:9">
      <c r="A17532" s="230"/>
      <c r="B17532" s="230"/>
      <c r="C17532" s="231"/>
      <c r="D17532" s="223"/>
      <c r="E17532" s="227"/>
      <c r="F17532" s="230"/>
      <c r="H17532" s="220"/>
      <c r="I17532" s="223"/>
    </row>
    <row r="17533" spans="1:9">
      <c r="A17533" s="230"/>
      <c r="B17533" s="230"/>
      <c r="C17533" s="231"/>
      <c r="D17533" s="223"/>
      <c r="E17533" s="227"/>
      <c r="F17533" s="230"/>
      <c r="H17533" s="220"/>
      <c r="I17533" s="223"/>
    </row>
    <row r="17534" spans="1:9">
      <c r="A17534" s="230"/>
      <c r="B17534" s="230"/>
      <c r="C17534" s="231"/>
      <c r="D17534" s="223"/>
      <c r="E17534" s="227"/>
      <c r="F17534" s="230"/>
      <c r="H17534" s="220"/>
      <c r="I17534" s="223"/>
    </row>
    <row r="17535" spans="1:9">
      <c r="A17535" s="230"/>
      <c r="B17535" s="230"/>
      <c r="C17535" s="231"/>
      <c r="D17535" s="223"/>
      <c r="E17535" s="227"/>
      <c r="F17535" s="230"/>
      <c r="H17535" s="220"/>
      <c r="I17535" s="223"/>
    </row>
    <row r="17536" spans="1:9">
      <c r="A17536" s="230"/>
      <c r="B17536" s="230"/>
      <c r="C17536" s="231"/>
      <c r="D17536" s="223"/>
      <c r="E17536" s="227"/>
      <c r="F17536" s="230"/>
      <c r="H17536" s="220"/>
      <c r="I17536" s="223"/>
    </row>
    <row r="17537" spans="1:9">
      <c r="A17537" s="230"/>
      <c r="B17537" s="230"/>
      <c r="C17537" s="231"/>
      <c r="D17537" s="223"/>
      <c r="E17537" s="227"/>
      <c r="F17537" s="230"/>
      <c r="H17537" s="220"/>
      <c r="I17537" s="223"/>
    </row>
    <row r="17538" spans="1:9">
      <c r="A17538" s="230"/>
      <c r="B17538" s="230"/>
      <c r="C17538" s="231"/>
      <c r="D17538" s="223"/>
      <c r="E17538" s="227"/>
      <c r="F17538" s="230"/>
      <c r="H17538" s="220"/>
      <c r="I17538" s="223"/>
    </row>
    <row r="17539" spans="1:9">
      <c r="A17539" s="230"/>
      <c r="B17539" s="230"/>
      <c r="C17539" s="231"/>
      <c r="D17539" s="223"/>
      <c r="E17539" s="227"/>
      <c r="F17539" s="230"/>
      <c r="H17539" s="220"/>
      <c r="I17539" s="223"/>
    </row>
    <row r="17540" spans="1:9">
      <c r="A17540" s="230"/>
      <c r="B17540" s="230"/>
      <c r="C17540" s="231"/>
      <c r="D17540" s="223"/>
      <c r="E17540" s="227"/>
      <c r="F17540" s="230"/>
      <c r="H17540" s="220"/>
      <c r="I17540" s="223"/>
    </row>
    <row r="17541" spans="1:9">
      <c r="A17541" s="230"/>
      <c r="B17541" s="230"/>
      <c r="C17541" s="231"/>
      <c r="D17541" s="223"/>
      <c r="E17541" s="227"/>
      <c r="F17541" s="230"/>
      <c r="H17541" s="220"/>
      <c r="I17541" s="223"/>
    </row>
    <row r="17542" spans="1:9">
      <c r="A17542" s="230"/>
      <c r="B17542" s="230"/>
      <c r="C17542" s="231"/>
      <c r="D17542" s="223"/>
      <c r="E17542" s="227"/>
      <c r="F17542" s="230"/>
      <c r="H17542" s="220"/>
      <c r="I17542" s="223"/>
    </row>
    <row r="17543" spans="1:9">
      <c r="A17543" s="230"/>
      <c r="B17543" s="230"/>
      <c r="C17543" s="231"/>
      <c r="D17543" s="223"/>
      <c r="E17543" s="227"/>
      <c r="F17543" s="230"/>
      <c r="H17543" s="220"/>
      <c r="I17543" s="223"/>
    </row>
    <row r="17544" spans="1:9">
      <c r="A17544" s="230"/>
      <c r="B17544" s="230"/>
      <c r="C17544" s="231"/>
      <c r="D17544" s="223"/>
      <c r="E17544" s="227"/>
      <c r="F17544" s="230"/>
      <c r="H17544" s="220"/>
      <c r="I17544" s="223"/>
    </row>
    <row r="17545" spans="1:9">
      <c r="A17545" s="230"/>
      <c r="B17545" s="230"/>
      <c r="C17545" s="231"/>
      <c r="D17545" s="223"/>
      <c r="E17545" s="227"/>
      <c r="F17545" s="230"/>
      <c r="H17545" s="220"/>
      <c r="I17545" s="223"/>
    </row>
    <row r="17546" spans="1:9">
      <c r="A17546" s="230"/>
      <c r="B17546" s="230"/>
      <c r="C17546" s="231"/>
      <c r="D17546" s="223"/>
      <c r="E17546" s="227"/>
      <c r="F17546" s="230"/>
      <c r="H17546" s="220"/>
      <c r="I17546" s="223"/>
    </row>
    <row r="17547" spans="1:9">
      <c r="A17547" s="230"/>
      <c r="B17547" s="230"/>
      <c r="C17547" s="231"/>
      <c r="D17547" s="223"/>
      <c r="E17547" s="227"/>
      <c r="F17547" s="230"/>
      <c r="H17547" s="220"/>
      <c r="I17547" s="223"/>
    </row>
    <row r="17548" spans="1:9">
      <c r="A17548" s="230"/>
      <c r="B17548" s="230"/>
      <c r="C17548" s="231"/>
      <c r="D17548" s="223"/>
      <c r="E17548" s="227"/>
      <c r="F17548" s="230"/>
      <c r="H17548" s="220"/>
      <c r="I17548" s="223"/>
    </row>
    <row r="17549" spans="1:9">
      <c r="A17549" s="230"/>
      <c r="B17549" s="230"/>
      <c r="C17549" s="231"/>
      <c r="D17549" s="223"/>
      <c r="E17549" s="227"/>
      <c r="F17549" s="230"/>
      <c r="H17549" s="220"/>
      <c r="I17549" s="223"/>
    </row>
    <row r="17550" spans="1:9">
      <c r="A17550" s="230"/>
      <c r="B17550" s="230"/>
      <c r="C17550" s="231"/>
      <c r="D17550" s="223"/>
      <c r="E17550" s="227"/>
      <c r="F17550" s="230"/>
      <c r="H17550" s="220"/>
      <c r="I17550" s="223"/>
    </row>
    <row r="17551" spans="1:9">
      <c r="A17551" s="230"/>
      <c r="B17551" s="230"/>
      <c r="C17551" s="231"/>
      <c r="D17551" s="223"/>
      <c r="E17551" s="227"/>
      <c r="F17551" s="230"/>
      <c r="H17551" s="220"/>
      <c r="I17551" s="223"/>
    </row>
    <row r="17552" spans="1:9">
      <c r="A17552" s="230"/>
      <c r="B17552" s="230"/>
      <c r="C17552" s="231"/>
      <c r="D17552" s="223"/>
      <c r="E17552" s="227"/>
      <c r="F17552" s="230"/>
      <c r="H17552" s="220"/>
      <c r="I17552" s="223"/>
    </row>
    <row r="17553" spans="1:9">
      <c r="A17553" s="230"/>
      <c r="B17553" s="230"/>
      <c r="C17553" s="231"/>
      <c r="D17553" s="223"/>
      <c r="E17553" s="227"/>
      <c r="F17553" s="230"/>
      <c r="H17553" s="220"/>
      <c r="I17553" s="223"/>
    </row>
    <row r="17554" spans="1:9">
      <c r="A17554" s="230"/>
      <c r="B17554" s="230"/>
      <c r="C17554" s="231"/>
      <c r="D17554" s="223"/>
      <c r="E17554" s="227"/>
      <c r="F17554" s="230"/>
      <c r="H17554" s="220"/>
      <c r="I17554" s="223"/>
    </row>
    <row r="17555" spans="1:9">
      <c r="A17555" s="230"/>
      <c r="B17555" s="230"/>
      <c r="C17555" s="231"/>
      <c r="D17555" s="223"/>
      <c r="E17555" s="227"/>
      <c r="F17555" s="230"/>
      <c r="H17555" s="220"/>
      <c r="I17555" s="223"/>
    </row>
    <row r="17556" spans="1:9">
      <c r="A17556" s="230"/>
      <c r="B17556" s="230"/>
      <c r="C17556" s="231"/>
      <c r="D17556" s="223"/>
      <c r="E17556" s="227"/>
      <c r="F17556" s="230"/>
      <c r="H17556" s="220"/>
      <c r="I17556" s="223"/>
    </row>
    <row r="17557" spans="1:9">
      <c r="A17557" s="230"/>
      <c r="B17557" s="230"/>
      <c r="C17557" s="231"/>
      <c r="D17557" s="223"/>
      <c r="E17557" s="227"/>
      <c r="F17557" s="230"/>
      <c r="H17557" s="220"/>
      <c r="I17557" s="223"/>
    </row>
    <row r="17558" spans="1:9">
      <c r="A17558" s="230"/>
      <c r="B17558" s="230"/>
      <c r="C17558" s="231"/>
      <c r="D17558" s="223"/>
      <c r="E17558" s="227"/>
      <c r="F17558" s="230"/>
      <c r="H17558" s="220"/>
      <c r="I17558" s="223"/>
    </row>
    <row r="17559" spans="1:9">
      <c r="A17559" s="230"/>
      <c r="B17559" s="230"/>
      <c r="C17559" s="231"/>
      <c r="D17559" s="223"/>
      <c r="E17559" s="227"/>
      <c r="F17559" s="230"/>
      <c r="H17559" s="220"/>
      <c r="I17559" s="223"/>
    </row>
    <row r="17560" spans="1:9">
      <c r="A17560" s="230"/>
      <c r="B17560" s="230"/>
      <c r="C17560" s="231"/>
      <c r="D17560" s="223"/>
      <c r="E17560" s="227"/>
      <c r="F17560" s="230"/>
      <c r="H17560" s="220"/>
      <c r="I17560" s="223"/>
    </row>
    <row r="17561" spans="1:9">
      <c r="A17561" s="230"/>
      <c r="B17561" s="230"/>
      <c r="C17561" s="231"/>
      <c r="D17561" s="223"/>
      <c r="E17561" s="227"/>
      <c r="F17561" s="230"/>
      <c r="H17561" s="220"/>
      <c r="I17561" s="223"/>
    </row>
    <row r="17562" spans="1:9">
      <c r="A17562" s="230"/>
      <c r="B17562" s="230"/>
      <c r="C17562" s="231"/>
      <c r="D17562" s="223"/>
      <c r="E17562" s="227"/>
      <c r="F17562" s="230"/>
      <c r="H17562" s="220"/>
      <c r="I17562" s="223"/>
    </row>
    <row r="17563" spans="1:9">
      <c r="A17563" s="230"/>
      <c r="B17563" s="230"/>
      <c r="C17563" s="231"/>
      <c r="D17563" s="223"/>
      <c r="E17563" s="227"/>
      <c r="F17563" s="230"/>
      <c r="H17563" s="220"/>
      <c r="I17563" s="223"/>
    </row>
    <row r="17564" spans="1:9">
      <c r="A17564" s="230"/>
      <c r="B17564" s="230"/>
      <c r="C17564" s="231"/>
      <c r="D17564" s="223"/>
      <c r="E17564" s="227"/>
      <c r="F17564" s="230"/>
      <c r="H17564" s="220"/>
      <c r="I17564" s="223"/>
    </row>
    <row r="17565" spans="1:9">
      <c r="A17565" s="230"/>
      <c r="B17565" s="230"/>
      <c r="C17565" s="231"/>
      <c r="D17565" s="223"/>
      <c r="E17565" s="227"/>
      <c r="F17565" s="230"/>
      <c r="H17565" s="220"/>
      <c r="I17565" s="223"/>
    </row>
    <row r="17566" spans="1:9">
      <c r="A17566" s="230"/>
      <c r="B17566" s="230"/>
      <c r="C17566" s="231"/>
      <c r="D17566" s="223"/>
      <c r="E17566" s="227"/>
      <c r="F17566" s="230"/>
      <c r="H17566" s="220"/>
      <c r="I17566" s="223"/>
    </row>
    <row r="17567" spans="1:9">
      <c r="A17567" s="230"/>
      <c r="B17567" s="230"/>
      <c r="C17567" s="231"/>
      <c r="D17567" s="223"/>
      <c r="E17567" s="227"/>
      <c r="F17567" s="230"/>
      <c r="H17567" s="220"/>
      <c r="I17567" s="223"/>
    </row>
    <row r="17568" spans="1:9">
      <c r="A17568" s="230"/>
      <c r="B17568" s="230"/>
      <c r="C17568" s="231"/>
      <c r="D17568" s="223"/>
      <c r="E17568" s="227"/>
      <c r="F17568" s="230"/>
      <c r="H17568" s="220"/>
      <c r="I17568" s="223"/>
    </row>
    <row r="17569" spans="1:9">
      <c r="A17569" s="230"/>
      <c r="B17569" s="230"/>
      <c r="C17569" s="231"/>
      <c r="D17569" s="223"/>
      <c r="E17569" s="227"/>
      <c r="F17569" s="230"/>
      <c r="H17569" s="220"/>
      <c r="I17569" s="223"/>
    </row>
    <row r="17570" spans="1:9">
      <c r="A17570" s="230"/>
      <c r="B17570" s="230"/>
      <c r="C17570" s="231"/>
      <c r="D17570" s="223"/>
      <c r="E17570" s="227"/>
      <c r="F17570" s="230"/>
      <c r="H17570" s="220"/>
      <c r="I17570" s="223"/>
    </row>
    <row r="17571" spans="1:9">
      <c r="A17571" s="230"/>
      <c r="B17571" s="230"/>
      <c r="C17571" s="231"/>
      <c r="D17571" s="223"/>
      <c r="E17571" s="227"/>
      <c r="F17571" s="230"/>
      <c r="H17571" s="220"/>
      <c r="I17571" s="223"/>
    </row>
    <row r="17572" spans="1:9">
      <c r="A17572" s="230"/>
      <c r="B17572" s="230"/>
      <c r="C17572" s="231"/>
      <c r="D17572" s="223"/>
      <c r="E17572" s="227"/>
      <c r="F17572" s="230"/>
      <c r="H17572" s="220"/>
      <c r="I17572" s="223"/>
    </row>
    <row r="17573" spans="1:9">
      <c r="A17573" s="230"/>
      <c r="B17573" s="230"/>
      <c r="C17573" s="231"/>
      <c r="D17573" s="223"/>
      <c r="E17573" s="227"/>
      <c r="F17573" s="230"/>
      <c r="H17573" s="220"/>
      <c r="I17573" s="223"/>
    </row>
    <row r="17574" spans="1:9">
      <c r="A17574" s="230"/>
      <c r="B17574" s="230"/>
      <c r="C17574" s="231"/>
      <c r="D17574" s="223"/>
      <c r="E17574" s="227"/>
      <c r="F17574" s="230"/>
      <c r="H17574" s="220"/>
      <c r="I17574" s="223"/>
    </row>
    <row r="17575" spans="1:9">
      <c r="A17575" s="230"/>
      <c r="B17575" s="230"/>
      <c r="C17575" s="231"/>
      <c r="D17575" s="223"/>
      <c r="E17575" s="227"/>
      <c r="F17575" s="230"/>
      <c r="H17575" s="220"/>
      <c r="I17575" s="223"/>
    </row>
    <row r="17576" spans="1:9">
      <c r="A17576" s="230"/>
      <c r="B17576" s="230"/>
      <c r="C17576" s="231"/>
      <c r="D17576" s="223"/>
      <c r="E17576" s="227"/>
      <c r="F17576" s="230"/>
      <c r="H17576" s="220"/>
      <c r="I17576" s="223"/>
    </row>
    <row r="17577" spans="1:9">
      <c r="A17577" s="230"/>
      <c r="B17577" s="230"/>
      <c r="C17577" s="231"/>
      <c r="D17577" s="223"/>
      <c r="E17577" s="227"/>
      <c r="F17577" s="230"/>
      <c r="H17577" s="220"/>
      <c r="I17577" s="223"/>
    </row>
    <row r="17578" spans="1:9">
      <c r="A17578" s="230"/>
      <c r="B17578" s="230"/>
      <c r="C17578" s="231"/>
      <c r="D17578" s="223"/>
      <c r="E17578" s="227"/>
      <c r="F17578" s="230"/>
      <c r="H17578" s="220"/>
      <c r="I17578" s="223"/>
    </row>
    <row r="17579" spans="1:9">
      <c r="A17579" s="230"/>
      <c r="B17579" s="230"/>
      <c r="C17579" s="231"/>
      <c r="D17579" s="223"/>
      <c r="E17579" s="227"/>
      <c r="F17579" s="230"/>
      <c r="H17579" s="220"/>
      <c r="I17579" s="223"/>
    </row>
    <row r="17580" spans="1:9">
      <c r="A17580" s="230"/>
      <c r="B17580" s="230"/>
      <c r="C17580" s="231"/>
      <c r="D17580" s="223"/>
      <c r="E17580" s="227"/>
      <c r="F17580" s="230"/>
      <c r="H17580" s="220"/>
      <c r="I17580" s="223"/>
    </row>
    <row r="17581" spans="1:9">
      <c r="A17581" s="230"/>
      <c r="B17581" s="230"/>
      <c r="C17581" s="231"/>
      <c r="D17581" s="223"/>
      <c r="E17581" s="227"/>
      <c r="F17581" s="230"/>
      <c r="H17581" s="220"/>
      <c r="I17581" s="223"/>
    </row>
    <row r="17582" spans="1:9">
      <c r="A17582" s="230"/>
      <c r="B17582" s="230"/>
      <c r="C17582" s="231"/>
      <c r="D17582" s="223"/>
      <c r="E17582" s="227"/>
      <c r="F17582" s="230"/>
      <c r="H17582" s="220"/>
      <c r="I17582" s="223"/>
    </row>
    <row r="17583" spans="1:9">
      <c r="A17583" s="230"/>
      <c r="B17583" s="230"/>
      <c r="C17583" s="231"/>
      <c r="D17583" s="223"/>
      <c r="E17583" s="227"/>
      <c r="F17583" s="230"/>
      <c r="H17583" s="220"/>
      <c r="I17583" s="223"/>
    </row>
    <row r="17584" spans="1:9">
      <c r="A17584" s="230"/>
      <c r="B17584" s="230"/>
      <c r="C17584" s="231"/>
      <c r="D17584" s="223"/>
      <c r="E17584" s="227"/>
      <c r="F17584" s="230"/>
      <c r="H17584" s="220"/>
      <c r="I17584" s="223"/>
    </row>
    <row r="17585" spans="1:9">
      <c r="A17585" s="230"/>
      <c r="B17585" s="230"/>
      <c r="C17585" s="231"/>
      <c r="D17585" s="223"/>
      <c r="E17585" s="227"/>
      <c r="F17585" s="230"/>
      <c r="H17585" s="220"/>
      <c r="I17585" s="223"/>
    </row>
    <row r="17586" spans="1:9">
      <c r="A17586" s="230"/>
      <c r="B17586" s="230"/>
      <c r="C17586" s="231"/>
      <c r="D17586" s="223"/>
      <c r="E17586" s="227"/>
      <c r="F17586" s="230"/>
      <c r="H17586" s="220"/>
      <c r="I17586" s="223"/>
    </row>
    <row r="17587" spans="1:9">
      <c r="A17587" s="230"/>
      <c r="B17587" s="230"/>
      <c r="C17587" s="231"/>
      <c r="D17587" s="223"/>
      <c r="E17587" s="227"/>
      <c r="F17587" s="230"/>
      <c r="H17587" s="220"/>
      <c r="I17587" s="223"/>
    </row>
    <row r="17588" spans="1:9">
      <c r="A17588" s="230"/>
      <c r="B17588" s="230"/>
      <c r="C17588" s="231"/>
      <c r="D17588" s="223"/>
      <c r="E17588" s="227"/>
      <c r="F17588" s="230"/>
      <c r="H17588" s="220"/>
      <c r="I17588" s="223"/>
    </row>
    <row r="17589" spans="1:9">
      <c r="A17589" s="230"/>
      <c r="B17589" s="230"/>
      <c r="C17589" s="231"/>
      <c r="D17589" s="223"/>
      <c r="E17589" s="227"/>
      <c r="F17589" s="230"/>
      <c r="H17589" s="220"/>
      <c r="I17589" s="223"/>
    </row>
    <row r="17590" spans="1:9">
      <c r="A17590" s="230"/>
      <c r="B17590" s="230"/>
      <c r="C17590" s="231"/>
      <c r="D17590" s="223"/>
      <c r="E17590" s="227"/>
      <c r="F17590" s="230"/>
      <c r="H17590" s="220"/>
      <c r="I17590" s="223"/>
    </row>
    <row r="17591" spans="1:9">
      <c r="A17591" s="230"/>
      <c r="B17591" s="230"/>
      <c r="C17591" s="231"/>
      <c r="D17591" s="223"/>
      <c r="E17591" s="227"/>
      <c r="F17591" s="230"/>
      <c r="H17591" s="220"/>
      <c r="I17591" s="223"/>
    </row>
    <row r="17592" spans="1:9">
      <c r="A17592" s="230"/>
      <c r="B17592" s="230"/>
      <c r="C17592" s="231"/>
      <c r="D17592" s="223"/>
      <c r="E17592" s="227"/>
      <c r="F17592" s="230"/>
      <c r="H17592" s="220"/>
      <c r="I17592" s="223"/>
    </row>
    <row r="17593" spans="1:9">
      <c r="A17593" s="230"/>
      <c r="B17593" s="230"/>
      <c r="C17593" s="231"/>
      <c r="D17593" s="223"/>
      <c r="E17593" s="227"/>
      <c r="F17593" s="230"/>
      <c r="H17593" s="220"/>
      <c r="I17593" s="223"/>
    </row>
    <row r="17594" spans="1:9">
      <c r="A17594" s="230"/>
      <c r="B17594" s="230"/>
      <c r="C17594" s="231"/>
      <c r="D17594" s="223"/>
      <c r="E17594" s="227"/>
      <c r="F17594" s="230"/>
      <c r="H17594" s="220"/>
      <c r="I17594" s="223"/>
    </row>
    <row r="17595" spans="1:9">
      <c r="A17595" s="230"/>
      <c r="B17595" s="230"/>
      <c r="C17595" s="231"/>
      <c r="D17595" s="223"/>
      <c r="E17595" s="227"/>
      <c r="F17595" s="230"/>
      <c r="H17595" s="220"/>
      <c r="I17595" s="223"/>
    </row>
    <row r="17596" spans="1:9">
      <c r="A17596" s="230"/>
      <c r="B17596" s="230"/>
      <c r="C17596" s="231"/>
      <c r="D17596" s="223"/>
      <c r="E17596" s="227"/>
      <c r="F17596" s="230"/>
      <c r="H17596" s="220"/>
      <c r="I17596" s="223"/>
    </row>
    <row r="17597" spans="1:9">
      <c r="A17597" s="230"/>
      <c r="B17597" s="230"/>
      <c r="C17597" s="231"/>
      <c r="D17597" s="223"/>
      <c r="E17597" s="227"/>
      <c r="F17597" s="230"/>
      <c r="H17597" s="220"/>
      <c r="I17597" s="223"/>
    </row>
    <row r="17598" spans="1:9">
      <c r="A17598" s="230"/>
      <c r="B17598" s="230"/>
      <c r="C17598" s="231"/>
      <c r="D17598" s="223"/>
      <c r="E17598" s="227"/>
      <c r="F17598" s="230"/>
      <c r="H17598" s="220"/>
      <c r="I17598" s="223"/>
    </row>
    <row r="17599" spans="1:9">
      <c r="A17599" s="230"/>
      <c r="B17599" s="230"/>
      <c r="C17599" s="231"/>
      <c r="D17599" s="223"/>
      <c r="E17599" s="227"/>
      <c r="F17599" s="230"/>
      <c r="H17599" s="220"/>
      <c r="I17599" s="223"/>
    </row>
    <row r="17600" spans="1:9">
      <c r="A17600" s="230"/>
      <c r="B17600" s="230"/>
      <c r="C17600" s="231"/>
      <c r="D17600" s="223"/>
      <c r="E17600" s="227"/>
      <c r="F17600" s="230"/>
      <c r="H17600" s="220"/>
      <c r="I17600" s="223"/>
    </row>
    <row r="17601" spans="1:9">
      <c r="A17601" s="230"/>
      <c r="B17601" s="230"/>
      <c r="C17601" s="231"/>
      <c r="D17601" s="223"/>
      <c r="E17601" s="227"/>
      <c r="F17601" s="230"/>
      <c r="H17601" s="220"/>
      <c r="I17601" s="223"/>
    </row>
    <row r="17602" spans="1:9">
      <c r="A17602" s="230"/>
      <c r="B17602" s="230"/>
      <c r="C17602" s="231"/>
      <c r="D17602" s="223"/>
      <c r="E17602" s="227"/>
      <c r="F17602" s="230"/>
      <c r="H17602" s="220"/>
      <c r="I17602" s="223"/>
    </row>
    <row r="17603" spans="1:9">
      <c r="A17603" s="230"/>
      <c r="B17603" s="230"/>
      <c r="C17603" s="231"/>
      <c r="D17603" s="223"/>
      <c r="E17603" s="227"/>
      <c r="F17603" s="230"/>
      <c r="H17603" s="220"/>
      <c r="I17603" s="223"/>
    </row>
    <row r="17604" spans="1:9">
      <c r="A17604" s="230"/>
      <c r="B17604" s="230"/>
      <c r="C17604" s="231"/>
      <c r="D17604" s="223"/>
      <c r="E17604" s="227"/>
      <c r="F17604" s="230"/>
      <c r="H17604" s="220"/>
      <c r="I17604" s="223"/>
    </row>
    <row r="17605" spans="1:9">
      <c r="A17605" s="230"/>
      <c r="B17605" s="230"/>
      <c r="C17605" s="231"/>
      <c r="D17605" s="223"/>
      <c r="E17605" s="227"/>
      <c r="F17605" s="230"/>
      <c r="H17605" s="220"/>
      <c r="I17605" s="223"/>
    </row>
    <row r="17606" spans="1:9">
      <c r="A17606" s="230"/>
      <c r="B17606" s="230"/>
      <c r="C17606" s="231"/>
      <c r="D17606" s="223"/>
      <c r="E17606" s="227"/>
      <c r="F17606" s="230"/>
      <c r="H17606" s="220"/>
      <c r="I17606" s="223"/>
    </row>
    <row r="17607" spans="1:9">
      <c r="A17607" s="230"/>
      <c r="B17607" s="230"/>
      <c r="C17607" s="231"/>
      <c r="D17607" s="223"/>
      <c r="E17607" s="227"/>
      <c r="F17607" s="230"/>
      <c r="H17607" s="220"/>
      <c r="I17607" s="223"/>
    </row>
    <row r="17608" spans="1:9">
      <c r="A17608" s="230"/>
      <c r="B17608" s="230"/>
      <c r="C17608" s="231"/>
      <c r="D17608" s="223"/>
      <c r="E17608" s="227"/>
      <c r="F17608" s="230"/>
      <c r="H17608" s="220"/>
      <c r="I17608" s="223"/>
    </row>
    <row r="17609" spans="1:9">
      <c r="A17609" s="230"/>
      <c r="B17609" s="230"/>
      <c r="C17609" s="231"/>
      <c r="D17609" s="223"/>
      <c r="E17609" s="227"/>
      <c r="F17609" s="230"/>
      <c r="H17609" s="220"/>
      <c r="I17609" s="223"/>
    </row>
    <row r="17610" spans="1:9">
      <c r="A17610" s="230"/>
      <c r="B17610" s="230"/>
      <c r="C17610" s="231"/>
      <c r="D17610" s="223"/>
      <c r="E17610" s="227"/>
      <c r="F17610" s="230"/>
      <c r="H17610" s="220"/>
      <c r="I17610" s="223"/>
    </row>
    <row r="17611" spans="1:9">
      <c r="A17611" s="230"/>
      <c r="B17611" s="230"/>
      <c r="C17611" s="231"/>
      <c r="D17611" s="223"/>
      <c r="E17611" s="227"/>
      <c r="F17611" s="230"/>
      <c r="H17611" s="220"/>
      <c r="I17611" s="223"/>
    </row>
    <row r="17612" spans="1:9">
      <c r="A17612" s="230"/>
      <c r="B17612" s="230"/>
      <c r="C17612" s="231"/>
      <c r="D17612" s="223"/>
      <c r="E17612" s="227"/>
      <c r="F17612" s="230"/>
      <c r="H17612" s="220"/>
      <c r="I17612" s="223"/>
    </row>
    <row r="17613" spans="1:9">
      <c r="A17613" s="230"/>
      <c r="B17613" s="230"/>
      <c r="C17613" s="231"/>
      <c r="D17613" s="223"/>
      <c r="E17613" s="227"/>
      <c r="F17613" s="230"/>
      <c r="H17613" s="220"/>
      <c r="I17613" s="223"/>
    </row>
    <row r="17614" spans="1:9">
      <c r="A17614" s="230"/>
      <c r="B17614" s="230"/>
      <c r="C17614" s="231"/>
      <c r="D17614" s="223"/>
      <c r="E17614" s="227"/>
      <c r="F17614" s="230"/>
      <c r="H17614" s="220"/>
      <c r="I17614" s="223"/>
    </row>
    <row r="17615" spans="1:9">
      <c r="A17615" s="230"/>
      <c r="B17615" s="230"/>
      <c r="C17615" s="231"/>
      <c r="D17615" s="223"/>
      <c r="E17615" s="227"/>
      <c r="F17615" s="230"/>
      <c r="H17615" s="220"/>
      <c r="I17615" s="223"/>
    </row>
    <row r="17616" spans="1:9">
      <c r="A17616" s="230"/>
      <c r="B17616" s="230"/>
      <c r="C17616" s="231"/>
      <c r="D17616" s="223"/>
      <c r="E17616" s="227"/>
      <c r="F17616" s="230"/>
      <c r="H17616" s="220"/>
      <c r="I17616" s="223"/>
    </row>
    <row r="17617" spans="1:9">
      <c r="A17617" s="230"/>
      <c r="B17617" s="230"/>
      <c r="C17617" s="231"/>
      <c r="D17617" s="223"/>
      <c r="E17617" s="227"/>
      <c r="F17617" s="230"/>
      <c r="H17617" s="220"/>
      <c r="I17617" s="223"/>
    </row>
    <row r="17618" spans="1:9">
      <c r="A17618" s="230"/>
      <c r="B17618" s="230"/>
      <c r="C17618" s="231"/>
      <c r="D17618" s="223"/>
      <c r="E17618" s="227"/>
      <c r="F17618" s="230"/>
      <c r="H17618" s="220"/>
      <c r="I17618" s="223"/>
    </row>
    <row r="17619" spans="1:9">
      <c r="A17619" s="230"/>
      <c r="B17619" s="230"/>
      <c r="C17619" s="231"/>
      <c r="D17619" s="223"/>
      <c r="E17619" s="227"/>
      <c r="F17619" s="230"/>
      <c r="H17619" s="220"/>
      <c r="I17619" s="223"/>
    </row>
    <row r="17620" spans="1:9">
      <c r="A17620" s="230"/>
      <c r="B17620" s="230"/>
      <c r="C17620" s="231"/>
      <c r="D17620" s="223"/>
      <c r="E17620" s="227"/>
      <c r="F17620" s="230"/>
      <c r="H17620" s="220"/>
      <c r="I17620" s="223"/>
    </row>
    <row r="17621" spans="1:9">
      <c r="A17621" s="230"/>
      <c r="B17621" s="230"/>
      <c r="C17621" s="231"/>
      <c r="D17621" s="223"/>
      <c r="E17621" s="227"/>
      <c r="F17621" s="230"/>
      <c r="H17621" s="220"/>
      <c r="I17621" s="223"/>
    </row>
    <row r="17622" spans="1:9">
      <c r="A17622" s="230"/>
      <c r="B17622" s="230"/>
      <c r="C17622" s="231"/>
      <c r="D17622" s="223"/>
      <c r="E17622" s="227"/>
      <c r="F17622" s="230"/>
      <c r="H17622" s="220"/>
      <c r="I17622" s="223"/>
    </row>
    <row r="17623" spans="1:9">
      <c r="A17623" s="230"/>
      <c r="B17623" s="230"/>
      <c r="C17623" s="231"/>
      <c r="D17623" s="223"/>
      <c r="E17623" s="227"/>
      <c r="F17623" s="230"/>
      <c r="H17623" s="220"/>
      <c r="I17623" s="223"/>
    </row>
    <row r="17624" spans="1:9">
      <c r="A17624" s="230"/>
      <c r="B17624" s="230"/>
      <c r="C17624" s="231"/>
      <c r="D17624" s="223"/>
      <c r="E17624" s="227"/>
      <c r="F17624" s="230"/>
      <c r="H17624" s="220"/>
      <c r="I17624" s="223"/>
    </row>
    <row r="17625" spans="1:9">
      <c r="A17625" s="230"/>
      <c r="B17625" s="230"/>
      <c r="C17625" s="231"/>
      <c r="D17625" s="223"/>
      <c r="E17625" s="227"/>
      <c r="F17625" s="230"/>
      <c r="H17625" s="220"/>
      <c r="I17625" s="223"/>
    </row>
    <row r="17626" spans="1:9">
      <c r="A17626" s="230"/>
      <c r="B17626" s="230"/>
      <c r="C17626" s="231"/>
      <c r="D17626" s="223"/>
      <c r="E17626" s="227"/>
      <c r="F17626" s="230"/>
      <c r="H17626" s="220"/>
      <c r="I17626" s="223"/>
    </row>
    <row r="17627" spans="1:9">
      <c r="A17627" s="230"/>
      <c r="B17627" s="230"/>
      <c r="C17627" s="231"/>
      <c r="D17627" s="223"/>
      <c r="E17627" s="227"/>
      <c r="F17627" s="230"/>
      <c r="H17627" s="220"/>
      <c r="I17627" s="223"/>
    </row>
    <row r="17628" spans="1:9">
      <c r="A17628" s="230"/>
      <c r="B17628" s="230"/>
      <c r="C17628" s="231"/>
      <c r="D17628" s="223"/>
      <c r="E17628" s="227"/>
      <c r="F17628" s="230"/>
      <c r="H17628" s="220"/>
      <c r="I17628" s="223"/>
    </row>
    <row r="17629" spans="1:9">
      <c r="A17629" s="230"/>
      <c r="B17629" s="230"/>
      <c r="C17629" s="231"/>
      <c r="D17629" s="223"/>
      <c r="E17629" s="227"/>
      <c r="F17629" s="230"/>
      <c r="H17629" s="220"/>
      <c r="I17629" s="223"/>
    </row>
    <row r="17630" spans="1:9">
      <c r="A17630" s="230"/>
      <c r="B17630" s="230"/>
      <c r="C17630" s="231"/>
      <c r="D17630" s="223"/>
      <c r="E17630" s="227"/>
      <c r="F17630" s="230"/>
      <c r="H17630" s="220"/>
      <c r="I17630" s="223"/>
    </row>
    <row r="17631" spans="1:9">
      <c r="A17631" s="230"/>
      <c r="B17631" s="230"/>
      <c r="C17631" s="231"/>
      <c r="D17631" s="223"/>
      <c r="E17631" s="227"/>
      <c r="F17631" s="230"/>
      <c r="H17631" s="220"/>
      <c r="I17631" s="223"/>
    </row>
    <row r="17632" spans="1:9">
      <c r="A17632" s="230"/>
      <c r="B17632" s="230"/>
      <c r="C17632" s="231"/>
      <c r="D17632" s="223"/>
      <c r="E17632" s="227"/>
      <c r="F17632" s="230"/>
      <c r="H17632" s="220"/>
      <c r="I17632" s="223"/>
    </row>
    <row r="17633" spans="1:9">
      <c r="A17633" s="230"/>
      <c r="B17633" s="230"/>
      <c r="C17633" s="231"/>
      <c r="D17633" s="223"/>
      <c r="E17633" s="227"/>
      <c r="F17633" s="230"/>
      <c r="H17633" s="220"/>
      <c r="I17633" s="223"/>
    </row>
    <row r="17634" spans="1:9">
      <c r="A17634" s="230"/>
      <c r="B17634" s="230"/>
      <c r="C17634" s="231"/>
      <c r="D17634" s="223"/>
      <c r="E17634" s="227"/>
      <c r="F17634" s="230"/>
      <c r="H17634" s="220"/>
      <c r="I17634" s="223"/>
    </row>
    <row r="17635" spans="1:9">
      <c r="A17635" s="230"/>
      <c r="B17635" s="230"/>
      <c r="C17635" s="231"/>
      <c r="D17635" s="223"/>
      <c r="E17635" s="227"/>
      <c r="F17635" s="230"/>
      <c r="H17635" s="220"/>
      <c r="I17635" s="223"/>
    </row>
    <row r="17636" spans="1:9">
      <c r="A17636" s="230"/>
      <c r="B17636" s="230"/>
      <c r="C17636" s="231"/>
      <c r="D17636" s="223"/>
      <c r="E17636" s="227"/>
      <c r="F17636" s="230"/>
      <c r="H17636" s="220"/>
      <c r="I17636" s="223"/>
    </row>
    <row r="17637" spans="1:9">
      <c r="A17637" s="230"/>
      <c r="B17637" s="230"/>
      <c r="C17637" s="231"/>
      <c r="D17637" s="223"/>
      <c r="E17637" s="227"/>
      <c r="F17637" s="230"/>
      <c r="H17637" s="220"/>
      <c r="I17637" s="223"/>
    </row>
    <row r="17638" spans="1:9">
      <c r="A17638" s="230"/>
      <c r="B17638" s="230"/>
      <c r="C17638" s="231"/>
      <c r="D17638" s="223"/>
      <c r="E17638" s="227"/>
      <c r="F17638" s="230"/>
      <c r="H17638" s="220"/>
      <c r="I17638" s="223"/>
    </row>
    <row r="17639" spans="1:9">
      <c r="A17639" s="230"/>
      <c r="B17639" s="230"/>
      <c r="C17639" s="231"/>
      <c r="D17639" s="223"/>
      <c r="E17639" s="227"/>
      <c r="F17639" s="230"/>
      <c r="H17639" s="220"/>
      <c r="I17639" s="223"/>
    </row>
    <row r="17640" spans="1:9">
      <c r="A17640" s="230"/>
      <c r="B17640" s="230"/>
      <c r="C17640" s="231"/>
      <c r="D17640" s="223"/>
      <c r="E17640" s="227"/>
      <c r="F17640" s="230"/>
      <c r="H17640" s="220"/>
      <c r="I17640" s="223"/>
    </row>
    <row r="17641" spans="1:9">
      <c r="A17641" s="230"/>
      <c r="B17641" s="230"/>
      <c r="C17641" s="231"/>
      <c r="D17641" s="223"/>
      <c r="E17641" s="227"/>
      <c r="F17641" s="230"/>
      <c r="H17641" s="220"/>
      <c r="I17641" s="223"/>
    </row>
    <row r="17642" spans="1:9">
      <c r="A17642" s="230"/>
      <c r="B17642" s="230"/>
      <c r="C17642" s="231"/>
      <c r="D17642" s="223"/>
      <c r="E17642" s="227"/>
      <c r="F17642" s="230"/>
      <c r="H17642" s="220"/>
      <c r="I17642" s="223"/>
    </row>
    <row r="17643" spans="1:9">
      <c r="A17643" s="230"/>
      <c r="B17643" s="230"/>
      <c r="C17643" s="231"/>
      <c r="D17643" s="223"/>
      <c r="E17643" s="227"/>
      <c r="F17643" s="230"/>
      <c r="H17643" s="220"/>
      <c r="I17643" s="223"/>
    </row>
    <row r="17644" spans="1:9">
      <c r="A17644" s="230"/>
      <c r="B17644" s="230"/>
      <c r="C17644" s="231"/>
      <c r="D17644" s="223"/>
      <c r="E17644" s="227"/>
      <c r="F17644" s="230"/>
      <c r="H17644" s="220"/>
      <c r="I17644" s="223"/>
    </row>
    <row r="17645" spans="1:9">
      <c r="A17645" s="230"/>
      <c r="B17645" s="230"/>
      <c r="C17645" s="231"/>
      <c r="D17645" s="223"/>
      <c r="E17645" s="227"/>
      <c r="F17645" s="230"/>
      <c r="H17645" s="220"/>
      <c r="I17645" s="223"/>
    </row>
    <row r="17646" spans="1:9">
      <c r="A17646" s="230"/>
      <c r="B17646" s="230"/>
      <c r="C17646" s="231"/>
      <c r="D17646" s="223"/>
      <c r="E17646" s="227"/>
      <c r="F17646" s="230"/>
      <c r="H17646" s="220"/>
      <c r="I17646" s="223"/>
    </row>
    <row r="17647" spans="1:9">
      <c r="A17647" s="230"/>
      <c r="B17647" s="230"/>
      <c r="C17647" s="231"/>
      <c r="D17647" s="223"/>
      <c r="E17647" s="227"/>
      <c r="F17647" s="230"/>
      <c r="H17647" s="220"/>
      <c r="I17647" s="223"/>
    </row>
    <row r="17648" spans="1:9">
      <c r="A17648" s="230"/>
      <c r="B17648" s="230"/>
      <c r="C17648" s="231"/>
      <c r="D17648" s="223"/>
      <c r="E17648" s="227"/>
      <c r="F17648" s="230"/>
      <c r="H17648" s="220"/>
      <c r="I17648" s="223"/>
    </row>
    <row r="17649" spans="1:9">
      <c r="A17649" s="230"/>
      <c r="B17649" s="230"/>
      <c r="C17649" s="231"/>
      <c r="D17649" s="223"/>
      <c r="E17649" s="227"/>
      <c r="F17649" s="230"/>
      <c r="H17649" s="220"/>
      <c r="I17649" s="223"/>
    </row>
    <row r="17650" spans="1:9">
      <c r="A17650" s="230"/>
      <c r="B17650" s="230"/>
      <c r="C17650" s="231"/>
      <c r="D17650" s="223"/>
      <c r="E17650" s="227"/>
      <c r="F17650" s="230"/>
      <c r="H17650" s="220"/>
      <c r="I17650" s="223"/>
    </row>
    <row r="17651" spans="1:9">
      <c r="A17651" s="230"/>
      <c r="B17651" s="230"/>
      <c r="C17651" s="231"/>
      <c r="D17651" s="223"/>
      <c r="E17651" s="227"/>
      <c r="F17651" s="230"/>
      <c r="H17651" s="220"/>
      <c r="I17651" s="223"/>
    </row>
    <row r="17652" spans="1:9">
      <c r="A17652" s="230"/>
      <c r="B17652" s="230"/>
      <c r="C17652" s="231"/>
      <c r="D17652" s="223"/>
      <c r="E17652" s="227"/>
      <c r="F17652" s="230"/>
      <c r="H17652" s="220"/>
      <c r="I17652" s="223"/>
    </row>
    <row r="17653" spans="1:9">
      <c r="A17653" s="230"/>
      <c r="B17653" s="230"/>
      <c r="C17653" s="231"/>
      <c r="D17653" s="223"/>
      <c r="E17653" s="227"/>
      <c r="F17653" s="230"/>
      <c r="H17653" s="220"/>
      <c r="I17653" s="223"/>
    </row>
    <row r="17654" spans="1:9">
      <c r="A17654" s="230"/>
      <c r="B17654" s="230"/>
      <c r="C17654" s="231"/>
      <c r="D17654" s="223"/>
      <c r="E17654" s="227"/>
      <c r="F17654" s="230"/>
      <c r="H17654" s="220"/>
      <c r="I17654" s="223"/>
    </row>
    <row r="17655" spans="1:9">
      <c r="A17655" s="230"/>
      <c r="B17655" s="230"/>
      <c r="C17655" s="231"/>
      <c r="D17655" s="223"/>
      <c r="E17655" s="227"/>
      <c r="F17655" s="230"/>
      <c r="H17655" s="220"/>
      <c r="I17655" s="223"/>
    </row>
    <row r="17656" spans="1:9">
      <c r="A17656" s="230"/>
      <c r="B17656" s="230"/>
      <c r="C17656" s="231"/>
      <c r="D17656" s="223"/>
      <c r="E17656" s="227"/>
      <c r="F17656" s="230"/>
      <c r="H17656" s="220"/>
      <c r="I17656" s="223"/>
    </row>
    <row r="17657" spans="1:9">
      <c r="A17657" s="230"/>
      <c r="B17657" s="230"/>
      <c r="C17657" s="231"/>
      <c r="D17657" s="223"/>
      <c r="E17657" s="227"/>
      <c r="F17657" s="230"/>
      <c r="H17657" s="220"/>
      <c r="I17657" s="223"/>
    </row>
    <row r="17658" spans="1:9">
      <c r="A17658" s="230"/>
      <c r="B17658" s="230"/>
      <c r="C17658" s="231"/>
      <c r="D17658" s="223"/>
      <c r="E17658" s="227"/>
      <c r="F17658" s="230"/>
      <c r="H17658" s="220"/>
      <c r="I17658" s="223"/>
    </row>
    <row r="17659" spans="1:9">
      <c r="A17659" s="230"/>
      <c r="B17659" s="230"/>
      <c r="C17659" s="231"/>
      <c r="D17659" s="223"/>
      <c r="E17659" s="227"/>
      <c r="F17659" s="230"/>
      <c r="H17659" s="220"/>
      <c r="I17659" s="223"/>
    </row>
    <row r="17660" spans="1:9">
      <c r="A17660" s="230"/>
      <c r="B17660" s="230"/>
      <c r="C17660" s="231"/>
      <c r="D17660" s="223"/>
      <c r="E17660" s="227"/>
      <c r="F17660" s="230"/>
      <c r="H17660" s="220"/>
      <c r="I17660" s="223"/>
    </row>
    <row r="17661" spans="1:9">
      <c r="A17661" s="230"/>
      <c r="B17661" s="230"/>
      <c r="C17661" s="231"/>
      <c r="D17661" s="223"/>
      <c r="E17661" s="227"/>
      <c r="F17661" s="230"/>
      <c r="H17661" s="220"/>
      <c r="I17661" s="223"/>
    </row>
    <row r="17662" spans="1:9">
      <c r="A17662" s="230"/>
      <c r="B17662" s="230"/>
      <c r="C17662" s="231"/>
      <c r="D17662" s="223"/>
      <c r="E17662" s="227"/>
      <c r="F17662" s="230"/>
      <c r="H17662" s="220"/>
      <c r="I17662" s="223"/>
    </row>
    <row r="17663" spans="1:9">
      <c r="A17663" s="230"/>
      <c r="B17663" s="230"/>
      <c r="C17663" s="231"/>
      <c r="D17663" s="223"/>
      <c r="E17663" s="227"/>
      <c r="F17663" s="230"/>
      <c r="H17663" s="220"/>
      <c r="I17663" s="223"/>
    </row>
    <row r="17664" spans="1:9">
      <c r="A17664" s="230"/>
      <c r="B17664" s="230"/>
      <c r="C17664" s="231"/>
      <c r="D17664" s="223"/>
      <c r="E17664" s="227"/>
      <c r="F17664" s="230"/>
      <c r="H17664" s="220"/>
      <c r="I17664" s="223"/>
    </row>
    <row r="17665" spans="1:9">
      <c r="A17665" s="230"/>
      <c r="B17665" s="230"/>
      <c r="C17665" s="231"/>
      <c r="D17665" s="223"/>
      <c r="E17665" s="227"/>
      <c r="F17665" s="230"/>
      <c r="H17665" s="220"/>
      <c r="I17665" s="223"/>
    </row>
    <row r="17666" spans="1:9">
      <c r="A17666" s="230"/>
      <c r="B17666" s="230"/>
      <c r="C17666" s="231"/>
      <c r="D17666" s="223"/>
      <c r="E17666" s="227"/>
      <c r="F17666" s="230"/>
      <c r="H17666" s="220"/>
      <c r="I17666" s="223"/>
    </row>
    <row r="17667" spans="1:9">
      <c r="A17667" s="230"/>
      <c r="B17667" s="230"/>
      <c r="C17667" s="231"/>
      <c r="D17667" s="223"/>
      <c r="E17667" s="227"/>
      <c r="F17667" s="230"/>
      <c r="H17667" s="220"/>
      <c r="I17667" s="223"/>
    </row>
    <row r="17668" spans="1:9">
      <c r="A17668" s="230"/>
      <c r="B17668" s="230"/>
      <c r="C17668" s="231"/>
      <c r="D17668" s="223"/>
      <c r="E17668" s="227"/>
      <c r="F17668" s="230"/>
      <c r="H17668" s="220"/>
      <c r="I17668" s="223"/>
    </row>
    <row r="17669" spans="1:9">
      <c r="A17669" s="230"/>
      <c r="B17669" s="230"/>
      <c r="C17669" s="231"/>
      <c r="D17669" s="223"/>
      <c r="E17669" s="227"/>
      <c r="F17669" s="230"/>
      <c r="H17669" s="220"/>
      <c r="I17669" s="223"/>
    </row>
    <row r="17670" spans="1:9">
      <c r="A17670" s="230"/>
      <c r="B17670" s="230"/>
      <c r="C17670" s="231"/>
      <c r="D17670" s="223"/>
      <c r="E17670" s="227"/>
      <c r="F17670" s="230"/>
      <c r="H17670" s="220"/>
      <c r="I17670" s="223"/>
    </row>
    <row r="17671" spans="1:9">
      <c r="A17671" s="230"/>
      <c r="B17671" s="230"/>
      <c r="C17671" s="231"/>
      <c r="D17671" s="223"/>
      <c r="E17671" s="227"/>
      <c r="F17671" s="230"/>
      <c r="H17671" s="220"/>
      <c r="I17671" s="223"/>
    </row>
    <row r="17672" spans="1:9">
      <c r="A17672" s="230"/>
      <c r="B17672" s="230"/>
      <c r="C17672" s="231"/>
      <c r="D17672" s="223"/>
      <c r="E17672" s="227"/>
      <c r="F17672" s="230"/>
      <c r="H17672" s="220"/>
      <c r="I17672" s="223"/>
    </row>
    <row r="17673" spans="1:9">
      <c r="A17673" s="230"/>
      <c r="B17673" s="230"/>
      <c r="C17673" s="231"/>
      <c r="D17673" s="223"/>
      <c r="E17673" s="227"/>
      <c r="F17673" s="230"/>
      <c r="H17673" s="220"/>
      <c r="I17673" s="223"/>
    </row>
    <row r="17674" spans="1:9">
      <c r="A17674" s="230"/>
      <c r="B17674" s="230"/>
      <c r="C17674" s="231"/>
      <c r="D17674" s="223"/>
      <c r="E17674" s="227"/>
      <c r="F17674" s="230"/>
      <c r="H17674" s="220"/>
      <c r="I17674" s="223"/>
    </row>
    <row r="17675" spans="1:9">
      <c r="A17675" s="230"/>
      <c r="B17675" s="230"/>
      <c r="C17675" s="231"/>
      <c r="D17675" s="223"/>
      <c r="E17675" s="227"/>
      <c r="F17675" s="230"/>
      <c r="H17675" s="220"/>
      <c r="I17675" s="223"/>
    </row>
    <row r="17676" spans="1:9">
      <c r="A17676" s="230"/>
      <c r="B17676" s="230"/>
      <c r="C17676" s="231"/>
      <c r="D17676" s="223"/>
      <c r="E17676" s="227"/>
      <c r="F17676" s="230"/>
      <c r="H17676" s="220"/>
      <c r="I17676" s="223"/>
    </row>
    <row r="17677" spans="1:9">
      <c r="A17677" s="230"/>
      <c r="B17677" s="230"/>
      <c r="C17677" s="231"/>
      <c r="D17677" s="223"/>
      <c r="E17677" s="227"/>
      <c r="F17677" s="230"/>
      <c r="H17677" s="220"/>
      <c r="I17677" s="223"/>
    </row>
    <row r="17678" spans="1:9">
      <c r="A17678" s="230"/>
      <c r="B17678" s="230"/>
      <c r="C17678" s="231"/>
      <c r="D17678" s="223"/>
      <c r="E17678" s="227"/>
      <c r="F17678" s="230"/>
      <c r="H17678" s="220"/>
      <c r="I17678" s="223"/>
    </row>
    <row r="17679" spans="1:9">
      <c r="A17679" s="230"/>
      <c r="B17679" s="230"/>
      <c r="C17679" s="231"/>
      <c r="D17679" s="223"/>
      <c r="E17679" s="227"/>
      <c r="F17679" s="230"/>
      <c r="H17679" s="220"/>
      <c r="I17679" s="223"/>
    </row>
    <row r="17680" spans="1:9">
      <c r="A17680" s="230"/>
      <c r="B17680" s="230"/>
      <c r="C17680" s="231"/>
      <c r="D17680" s="223"/>
      <c r="E17680" s="227"/>
      <c r="F17680" s="230"/>
      <c r="H17680" s="220"/>
      <c r="I17680" s="223"/>
    </row>
    <row r="17681" spans="1:9">
      <c r="A17681" s="230"/>
      <c r="B17681" s="230"/>
      <c r="C17681" s="231"/>
      <c r="D17681" s="223"/>
      <c r="E17681" s="227"/>
      <c r="F17681" s="230"/>
      <c r="H17681" s="220"/>
      <c r="I17681" s="223"/>
    </row>
    <row r="17682" spans="1:9">
      <c r="A17682" s="230"/>
      <c r="B17682" s="230"/>
      <c r="C17682" s="231"/>
      <c r="D17682" s="223"/>
      <c r="E17682" s="227"/>
      <c r="F17682" s="230"/>
      <c r="H17682" s="220"/>
      <c r="I17682" s="223"/>
    </row>
    <row r="17683" spans="1:9">
      <c r="A17683" s="230"/>
      <c r="B17683" s="230"/>
      <c r="C17683" s="231"/>
      <c r="D17683" s="223"/>
      <c r="E17683" s="227"/>
      <c r="F17683" s="230"/>
      <c r="H17683" s="220"/>
      <c r="I17683" s="223"/>
    </row>
    <row r="17684" spans="1:9">
      <c r="A17684" s="230"/>
      <c r="B17684" s="230"/>
      <c r="C17684" s="231"/>
      <c r="D17684" s="223"/>
      <c r="E17684" s="227"/>
      <c r="F17684" s="230"/>
      <c r="H17684" s="220"/>
      <c r="I17684" s="223"/>
    </row>
    <row r="17685" spans="1:9">
      <c r="A17685" s="230"/>
      <c r="B17685" s="230"/>
      <c r="C17685" s="231"/>
      <c r="D17685" s="223"/>
      <c r="E17685" s="227"/>
      <c r="F17685" s="230"/>
      <c r="H17685" s="220"/>
      <c r="I17685" s="223"/>
    </row>
    <row r="17686" spans="1:9">
      <c r="A17686" s="230"/>
      <c r="B17686" s="230"/>
      <c r="C17686" s="231"/>
      <c r="D17686" s="223"/>
      <c r="E17686" s="227"/>
      <c r="F17686" s="230"/>
      <c r="H17686" s="220"/>
      <c r="I17686" s="223"/>
    </row>
    <row r="17687" spans="1:9">
      <c r="A17687" s="230"/>
      <c r="B17687" s="230"/>
      <c r="C17687" s="231"/>
      <c r="D17687" s="223"/>
      <c r="E17687" s="227"/>
      <c r="F17687" s="230"/>
      <c r="H17687" s="220"/>
      <c r="I17687" s="223"/>
    </row>
    <row r="17688" spans="1:9">
      <c r="A17688" s="230"/>
      <c r="B17688" s="230"/>
      <c r="C17688" s="231"/>
      <c r="D17688" s="223"/>
      <c r="E17688" s="227"/>
      <c r="F17688" s="230"/>
      <c r="H17688" s="220"/>
      <c r="I17688" s="223"/>
    </row>
    <row r="17689" spans="1:9">
      <c r="A17689" s="230"/>
      <c r="B17689" s="230"/>
      <c r="C17689" s="231"/>
      <c r="D17689" s="223"/>
      <c r="E17689" s="227"/>
      <c r="F17689" s="230"/>
      <c r="H17689" s="220"/>
      <c r="I17689" s="223"/>
    </row>
    <row r="17690" spans="1:9">
      <c r="A17690" s="230"/>
      <c r="B17690" s="230"/>
      <c r="C17690" s="231"/>
      <c r="D17690" s="223"/>
      <c r="E17690" s="227"/>
      <c r="F17690" s="230"/>
      <c r="H17690" s="220"/>
      <c r="I17690" s="223"/>
    </row>
    <row r="17691" spans="1:9">
      <c r="A17691" s="230"/>
      <c r="B17691" s="230"/>
      <c r="C17691" s="231"/>
      <c r="D17691" s="223"/>
      <c r="E17691" s="227"/>
      <c r="F17691" s="230"/>
      <c r="H17691" s="220"/>
      <c r="I17691" s="223"/>
    </row>
    <row r="17692" spans="1:9">
      <c r="A17692" s="230"/>
      <c r="B17692" s="230"/>
      <c r="C17692" s="231"/>
      <c r="D17692" s="223"/>
      <c r="E17692" s="227"/>
      <c r="F17692" s="230"/>
      <c r="H17692" s="220"/>
      <c r="I17692" s="223"/>
    </row>
    <row r="17693" spans="1:9">
      <c r="A17693" s="230"/>
      <c r="B17693" s="230"/>
      <c r="C17693" s="231"/>
      <c r="D17693" s="223"/>
      <c r="E17693" s="227"/>
      <c r="F17693" s="230"/>
      <c r="H17693" s="220"/>
      <c r="I17693" s="223"/>
    </row>
    <row r="17694" spans="1:9">
      <c r="A17694" s="230"/>
      <c r="B17694" s="230"/>
      <c r="C17694" s="231"/>
      <c r="D17694" s="223"/>
      <c r="E17694" s="227"/>
      <c r="F17694" s="230"/>
      <c r="H17694" s="220"/>
      <c r="I17694" s="223"/>
    </row>
    <row r="17695" spans="1:9">
      <c r="A17695" s="230"/>
      <c r="B17695" s="230"/>
      <c r="C17695" s="231"/>
      <c r="D17695" s="223"/>
      <c r="E17695" s="227"/>
      <c r="F17695" s="230"/>
      <c r="H17695" s="220"/>
      <c r="I17695" s="223"/>
    </row>
    <row r="17696" spans="1:9">
      <c r="A17696" s="230"/>
      <c r="B17696" s="230"/>
      <c r="C17696" s="231"/>
      <c r="D17696" s="223"/>
      <c r="E17696" s="227"/>
      <c r="F17696" s="230"/>
      <c r="H17696" s="220"/>
      <c r="I17696" s="223"/>
    </row>
    <row r="17697" spans="1:9">
      <c r="A17697" s="230"/>
      <c r="B17697" s="230"/>
      <c r="C17697" s="231"/>
      <c r="D17697" s="223"/>
      <c r="E17697" s="227"/>
      <c r="F17697" s="230"/>
      <c r="H17697" s="220"/>
      <c r="I17697" s="223"/>
    </row>
    <row r="17698" spans="1:9">
      <c r="A17698" s="230"/>
      <c r="B17698" s="230"/>
      <c r="C17698" s="231"/>
      <c r="D17698" s="223"/>
      <c r="E17698" s="227"/>
      <c r="F17698" s="230"/>
      <c r="H17698" s="220"/>
      <c r="I17698" s="223"/>
    </row>
    <row r="17699" spans="1:9">
      <c r="A17699" s="230"/>
      <c r="B17699" s="230"/>
      <c r="C17699" s="231"/>
      <c r="D17699" s="223"/>
      <c r="E17699" s="227"/>
      <c r="F17699" s="230"/>
      <c r="H17699" s="220"/>
      <c r="I17699" s="223"/>
    </row>
    <row r="17700" spans="1:9">
      <c r="A17700" s="230"/>
      <c r="B17700" s="230"/>
      <c r="C17700" s="231"/>
      <c r="D17700" s="223"/>
      <c r="E17700" s="227"/>
      <c r="F17700" s="230"/>
      <c r="H17700" s="220"/>
      <c r="I17700" s="223"/>
    </row>
    <row r="17701" spans="1:9">
      <c r="A17701" s="230"/>
      <c r="B17701" s="230"/>
      <c r="C17701" s="231"/>
      <c r="D17701" s="223"/>
      <c r="E17701" s="227"/>
      <c r="F17701" s="230"/>
      <c r="H17701" s="220"/>
      <c r="I17701" s="223"/>
    </row>
    <row r="17702" spans="1:9">
      <c r="A17702" s="230"/>
      <c r="B17702" s="230"/>
      <c r="C17702" s="231"/>
      <c r="D17702" s="223"/>
      <c r="E17702" s="227"/>
      <c r="F17702" s="230"/>
      <c r="H17702" s="220"/>
      <c r="I17702" s="223"/>
    </row>
    <row r="17703" spans="1:9">
      <c r="A17703" s="230"/>
      <c r="B17703" s="230"/>
      <c r="C17703" s="231"/>
      <c r="D17703" s="223"/>
      <c r="E17703" s="227"/>
      <c r="F17703" s="230"/>
      <c r="H17703" s="220"/>
      <c r="I17703" s="223"/>
    </row>
    <row r="17704" spans="1:9">
      <c r="A17704" s="230"/>
      <c r="B17704" s="230"/>
      <c r="C17704" s="231"/>
      <c r="D17704" s="223"/>
      <c r="E17704" s="227"/>
      <c r="F17704" s="230"/>
      <c r="H17704" s="220"/>
      <c r="I17704" s="223"/>
    </row>
    <row r="17705" spans="1:9">
      <c r="A17705" s="230"/>
      <c r="B17705" s="230"/>
      <c r="C17705" s="231"/>
      <c r="D17705" s="223"/>
      <c r="E17705" s="227"/>
      <c r="F17705" s="230"/>
      <c r="H17705" s="220"/>
      <c r="I17705" s="223"/>
    </row>
    <row r="17706" spans="1:9">
      <c r="A17706" s="230"/>
      <c r="B17706" s="230"/>
      <c r="C17706" s="231"/>
      <c r="D17706" s="223"/>
      <c r="E17706" s="227"/>
      <c r="F17706" s="230"/>
      <c r="H17706" s="220"/>
      <c r="I17706" s="223"/>
    </row>
    <row r="17707" spans="1:9">
      <c r="A17707" s="230"/>
      <c r="B17707" s="230"/>
      <c r="C17707" s="231"/>
      <c r="D17707" s="223"/>
      <c r="E17707" s="227"/>
      <c r="F17707" s="230"/>
      <c r="H17707" s="220"/>
      <c r="I17707" s="223"/>
    </row>
    <row r="17708" spans="1:9">
      <c r="A17708" s="230"/>
      <c r="B17708" s="230"/>
      <c r="C17708" s="231"/>
      <c r="D17708" s="223"/>
      <c r="E17708" s="227"/>
      <c r="F17708" s="230"/>
      <c r="H17708" s="220"/>
      <c r="I17708" s="223"/>
    </row>
    <row r="17709" spans="1:9">
      <c r="A17709" s="230"/>
      <c r="B17709" s="230"/>
      <c r="C17709" s="231"/>
      <c r="D17709" s="223"/>
      <c r="E17709" s="227"/>
      <c r="F17709" s="230"/>
      <c r="H17709" s="220"/>
      <c r="I17709" s="223"/>
    </row>
    <row r="17710" spans="1:9">
      <c r="A17710" s="230"/>
      <c r="B17710" s="230"/>
      <c r="C17710" s="231"/>
      <c r="D17710" s="223"/>
      <c r="E17710" s="227"/>
      <c r="F17710" s="230"/>
      <c r="H17710" s="220"/>
      <c r="I17710" s="223"/>
    </row>
    <row r="17711" spans="1:9">
      <c r="A17711" s="230"/>
      <c r="B17711" s="230"/>
      <c r="C17711" s="231"/>
      <c r="D17711" s="223"/>
      <c r="E17711" s="227"/>
      <c r="F17711" s="230"/>
      <c r="H17711" s="220"/>
      <c r="I17711" s="223"/>
    </row>
    <row r="17712" spans="1:9">
      <c r="A17712" s="230"/>
      <c r="B17712" s="230"/>
      <c r="C17712" s="231"/>
      <c r="D17712" s="223"/>
      <c r="E17712" s="227"/>
      <c r="F17712" s="230"/>
      <c r="H17712" s="220"/>
      <c r="I17712" s="223"/>
    </row>
    <row r="17713" spans="1:9">
      <c r="A17713" s="230"/>
      <c r="B17713" s="230"/>
      <c r="C17713" s="231"/>
      <c r="D17713" s="223"/>
      <c r="E17713" s="227"/>
      <c r="F17713" s="230"/>
      <c r="H17713" s="220"/>
      <c r="I17713" s="223"/>
    </row>
    <row r="17714" spans="1:9">
      <c r="A17714" s="230"/>
      <c r="B17714" s="230"/>
      <c r="C17714" s="231"/>
      <c r="D17714" s="223"/>
      <c r="E17714" s="227"/>
      <c r="F17714" s="230"/>
      <c r="H17714" s="220"/>
      <c r="I17714" s="223"/>
    </row>
    <row r="17715" spans="1:9">
      <c r="A17715" s="230"/>
      <c r="B17715" s="230"/>
      <c r="C17715" s="231"/>
      <c r="D17715" s="223"/>
      <c r="E17715" s="227"/>
      <c r="F17715" s="230"/>
      <c r="H17715" s="220"/>
      <c r="I17715" s="223"/>
    </row>
    <row r="17716" spans="1:9">
      <c r="A17716" s="230"/>
      <c r="B17716" s="230"/>
      <c r="C17716" s="231"/>
      <c r="D17716" s="223"/>
      <c r="E17716" s="227"/>
      <c r="F17716" s="230"/>
      <c r="H17716" s="220"/>
      <c r="I17716" s="223"/>
    </row>
    <row r="17717" spans="1:9">
      <c r="A17717" s="230"/>
      <c r="B17717" s="230"/>
      <c r="C17717" s="231"/>
      <c r="D17717" s="223"/>
      <c r="E17717" s="227"/>
      <c r="F17717" s="230"/>
      <c r="H17717" s="220"/>
      <c r="I17717" s="223"/>
    </row>
    <row r="17718" spans="1:9">
      <c r="A17718" s="230"/>
      <c r="B17718" s="230"/>
      <c r="C17718" s="231"/>
      <c r="D17718" s="223"/>
      <c r="E17718" s="227"/>
      <c r="F17718" s="230"/>
      <c r="H17718" s="220"/>
      <c r="I17718" s="223"/>
    </row>
    <row r="17719" spans="1:9">
      <c r="A17719" s="230"/>
      <c r="B17719" s="230"/>
      <c r="C17719" s="231"/>
      <c r="D17719" s="223"/>
      <c r="E17719" s="227"/>
      <c r="F17719" s="230"/>
      <c r="H17719" s="220"/>
      <c r="I17719" s="223"/>
    </row>
    <row r="17720" spans="1:9">
      <c r="A17720" s="230"/>
      <c r="B17720" s="230"/>
      <c r="C17720" s="231"/>
      <c r="D17720" s="223"/>
      <c r="E17720" s="227"/>
      <c r="F17720" s="230"/>
      <c r="H17720" s="220"/>
      <c r="I17720" s="223"/>
    </row>
    <row r="17721" spans="1:9">
      <c r="A17721" s="230"/>
      <c r="B17721" s="230"/>
      <c r="C17721" s="231"/>
      <c r="D17721" s="223"/>
      <c r="E17721" s="227"/>
      <c r="F17721" s="230"/>
      <c r="H17721" s="220"/>
      <c r="I17721" s="223"/>
    </row>
    <row r="17722" spans="1:9">
      <c r="A17722" s="230"/>
      <c r="B17722" s="230"/>
      <c r="C17722" s="231"/>
      <c r="D17722" s="223"/>
      <c r="E17722" s="227"/>
      <c r="F17722" s="230"/>
      <c r="H17722" s="220"/>
      <c r="I17722" s="223"/>
    </row>
    <row r="17723" spans="1:9">
      <c r="A17723" s="230"/>
      <c r="B17723" s="230"/>
      <c r="C17723" s="231"/>
      <c r="D17723" s="223"/>
      <c r="E17723" s="227"/>
      <c r="F17723" s="230"/>
      <c r="H17723" s="220"/>
      <c r="I17723" s="223"/>
    </row>
    <row r="17724" spans="1:9">
      <c r="A17724" s="230"/>
      <c r="B17724" s="230"/>
      <c r="C17724" s="231"/>
      <c r="D17724" s="223"/>
      <c r="E17724" s="227"/>
      <c r="F17724" s="230"/>
      <c r="H17724" s="220"/>
      <c r="I17724" s="223"/>
    </row>
    <row r="17725" spans="1:9">
      <c r="A17725" s="230"/>
      <c r="B17725" s="230"/>
      <c r="C17725" s="231"/>
      <c r="D17725" s="223"/>
      <c r="E17725" s="227"/>
      <c r="F17725" s="230"/>
      <c r="H17725" s="220"/>
      <c r="I17725" s="223"/>
    </row>
    <row r="17726" spans="1:9">
      <c r="A17726" s="230"/>
      <c r="B17726" s="230"/>
      <c r="C17726" s="231"/>
      <c r="D17726" s="223"/>
      <c r="E17726" s="227"/>
      <c r="F17726" s="230"/>
      <c r="H17726" s="220"/>
      <c r="I17726" s="223"/>
    </row>
    <row r="17727" spans="1:9">
      <c r="A17727" s="230"/>
      <c r="B17727" s="230"/>
      <c r="C17727" s="231"/>
      <c r="D17727" s="223"/>
      <c r="E17727" s="227"/>
      <c r="F17727" s="230"/>
      <c r="H17727" s="220"/>
      <c r="I17727" s="223"/>
    </row>
    <row r="17728" spans="1:9">
      <c r="A17728" s="230"/>
      <c r="B17728" s="230"/>
      <c r="C17728" s="231"/>
      <c r="D17728" s="223"/>
      <c r="E17728" s="227"/>
      <c r="F17728" s="230"/>
      <c r="H17728" s="220"/>
      <c r="I17728" s="223"/>
    </row>
    <row r="17729" spans="1:9">
      <c r="A17729" s="230"/>
      <c r="B17729" s="230"/>
      <c r="C17729" s="231"/>
      <c r="D17729" s="223"/>
      <c r="E17729" s="227"/>
      <c r="F17729" s="230"/>
      <c r="H17729" s="220"/>
      <c r="I17729" s="223"/>
    </row>
    <row r="17730" spans="1:9">
      <c r="A17730" s="230"/>
      <c r="B17730" s="230"/>
      <c r="C17730" s="231"/>
      <c r="D17730" s="223"/>
      <c r="E17730" s="227"/>
      <c r="F17730" s="230"/>
      <c r="H17730" s="220"/>
      <c r="I17730" s="223"/>
    </row>
    <row r="17731" spans="1:9">
      <c r="A17731" s="230"/>
      <c r="B17731" s="230"/>
      <c r="C17731" s="231"/>
      <c r="D17731" s="223"/>
      <c r="E17731" s="227"/>
      <c r="F17731" s="230"/>
      <c r="H17731" s="220"/>
      <c r="I17731" s="223"/>
    </row>
    <row r="17732" spans="1:9">
      <c r="A17732" s="230"/>
      <c r="B17732" s="230"/>
      <c r="C17732" s="231"/>
      <c r="D17732" s="223"/>
      <c r="E17732" s="227"/>
      <c r="F17732" s="230"/>
      <c r="H17732" s="220"/>
      <c r="I17732" s="223"/>
    </row>
    <row r="17733" spans="1:9">
      <c r="A17733" s="230"/>
      <c r="B17733" s="230"/>
      <c r="C17733" s="231"/>
      <c r="D17733" s="223"/>
      <c r="E17733" s="227"/>
      <c r="F17733" s="230"/>
      <c r="H17733" s="220"/>
      <c r="I17733" s="223"/>
    </row>
    <row r="17734" spans="1:9">
      <c r="A17734" s="230"/>
      <c r="B17734" s="230"/>
      <c r="C17734" s="231"/>
      <c r="D17734" s="223"/>
      <c r="E17734" s="227"/>
      <c r="F17734" s="230"/>
      <c r="H17734" s="220"/>
      <c r="I17734" s="223"/>
    </row>
    <row r="17735" spans="1:9">
      <c r="A17735" s="230"/>
      <c r="B17735" s="230"/>
      <c r="C17735" s="231"/>
      <c r="D17735" s="223"/>
      <c r="E17735" s="227"/>
      <c r="F17735" s="230"/>
      <c r="H17735" s="220"/>
      <c r="I17735" s="223"/>
    </row>
    <row r="17736" spans="1:9">
      <c r="A17736" s="230"/>
      <c r="B17736" s="230"/>
      <c r="C17736" s="231"/>
      <c r="D17736" s="223"/>
      <c r="E17736" s="227"/>
      <c r="F17736" s="230"/>
      <c r="H17736" s="220"/>
      <c r="I17736" s="223"/>
    </row>
    <row r="17737" spans="1:9">
      <c r="A17737" s="230"/>
      <c r="B17737" s="230"/>
      <c r="C17737" s="231"/>
      <c r="D17737" s="223"/>
      <c r="E17737" s="227"/>
      <c r="F17737" s="230"/>
      <c r="H17737" s="220"/>
      <c r="I17737" s="223"/>
    </row>
    <row r="17738" spans="1:9">
      <c r="A17738" s="230"/>
      <c r="B17738" s="230"/>
      <c r="C17738" s="231"/>
      <c r="D17738" s="223"/>
      <c r="E17738" s="227"/>
      <c r="F17738" s="230"/>
      <c r="H17738" s="220"/>
      <c r="I17738" s="223"/>
    </row>
    <row r="17739" spans="1:9">
      <c r="A17739" s="230"/>
      <c r="B17739" s="230"/>
      <c r="C17739" s="231"/>
      <c r="D17739" s="223"/>
      <c r="E17739" s="227"/>
      <c r="F17739" s="230"/>
      <c r="H17739" s="220"/>
      <c r="I17739" s="223"/>
    </row>
    <row r="17740" spans="1:9">
      <c r="A17740" s="230"/>
      <c r="B17740" s="230"/>
      <c r="C17740" s="231"/>
      <c r="D17740" s="223"/>
      <c r="E17740" s="227"/>
      <c r="F17740" s="230"/>
      <c r="H17740" s="220"/>
      <c r="I17740" s="223"/>
    </row>
    <row r="17741" spans="1:9">
      <c r="A17741" s="230"/>
      <c r="B17741" s="230"/>
      <c r="C17741" s="231"/>
      <c r="D17741" s="223"/>
      <c r="E17741" s="227"/>
      <c r="F17741" s="230"/>
      <c r="H17741" s="220"/>
      <c r="I17741" s="223"/>
    </row>
    <row r="17742" spans="1:9">
      <c r="A17742" s="230"/>
      <c r="B17742" s="230"/>
      <c r="C17742" s="231"/>
      <c r="D17742" s="223"/>
      <c r="E17742" s="227"/>
      <c r="F17742" s="230"/>
      <c r="H17742" s="220"/>
      <c r="I17742" s="223"/>
    </row>
    <row r="17743" spans="1:9">
      <c r="A17743" s="230"/>
      <c r="B17743" s="230"/>
      <c r="C17743" s="231"/>
      <c r="D17743" s="223"/>
      <c r="E17743" s="227"/>
      <c r="F17743" s="230"/>
      <c r="H17743" s="220"/>
      <c r="I17743" s="223"/>
    </row>
    <row r="17744" spans="1:9">
      <c r="A17744" s="230"/>
      <c r="B17744" s="230"/>
      <c r="C17744" s="231"/>
      <c r="D17744" s="223"/>
      <c r="E17744" s="227"/>
      <c r="F17744" s="230"/>
      <c r="H17744" s="220"/>
      <c r="I17744" s="223"/>
    </row>
    <row r="17745" spans="1:9">
      <c r="A17745" s="230"/>
      <c r="B17745" s="230"/>
      <c r="C17745" s="231"/>
      <c r="D17745" s="223"/>
      <c r="E17745" s="227"/>
      <c r="F17745" s="230"/>
      <c r="H17745" s="220"/>
      <c r="I17745" s="223"/>
    </row>
    <row r="17746" spans="1:9">
      <c r="A17746" s="230"/>
      <c r="B17746" s="230"/>
      <c r="C17746" s="231"/>
      <c r="D17746" s="223"/>
      <c r="E17746" s="227"/>
      <c r="F17746" s="230"/>
      <c r="H17746" s="220"/>
      <c r="I17746" s="223"/>
    </row>
    <row r="17747" spans="1:9">
      <c r="A17747" s="230"/>
      <c r="B17747" s="230"/>
      <c r="C17747" s="231"/>
      <c r="D17747" s="223"/>
      <c r="E17747" s="227"/>
      <c r="F17747" s="230"/>
      <c r="H17747" s="220"/>
      <c r="I17747" s="223"/>
    </row>
    <row r="17748" spans="1:9">
      <c r="A17748" s="230"/>
      <c r="B17748" s="230"/>
      <c r="C17748" s="231"/>
      <c r="D17748" s="223"/>
      <c r="E17748" s="227"/>
      <c r="F17748" s="230"/>
      <c r="H17748" s="220"/>
      <c r="I17748" s="223"/>
    </row>
    <row r="17749" spans="1:9">
      <c r="A17749" s="230"/>
      <c r="B17749" s="230"/>
      <c r="C17749" s="231"/>
      <c r="D17749" s="223"/>
      <c r="E17749" s="227"/>
      <c r="F17749" s="230"/>
      <c r="H17749" s="220"/>
      <c r="I17749" s="223"/>
    </row>
    <row r="17750" spans="1:9">
      <c r="A17750" s="230"/>
      <c r="B17750" s="230"/>
      <c r="C17750" s="231"/>
      <c r="D17750" s="223"/>
      <c r="E17750" s="227"/>
      <c r="F17750" s="230"/>
      <c r="H17750" s="220"/>
      <c r="I17750" s="223"/>
    </row>
    <row r="17751" spans="1:9">
      <c r="A17751" s="230"/>
      <c r="B17751" s="230"/>
      <c r="C17751" s="231"/>
      <c r="D17751" s="223"/>
      <c r="E17751" s="227"/>
      <c r="F17751" s="230"/>
      <c r="H17751" s="220"/>
      <c r="I17751" s="223"/>
    </row>
    <row r="17752" spans="1:9">
      <c r="A17752" s="230"/>
      <c r="B17752" s="230"/>
      <c r="C17752" s="231"/>
      <c r="D17752" s="223"/>
      <c r="E17752" s="227"/>
      <c r="F17752" s="230"/>
      <c r="H17752" s="220"/>
      <c r="I17752" s="223"/>
    </row>
    <row r="17753" spans="1:9">
      <c r="A17753" s="230"/>
      <c r="B17753" s="230"/>
      <c r="C17753" s="231"/>
      <c r="D17753" s="223"/>
      <c r="E17753" s="227"/>
      <c r="F17753" s="230"/>
      <c r="H17753" s="220"/>
      <c r="I17753" s="223"/>
    </row>
    <row r="17754" spans="1:9">
      <c r="A17754" s="230"/>
      <c r="B17754" s="230"/>
      <c r="C17754" s="231"/>
      <c r="D17754" s="223"/>
      <c r="E17754" s="227"/>
      <c r="F17754" s="230"/>
      <c r="H17754" s="220"/>
      <c r="I17754" s="223"/>
    </row>
    <row r="17755" spans="1:9">
      <c r="A17755" s="230"/>
      <c r="B17755" s="230"/>
      <c r="C17755" s="231"/>
      <c r="D17755" s="223"/>
      <c r="E17755" s="227"/>
      <c r="F17755" s="230"/>
      <c r="H17755" s="220"/>
      <c r="I17755" s="223"/>
    </row>
    <row r="17756" spans="1:9">
      <c r="A17756" s="230"/>
      <c r="B17756" s="230"/>
      <c r="C17756" s="231"/>
      <c r="D17756" s="223"/>
      <c r="E17756" s="227"/>
      <c r="F17756" s="230"/>
      <c r="H17756" s="220"/>
      <c r="I17756" s="223"/>
    </row>
    <row r="17757" spans="1:9">
      <c r="A17757" s="230"/>
      <c r="B17757" s="230"/>
      <c r="C17757" s="231"/>
      <c r="D17757" s="223"/>
      <c r="E17757" s="227"/>
      <c r="F17757" s="230"/>
      <c r="H17757" s="220"/>
      <c r="I17757" s="223"/>
    </row>
    <row r="17758" spans="1:9">
      <c r="A17758" s="230"/>
      <c r="B17758" s="230"/>
      <c r="C17758" s="231"/>
      <c r="D17758" s="223"/>
      <c r="E17758" s="227"/>
      <c r="F17758" s="230"/>
      <c r="H17758" s="220"/>
      <c r="I17758" s="223"/>
    </row>
    <row r="17759" spans="1:9">
      <c r="A17759" s="230"/>
      <c r="B17759" s="230"/>
      <c r="C17759" s="231"/>
      <c r="D17759" s="223"/>
      <c r="E17759" s="227"/>
      <c r="F17759" s="230"/>
      <c r="H17759" s="220"/>
      <c r="I17759" s="223"/>
    </row>
    <row r="17760" spans="1:9">
      <c r="A17760" s="230"/>
      <c r="B17760" s="230"/>
      <c r="C17760" s="231"/>
      <c r="D17760" s="223"/>
      <c r="E17760" s="227"/>
      <c r="F17760" s="230"/>
      <c r="H17760" s="220"/>
      <c r="I17760" s="223"/>
    </row>
    <row r="17761" spans="1:9">
      <c r="A17761" s="230"/>
      <c r="B17761" s="230"/>
      <c r="C17761" s="231"/>
      <c r="D17761" s="223"/>
      <c r="E17761" s="227"/>
      <c r="F17761" s="230"/>
      <c r="H17761" s="220"/>
      <c r="I17761" s="223"/>
    </row>
    <row r="17762" spans="1:9">
      <c r="A17762" s="230"/>
      <c r="B17762" s="230"/>
      <c r="C17762" s="231"/>
      <c r="D17762" s="223"/>
      <c r="E17762" s="227"/>
      <c r="F17762" s="230"/>
      <c r="H17762" s="220"/>
      <c r="I17762" s="223"/>
    </row>
    <row r="17763" spans="1:9">
      <c r="A17763" s="230"/>
      <c r="B17763" s="230"/>
      <c r="C17763" s="231"/>
      <c r="D17763" s="223"/>
      <c r="E17763" s="227"/>
      <c r="F17763" s="230"/>
      <c r="H17763" s="220"/>
      <c r="I17763" s="223"/>
    </row>
    <row r="17764" spans="1:9">
      <c r="A17764" s="230"/>
      <c r="B17764" s="230"/>
      <c r="C17764" s="231"/>
      <c r="D17764" s="223"/>
      <c r="E17764" s="227"/>
      <c r="F17764" s="230"/>
      <c r="H17764" s="220"/>
      <c r="I17764" s="223"/>
    </row>
    <row r="17765" spans="1:9">
      <c r="A17765" s="230"/>
      <c r="B17765" s="230"/>
      <c r="C17765" s="231"/>
      <c r="D17765" s="223"/>
      <c r="E17765" s="227"/>
      <c r="F17765" s="230"/>
      <c r="H17765" s="220"/>
      <c r="I17765" s="223"/>
    </row>
    <row r="17766" spans="1:9">
      <c r="A17766" s="230"/>
      <c r="B17766" s="230"/>
      <c r="C17766" s="231"/>
      <c r="D17766" s="223"/>
      <c r="E17766" s="227"/>
      <c r="F17766" s="230"/>
      <c r="H17766" s="220"/>
      <c r="I17766" s="223"/>
    </row>
    <row r="17767" spans="1:9">
      <c r="A17767" s="230"/>
      <c r="B17767" s="230"/>
      <c r="C17767" s="231"/>
      <c r="D17767" s="223"/>
      <c r="E17767" s="227"/>
      <c r="F17767" s="230"/>
      <c r="H17767" s="220"/>
      <c r="I17767" s="223"/>
    </row>
    <row r="17768" spans="1:9">
      <c r="A17768" s="230"/>
      <c r="B17768" s="230"/>
      <c r="C17768" s="231"/>
      <c r="D17768" s="223"/>
      <c r="E17768" s="227"/>
      <c r="F17768" s="230"/>
      <c r="H17768" s="220"/>
      <c r="I17768" s="223"/>
    </row>
    <row r="17769" spans="1:9">
      <c r="A17769" s="230"/>
      <c r="B17769" s="230"/>
      <c r="C17769" s="231"/>
      <c r="D17769" s="223"/>
      <c r="E17769" s="227"/>
      <c r="F17769" s="230"/>
      <c r="H17769" s="220"/>
      <c r="I17769" s="223"/>
    </row>
    <row r="17770" spans="1:9">
      <c r="A17770" s="230"/>
      <c r="B17770" s="230"/>
      <c r="C17770" s="231"/>
      <c r="D17770" s="223"/>
      <c r="E17770" s="227"/>
      <c r="F17770" s="230"/>
      <c r="H17770" s="220"/>
      <c r="I17770" s="223"/>
    </row>
    <row r="17771" spans="1:9">
      <c r="A17771" s="230"/>
      <c r="B17771" s="230"/>
      <c r="C17771" s="231"/>
      <c r="D17771" s="223"/>
      <c r="E17771" s="227"/>
      <c r="F17771" s="230"/>
      <c r="H17771" s="220"/>
      <c r="I17771" s="223"/>
    </row>
    <row r="17772" spans="1:9">
      <c r="A17772" s="230"/>
      <c r="B17772" s="230"/>
      <c r="C17772" s="231"/>
      <c r="D17772" s="223"/>
      <c r="E17772" s="227"/>
      <c r="F17772" s="230"/>
      <c r="H17772" s="220"/>
      <c r="I17772" s="223"/>
    </row>
    <row r="17773" spans="1:9">
      <c r="A17773" s="230"/>
      <c r="B17773" s="230"/>
      <c r="C17773" s="231"/>
      <c r="D17773" s="223"/>
      <c r="E17773" s="227"/>
      <c r="F17773" s="230"/>
      <c r="H17773" s="220"/>
      <c r="I17773" s="223"/>
    </row>
    <row r="17774" spans="1:9">
      <c r="A17774" s="230"/>
      <c r="B17774" s="230"/>
      <c r="C17774" s="231"/>
      <c r="D17774" s="223"/>
      <c r="E17774" s="227"/>
      <c r="F17774" s="230"/>
      <c r="H17774" s="220"/>
      <c r="I17774" s="223"/>
    </row>
    <row r="17775" spans="1:9">
      <c r="A17775" s="230"/>
      <c r="B17775" s="230"/>
      <c r="C17775" s="231"/>
      <c r="D17775" s="223"/>
      <c r="E17775" s="227"/>
      <c r="F17775" s="230"/>
      <c r="H17775" s="220"/>
      <c r="I17775" s="223"/>
    </row>
    <row r="17776" spans="1:9">
      <c r="A17776" s="230"/>
      <c r="B17776" s="230"/>
      <c r="C17776" s="231"/>
      <c r="D17776" s="223"/>
      <c r="E17776" s="227"/>
      <c r="F17776" s="230"/>
      <c r="H17776" s="220"/>
      <c r="I17776" s="223"/>
    </row>
    <row r="17777" spans="1:9">
      <c r="A17777" s="230"/>
      <c r="B17777" s="230"/>
      <c r="C17777" s="231"/>
      <c r="D17777" s="223"/>
      <c r="E17777" s="227"/>
      <c r="F17777" s="230"/>
      <c r="H17777" s="220"/>
      <c r="I17777" s="223"/>
    </row>
    <row r="17778" spans="1:9">
      <c r="A17778" s="230"/>
      <c r="B17778" s="230"/>
      <c r="C17778" s="231"/>
      <c r="D17778" s="223"/>
      <c r="E17778" s="227"/>
      <c r="F17778" s="230"/>
      <c r="H17778" s="220"/>
      <c r="I17778" s="223"/>
    </row>
    <row r="17779" spans="1:9">
      <c r="A17779" s="230"/>
      <c r="B17779" s="230"/>
      <c r="C17779" s="231"/>
      <c r="D17779" s="223"/>
      <c r="E17779" s="227"/>
      <c r="F17779" s="230"/>
      <c r="H17779" s="220"/>
      <c r="I17779" s="223"/>
    </row>
    <row r="17780" spans="1:9">
      <c r="A17780" s="230"/>
      <c r="B17780" s="230"/>
      <c r="C17780" s="231"/>
      <c r="D17780" s="223"/>
      <c r="E17780" s="227"/>
      <c r="F17780" s="230"/>
      <c r="H17780" s="220"/>
      <c r="I17780" s="223"/>
    </row>
    <row r="17781" spans="1:9">
      <c r="A17781" s="230"/>
      <c r="B17781" s="230"/>
      <c r="C17781" s="231"/>
      <c r="D17781" s="223"/>
      <c r="E17781" s="227"/>
      <c r="F17781" s="230"/>
      <c r="H17781" s="220"/>
      <c r="I17781" s="223"/>
    </row>
    <row r="17782" spans="1:9">
      <c r="A17782" s="230"/>
      <c r="B17782" s="230"/>
      <c r="C17782" s="231"/>
      <c r="D17782" s="223"/>
      <c r="E17782" s="227"/>
      <c r="F17782" s="230"/>
      <c r="H17782" s="220"/>
      <c r="I17782" s="223"/>
    </row>
    <row r="17783" spans="1:9">
      <c r="A17783" s="230"/>
      <c r="B17783" s="230"/>
      <c r="C17783" s="231"/>
      <c r="D17783" s="223"/>
      <c r="E17783" s="227"/>
      <c r="F17783" s="230"/>
      <c r="H17783" s="220"/>
      <c r="I17783" s="223"/>
    </row>
    <row r="17784" spans="1:9">
      <c r="A17784" s="230"/>
      <c r="B17784" s="230"/>
      <c r="C17784" s="231"/>
      <c r="D17784" s="223"/>
      <c r="E17784" s="227"/>
      <c r="F17784" s="230"/>
      <c r="H17784" s="220"/>
      <c r="I17784" s="223"/>
    </row>
    <row r="17785" spans="1:9">
      <c r="A17785" s="230"/>
      <c r="B17785" s="230"/>
      <c r="C17785" s="231"/>
      <c r="D17785" s="223"/>
      <c r="E17785" s="227"/>
      <c r="F17785" s="230"/>
      <c r="H17785" s="220"/>
      <c r="I17785" s="223"/>
    </row>
    <row r="17786" spans="1:9">
      <c r="A17786" s="230"/>
      <c r="B17786" s="230"/>
      <c r="C17786" s="231"/>
      <c r="D17786" s="223"/>
      <c r="E17786" s="227"/>
      <c r="F17786" s="230"/>
      <c r="H17786" s="220"/>
      <c r="I17786" s="223"/>
    </row>
    <row r="17787" spans="1:9">
      <c r="A17787" s="230"/>
      <c r="B17787" s="230"/>
      <c r="C17787" s="231"/>
      <c r="D17787" s="223"/>
      <c r="E17787" s="227"/>
      <c r="F17787" s="230"/>
      <c r="H17787" s="220"/>
      <c r="I17787" s="223"/>
    </row>
    <row r="17788" spans="1:9">
      <c r="A17788" s="230"/>
      <c r="B17788" s="230"/>
      <c r="C17788" s="231"/>
      <c r="D17788" s="223"/>
      <c r="E17788" s="227"/>
      <c r="F17788" s="230"/>
      <c r="H17788" s="220"/>
      <c r="I17788" s="223"/>
    </row>
    <row r="17789" spans="1:9">
      <c r="A17789" s="230"/>
      <c r="B17789" s="230"/>
      <c r="C17789" s="231"/>
      <c r="D17789" s="223"/>
      <c r="E17789" s="227"/>
      <c r="F17789" s="230"/>
      <c r="H17789" s="220"/>
      <c r="I17789" s="223"/>
    </row>
    <row r="17790" spans="1:9">
      <c r="A17790" s="230"/>
      <c r="B17790" s="230"/>
      <c r="C17790" s="231"/>
      <c r="D17790" s="223"/>
      <c r="E17790" s="227"/>
      <c r="F17790" s="230"/>
      <c r="H17790" s="220"/>
      <c r="I17790" s="223"/>
    </row>
    <row r="17791" spans="1:9">
      <c r="A17791" s="230"/>
      <c r="B17791" s="230"/>
      <c r="C17791" s="231"/>
      <c r="D17791" s="223"/>
      <c r="E17791" s="227"/>
      <c r="F17791" s="230"/>
      <c r="H17791" s="220"/>
      <c r="I17791" s="223"/>
    </row>
    <row r="17792" spans="1:9">
      <c r="A17792" s="230"/>
      <c r="B17792" s="230"/>
      <c r="C17792" s="231"/>
      <c r="D17792" s="223"/>
      <c r="E17792" s="227"/>
      <c r="F17792" s="230"/>
      <c r="H17792" s="220"/>
      <c r="I17792" s="223"/>
    </row>
    <row r="17793" spans="1:9">
      <c r="A17793" s="230"/>
      <c r="B17793" s="230"/>
      <c r="C17793" s="231"/>
      <c r="D17793" s="223"/>
      <c r="E17793" s="227"/>
      <c r="F17793" s="230"/>
      <c r="H17793" s="220"/>
      <c r="I17793" s="223"/>
    </row>
    <row r="17794" spans="1:9">
      <c r="A17794" s="230"/>
      <c r="B17794" s="230"/>
      <c r="C17794" s="231"/>
      <c r="D17794" s="223"/>
      <c r="E17794" s="227"/>
      <c r="F17794" s="230"/>
      <c r="H17794" s="220"/>
      <c r="I17794" s="223"/>
    </row>
    <row r="17795" spans="1:9">
      <c r="A17795" s="230"/>
      <c r="B17795" s="230"/>
      <c r="C17795" s="231"/>
      <c r="D17795" s="223"/>
      <c r="E17795" s="227"/>
      <c r="F17795" s="230"/>
      <c r="H17795" s="220"/>
      <c r="I17795" s="223"/>
    </row>
    <row r="17796" spans="1:9">
      <c r="A17796" s="230"/>
      <c r="B17796" s="230"/>
      <c r="C17796" s="231"/>
      <c r="D17796" s="223"/>
      <c r="E17796" s="227"/>
      <c r="F17796" s="230"/>
      <c r="H17796" s="220"/>
      <c r="I17796" s="223"/>
    </row>
    <row r="17797" spans="1:9">
      <c r="A17797" s="230"/>
      <c r="B17797" s="230"/>
      <c r="C17797" s="231"/>
      <c r="D17797" s="223"/>
      <c r="E17797" s="227"/>
      <c r="F17797" s="230"/>
      <c r="H17797" s="220"/>
      <c r="I17797" s="223"/>
    </row>
    <row r="17798" spans="1:9">
      <c r="A17798" s="230"/>
      <c r="B17798" s="230"/>
      <c r="C17798" s="231"/>
      <c r="D17798" s="223"/>
      <c r="E17798" s="227"/>
      <c r="F17798" s="230"/>
      <c r="H17798" s="220"/>
      <c r="I17798" s="223"/>
    </row>
    <row r="17799" spans="1:9">
      <c r="A17799" s="230"/>
      <c r="B17799" s="230"/>
      <c r="C17799" s="231"/>
      <c r="D17799" s="223"/>
      <c r="E17799" s="227"/>
      <c r="F17799" s="230"/>
      <c r="H17799" s="220"/>
      <c r="I17799" s="223"/>
    </row>
    <row r="17800" spans="1:9">
      <c r="A17800" s="230"/>
      <c r="B17800" s="230"/>
      <c r="C17800" s="231"/>
      <c r="D17800" s="223"/>
      <c r="E17800" s="227"/>
      <c r="F17800" s="230"/>
      <c r="H17800" s="220"/>
      <c r="I17800" s="223"/>
    </row>
    <row r="17801" spans="1:9">
      <c r="A17801" s="230"/>
      <c r="B17801" s="230"/>
      <c r="C17801" s="231"/>
      <c r="D17801" s="223"/>
      <c r="E17801" s="227"/>
      <c r="F17801" s="230"/>
      <c r="H17801" s="220"/>
      <c r="I17801" s="223"/>
    </row>
    <row r="17802" spans="1:9">
      <c r="A17802" s="230"/>
      <c r="B17802" s="230"/>
      <c r="C17802" s="231"/>
      <c r="D17802" s="223"/>
      <c r="E17802" s="227"/>
      <c r="F17802" s="230"/>
      <c r="H17802" s="220"/>
      <c r="I17802" s="223"/>
    </row>
    <row r="17803" spans="1:9">
      <c r="A17803" s="230"/>
      <c r="B17803" s="230"/>
      <c r="C17803" s="231"/>
      <c r="D17803" s="223"/>
      <c r="E17803" s="227"/>
      <c r="F17803" s="230"/>
      <c r="H17803" s="220"/>
      <c r="I17803" s="223"/>
    </row>
    <row r="17804" spans="1:9">
      <c r="A17804" s="230"/>
      <c r="B17804" s="230"/>
      <c r="C17804" s="231"/>
      <c r="D17804" s="223"/>
      <c r="E17804" s="227"/>
      <c r="F17804" s="230"/>
      <c r="H17804" s="220"/>
      <c r="I17804" s="223"/>
    </row>
    <row r="17805" spans="1:9">
      <c r="A17805" s="230"/>
      <c r="B17805" s="230"/>
      <c r="C17805" s="231"/>
      <c r="D17805" s="223"/>
      <c r="E17805" s="227"/>
      <c r="F17805" s="230"/>
      <c r="H17805" s="220"/>
      <c r="I17805" s="223"/>
    </row>
    <row r="17806" spans="1:9">
      <c r="A17806" s="230"/>
      <c r="B17806" s="230"/>
      <c r="C17806" s="231"/>
      <c r="D17806" s="223"/>
      <c r="E17806" s="227"/>
      <c r="F17806" s="230"/>
      <c r="H17806" s="220"/>
      <c r="I17806" s="223"/>
    </row>
    <row r="17807" spans="1:9">
      <c r="A17807" s="230"/>
      <c r="B17807" s="230"/>
      <c r="C17807" s="231"/>
      <c r="D17807" s="223"/>
      <c r="E17807" s="227"/>
      <c r="F17807" s="230"/>
      <c r="H17807" s="220"/>
      <c r="I17807" s="223"/>
    </row>
    <row r="17808" spans="1:9">
      <c r="A17808" s="230"/>
      <c r="B17808" s="230"/>
      <c r="C17808" s="231"/>
      <c r="D17808" s="223"/>
      <c r="E17808" s="227"/>
      <c r="F17808" s="230"/>
      <c r="H17808" s="220"/>
      <c r="I17808" s="223"/>
    </row>
    <row r="17809" spans="1:9">
      <c r="A17809" s="230"/>
      <c r="B17809" s="230"/>
      <c r="C17809" s="231"/>
      <c r="D17809" s="223"/>
      <c r="E17809" s="227"/>
      <c r="F17809" s="230"/>
      <c r="H17809" s="220"/>
      <c r="I17809" s="223"/>
    </row>
    <row r="17810" spans="1:9">
      <c r="A17810" s="230"/>
      <c r="B17810" s="230"/>
      <c r="C17810" s="231"/>
      <c r="D17810" s="223"/>
      <c r="E17810" s="227"/>
      <c r="F17810" s="230"/>
      <c r="H17810" s="220"/>
      <c r="I17810" s="223"/>
    </row>
    <row r="17811" spans="1:9">
      <c r="A17811" s="230"/>
      <c r="B17811" s="230"/>
      <c r="C17811" s="231"/>
      <c r="D17811" s="223"/>
      <c r="E17811" s="227"/>
      <c r="F17811" s="230"/>
      <c r="H17811" s="220"/>
      <c r="I17811" s="223"/>
    </row>
    <row r="17812" spans="1:9">
      <c r="A17812" s="230"/>
      <c r="B17812" s="230"/>
      <c r="C17812" s="231"/>
      <c r="D17812" s="223"/>
      <c r="E17812" s="227"/>
      <c r="F17812" s="230"/>
      <c r="H17812" s="220"/>
      <c r="I17812" s="223"/>
    </row>
    <row r="17813" spans="1:9">
      <c r="A17813" s="230"/>
      <c r="B17813" s="230"/>
      <c r="C17813" s="231"/>
      <c r="D17813" s="223"/>
      <c r="E17813" s="227"/>
      <c r="F17813" s="230"/>
      <c r="H17813" s="220"/>
      <c r="I17813" s="223"/>
    </row>
    <row r="17814" spans="1:9">
      <c r="A17814" s="230"/>
      <c r="B17814" s="230"/>
      <c r="C17814" s="231"/>
      <c r="D17814" s="223"/>
      <c r="E17814" s="227"/>
      <c r="F17814" s="230"/>
      <c r="H17814" s="220"/>
      <c r="I17814" s="223"/>
    </row>
    <row r="17815" spans="1:9">
      <c r="A17815" s="230"/>
      <c r="B17815" s="230"/>
      <c r="C17815" s="231"/>
      <c r="D17815" s="223"/>
      <c r="E17815" s="227"/>
      <c r="F17815" s="230"/>
      <c r="H17815" s="220"/>
      <c r="I17815" s="223"/>
    </row>
    <row r="17816" spans="1:9">
      <c r="A17816" s="230"/>
      <c r="B17816" s="230"/>
      <c r="C17816" s="231"/>
      <c r="D17816" s="223"/>
      <c r="E17816" s="227"/>
      <c r="F17816" s="230"/>
      <c r="H17816" s="220"/>
      <c r="I17816" s="223"/>
    </row>
    <row r="17817" spans="1:9">
      <c r="A17817" s="230"/>
      <c r="B17817" s="230"/>
      <c r="C17817" s="231"/>
      <c r="D17817" s="223"/>
      <c r="E17817" s="227"/>
      <c r="F17817" s="230"/>
      <c r="H17817" s="220"/>
      <c r="I17817" s="223"/>
    </row>
    <row r="17818" spans="1:9">
      <c r="A17818" s="230"/>
      <c r="B17818" s="230"/>
      <c r="C17818" s="231"/>
      <c r="D17818" s="223"/>
      <c r="E17818" s="227"/>
      <c r="F17818" s="230"/>
      <c r="H17818" s="220"/>
      <c r="I17818" s="223"/>
    </row>
    <row r="17819" spans="1:9">
      <c r="A17819" s="230"/>
      <c r="B17819" s="230"/>
      <c r="C17819" s="231"/>
      <c r="D17819" s="223"/>
      <c r="E17819" s="227"/>
      <c r="F17819" s="230"/>
      <c r="H17819" s="220"/>
      <c r="I17819" s="223"/>
    </row>
    <row r="17820" spans="1:9">
      <c r="A17820" s="230"/>
      <c r="B17820" s="230"/>
      <c r="C17820" s="231"/>
      <c r="D17820" s="223"/>
      <c r="E17820" s="227"/>
      <c r="F17820" s="230"/>
      <c r="H17820" s="220"/>
      <c r="I17820" s="223"/>
    </row>
    <row r="17821" spans="1:9">
      <c r="A17821" s="230"/>
      <c r="B17821" s="230"/>
      <c r="C17821" s="231"/>
      <c r="D17821" s="223"/>
      <c r="E17821" s="227"/>
      <c r="F17821" s="230"/>
      <c r="H17821" s="220"/>
      <c r="I17821" s="223"/>
    </row>
    <row r="17822" spans="1:9">
      <c r="A17822" s="230"/>
      <c r="B17822" s="230"/>
      <c r="C17822" s="231"/>
      <c r="D17822" s="223"/>
      <c r="E17822" s="227"/>
      <c r="F17822" s="230"/>
      <c r="H17822" s="220"/>
      <c r="I17822" s="223"/>
    </row>
    <row r="17823" spans="1:9">
      <c r="A17823" s="230"/>
      <c r="B17823" s="230"/>
      <c r="C17823" s="231"/>
      <c r="D17823" s="223"/>
      <c r="E17823" s="227"/>
      <c r="F17823" s="230"/>
      <c r="H17823" s="220"/>
      <c r="I17823" s="223"/>
    </row>
    <row r="17824" spans="1:9">
      <c r="A17824" s="230"/>
      <c r="B17824" s="230"/>
      <c r="C17824" s="231"/>
      <c r="D17824" s="223"/>
      <c r="E17824" s="227"/>
      <c r="F17824" s="230"/>
      <c r="H17824" s="220"/>
      <c r="I17824" s="223"/>
    </row>
    <row r="17825" spans="1:9">
      <c r="A17825" s="230"/>
      <c r="B17825" s="230"/>
      <c r="C17825" s="231"/>
      <c r="D17825" s="223"/>
      <c r="E17825" s="227"/>
      <c r="F17825" s="230"/>
      <c r="H17825" s="220"/>
      <c r="I17825" s="223"/>
    </row>
    <row r="17826" spans="1:9">
      <c r="A17826" s="230"/>
      <c r="B17826" s="230"/>
      <c r="C17826" s="231"/>
      <c r="D17826" s="223"/>
      <c r="E17826" s="227"/>
      <c r="F17826" s="230"/>
      <c r="H17826" s="220"/>
      <c r="I17826" s="223"/>
    </row>
    <row r="17827" spans="1:9">
      <c r="A17827" s="230"/>
      <c r="B17827" s="230"/>
      <c r="C17827" s="231"/>
      <c r="D17827" s="223"/>
      <c r="E17827" s="227"/>
      <c r="F17827" s="230"/>
      <c r="H17827" s="220"/>
      <c r="I17827" s="223"/>
    </row>
    <row r="17828" spans="1:9">
      <c r="A17828" s="230"/>
      <c r="B17828" s="230"/>
      <c r="C17828" s="231"/>
      <c r="D17828" s="223"/>
      <c r="E17828" s="227"/>
      <c r="F17828" s="230"/>
      <c r="H17828" s="220"/>
      <c r="I17828" s="223"/>
    </row>
    <row r="17829" spans="1:9">
      <c r="A17829" s="230"/>
      <c r="B17829" s="230"/>
      <c r="C17829" s="231"/>
      <c r="D17829" s="223"/>
      <c r="E17829" s="227"/>
      <c r="F17829" s="230"/>
      <c r="H17829" s="220"/>
      <c r="I17829" s="223"/>
    </row>
    <row r="17830" spans="1:9">
      <c r="A17830" s="230"/>
      <c r="B17830" s="230"/>
      <c r="C17830" s="231"/>
      <c r="D17830" s="223"/>
      <c r="E17830" s="227"/>
      <c r="F17830" s="230"/>
      <c r="H17830" s="220"/>
      <c r="I17830" s="223"/>
    </row>
    <row r="17831" spans="1:9">
      <c r="A17831" s="230"/>
      <c r="B17831" s="230"/>
      <c r="C17831" s="231"/>
      <c r="D17831" s="223"/>
      <c r="E17831" s="227"/>
      <c r="F17831" s="230"/>
      <c r="H17831" s="220"/>
      <c r="I17831" s="223"/>
    </row>
    <row r="17832" spans="1:9">
      <c r="A17832" s="230"/>
      <c r="B17832" s="230"/>
      <c r="C17832" s="231"/>
      <c r="D17832" s="223"/>
      <c r="E17832" s="227"/>
      <c r="F17832" s="230"/>
      <c r="H17832" s="220"/>
      <c r="I17832" s="223"/>
    </row>
    <row r="17833" spans="1:9">
      <c r="A17833" s="230"/>
      <c r="B17833" s="230"/>
      <c r="C17833" s="231"/>
      <c r="D17833" s="223"/>
      <c r="E17833" s="227"/>
      <c r="F17833" s="230"/>
      <c r="H17833" s="220"/>
      <c r="I17833" s="223"/>
    </row>
    <row r="17834" spans="1:9">
      <c r="A17834" s="230"/>
      <c r="B17834" s="230"/>
      <c r="C17834" s="231"/>
      <c r="D17834" s="223"/>
      <c r="E17834" s="227"/>
      <c r="F17834" s="230"/>
      <c r="H17834" s="220"/>
      <c r="I17834" s="223"/>
    </row>
    <row r="17835" spans="1:9">
      <c r="A17835" s="230"/>
      <c r="B17835" s="230"/>
      <c r="C17835" s="231"/>
      <c r="D17835" s="223"/>
      <c r="E17835" s="227"/>
      <c r="F17835" s="230"/>
      <c r="H17835" s="220"/>
      <c r="I17835" s="223"/>
    </row>
    <row r="17836" spans="1:9">
      <c r="A17836" s="230"/>
      <c r="B17836" s="230"/>
      <c r="C17836" s="231"/>
      <c r="D17836" s="223"/>
      <c r="E17836" s="227"/>
      <c r="F17836" s="230"/>
      <c r="H17836" s="220"/>
      <c r="I17836" s="223"/>
    </row>
    <row r="17837" spans="1:9">
      <c r="A17837" s="230"/>
      <c r="B17837" s="230"/>
      <c r="C17837" s="231"/>
      <c r="D17837" s="223"/>
      <c r="E17837" s="227"/>
      <c r="F17837" s="230"/>
      <c r="H17837" s="220"/>
      <c r="I17837" s="223"/>
    </row>
    <row r="17838" spans="1:9">
      <c r="A17838" s="230"/>
      <c r="B17838" s="230"/>
      <c r="C17838" s="231"/>
      <c r="D17838" s="223"/>
      <c r="E17838" s="227"/>
      <c r="F17838" s="230"/>
      <c r="H17838" s="220"/>
      <c r="I17838" s="223"/>
    </row>
    <row r="17839" spans="1:9">
      <c r="A17839" s="230"/>
      <c r="B17839" s="230"/>
      <c r="C17839" s="231"/>
      <c r="D17839" s="223"/>
      <c r="E17839" s="227"/>
      <c r="F17839" s="230"/>
      <c r="H17839" s="220"/>
      <c r="I17839" s="223"/>
    </row>
    <row r="17840" spans="1:9">
      <c r="A17840" s="230"/>
      <c r="B17840" s="230"/>
      <c r="C17840" s="231"/>
      <c r="D17840" s="223"/>
      <c r="E17840" s="227"/>
      <c r="F17840" s="230"/>
      <c r="H17840" s="220"/>
      <c r="I17840" s="223"/>
    </row>
    <row r="17841" spans="1:9">
      <c r="A17841" s="230"/>
      <c r="B17841" s="230"/>
      <c r="C17841" s="231"/>
      <c r="D17841" s="223"/>
      <c r="E17841" s="227"/>
      <c r="F17841" s="230"/>
      <c r="H17841" s="220"/>
      <c r="I17841" s="223"/>
    </row>
    <row r="17842" spans="1:9">
      <c r="A17842" s="230"/>
      <c r="B17842" s="230"/>
      <c r="C17842" s="231"/>
      <c r="D17842" s="223"/>
      <c r="E17842" s="227"/>
      <c r="F17842" s="230"/>
      <c r="H17842" s="220"/>
      <c r="I17842" s="223"/>
    </row>
    <row r="17843" spans="1:9">
      <c r="A17843" s="230"/>
      <c r="B17843" s="230"/>
      <c r="C17843" s="231"/>
      <c r="D17843" s="223"/>
      <c r="E17843" s="227"/>
      <c r="F17843" s="230"/>
      <c r="H17843" s="220"/>
      <c r="I17843" s="223"/>
    </row>
    <row r="17844" spans="1:9">
      <c r="A17844" s="230"/>
      <c r="B17844" s="230"/>
      <c r="C17844" s="231"/>
      <c r="D17844" s="223"/>
      <c r="E17844" s="227"/>
      <c r="F17844" s="230"/>
      <c r="H17844" s="220"/>
      <c r="I17844" s="223"/>
    </row>
    <row r="17845" spans="1:9">
      <c r="A17845" s="230"/>
      <c r="B17845" s="230"/>
      <c r="C17845" s="231"/>
      <c r="D17845" s="223"/>
      <c r="E17845" s="227"/>
      <c r="F17845" s="230"/>
      <c r="H17845" s="220"/>
      <c r="I17845" s="223"/>
    </row>
    <row r="17846" spans="1:9">
      <c r="A17846" s="230"/>
      <c r="B17846" s="230"/>
      <c r="C17846" s="231"/>
      <c r="D17846" s="223"/>
      <c r="E17846" s="227"/>
      <c r="F17846" s="230"/>
      <c r="H17846" s="220"/>
      <c r="I17846" s="223"/>
    </row>
    <row r="17847" spans="1:9">
      <c r="A17847" s="230"/>
      <c r="B17847" s="230"/>
      <c r="C17847" s="231"/>
      <c r="D17847" s="223"/>
      <c r="E17847" s="227"/>
      <c r="F17847" s="230"/>
      <c r="H17847" s="220"/>
      <c r="I17847" s="223"/>
    </row>
    <row r="17848" spans="1:9">
      <c r="A17848" s="230"/>
      <c r="B17848" s="230"/>
      <c r="C17848" s="231"/>
      <c r="D17848" s="223"/>
      <c r="E17848" s="227"/>
      <c r="F17848" s="230"/>
      <c r="H17848" s="220"/>
      <c r="I17848" s="223"/>
    </row>
    <row r="17849" spans="1:9">
      <c r="A17849" s="230"/>
      <c r="B17849" s="230"/>
      <c r="C17849" s="231"/>
      <c r="D17849" s="223"/>
      <c r="E17849" s="227"/>
      <c r="F17849" s="230"/>
      <c r="H17849" s="220"/>
      <c r="I17849" s="223"/>
    </row>
    <row r="17850" spans="1:9">
      <c r="A17850" s="230"/>
      <c r="B17850" s="230"/>
      <c r="C17850" s="231"/>
      <c r="D17850" s="223"/>
      <c r="E17850" s="227"/>
      <c r="F17850" s="230"/>
      <c r="H17850" s="220"/>
      <c r="I17850" s="223"/>
    </row>
    <row r="17851" spans="1:9">
      <c r="A17851" s="230"/>
      <c r="B17851" s="230"/>
      <c r="C17851" s="231"/>
      <c r="D17851" s="223"/>
      <c r="E17851" s="227"/>
      <c r="F17851" s="230"/>
      <c r="H17851" s="220"/>
      <c r="I17851" s="223"/>
    </row>
    <row r="17852" spans="1:9">
      <c r="A17852" s="230"/>
      <c r="B17852" s="230"/>
      <c r="C17852" s="231"/>
      <c r="D17852" s="223"/>
      <c r="E17852" s="227"/>
      <c r="F17852" s="230"/>
      <c r="H17852" s="220"/>
      <c r="I17852" s="223"/>
    </row>
    <row r="17853" spans="1:9">
      <c r="A17853" s="230"/>
      <c r="B17853" s="230"/>
      <c r="C17853" s="231"/>
      <c r="D17853" s="223"/>
      <c r="E17853" s="227"/>
      <c r="F17853" s="230"/>
      <c r="H17853" s="220"/>
      <c r="I17853" s="223"/>
    </row>
    <row r="17854" spans="1:9">
      <c r="A17854" s="230"/>
      <c r="B17854" s="230"/>
      <c r="C17854" s="231"/>
      <c r="D17854" s="223"/>
      <c r="E17854" s="227"/>
      <c r="F17854" s="230"/>
      <c r="H17854" s="220"/>
      <c r="I17854" s="223"/>
    </row>
    <row r="17855" spans="1:9">
      <c r="A17855" s="230"/>
      <c r="B17855" s="230"/>
      <c r="C17855" s="231"/>
      <c r="D17855" s="223"/>
      <c r="E17855" s="227"/>
      <c r="F17855" s="230"/>
      <c r="H17855" s="220"/>
      <c r="I17855" s="223"/>
    </row>
    <row r="17856" spans="1:9">
      <c r="A17856" s="230"/>
      <c r="B17856" s="230"/>
      <c r="C17856" s="231"/>
      <c r="D17856" s="223"/>
      <c r="E17856" s="227"/>
      <c r="F17856" s="230"/>
      <c r="H17856" s="220"/>
      <c r="I17856" s="223"/>
    </row>
    <row r="17857" spans="1:9">
      <c r="A17857" s="230"/>
      <c r="B17857" s="230"/>
      <c r="C17857" s="231"/>
      <c r="D17857" s="223"/>
      <c r="E17857" s="227"/>
      <c r="F17857" s="230"/>
      <c r="H17857" s="220"/>
      <c r="I17857" s="223"/>
    </row>
    <row r="17858" spans="1:9">
      <c r="A17858" s="230"/>
      <c r="B17858" s="230"/>
      <c r="C17858" s="231"/>
      <c r="D17858" s="223"/>
      <c r="E17858" s="227"/>
      <c r="F17858" s="230"/>
      <c r="H17858" s="220"/>
      <c r="I17858" s="223"/>
    </row>
    <row r="17859" spans="1:9">
      <c r="A17859" s="230"/>
      <c r="B17859" s="230"/>
      <c r="C17859" s="231"/>
      <c r="D17859" s="223"/>
      <c r="E17859" s="227"/>
      <c r="F17859" s="230"/>
      <c r="H17859" s="220"/>
      <c r="I17859" s="223"/>
    </row>
    <row r="17860" spans="1:9">
      <c r="A17860" s="230"/>
      <c r="B17860" s="230"/>
      <c r="C17860" s="231"/>
      <c r="D17860" s="223"/>
      <c r="E17860" s="227"/>
      <c r="F17860" s="230"/>
      <c r="H17860" s="220"/>
      <c r="I17860" s="223"/>
    </row>
    <row r="17861" spans="1:9">
      <c r="A17861" s="230"/>
      <c r="B17861" s="230"/>
      <c r="C17861" s="231"/>
      <c r="D17861" s="223"/>
      <c r="E17861" s="227"/>
      <c r="F17861" s="230"/>
      <c r="H17861" s="220"/>
      <c r="I17861" s="223"/>
    </row>
    <row r="17862" spans="1:9">
      <c r="A17862" s="230"/>
      <c r="B17862" s="230"/>
      <c r="C17862" s="231"/>
      <c r="D17862" s="223"/>
      <c r="E17862" s="227"/>
      <c r="F17862" s="230"/>
      <c r="H17862" s="220"/>
      <c r="I17862" s="223"/>
    </row>
    <row r="17863" spans="1:9">
      <c r="A17863" s="230"/>
      <c r="B17863" s="230"/>
      <c r="C17863" s="231"/>
      <c r="D17863" s="223"/>
      <c r="E17863" s="227"/>
      <c r="F17863" s="230"/>
      <c r="H17863" s="220"/>
      <c r="I17863" s="223"/>
    </row>
    <row r="17864" spans="1:9">
      <c r="A17864" s="230"/>
      <c r="B17864" s="230"/>
      <c r="C17864" s="231"/>
      <c r="D17864" s="223"/>
      <c r="E17864" s="227"/>
      <c r="F17864" s="230"/>
      <c r="H17864" s="220"/>
      <c r="I17864" s="223"/>
    </row>
    <row r="17865" spans="1:9">
      <c r="A17865" s="230"/>
      <c r="B17865" s="230"/>
      <c r="C17865" s="231"/>
      <c r="D17865" s="223"/>
      <c r="E17865" s="227"/>
      <c r="F17865" s="230"/>
      <c r="H17865" s="220"/>
      <c r="I17865" s="223"/>
    </row>
    <row r="17866" spans="1:9">
      <c r="A17866" s="230"/>
      <c r="B17866" s="230"/>
      <c r="C17866" s="231"/>
      <c r="D17866" s="223"/>
      <c r="E17866" s="227"/>
      <c r="F17866" s="230"/>
      <c r="H17866" s="220"/>
      <c r="I17866" s="223"/>
    </row>
    <row r="17867" spans="1:9">
      <c r="A17867" s="230"/>
      <c r="B17867" s="230"/>
      <c r="C17867" s="231"/>
      <c r="D17867" s="223"/>
      <c r="E17867" s="227"/>
      <c r="F17867" s="230"/>
      <c r="H17867" s="220"/>
      <c r="I17867" s="223"/>
    </row>
    <row r="17868" spans="1:9">
      <c r="A17868" s="230"/>
      <c r="B17868" s="230"/>
      <c r="C17868" s="231"/>
      <c r="D17868" s="223"/>
      <c r="E17868" s="227"/>
      <c r="F17868" s="230"/>
      <c r="H17868" s="220"/>
      <c r="I17868" s="223"/>
    </row>
    <row r="17869" spans="1:9">
      <c r="A17869" s="230"/>
      <c r="B17869" s="230"/>
      <c r="C17869" s="231"/>
      <c r="D17869" s="223"/>
      <c r="E17869" s="227"/>
      <c r="F17869" s="230"/>
      <c r="H17869" s="220"/>
      <c r="I17869" s="223"/>
    </row>
    <row r="17870" spans="1:9">
      <c r="A17870" s="230"/>
      <c r="B17870" s="230"/>
      <c r="C17870" s="231"/>
      <c r="D17870" s="223"/>
      <c r="E17870" s="227"/>
      <c r="F17870" s="230"/>
      <c r="H17870" s="220"/>
      <c r="I17870" s="223"/>
    </row>
    <row r="17871" spans="1:9">
      <c r="A17871" s="230"/>
      <c r="B17871" s="230"/>
      <c r="C17871" s="231"/>
      <c r="D17871" s="223"/>
      <c r="E17871" s="227"/>
      <c r="F17871" s="230"/>
      <c r="H17871" s="220"/>
      <c r="I17871" s="223"/>
    </row>
    <row r="17872" spans="1:9">
      <c r="A17872" s="230"/>
      <c r="B17872" s="230"/>
      <c r="C17872" s="231"/>
      <c r="D17872" s="223"/>
      <c r="E17872" s="227"/>
      <c r="F17872" s="230"/>
      <c r="H17872" s="220"/>
      <c r="I17872" s="223"/>
    </row>
    <row r="17873" spans="1:9">
      <c r="A17873" s="230"/>
      <c r="B17873" s="230"/>
      <c r="C17873" s="231"/>
      <c r="D17873" s="223"/>
      <c r="E17873" s="227"/>
      <c r="F17873" s="230"/>
      <c r="H17873" s="220"/>
      <c r="I17873" s="223"/>
    </row>
    <row r="17874" spans="1:9">
      <c r="A17874" s="230"/>
      <c r="B17874" s="230"/>
      <c r="C17874" s="231"/>
      <c r="D17874" s="223"/>
      <c r="E17874" s="227"/>
      <c r="F17874" s="230"/>
      <c r="H17874" s="220"/>
      <c r="I17874" s="223"/>
    </row>
    <row r="17875" spans="1:9">
      <c r="A17875" s="230"/>
      <c r="B17875" s="230"/>
      <c r="C17875" s="231"/>
      <c r="D17875" s="223"/>
      <c r="E17875" s="227"/>
      <c r="F17875" s="230"/>
      <c r="H17875" s="220"/>
      <c r="I17875" s="223"/>
    </row>
    <row r="17876" spans="1:9">
      <c r="A17876" s="230"/>
      <c r="B17876" s="230"/>
      <c r="C17876" s="231"/>
      <c r="D17876" s="223"/>
      <c r="E17876" s="227"/>
      <c r="F17876" s="230"/>
      <c r="H17876" s="220"/>
      <c r="I17876" s="223"/>
    </row>
    <row r="17877" spans="1:9">
      <c r="A17877" s="230"/>
      <c r="B17877" s="230"/>
      <c r="C17877" s="231"/>
      <c r="D17877" s="223"/>
      <c r="E17877" s="227"/>
      <c r="F17877" s="230"/>
      <c r="H17877" s="220"/>
      <c r="I17877" s="223"/>
    </row>
    <row r="17878" spans="1:9">
      <c r="A17878" s="230"/>
      <c r="B17878" s="230"/>
      <c r="C17878" s="231"/>
      <c r="D17878" s="223"/>
      <c r="E17878" s="227"/>
      <c r="F17878" s="230"/>
      <c r="H17878" s="220"/>
      <c r="I17878" s="223"/>
    </row>
    <row r="17879" spans="1:9">
      <c r="A17879" s="230"/>
      <c r="B17879" s="230"/>
      <c r="C17879" s="231"/>
      <c r="D17879" s="223"/>
      <c r="E17879" s="227"/>
      <c r="F17879" s="230"/>
      <c r="H17879" s="220"/>
      <c r="I17879" s="223"/>
    </row>
    <row r="17880" spans="1:9">
      <c r="A17880" s="230"/>
      <c r="B17880" s="230"/>
      <c r="C17880" s="231"/>
      <c r="D17880" s="223"/>
      <c r="E17880" s="227"/>
      <c r="F17880" s="230"/>
      <c r="H17880" s="220"/>
      <c r="I17880" s="223"/>
    </row>
    <row r="17881" spans="1:9">
      <c r="A17881" s="230"/>
      <c r="B17881" s="230"/>
      <c r="C17881" s="231"/>
      <c r="D17881" s="223"/>
      <c r="E17881" s="227"/>
      <c r="F17881" s="230"/>
      <c r="H17881" s="220"/>
      <c r="I17881" s="223"/>
    </row>
    <row r="17882" spans="1:9">
      <c r="A17882" s="230"/>
      <c r="B17882" s="230"/>
      <c r="C17882" s="231"/>
      <c r="D17882" s="223"/>
      <c r="E17882" s="227"/>
      <c r="F17882" s="230"/>
      <c r="H17882" s="220"/>
      <c r="I17882" s="223"/>
    </row>
    <row r="17883" spans="1:9">
      <c r="A17883" s="230"/>
      <c r="B17883" s="230"/>
      <c r="C17883" s="231"/>
      <c r="D17883" s="223"/>
      <c r="E17883" s="227"/>
      <c r="F17883" s="230"/>
      <c r="H17883" s="220"/>
      <c r="I17883" s="223"/>
    </row>
    <row r="17884" spans="1:9">
      <c r="A17884" s="230"/>
      <c r="B17884" s="230"/>
      <c r="C17884" s="231"/>
      <c r="D17884" s="223"/>
      <c r="E17884" s="227"/>
      <c r="F17884" s="230"/>
      <c r="H17884" s="220"/>
      <c r="I17884" s="223"/>
    </row>
    <row r="17885" spans="1:9">
      <c r="A17885" s="230"/>
      <c r="B17885" s="230"/>
      <c r="C17885" s="231"/>
      <c r="D17885" s="223"/>
      <c r="E17885" s="227"/>
      <c r="F17885" s="230"/>
      <c r="H17885" s="220"/>
      <c r="I17885" s="223"/>
    </row>
    <row r="17886" spans="1:9">
      <c r="A17886" s="230"/>
      <c r="B17886" s="230"/>
      <c r="C17886" s="231"/>
      <c r="D17886" s="223"/>
      <c r="E17886" s="227"/>
      <c r="F17886" s="230"/>
      <c r="H17886" s="220"/>
      <c r="I17886" s="223"/>
    </row>
    <row r="17887" spans="1:9">
      <c r="A17887" s="230"/>
      <c r="B17887" s="230"/>
      <c r="C17887" s="231"/>
      <c r="D17887" s="223"/>
      <c r="E17887" s="227"/>
      <c r="F17887" s="230"/>
      <c r="H17887" s="220"/>
      <c r="I17887" s="223"/>
    </row>
    <row r="17888" spans="1:9">
      <c r="A17888" s="230"/>
      <c r="B17888" s="230"/>
      <c r="C17888" s="231"/>
      <c r="D17888" s="223"/>
      <c r="E17888" s="227"/>
      <c r="F17888" s="230"/>
      <c r="H17888" s="220"/>
      <c r="I17888" s="223"/>
    </row>
    <row r="17889" spans="1:9">
      <c r="A17889" s="230"/>
      <c r="B17889" s="230"/>
      <c r="C17889" s="231"/>
      <c r="D17889" s="223"/>
      <c r="E17889" s="227"/>
      <c r="F17889" s="230"/>
      <c r="H17889" s="220"/>
      <c r="I17889" s="223"/>
    </row>
    <row r="17890" spans="1:9">
      <c r="A17890" s="230"/>
      <c r="B17890" s="230"/>
      <c r="C17890" s="231"/>
      <c r="D17890" s="223"/>
      <c r="E17890" s="227"/>
      <c r="F17890" s="230"/>
      <c r="H17890" s="220"/>
      <c r="I17890" s="223"/>
    </row>
    <row r="17891" spans="1:9">
      <c r="A17891" s="230"/>
      <c r="B17891" s="230"/>
      <c r="C17891" s="231"/>
      <c r="D17891" s="223"/>
      <c r="E17891" s="227"/>
      <c r="F17891" s="230"/>
      <c r="H17891" s="220"/>
      <c r="I17891" s="223"/>
    </row>
    <row r="17892" spans="1:9">
      <c r="A17892" s="230"/>
      <c r="B17892" s="230"/>
      <c r="C17892" s="231"/>
      <c r="D17892" s="223"/>
      <c r="E17892" s="227"/>
      <c r="F17892" s="230"/>
      <c r="H17892" s="220"/>
      <c r="I17892" s="223"/>
    </row>
    <row r="17893" spans="1:9">
      <c r="A17893" s="230"/>
      <c r="B17893" s="230"/>
      <c r="C17893" s="231"/>
      <c r="D17893" s="223"/>
      <c r="E17893" s="227"/>
      <c r="F17893" s="230"/>
      <c r="H17893" s="220"/>
      <c r="I17893" s="223"/>
    </row>
    <row r="17894" spans="1:9">
      <c r="A17894" s="230"/>
      <c r="B17894" s="230"/>
      <c r="C17894" s="231"/>
      <c r="D17894" s="223"/>
      <c r="E17894" s="227"/>
      <c r="F17894" s="230"/>
      <c r="H17894" s="220"/>
      <c r="I17894" s="223"/>
    </row>
    <row r="17895" spans="1:9">
      <c r="A17895" s="230"/>
      <c r="B17895" s="230"/>
      <c r="C17895" s="231"/>
      <c r="D17895" s="223"/>
      <c r="E17895" s="227"/>
      <c r="F17895" s="230"/>
      <c r="H17895" s="220"/>
      <c r="I17895" s="223"/>
    </row>
    <row r="17896" spans="1:9">
      <c r="A17896" s="230"/>
      <c r="B17896" s="230"/>
      <c r="C17896" s="231"/>
      <c r="D17896" s="223"/>
      <c r="E17896" s="227"/>
      <c r="F17896" s="230"/>
      <c r="H17896" s="220"/>
      <c r="I17896" s="223"/>
    </row>
    <row r="17897" spans="1:9">
      <c r="A17897" s="230"/>
      <c r="B17897" s="230"/>
      <c r="C17897" s="231"/>
      <c r="D17897" s="223"/>
      <c r="E17897" s="227"/>
      <c r="F17897" s="230"/>
      <c r="H17897" s="220"/>
      <c r="I17897" s="223"/>
    </row>
    <row r="17898" spans="1:9">
      <c r="A17898" s="230"/>
      <c r="B17898" s="230"/>
      <c r="C17898" s="231"/>
      <c r="D17898" s="223"/>
      <c r="E17898" s="227"/>
      <c r="F17898" s="230"/>
      <c r="H17898" s="220"/>
      <c r="I17898" s="223"/>
    </row>
    <row r="17899" spans="1:9">
      <c r="A17899" s="230"/>
      <c r="B17899" s="230"/>
      <c r="C17899" s="231"/>
      <c r="D17899" s="223"/>
      <c r="E17899" s="227"/>
      <c r="F17899" s="230"/>
      <c r="H17899" s="220"/>
      <c r="I17899" s="223"/>
    </row>
    <row r="17900" spans="1:9">
      <c r="A17900" s="230"/>
      <c r="B17900" s="230"/>
      <c r="C17900" s="231"/>
      <c r="D17900" s="223"/>
      <c r="E17900" s="227"/>
      <c r="F17900" s="230"/>
      <c r="H17900" s="220"/>
      <c r="I17900" s="223"/>
    </row>
    <row r="17901" spans="1:9">
      <c r="A17901" s="230"/>
      <c r="B17901" s="230"/>
      <c r="C17901" s="231"/>
      <c r="D17901" s="223"/>
      <c r="E17901" s="227"/>
      <c r="F17901" s="230"/>
      <c r="H17901" s="220"/>
      <c r="I17901" s="223"/>
    </row>
    <row r="17902" spans="1:9">
      <c r="A17902" s="230"/>
      <c r="B17902" s="230"/>
      <c r="C17902" s="231"/>
      <c r="D17902" s="223"/>
      <c r="E17902" s="227"/>
      <c r="F17902" s="230"/>
      <c r="H17902" s="220"/>
      <c r="I17902" s="223"/>
    </row>
    <row r="17903" spans="1:9">
      <c r="A17903" s="230"/>
      <c r="B17903" s="230"/>
      <c r="C17903" s="231"/>
      <c r="D17903" s="223"/>
      <c r="E17903" s="227"/>
      <c r="F17903" s="230"/>
      <c r="H17903" s="220"/>
      <c r="I17903" s="223"/>
    </row>
    <row r="17904" spans="1:9">
      <c r="A17904" s="230"/>
      <c r="B17904" s="230"/>
      <c r="C17904" s="231"/>
      <c r="D17904" s="223"/>
      <c r="E17904" s="227"/>
      <c r="F17904" s="230"/>
      <c r="H17904" s="220"/>
      <c r="I17904" s="223"/>
    </row>
    <row r="17905" spans="1:9">
      <c r="A17905" s="230"/>
      <c r="B17905" s="230"/>
      <c r="C17905" s="231"/>
      <c r="D17905" s="223"/>
      <c r="E17905" s="227"/>
      <c r="F17905" s="230"/>
      <c r="H17905" s="220"/>
      <c r="I17905" s="223"/>
    </row>
    <row r="17906" spans="1:9">
      <c r="A17906" s="230"/>
      <c r="B17906" s="230"/>
      <c r="C17906" s="231"/>
      <c r="D17906" s="223"/>
      <c r="E17906" s="227"/>
      <c r="F17906" s="230"/>
      <c r="H17906" s="220"/>
      <c r="I17906" s="223"/>
    </row>
    <row r="17907" spans="1:9">
      <c r="A17907" s="230"/>
      <c r="B17907" s="230"/>
      <c r="C17907" s="231"/>
      <c r="D17907" s="223"/>
      <c r="E17907" s="227"/>
      <c r="F17907" s="230"/>
      <c r="H17907" s="220"/>
      <c r="I17907" s="223"/>
    </row>
    <row r="17908" spans="1:9">
      <c r="A17908" s="230"/>
      <c r="B17908" s="230"/>
      <c r="C17908" s="231"/>
      <c r="D17908" s="223"/>
      <c r="E17908" s="227"/>
      <c r="F17908" s="230"/>
      <c r="H17908" s="220"/>
      <c r="I17908" s="223"/>
    </row>
    <row r="17909" spans="1:9">
      <c r="A17909" s="230"/>
      <c r="B17909" s="230"/>
      <c r="C17909" s="231"/>
      <c r="D17909" s="223"/>
      <c r="E17909" s="227"/>
      <c r="F17909" s="230"/>
      <c r="H17909" s="220"/>
      <c r="I17909" s="223"/>
    </row>
    <row r="17910" spans="1:9">
      <c r="A17910" s="230"/>
      <c r="B17910" s="230"/>
      <c r="C17910" s="231"/>
      <c r="D17910" s="223"/>
      <c r="E17910" s="227"/>
      <c r="F17910" s="230"/>
      <c r="H17910" s="220"/>
      <c r="I17910" s="223"/>
    </row>
    <row r="17911" spans="1:9">
      <c r="A17911" s="230"/>
      <c r="B17911" s="230"/>
      <c r="C17911" s="231"/>
      <c r="D17911" s="223"/>
      <c r="E17911" s="227"/>
      <c r="F17911" s="230"/>
      <c r="H17911" s="220"/>
      <c r="I17911" s="223"/>
    </row>
    <row r="17912" spans="1:9">
      <c r="A17912" s="230"/>
      <c r="B17912" s="230"/>
      <c r="C17912" s="231"/>
      <c r="D17912" s="223"/>
      <c r="E17912" s="227"/>
      <c r="F17912" s="230"/>
      <c r="H17912" s="220"/>
      <c r="I17912" s="223"/>
    </row>
    <row r="17913" spans="1:9">
      <c r="A17913" s="230"/>
      <c r="B17913" s="230"/>
      <c r="C17913" s="231"/>
      <c r="D17913" s="223"/>
      <c r="E17913" s="227"/>
      <c r="F17913" s="230"/>
      <c r="H17913" s="220"/>
      <c r="I17913" s="223"/>
    </row>
    <row r="17914" spans="1:9">
      <c r="A17914" s="230"/>
      <c r="B17914" s="230"/>
      <c r="C17914" s="231"/>
      <c r="D17914" s="223"/>
      <c r="E17914" s="227"/>
      <c r="F17914" s="230"/>
      <c r="H17914" s="220"/>
      <c r="I17914" s="223"/>
    </row>
    <row r="17915" spans="1:9">
      <c r="A17915" s="230"/>
      <c r="B17915" s="230"/>
      <c r="C17915" s="231"/>
      <c r="D17915" s="223"/>
      <c r="E17915" s="227"/>
      <c r="F17915" s="230"/>
      <c r="H17915" s="220"/>
      <c r="I17915" s="223"/>
    </row>
    <row r="17916" spans="1:9">
      <c r="A17916" s="230"/>
      <c r="B17916" s="230"/>
      <c r="C17916" s="231"/>
      <c r="D17916" s="223"/>
      <c r="E17916" s="227"/>
      <c r="F17916" s="230"/>
      <c r="H17916" s="220"/>
      <c r="I17916" s="223"/>
    </row>
    <row r="17917" spans="1:9">
      <c r="A17917" s="230"/>
      <c r="B17917" s="230"/>
      <c r="C17917" s="231"/>
      <c r="D17917" s="223"/>
      <c r="E17917" s="227"/>
      <c r="F17917" s="230"/>
      <c r="H17917" s="220"/>
      <c r="I17917" s="223"/>
    </row>
    <row r="17918" spans="1:9">
      <c r="A17918" s="230"/>
      <c r="B17918" s="230"/>
      <c r="C17918" s="231"/>
      <c r="D17918" s="223"/>
      <c r="E17918" s="227"/>
      <c r="F17918" s="230"/>
      <c r="H17918" s="220"/>
      <c r="I17918" s="223"/>
    </row>
    <row r="17919" spans="1:9">
      <c r="A17919" s="230"/>
      <c r="B17919" s="230"/>
      <c r="C17919" s="231"/>
      <c r="D17919" s="223"/>
      <c r="E17919" s="227"/>
      <c r="F17919" s="230"/>
      <c r="H17919" s="220"/>
      <c r="I17919" s="223"/>
    </row>
    <row r="17920" spans="1:9">
      <c r="A17920" s="230"/>
      <c r="B17920" s="230"/>
      <c r="C17920" s="231"/>
      <c r="D17920" s="223"/>
      <c r="E17920" s="227"/>
      <c r="F17920" s="230"/>
      <c r="H17920" s="220"/>
      <c r="I17920" s="223"/>
    </row>
    <row r="17921" spans="1:9">
      <c r="A17921" s="230"/>
      <c r="B17921" s="230"/>
      <c r="C17921" s="231"/>
      <c r="D17921" s="223"/>
      <c r="E17921" s="227"/>
      <c r="F17921" s="230"/>
      <c r="H17921" s="220"/>
      <c r="I17921" s="223"/>
    </row>
    <row r="17922" spans="1:9">
      <c r="A17922" s="230"/>
      <c r="B17922" s="230"/>
      <c r="C17922" s="231"/>
      <c r="D17922" s="223"/>
      <c r="E17922" s="227"/>
      <c r="F17922" s="230"/>
      <c r="H17922" s="220"/>
      <c r="I17922" s="223"/>
    </row>
    <row r="17923" spans="1:9">
      <c r="A17923" s="230"/>
      <c r="B17923" s="230"/>
      <c r="C17923" s="231"/>
      <c r="D17923" s="223"/>
      <c r="E17923" s="227"/>
      <c r="F17923" s="230"/>
      <c r="H17923" s="220"/>
      <c r="I17923" s="223"/>
    </row>
    <row r="17924" spans="1:9">
      <c r="A17924" s="230"/>
      <c r="B17924" s="230"/>
      <c r="C17924" s="231"/>
      <c r="D17924" s="223"/>
      <c r="E17924" s="227"/>
      <c r="F17924" s="230"/>
      <c r="H17924" s="220"/>
      <c r="I17924" s="223"/>
    </row>
    <row r="17925" spans="1:9">
      <c r="A17925" s="230"/>
      <c r="B17925" s="230"/>
      <c r="C17925" s="231"/>
      <c r="D17925" s="223"/>
      <c r="E17925" s="227"/>
      <c r="F17925" s="230"/>
      <c r="H17925" s="220"/>
      <c r="I17925" s="223"/>
    </row>
    <row r="17926" spans="1:9">
      <c r="A17926" s="230"/>
      <c r="B17926" s="230"/>
      <c r="C17926" s="231"/>
      <c r="D17926" s="223"/>
      <c r="E17926" s="227"/>
      <c r="F17926" s="230"/>
      <c r="H17926" s="220"/>
      <c r="I17926" s="223"/>
    </row>
    <row r="17927" spans="1:9">
      <c r="A17927" s="230"/>
      <c r="B17927" s="230"/>
      <c r="C17927" s="231"/>
      <c r="D17927" s="223"/>
      <c r="E17927" s="227"/>
      <c r="F17927" s="230"/>
      <c r="H17927" s="220"/>
      <c r="I17927" s="223"/>
    </row>
    <row r="17928" spans="1:9">
      <c r="A17928" s="230"/>
      <c r="B17928" s="230"/>
      <c r="C17928" s="231"/>
      <c r="D17928" s="223"/>
      <c r="E17928" s="227"/>
      <c r="F17928" s="230"/>
      <c r="H17928" s="220"/>
      <c r="I17928" s="223"/>
    </row>
    <row r="17929" spans="1:9">
      <c r="A17929" s="230"/>
      <c r="B17929" s="230"/>
      <c r="C17929" s="231"/>
      <c r="D17929" s="223"/>
      <c r="E17929" s="227"/>
      <c r="F17929" s="230"/>
      <c r="H17929" s="220"/>
      <c r="I17929" s="223"/>
    </row>
    <row r="17930" spans="1:9">
      <c r="A17930" s="230"/>
      <c r="B17930" s="230"/>
      <c r="C17930" s="231"/>
      <c r="D17930" s="223"/>
      <c r="E17930" s="227"/>
      <c r="F17930" s="230"/>
      <c r="H17930" s="220"/>
      <c r="I17930" s="223"/>
    </row>
    <row r="17931" spans="1:9">
      <c r="A17931" s="230"/>
      <c r="B17931" s="230"/>
      <c r="C17931" s="231"/>
      <c r="D17931" s="223"/>
      <c r="E17931" s="227"/>
      <c r="F17931" s="230"/>
      <c r="H17931" s="220"/>
      <c r="I17931" s="223"/>
    </row>
    <row r="17932" spans="1:9">
      <c r="A17932" s="230"/>
      <c r="B17932" s="230"/>
      <c r="C17932" s="231"/>
      <c r="D17932" s="223"/>
      <c r="E17932" s="227"/>
      <c r="F17932" s="230"/>
      <c r="H17932" s="220"/>
      <c r="I17932" s="223"/>
    </row>
    <row r="17933" spans="1:9">
      <c r="A17933" s="230"/>
      <c r="B17933" s="230"/>
      <c r="C17933" s="231"/>
      <c r="D17933" s="223"/>
      <c r="E17933" s="227"/>
      <c r="F17933" s="230"/>
      <c r="H17933" s="220"/>
      <c r="I17933" s="223"/>
    </row>
    <row r="17934" spans="1:9">
      <c r="A17934" s="230"/>
      <c r="B17934" s="230"/>
      <c r="C17934" s="231"/>
      <c r="D17934" s="223"/>
      <c r="E17934" s="227"/>
      <c r="F17934" s="230"/>
      <c r="H17934" s="220"/>
      <c r="I17934" s="223"/>
    </row>
    <row r="17935" spans="1:9">
      <c r="A17935" s="230"/>
      <c r="B17935" s="230"/>
      <c r="C17935" s="231"/>
      <c r="D17935" s="223"/>
      <c r="E17935" s="227"/>
      <c r="F17935" s="230"/>
      <c r="H17935" s="220"/>
      <c r="I17935" s="223"/>
    </row>
    <row r="17936" spans="1:9">
      <c r="A17936" s="230"/>
      <c r="B17936" s="230"/>
      <c r="C17936" s="231"/>
      <c r="D17936" s="223"/>
      <c r="E17936" s="227"/>
      <c r="F17936" s="230"/>
      <c r="H17936" s="220"/>
      <c r="I17936" s="223"/>
    </row>
    <row r="17937" spans="1:9">
      <c r="A17937" s="230"/>
      <c r="B17937" s="230"/>
      <c r="C17937" s="231"/>
      <c r="D17937" s="223"/>
      <c r="E17937" s="227"/>
      <c r="F17937" s="230"/>
      <c r="H17937" s="220"/>
      <c r="I17937" s="223"/>
    </row>
    <row r="17938" spans="1:9">
      <c r="A17938" s="230"/>
      <c r="B17938" s="230"/>
      <c r="C17938" s="231"/>
      <c r="D17938" s="223"/>
      <c r="E17938" s="227"/>
      <c r="F17938" s="230"/>
      <c r="H17938" s="220"/>
      <c r="I17938" s="223"/>
    </row>
    <row r="17939" spans="1:9">
      <c r="A17939" s="230"/>
      <c r="B17939" s="230"/>
      <c r="C17939" s="231"/>
      <c r="D17939" s="223"/>
      <c r="E17939" s="227"/>
      <c r="F17939" s="230"/>
      <c r="H17939" s="220"/>
      <c r="I17939" s="223"/>
    </row>
    <row r="17940" spans="1:9">
      <c r="A17940" s="230"/>
      <c r="B17940" s="230"/>
      <c r="C17940" s="231"/>
      <c r="D17940" s="223"/>
      <c r="E17940" s="227"/>
      <c r="F17940" s="230"/>
      <c r="H17940" s="220"/>
      <c r="I17940" s="223"/>
    </row>
    <row r="17941" spans="1:9">
      <c r="A17941" s="230"/>
      <c r="B17941" s="230"/>
      <c r="C17941" s="231"/>
      <c r="D17941" s="223"/>
      <c r="E17941" s="227"/>
      <c r="F17941" s="230"/>
      <c r="H17941" s="220"/>
      <c r="I17941" s="223"/>
    </row>
    <row r="17942" spans="1:9">
      <c r="A17942" s="230"/>
      <c r="B17942" s="230"/>
      <c r="C17942" s="231"/>
      <c r="D17942" s="223"/>
      <c r="E17942" s="227"/>
      <c r="F17942" s="230"/>
      <c r="H17942" s="220"/>
      <c r="I17942" s="223"/>
    </row>
    <row r="17943" spans="1:9">
      <c r="A17943" s="230"/>
      <c r="B17943" s="230"/>
      <c r="C17943" s="231"/>
      <c r="D17943" s="223"/>
      <c r="E17943" s="227"/>
      <c r="F17943" s="230"/>
      <c r="H17943" s="220"/>
      <c r="I17943" s="223"/>
    </row>
    <row r="17944" spans="1:9">
      <c r="A17944" s="230"/>
      <c r="B17944" s="230"/>
      <c r="C17944" s="231"/>
      <c r="D17944" s="223"/>
      <c r="E17944" s="227"/>
      <c r="F17944" s="230"/>
      <c r="H17944" s="220"/>
      <c r="I17944" s="223"/>
    </row>
    <row r="17945" spans="1:9">
      <c r="A17945" s="230"/>
      <c r="B17945" s="230"/>
      <c r="C17945" s="231"/>
      <c r="D17945" s="223"/>
      <c r="E17945" s="227"/>
      <c r="F17945" s="230"/>
      <c r="H17945" s="220"/>
      <c r="I17945" s="223"/>
    </row>
    <row r="17946" spans="1:9">
      <c r="A17946" s="230"/>
      <c r="B17946" s="230"/>
      <c r="C17946" s="231"/>
      <c r="D17946" s="223"/>
      <c r="E17946" s="227"/>
      <c r="F17946" s="230"/>
      <c r="H17946" s="220"/>
      <c r="I17946" s="223"/>
    </row>
    <row r="17947" spans="1:9">
      <c r="A17947" s="230"/>
      <c r="B17947" s="230"/>
      <c r="C17947" s="231"/>
      <c r="D17947" s="223"/>
      <c r="E17947" s="227"/>
      <c r="F17947" s="230"/>
      <c r="H17947" s="220"/>
      <c r="I17947" s="223"/>
    </row>
    <row r="17948" spans="1:9">
      <c r="A17948" s="230"/>
      <c r="B17948" s="230"/>
      <c r="C17948" s="231"/>
      <c r="D17948" s="223"/>
      <c r="E17948" s="227"/>
      <c r="F17948" s="230"/>
      <c r="H17948" s="220"/>
      <c r="I17948" s="223"/>
    </row>
    <row r="17949" spans="1:9">
      <c r="A17949" s="230"/>
      <c r="B17949" s="230"/>
      <c r="C17949" s="231"/>
      <c r="D17949" s="223"/>
      <c r="E17949" s="227"/>
      <c r="F17949" s="230"/>
      <c r="H17949" s="220"/>
      <c r="I17949" s="223"/>
    </row>
    <row r="17950" spans="1:9">
      <c r="A17950" s="230"/>
      <c r="B17950" s="230"/>
      <c r="C17950" s="231"/>
      <c r="D17950" s="223"/>
      <c r="E17950" s="227"/>
      <c r="F17950" s="230"/>
      <c r="H17950" s="220"/>
      <c r="I17950" s="223"/>
    </row>
    <row r="17951" spans="1:9">
      <c r="A17951" s="230"/>
      <c r="B17951" s="230"/>
      <c r="C17951" s="231"/>
      <c r="D17951" s="223"/>
      <c r="E17951" s="227"/>
      <c r="F17951" s="230"/>
      <c r="H17951" s="220"/>
      <c r="I17951" s="223"/>
    </row>
    <row r="17952" spans="1:9">
      <c r="A17952" s="230"/>
      <c r="B17952" s="230"/>
      <c r="C17952" s="231"/>
      <c r="D17952" s="223"/>
      <c r="E17952" s="227"/>
      <c r="F17952" s="230"/>
      <c r="H17952" s="220"/>
      <c r="I17952" s="223"/>
    </row>
    <row r="17953" spans="1:9">
      <c r="A17953" s="230"/>
      <c r="B17953" s="230"/>
      <c r="C17953" s="231"/>
      <c r="D17953" s="223"/>
      <c r="E17953" s="227"/>
      <c r="F17953" s="230"/>
      <c r="H17953" s="220"/>
      <c r="I17953" s="223"/>
    </row>
    <row r="17954" spans="1:9">
      <c r="A17954" s="230"/>
      <c r="B17954" s="230"/>
      <c r="C17954" s="231"/>
      <c r="D17954" s="223"/>
      <c r="E17954" s="227"/>
      <c r="F17954" s="230"/>
      <c r="H17954" s="220"/>
      <c r="I17954" s="223"/>
    </row>
    <row r="17955" spans="1:9">
      <c r="A17955" s="230"/>
      <c r="B17955" s="230"/>
      <c r="C17955" s="231"/>
      <c r="D17955" s="223"/>
      <c r="E17955" s="227"/>
      <c r="F17955" s="230"/>
      <c r="H17955" s="220"/>
      <c r="I17955" s="223"/>
    </row>
    <row r="17956" spans="1:9">
      <c r="A17956" s="230"/>
      <c r="B17956" s="230"/>
      <c r="C17956" s="231"/>
      <c r="D17956" s="223"/>
      <c r="E17956" s="227"/>
      <c r="F17956" s="230"/>
      <c r="H17956" s="220"/>
      <c r="I17956" s="223"/>
    </row>
    <row r="17957" spans="1:9">
      <c r="A17957" s="230"/>
      <c r="B17957" s="230"/>
      <c r="C17957" s="231"/>
      <c r="D17957" s="223"/>
      <c r="E17957" s="227"/>
      <c r="F17957" s="230"/>
      <c r="H17957" s="220"/>
      <c r="I17957" s="223"/>
    </row>
    <row r="17958" spans="1:9">
      <c r="A17958" s="230"/>
      <c r="B17958" s="230"/>
      <c r="C17958" s="231"/>
      <c r="D17958" s="223"/>
      <c r="E17958" s="227"/>
      <c r="F17958" s="230"/>
      <c r="H17958" s="220"/>
      <c r="I17958" s="223"/>
    </row>
    <row r="17959" spans="1:9">
      <c r="A17959" s="230"/>
      <c r="B17959" s="230"/>
      <c r="C17959" s="231"/>
      <c r="D17959" s="223"/>
      <c r="E17959" s="227"/>
      <c r="F17959" s="230"/>
      <c r="H17959" s="220"/>
      <c r="I17959" s="223"/>
    </row>
    <row r="17960" spans="1:9">
      <c r="A17960" s="230"/>
      <c r="B17960" s="230"/>
      <c r="C17960" s="231"/>
      <c r="D17960" s="223"/>
      <c r="E17960" s="227"/>
      <c r="F17960" s="230"/>
      <c r="H17960" s="220"/>
      <c r="I17960" s="223"/>
    </row>
    <row r="17961" spans="1:9">
      <c r="A17961" s="230"/>
      <c r="B17961" s="230"/>
      <c r="C17961" s="231"/>
      <c r="D17961" s="223"/>
      <c r="E17961" s="227"/>
      <c r="F17961" s="230"/>
      <c r="H17961" s="220"/>
      <c r="I17961" s="223"/>
    </row>
    <row r="17962" spans="1:9">
      <c r="A17962" s="230"/>
      <c r="B17962" s="230"/>
      <c r="C17962" s="231"/>
      <c r="D17962" s="223"/>
      <c r="E17962" s="227"/>
      <c r="F17962" s="230"/>
      <c r="H17962" s="220"/>
      <c r="I17962" s="223"/>
    </row>
    <row r="17963" spans="1:9">
      <c r="A17963" s="230"/>
      <c r="B17963" s="230"/>
      <c r="C17963" s="231"/>
      <c r="D17963" s="223"/>
      <c r="E17963" s="227"/>
      <c r="F17963" s="230"/>
      <c r="H17963" s="220"/>
      <c r="I17963" s="223"/>
    </row>
    <row r="17964" spans="1:9">
      <c r="A17964" s="230"/>
      <c r="B17964" s="230"/>
      <c r="C17964" s="231"/>
      <c r="D17964" s="223"/>
      <c r="E17964" s="227"/>
      <c r="F17964" s="230"/>
      <c r="H17964" s="220"/>
      <c r="I17964" s="223"/>
    </row>
    <row r="17965" spans="1:9">
      <c r="A17965" s="230"/>
      <c r="B17965" s="230"/>
      <c r="C17965" s="231"/>
      <c r="D17965" s="223"/>
      <c r="E17965" s="227"/>
      <c r="F17965" s="230"/>
      <c r="H17965" s="220"/>
      <c r="I17965" s="223"/>
    </row>
    <row r="17966" spans="1:9">
      <c r="A17966" s="230"/>
      <c r="B17966" s="230"/>
      <c r="C17966" s="231"/>
      <c r="D17966" s="223"/>
      <c r="E17966" s="227"/>
      <c r="F17966" s="230"/>
      <c r="H17966" s="220"/>
      <c r="I17966" s="223"/>
    </row>
    <row r="17967" spans="1:9">
      <c r="A17967" s="230"/>
      <c r="B17967" s="230"/>
      <c r="C17967" s="231"/>
      <c r="D17967" s="223"/>
      <c r="E17967" s="227"/>
      <c r="F17967" s="230"/>
      <c r="H17967" s="220"/>
      <c r="I17967" s="223"/>
    </row>
    <row r="17968" spans="1:9">
      <c r="A17968" s="230"/>
      <c r="B17968" s="230"/>
      <c r="C17968" s="231"/>
      <c r="D17968" s="223"/>
      <c r="E17968" s="227"/>
      <c r="F17968" s="230"/>
      <c r="H17968" s="220"/>
      <c r="I17968" s="223"/>
    </row>
    <row r="17969" spans="1:9">
      <c r="A17969" s="230"/>
      <c r="B17969" s="230"/>
      <c r="C17969" s="231"/>
      <c r="D17969" s="223"/>
      <c r="E17969" s="227"/>
      <c r="F17969" s="230"/>
      <c r="H17969" s="220"/>
      <c r="I17969" s="223"/>
    </row>
    <row r="17970" spans="1:9">
      <c r="A17970" s="230"/>
      <c r="B17970" s="230"/>
      <c r="C17970" s="231"/>
      <c r="D17970" s="223"/>
      <c r="E17970" s="227"/>
      <c r="F17970" s="230"/>
      <c r="H17970" s="220"/>
      <c r="I17970" s="223"/>
    </row>
    <row r="17971" spans="1:9">
      <c r="A17971" s="230"/>
      <c r="B17971" s="230"/>
      <c r="C17971" s="231"/>
      <c r="D17971" s="223"/>
      <c r="E17971" s="227"/>
      <c r="F17971" s="230"/>
      <c r="H17971" s="220"/>
      <c r="I17971" s="223"/>
    </row>
    <row r="17972" spans="1:9">
      <c r="A17972" s="230"/>
      <c r="B17972" s="230"/>
      <c r="C17972" s="231"/>
      <c r="D17972" s="223"/>
      <c r="E17972" s="227"/>
      <c r="F17972" s="230"/>
      <c r="H17972" s="220"/>
      <c r="I17972" s="223"/>
    </row>
    <row r="17973" spans="1:9">
      <c r="A17973" s="230"/>
      <c r="B17973" s="230"/>
      <c r="C17973" s="231"/>
      <c r="D17973" s="223"/>
      <c r="E17973" s="227"/>
      <c r="F17973" s="230"/>
      <c r="H17973" s="220"/>
      <c r="I17973" s="223"/>
    </row>
    <row r="17974" spans="1:9">
      <c r="A17974" s="230"/>
      <c r="B17974" s="230"/>
      <c r="C17974" s="231"/>
      <c r="D17974" s="223"/>
      <c r="E17974" s="227"/>
      <c r="F17974" s="230"/>
      <c r="H17974" s="220"/>
      <c r="I17974" s="223"/>
    </row>
    <row r="17975" spans="1:9">
      <c r="A17975" s="230"/>
      <c r="B17975" s="230"/>
      <c r="C17975" s="231"/>
      <c r="D17975" s="223"/>
      <c r="E17975" s="227"/>
      <c r="F17975" s="230"/>
      <c r="H17975" s="220"/>
      <c r="I17975" s="223"/>
    </row>
    <row r="17976" spans="1:9">
      <c r="A17976" s="230"/>
      <c r="B17976" s="230"/>
      <c r="C17976" s="231"/>
      <c r="D17976" s="223"/>
      <c r="E17976" s="227"/>
      <c r="F17976" s="230"/>
      <c r="H17976" s="220"/>
      <c r="I17976" s="223"/>
    </row>
    <row r="17977" spans="1:9">
      <c r="A17977" s="230"/>
      <c r="B17977" s="230"/>
      <c r="C17977" s="231"/>
      <c r="D17977" s="223"/>
      <c r="E17977" s="227"/>
      <c r="F17977" s="230"/>
      <c r="H17977" s="220"/>
      <c r="I17977" s="223"/>
    </row>
    <row r="17978" spans="1:9">
      <c r="A17978" s="230"/>
      <c r="B17978" s="230"/>
      <c r="C17978" s="231"/>
      <c r="D17978" s="223"/>
      <c r="E17978" s="227"/>
      <c r="F17978" s="230"/>
      <c r="H17978" s="220"/>
      <c r="I17978" s="223"/>
    </row>
    <row r="17979" spans="1:9">
      <c r="A17979" s="230"/>
      <c r="B17979" s="230"/>
      <c r="C17979" s="231"/>
      <c r="D17979" s="223"/>
      <c r="E17979" s="227"/>
      <c r="F17979" s="230"/>
      <c r="H17979" s="220"/>
      <c r="I17979" s="223"/>
    </row>
    <row r="17980" spans="1:9">
      <c r="A17980" s="230"/>
      <c r="B17980" s="230"/>
      <c r="C17980" s="231"/>
      <c r="D17980" s="223"/>
      <c r="E17980" s="227"/>
      <c r="F17980" s="230"/>
      <c r="H17980" s="220"/>
      <c r="I17980" s="223"/>
    </row>
    <row r="17981" spans="1:9">
      <c r="A17981" s="230"/>
      <c r="B17981" s="230"/>
      <c r="C17981" s="231"/>
      <c r="D17981" s="223"/>
      <c r="E17981" s="227"/>
      <c r="F17981" s="230"/>
      <c r="H17981" s="220"/>
      <c r="I17981" s="223"/>
    </row>
    <row r="17982" spans="1:9">
      <c r="A17982" s="230"/>
      <c r="B17982" s="230"/>
      <c r="C17982" s="231"/>
      <c r="D17982" s="223"/>
      <c r="E17982" s="227"/>
      <c r="F17982" s="230"/>
      <c r="H17982" s="220"/>
      <c r="I17982" s="223"/>
    </row>
    <row r="17983" spans="1:9">
      <c r="A17983" s="230"/>
      <c r="B17983" s="230"/>
      <c r="C17983" s="231"/>
      <c r="D17983" s="223"/>
      <c r="E17983" s="227"/>
      <c r="F17983" s="230"/>
      <c r="H17983" s="220"/>
      <c r="I17983" s="223"/>
    </row>
    <row r="17984" spans="1:9">
      <c r="A17984" s="230"/>
      <c r="B17984" s="230"/>
      <c r="C17984" s="231"/>
      <c r="D17984" s="223"/>
      <c r="E17984" s="227"/>
      <c r="F17984" s="230"/>
      <c r="H17984" s="220"/>
      <c r="I17984" s="223"/>
    </row>
    <row r="17985" spans="1:9">
      <c r="A17985" s="230"/>
      <c r="B17985" s="230"/>
      <c r="C17985" s="231"/>
      <c r="D17985" s="223"/>
      <c r="E17985" s="227"/>
      <c r="F17985" s="230"/>
      <c r="H17985" s="220"/>
      <c r="I17985" s="223"/>
    </row>
    <row r="17986" spans="1:9">
      <c r="A17986" s="230"/>
      <c r="B17986" s="230"/>
      <c r="C17986" s="231"/>
      <c r="D17986" s="223"/>
      <c r="E17986" s="227"/>
      <c r="F17986" s="230"/>
      <c r="H17986" s="220"/>
      <c r="I17986" s="223"/>
    </row>
    <row r="17987" spans="1:9">
      <c r="A17987" s="230"/>
      <c r="B17987" s="230"/>
      <c r="C17987" s="231"/>
      <c r="D17987" s="223"/>
      <c r="E17987" s="227"/>
      <c r="F17987" s="230"/>
      <c r="H17987" s="220"/>
      <c r="I17987" s="223"/>
    </row>
    <row r="17988" spans="1:9">
      <c r="A17988" s="230"/>
      <c r="B17988" s="230"/>
      <c r="C17988" s="231"/>
      <c r="D17988" s="223"/>
      <c r="E17988" s="227"/>
      <c r="F17988" s="230"/>
      <c r="H17988" s="220"/>
      <c r="I17988" s="223"/>
    </row>
    <row r="17989" spans="1:9">
      <c r="A17989" s="230"/>
      <c r="B17989" s="230"/>
      <c r="C17989" s="231"/>
      <c r="D17989" s="223"/>
      <c r="E17989" s="227"/>
      <c r="F17989" s="230"/>
      <c r="H17989" s="220"/>
      <c r="I17989" s="223"/>
    </row>
    <row r="17990" spans="1:9">
      <c r="A17990" s="230"/>
      <c r="B17990" s="230"/>
      <c r="C17990" s="231"/>
      <c r="D17990" s="223"/>
      <c r="E17990" s="227"/>
      <c r="F17990" s="230"/>
      <c r="H17990" s="220"/>
      <c r="I17990" s="223"/>
    </row>
    <row r="17991" spans="1:9">
      <c r="A17991" s="230"/>
      <c r="B17991" s="230"/>
      <c r="C17991" s="231"/>
      <c r="D17991" s="223"/>
      <c r="E17991" s="227"/>
      <c r="F17991" s="230"/>
      <c r="H17991" s="220"/>
      <c r="I17991" s="223"/>
    </row>
    <row r="17992" spans="1:9">
      <c r="A17992" s="230"/>
      <c r="B17992" s="230"/>
      <c r="C17992" s="231"/>
      <c r="D17992" s="223"/>
      <c r="E17992" s="227"/>
      <c r="F17992" s="230"/>
      <c r="H17992" s="220"/>
      <c r="I17992" s="223"/>
    </row>
    <row r="17993" spans="1:9">
      <c r="A17993" s="230"/>
      <c r="B17993" s="230"/>
      <c r="C17993" s="231"/>
      <c r="D17993" s="223"/>
      <c r="E17993" s="227"/>
      <c r="F17993" s="230"/>
      <c r="H17993" s="220"/>
      <c r="I17993" s="223"/>
    </row>
    <row r="17994" spans="1:9">
      <c r="A17994" s="230"/>
      <c r="B17994" s="230"/>
      <c r="C17994" s="231"/>
      <c r="D17994" s="223"/>
      <c r="E17994" s="227"/>
      <c r="F17994" s="230"/>
      <c r="H17994" s="220"/>
      <c r="I17994" s="223"/>
    </row>
    <row r="17995" spans="1:9">
      <c r="A17995" s="230"/>
      <c r="B17995" s="230"/>
      <c r="C17995" s="231"/>
      <c r="D17995" s="223"/>
      <c r="E17995" s="227"/>
      <c r="F17995" s="230"/>
      <c r="H17995" s="220"/>
      <c r="I17995" s="223"/>
    </row>
    <row r="17996" spans="1:9">
      <c r="A17996" s="230"/>
      <c r="B17996" s="230"/>
      <c r="C17996" s="231"/>
      <c r="D17996" s="223"/>
      <c r="E17996" s="227"/>
      <c r="F17996" s="230"/>
      <c r="H17996" s="220"/>
      <c r="I17996" s="223"/>
    </row>
    <row r="17997" spans="1:9">
      <c r="A17997" s="230"/>
      <c r="B17997" s="230"/>
      <c r="C17997" s="231"/>
      <c r="D17997" s="223"/>
      <c r="E17997" s="227"/>
      <c r="F17997" s="230"/>
      <c r="H17997" s="220"/>
      <c r="I17997" s="223"/>
    </row>
    <row r="17998" spans="1:9">
      <c r="A17998" s="230"/>
      <c r="B17998" s="230"/>
      <c r="C17998" s="231"/>
      <c r="D17998" s="223"/>
      <c r="E17998" s="227"/>
      <c r="F17998" s="230"/>
      <c r="H17998" s="220"/>
      <c r="I17998" s="223"/>
    </row>
    <row r="17999" spans="1:9">
      <c r="A17999" s="230"/>
      <c r="B17999" s="230"/>
      <c r="C17999" s="231"/>
      <c r="D17999" s="223"/>
      <c r="E17999" s="227"/>
      <c r="F17999" s="230"/>
      <c r="H17999" s="220"/>
      <c r="I17999" s="223"/>
    </row>
    <row r="18000" spans="1:9">
      <c r="A18000" s="230"/>
      <c r="B18000" s="230"/>
      <c r="C18000" s="231"/>
      <c r="D18000" s="223"/>
      <c r="E18000" s="227"/>
      <c r="F18000" s="230"/>
      <c r="H18000" s="220"/>
      <c r="I18000" s="223"/>
    </row>
    <row r="18001" spans="1:9">
      <c r="A18001" s="230"/>
      <c r="B18001" s="230"/>
      <c r="C18001" s="231"/>
      <c r="D18001" s="223"/>
      <c r="E18001" s="227"/>
      <c r="F18001" s="230"/>
      <c r="H18001" s="220"/>
      <c r="I18001" s="223"/>
    </row>
    <row r="18002" spans="1:9">
      <c r="A18002" s="230"/>
      <c r="B18002" s="230"/>
      <c r="C18002" s="231"/>
      <c r="D18002" s="223"/>
      <c r="E18002" s="227"/>
      <c r="F18002" s="230"/>
      <c r="H18002" s="220"/>
      <c r="I18002" s="223"/>
    </row>
    <row r="18003" spans="1:9">
      <c r="A18003" s="230"/>
      <c r="B18003" s="230"/>
      <c r="C18003" s="231"/>
      <c r="D18003" s="223"/>
      <c r="E18003" s="227"/>
      <c r="F18003" s="230"/>
      <c r="H18003" s="220"/>
      <c r="I18003" s="223"/>
    </row>
    <row r="18004" spans="1:9">
      <c r="A18004" s="230"/>
      <c r="B18004" s="230"/>
      <c r="C18004" s="231"/>
      <c r="D18004" s="223"/>
      <c r="E18004" s="227"/>
      <c r="F18004" s="230"/>
      <c r="H18004" s="220"/>
      <c r="I18004" s="223"/>
    </row>
    <row r="18005" spans="1:9">
      <c r="A18005" s="230"/>
      <c r="B18005" s="230"/>
      <c r="C18005" s="231"/>
      <c r="D18005" s="223"/>
      <c r="E18005" s="227"/>
      <c r="F18005" s="230"/>
      <c r="H18005" s="220"/>
      <c r="I18005" s="223"/>
    </row>
    <row r="18006" spans="1:9">
      <c r="A18006" s="230"/>
      <c r="B18006" s="230"/>
      <c r="C18006" s="231"/>
      <c r="D18006" s="223"/>
      <c r="E18006" s="227"/>
      <c r="F18006" s="230"/>
      <c r="H18006" s="220"/>
      <c r="I18006" s="223"/>
    </row>
    <row r="18007" spans="1:9">
      <c r="A18007" s="230"/>
      <c r="B18007" s="230"/>
      <c r="C18007" s="231"/>
      <c r="D18007" s="223"/>
      <c r="E18007" s="227"/>
      <c r="F18007" s="230"/>
      <c r="H18007" s="220"/>
      <c r="I18007" s="223"/>
    </row>
    <row r="18008" spans="1:9">
      <c r="A18008" s="230"/>
      <c r="B18008" s="230"/>
      <c r="C18008" s="231"/>
      <c r="D18008" s="223"/>
      <c r="E18008" s="227"/>
      <c r="F18008" s="230"/>
      <c r="H18008" s="220"/>
      <c r="I18008" s="223"/>
    </row>
    <row r="18009" spans="1:9">
      <c r="A18009" s="230"/>
      <c r="B18009" s="230"/>
      <c r="C18009" s="231"/>
      <c r="D18009" s="223"/>
      <c r="E18009" s="227"/>
      <c r="F18009" s="230"/>
      <c r="H18009" s="220"/>
      <c r="I18009" s="223"/>
    </row>
    <row r="18010" spans="1:9">
      <c r="A18010" s="230"/>
      <c r="B18010" s="230"/>
      <c r="C18010" s="231"/>
      <c r="D18010" s="223"/>
      <c r="E18010" s="227"/>
      <c r="F18010" s="230"/>
      <c r="H18010" s="220"/>
      <c r="I18010" s="223"/>
    </row>
    <row r="18011" spans="1:9">
      <c r="A18011" s="230"/>
      <c r="B18011" s="230"/>
      <c r="C18011" s="231"/>
      <c r="D18011" s="223"/>
      <c r="E18011" s="227"/>
      <c r="F18011" s="230"/>
      <c r="H18011" s="220"/>
      <c r="I18011" s="223"/>
    </row>
    <row r="18012" spans="1:9">
      <c r="A18012" s="230"/>
      <c r="B18012" s="230"/>
      <c r="C18012" s="231"/>
      <c r="D18012" s="223"/>
      <c r="E18012" s="227"/>
      <c r="F18012" s="230"/>
      <c r="H18012" s="220"/>
      <c r="I18012" s="223"/>
    </row>
    <row r="18013" spans="1:9">
      <c r="A18013" s="230"/>
      <c r="B18013" s="230"/>
      <c r="C18013" s="231"/>
      <c r="D18013" s="223"/>
      <c r="E18013" s="227"/>
      <c r="F18013" s="230"/>
      <c r="H18013" s="220"/>
      <c r="I18013" s="223"/>
    </row>
    <row r="18014" spans="1:9">
      <c r="A18014" s="230"/>
      <c r="B18014" s="230"/>
      <c r="C18014" s="231"/>
      <c r="D18014" s="223"/>
      <c r="E18014" s="227"/>
      <c r="F18014" s="230"/>
      <c r="H18014" s="220"/>
      <c r="I18014" s="223"/>
    </row>
    <row r="18015" spans="1:9">
      <c r="A18015" s="230"/>
      <c r="B18015" s="230"/>
      <c r="C18015" s="231"/>
      <c r="D18015" s="223"/>
      <c r="E18015" s="227"/>
      <c r="F18015" s="230"/>
      <c r="H18015" s="220"/>
      <c r="I18015" s="223"/>
    </row>
    <row r="18016" spans="1:9">
      <c r="A18016" s="230"/>
      <c r="B18016" s="230"/>
      <c r="C18016" s="231"/>
      <c r="D18016" s="223"/>
      <c r="E18016" s="227"/>
      <c r="F18016" s="230"/>
      <c r="H18016" s="220"/>
      <c r="I18016" s="223"/>
    </row>
    <row r="18017" spans="1:9">
      <c r="A18017" s="230"/>
      <c r="B18017" s="230"/>
      <c r="C18017" s="231"/>
      <c r="D18017" s="223"/>
      <c r="E18017" s="227"/>
      <c r="F18017" s="230"/>
      <c r="H18017" s="220"/>
      <c r="I18017" s="223"/>
    </row>
    <row r="18018" spans="1:9">
      <c r="A18018" s="230"/>
      <c r="B18018" s="230"/>
      <c r="C18018" s="231"/>
      <c r="D18018" s="223"/>
      <c r="E18018" s="227"/>
      <c r="F18018" s="230"/>
      <c r="H18018" s="220"/>
      <c r="I18018" s="223"/>
    </row>
    <row r="18019" spans="1:9">
      <c r="A18019" s="230"/>
      <c r="B18019" s="230"/>
      <c r="C18019" s="231"/>
      <c r="D18019" s="223"/>
      <c r="E18019" s="227"/>
      <c r="F18019" s="230"/>
      <c r="H18019" s="220"/>
      <c r="I18019" s="223"/>
    </row>
    <row r="18020" spans="1:9">
      <c r="A18020" s="230"/>
      <c r="B18020" s="230"/>
      <c r="C18020" s="231"/>
      <c r="D18020" s="223"/>
      <c r="E18020" s="227"/>
      <c r="F18020" s="230"/>
      <c r="H18020" s="220"/>
      <c r="I18020" s="223"/>
    </row>
    <row r="18021" spans="1:9">
      <c r="A18021" s="230"/>
      <c r="B18021" s="230"/>
      <c r="C18021" s="231"/>
      <c r="D18021" s="223"/>
      <c r="E18021" s="227"/>
      <c r="F18021" s="230"/>
      <c r="H18021" s="220"/>
      <c r="I18021" s="223"/>
    </row>
    <row r="18022" spans="1:9">
      <c r="A18022" s="230"/>
      <c r="B18022" s="230"/>
      <c r="C18022" s="231"/>
      <c r="D18022" s="223"/>
      <c r="E18022" s="227"/>
      <c r="F18022" s="230"/>
      <c r="H18022" s="220"/>
      <c r="I18022" s="223"/>
    </row>
    <row r="18023" spans="1:9">
      <c r="A18023" s="230"/>
      <c r="B18023" s="230"/>
      <c r="C18023" s="231"/>
      <c r="D18023" s="223"/>
      <c r="E18023" s="227"/>
      <c r="F18023" s="230"/>
      <c r="H18023" s="220"/>
      <c r="I18023" s="223"/>
    </row>
    <row r="18024" spans="1:9">
      <c r="A18024" s="230"/>
      <c r="B18024" s="230"/>
      <c r="C18024" s="231"/>
      <c r="D18024" s="223"/>
      <c r="E18024" s="227"/>
      <c r="F18024" s="230"/>
      <c r="H18024" s="220"/>
      <c r="I18024" s="223"/>
    </row>
    <row r="18025" spans="1:9">
      <c r="A18025" s="230"/>
      <c r="B18025" s="230"/>
      <c r="C18025" s="231"/>
      <c r="D18025" s="223"/>
      <c r="E18025" s="227"/>
      <c r="F18025" s="230"/>
      <c r="H18025" s="220"/>
      <c r="I18025" s="223"/>
    </row>
    <row r="18026" spans="1:9">
      <c r="A18026" s="230"/>
      <c r="B18026" s="230"/>
      <c r="C18026" s="231"/>
      <c r="D18026" s="223"/>
      <c r="E18026" s="227"/>
      <c r="F18026" s="230"/>
      <c r="H18026" s="220"/>
      <c r="I18026" s="223"/>
    </row>
    <row r="18027" spans="1:9">
      <c r="A18027" s="230"/>
      <c r="B18027" s="230"/>
      <c r="C18027" s="231"/>
      <c r="D18027" s="223"/>
      <c r="E18027" s="227"/>
      <c r="F18027" s="230"/>
      <c r="H18027" s="220"/>
      <c r="I18027" s="223"/>
    </row>
    <row r="18028" spans="1:9">
      <c r="A18028" s="230"/>
      <c r="B18028" s="230"/>
      <c r="C18028" s="231"/>
      <c r="D18028" s="223"/>
      <c r="E18028" s="227"/>
      <c r="F18028" s="230"/>
      <c r="H18028" s="220"/>
      <c r="I18028" s="223"/>
    </row>
    <row r="18029" spans="1:9">
      <c r="A18029" s="230"/>
      <c r="B18029" s="230"/>
      <c r="C18029" s="231"/>
      <c r="D18029" s="223"/>
      <c r="E18029" s="227"/>
      <c r="F18029" s="230"/>
      <c r="H18029" s="220"/>
      <c r="I18029" s="223"/>
    </row>
    <row r="18030" spans="1:9">
      <c r="A18030" s="230"/>
      <c r="B18030" s="230"/>
      <c r="C18030" s="231"/>
      <c r="D18030" s="223"/>
      <c r="E18030" s="227"/>
      <c r="F18030" s="230"/>
      <c r="H18030" s="220"/>
      <c r="I18030" s="223"/>
    </row>
    <row r="18031" spans="1:9">
      <c r="A18031" s="230"/>
      <c r="B18031" s="230"/>
      <c r="C18031" s="231"/>
      <c r="D18031" s="223"/>
      <c r="E18031" s="227"/>
      <c r="F18031" s="230"/>
      <c r="H18031" s="220"/>
      <c r="I18031" s="223"/>
    </row>
    <row r="18032" spans="1:9">
      <c r="A18032" s="230"/>
      <c r="B18032" s="230"/>
      <c r="C18032" s="231"/>
      <c r="D18032" s="223"/>
      <c r="E18032" s="227"/>
      <c r="F18032" s="230"/>
      <c r="H18032" s="220"/>
      <c r="I18032" s="223"/>
    </row>
    <row r="18033" spans="1:9">
      <c r="A18033" s="230"/>
      <c r="B18033" s="230"/>
      <c r="C18033" s="231"/>
      <c r="D18033" s="223"/>
      <c r="E18033" s="227"/>
      <c r="F18033" s="230"/>
      <c r="H18033" s="220"/>
      <c r="I18033" s="223"/>
    </row>
    <row r="18034" spans="1:9">
      <c r="A18034" s="230"/>
      <c r="B18034" s="230"/>
      <c r="C18034" s="231"/>
      <c r="D18034" s="223"/>
      <c r="E18034" s="227"/>
      <c r="F18034" s="230"/>
      <c r="H18034" s="220"/>
      <c r="I18034" s="223"/>
    </row>
    <row r="18035" spans="1:9">
      <c r="A18035" s="230"/>
      <c r="B18035" s="230"/>
      <c r="C18035" s="231"/>
      <c r="D18035" s="223"/>
      <c r="E18035" s="227"/>
      <c r="F18035" s="230"/>
      <c r="H18035" s="220"/>
      <c r="I18035" s="223"/>
    </row>
    <row r="18036" spans="1:9">
      <c r="A18036" s="230"/>
      <c r="B18036" s="230"/>
      <c r="C18036" s="231"/>
      <c r="D18036" s="223"/>
      <c r="E18036" s="227"/>
      <c r="F18036" s="230"/>
      <c r="H18036" s="220"/>
      <c r="I18036" s="223"/>
    </row>
    <row r="18037" spans="1:9">
      <c r="A18037" s="230"/>
      <c r="B18037" s="230"/>
      <c r="C18037" s="231"/>
      <c r="D18037" s="223"/>
      <c r="E18037" s="227"/>
      <c r="F18037" s="230"/>
      <c r="H18037" s="220"/>
      <c r="I18037" s="223"/>
    </row>
    <row r="18038" spans="1:9">
      <c r="A18038" s="230"/>
      <c r="B18038" s="230"/>
      <c r="C18038" s="231"/>
      <c r="D18038" s="223"/>
      <c r="E18038" s="227"/>
      <c r="F18038" s="230"/>
      <c r="H18038" s="220"/>
      <c r="I18038" s="223"/>
    </row>
    <row r="18039" spans="1:9">
      <c r="A18039" s="230"/>
      <c r="B18039" s="230"/>
      <c r="C18039" s="231"/>
      <c r="D18039" s="223"/>
      <c r="E18039" s="227"/>
      <c r="F18039" s="230"/>
      <c r="H18039" s="220"/>
      <c r="I18039" s="223"/>
    </row>
    <row r="18040" spans="1:9">
      <c r="A18040" s="230"/>
      <c r="B18040" s="230"/>
      <c r="C18040" s="231"/>
      <c r="D18040" s="223"/>
      <c r="E18040" s="227"/>
      <c r="F18040" s="230"/>
      <c r="H18040" s="220"/>
      <c r="I18040" s="223"/>
    </row>
    <row r="18041" spans="1:9">
      <c r="A18041" s="230"/>
      <c r="B18041" s="230"/>
      <c r="C18041" s="231"/>
      <c r="D18041" s="223"/>
      <c r="E18041" s="227"/>
      <c r="F18041" s="230"/>
      <c r="H18041" s="220"/>
      <c r="I18041" s="223"/>
    </row>
    <row r="18042" spans="1:9">
      <c r="A18042" s="230"/>
      <c r="B18042" s="230"/>
      <c r="C18042" s="231"/>
      <c r="D18042" s="223"/>
      <c r="E18042" s="227"/>
      <c r="F18042" s="230"/>
      <c r="H18042" s="220"/>
      <c r="I18042" s="223"/>
    </row>
    <row r="18043" spans="1:9">
      <c r="A18043" s="230"/>
      <c r="B18043" s="230"/>
      <c r="C18043" s="231"/>
      <c r="D18043" s="223"/>
      <c r="E18043" s="227"/>
      <c r="F18043" s="230"/>
      <c r="H18043" s="220"/>
      <c r="I18043" s="223"/>
    </row>
    <row r="18044" spans="1:9">
      <c r="A18044" s="230"/>
      <c r="B18044" s="230"/>
      <c r="C18044" s="231"/>
      <c r="D18044" s="223"/>
      <c r="E18044" s="227"/>
      <c r="F18044" s="230"/>
      <c r="H18044" s="220"/>
      <c r="I18044" s="223"/>
    </row>
    <row r="18045" spans="1:9">
      <c r="A18045" s="230"/>
      <c r="B18045" s="230"/>
      <c r="C18045" s="231"/>
      <c r="D18045" s="223"/>
      <c r="E18045" s="227"/>
      <c r="F18045" s="230"/>
      <c r="H18045" s="220"/>
      <c r="I18045" s="223"/>
    </row>
    <row r="18046" spans="1:9">
      <c r="A18046" s="230"/>
      <c r="B18046" s="230"/>
      <c r="C18046" s="231"/>
      <c r="D18046" s="223"/>
      <c r="E18046" s="227"/>
      <c r="F18046" s="230"/>
      <c r="H18046" s="220"/>
      <c r="I18046" s="223"/>
    </row>
    <row r="18047" spans="1:9">
      <c r="A18047" s="230"/>
      <c r="B18047" s="230"/>
      <c r="C18047" s="231"/>
      <c r="D18047" s="223"/>
      <c r="E18047" s="227"/>
      <c r="F18047" s="230"/>
      <c r="H18047" s="220"/>
      <c r="I18047" s="223"/>
    </row>
    <row r="18048" spans="1:9">
      <c r="A18048" s="230"/>
      <c r="B18048" s="230"/>
      <c r="C18048" s="231"/>
      <c r="D18048" s="223"/>
      <c r="E18048" s="227"/>
      <c r="F18048" s="230"/>
      <c r="H18048" s="220"/>
      <c r="I18048" s="223"/>
    </row>
    <row r="18049" spans="1:9">
      <c r="A18049" s="230"/>
      <c r="B18049" s="230"/>
      <c r="C18049" s="231"/>
      <c r="D18049" s="223"/>
      <c r="E18049" s="227"/>
      <c r="F18049" s="230"/>
      <c r="H18049" s="220"/>
      <c r="I18049" s="223"/>
    </row>
    <row r="18050" spans="1:9">
      <c r="A18050" s="230"/>
      <c r="B18050" s="230"/>
      <c r="C18050" s="231"/>
      <c r="D18050" s="223"/>
      <c r="E18050" s="227"/>
      <c r="F18050" s="230"/>
      <c r="H18050" s="220"/>
      <c r="I18050" s="223"/>
    </row>
    <row r="18051" spans="1:9">
      <c r="A18051" s="230"/>
      <c r="B18051" s="230"/>
      <c r="C18051" s="231"/>
      <c r="D18051" s="223"/>
      <c r="E18051" s="227"/>
      <c r="F18051" s="230"/>
      <c r="H18051" s="220"/>
      <c r="I18051" s="223"/>
    </row>
    <row r="18052" spans="1:9">
      <c r="A18052" s="230"/>
      <c r="B18052" s="230"/>
      <c r="C18052" s="231"/>
      <c r="D18052" s="223"/>
      <c r="E18052" s="227"/>
      <c r="F18052" s="230"/>
      <c r="H18052" s="220"/>
      <c r="I18052" s="223"/>
    </row>
    <row r="18053" spans="1:9">
      <c r="A18053" s="230"/>
      <c r="B18053" s="230"/>
      <c r="C18053" s="231"/>
      <c r="D18053" s="223"/>
      <c r="E18053" s="227"/>
      <c r="F18053" s="230"/>
      <c r="H18053" s="220"/>
      <c r="I18053" s="223"/>
    </row>
    <row r="18054" spans="1:9">
      <c r="A18054" s="230"/>
      <c r="B18054" s="230"/>
      <c r="C18054" s="231"/>
      <c r="D18054" s="223"/>
      <c r="E18054" s="227"/>
      <c r="F18054" s="230"/>
      <c r="H18054" s="220"/>
      <c r="I18054" s="223"/>
    </row>
    <row r="18055" spans="1:9">
      <c r="A18055" s="230"/>
      <c r="B18055" s="230"/>
      <c r="C18055" s="231"/>
      <c r="D18055" s="223"/>
      <c r="E18055" s="227"/>
      <c r="F18055" s="230"/>
      <c r="H18055" s="220"/>
      <c r="I18055" s="223"/>
    </row>
    <row r="18056" spans="1:9">
      <c r="A18056" s="230"/>
      <c r="B18056" s="230"/>
      <c r="C18056" s="231"/>
      <c r="D18056" s="223"/>
      <c r="E18056" s="227"/>
      <c r="F18056" s="230"/>
      <c r="H18056" s="220"/>
      <c r="I18056" s="223"/>
    </row>
    <row r="18057" spans="1:9">
      <c r="A18057" s="230"/>
      <c r="B18057" s="230"/>
      <c r="C18057" s="231"/>
      <c r="D18057" s="223"/>
      <c r="E18057" s="227"/>
      <c r="F18057" s="230"/>
      <c r="H18057" s="220"/>
      <c r="I18057" s="223"/>
    </row>
    <row r="18058" spans="1:9">
      <c r="A18058" s="230"/>
      <c r="B18058" s="230"/>
      <c r="C18058" s="231"/>
      <c r="D18058" s="223"/>
      <c r="E18058" s="227"/>
      <c r="F18058" s="230"/>
      <c r="H18058" s="220"/>
      <c r="I18058" s="223"/>
    </row>
    <row r="18059" spans="1:9">
      <c r="A18059" s="230"/>
      <c r="B18059" s="230"/>
      <c r="C18059" s="231"/>
      <c r="D18059" s="223"/>
      <c r="E18059" s="227"/>
      <c r="F18059" s="230"/>
      <c r="H18059" s="220"/>
      <c r="I18059" s="223"/>
    </row>
    <row r="18060" spans="1:9">
      <c r="A18060" s="230"/>
      <c r="B18060" s="230"/>
      <c r="C18060" s="231"/>
      <c r="D18060" s="223"/>
      <c r="E18060" s="227"/>
      <c r="F18060" s="230"/>
      <c r="H18060" s="220"/>
      <c r="I18060" s="223"/>
    </row>
    <row r="18061" spans="1:9">
      <c r="A18061" s="230"/>
      <c r="B18061" s="230"/>
      <c r="C18061" s="231"/>
      <c r="D18061" s="223"/>
      <c r="E18061" s="227"/>
      <c r="F18061" s="230"/>
      <c r="H18061" s="220"/>
      <c r="I18061" s="223"/>
    </row>
    <row r="18062" spans="1:9">
      <c r="A18062" s="230"/>
      <c r="B18062" s="230"/>
      <c r="C18062" s="231"/>
      <c r="D18062" s="223"/>
      <c r="E18062" s="227"/>
      <c r="F18062" s="230"/>
      <c r="H18062" s="220"/>
      <c r="I18062" s="223"/>
    </row>
    <row r="18063" spans="1:9">
      <c r="A18063" s="230"/>
      <c r="B18063" s="230"/>
      <c r="C18063" s="231"/>
      <c r="D18063" s="223"/>
      <c r="E18063" s="227"/>
      <c r="F18063" s="230"/>
      <c r="H18063" s="220"/>
      <c r="I18063" s="223"/>
    </row>
    <row r="18064" spans="1:9">
      <c r="A18064" s="230"/>
      <c r="B18064" s="230"/>
      <c r="C18064" s="231"/>
      <c r="D18064" s="223"/>
      <c r="E18064" s="227"/>
      <c r="F18064" s="230"/>
      <c r="H18064" s="220"/>
      <c r="I18064" s="223"/>
    </row>
    <row r="18065" spans="1:9">
      <c r="A18065" s="230"/>
      <c r="B18065" s="230"/>
      <c r="C18065" s="231"/>
      <c r="D18065" s="223"/>
      <c r="E18065" s="227"/>
      <c r="F18065" s="230"/>
      <c r="H18065" s="220"/>
      <c r="I18065" s="223"/>
    </row>
    <row r="18066" spans="1:9">
      <c r="A18066" s="230"/>
      <c r="B18066" s="230"/>
      <c r="C18066" s="231"/>
      <c r="D18066" s="223"/>
      <c r="E18066" s="227"/>
      <c r="F18066" s="230"/>
      <c r="H18066" s="220"/>
      <c r="I18066" s="223"/>
    </row>
    <row r="18067" spans="1:9">
      <c r="A18067" s="230"/>
      <c r="B18067" s="230"/>
      <c r="C18067" s="231"/>
      <c r="D18067" s="223"/>
      <c r="E18067" s="227"/>
      <c r="F18067" s="230"/>
      <c r="H18067" s="220"/>
      <c r="I18067" s="223"/>
    </row>
    <row r="18068" spans="1:9">
      <c r="A18068" s="230"/>
      <c r="B18068" s="230"/>
      <c r="C18068" s="231"/>
      <c r="D18068" s="223"/>
      <c r="E18068" s="227"/>
      <c r="F18068" s="230"/>
      <c r="H18068" s="220"/>
      <c r="I18068" s="223"/>
    </row>
    <row r="18069" spans="1:9">
      <c r="A18069" s="230"/>
      <c r="B18069" s="230"/>
      <c r="C18069" s="231"/>
      <c r="D18069" s="223"/>
      <c r="E18069" s="227"/>
      <c r="F18069" s="230"/>
      <c r="H18069" s="220"/>
      <c r="I18069" s="223"/>
    </row>
    <row r="18070" spans="1:9">
      <c r="A18070" s="230"/>
      <c r="B18070" s="230"/>
      <c r="C18070" s="231"/>
      <c r="D18070" s="223"/>
      <c r="E18070" s="227"/>
      <c r="F18070" s="230"/>
      <c r="H18070" s="220"/>
      <c r="I18070" s="223"/>
    </row>
    <row r="18071" spans="1:9">
      <c r="A18071" s="230"/>
      <c r="B18071" s="230"/>
      <c r="C18071" s="231"/>
      <c r="D18071" s="223"/>
      <c r="E18071" s="227"/>
      <c r="F18071" s="230"/>
      <c r="H18071" s="220"/>
      <c r="I18071" s="223"/>
    </row>
    <row r="18072" spans="1:9">
      <c r="A18072" s="230"/>
      <c r="B18072" s="230"/>
      <c r="C18072" s="231"/>
      <c r="D18072" s="223"/>
      <c r="E18072" s="227"/>
      <c r="F18072" s="230"/>
      <c r="H18072" s="220"/>
      <c r="I18072" s="223"/>
    </row>
    <row r="18073" spans="1:9">
      <c r="A18073" s="230"/>
      <c r="B18073" s="230"/>
      <c r="C18073" s="231"/>
      <c r="D18073" s="223"/>
      <c r="E18073" s="227"/>
      <c r="F18073" s="230"/>
      <c r="H18073" s="220"/>
      <c r="I18073" s="223"/>
    </row>
    <row r="18074" spans="1:9">
      <c r="A18074" s="230"/>
      <c r="B18074" s="230"/>
      <c r="C18074" s="231"/>
      <c r="D18074" s="223"/>
      <c r="E18074" s="227"/>
      <c r="F18074" s="230"/>
      <c r="H18074" s="220"/>
      <c r="I18074" s="223"/>
    </row>
    <row r="18075" spans="1:9">
      <c r="A18075" s="230"/>
      <c r="B18075" s="230"/>
      <c r="C18075" s="231"/>
      <c r="D18075" s="223"/>
      <c r="E18075" s="227"/>
      <c r="F18075" s="230"/>
      <c r="H18075" s="220"/>
      <c r="I18075" s="223"/>
    </row>
    <row r="18076" spans="1:9">
      <c r="A18076" s="230"/>
      <c r="B18076" s="230"/>
      <c r="C18076" s="231"/>
      <c r="D18076" s="223"/>
      <c r="E18076" s="227"/>
      <c r="F18076" s="230"/>
      <c r="H18076" s="220"/>
      <c r="I18076" s="223"/>
    </row>
    <row r="18077" spans="1:9">
      <c r="A18077" s="230"/>
      <c r="B18077" s="230"/>
      <c r="C18077" s="231"/>
      <c r="D18077" s="223"/>
      <c r="E18077" s="227"/>
      <c r="F18077" s="230"/>
      <c r="H18077" s="220"/>
      <c r="I18077" s="223"/>
    </row>
    <row r="18078" spans="1:9">
      <c r="A18078" s="230"/>
      <c r="B18078" s="230"/>
      <c r="C18078" s="231"/>
      <c r="D18078" s="223"/>
      <c r="E18078" s="227"/>
      <c r="F18078" s="230"/>
      <c r="H18078" s="220"/>
      <c r="I18078" s="223"/>
    </row>
    <row r="18079" spans="1:9">
      <c r="A18079" s="230"/>
      <c r="B18079" s="230"/>
      <c r="C18079" s="231"/>
      <c r="D18079" s="223"/>
      <c r="E18079" s="227"/>
      <c r="F18079" s="230"/>
      <c r="H18079" s="220"/>
      <c r="I18079" s="223"/>
    </row>
    <row r="18080" spans="1:9">
      <c r="A18080" s="230"/>
      <c r="B18080" s="230"/>
      <c r="C18080" s="231"/>
      <c r="D18080" s="223"/>
      <c r="E18080" s="227"/>
      <c r="F18080" s="230"/>
      <c r="H18080" s="220"/>
      <c r="I18080" s="223"/>
    </row>
    <row r="18081" spans="1:9">
      <c r="A18081" s="230"/>
      <c r="B18081" s="230"/>
      <c r="C18081" s="231"/>
      <c r="D18081" s="223"/>
      <c r="E18081" s="227"/>
      <c r="F18081" s="230"/>
      <c r="H18081" s="220"/>
      <c r="I18081" s="223"/>
    </row>
    <row r="18082" spans="1:9">
      <c r="A18082" s="230"/>
      <c r="B18082" s="230"/>
      <c r="C18082" s="231"/>
      <c r="D18082" s="223"/>
      <c r="E18082" s="227"/>
      <c r="F18082" s="230"/>
      <c r="H18082" s="220"/>
      <c r="I18082" s="223"/>
    </row>
    <row r="18083" spans="1:9">
      <c r="A18083" s="230"/>
      <c r="B18083" s="230"/>
      <c r="C18083" s="231"/>
      <c r="D18083" s="223"/>
      <c r="E18083" s="227"/>
      <c r="F18083" s="230"/>
      <c r="H18083" s="220"/>
      <c r="I18083" s="223"/>
    </row>
    <row r="18084" spans="1:9">
      <c r="A18084" s="230"/>
      <c r="B18084" s="230"/>
      <c r="C18084" s="231"/>
      <c r="D18084" s="223"/>
      <c r="E18084" s="227"/>
      <c r="F18084" s="230"/>
      <c r="H18084" s="220"/>
      <c r="I18084" s="223"/>
    </row>
    <row r="18085" spans="1:9">
      <c r="A18085" s="230"/>
      <c r="B18085" s="230"/>
      <c r="C18085" s="231"/>
      <c r="D18085" s="223"/>
      <c r="E18085" s="227"/>
      <c r="F18085" s="230"/>
      <c r="H18085" s="220"/>
      <c r="I18085" s="223"/>
    </row>
    <row r="18086" spans="1:9">
      <c r="A18086" s="230"/>
      <c r="B18086" s="230"/>
      <c r="C18086" s="231"/>
      <c r="D18086" s="223"/>
      <c r="E18086" s="227"/>
      <c r="F18086" s="230"/>
      <c r="H18086" s="220"/>
      <c r="I18086" s="223"/>
    </row>
    <row r="18087" spans="1:9">
      <c r="A18087" s="230"/>
      <c r="B18087" s="230"/>
      <c r="C18087" s="231"/>
      <c r="D18087" s="223"/>
      <c r="E18087" s="227"/>
      <c r="F18087" s="230"/>
      <c r="H18087" s="220"/>
      <c r="I18087" s="223"/>
    </row>
    <row r="18088" spans="1:9">
      <c r="A18088" s="230"/>
      <c r="B18088" s="230"/>
      <c r="C18088" s="231"/>
      <c r="D18088" s="223"/>
      <c r="E18088" s="227"/>
      <c r="F18088" s="230"/>
      <c r="H18088" s="220"/>
      <c r="I18088" s="223"/>
    </row>
    <row r="18089" spans="1:9">
      <c r="A18089" s="230"/>
      <c r="B18089" s="230"/>
      <c r="C18089" s="231"/>
      <c r="D18089" s="223"/>
      <c r="E18089" s="227"/>
      <c r="F18089" s="230"/>
      <c r="H18089" s="220"/>
      <c r="I18089" s="223"/>
    </row>
    <row r="18090" spans="1:9">
      <c r="A18090" s="230"/>
      <c r="B18090" s="230"/>
      <c r="C18090" s="231"/>
      <c r="D18090" s="223"/>
      <c r="E18090" s="227"/>
      <c r="F18090" s="230"/>
      <c r="H18090" s="220"/>
      <c r="I18090" s="223"/>
    </row>
    <row r="18091" spans="1:9">
      <c r="A18091" s="230"/>
      <c r="B18091" s="230"/>
      <c r="C18091" s="231"/>
      <c r="D18091" s="223"/>
      <c r="E18091" s="227"/>
      <c r="F18091" s="230"/>
      <c r="H18091" s="220"/>
      <c r="I18091" s="223"/>
    </row>
    <row r="18092" spans="1:9">
      <c r="A18092" s="230"/>
      <c r="B18092" s="230"/>
      <c r="C18092" s="231"/>
      <c r="D18092" s="223"/>
      <c r="E18092" s="227"/>
      <c r="F18092" s="230"/>
      <c r="H18092" s="220"/>
      <c r="I18092" s="223"/>
    </row>
    <row r="18093" spans="1:9">
      <c r="A18093" s="230"/>
      <c r="B18093" s="230"/>
      <c r="C18093" s="231"/>
      <c r="D18093" s="223"/>
      <c r="E18093" s="227"/>
      <c r="F18093" s="230"/>
      <c r="H18093" s="220"/>
      <c r="I18093" s="223"/>
    </row>
    <row r="18094" spans="1:9">
      <c r="A18094" s="230"/>
      <c r="B18094" s="230"/>
      <c r="C18094" s="231"/>
      <c r="D18094" s="223"/>
      <c r="E18094" s="227"/>
      <c r="F18094" s="230"/>
      <c r="H18094" s="220"/>
      <c r="I18094" s="223"/>
    </row>
    <row r="18095" spans="1:9">
      <c r="A18095" s="230"/>
      <c r="B18095" s="230"/>
      <c r="C18095" s="231"/>
      <c r="D18095" s="223"/>
      <c r="E18095" s="227"/>
      <c r="F18095" s="230"/>
      <c r="H18095" s="220"/>
      <c r="I18095" s="223"/>
    </row>
    <row r="18096" spans="1:9">
      <c r="A18096" s="230"/>
      <c r="B18096" s="230"/>
      <c r="C18096" s="231"/>
      <c r="D18096" s="223"/>
      <c r="E18096" s="227"/>
      <c r="F18096" s="230"/>
      <c r="H18096" s="220"/>
      <c r="I18096" s="223"/>
    </row>
    <row r="18097" spans="1:9">
      <c r="A18097" s="230"/>
      <c r="B18097" s="230"/>
      <c r="C18097" s="231"/>
      <c r="D18097" s="223"/>
      <c r="E18097" s="227"/>
      <c r="F18097" s="230"/>
      <c r="H18097" s="220"/>
      <c r="I18097" s="223"/>
    </row>
    <row r="18098" spans="1:9">
      <c r="A18098" s="230"/>
      <c r="B18098" s="230"/>
      <c r="C18098" s="231"/>
      <c r="D18098" s="223"/>
      <c r="E18098" s="227"/>
      <c r="F18098" s="230"/>
      <c r="H18098" s="220"/>
      <c r="I18098" s="223"/>
    </row>
    <row r="18099" spans="1:9">
      <c r="A18099" s="230"/>
      <c r="B18099" s="230"/>
      <c r="C18099" s="231"/>
      <c r="D18099" s="223"/>
      <c r="E18099" s="227"/>
      <c r="F18099" s="230"/>
      <c r="H18099" s="220"/>
      <c r="I18099" s="223"/>
    </row>
    <row r="18100" spans="1:9">
      <c r="A18100" s="230"/>
      <c r="B18100" s="230"/>
      <c r="C18100" s="231"/>
      <c r="D18100" s="223"/>
      <c r="E18100" s="227"/>
      <c r="F18100" s="230"/>
      <c r="H18100" s="220"/>
      <c r="I18100" s="223"/>
    </row>
    <row r="18101" spans="1:9">
      <c r="A18101" s="230"/>
      <c r="B18101" s="230"/>
      <c r="C18101" s="231"/>
      <c r="D18101" s="223"/>
      <c r="E18101" s="227"/>
      <c r="F18101" s="230"/>
      <c r="H18101" s="220"/>
      <c r="I18101" s="223"/>
    </row>
    <row r="18102" spans="1:9">
      <c r="A18102" s="230"/>
      <c r="B18102" s="230"/>
      <c r="C18102" s="231"/>
      <c r="D18102" s="223"/>
      <c r="E18102" s="227"/>
      <c r="F18102" s="230"/>
      <c r="H18102" s="220"/>
      <c r="I18102" s="223"/>
    </row>
    <row r="18103" spans="1:9">
      <c r="A18103" s="230"/>
      <c r="B18103" s="230"/>
      <c r="C18103" s="231"/>
      <c r="D18103" s="223"/>
      <c r="E18103" s="227"/>
      <c r="F18103" s="230"/>
      <c r="H18103" s="220"/>
      <c r="I18103" s="223"/>
    </row>
    <row r="18104" spans="1:9">
      <c r="A18104" s="230"/>
      <c r="B18104" s="230"/>
      <c r="C18104" s="231"/>
      <c r="D18104" s="223"/>
      <c r="E18104" s="227"/>
      <c r="F18104" s="230"/>
      <c r="H18104" s="220"/>
      <c r="I18104" s="223"/>
    </row>
    <row r="18105" spans="1:9">
      <c r="A18105" s="230"/>
      <c r="B18105" s="230"/>
      <c r="C18105" s="231"/>
      <c r="D18105" s="223"/>
      <c r="E18105" s="227"/>
      <c r="F18105" s="230"/>
      <c r="H18105" s="220"/>
      <c r="I18105" s="223"/>
    </row>
    <row r="18106" spans="1:9">
      <c r="A18106" s="230"/>
      <c r="B18106" s="230"/>
      <c r="C18106" s="231"/>
      <c r="D18106" s="223"/>
      <c r="E18106" s="227"/>
      <c r="F18106" s="230"/>
      <c r="H18106" s="220"/>
      <c r="I18106" s="223"/>
    </row>
    <row r="18107" spans="1:9">
      <c r="A18107" s="230"/>
      <c r="B18107" s="230"/>
      <c r="C18107" s="231"/>
      <c r="D18107" s="223"/>
      <c r="E18107" s="227"/>
      <c r="F18107" s="230"/>
      <c r="H18107" s="220"/>
      <c r="I18107" s="223"/>
    </row>
    <row r="18108" spans="1:9">
      <c r="A18108" s="230"/>
      <c r="B18108" s="230"/>
      <c r="C18108" s="231"/>
      <c r="D18108" s="223"/>
      <c r="E18108" s="227"/>
      <c r="F18108" s="230"/>
      <c r="H18108" s="220"/>
      <c r="I18108" s="223"/>
    </row>
    <row r="18109" spans="1:9">
      <c r="A18109" s="230"/>
      <c r="B18109" s="230"/>
      <c r="C18109" s="231"/>
      <c r="D18109" s="223"/>
      <c r="E18109" s="227"/>
      <c r="F18109" s="230"/>
      <c r="H18109" s="220"/>
      <c r="I18109" s="223"/>
    </row>
    <row r="18110" spans="1:9">
      <c r="A18110" s="230"/>
      <c r="B18110" s="230"/>
      <c r="C18110" s="231"/>
      <c r="D18110" s="223"/>
      <c r="E18110" s="227"/>
      <c r="F18110" s="230"/>
      <c r="H18110" s="220"/>
      <c r="I18110" s="223"/>
    </row>
    <row r="18111" spans="1:9">
      <c r="A18111" s="230"/>
      <c r="B18111" s="230"/>
      <c r="C18111" s="231"/>
      <c r="D18111" s="223"/>
      <c r="E18111" s="227"/>
      <c r="F18111" s="230"/>
      <c r="H18111" s="220"/>
      <c r="I18111" s="223"/>
    </row>
    <row r="18112" spans="1:9">
      <c r="A18112" s="230"/>
      <c r="B18112" s="230"/>
      <c r="C18112" s="231"/>
      <c r="D18112" s="223"/>
      <c r="E18112" s="227"/>
      <c r="F18112" s="230"/>
      <c r="H18112" s="220"/>
      <c r="I18112" s="223"/>
    </row>
    <row r="18113" spans="1:9">
      <c r="A18113" s="230"/>
      <c r="B18113" s="230"/>
      <c r="C18113" s="231"/>
      <c r="D18113" s="223"/>
      <c r="E18113" s="227"/>
      <c r="F18113" s="230"/>
      <c r="H18113" s="220"/>
      <c r="I18113" s="223"/>
    </row>
    <row r="18114" spans="1:9">
      <c r="A18114" s="230"/>
      <c r="B18114" s="230"/>
      <c r="C18114" s="231"/>
      <c r="D18114" s="223"/>
      <c r="E18114" s="227"/>
      <c r="F18114" s="230"/>
      <c r="H18114" s="220"/>
      <c r="I18114" s="223"/>
    </row>
    <row r="18115" spans="1:9">
      <c r="A18115" s="230"/>
      <c r="B18115" s="230"/>
      <c r="C18115" s="231"/>
      <c r="D18115" s="223"/>
      <c r="E18115" s="227"/>
      <c r="F18115" s="230"/>
      <c r="H18115" s="220"/>
      <c r="I18115" s="223"/>
    </row>
    <row r="18116" spans="1:9">
      <c r="A18116" s="230"/>
      <c r="B18116" s="230"/>
      <c r="C18116" s="231"/>
      <c r="D18116" s="223"/>
      <c r="E18116" s="227"/>
      <c r="F18116" s="230"/>
      <c r="H18116" s="220"/>
      <c r="I18116" s="223"/>
    </row>
    <row r="18117" spans="1:9">
      <c r="A18117" s="230"/>
      <c r="B18117" s="230"/>
      <c r="C18117" s="231"/>
      <c r="D18117" s="223"/>
      <c r="E18117" s="227"/>
      <c r="F18117" s="230"/>
      <c r="H18117" s="220"/>
      <c r="I18117" s="223"/>
    </row>
    <row r="18118" spans="1:9">
      <c r="A18118" s="230"/>
      <c r="B18118" s="230"/>
      <c r="C18118" s="231"/>
      <c r="D18118" s="223"/>
      <c r="E18118" s="227"/>
      <c r="F18118" s="230"/>
      <c r="H18118" s="220"/>
      <c r="I18118" s="223"/>
    </row>
    <row r="18119" spans="1:9">
      <c r="A18119" s="230"/>
      <c r="B18119" s="230"/>
      <c r="C18119" s="231"/>
      <c r="D18119" s="223"/>
      <c r="E18119" s="227"/>
      <c r="F18119" s="230"/>
      <c r="H18119" s="220"/>
      <c r="I18119" s="223"/>
    </row>
    <row r="18120" spans="1:9">
      <c r="A18120" s="230"/>
      <c r="B18120" s="230"/>
      <c r="C18120" s="231"/>
      <c r="D18120" s="223"/>
      <c r="E18120" s="227"/>
      <c r="F18120" s="230"/>
      <c r="H18120" s="220"/>
      <c r="I18120" s="223"/>
    </row>
    <row r="18121" spans="1:9">
      <c r="A18121" s="230"/>
      <c r="B18121" s="230"/>
      <c r="C18121" s="231"/>
      <c r="D18121" s="223"/>
      <c r="E18121" s="227"/>
      <c r="F18121" s="230"/>
      <c r="H18121" s="220"/>
      <c r="I18121" s="223"/>
    </row>
    <row r="18122" spans="1:9">
      <c r="A18122" s="230"/>
      <c r="B18122" s="230"/>
      <c r="C18122" s="231"/>
      <c r="D18122" s="223"/>
      <c r="E18122" s="227"/>
      <c r="F18122" s="230"/>
      <c r="H18122" s="220"/>
      <c r="I18122" s="223"/>
    </row>
    <row r="18123" spans="1:9">
      <c r="A18123" s="230"/>
      <c r="B18123" s="230"/>
      <c r="C18123" s="231"/>
      <c r="D18123" s="223"/>
      <c r="E18123" s="227"/>
      <c r="F18123" s="230"/>
      <c r="H18123" s="220"/>
      <c r="I18123" s="223"/>
    </row>
    <row r="18124" spans="1:9">
      <c r="A18124" s="230"/>
      <c r="B18124" s="230"/>
      <c r="C18124" s="231"/>
      <c r="D18124" s="223"/>
      <c r="E18124" s="227"/>
      <c r="F18124" s="230"/>
      <c r="H18124" s="220"/>
      <c r="I18124" s="223"/>
    </row>
    <row r="18125" spans="1:9">
      <c r="A18125" s="230"/>
      <c r="B18125" s="230"/>
      <c r="C18125" s="231"/>
      <c r="D18125" s="223"/>
      <c r="E18125" s="227"/>
      <c r="F18125" s="230"/>
      <c r="H18125" s="220"/>
      <c r="I18125" s="223"/>
    </row>
    <row r="18126" spans="1:9">
      <c r="A18126" s="230"/>
      <c r="B18126" s="230"/>
      <c r="C18126" s="231"/>
      <c r="D18126" s="223"/>
      <c r="E18126" s="227"/>
      <c r="F18126" s="230"/>
      <c r="H18126" s="220"/>
      <c r="I18126" s="223"/>
    </row>
    <row r="18127" spans="1:9">
      <c r="A18127" s="230"/>
      <c r="B18127" s="230"/>
      <c r="C18127" s="231"/>
      <c r="D18127" s="223"/>
      <c r="E18127" s="227"/>
      <c r="F18127" s="230"/>
      <c r="H18127" s="220"/>
      <c r="I18127" s="223"/>
    </row>
    <row r="18128" spans="1:9">
      <c r="A18128" s="230"/>
      <c r="B18128" s="230"/>
      <c r="C18128" s="231"/>
      <c r="D18128" s="223"/>
      <c r="E18128" s="227"/>
      <c r="F18128" s="230"/>
      <c r="H18128" s="220"/>
      <c r="I18128" s="223"/>
    </row>
    <row r="18129" spans="1:9">
      <c r="A18129" s="230"/>
      <c r="B18129" s="230"/>
      <c r="C18129" s="231"/>
      <c r="D18129" s="223"/>
      <c r="E18129" s="227"/>
      <c r="F18129" s="230"/>
      <c r="H18129" s="220"/>
      <c r="I18129" s="223"/>
    </row>
    <row r="18130" spans="1:9">
      <c r="A18130" s="230"/>
      <c r="B18130" s="230"/>
      <c r="C18130" s="231"/>
      <c r="D18130" s="223"/>
      <c r="E18130" s="227"/>
      <c r="F18130" s="230"/>
      <c r="H18130" s="220"/>
      <c r="I18130" s="223"/>
    </row>
    <row r="18131" spans="1:9">
      <c r="A18131" s="230"/>
      <c r="B18131" s="230"/>
      <c r="C18131" s="231"/>
      <c r="D18131" s="223"/>
      <c r="E18131" s="227"/>
      <c r="F18131" s="230"/>
      <c r="H18131" s="220"/>
      <c r="I18131" s="223"/>
    </row>
    <row r="18132" spans="1:9">
      <c r="A18132" s="230"/>
      <c r="B18132" s="230"/>
      <c r="C18132" s="231"/>
      <c r="D18132" s="223"/>
      <c r="E18132" s="227"/>
      <c r="F18132" s="230"/>
      <c r="H18132" s="220"/>
      <c r="I18132" s="223"/>
    </row>
    <row r="18133" spans="1:9">
      <c r="A18133" s="230"/>
      <c r="B18133" s="230"/>
      <c r="C18133" s="231"/>
      <c r="D18133" s="223"/>
      <c r="E18133" s="227"/>
      <c r="F18133" s="230"/>
      <c r="H18133" s="220"/>
      <c r="I18133" s="223"/>
    </row>
    <row r="18134" spans="1:9">
      <c r="A18134" s="230"/>
      <c r="B18134" s="230"/>
      <c r="C18134" s="231"/>
      <c r="D18134" s="223"/>
      <c r="E18134" s="227"/>
      <c r="F18134" s="230"/>
      <c r="H18134" s="220"/>
      <c r="I18134" s="223"/>
    </row>
    <row r="18135" spans="1:9">
      <c r="A18135" s="230"/>
      <c r="B18135" s="230"/>
      <c r="C18135" s="231"/>
      <c r="D18135" s="223"/>
      <c r="E18135" s="227"/>
      <c r="F18135" s="230"/>
      <c r="H18135" s="220"/>
      <c r="I18135" s="223"/>
    </row>
    <row r="18136" spans="1:9">
      <c r="A18136" s="230"/>
      <c r="B18136" s="230"/>
      <c r="C18136" s="231"/>
      <c r="D18136" s="223"/>
      <c r="E18136" s="227"/>
      <c r="F18136" s="230"/>
      <c r="H18136" s="220"/>
      <c r="I18136" s="223"/>
    </row>
    <row r="18137" spans="1:9">
      <c r="A18137" s="230"/>
      <c r="B18137" s="230"/>
      <c r="C18137" s="231"/>
      <c r="D18137" s="223"/>
      <c r="E18137" s="227"/>
      <c r="F18137" s="230"/>
      <c r="H18137" s="220"/>
      <c r="I18137" s="223"/>
    </row>
    <row r="18138" spans="1:9">
      <c r="A18138" s="230"/>
      <c r="B18138" s="230"/>
      <c r="C18138" s="231"/>
      <c r="D18138" s="223"/>
      <c r="E18138" s="227"/>
      <c r="F18138" s="230"/>
      <c r="H18138" s="220"/>
      <c r="I18138" s="223"/>
    </row>
    <row r="18139" spans="1:9">
      <c r="A18139" s="230"/>
      <c r="B18139" s="230"/>
      <c r="C18139" s="231"/>
      <c r="D18139" s="223"/>
      <c r="E18139" s="227"/>
      <c r="F18139" s="230"/>
      <c r="H18139" s="220"/>
      <c r="I18139" s="223"/>
    </row>
    <row r="18140" spans="1:9">
      <c r="A18140" s="230"/>
      <c r="B18140" s="230"/>
      <c r="C18140" s="231"/>
      <c r="D18140" s="223"/>
      <c r="E18140" s="227"/>
      <c r="F18140" s="230"/>
      <c r="H18140" s="220"/>
      <c r="I18140" s="223"/>
    </row>
    <row r="18141" spans="1:9">
      <c r="A18141" s="230"/>
      <c r="B18141" s="230"/>
      <c r="C18141" s="231"/>
      <c r="D18141" s="223"/>
      <c r="E18141" s="227"/>
      <c r="F18141" s="230"/>
      <c r="H18141" s="220"/>
      <c r="I18141" s="223"/>
    </row>
    <row r="18142" spans="1:9">
      <c r="A18142" s="230"/>
      <c r="B18142" s="230"/>
      <c r="C18142" s="231"/>
      <c r="D18142" s="223"/>
      <c r="E18142" s="227"/>
      <c r="F18142" s="230"/>
      <c r="H18142" s="220"/>
      <c r="I18142" s="223"/>
    </row>
    <row r="18143" spans="1:9">
      <c r="A18143" s="230"/>
      <c r="B18143" s="230"/>
      <c r="C18143" s="231"/>
      <c r="D18143" s="223"/>
      <c r="E18143" s="227"/>
      <c r="F18143" s="230"/>
      <c r="H18143" s="220"/>
      <c r="I18143" s="223"/>
    </row>
    <row r="18144" spans="1:9">
      <c r="A18144" s="230"/>
      <c r="B18144" s="230"/>
      <c r="C18144" s="231"/>
      <c r="D18144" s="223"/>
      <c r="E18144" s="227"/>
      <c r="F18144" s="230"/>
      <c r="H18144" s="220"/>
      <c r="I18144" s="223"/>
    </row>
    <row r="18145" spans="1:9">
      <c r="A18145" s="230"/>
      <c r="B18145" s="230"/>
      <c r="C18145" s="231"/>
      <c r="D18145" s="223"/>
      <c r="E18145" s="227"/>
      <c r="F18145" s="230"/>
      <c r="H18145" s="220"/>
      <c r="I18145" s="223"/>
    </row>
    <row r="18146" spans="1:9">
      <c r="A18146" s="230"/>
      <c r="B18146" s="230"/>
      <c r="C18146" s="231"/>
      <c r="D18146" s="223"/>
      <c r="E18146" s="227"/>
      <c r="F18146" s="230"/>
      <c r="H18146" s="220"/>
      <c r="I18146" s="223"/>
    </row>
    <row r="18147" spans="1:9">
      <c r="A18147" s="230"/>
      <c r="B18147" s="230"/>
      <c r="C18147" s="231"/>
      <c r="D18147" s="223"/>
      <c r="E18147" s="227"/>
      <c r="F18147" s="230"/>
      <c r="H18147" s="220"/>
      <c r="I18147" s="223"/>
    </row>
    <row r="18148" spans="1:9">
      <c r="A18148" s="230"/>
      <c r="B18148" s="230"/>
      <c r="C18148" s="231"/>
      <c r="D18148" s="223"/>
      <c r="E18148" s="227"/>
      <c r="F18148" s="230"/>
      <c r="H18148" s="220"/>
      <c r="I18148" s="223"/>
    </row>
    <row r="18149" spans="1:9">
      <c r="A18149" s="230"/>
      <c r="B18149" s="230"/>
      <c r="C18149" s="231"/>
      <c r="D18149" s="223"/>
      <c r="E18149" s="227"/>
      <c r="F18149" s="230"/>
      <c r="H18149" s="220"/>
      <c r="I18149" s="223"/>
    </row>
    <row r="18150" spans="1:9">
      <c r="A18150" s="230"/>
      <c r="B18150" s="230"/>
      <c r="C18150" s="231"/>
      <c r="D18150" s="223"/>
      <c r="E18150" s="227"/>
      <c r="F18150" s="230"/>
      <c r="H18150" s="220"/>
      <c r="I18150" s="223"/>
    </row>
    <row r="18151" spans="1:9">
      <c r="A18151" s="230"/>
      <c r="B18151" s="230"/>
      <c r="C18151" s="231"/>
      <c r="D18151" s="223"/>
      <c r="E18151" s="227"/>
      <c r="F18151" s="230"/>
      <c r="H18151" s="220"/>
      <c r="I18151" s="223"/>
    </row>
    <row r="18152" spans="1:9">
      <c r="A18152" s="230"/>
      <c r="B18152" s="230"/>
      <c r="C18152" s="231"/>
      <c r="D18152" s="223"/>
      <c r="E18152" s="227"/>
      <c r="F18152" s="230"/>
      <c r="H18152" s="220"/>
      <c r="I18152" s="223"/>
    </row>
    <row r="18153" spans="1:9">
      <c r="A18153" s="230"/>
      <c r="B18153" s="230"/>
      <c r="C18153" s="231"/>
      <c r="D18153" s="223"/>
      <c r="E18153" s="227"/>
      <c r="F18153" s="230"/>
      <c r="H18153" s="220"/>
      <c r="I18153" s="223"/>
    </row>
    <row r="18154" spans="1:9">
      <c r="A18154" s="230"/>
      <c r="B18154" s="230"/>
      <c r="C18154" s="231"/>
      <c r="D18154" s="223"/>
      <c r="E18154" s="227"/>
      <c r="F18154" s="230"/>
      <c r="H18154" s="220"/>
      <c r="I18154" s="223"/>
    </row>
    <row r="18155" spans="1:9">
      <c r="A18155" s="230"/>
      <c r="B18155" s="230"/>
      <c r="C18155" s="231"/>
      <c r="D18155" s="223"/>
      <c r="E18155" s="227"/>
      <c r="F18155" s="230"/>
      <c r="H18155" s="220"/>
      <c r="I18155" s="223"/>
    </row>
    <row r="18156" spans="1:9">
      <c r="A18156" s="230"/>
      <c r="B18156" s="230"/>
      <c r="C18156" s="231"/>
      <c r="D18156" s="223"/>
      <c r="E18156" s="227"/>
      <c r="F18156" s="230"/>
      <c r="H18156" s="220"/>
      <c r="I18156" s="223"/>
    </row>
    <row r="18157" spans="1:9">
      <c r="A18157" s="230"/>
      <c r="B18157" s="230"/>
      <c r="C18157" s="231"/>
      <c r="D18157" s="223"/>
      <c r="E18157" s="227"/>
      <c r="F18157" s="230"/>
      <c r="H18157" s="220"/>
      <c r="I18157" s="223"/>
    </row>
    <row r="18158" spans="1:9">
      <c r="A18158" s="230"/>
      <c r="B18158" s="230"/>
      <c r="C18158" s="231"/>
      <c r="D18158" s="223"/>
      <c r="E18158" s="227"/>
      <c r="F18158" s="230"/>
      <c r="H18158" s="220"/>
      <c r="I18158" s="223"/>
    </row>
    <row r="18159" spans="1:9">
      <c r="A18159" s="230"/>
      <c r="B18159" s="230"/>
      <c r="C18159" s="231"/>
      <c r="D18159" s="223"/>
      <c r="E18159" s="227"/>
      <c r="F18159" s="230"/>
      <c r="H18159" s="220"/>
      <c r="I18159" s="223"/>
    </row>
    <row r="18160" spans="1:9">
      <c r="A18160" s="230"/>
      <c r="B18160" s="230"/>
      <c r="C18160" s="231"/>
      <c r="D18160" s="223"/>
      <c r="E18160" s="227"/>
      <c r="F18160" s="230"/>
      <c r="H18160" s="220"/>
      <c r="I18160" s="223"/>
    </row>
    <row r="18161" spans="1:9">
      <c r="A18161" s="230"/>
      <c r="B18161" s="230"/>
      <c r="C18161" s="231"/>
      <c r="D18161" s="223"/>
      <c r="E18161" s="227"/>
      <c r="F18161" s="230"/>
      <c r="H18161" s="220"/>
      <c r="I18161" s="223"/>
    </row>
    <row r="18162" spans="1:9">
      <c r="A18162" s="230"/>
      <c r="B18162" s="230"/>
      <c r="C18162" s="231"/>
      <c r="D18162" s="223"/>
      <c r="E18162" s="227"/>
      <c r="F18162" s="230"/>
      <c r="H18162" s="220"/>
      <c r="I18162" s="223"/>
    </row>
    <row r="18163" spans="1:9">
      <c r="A18163" s="230"/>
      <c r="B18163" s="230"/>
      <c r="C18163" s="231"/>
      <c r="D18163" s="223"/>
      <c r="E18163" s="227"/>
      <c r="F18163" s="230"/>
      <c r="H18163" s="220"/>
      <c r="I18163" s="223"/>
    </row>
    <row r="18164" spans="1:9">
      <c r="A18164" s="230"/>
      <c r="B18164" s="230"/>
      <c r="C18164" s="231"/>
      <c r="D18164" s="223"/>
      <c r="E18164" s="227"/>
      <c r="F18164" s="230"/>
      <c r="H18164" s="220"/>
      <c r="I18164" s="223"/>
    </row>
    <row r="18165" spans="1:9">
      <c r="A18165" s="230"/>
      <c r="B18165" s="230"/>
      <c r="C18165" s="231"/>
      <c r="D18165" s="223"/>
      <c r="E18165" s="227"/>
      <c r="F18165" s="230"/>
      <c r="H18165" s="220"/>
      <c r="I18165" s="223"/>
    </row>
    <row r="18166" spans="1:9">
      <c r="A18166" s="230"/>
      <c r="B18166" s="230"/>
      <c r="C18166" s="231"/>
      <c r="D18166" s="223"/>
      <c r="E18166" s="227"/>
      <c r="F18166" s="230"/>
      <c r="H18166" s="220"/>
      <c r="I18166" s="223"/>
    </row>
    <row r="18167" spans="1:9">
      <c r="A18167" s="230"/>
      <c r="B18167" s="230"/>
      <c r="C18167" s="231"/>
      <c r="D18167" s="223"/>
      <c r="E18167" s="227"/>
      <c r="F18167" s="230"/>
      <c r="H18167" s="220"/>
      <c r="I18167" s="223"/>
    </row>
    <row r="18168" spans="1:9">
      <c r="A18168" s="230"/>
      <c r="B18168" s="230"/>
      <c r="C18168" s="231"/>
      <c r="D18168" s="223"/>
      <c r="E18168" s="227"/>
      <c r="F18168" s="230"/>
      <c r="H18168" s="220"/>
      <c r="I18168" s="223"/>
    </row>
    <row r="18169" spans="1:9">
      <c r="A18169" s="230"/>
      <c r="B18169" s="230"/>
      <c r="C18169" s="231"/>
      <c r="D18169" s="223"/>
      <c r="E18169" s="227"/>
      <c r="F18169" s="230"/>
      <c r="H18169" s="220"/>
      <c r="I18169" s="223"/>
    </row>
    <row r="18170" spans="1:9">
      <c r="A18170" s="230"/>
      <c r="B18170" s="230"/>
      <c r="C18170" s="231"/>
      <c r="D18170" s="223"/>
      <c r="E18170" s="227"/>
      <c r="F18170" s="230"/>
      <c r="H18170" s="220"/>
      <c r="I18170" s="223"/>
    </row>
    <row r="18171" spans="1:9">
      <c r="A18171" s="230"/>
      <c r="B18171" s="230"/>
      <c r="C18171" s="231"/>
      <c r="D18171" s="223"/>
      <c r="E18171" s="227"/>
      <c r="F18171" s="230"/>
      <c r="H18171" s="220"/>
      <c r="I18171" s="223"/>
    </row>
    <row r="18172" spans="1:9">
      <c r="A18172" s="230"/>
      <c r="B18172" s="230"/>
      <c r="C18172" s="231"/>
      <c r="D18172" s="223"/>
      <c r="E18172" s="227"/>
      <c r="F18172" s="230"/>
      <c r="H18172" s="220"/>
      <c r="I18172" s="223"/>
    </row>
    <row r="18173" spans="1:9">
      <c r="A18173" s="230"/>
      <c r="B18173" s="230"/>
      <c r="C18173" s="231"/>
      <c r="D18173" s="223"/>
      <c r="E18173" s="227"/>
      <c r="F18173" s="230"/>
      <c r="H18173" s="220"/>
      <c r="I18173" s="223"/>
    </row>
    <row r="18174" spans="1:9">
      <c r="A18174" s="230"/>
      <c r="B18174" s="230"/>
      <c r="C18174" s="231"/>
      <c r="D18174" s="223"/>
      <c r="E18174" s="227"/>
      <c r="F18174" s="230"/>
      <c r="H18174" s="220"/>
      <c r="I18174" s="223"/>
    </row>
    <row r="18175" spans="1:9">
      <c r="A18175" s="230"/>
      <c r="B18175" s="230"/>
      <c r="C18175" s="231"/>
      <c r="D18175" s="223"/>
      <c r="E18175" s="227"/>
      <c r="F18175" s="230"/>
      <c r="H18175" s="220"/>
      <c r="I18175" s="223"/>
    </row>
    <row r="18176" spans="1:9">
      <c r="A18176" s="230"/>
      <c r="B18176" s="230"/>
      <c r="C18176" s="231"/>
      <c r="D18176" s="223"/>
      <c r="E18176" s="227"/>
      <c r="F18176" s="230"/>
      <c r="H18176" s="220"/>
      <c r="I18176" s="223"/>
    </row>
    <row r="18177" spans="1:9">
      <c r="A18177" s="230"/>
      <c r="B18177" s="230"/>
      <c r="C18177" s="231"/>
      <c r="D18177" s="223"/>
      <c r="E18177" s="227"/>
      <c r="F18177" s="230"/>
      <c r="H18177" s="220"/>
      <c r="I18177" s="223"/>
    </row>
    <row r="18178" spans="1:9">
      <c r="A18178" s="230"/>
      <c r="B18178" s="230"/>
      <c r="C18178" s="231"/>
      <c r="D18178" s="223"/>
      <c r="E18178" s="227"/>
      <c r="F18178" s="230"/>
      <c r="H18178" s="220"/>
      <c r="I18178" s="223"/>
    </row>
    <row r="18179" spans="1:9">
      <c r="A18179" s="230"/>
      <c r="B18179" s="230"/>
      <c r="C18179" s="231"/>
      <c r="D18179" s="223"/>
      <c r="E18179" s="227"/>
      <c r="F18179" s="230"/>
      <c r="H18179" s="220"/>
      <c r="I18179" s="223"/>
    </row>
    <row r="18180" spans="1:9">
      <c r="A18180" s="230"/>
      <c r="B18180" s="230"/>
      <c r="C18180" s="231"/>
      <c r="D18180" s="223"/>
      <c r="E18180" s="227"/>
      <c r="F18180" s="230"/>
      <c r="H18180" s="220"/>
      <c r="I18180" s="223"/>
    </row>
    <row r="18181" spans="1:9">
      <c r="A18181" s="230"/>
      <c r="B18181" s="230"/>
      <c r="C18181" s="231"/>
      <c r="D18181" s="223"/>
      <c r="E18181" s="227"/>
      <c r="F18181" s="230"/>
      <c r="H18181" s="220"/>
      <c r="I18181" s="223"/>
    </row>
    <row r="18182" spans="1:9">
      <c r="A18182" s="230"/>
      <c r="B18182" s="230"/>
      <c r="C18182" s="231"/>
      <c r="D18182" s="223"/>
      <c r="E18182" s="227"/>
      <c r="F18182" s="230"/>
      <c r="H18182" s="220"/>
      <c r="I18182" s="223"/>
    </row>
    <row r="18183" spans="1:9">
      <c r="A18183" s="230"/>
      <c r="B18183" s="230"/>
      <c r="C18183" s="231"/>
      <c r="D18183" s="223"/>
      <c r="E18183" s="227"/>
      <c r="F18183" s="230"/>
      <c r="H18183" s="220"/>
      <c r="I18183" s="223"/>
    </row>
    <row r="18184" spans="1:9">
      <c r="A18184" s="230"/>
      <c r="B18184" s="230"/>
      <c r="C18184" s="231"/>
      <c r="D18184" s="223"/>
      <c r="E18184" s="227"/>
      <c r="F18184" s="230"/>
      <c r="H18184" s="220"/>
      <c r="I18184" s="223"/>
    </row>
    <row r="18185" spans="1:9">
      <c r="A18185" s="230"/>
      <c r="B18185" s="230"/>
      <c r="C18185" s="231"/>
      <c r="D18185" s="223"/>
      <c r="E18185" s="227"/>
      <c r="F18185" s="230"/>
      <c r="H18185" s="220"/>
      <c r="I18185" s="223"/>
    </row>
    <row r="18186" spans="1:9">
      <c r="A18186" s="230"/>
      <c r="B18186" s="230"/>
      <c r="C18186" s="231"/>
      <c r="D18186" s="223"/>
      <c r="E18186" s="227"/>
      <c r="F18186" s="230"/>
      <c r="H18186" s="220"/>
      <c r="I18186" s="223"/>
    </row>
    <row r="18187" spans="1:9">
      <c r="A18187" s="230"/>
      <c r="B18187" s="230"/>
      <c r="C18187" s="231"/>
      <c r="D18187" s="223"/>
      <c r="E18187" s="227"/>
      <c r="F18187" s="230"/>
      <c r="H18187" s="220"/>
      <c r="I18187" s="223"/>
    </row>
    <row r="18188" spans="1:9">
      <c r="A18188" s="230"/>
      <c r="B18188" s="230"/>
      <c r="C18188" s="231"/>
      <c r="D18188" s="223"/>
      <c r="E18188" s="227"/>
      <c r="F18188" s="230"/>
      <c r="H18188" s="220"/>
      <c r="I18188" s="223"/>
    </row>
    <row r="18189" spans="1:9">
      <c r="A18189" s="230"/>
      <c r="B18189" s="230"/>
      <c r="C18189" s="231"/>
      <c r="D18189" s="223"/>
      <c r="E18189" s="227"/>
      <c r="F18189" s="230"/>
      <c r="H18189" s="220"/>
      <c r="I18189" s="223"/>
    </row>
    <row r="18190" spans="1:9">
      <c r="A18190" s="230"/>
      <c r="B18190" s="230"/>
      <c r="C18190" s="231"/>
      <c r="D18190" s="223"/>
      <c r="E18190" s="227"/>
      <c r="F18190" s="230"/>
      <c r="H18190" s="220"/>
      <c r="I18190" s="223"/>
    </row>
    <row r="18191" spans="1:9">
      <c r="A18191" s="230"/>
      <c r="B18191" s="230"/>
      <c r="C18191" s="231"/>
      <c r="D18191" s="223"/>
      <c r="E18191" s="227"/>
      <c r="F18191" s="230"/>
      <c r="H18191" s="220"/>
      <c r="I18191" s="223"/>
    </row>
    <row r="18192" spans="1:9">
      <c r="A18192" s="230"/>
      <c r="B18192" s="230"/>
      <c r="C18192" s="231"/>
      <c r="D18192" s="223"/>
      <c r="E18192" s="227"/>
      <c r="F18192" s="230"/>
      <c r="H18192" s="220"/>
      <c r="I18192" s="223"/>
    </row>
    <row r="18193" spans="1:9">
      <c r="A18193" s="230"/>
      <c r="B18193" s="230"/>
      <c r="C18193" s="231"/>
      <c r="D18193" s="223"/>
      <c r="E18193" s="227"/>
      <c r="F18193" s="230"/>
      <c r="H18193" s="220"/>
      <c r="I18193" s="223"/>
    </row>
    <row r="18194" spans="1:9">
      <c r="A18194" s="230"/>
      <c r="B18194" s="230"/>
      <c r="C18194" s="231"/>
      <c r="D18194" s="223"/>
      <c r="E18194" s="227"/>
      <c r="F18194" s="230"/>
      <c r="H18194" s="220"/>
      <c r="I18194" s="223"/>
    </row>
    <row r="18195" spans="1:9">
      <c r="A18195" s="230"/>
      <c r="B18195" s="230"/>
      <c r="C18195" s="231"/>
      <c r="D18195" s="223"/>
      <c r="E18195" s="227"/>
      <c r="F18195" s="230"/>
      <c r="H18195" s="220"/>
      <c r="I18195" s="223"/>
    </row>
    <row r="18196" spans="1:9">
      <c r="A18196" s="230"/>
      <c r="B18196" s="230"/>
      <c r="C18196" s="231"/>
      <c r="D18196" s="223"/>
      <c r="E18196" s="227"/>
      <c r="F18196" s="230"/>
      <c r="H18196" s="220"/>
      <c r="I18196" s="223"/>
    </row>
    <row r="18197" spans="1:9">
      <c r="A18197" s="230"/>
      <c r="B18197" s="230"/>
      <c r="C18197" s="231"/>
      <c r="D18197" s="223"/>
      <c r="E18197" s="227"/>
      <c r="F18197" s="230"/>
      <c r="H18197" s="220"/>
      <c r="I18197" s="223"/>
    </row>
    <row r="18198" spans="1:9">
      <c r="A18198" s="230"/>
      <c r="B18198" s="230"/>
      <c r="C18198" s="231"/>
      <c r="D18198" s="223"/>
      <c r="E18198" s="227"/>
      <c r="F18198" s="230"/>
      <c r="H18198" s="220"/>
      <c r="I18198" s="223"/>
    </row>
    <row r="18199" spans="1:9">
      <c r="A18199" s="230"/>
      <c r="B18199" s="230"/>
      <c r="C18199" s="231"/>
      <c r="D18199" s="223"/>
      <c r="E18199" s="227"/>
      <c r="F18199" s="230"/>
      <c r="H18199" s="220"/>
      <c r="I18199" s="223"/>
    </row>
    <row r="18200" spans="1:9">
      <c r="A18200" s="230"/>
      <c r="B18200" s="230"/>
      <c r="C18200" s="231"/>
      <c r="D18200" s="223"/>
      <c r="E18200" s="227"/>
      <c r="F18200" s="230"/>
      <c r="H18200" s="220"/>
      <c r="I18200" s="223"/>
    </row>
    <row r="18201" spans="1:9">
      <c r="A18201" s="230"/>
      <c r="B18201" s="230"/>
      <c r="C18201" s="231"/>
      <c r="D18201" s="223"/>
      <c r="E18201" s="227"/>
      <c r="F18201" s="230"/>
      <c r="H18201" s="220"/>
      <c r="I18201" s="223"/>
    </row>
    <row r="18202" spans="1:9">
      <c r="A18202" s="230"/>
      <c r="B18202" s="230"/>
      <c r="C18202" s="231"/>
      <c r="D18202" s="223"/>
      <c r="E18202" s="227"/>
      <c r="F18202" s="230"/>
      <c r="H18202" s="220"/>
      <c r="I18202" s="223"/>
    </row>
    <row r="18203" spans="1:9">
      <c r="A18203" s="230"/>
      <c r="B18203" s="230"/>
      <c r="C18203" s="231"/>
      <c r="D18203" s="223"/>
      <c r="E18203" s="227"/>
      <c r="F18203" s="230"/>
      <c r="H18203" s="220"/>
      <c r="I18203" s="223"/>
    </row>
    <row r="18204" spans="1:9">
      <c r="A18204" s="230"/>
      <c r="B18204" s="230"/>
      <c r="C18204" s="231"/>
      <c r="D18204" s="223"/>
      <c r="E18204" s="227"/>
      <c r="F18204" s="230"/>
      <c r="H18204" s="220"/>
      <c r="I18204" s="223"/>
    </row>
    <row r="18205" spans="1:9">
      <c r="A18205" s="230"/>
      <c r="B18205" s="230"/>
      <c r="C18205" s="231"/>
      <c r="D18205" s="223"/>
      <c r="E18205" s="227"/>
      <c r="F18205" s="230"/>
      <c r="H18205" s="220"/>
      <c r="I18205" s="223"/>
    </row>
    <row r="18206" spans="1:9">
      <c r="A18206" s="230"/>
      <c r="B18206" s="230"/>
      <c r="C18206" s="231"/>
      <c r="D18206" s="223"/>
      <c r="E18206" s="227"/>
      <c r="F18206" s="230"/>
      <c r="H18206" s="220"/>
      <c r="I18206" s="223"/>
    </row>
    <row r="18207" spans="1:9">
      <c r="A18207" s="230"/>
      <c r="B18207" s="230"/>
      <c r="C18207" s="231"/>
      <c r="D18207" s="223"/>
      <c r="E18207" s="227"/>
      <c r="F18207" s="230"/>
      <c r="H18207" s="220"/>
      <c r="I18207" s="223"/>
    </row>
    <row r="18208" spans="1:9">
      <c r="A18208" s="230"/>
      <c r="B18208" s="230"/>
      <c r="C18208" s="231"/>
      <c r="D18208" s="223"/>
      <c r="E18208" s="227"/>
      <c r="F18208" s="230"/>
      <c r="H18208" s="220"/>
      <c r="I18208" s="223"/>
    </row>
    <row r="18209" spans="1:9">
      <c r="A18209" s="230"/>
      <c r="B18209" s="230"/>
      <c r="C18209" s="231"/>
      <c r="D18209" s="223"/>
      <c r="E18209" s="227"/>
      <c r="F18209" s="230"/>
      <c r="H18209" s="220"/>
      <c r="I18209" s="223"/>
    </row>
    <row r="18210" spans="1:9">
      <c r="A18210" s="230"/>
      <c r="B18210" s="230"/>
      <c r="C18210" s="231"/>
      <c r="D18210" s="223"/>
      <c r="E18210" s="227"/>
      <c r="F18210" s="230"/>
      <c r="H18210" s="220"/>
      <c r="I18210" s="223"/>
    </row>
    <row r="18211" spans="1:9">
      <c r="A18211" s="230"/>
      <c r="B18211" s="230"/>
      <c r="C18211" s="231"/>
      <c r="D18211" s="223"/>
      <c r="E18211" s="227"/>
      <c r="F18211" s="230"/>
      <c r="H18211" s="220"/>
      <c r="I18211" s="223"/>
    </row>
    <row r="18212" spans="1:9">
      <c r="A18212" s="230"/>
      <c r="B18212" s="230"/>
      <c r="C18212" s="231"/>
      <c r="D18212" s="223"/>
      <c r="E18212" s="227"/>
      <c r="F18212" s="230"/>
      <c r="H18212" s="220"/>
      <c r="I18212" s="223"/>
    </row>
    <row r="18213" spans="1:9">
      <c r="A18213" s="230"/>
      <c r="B18213" s="230"/>
      <c r="C18213" s="231"/>
      <c r="D18213" s="223"/>
      <c r="E18213" s="227"/>
      <c r="F18213" s="230"/>
      <c r="H18213" s="220"/>
      <c r="I18213" s="223"/>
    </row>
    <row r="18214" spans="1:9">
      <c r="A18214" s="230"/>
      <c r="B18214" s="230"/>
      <c r="C18214" s="231"/>
      <c r="D18214" s="223"/>
      <c r="E18214" s="227"/>
      <c r="F18214" s="230"/>
      <c r="H18214" s="220"/>
      <c r="I18214" s="223"/>
    </row>
    <row r="18215" spans="1:9">
      <c r="A18215" s="230"/>
      <c r="B18215" s="230"/>
      <c r="C18215" s="231"/>
      <c r="D18215" s="223"/>
      <c r="E18215" s="227"/>
      <c r="F18215" s="230"/>
      <c r="H18215" s="220"/>
      <c r="I18215" s="223"/>
    </row>
    <row r="18216" spans="1:9">
      <c r="A18216" s="230"/>
      <c r="B18216" s="230"/>
      <c r="C18216" s="231"/>
      <c r="D18216" s="223"/>
      <c r="E18216" s="227"/>
      <c r="F18216" s="230"/>
      <c r="H18216" s="220"/>
      <c r="I18216" s="223"/>
    </row>
    <row r="18217" spans="1:9">
      <c r="A18217" s="230"/>
      <c r="B18217" s="230"/>
      <c r="C18217" s="231"/>
      <c r="D18217" s="223"/>
      <c r="E18217" s="227"/>
      <c r="F18217" s="230"/>
      <c r="H18217" s="220"/>
      <c r="I18217" s="223"/>
    </row>
    <row r="18218" spans="1:9">
      <c r="A18218" s="230"/>
      <c r="B18218" s="230"/>
      <c r="C18218" s="231"/>
      <c r="D18218" s="223"/>
      <c r="E18218" s="227"/>
      <c r="F18218" s="230"/>
      <c r="H18218" s="220"/>
      <c r="I18218" s="223"/>
    </row>
    <row r="18219" spans="1:9">
      <c r="A18219" s="230"/>
      <c r="B18219" s="230"/>
      <c r="C18219" s="231"/>
      <c r="D18219" s="223"/>
      <c r="E18219" s="227"/>
      <c r="F18219" s="230"/>
      <c r="H18219" s="220"/>
      <c r="I18219" s="223"/>
    </row>
    <row r="18220" spans="1:9">
      <c r="A18220" s="230"/>
      <c r="B18220" s="230"/>
      <c r="C18220" s="231"/>
      <c r="D18220" s="223"/>
      <c r="E18220" s="227"/>
      <c r="F18220" s="230"/>
      <c r="H18220" s="220"/>
      <c r="I18220" s="223"/>
    </row>
    <row r="18221" spans="1:9">
      <c r="A18221" s="230"/>
      <c r="B18221" s="230"/>
      <c r="C18221" s="231"/>
      <c r="D18221" s="223"/>
      <c r="E18221" s="227"/>
      <c r="F18221" s="230"/>
      <c r="H18221" s="220"/>
      <c r="I18221" s="223"/>
    </row>
    <row r="18222" spans="1:9">
      <c r="A18222" s="230"/>
      <c r="B18222" s="230"/>
      <c r="C18222" s="231"/>
      <c r="D18222" s="223"/>
      <c r="E18222" s="227"/>
      <c r="F18222" s="230"/>
      <c r="H18222" s="220"/>
      <c r="I18222" s="223"/>
    </row>
    <row r="18223" spans="1:9">
      <c r="A18223" s="230"/>
      <c r="B18223" s="230"/>
      <c r="C18223" s="231"/>
      <c r="D18223" s="223"/>
      <c r="E18223" s="227"/>
      <c r="F18223" s="230"/>
      <c r="H18223" s="220"/>
      <c r="I18223" s="223"/>
    </row>
    <row r="18224" spans="1:9">
      <c r="A18224" s="230"/>
      <c r="B18224" s="230"/>
      <c r="C18224" s="231"/>
      <c r="D18224" s="223"/>
      <c r="E18224" s="227"/>
      <c r="F18224" s="230"/>
      <c r="H18224" s="220"/>
      <c r="I18224" s="223"/>
    </row>
    <row r="18225" spans="1:9">
      <c r="A18225" s="230"/>
      <c r="B18225" s="230"/>
      <c r="C18225" s="231"/>
      <c r="D18225" s="223"/>
      <c r="E18225" s="227"/>
      <c r="F18225" s="230"/>
      <c r="H18225" s="220"/>
      <c r="I18225" s="223"/>
    </row>
    <row r="18226" spans="1:9">
      <c r="A18226" s="230"/>
      <c r="B18226" s="230"/>
      <c r="C18226" s="231"/>
      <c r="D18226" s="223"/>
      <c r="E18226" s="227"/>
      <c r="F18226" s="230"/>
      <c r="H18226" s="220"/>
      <c r="I18226" s="223"/>
    </row>
    <row r="18227" spans="1:9">
      <c r="A18227" s="230"/>
      <c r="B18227" s="230"/>
      <c r="C18227" s="231"/>
      <c r="D18227" s="223"/>
      <c r="E18227" s="227"/>
      <c r="F18227" s="230"/>
      <c r="H18227" s="220"/>
      <c r="I18227" s="223"/>
    </row>
    <row r="18228" spans="1:9">
      <c r="A18228" s="230"/>
      <c r="B18228" s="230"/>
      <c r="C18228" s="231"/>
      <c r="D18228" s="223"/>
      <c r="E18228" s="227"/>
      <c r="F18228" s="230"/>
      <c r="H18228" s="220"/>
      <c r="I18228" s="223"/>
    </row>
    <row r="18229" spans="1:9">
      <c r="A18229" s="230"/>
      <c r="B18229" s="230"/>
      <c r="C18229" s="231"/>
      <c r="D18229" s="223"/>
      <c r="E18229" s="227"/>
      <c r="F18229" s="230"/>
      <c r="H18229" s="220"/>
      <c r="I18229" s="223"/>
    </row>
    <row r="18230" spans="1:9">
      <c r="A18230" s="230"/>
      <c r="B18230" s="230"/>
      <c r="C18230" s="231"/>
      <c r="D18230" s="223"/>
      <c r="E18230" s="227"/>
      <c r="F18230" s="230"/>
      <c r="H18230" s="220"/>
      <c r="I18230" s="223"/>
    </row>
    <row r="18231" spans="1:9">
      <c r="A18231" s="230"/>
      <c r="B18231" s="230"/>
      <c r="C18231" s="231"/>
      <c r="D18231" s="223"/>
      <c r="E18231" s="227"/>
      <c r="F18231" s="230"/>
      <c r="H18231" s="220"/>
      <c r="I18231" s="223"/>
    </row>
    <row r="18232" spans="1:9">
      <c r="A18232" s="230"/>
      <c r="B18232" s="230"/>
      <c r="C18232" s="231"/>
      <c r="D18232" s="223"/>
      <c r="E18232" s="227"/>
      <c r="F18232" s="230"/>
      <c r="H18232" s="220"/>
      <c r="I18232" s="223"/>
    </row>
    <row r="18233" spans="1:9">
      <c r="A18233" s="230"/>
      <c r="B18233" s="230"/>
      <c r="C18233" s="231"/>
      <c r="D18233" s="223"/>
      <c r="E18233" s="227"/>
      <c r="F18233" s="230"/>
      <c r="H18233" s="220"/>
      <c r="I18233" s="223"/>
    </row>
    <row r="18234" spans="1:9">
      <c r="A18234" s="230"/>
      <c r="B18234" s="230"/>
      <c r="C18234" s="231"/>
      <c r="D18234" s="223"/>
      <c r="E18234" s="227"/>
      <c r="F18234" s="230"/>
      <c r="H18234" s="220"/>
      <c r="I18234" s="223"/>
    </row>
    <row r="18235" spans="1:9">
      <c r="A18235" s="230"/>
      <c r="B18235" s="230"/>
      <c r="C18235" s="231"/>
      <c r="D18235" s="223"/>
      <c r="E18235" s="227"/>
      <c r="F18235" s="230"/>
      <c r="H18235" s="220"/>
      <c r="I18235" s="223"/>
    </row>
    <row r="18236" spans="1:9">
      <c r="A18236" s="230"/>
      <c r="B18236" s="230"/>
      <c r="C18236" s="231"/>
      <c r="D18236" s="223"/>
      <c r="E18236" s="227"/>
      <c r="F18236" s="230"/>
      <c r="H18236" s="220"/>
      <c r="I18236" s="223"/>
    </row>
    <row r="18237" spans="1:9">
      <c r="A18237" s="230"/>
      <c r="B18237" s="230"/>
      <c r="C18237" s="231"/>
      <c r="D18237" s="223"/>
      <c r="E18237" s="227"/>
      <c r="F18237" s="230"/>
      <c r="H18237" s="220"/>
      <c r="I18237" s="223"/>
    </row>
    <row r="18238" spans="1:9">
      <c r="A18238" s="230"/>
      <c r="B18238" s="230"/>
      <c r="C18238" s="231"/>
      <c r="D18238" s="223"/>
      <c r="E18238" s="227"/>
      <c r="F18238" s="230"/>
      <c r="H18238" s="220"/>
      <c r="I18238" s="223"/>
    </row>
    <row r="18239" spans="1:9">
      <c r="A18239" s="230"/>
      <c r="B18239" s="230"/>
      <c r="C18239" s="231"/>
      <c r="D18239" s="223"/>
      <c r="E18239" s="227"/>
      <c r="F18239" s="230"/>
      <c r="H18239" s="220"/>
      <c r="I18239" s="223"/>
    </row>
    <row r="18240" spans="1:9">
      <c r="A18240" s="230"/>
      <c r="B18240" s="230"/>
      <c r="C18240" s="231"/>
      <c r="D18240" s="223"/>
      <c r="E18240" s="227"/>
      <c r="F18240" s="230"/>
      <c r="H18240" s="220"/>
      <c r="I18240" s="223"/>
    </row>
    <row r="18241" spans="1:9">
      <c r="A18241" s="230"/>
      <c r="B18241" s="230"/>
      <c r="C18241" s="231"/>
      <c r="D18241" s="223"/>
      <c r="E18241" s="227"/>
      <c r="F18241" s="230"/>
      <c r="H18241" s="220"/>
      <c r="I18241" s="223"/>
    </row>
    <row r="18242" spans="1:9">
      <c r="A18242" s="230"/>
      <c r="B18242" s="230"/>
      <c r="C18242" s="231"/>
      <c r="D18242" s="223"/>
      <c r="E18242" s="227"/>
      <c r="F18242" s="230"/>
      <c r="H18242" s="220"/>
      <c r="I18242" s="223"/>
    </row>
    <row r="18243" spans="1:9">
      <c r="A18243" s="230"/>
      <c r="B18243" s="230"/>
      <c r="C18243" s="231"/>
      <c r="D18243" s="223"/>
      <c r="E18243" s="227"/>
      <c r="F18243" s="230"/>
      <c r="H18243" s="220"/>
      <c r="I18243" s="223"/>
    </row>
    <row r="18244" spans="1:9">
      <c r="A18244" s="230"/>
      <c r="B18244" s="230"/>
      <c r="C18244" s="231"/>
      <c r="D18244" s="223"/>
      <c r="E18244" s="227"/>
      <c r="F18244" s="230"/>
      <c r="H18244" s="220"/>
      <c r="I18244" s="223"/>
    </row>
    <row r="18245" spans="1:9">
      <c r="A18245" s="230"/>
      <c r="B18245" s="230"/>
      <c r="C18245" s="231"/>
      <c r="D18245" s="223"/>
      <c r="E18245" s="227"/>
      <c r="F18245" s="230"/>
      <c r="H18245" s="220"/>
      <c r="I18245" s="223"/>
    </row>
    <row r="18246" spans="1:9">
      <c r="A18246" s="230"/>
      <c r="B18246" s="230"/>
      <c r="C18246" s="231"/>
      <c r="D18246" s="223"/>
      <c r="E18246" s="227"/>
      <c r="F18246" s="230"/>
      <c r="H18246" s="220"/>
      <c r="I18246" s="223"/>
    </row>
    <row r="18247" spans="1:9">
      <c r="A18247" s="230"/>
      <c r="B18247" s="230"/>
      <c r="C18247" s="231"/>
      <c r="D18247" s="223"/>
      <c r="E18247" s="227"/>
      <c r="F18247" s="230"/>
      <c r="H18247" s="220"/>
      <c r="I18247" s="223"/>
    </row>
    <row r="18248" spans="1:9">
      <c r="A18248" s="230"/>
      <c r="B18248" s="230"/>
      <c r="C18248" s="231"/>
      <c r="D18248" s="223"/>
      <c r="E18248" s="227"/>
      <c r="F18248" s="230"/>
      <c r="H18248" s="220"/>
      <c r="I18248" s="223"/>
    </row>
    <row r="18249" spans="1:9">
      <c r="A18249" s="230"/>
      <c r="B18249" s="230"/>
      <c r="C18249" s="231"/>
      <c r="D18249" s="223"/>
      <c r="E18249" s="227"/>
      <c r="F18249" s="230"/>
      <c r="H18249" s="220"/>
      <c r="I18249" s="223"/>
    </row>
    <row r="18250" spans="1:9">
      <c r="A18250" s="230"/>
      <c r="B18250" s="230"/>
      <c r="C18250" s="231"/>
      <c r="D18250" s="223"/>
      <c r="E18250" s="227"/>
      <c r="F18250" s="230"/>
      <c r="H18250" s="220"/>
      <c r="I18250" s="223"/>
    </row>
    <row r="18251" spans="1:9">
      <c r="A18251" s="230"/>
      <c r="B18251" s="230"/>
      <c r="C18251" s="231"/>
      <c r="D18251" s="223"/>
      <c r="E18251" s="227"/>
      <c r="F18251" s="230"/>
      <c r="H18251" s="220"/>
      <c r="I18251" s="223"/>
    </row>
    <row r="18252" spans="1:9">
      <c r="A18252" s="230"/>
      <c r="B18252" s="230"/>
      <c r="C18252" s="231"/>
      <c r="D18252" s="223"/>
      <c r="E18252" s="227"/>
      <c r="F18252" s="230"/>
      <c r="H18252" s="220"/>
      <c r="I18252" s="223"/>
    </row>
    <row r="18253" spans="1:9">
      <c r="A18253" s="230"/>
      <c r="B18253" s="230"/>
      <c r="C18253" s="231"/>
      <c r="D18253" s="223"/>
      <c r="E18253" s="227"/>
      <c r="F18253" s="230"/>
      <c r="H18253" s="220"/>
      <c r="I18253" s="223"/>
    </row>
    <row r="18254" spans="1:9">
      <c r="A18254" s="230"/>
      <c r="B18254" s="230"/>
      <c r="C18254" s="231"/>
      <c r="D18254" s="223"/>
      <c r="E18254" s="227"/>
      <c r="F18254" s="230"/>
      <c r="H18254" s="220"/>
      <c r="I18254" s="223"/>
    </row>
    <row r="18255" spans="1:9">
      <c r="A18255" s="230"/>
      <c r="B18255" s="230"/>
      <c r="C18255" s="231"/>
      <c r="D18255" s="223"/>
      <c r="E18255" s="227"/>
      <c r="F18255" s="230"/>
      <c r="H18255" s="220"/>
      <c r="I18255" s="223"/>
    </row>
    <row r="18256" spans="1:9">
      <c r="A18256" s="230"/>
      <c r="B18256" s="230"/>
      <c r="C18256" s="231"/>
      <c r="D18256" s="223"/>
      <c r="E18256" s="227"/>
      <c r="F18256" s="230"/>
      <c r="H18256" s="220"/>
      <c r="I18256" s="223"/>
    </row>
    <row r="18257" spans="1:9">
      <c r="A18257" s="230"/>
      <c r="B18257" s="230"/>
      <c r="C18257" s="231"/>
      <c r="D18257" s="223"/>
      <c r="E18257" s="227"/>
      <c r="F18257" s="230"/>
      <c r="H18257" s="220"/>
      <c r="I18257" s="223"/>
    </row>
    <row r="18258" spans="1:9">
      <c r="A18258" s="230"/>
      <c r="B18258" s="230"/>
      <c r="C18258" s="231"/>
      <c r="D18258" s="223"/>
      <c r="E18258" s="227"/>
      <c r="F18258" s="230"/>
      <c r="H18258" s="220"/>
      <c r="I18258" s="223"/>
    </row>
    <row r="18259" spans="1:9">
      <c r="A18259" s="230"/>
      <c r="B18259" s="230"/>
      <c r="C18259" s="231"/>
      <c r="D18259" s="223"/>
      <c r="E18259" s="227"/>
      <c r="F18259" s="230"/>
      <c r="H18259" s="220"/>
      <c r="I18259" s="223"/>
    </row>
    <row r="18260" spans="1:9">
      <c r="A18260" s="230"/>
      <c r="B18260" s="230"/>
      <c r="C18260" s="231"/>
      <c r="D18260" s="223"/>
      <c r="E18260" s="227"/>
      <c r="F18260" s="230"/>
      <c r="H18260" s="220"/>
      <c r="I18260" s="223"/>
    </row>
    <row r="18261" spans="1:9">
      <c r="A18261" s="230"/>
      <c r="B18261" s="230"/>
      <c r="C18261" s="231"/>
      <c r="D18261" s="223"/>
      <c r="E18261" s="227"/>
      <c r="F18261" s="230"/>
      <c r="H18261" s="220"/>
      <c r="I18261" s="223"/>
    </row>
    <row r="18262" spans="1:9">
      <c r="A18262" s="230"/>
      <c r="B18262" s="230"/>
      <c r="C18262" s="231"/>
      <c r="D18262" s="223"/>
      <c r="E18262" s="227"/>
      <c r="F18262" s="230"/>
      <c r="H18262" s="220"/>
      <c r="I18262" s="223"/>
    </row>
    <row r="18263" spans="1:9">
      <c r="A18263" s="230"/>
      <c r="B18263" s="230"/>
      <c r="C18263" s="231"/>
      <c r="D18263" s="223"/>
      <c r="E18263" s="227"/>
      <c r="F18263" s="230"/>
      <c r="H18263" s="220"/>
      <c r="I18263" s="223"/>
    </row>
    <row r="18264" spans="1:9">
      <c r="A18264" s="230"/>
      <c r="B18264" s="230"/>
      <c r="C18264" s="231"/>
      <c r="D18264" s="223"/>
      <c r="E18264" s="227"/>
      <c r="F18264" s="230"/>
      <c r="H18264" s="220"/>
      <c r="I18264" s="223"/>
    </row>
    <row r="18265" spans="1:9">
      <c r="A18265" s="230"/>
      <c r="B18265" s="230"/>
      <c r="C18265" s="231"/>
      <c r="D18265" s="223"/>
      <c r="E18265" s="227"/>
      <c r="F18265" s="230"/>
      <c r="H18265" s="220"/>
      <c r="I18265" s="223"/>
    </row>
    <row r="18266" spans="1:9">
      <c r="A18266" s="230"/>
      <c r="B18266" s="230"/>
      <c r="C18266" s="231"/>
      <c r="D18266" s="223"/>
      <c r="E18266" s="227"/>
      <c r="F18266" s="230"/>
      <c r="H18266" s="220"/>
      <c r="I18266" s="223"/>
    </row>
    <row r="18267" spans="1:9">
      <c r="A18267" s="230"/>
      <c r="B18267" s="230"/>
      <c r="C18267" s="231"/>
      <c r="D18267" s="223"/>
      <c r="E18267" s="227"/>
      <c r="F18267" s="230"/>
      <c r="H18267" s="220"/>
      <c r="I18267" s="223"/>
    </row>
    <row r="18268" spans="1:9">
      <c r="A18268" s="230"/>
      <c r="B18268" s="230"/>
      <c r="C18268" s="231"/>
      <c r="D18268" s="223"/>
      <c r="E18268" s="227"/>
      <c r="F18268" s="230"/>
      <c r="H18268" s="220"/>
      <c r="I18268" s="223"/>
    </row>
    <row r="18269" spans="1:9">
      <c r="A18269" s="230"/>
      <c r="B18269" s="230"/>
      <c r="C18269" s="231"/>
      <c r="D18269" s="223"/>
      <c r="E18269" s="227"/>
      <c r="F18269" s="230"/>
      <c r="H18269" s="220"/>
      <c r="I18269" s="223"/>
    </row>
    <row r="18270" spans="1:9">
      <c r="A18270" s="230"/>
      <c r="B18270" s="230"/>
      <c r="C18270" s="231"/>
      <c r="D18270" s="223"/>
      <c r="E18270" s="227"/>
      <c r="F18270" s="230"/>
      <c r="H18270" s="220"/>
      <c r="I18270" s="223"/>
    </row>
    <row r="18271" spans="1:9">
      <c r="A18271" s="230"/>
      <c r="B18271" s="230"/>
      <c r="C18271" s="231"/>
      <c r="D18271" s="223"/>
      <c r="E18271" s="227"/>
      <c r="F18271" s="230"/>
      <c r="H18271" s="220"/>
      <c r="I18271" s="223"/>
    </row>
    <row r="18272" spans="1:9">
      <c r="A18272" s="230"/>
      <c r="B18272" s="230"/>
      <c r="C18272" s="231"/>
      <c r="D18272" s="223"/>
      <c r="E18272" s="227"/>
      <c r="F18272" s="230"/>
      <c r="H18272" s="220"/>
      <c r="I18272" s="223"/>
    </row>
    <row r="18273" spans="1:9">
      <c r="A18273" s="230"/>
      <c r="B18273" s="230"/>
      <c r="C18273" s="231"/>
      <c r="D18273" s="223"/>
      <c r="E18273" s="227"/>
      <c r="F18273" s="230"/>
      <c r="H18273" s="220"/>
      <c r="I18273" s="223"/>
    </row>
    <row r="18274" spans="1:9">
      <c r="A18274" s="230"/>
      <c r="B18274" s="230"/>
      <c r="C18274" s="231"/>
      <c r="D18274" s="223"/>
      <c r="E18274" s="227"/>
      <c r="F18274" s="230"/>
      <c r="H18274" s="220"/>
      <c r="I18274" s="223"/>
    </row>
    <row r="18275" spans="1:9">
      <c r="A18275" s="230"/>
      <c r="B18275" s="230"/>
      <c r="C18275" s="231"/>
      <c r="D18275" s="223"/>
      <c r="E18275" s="227"/>
      <c r="F18275" s="230"/>
      <c r="H18275" s="220"/>
      <c r="I18275" s="223"/>
    </row>
    <row r="18276" spans="1:9">
      <c r="A18276" s="230"/>
      <c r="B18276" s="230"/>
      <c r="C18276" s="231"/>
      <c r="D18276" s="223"/>
      <c r="E18276" s="227"/>
      <c r="F18276" s="230"/>
      <c r="H18276" s="220"/>
      <c r="I18276" s="223"/>
    </row>
    <row r="18277" spans="1:9">
      <c r="A18277" s="230"/>
      <c r="B18277" s="230"/>
      <c r="C18277" s="231"/>
      <c r="D18277" s="223"/>
      <c r="E18277" s="227"/>
      <c r="F18277" s="230"/>
      <c r="H18277" s="220"/>
      <c r="I18277" s="223"/>
    </row>
    <row r="18278" spans="1:9">
      <c r="A18278" s="230"/>
      <c r="B18278" s="230"/>
      <c r="C18278" s="231"/>
      <c r="D18278" s="223"/>
      <c r="E18278" s="227"/>
      <c r="F18278" s="230"/>
      <c r="H18278" s="220"/>
      <c r="I18278" s="223"/>
    </row>
    <row r="18279" spans="1:9">
      <c r="A18279" s="230"/>
      <c r="B18279" s="230"/>
      <c r="C18279" s="231"/>
      <c r="D18279" s="223"/>
      <c r="E18279" s="227"/>
      <c r="F18279" s="230"/>
      <c r="H18279" s="220"/>
      <c r="I18279" s="223"/>
    </row>
    <row r="18280" spans="1:9">
      <c r="A18280" s="230"/>
      <c r="B18280" s="230"/>
      <c r="C18280" s="231"/>
      <c r="D18280" s="223"/>
      <c r="E18280" s="227"/>
      <c r="F18280" s="230"/>
      <c r="H18280" s="220"/>
      <c r="I18280" s="223"/>
    </row>
    <row r="18281" spans="1:9">
      <c r="A18281" s="230"/>
      <c r="B18281" s="230"/>
      <c r="C18281" s="231"/>
      <c r="D18281" s="223"/>
      <c r="E18281" s="227"/>
      <c r="F18281" s="230"/>
      <c r="H18281" s="220"/>
      <c r="I18281" s="223"/>
    </row>
    <row r="18282" spans="1:9">
      <c r="A18282" s="230"/>
      <c r="B18282" s="230"/>
      <c r="C18282" s="231"/>
      <c r="D18282" s="223"/>
      <c r="E18282" s="227"/>
      <c r="F18282" s="230"/>
      <c r="H18282" s="220"/>
      <c r="I18282" s="223"/>
    </row>
    <row r="18283" spans="1:9">
      <c r="A18283" s="230"/>
      <c r="B18283" s="230"/>
      <c r="C18283" s="231"/>
      <c r="D18283" s="223"/>
      <c r="E18283" s="227"/>
      <c r="F18283" s="230"/>
      <c r="H18283" s="220"/>
      <c r="I18283" s="223"/>
    </row>
    <row r="18284" spans="1:9">
      <c r="A18284" s="230"/>
      <c r="B18284" s="230"/>
      <c r="C18284" s="231"/>
      <c r="D18284" s="223"/>
      <c r="E18284" s="227"/>
      <c r="F18284" s="230"/>
      <c r="H18284" s="220"/>
      <c r="I18284" s="223"/>
    </row>
    <row r="18285" spans="1:9">
      <c r="A18285" s="230"/>
      <c r="B18285" s="230"/>
      <c r="C18285" s="231"/>
      <c r="D18285" s="223"/>
      <c r="E18285" s="227"/>
      <c r="F18285" s="230"/>
      <c r="H18285" s="220"/>
      <c r="I18285" s="223"/>
    </row>
    <row r="18286" spans="1:9">
      <c r="A18286" s="230"/>
      <c r="B18286" s="230"/>
      <c r="C18286" s="231"/>
      <c r="D18286" s="223"/>
      <c r="E18286" s="227"/>
      <c r="F18286" s="230"/>
      <c r="H18286" s="220"/>
      <c r="I18286" s="223"/>
    </row>
    <row r="18287" spans="1:9">
      <c r="A18287" s="230"/>
      <c r="B18287" s="230"/>
      <c r="C18287" s="231"/>
      <c r="D18287" s="223"/>
      <c r="E18287" s="227"/>
      <c r="F18287" s="230"/>
      <c r="H18287" s="220"/>
      <c r="I18287" s="223"/>
    </row>
    <row r="18288" spans="1:9">
      <c r="A18288" s="230"/>
      <c r="B18288" s="230"/>
      <c r="C18288" s="231"/>
      <c r="D18288" s="223"/>
      <c r="E18288" s="227"/>
      <c r="F18288" s="230"/>
      <c r="H18288" s="220"/>
      <c r="I18288" s="223"/>
    </row>
    <row r="18289" spans="1:9">
      <c r="A18289" s="230"/>
      <c r="B18289" s="230"/>
      <c r="C18289" s="231"/>
      <c r="D18289" s="223"/>
      <c r="E18289" s="227"/>
      <c r="F18289" s="230"/>
      <c r="H18289" s="220"/>
      <c r="I18289" s="223"/>
    </row>
    <row r="18290" spans="1:9">
      <c r="A18290" s="230"/>
      <c r="B18290" s="230"/>
      <c r="C18290" s="231"/>
      <c r="D18290" s="223"/>
      <c r="E18290" s="227"/>
      <c r="F18290" s="230"/>
      <c r="H18290" s="220"/>
      <c r="I18290" s="223"/>
    </row>
    <row r="18291" spans="1:9">
      <c r="A18291" s="230"/>
      <c r="B18291" s="230"/>
      <c r="C18291" s="231"/>
      <c r="D18291" s="223"/>
      <c r="E18291" s="227"/>
      <c r="F18291" s="230"/>
      <c r="H18291" s="220"/>
      <c r="I18291" s="223"/>
    </row>
    <row r="18292" spans="1:9">
      <c r="A18292" s="230"/>
      <c r="B18292" s="230"/>
      <c r="C18292" s="231"/>
      <c r="D18292" s="223"/>
      <c r="E18292" s="227"/>
      <c r="F18292" s="230"/>
      <c r="H18292" s="220"/>
      <c r="I18292" s="223"/>
    </row>
    <row r="18293" spans="1:9">
      <c r="A18293" s="230"/>
      <c r="B18293" s="230"/>
      <c r="C18293" s="231"/>
      <c r="D18293" s="223"/>
      <c r="E18293" s="227"/>
      <c r="F18293" s="230"/>
      <c r="H18293" s="220"/>
      <c r="I18293" s="223"/>
    </row>
    <row r="18294" spans="1:9">
      <c r="A18294" s="230"/>
      <c r="B18294" s="230"/>
      <c r="C18294" s="231"/>
      <c r="D18294" s="223"/>
      <c r="E18294" s="227"/>
      <c r="F18294" s="230"/>
      <c r="H18294" s="220"/>
      <c r="I18294" s="223"/>
    </row>
    <row r="18295" spans="1:9">
      <c r="A18295" s="230"/>
      <c r="B18295" s="230"/>
      <c r="C18295" s="231"/>
      <c r="D18295" s="223"/>
      <c r="E18295" s="227"/>
      <c r="F18295" s="230"/>
      <c r="H18295" s="220"/>
      <c r="I18295" s="223"/>
    </row>
    <row r="18296" spans="1:9">
      <c r="A18296" s="230"/>
      <c r="B18296" s="230"/>
      <c r="C18296" s="231"/>
      <c r="D18296" s="223"/>
      <c r="E18296" s="227"/>
      <c r="F18296" s="230"/>
      <c r="H18296" s="220"/>
      <c r="I18296" s="223"/>
    </row>
    <row r="18297" spans="1:9">
      <c r="A18297" s="230"/>
      <c r="B18297" s="230"/>
      <c r="C18297" s="231"/>
      <c r="D18297" s="223"/>
      <c r="E18297" s="227"/>
      <c r="F18297" s="230"/>
      <c r="H18297" s="220"/>
      <c r="I18297" s="223"/>
    </row>
    <row r="18298" spans="1:9">
      <c r="A18298" s="230"/>
      <c r="B18298" s="230"/>
      <c r="C18298" s="231"/>
      <c r="D18298" s="223"/>
      <c r="E18298" s="227"/>
      <c r="F18298" s="230"/>
      <c r="H18298" s="220"/>
      <c r="I18298" s="223"/>
    </row>
    <row r="18299" spans="1:9">
      <c r="A18299" s="230"/>
      <c r="B18299" s="230"/>
      <c r="C18299" s="231"/>
      <c r="D18299" s="223"/>
      <c r="E18299" s="227"/>
      <c r="F18299" s="230"/>
      <c r="H18299" s="220"/>
      <c r="I18299" s="223"/>
    </row>
    <row r="18300" spans="1:9">
      <c r="A18300" s="230"/>
      <c r="B18300" s="230"/>
      <c r="C18300" s="231"/>
      <c r="D18300" s="223"/>
      <c r="E18300" s="227"/>
      <c r="F18300" s="230"/>
      <c r="H18300" s="220"/>
      <c r="I18300" s="223"/>
    </row>
    <row r="18301" spans="1:9">
      <c r="A18301" s="230"/>
      <c r="B18301" s="230"/>
      <c r="C18301" s="231"/>
      <c r="D18301" s="223"/>
      <c r="E18301" s="227"/>
      <c r="F18301" s="230"/>
      <c r="H18301" s="220"/>
      <c r="I18301" s="223"/>
    </row>
    <row r="18302" spans="1:9">
      <c r="A18302" s="230"/>
      <c r="B18302" s="230"/>
      <c r="C18302" s="231"/>
      <c r="D18302" s="223"/>
      <c r="E18302" s="227"/>
      <c r="F18302" s="230"/>
      <c r="H18302" s="220"/>
      <c r="I18302" s="223"/>
    </row>
    <row r="18303" spans="1:9">
      <c r="A18303" s="230"/>
      <c r="B18303" s="230"/>
      <c r="C18303" s="231"/>
      <c r="D18303" s="223"/>
      <c r="E18303" s="227"/>
      <c r="F18303" s="230"/>
      <c r="H18303" s="220"/>
      <c r="I18303" s="223"/>
    </row>
    <row r="18304" spans="1:9">
      <c r="A18304" s="230"/>
      <c r="B18304" s="230"/>
      <c r="C18304" s="231"/>
      <c r="D18304" s="223"/>
      <c r="E18304" s="227"/>
      <c r="F18304" s="230"/>
      <c r="H18304" s="220"/>
      <c r="I18304" s="223"/>
    </row>
    <row r="18305" spans="1:9">
      <c r="A18305" s="230"/>
      <c r="B18305" s="230"/>
      <c r="C18305" s="231"/>
      <c r="D18305" s="223"/>
      <c r="E18305" s="227"/>
      <c r="F18305" s="230"/>
      <c r="H18305" s="220"/>
      <c r="I18305" s="223"/>
    </row>
    <row r="18306" spans="1:9">
      <c r="A18306" s="230"/>
      <c r="B18306" s="230"/>
      <c r="C18306" s="231"/>
      <c r="D18306" s="223"/>
      <c r="E18306" s="227"/>
      <c r="F18306" s="230"/>
      <c r="H18306" s="220"/>
      <c r="I18306" s="223"/>
    </row>
    <row r="18307" spans="1:9">
      <c r="A18307" s="230"/>
      <c r="B18307" s="230"/>
      <c r="C18307" s="231"/>
      <c r="D18307" s="223"/>
      <c r="E18307" s="227"/>
      <c r="F18307" s="230"/>
      <c r="H18307" s="220"/>
      <c r="I18307" s="223"/>
    </row>
    <row r="18308" spans="1:9">
      <c r="A18308" s="230"/>
      <c r="B18308" s="230"/>
      <c r="C18308" s="231"/>
      <c r="D18308" s="223"/>
      <c r="E18308" s="227"/>
      <c r="F18308" s="230"/>
      <c r="H18308" s="220"/>
      <c r="I18308" s="223"/>
    </row>
    <row r="18309" spans="1:9">
      <c r="A18309" s="230"/>
      <c r="B18309" s="230"/>
      <c r="C18309" s="231"/>
      <c r="D18309" s="223"/>
      <c r="E18309" s="227"/>
      <c r="F18309" s="230"/>
      <c r="H18309" s="220"/>
      <c r="I18309" s="223"/>
    </row>
    <row r="18310" spans="1:9">
      <c r="A18310" s="230"/>
      <c r="B18310" s="230"/>
      <c r="C18310" s="231"/>
      <c r="D18310" s="223"/>
      <c r="E18310" s="227"/>
      <c r="F18310" s="230"/>
      <c r="H18310" s="220"/>
      <c r="I18310" s="223"/>
    </row>
    <row r="18311" spans="1:9">
      <c r="A18311" s="230"/>
      <c r="B18311" s="230"/>
      <c r="C18311" s="231"/>
      <c r="D18311" s="223"/>
      <c r="E18311" s="227"/>
      <c r="F18311" s="230"/>
      <c r="H18311" s="220"/>
      <c r="I18311" s="223"/>
    </row>
    <row r="18312" spans="1:9">
      <c r="A18312" s="230"/>
      <c r="B18312" s="230"/>
      <c r="C18312" s="231"/>
      <c r="D18312" s="223"/>
      <c r="E18312" s="227"/>
      <c r="F18312" s="230"/>
      <c r="H18312" s="220"/>
      <c r="I18312" s="223"/>
    </row>
    <row r="18313" spans="1:9">
      <c r="A18313" s="230"/>
      <c r="B18313" s="230"/>
      <c r="C18313" s="231"/>
      <c r="D18313" s="223"/>
      <c r="E18313" s="227"/>
      <c r="F18313" s="230"/>
      <c r="H18313" s="220"/>
      <c r="I18313" s="223"/>
    </row>
    <row r="18314" spans="1:9">
      <c r="A18314" s="230"/>
      <c r="B18314" s="230"/>
      <c r="C18314" s="231"/>
      <c r="D18314" s="223"/>
      <c r="E18314" s="227"/>
      <c r="F18314" s="230"/>
      <c r="H18314" s="220"/>
      <c r="I18314" s="223"/>
    </row>
    <row r="18315" spans="1:9">
      <c r="A18315" s="230"/>
      <c r="B18315" s="230"/>
      <c r="C18315" s="231"/>
      <c r="D18315" s="223"/>
      <c r="E18315" s="227"/>
      <c r="F18315" s="230"/>
      <c r="H18315" s="220"/>
      <c r="I18315" s="223"/>
    </row>
    <row r="18316" spans="1:9">
      <c r="A18316" s="230"/>
      <c r="B18316" s="230"/>
      <c r="C18316" s="231"/>
      <c r="D18316" s="223"/>
      <c r="E18316" s="227"/>
      <c r="F18316" s="230"/>
      <c r="H18316" s="220"/>
      <c r="I18316" s="223"/>
    </row>
    <row r="18317" spans="1:9">
      <c r="A18317" s="230"/>
      <c r="B18317" s="230"/>
      <c r="C18317" s="231"/>
      <c r="D18317" s="223"/>
      <c r="E18317" s="227"/>
      <c r="F18317" s="230"/>
      <c r="H18317" s="220"/>
      <c r="I18317" s="223"/>
    </row>
    <row r="18318" spans="1:9">
      <c r="A18318" s="230"/>
      <c r="B18318" s="230"/>
      <c r="C18318" s="231"/>
      <c r="D18318" s="223"/>
      <c r="E18318" s="227"/>
      <c r="F18318" s="230"/>
      <c r="H18318" s="220"/>
      <c r="I18318" s="223"/>
    </row>
    <row r="18319" spans="1:9">
      <c r="A18319" s="230"/>
      <c r="B18319" s="230"/>
      <c r="C18319" s="231"/>
      <c r="D18319" s="223"/>
      <c r="E18319" s="227"/>
      <c r="F18319" s="230"/>
      <c r="H18319" s="220"/>
      <c r="I18319" s="223"/>
    </row>
    <row r="18320" spans="1:9">
      <c r="A18320" s="230"/>
      <c r="B18320" s="230"/>
      <c r="C18320" s="231"/>
      <c r="D18320" s="223"/>
      <c r="E18320" s="227"/>
      <c r="F18320" s="230"/>
      <c r="H18320" s="220"/>
      <c r="I18320" s="223"/>
    </row>
    <row r="18321" spans="1:9">
      <c r="A18321" s="230"/>
      <c r="B18321" s="230"/>
      <c r="C18321" s="231"/>
      <c r="D18321" s="223"/>
      <c r="E18321" s="227"/>
      <c r="F18321" s="230"/>
      <c r="H18321" s="220"/>
      <c r="I18321" s="223"/>
    </row>
    <row r="18322" spans="1:9">
      <c r="A18322" s="230"/>
      <c r="B18322" s="230"/>
      <c r="C18322" s="231"/>
      <c r="D18322" s="223"/>
      <c r="E18322" s="227"/>
      <c r="F18322" s="230"/>
      <c r="H18322" s="220"/>
      <c r="I18322" s="223"/>
    </row>
    <row r="18323" spans="1:9">
      <c r="A18323" s="230"/>
      <c r="B18323" s="230"/>
      <c r="C18323" s="231"/>
      <c r="D18323" s="223"/>
      <c r="E18323" s="227"/>
      <c r="F18323" s="230"/>
      <c r="H18323" s="220"/>
      <c r="I18323" s="223"/>
    </row>
    <row r="18324" spans="1:9">
      <c r="A18324" s="230"/>
      <c r="B18324" s="230"/>
      <c r="C18324" s="231"/>
      <c r="D18324" s="223"/>
      <c r="E18324" s="227"/>
      <c r="F18324" s="230"/>
      <c r="H18324" s="220"/>
      <c r="I18324" s="223"/>
    </row>
    <row r="18325" spans="1:9">
      <c r="A18325" s="230"/>
      <c r="B18325" s="230"/>
      <c r="C18325" s="231"/>
      <c r="D18325" s="223"/>
      <c r="E18325" s="227"/>
      <c r="F18325" s="230"/>
      <c r="H18325" s="220"/>
      <c r="I18325" s="223"/>
    </row>
    <row r="18326" spans="1:9">
      <c r="A18326" s="230"/>
      <c r="B18326" s="230"/>
      <c r="C18326" s="231"/>
      <c r="D18326" s="223"/>
      <c r="E18326" s="227"/>
      <c r="F18326" s="230"/>
      <c r="H18326" s="220"/>
      <c r="I18326" s="223"/>
    </row>
    <row r="18327" spans="1:9">
      <c r="A18327" s="230"/>
      <c r="B18327" s="230"/>
      <c r="C18327" s="231"/>
      <c r="D18327" s="223"/>
      <c r="E18327" s="227"/>
      <c r="F18327" s="230"/>
      <c r="H18327" s="220"/>
      <c r="I18327" s="223"/>
    </row>
    <row r="18328" spans="1:9">
      <c r="A18328" s="230"/>
      <c r="B18328" s="230"/>
      <c r="C18328" s="231"/>
      <c r="D18328" s="223"/>
      <c r="E18328" s="227"/>
      <c r="F18328" s="230"/>
      <c r="H18328" s="220"/>
      <c r="I18328" s="223"/>
    </row>
    <row r="18329" spans="1:9">
      <c r="A18329" s="230"/>
      <c r="B18329" s="230"/>
      <c r="C18329" s="231"/>
      <c r="D18329" s="223"/>
      <c r="E18329" s="227"/>
      <c r="F18329" s="230"/>
      <c r="H18329" s="220"/>
      <c r="I18329" s="223"/>
    </row>
    <row r="18330" spans="1:9">
      <c r="A18330" s="230"/>
      <c r="B18330" s="230"/>
      <c r="C18330" s="231"/>
      <c r="D18330" s="223"/>
      <c r="E18330" s="227"/>
      <c r="F18330" s="230"/>
      <c r="H18330" s="220"/>
      <c r="I18330" s="223"/>
    </row>
    <row r="18331" spans="1:9">
      <c r="A18331" s="230"/>
      <c r="B18331" s="230"/>
      <c r="C18331" s="231"/>
      <c r="D18331" s="223"/>
      <c r="E18331" s="227"/>
      <c r="F18331" s="230"/>
      <c r="H18331" s="220"/>
      <c r="I18331" s="223"/>
    </row>
    <row r="18332" spans="1:9">
      <c r="A18332" s="230"/>
      <c r="B18332" s="230"/>
      <c r="C18332" s="231"/>
      <c r="D18332" s="223"/>
      <c r="E18332" s="227"/>
      <c r="F18332" s="230"/>
      <c r="H18332" s="220"/>
      <c r="I18332" s="223"/>
    </row>
    <row r="18333" spans="1:9">
      <c r="A18333" s="230"/>
      <c r="B18333" s="230"/>
      <c r="C18333" s="231"/>
      <c r="D18333" s="223"/>
      <c r="E18333" s="227"/>
      <c r="F18333" s="230"/>
      <c r="H18333" s="220"/>
      <c r="I18333" s="223"/>
    </row>
    <row r="18334" spans="1:9">
      <c r="A18334" s="230"/>
      <c r="B18334" s="230"/>
      <c r="C18334" s="231"/>
      <c r="D18334" s="223"/>
      <c r="E18334" s="227"/>
      <c r="F18334" s="230"/>
      <c r="H18334" s="220"/>
      <c r="I18334" s="223"/>
    </row>
    <row r="18335" spans="1:9">
      <c r="A18335" s="230"/>
      <c r="B18335" s="230"/>
      <c r="C18335" s="231"/>
      <c r="D18335" s="223"/>
      <c r="E18335" s="227"/>
      <c r="F18335" s="230"/>
      <c r="H18335" s="220"/>
      <c r="I18335" s="223"/>
    </row>
    <row r="18336" spans="1:9">
      <c r="A18336" s="230"/>
      <c r="B18336" s="230"/>
      <c r="C18336" s="231"/>
      <c r="D18336" s="223"/>
      <c r="E18336" s="227"/>
      <c r="F18336" s="230"/>
      <c r="H18336" s="220"/>
      <c r="I18336" s="223"/>
    </row>
    <row r="18337" spans="1:9">
      <c r="A18337" s="230"/>
      <c r="B18337" s="230"/>
      <c r="C18337" s="231"/>
      <c r="D18337" s="223"/>
      <c r="E18337" s="227"/>
      <c r="F18337" s="230"/>
      <c r="H18337" s="220"/>
      <c r="I18337" s="223"/>
    </row>
    <row r="18338" spans="1:9">
      <c r="A18338" s="230"/>
      <c r="B18338" s="230"/>
      <c r="C18338" s="231"/>
      <c r="D18338" s="223"/>
      <c r="E18338" s="227"/>
      <c r="F18338" s="230"/>
      <c r="H18338" s="220"/>
      <c r="I18338" s="223"/>
    </row>
    <row r="18339" spans="1:9">
      <c r="A18339" s="230"/>
      <c r="B18339" s="230"/>
      <c r="C18339" s="231"/>
      <c r="D18339" s="223"/>
      <c r="E18339" s="227"/>
      <c r="F18339" s="230"/>
      <c r="H18339" s="220"/>
      <c r="I18339" s="223"/>
    </row>
    <row r="18340" spans="1:9">
      <c r="A18340" s="230"/>
      <c r="B18340" s="230"/>
      <c r="C18340" s="231"/>
      <c r="D18340" s="223"/>
      <c r="E18340" s="227"/>
      <c r="F18340" s="230"/>
      <c r="H18340" s="220"/>
      <c r="I18340" s="223"/>
    </row>
    <row r="18341" spans="1:9">
      <c r="A18341" s="230"/>
      <c r="B18341" s="230"/>
      <c r="C18341" s="231"/>
      <c r="D18341" s="223"/>
      <c r="E18341" s="227"/>
      <c r="F18341" s="230"/>
      <c r="H18341" s="220"/>
      <c r="I18341" s="223"/>
    </row>
    <row r="18342" spans="1:9">
      <c r="A18342" s="230"/>
      <c r="B18342" s="230"/>
      <c r="C18342" s="231"/>
      <c r="D18342" s="223"/>
      <c r="E18342" s="227"/>
      <c r="F18342" s="230"/>
      <c r="H18342" s="220"/>
      <c r="I18342" s="223"/>
    </row>
    <row r="18343" spans="1:9">
      <c r="A18343" s="230"/>
      <c r="B18343" s="230"/>
      <c r="C18343" s="231"/>
      <c r="D18343" s="223"/>
      <c r="E18343" s="227"/>
      <c r="F18343" s="230"/>
      <c r="H18343" s="220"/>
      <c r="I18343" s="223"/>
    </row>
    <row r="18344" spans="1:9">
      <c r="A18344" s="230"/>
      <c r="B18344" s="230"/>
      <c r="C18344" s="231"/>
      <c r="D18344" s="223"/>
      <c r="E18344" s="227"/>
      <c r="F18344" s="230"/>
      <c r="H18344" s="220"/>
      <c r="I18344" s="223"/>
    </row>
    <row r="18345" spans="1:9">
      <c r="A18345" s="230"/>
      <c r="B18345" s="230"/>
      <c r="C18345" s="231"/>
      <c r="D18345" s="223"/>
      <c r="E18345" s="227"/>
      <c r="F18345" s="230"/>
      <c r="H18345" s="220"/>
      <c r="I18345" s="223"/>
    </row>
    <row r="18346" spans="1:9">
      <c r="A18346" s="230"/>
      <c r="B18346" s="230"/>
      <c r="C18346" s="231"/>
      <c r="D18346" s="223"/>
      <c r="E18346" s="227"/>
      <c r="F18346" s="230"/>
      <c r="H18346" s="220"/>
      <c r="I18346" s="223"/>
    </row>
    <row r="18347" spans="1:9">
      <c r="A18347" s="230"/>
      <c r="B18347" s="230"/>
      <c r="C18347" s="231"/>
      <c r="D18347" s="223"/>
      <c r="E18347" s="227"/>
      <c r="F18347" s="230"/>
      <c r="H18347" s="220"/>
      <c r="I18347" s="223"/>
    </row>
    <row r="18348" spans="1:9">
      <c r="A18348" s="230"/>
      <c r="B18348" s="230"/>
      <c r="C18348" s="231"/>
      <c r="D18348" s="223"/>
      <c r="E18348" s="227"/>
      <c r="F18348" s="230"/>
      <c r="H18348" s="220"/>
      <c r="I18348" s="223"/>
    </row>
    <row r="18349" spans="1:9">
      <c r="A18349" s="230"/>
      <c r="B18349" s="230"/>
      <c r="C18349" s="231"/>
      <c r="D18349" s="223"/>
      <c r="E18349" s="227"/>
      <c r="F18349" s="230"/>
      <c r="H18349" s="220"/>
      <c r="I18349" s="223"/>
    </row>
    <row r="18350" spans="1:9">
      <c r="A18350" s="230"/>
      <c r="B18350" s="230"/>
      <c r="C18350" s="231"/>
      <c r="D18350" s="223"/>
      <c r="E18350" s="227"/>
      <c r="F18350" s="230"/>
      <c r="H18350" s="220"/>
      <c r="I18350" s="223"/>
    </row>
    <row r="18351" spans="1:9">
      <c r="A18351" s="230"/>
      <c r="B18351" s="230"/>
      <c r="C18351" s="231"/>
      <c r="D18351" s="223"/>
      <c r="E18351" s="227"/>
      <c r="F18351" s="230"/>
      <c r="H18351" s="220"/>
      <c r="I18351" s="223"/>
    </row>
    <row r="18352" spans="1:9">
      <c r="A18352" s="230"/>
      <c r="B18352" s="230"/>
      <c r="C18352" s="231"/>
      <c r="D18352" s="223"/>
      <c r="E18352" s="227"/>
      <c r="F18352" s="230"/>
      <c r="H18352" s="220"/>
      <c r="I18352" s="223"/>
    </row>
    <row r="18353" spans="1:9">
      <c r="A18353" s="230"/>
      <c r="B18353" s="230"/>
      <c r="C18353" s="231"/>
      <c r="D18353" s="223"/>
      <c r="E18353" s="227"/>
      <c r="F18353" s="230"/>
      <c r="H18353" s="220"/>
      <c r="I18353" s="223"/>
    </row>
    <row r="18354" spans="1:9">
      <c r="A18354" s="230"/>
      <c r="B18354" s="230"/>
      <c r="C18354" s="231"/>
      <c r="D18354" s="223"/>
      <c r="E18354" s="227"/>
      <c r="F18354" s="230"/>
      <c r="H18354" s="220"/>
      <c r="I18354" s="223"/>
    </row>
    <row r="18355" spans="1:9">
      <c r="A18355" s="230"/>
      <c r="B18355" s="230"/>
      <c r="C18355" s="231"/>
      <c r="D18355" s="223"/>
      <c r="E18355" s="227"/>
      <c r="F18355" s="230"/>
      <c r="H18355" s="220"/>
      <c r="I18355" s="223"/>
    </row>
    <row r="18356" spans="1:9">
      <c r="A18356" s="230"/>
      <c r="B18356" s="230"/>
      <c r="C18356" s="231"/>
      <c r="D18356" s="223"/>
      <c r="E18356" s="227"/>
      <c r="F18356" s="230"/>
      <c r="H18356" s="220"/>
      <c r="I18356" s="223"/>
    </row>
    <row r="18357" spans="1:9">
      <c r="A18357" s="230"/>
      <c r="B18357" s="230"/>
      <c r="C18357" s="231"/>
      <c r="D18357" s="223"/>
      <c r="E18357" s="227"/>
      <c r="F18357" s="230"/>
      <c r="H18357" s="220"/>
      <c r="I18357" s="223"/>
    </row>
    <row r="18358" spans="1:9">
      <c r="A18358" s="230"/>
      <c r="B18358" s="230"/>
      <c r="C18358" s="231"/>
      <c r="D18358" s="223"/>
      <c r="E18358" s="227"/>
      <c r="F18358" s="230"/>
      <c r="H18358" s="220"/>
      <c r="I18358" s="223"/>
    </row>
    <row r="18359" spans="1:9">
      <c r="A18359" s="230"/>
      <c r="B18359" s="230"/>
      <c r="C18359" s="231"/>
      <c r="D18359" s="223"/>
      <c r="E18359" s="227"/>
      <c r="F18359" s="230"/>
      <c r="H18359" s="220"/>
      <c r="I18359" s="223"/>
    </row>
    <row r="18360" spans="1:9">
      <c r="A18360" s="230"/>
      <c r="B18360" s="230"/>
      <c r="C18360" s="231"/>
      <c r="D18360" s="223"/>
      <c r="E18360" s="227"/>
      <c r="F18360" s="230"/>
      <c r="H18360" s="220"/>
      <c r="I18360" s="223"/>
    </row>
    <row r="18361" spans="1:9">
      <c r="A18361" s="230"/>
      <c r="B18361" s="230"/>
      <c r="C18361" s="231"/>
      <c r="D18361" s="223"/>
      <c r="E18361" s="227"/>
      <c r="F18361" s="230"/>
      <c r="H18361" s="220"/>
      <c r="I18361" s="223"/>
    </row>
    <row r="18362" spans="1:9">
      <c r="A18362" s="230"/>
      <c r="B18362" s="230"/>
      <c r="C18362" s="231"/>
      <c r="D18362" s="223"/>
      <c r="E18362" s="227"/>
      <c r="F18362" s="230"/>
      <c r="H18362" s="220"/>
      <c r="I18362" s="223"/>
    </row>
    <row r="18363" spans="1:9">
      <c r="A18363" s="230"/>
      <c r="B18363" s="230"/>
      <c r="C18363" s="231"/>
      <c r="D18363" s="223"/>
      <c r="E18363" s="227"/>
      <c r="F18363" s="230"/>
      <c r="H18363" s="220"/>
      <c r="I18363" s="223"/>
    </row>
    <row r="18364" spans="1:9">
      <c r="A18364" s="230"/>
      <c r="B18364" s="230"/>
      <c r="C18364" s="231"/>
      <c r="D18364" s="223"/>
      <c r="E18364" s="227"/>
      <c r="F18364" s="230"/>
      <c r="H18364" s="220"/>
      <c r="I18364" s="223"/>
    </row>
    <row r="18365" spans="1:9">
      <c r="A18365" s="230"/>
      <c r="B18365" s="230"/>
      <c r="C18365" s="231"/>
      <c r="D18365" s="223"/>
      <c r="E18365" s="227"/>
      <c r="F18365" s="230"/>
      <c r="H18365" s="220"/>
      <c r="I18365" s="223"/>
    </row>
    <row r="18366" spans="1:9">
      <c r="A18366" s="230"/>
      <c r="B18366" s="230"/>
      <c r="C18366" s="231"/>
      <c r="D18366" s="223"/>
      <c r="E18366" s="227"/>
      <c r="F18366" s="230"/>
      <c r="H18366" s="220"/>
      <c r="I18366" s="223"/>
    </row>
    <row r="18367" spans="1:9">
      <c r="A18367" s="230"/>
      <c r="B18367" s="230"/>
      <c r="C18367" s="231"/>
      <c r="D18367" s="223"/>
      <c r="E18367" s="227"/>
      <c r="F18367" s="230"/>
      <c r="H18367" s="220"/>
      <c r="I18367" s="223"/>
    </row>
    <row r="18368" spans="1:9">
      <c r="A18368" s="230"/>
      <c r="B18368" s="230"/>
      <c r="C18368" s="231"/>
      <c r="D18368" s="223"/>
      <c r="E18368" s="227"/>
      <c r="F18368" s="230"/>
      <c r="H18368" s="220"/>
      <c r="I18368" s="223"/>
    </row>
    <row r="18369" spans="1:9">
      <c r="A18369" s="230"/>
      <c r="B18369" s="230"/>
      <c r="C18369" s="231"/>
      <c r="D18369" s="223"/>
      <c r="E18369" s="227"/>
      <c r="F18369" s="230"/>
      <c r="H18369" s="220"/>
      <c r="I18369" s="223"/>
    </row>
    <row r="18370" spans="1:9">
      <c r="A18370" s="230"/>
      <c r="B18370" s="230"/>
      <c r="C18370" s="231"/>
      <c r="D18370" s="223"/>
      <c r="E18370" s="227"/>
      <c r="F18370" s="230"/>
      <c r="H18370" s="220"/>
      <c r="I18370" s="223"/>
    </row>
    <row r="18371" spans="1:9">
      <c r="A18371" s="230"/>
      <c r="B18371" s="230"/>
      <c r="C18371" s="231"/>
      <c r="D18371" s="223"/>
      <c r="E18371" s="227"/>
      <c r="F18371" s="230"/>
      <c r="H18371" s="220"/>
      <c r="I18371" s="223"/>
    </row>
    <row r="18372" spans="1:9">
      <c r="A18372" s="230"/>
      <c r="B18372" s="230"/>
      <c r="C18372" s="231"/>
      <c r="D18372" s="223"/>
      <c r="E18372" s="227"/>
      <c r="F18372" s="230"/>
      <c r="H18372" s="220"/>
      <c r="I18372" s="223"/>
    </row>
    <row r="18373" spans="1:9">
      <c r="A18373" s="230"/>
      <c r="B18373" s="230"/>
      <c r="C18373" s="231"/>
      <c r="D18373" s="223"/>
      <c r="E18373" s="227"/>
      <c r="F18373" s="230"/>
      <c r="H18373" s="220"/>
      <c r="I18373" s="223"/>
    </row>
    <row r="18374" spans="1:9">
      <c r="A18374" s="230"/>
      <c r="B18374" s="230"/>
      <c r="C18374" s="231"/>
      <c r="D18374" s="223"/>
      <c r="E18374" s="227"/>
      <c r="F18374" s="230"/>
      <c r="H18374" s="220"/>
      <c r="I18374" s="223"/>
    </row>
    <row r="18375" spans="1:9">
      <c r="A18375" s="230"/>
      <c r="B18375" s="230"/>
      <c r="C18375" s="231"/>
      <c r="D18375" s="223"/>
      <c r="E18375" s="227"/>
      <c r="F18375" s="230"/>
      <c r="H18375" s="220"/>
      <c r="I18375" s="223"/>
    </row>
    <row r="18376" spans="1:9">
      <c r="A18376" s="230"/>
      <c r="B18376" s="230"/>
      <c r="C18376" s="231"/>
      <c r="D18376" s="223"/>
      <c r="E18376" s="227"/>
      <c r="F18376" s="230"/>
      <c r="H18376" s="220"/>
      <c r="I18376" s="223"/>
    </row>
    <row r="18377" spans="1:9">
      <c r="A18377" s="230"/>
      <c r="B18377" s="230"/>
      <c r="C18377" s="231"/>
      <c r="D18377" s="223"/>
      <c r="E18377" s="227"/>
      <c r="F18377" s="230"/>
      <c r="H18377" s="220"/>
      <c r="I18377" s="223"/>
    </row>
    <row r="18378" spans="1:9">
      <c r="A18378" s="230"/>
      <c r="B18378" s="230"/>
      <c r="C18378" s="231"/>
      <c r="D18378" s="223"/>
      <c r="E18378" s="227"/>
      <c r="F18378" s="230"/>
      <c r="H18378" s="220"/>
      <c r="I18378" s="223"/>
    </row>
    <row r="18379" spans="1:9">
      <c r="A18379" s="230"/>
      <c r="B18379" s="230"/>
      <c r="C18379" s="231"/>
      <c r="D18379" s="223"/>
      <c r="E18379" s="227"/>
      <c r="F18379" s="230"/>
      <c r="H18379" s="220"/>
      <c r="I18379" s="223"/>
    </row>
    <row r="18380" spans="1:9">
      <c r="A18380" s="230"/>
      <c r="B18380" s="230"/>
      <c r="C18380" s="231"/>
      <c r="D18380" s="223"/>
      <c r="E18380" s="227"/>
      <c r="F18380" s="230"/>
      <c r="H18380" s="220"/>
      <c r="I18380" s="223"/>
    </row>
    <row r="18381" spans="1:9">
      <c r="A18381" s="230"/>
      <c r="B18381" s="230"/>
      <c r="C18381" s="231"/>
      <c r="D18381" s="223"/>
      <c r="E18381" s="227"/>
      <c r="F18381" s="230"/>
      <c r="H18381" s="220"/>
      <c r="I18381" s="223"/>
    </row>
    <row r="18382" spans="1:9">
      <c r="A18382" s="230"/>
      <c r="B18382" s="230"/>
      <c r="C18382" s="231"/>
      <c r="D18382" s="223"/>
      <c r="E18382" s="227"/>
      <c r="F18382" s="230"/>
      <c r="H18382" s="220"/>
      <c r="I18382" s="223"/>
    </row>
    <row r="18383" spans="1:9">
      <c r="A18383" s="230"/>
      <c r="B18383" s="230"/>
      <c r="C18383" s="231"/>
      <c r="D18383" s="223"/>
      <c r="E18383" s="227"/>
      <c r="F18383" s="230"/>
      <c r="H18383" s="220"/>
      <c r="I18383" s="223"/>
    </row>
    <row r="18384" spans="1:9">
      <c r="A18384" s="230"/>
      <c r="B18384" s="230"/>
      <c r="C18384" s="231"/>
      <c r="D18384" s="223"/>
      <c r="E18384" s="227"/>
      <c r="F18384" s="230"/>
      <c r="H18384" s="220"/>
      <c r="I18384" s="223"/>
    </row>
    <row r="18385" spans="1:9">
      <c r="A18385" s="230"/>
      <c r="B18385" s="230"/>
      <c r="C18385" s="231"/>
      <c r="D18385" s="223"/>
      <c r="E18385" s="227"/>
      <c r="F18385" s="230"/>
      <c r="H18385" s="220"/>
      <c r="I18385" s="223"/>
    </row>
    <row r="18386" spans="1:9">
      <c r="A18386" s="230"/>
      <c r="B18386" s="230"/>
      <c r="C18386" s="231"/>
      <c r="D18386" s="223"/>
      <c r="E18386" s="227"/>
      <c r="F18386" s="230"/>
      <c r="H18386" s="220"/>
      <c r="I18386" s="223"/>
    </row>
    <row r="18387" spans="1:9">
      <c r="A18387" s="230"/>
      <c r="B18387" s="230"/>
      <c r="C18387" s="231"/>
      <c r="D18387" s="223"/>
      <c r="E18387" s="227"/>
      <c r="F18387" s="230"/>
      <c r="H18387" s="220"/>
      <c r="I18387" s="223"/>
    </row>
    <row r="18388" spans="1:9">
      <c r="A18388" s="230"/>
      <c r="B18388" s="230"/>
      <c r="C18388" s="231"/>
      <c r="D18388" s="223"/>
      <c r="E18388" s="227"/>
      <c r="F18388" s="230"/>
      <c r="H18388" s="220"/>
      <c r="I18388" s="223"/>
    </row>
    <row r="18389" spans="1:9">
      <c r="A18389" s="230"/>
      <c r="B18389" s="230"/>
      <c r="C18389" s="231"/>
      <c r="D18389" s="223"/>
      <c r="E18389" s="227"/>
      <c r="F18389" s="230"/>
      <c r="H18389" s="220"/>
      <c r="I18389" s="223"/>
    </row>
    <row r="18390" spans="1:9">
      <c r="A18390" s="230"/>
      <c r="B18390" s="230"/>
      <c r="C18390" s="231"/>
      <c r="D18390" s="223"/>
      <c r="E18390" s="227"/>
      <c r="F18390" s="230"/>
      <c r="H18390" s="220"/>
      <c r="I18390" s="223"/>
    </row>
    <row r="18391" spans="1:9">
      <c r="A18391" s="230"/>
      <c r="B18391" s="230"/>
      <c r="C18391" s="231"/>
      <c r="D18391" s="223"/>
      <c r="E18391" s="227"/>
      <c r="F18391" s="230"/>
      <c r="H18391" s="220"/>
      <c r="I18391" s="223"/>
    </row>
    <row r="18392" spans="1:9">
      <c r="A18392" s="230"/>
      <c r="B18392" s="230"/>
      <c r="C18392" s="231"/>
      <c r="D18392" s="223"/>
      <c r="E18392" s="227"/>
      <c r="F18392" s="230"/>
      <c r="H18392" s="220"/>
      <c r="I18392" s="223"/>
    </row>
    <row r="18393" spans="1:9">
      <c r="A18393" s="230"/>
      <c r="B18393" s="230"/>
      <c r="C18393" s="231"/>
      <c r="D18393" s="223"/>
      <c r="E18393" s="227"/>
      <c r="F18393" s="230"/>
      <c r="H18393" s="220"/>
      <c r="I18393" s="223"/>
    </row>
    <row r="18394" spans="1:9">
      <c r="A18394" s="230"/>
      <c r="B18394" s="230"/>
      <c r="C18394" s="231"/>
      <c r="D18394" s="223"/>
      <c r="E18394" s="227"/>
      <c r="F18394" s="230"/>
      <c r="H18394" s="220"/>
      <c r="I18394" s="223"/>
    </row>
    <row r="18395" spans="1:9">
      <c r="A18395" s="230"/>
      <c r="B18395" s="230"/>
      <c r="C18395" s="231"/>
      <c r="D18395" s="223"/>
      <c r="E18395" s="227"/>
      <c r="F18395" s="230"/>
      <c r="H18395" s="220"/>
      <c r="I18395" s="223"/>
    </row>
    <row r="18396" spans="1:9">
      <c r="A18396" s="230"/>
      <c r="B18396" s="230"/>
      <c r="C18396" s="231"/>
      <c r="D18396" s="223"/>
      <c r="E18396" s="227"/>
      <c r="F18396" s="230"/>
      <c r="H18396" s="220"/>
      <c r="I18396" s="223"/>
    </row>
    <row r="18397" spans="1:9">
      <c r="A18397" s="230"/>
      <c r="B18397" s="230"/>
      <c r="C18397" s="231"/>
      <c r="D18397" s="223"/>
      <c r="E18397" s="227"/>
      <c r="F18397" s="230"/>
      <c r="H18397" s="220"/>
      <c r="I18397" s="223"/>
    </row>
    <row r="18398" spans="1:9">
      <c r="A18398" s="230"/>
      <c r="B18398" s="230"/>
      <c r="C18398" s="231"/>
      <c r="D18398" s="223"/>
      <c r="E18398" s="227"/>
      <c r="F18398" s="230"/>
      <c r="H18398" s="220"/>
      <c r="I18398" s="223"/>
    </row>
    <row r="18399" spans="1:9">
      <c r="A18399" s="230"/>
      <c r="B18399" s="230"/>
      <c r="C18399" s="231"/>
      <c r="D18399" s="223"/>
      <c r="E18399" s="227"/>
      <c r="F18399" s="230"/>
      <c r="H18399" s="220"/>
      <c r="I18399" s="223"/>
    </row>
    <row r="18400" spans="1:9">
      <c r="A18400" s="230"/>
      <c r="B18400" s="230"/>
      <c r="C18400" s="231"/>
      <c r="D18400" s="223"/>
      <c r="E18400" s="227"/>
      <c r="F18400" s="230"/>
      <c r="H18400" s="220"/>
      <c r="I18400" s="223"/>
    </row>
    <row r="18401" spans="1:9">
      <c r="A18401" s="230"/>
      <c r="B18401" s="230"/>
      <c r="C18401" s="231"/>
      <c r="D18401" s="223"/>
      <c r="E18401" s="227"/>
      <c r="F18401" s="230"/>
      <c r="H18401" s="220"/>
      <c r="I18401" s="223"/>
    </row>
    <row r="18402" spans="1:9">
      <c r="A18402" s="230"/>
      <c r="B18402" s="230"/>
      <c r="C18402" s="231"/>
      <c r="D18402" s="223"/>
      <c r="E18402" s="227"/>
      <c r="F18402" s="230"/>
      <c r="H18402" s="220"/>
      <c r="I18402" s="223"/>
    </row>
    <row r="18403" spans="1:9">
      <c r="A18403" s="230"/>
      <c r="B18403" s="230"/>
      <c r="C18403" s="231"/>
      <c r="D18403" s="223"/>
      <c r="E18403" s="227"/>
      <c r="F18403" s="230"/>
      <c r="H18403" s="220"/>
      <c r="I18403" s="223"/>
    </row>
    <row r="18404" spans="1:9">
      <c r="A18404" s="230"/>
      <c r="B18404" s="230"/>
      <c r="C18404" s="231"/>
      <c r="D18404" s="223"/>
      <c r="E18404" s="227"/>
      <c r="F18404" s="230"/>
      <c r="H18404" s="220"/>
      <c r="I18404" s="223"/>
    </row>
    <row r="18405" spans="1:9">
      <c r="A18405" s="230"/>
      <c r="B18405" s="230"/>
      <c r="C18405" s="231"/>
      <c r="D18405" s="223"/>
      <c r="E18405" s="227"/>
      <c r="F18405" s="230"/>
      <c r="H18405" s="220"/>
      <c r="I18405" s="223"/>
    </row>
    <row r="18406" spans="1:9">
      <c r="A18406" s="230"/>
      <c r="B18406" s="230"/>
      <c r="C18406" s="231"/>
      <c r="D18406" s="223"/>
      <c r="E18406" s="227"/>
      <c r="F18406" s="230"/>
      <c r="H18406" s="220"/>
      <c r="I18406" s="223"/>
    </row>
    <row r="18407" spans="1:9">
      <c r="A18407" s="230"/>
      <c r="B18407" s="230"/>
      <c r="C18407" s="231"/>
      <c r="D18407" s="223"/>
      <c r="E18407" s="227"/>
      <c r="F18407" s="230"/>
      <c r="H18407" s="220"/>
      <c r="I18407" s="223"/>
    </row>
    <row r="18408" spans="1:9">
      <c r="A18408" s="230"/>
      <c r="B18408" s="230"/>
      <c r="C18408" s="231"/>
      <c r="D18408" s="223"/>
      <c r="E18408" s="227"/>
      <c r="F18408" s="230"/>
      <c r="H18408" s="220"/>
      <c r="I18408" s="223"/>
    </row>
    <row r="18409" spans="1:9">
      <c r="A18409" s="230"/>
      <c r="B18409" s="230"/>
      <c r="C18409" s="231"/>
      <c r="D18409" s="223"/>
      <c r="E18409" s="227"/>
      <c r="F18409" s="230"/>
      <c r="H18409" s="220"/>
      <c r="I18409" s="223"/>
    </row>
    <row r="18410" spans="1:9">
      <c r="A18410" s="230"/>
      <c r="B18410" s="230"/>
      <c r="C18410" s="231"/>
      <c r="D18410" s="223"/>
      <c r="E18410" s="227"/>
      <c r="F18410" s="230"/>
      <c r="H18410" s="220"/>
      <c r="I18410" s="223"/>
    </row>
    <row r="18411" spans="1:9">
      <c r="A18411" s="230"/>
      <c r="B18411" s="230"/>
      <c r="C18411" s="231"/>
      <c r="D18411" s="223"/>
      <c r="E18411" s="227"/>
      <c r="F18411" s="230"/>
      <c r="H18411" s="220"/>
      <c r="I18411" s="223"/>
    </row>
    <row r="18412" spans="1:9">
      <c r="A18412" s="230"/>
      <c r="B18412" s="230"/>
      <c r="C18412" s="231"/>
      <c r="D18412" s="223"/>
      <c r="E18412" s="227"/>
      <c r="F18412" s="230"/>
      <c r="H18412" s="220"/>
      <c r="I18412" s="223"/>
    </row>
    <row r="18413" spans="1:9">
      <c r="A18413" s="230"/>
      <c r="B18413" s="230"/>
      <c r="C18413" s="231"/>
      <c r="D18413" s="223"/>
      <c r="E18413" s="227"/>
      <c r="F18413" s="230"/>
      <c r="H18413" s="220"/>
      <c r="I18413" s="223"/>
    </row>
    <row r="18414" spans="1:9">
      <c r="A18414" s="230"/>
      <c r="B18414" s="230"/>
      <c r="C18414" s="231"/>
      <c r="D18414" s="223"/>
      <c r="E18414" s="227"/>
      <c r="F18414" s="230"/>
      <c r="H18414" s="220"/>
      <c r="I18414" s="223"/>
    </row>
    <row r="18415" spans="1:9">
      <c r="A18415" s="230"/>
      <c r="B18415" s="230"/>
      <c r="C18415" s="231"/>
      <c r="D18415" s="223"/>
      <c r="E18415" s="227"/>
      <c r="F18415" s="230"/>
      <c r="H18415" s="220"/>
      <c r="I18415" s="223"/>
    </row>
    <row r="18416" spans="1:9">
      <c r="A18416" s="230"/>
      <c r="B18416" s="230"/>
      <c r="C18416" s="231"/>
      <c r="D18416" s="223"/>
      <c r="E18416" s="227"/>
      <c r="F18416" s="230"/>
      <c r="H18416" s="220"/>
      <c r="I18416" s="223"/>
    </row>
    <row r="18417" spans="1:9">
      <c r="A18417" s="230"/>
      <c r="B18417" s="230"/>
      <c r="C18417" s="231"/>
      <c r="D18417" s="223"/>
      <c r="E18417" s="227"/>
      <c r="F18417" s="230"/>
      <c r="H18417" s="220"/>
      <c r="I18417" s="223"/>
    </row>
    <row r="18418" spans="1:9">
      <c r="A18418" s="230"/>
      <c r="B18418" s="230"/>
      <c r="C18418" s="231"/>
      <c r="D18418" s="223"/>
      <c r="E18418" s="227"/>
      <c r="F18418" s="230"/>
      <c r="H18418" s="220"/>
      <c r="I18418" s="223"/>
    </row>
    <row r="18419" spans="1:9">
      <c r="A18419" s="230"/>
      <c r="B18419" s="230"/>
      <c r="C18419" s="231"/>
      <c r="D18419" s="223"/>
      <c r="E18419" s="227"/>
      <c r="F18419" s="230"/>
      <c r="H18419" s="220"/>
      <c r="I18419" s="223"/>
    </row>
    <row r="18420" spans="1:9">
      <c r="A18420" s="230"/>
      <c r="B18420" s="230"/>
      <c r="C18420" s="231"/>
      <c r="D18420" s="223"/>
      <c r="E18420" s="227"/>
      <c r="F18420" s="230"/>
      <c r="H18420" s="220"/>
      <c r="I18420" s="223"/>
    </row>
    <row r="18421" spans="1:9">
      <c r="A18421" s="230"/>
      <c r="B18421" s="230"/>
      <c r="C18421" s="231"/>
      <c r="D18421" s="223"/>
      <c r="E18421" s="227"/>
      <c r="F18421" s="230"/>
      <c r="H18421" s="220"/>
      <c r="I18421" s="223"/>
    </row>
    <row r="18422" spans="1:9">
      <c r="A18422" s="230"/>
      <c r="B18422" s="230"/>
      <c r="C18422" s="231"/>
      <c r="D18422" s="223"/>
      <c r="E18422" s="227"/>
      <c r="F18422" s="230"/>
      <c r="H18422" s="220"/>
      <c r="I18422" s="223"/>
    </row>
    <row r="18423" spans="1:9">
      <c r="A18423" s="230"/>
      <c r="B18423" s="230"/>
      <c r="C18423" s="231"/>
      <c r="D18423" s="223"/>
      <c r="E18423" s="227"/>
      <c r="F18423" s="230"/>
      <c r="H18423" s="220"/>
      <c r="I18423" s="223"/>
    </row>
    <row r="18424" spans="1:9">
      <c r="A18424" s="230"/>
      <c r="B18424" s="230"/>
      <c r="C18424" s="231"/>
      <c r="D18424" s="223"/>
      <c r="E18424" s="227"/>
      <c r="F18424" s="230"/>
      <c r="H18424" s="220"/>
      <c r="I18424" s="223"/>
    </row>
    <row r="18425" spans="1:9">
      <c r="A18425" s="230"/>
      <c r="B18425" s="230"/>
      <c r="C18425" s="231"/>
      <c r="D18425" s="223"/>
      <c r="E18425" s="227"/>
      <c r="F18425" s="230"/>
      <c r="H18425" s="220"/>
      <c r="I18425" s="223"/>
    </row>
    <row r="18426" spans="1:9">
      <c r="A18426" s="230"/>
      <c r="B18426" s="230"/>
      <c r="C18426" s="231"/>
      <c r="D18426" s="223"/>
      <c r="E18426" s="227"/>
      <c r="F18426" s="230"/>
      <c r="H18426" s="220"/>
      <c r="I18426" s="223"/>
    </row>
    <row r="18427" spans="1:9">
      <c r="A18427" s="230"/>
      <c r="B18427" s="230"/>
      <c r="C18427" s="231"/>
      <c r="D18427" s="223"/>
      <c r="E18427" s="227"/>
      <c r="F18427" s="230"/>
      <c r="H18427" s="220"/>
      <c r="I18427" s="223"/>
    </row>
    <row r="18428" spans="1:9">
      <c r="A18428" s="230"/>
      <c r="B18428" s="230"/>
      <c r="C18428" s="231"/>
      <c r="D18428" s="223"/>
      <c r="E18428" s="227"/>
      <c r="F18428" s="230"/>
      <c r="H18428" s="220"/>
      <c r="I18428" s="223"/>
    </row>
    <row r="18429" spans="1:9">
      <c r="A18429" s="230"/>
      <c r="B18429" s="230"/>
      <c r="C18429" s="231"/>
      <c r="D18429" s="223"/>
      <c r="E18429" s="227"/>
      <c r="F18429" s="230"/>
      <c r="H18429" s="220"/>
      <c r="I18429" s="223"/>
    </row>
    <row r="18430" spans="1:9">
      <c r="A18430" s="230"/>
      <c r="B18430" s="230"/>
      <c r="C18430" s="231"/>
      <c r="D18430" s="223"/>
      <c r="E18430" s="227"/>
      <c r="F18430" s="230"/>
      <c r="H18430" s="220"/>
      <c r="I18430" s="223"/>
    </row>
    <row r="18431" spans="1:9">
      <c r="A18431" s="230"/>
      <c r="B18431" s="230"/>
      <c r="C18431" s="231"/>
      <c r="D18431" s="223"/>
      <c r="E18431" s="227"/>
      <c r="F18431" s="230"/>
      <c r="H18431" s="220"/>
      <c r="I18431" s="223"/>
    </row>
    <row r="18432" spans="1:9">
      <c r="A18432" s="230"/>
      <c r="B18432" s="230"/>
      <c r="C18432" s="231"/>
      <c r="D18432" s="223"/>
      <c r="E18432" s="227"/>
      <c r="F18432" s="230"/>
      <c r="H18432" s="220"/>
      <c r="I18432" s="223"/>
    </row>
    <row r="18433" spans="1:9">
      <c r="A18433" s="230"/>
      <c r="B18433" s="230"/>
      <c r="C18433" s="231"/>
      <c r="D18433" s="223"/>
      <c r="E18433" s="227"/>
      <c r="F18433" s="230"/>
      <c r="H18433" s="220"/>
      <c r="I18433" s="223"/>
    </row>
    <row r="18434" spans="1:9">
      <c r="A18434" s="230"/>
      <c r="B18434" s="230"/>
      <c r="C18434" s="231"/>
      <c r="D18434" s="223"/>
      <c r="E18434" s="227"/>
      <c r="F18434" s="230"/>
      <c r="H18434" s="220"/>
      <c r="I18434" s="223"/>
    </row>
    <row r="18435" spans="1:9">
      <c r="A18435" s="230"/>
      <c r="B18435" s="230"/>
      <c r="C18435" s="231"/>
      <c r="D18435" s="223"/>
      <c r="E18435" s="227"/>
      <c r="F18435" s="230"/>
      <c r="H18435" s="220"/>
      <c r="I18435" s="223"/>
    </row>
    <row r="18436" spans="1:9">
      <c r="A18436" s="230"/>
      <c r="B18436" s="230"/>
      <c r="C18436" s="231"/>
      <c r="D18436" s="223"/>
      <c r="E18436" s="227"/>
      <c r="F18436" s="230"/>
      <c r="H18436" s="220"/>
      <c r="I18436" s="223"/>
    </row>
    <row r="18437" spans="1:9">
      <c r="A18437" s="230"/>
      <c r="B18437" s="230"/>
      <c r="C18437" s="231"/>
      <c r="D18437" s="223"/>
      <c r="E18437" s="227"/>
      <c r="F18437" s="230"/>
      <c r="H18437" s="220"/>
      <c r="I18437" s="223"/>
    </row>
    <row r="18438" spans="1:9">
      <c r="A18438" s="230"/>
      <c r="B18438" s="230"/>
      <c r="C18438" s="231"/>
      <c r="D18438" s="223"/>
      <c r="E18438" s="227"/>
      <c r="F18438" s="230"/>
      <c r="H18438" s="220"/>
      <c r="I18438" s="223"/>
    </row>
    <row r="18439" spans="1:9">
      <c r="A18439" s="230"/>
      <c r="B18439" s="230"/>
      <c r="C18439" s="231"/>
      <c r="D18439" s="223"/>
      <c r="E18439" s="227"/>
      <c r="F18439" s="230"/>
      <c r="H18439" s="220"/>
      <c r="I18439" s="223"/>
    </row>
    <row r="18440" spans="1:9">
      <c r="A18440" s="230"/>
      <c r="B18440" s="230"/>
      <c r="C18440" s="231"/>
      <c r="D18440" s="223"/>
      <c r="E18440" s="227"/>
      <c r="F18440" s="230"/>
      <c r="H18440" s="220"/>
      <c r="I18440" s="223"/>
    </row>
    <row r="18441" spans="1:9">
      <c r="A18441" s="230"/>
      <c r="B18441" s="230"/>
      <c r="C18441" s="231"/>
      <c r="D18441" s="223"/>
      <c r="E18441" s="227"/>
      <c r="F18441" s="230"/>
      <c r="H18441" s="220"/>
      <c r="I18441" s="223"/>
    </row>
    <row r="18442" spans="1:9">
      <c r="A18442" s="230"/>
      <c r="B18442" s="230"/>
      <c r="C18442" s="231"/>
      <c r="D18442" s="223"/>
      <c r="E18442" s="227"/>
      <c r="F18442" s="230"/>
      <c r="H18442" s="220"/>
      <c r="I18442" s="223"/>
    </row>
    <row r="18443" spans="1:9">
      <c r="A18443" s="230"/>
      <c r="B18443" s="230"/>
      <c r="C18443" s="231"/>
      <c r="D18443" s="223"/>
      <c r="E18443" s="227"/>
      <c r="F18443" s="230"/>
      <c r="H18443" s="220"/>
      <c r="I18443" s="223"/>
    </row>
    <row r="18444" spans="1:9">
      <c r="A18444" s="230"/>
      <c r="B18444" s="230"/>
      <c r="C18444" s="231"/>
      <c r="D18444" s="223"/>
      <c r="E18444" s="227"/>
      <c r="F18444" s="230"/>
      <c r="H18444" s="220"/>
      <c r="I18444" s="223"/>
    </row>
    <row r="18445" spans="1:9">
      <c r="A18445" s="230"/>
      <c r="B18445" s="230"/>
      <c r="C18445" s="231"/>
      <c r="D18445" s="223"/>
      <c r="E18445" s="227"/>
      <c r="F18445" s="230"/>
      <c r="H18445" s="220"/>
      <c r="I18445" s="223"/>
    </row>
    <row r="18446" spans="1:9">
      <c r="A18446" s="230"/>
      <c r="B18446" s="230"/>
      <c r="C18446" s="231"/>
      <c r="D18446" s="223"/>
      <c r="E18446" s="227"/>
      <c r="F18446" s="230"/>
      <c r="H18446" s="220"/>
      <c r="I18446" s="223"/>
    </row>
    <row r="18447" spans="1:9">
      <c r="A18447" s="230"/>
      <c r="B18447" s="230"/>
      <c r="C18447" s="231"/>
      <c r="D18447" s="223"/>
      <c r="E18447" s="227"/>
      <c r="F18447" s="230"/>
      <c r="H18447" s="220"/>
      <c r="I18447" s="223"/>
    </row>
    <row r="18448" spans="1:9">
      <c r="A18448" s="230"/>
      <c r="B18448" s="230"/>
      <c r="C18448" s="231"/>
      <c r="D18448" s="223"/>
      <c r="E18448" s="227"/>
      <c r="F18448" s="230"/>
      <c r="H18448" s="220"/>
      <c r="I18448" s="223"/>
    </row>
    <row r="18449" spans="1:9">
      <c r="A18449" s="230"/>
      <c r="B18449" s="230"/>
      <c r="C18449" s="231"/>
      <c r="D18449" s="223"/>
      <c r="E18449" s="227"/>
      <c r="F18449" s="230"/>
      <c r="H18449" s="220"/>
      <c r="I18449" s="223"/>
    </row>
    <row r="18450" spans="1:9">
      <c r="A18450" s="230"/>
      <c r="B18450" s="230"/>
      <c r="C18450" s="231"/>
      <c r="D18450" s="223"/>
      <c r="E18450" s="227"/>
      <c r="F18450" s="230"/>
      <c r="H18450" s="220"/>
      <c r="I18450" s="223"/>
    </row>
    <row r="18451" spans="1:9">
      <c r="A18451" s="230"/>
      <c r="B18451" s="230"/>
      <c r="C18451" s="231"/>
      <c r="D18451" s="223"/>
      <c r="E18451" s="227"/>
      <c r="F18451" s="230"/>
      <c r="H18451" s="220"/>
      <c r="I18451" s="223"/>
    </row>
    <row r="18452" spans="1:9">
      <c r="A18452" s="230"/>
      <c r="B18452" s="230"/>
      <c r="C18452" s="231"/>
      <c r="D18452" s="223"/>
      <c r="E18452" s="227"/>
      <c r="F18452" s="230"/>
      <c r="H18452" s="220"/>
      <c r="I18452" s="223"/>
    </row>
    <row r="18453" spans="1:9">
      <c r="A18453" s="230"/>
      <c r="B18453" s="230"/>
      <c r="C18453" s="231"/>
      <c r="D18453" s="223"/>
      <c r="E18453" s="227"/>
      <c r="F18453" s="230"/>
      <c r="H18453" s="220"/>
      <c r="I18453" s="223"/>
    </row>
    <row r="18454" spans="1:9">
      <c r="A18454" s="230"/>
      <c r="B18454" s="230"/>
      <c r="C18454" s="231"/>
      <c r="D18454" s="223"/>
      <c r="E18454" s="227"/>
      <c r="F18454" s="230"/>
      <c r="H18454" s="220"/>
      <c r="I18454" s="223"/>
    </row>
    <row r="18455" spans="1:9">
      <c r="A18455" s="230"/>
      <c r="B18455" s="230"/>
      <c r="C18455" s="231"/>
      <c r="D18455" s="223"/>
      <c r="E18455" s="227"/>
      <c r="F18455" s="230"/>
      <c r="H18455" s="220"/>
      <c r="I18455" s="223"/>
    </row>
    <row r="18456" spans="1:9">
      <c r="A18456" s="230"/>
      <c r="B18456" s="230"/>
      <c r="C18456" s="231"/>
      <c r="D18456" s="223"/>
      <c r="E18456" s="227"/>
      <c r="F18456" s="230"/>
      <c r="H18456" s="220"/>
      <c r="I18456" s="223"/>
    </row>
    <row r="18457" spans="1:9">
      <c r="A18457" s="230"/>
      <c r="B18457" s="230"/>
      <c r="C18457" s="231"/>
      <c r="D18457" s="223"/>
      <c r="E18457" s="227"/>
      <c r="F18457" s="230"/>
      <c r="H18457" s="220"/>
      <c r="I18457" s="223"/>
    </row>
    <row r="18458" spans="1:9">
      <c r="A18458" s="230"/>
      <c r="B18458" s="230"/>
      <c r="C18458" s="231"/>
      <c r="D18458" s="223"/>
      <c r="E18458" s="227"/>
      <c r="F18458" s="230"/>
      <c r="H18458" s="220"/>
      <c r="I18458" s="223"/>
    </row>
    <row r="18459" spans="1:9">
      <c r="A18459" s="230"/>
      <c r="B18459" s="230"/>
      <c r="C18459" s="231"/>
      <c r="D18459" s="223"/>
      <c r="E18459" s="227"/>
      <c r="F18459" s="230"/>
      <c r="H18459" s="220"/>
      <c r="I18459" s="223"/>
    </row>
    <row r="18460" spans="1:9">
      <c r="A18460" s="230"/>
      <c r="B18460" s="230"/>
      <c r="C18460" s="231"/>
      <c r="D18460" s="223"/>
      <c r="E18460" s="227"/>
      <c r="F18460" s="230"/>
      <c r="H18460" s="220"/>
      <c r="I18460" s="223"/>
    </row>
    <row r="18461" spans="1:9">
      <c r="A18461" s="230"/>
      <c r="B18461" s="230"/>
      <c r="C18461" s="231"/>
      <c r="D18461" s="223"/>
      <c r="E18461" s="227"/>
      <c r="F18461" s="230"/>
      <c r="H18461" s="220"/>
      <c r="I18461" s="223"/>
    </row>
    <row r="18462" spans="1:9">
      <c r="A18462" s="230"/>
      <c r="B18462" s="230"/>
      <c r="C18462" s="231"/>
      <c r="D18462" s="223"/>
      <c r="E18462" s="227"/>
      <c r="F18462" s="230"/>
      <c r="H18462" s="220"/>
      <c r="I18462" s="223"/>
    </row>
    <row r="18463" spans="1:9">
      <c r="A18463" s="230"/>
      <c r="B18463" s="230"/>
      <c r="C18463" s="231"/>
      <c r="D18463" s="223"/>
      <c r="E18463" s="227"/>
      <c r="F18463" s="230"/>
      <c r="H18463" s="220"/>
      <c r="I18463" s="223"/>
    </row>
    <row r="18464" spans="1:9">
      <c r="A18464" s="230"/>
      <c r="B18464" s="230"/>
      <c r="C18464" s="231"/>
      <c r="D18464" s="223"/>
      <c r="E18464" s="227"/>
      <c r="F18464" s="230"/>
      <c r="H18464" s="220"/>
      <c r="I18464" s="223"/>
    </row>
    <row r="18465" spans="1:9">
      <c r="A18465" s="230"/>
      <c r="B18465" s="230"/>
      <c r="C18465" s="231"/>
      <c r="D18465" s="223"/>
      <c r="E18465" s="227"/>
      <c r="F18465" s="230"/>
      <c r="H18465" s="220"/>
      <c r="I18465" s="223"/>
    </row>
    <row r="18466" spans="1:9">
      <c r="A18466" s="230"/>
      <c r="B18466" s="230"/>
      <c r="C18466" s="231"/>
      <c r="D18466" s="223"/>
      <c r="E18466" s="227"/>
      <c r="F18466" s="230"/>
      <c r="H18466" s="220"/>
      <c r="I18466" s="223"/>
    </row>
    <row r="18467" spans="1:9">
      <c r="A18467" s="230"/>
      <c r="B18467" s="230"/>
      <c r="C18467" s="231"/>
      <c r="D18467" s="223"/>
      <c r="E18467" s="227"/>
      <c r="F18467" s="230"/>
      <c r="H18467" s="220"/>
      <c r="I18467" s="223"/>
    </row>
    <row r="18468" spans="1:9">
      <c r="A18468" s="230"/>
      <c r="B18468" s="230"/>
      <c r="C18468" s="231"/>
      <c r="D18468" s="223"/>
      <c r="E18468" s="227"/>
      <c r="F18468" s="230"/>
      <c r="H18468" s="220"/>
      <c r="I18468" s="223"/>
    </row>
    <row r="18469" spans="1:9">
      <c r="A18469" s="230"/>
      <c r="B18469" s="230"/>
      <c r="C18469" s="231"/>
      <c r="D18469" s="223"/>
      <c r="E18469" s="227"/>
      <c r="F18469" s="230"/>
      <c r="H18469" s="220"/>
      <c r="I18469" s="223"/>
    </row>
    <row r="18470" spans="1:9">
      <c r="A18470" s="230"/>
      <c r="B18470" s="230"/>
      <c r="C18470" s="231"/>
      <c r="D18470" s="223"/>
      <c r="E18470" s="227"/>
      <c r="F18470" s="230"/>
      <c r="H18470" s="220"/>
      <c r="I18470" s="223"/>
    </row>
    <row r="18471" spans="1:9">
      <c r="A18471" s="230"/>
      <c r="B18471" s="230"/>
      <c r="C18471" s="231"/>
      <c r="D18471" s="223"/>
      <c r="E18471" s="227"/>
      <c r="F18471" s="230"/>
      <c r="H18471" s="220"/>
      <c r="I18471" s="223"/>
    </row>
    <row r="18472" spans="1:9">
      <c r="A18472" s="230"/>
      <c r="B18472" s="230"/>
      <c r="C18472" s="231"/>
      <c r="D18472" s="223"/>
      <c r="E18472" s="227"/>
      <c r="F18472" s="230"/>
      <c r="H18472" s="220"/>
      <c r="I18472" s="223"/>
    </row>
    <row r="18473" spans="1:9">
      <c r="A18473" s="230"/>
      <c r="B18473" s="230"/>
      <c r="C18473" s="231"/>
      <c r="D18473" s="223"/>
      <c r="E18473" s="227"/>
      <c r="F18473" s="230"/>
      <c r="H18473" s="220"/>
      <c r="I18473" s="223"/>
    </row>
    <row r="18474" spans="1:9">
      <c r="A18474" s="230"/>
      <c r="B18474" s="230"/>
      <c r="C18474" s="231"/>
      <c r="D18474" s="223"/>
      <c r="E18474" s="227"/>
      <c r="F18474" s="230"/>
      <c r="H18474" s="220"/>
      <c r="I18474" s="223"/>
    </row>
    <row r="18475" spans="1:9">
      <c r="A18475" s="230"/>
      <c r="B18475" s="230"/>
      <c r="C18475" s="231"/>
      <c r="D18475" s="223"/>
      <c r="E18475" s="227"/>
      <c r="F18475" s="230"/>
      <c r="H18475" s="220"/>
      <c r="I18475" s="223"/>
    </row>
    <row r="18476" spans="1:9">
      <c r="A18476" s="230"/>
      <c r="B18476" s="230"/>
      <c r="C18476" s="231"/>
      <c r="D18476" s="223"/>
      <c r="E18476" s="227"/>
      <c r="F18476" s="230"/>
      <c r="H18476" s="220"/>
      <c r="I18476" s="223"/>
    </row>
    <row r="18477" spans="1:9">
      <c r="A18477" s="230"/>
      <c r="B18477" s="230"/>
      <c r="C18477" s="231"/>
      <c r="D18477" s="223"/>
      <c r="E18477" s="227"/>
      <c r="F18477" s="230"/>
      <c r="H18477" s="220"/>
      <c r="I18477" s="223"/>
    </row>
    <row r="18478" spans="1:9">
      <c r="A18478" s="230"/>
      <c r="B18478" s="230"/>
      <c r="C18478" s="231"/>
      <c r="D18478" s="223"/>
      <c r="E18478" s="227"/>
      <c r="F18478" s="230"/>
      <c r="H18478" s="220"/>
      <c r="I18478" s="223"/>
    </row>
    <row r="18479" spans="1:9">
      <c r="A18479" s="230"/>
      <c r="B18479" s="230"/>
      <c r="C18479" s="231"/>
      <c r="D18479" s="223"/>
      <c r="E18479" s="227"/>
      <c r="F18479" s="230"/>
      <c r="H18479" s="220"/>
      <c r="I18479" s="223"/>
    </row>
    <row r="18480" spans="1:9">
      <c r="A18480" s="230"/>
      <c r="B18480" s="230"/>
      <c r="C18480" s="231"/>
      <c r="D18480" s="223"/>
      <c r="E18480" s="227"/>
      <c r="F18480" s="230"/>
      <c r="H18480" s="220"/>
      <c r="I18480" s="223"/>
    </row>
    <row r="18481" spans="1:9">
      <c r="A18481" s="230"/>
      <c r="B18481" s="230"/>
      <c r="C18481" s="231"/>
      <c r="D18481" s="223"/>
      <c r="E18481" s="227"/>
      <c r="F18481" s="230"/>
      <c r="H18481" s="220"/>
      <c r="I18481" s="223"/>
    </row>
    <row r="18482" spans="1:9">
      <c r="A18482" s="230"/>
      <c r="B18482" s="230"/>
      <c r="C18482" s="231"/>
      <c r="D18482" s="223"/>
      <c r="E18482" s="227"/>
      <c r="F18482" s="230"/>
      <c r="H18482" s="220"/>
      <c r="I18482" s="223"/>
    </row>
    <row r="18483" spans="1:9">
      <c r="A18483" s="230"/>
      <c r="B18483" s="230"/>
      <c r="C18483" s="231"/>
      <c r="D18483" s="223"/>
      <c r="E18483" s="227"/>
      <c r="F18483" s="230"/>
      <c r="H18483" s="220"/>
      <c r="I18483" s="223"/>
    </row>
    <row r="18484" spans="1:9">
      <c r="A18484" s="230"/>
      <c r="B18484" s="230"/>
      <c r="C18484" s="231"/>
      <c r="D18484" s="223"/>
      <c r="E18484" s="227"/>
      <c r="F18484" s="230"/>
      <c r="H18484" s="220"/>
      <c r="I18484" s="223"/>
    </row>
    <row r="18485" spans="1:9">
      <c r="A18485" s="230"/>
      <c r="B18485" s="230"/>
      <c r="C18485" s="231"/>
      <c r="D18485" s="223"/>
      <c r="E18485" s="227"/>
      <c r="F18485" s="230"/>
      <c r="H18485" s="220"/>
      <c r="I18485" s="223"/>
    </row>
    <row r="18486" spans="1:9">
      <c r="A18486" s="230"/>
      <c r="B18486" s="230"/>
      <c r="C18486" s="231"/>
      <c r="D18486" s="223"/>
      <c r="E18486" s="227"/>
      <c r="F18486" s="230"/>
      <c r="H18486" s="220"/>
      <c r="I18486" s="223"/>
    </row>
    <row r="18487" spans="1:9">
      <c r="A18487" s="230"/>
      <c r="B18487" s="230"/>
      <c r="C18487" s="231"/>
      <c r="D18487" s="223"/>
      <c r="E18487" s="227"/>
      <c r="F18487" s="230"/>
      <c r="H18487" s="220"/>
      <c r="I18487" s="223"/>
    </row>
    <row r="18488" spans="1:9">
      <c r="A18488" s="230"/>
      <c r="B18488" s="230"/>
      <c r="C18488" s="231"/>
      <c r="D18488" s="223"/>
      <c r="E18488" s="227"/>
      <c r="F18488" s="230"/>
      <c r="H18488" s="220"/>
      <c r="I18488" s="223"/>
    </row>
    <row r="18489" spans="1:9">
      <c r="A18489" s="230"/>
      <c r="B18489" s="230"/>
      <c r="C18489" s="231"/>
      <c r="D18489" s="223"/>
      <c r="E18489" s="227"/>
      <c r="F18489" s="230"/>
      <c r="H18489" s="220"/>
      <c r="I18489" s="223"/>
    </row>
    <row r="18490" spans="1:9">
      <c r="A18490" s="230"/>
      <c r="B18490" s="230"/>
      <c r="C18490" s="231"/>
      <c r="D18490" s="223"/>
      <c r="E18490" s="227"/>
      <c r="F18490" s="230"/>
      <c r="H18490" s="220"/>
      <c r="I18490" s="223"/>
    </row>
    <row r="18491" spans="1:9">
      <c r="A18491" s="230"/>
      <c r="B18491" s="230"/>
      <c r="C18491" s="231"/>
      <c r="D18491" s="223"/>
      <c r="E18491" s="227"/>
      <c r="F18491" s="230"/>
      <c r="H18491" s="220"/>
      <c r="I18491" s="223"/>
    </row>
    <row r="18492" spans="1:9">
      <c r="A18492" s="230"/>
      <c r="B18492" s="230"/>
      <c r="C18492" s="231"/>
      <c r="D18492" s="223"/>
      <c r="E18492" s="227"/>
      <c r="F18492" s="230"/>
      <c r="H18492" s="220"/>
      <c r="I18492" s="223"/>
    </row>
    <row r="18493" spans="1:9">
      <c r="A18493" s="230"/>
      <c r="B18493" s="230"/>
      <c r="C18493" s="231"/>
      <c r="D18493" s="223"/>
      <c r="E18493" s="227"/>
      <c r="F18493" s="230"/>
      <c r="H18493" s="220"/>
      <c r="I18493" s="223"/>
    </row>
    <row r="18494" spans="1:9">
      <c r="A18494" s="230"/>
      <c r="B18494" s="230"/>
      <c r="C18494" s="231"/>
      <c r="D18494" s="223"/>
      <c r="E18494" s="227"/>
      <c r="F18494" s="230"/>
      <c r="H18494" s="220"/>
      <c r="I18494" s="223"/>
    </row>
    <row r="18495" spans="1:9">
      <c r="A18495" s="230"/>
      <c r="B18495" s="230"/>
      <c r="C18495" s="231"/>
      <c r="D18495" s="223"/>
      <c r="E18495" s="227"/>
      <c r="F18495" s="230"/>
      <c r="H18495" s="220"/>
      <c r="I18495" s="223"/>
    </row>
    <row r="18496" spans="1:9">
      <c r="A18496" s="230"/>
      <c r="B18496" s="230"/>
      <c r="C18496" s="231"/>
      <c r="D18496" s="223"/>
      <c r="E18496" s="227"/>
      <c r="F18496" s="230"/>
      <c r="H18496" s="220"/>
      <c r="I18496" s="223"/>
    </row>
    <row r="18497" spans="1:9">
      <c r="A18497" s="230"/>
      <c r="B18497" s="230"/>
      <c r="C18497" s="231"/>
      <c r="D18497" s="223"/>
      <c r="E18497" s="227"/>
      <c r="F18497" s="230"/>
      <c r="H18497" s="220"/>
      <c r="I18497" s="223"/>
    </row>
    <row r="18498" spans="1:9">
      <c r="A18498" s="230"/>
      <c r="B18498" s="230"/>
      <c r="C18498" s="231"/>
      <c r="D18498" s="223"/>
      <c r="E18498" s="227"/>
      <c r="F18498" s="230"/>
      <c r="H18498" s="220"/>
      <c r="I18498" s="223"/>
    </row>
    <row r="18499" spans="1:9">
      <c r="A18499" s="230"/>
      <c r="B18499" s="230"/>
      <c r="C18499" s="231"/>
      <c r="D18499" s="223"/>
      <c r="E18499" s="227"/>
      <c r="F18499" s="230"/>
      <c r="H18499" s="220"/>
      <c r="I18499" s="223"/>
    </row>
    <row r="18500" spans="1:9">
      <c r="A18500" s="230"/>
      <c r="B18500" s="230"/>
      <c r="C18500" s="231"/>
      <c r="D18500" s="223"/>
      <c r="E18500" s="227"/>
      <c r="F18500" s="230"/>
      <c r="H18500" s="220"/>
      <c r="I18500" s="223"/>
    </row>
    <row r="18501" spans="1:9">
      <c r="A18501" s="230"/>
      <c r="B18501" s="230"/>
      <c r="C18501" s="231"/>
      <c r="D18501" s="223"/>
      <c r="E18501" s="227"/>
      <c r="F18501" s="230"/>
      <c r="H18501" s="220"/>
      <c r="I18501" s="223"/>
    </row>
    <row r="18502" spans="1:9">
      <c r="A18502" s="230"/>
      <c r="B18502" s="230"/>
      <c r="C18502" s="231"/>
      <c r="D18502" s="223"/>
      <c r="E18502" s="227"/>
      <c r="F18502" s="230"/>
      <c r="H18502" s="220"/>
      <c r="I18502" s="223"/>
    </row>
    <row r="18503" spans="1:9">
      <c r="A18503" s="230"/>
      <c r="B18503" s="230"/>
      <c r="C18503" s="231"/>
      <c r="D18503" s="223"/>
      <c r="E18503" s="227"/>
      <c r="F18503" s="230"/>
      <c r="H18503" s="220"/>
      <c r="I18503" s="223"/>
    </row>
    <row r="18504" spans="1:9">
      <c r="A18504" s="230"/>
      <c r="B18504" s="230"/>
      <c r="C18504" s="231"/>
      <c r="D18504" s="223"/>
      <c r="E18504" s="227"/>
      <c r="F18504" s="230"/>
      <c r="H18504" s="220"/>
      <c r="I18504" s="223"/>
    </row>
    <row r="18505" spans="1:9">
      <c r="A18505" s="230"/>
      <c r="B18505" s="230"/>
      <c r="C18505" s="231"/>
      <c r="D18505" s="223"/>
      <c r="E18505" s="227"/>
      <c r="F18505" s="230"/>
      <c r="H18505" s="220"/>
      <c r="I18505" s="223"/>
    </row>
    <row r="18506" spans="1:9">
      <c r="A18506" s="230"/>
      <c r="B18506" s="230"/>
      <c r="C18506" s="231"/>
      <c r="D18506" s="223"/>
      <c r="E18506" s="227"/>
      <c r="F18506" s="230"/>
      <c r="H18506" s="220"/>
      <c r="I18506" s="223"/>
    </row>
    <row r="18507" spans="1:9">
      <c r="A18507" s="230"/>
      <c r="B18507" s="230"/>
      <c r="C18507" s="231"/>
      <c r="D18507" s="223"/>
      <c r="E18507" s="227"/>
      <c r="F18507" s="230"/>
      <c r="H18507" s="220"/>
      <c r="I18507" s="223"/>
    </row>
    <row r="18508" spans="1:9">
      <c r="A18508" s="230"/>
      <c r="B18508" s="230"/>
      <c r="C18508" s="231"/>
      <c r="D18508" s="223"/>
      <c r="E18508" s="227"/>
      <c r="F18508" s="230"/>
      <c r="H18508" s="220"/>
      <c r="I18508" s="223"/>
    </row>
    <row r="18509" spans="1:9">
      <c r="A18509" s="230"/>
      <c r="B18509" s="230"/>
      <c r="C18509" s="231"/>
      <c r="D18509" s="223"/>
      <c r="E18509" s="227"/>
      <c r="F18509" s="230"/>
      <c r="H18509" s="220"/>
      <c r="I18509" s="223"/>
    </row>
    <row r="18510" spans="1:9">
      <c r="A18510" s="230"/>
      <c r="B18510" s="230"/>
      <c r="C18510" s="231"/>
      <c r="D18510" s="223"/>
      <c r="E18510" s="227"/>
      <c r="F18510" s="230"/>
      <c r="H18510" s="220"/>
      <c r="I18510" s="223"/>
    </row>
    <row r="18511" spans="1:9">
      <c r="A18511" s="230"/>
      <c r="B18511" s="230"/>
      <c r="C18511" s="231"/>
      <c r="D18511" s="223"/>
      <c r="E18511" s="227"/>
      <c r="F18511" s="230"/>
      <c r="H18511" s="220"/>
      <c r="I18511" s="223"/>
    </row>
    <row r="18512" spans="1:9">
      <c r="A18512" s="230"/>
      <c r="B18512" s="230"/>
      <c r="C18512" s="231"/>
      <c r="D18512" s="223"/>
      <c r="E18512" s="227"/>
      <c r="F18512" s="230"/>
      <c r="H18512" s="220"/>
      <c r="I18512" s="223"/>
    </row>
    <row r="18513" spans="1:9">
      <c r="A18513" s="230"/>
      <c r="B18513" s="230"/>
      <c r="C18513" s="231"/>
      <c r="D18513" s="223"/>
      <c r="E18513" s="227"/>
      <c r="F18513" s="230"/>
      <c r="H18513" s="220"/>
      <c r="I18513" s="223"/>
    </row>
    <row r="18514" spans="1:9">
      <c r="A18514" s="230"/>
      <c r="B18514" s="230"/>
      <c r="C18514" s="231"/>
      <c r="D18514" s="223"/>
      <c r="E18514" s="227"/>
      <c r="F18514" s="230"/>
      <c r="H18514" s="220"/>
      <c r="I18514" s="223"/>
    </row>
    <row r="18515" spans="1:9">
      <c r="A18515" s="230"/>
      <c r="B18515" s="230"/>
      <c r="C18515" s="231"/>
      <c r="D18515" s="223"/>
      <c r="E18515" s="227"/>
      <c r="F18515" s="230"/>
      <c r="H18515" s="220"/>
      <c r="I18515" s="223"/>
    </row>
    <row r="18516" spans="1:9">
      <c r="A18516" s="230"/>
      <c r="B18516" s="230"/>
      <c r="C18516" s="231"/>
      <c r="D18516" s="223"/>
      <c r="E18516" s="227"/>
      <c r="F18516" s="230"/>
      <c r="H18516" s="220"/>
      <c r="I18516" s="223"/>
    </row>
    <row r="18517" spans="1:9">
      <c r="A18517" s="230"/>
      <c r="B18517" s="230"/>
      <c r="C18517" s="231"/>
      <c r="D18517" s="223"/>
      <c r="E18517" s="227"/>
      <c r="F18517" s="230"/>
      <c r="H18517" s="220"/>
      <c r="I18517" s="223"/>
    </row>
    <row r="18518" spans="1:9">
      <c r="A18518" s="230"/>
      <c r="B18518" s="230"/>
      <c r="C18518" s="231"/>
      <c r="D18518" s="223"/>
      <c r="E18518" s="227"/>
      <c r="F18518" s="230"/>
      <c r="H18518" s="220"/>
      <c r="I18518" s="223"/>
    </row>
    <row r="18519" spans="1:9">
      <c r="A18519" s="230"/>
      <c r="B18519" s="230"/>
      <c r="C18519" s="231"/>
      <c r="D18519" s="223"/>
      <c r="E18519" s="227"/>
      <c r="F18519" s="230"/>
      <c r="H18519" s="220"/>
      <c r="I18519" s="223"/>
    </row>
    <row r="18520" spans="1:9">
      <c r="A18520" s="230"/>
      <c r="B18520" s="230"/>
      <c r="C18520" s="231"/>
      <c r="D18520" s="223"/>
      <c r="E18520" s="227"/>
      <c r="F18520" s="230"/>
      <c r="H18520" s="220"/>
      <c r="I18520" s="223"/>
    </row>
    <row r="18521" spans="1:9">
      <c r="A18521" s="230"/>
      <c r="B18521" s="230"/>
      <c r="C18521" s="231"/>
      <c r="D18521" s="223"/>
      <c r="E18521" s="227"/>
      <c r="F18521" s="230"/>
      <c r="H18521" s="220"/>
      <c r="I18521" s="223"/>
    </row>
    <row r="18522" spans="1:9">
      <c r="A18522" s="230"/>
      <c r="B18522" s="230"/>
      <c r="C18522" s="231"/>
      <c r="D18522" s="223"/>
      <c r="E18522" s="227"/>
      <c r="F18522" s="230"/>
      <c r="H18522" s="220"/>
      <c r="I18522" s="223"/>
    </row>
    <row r="18523" spans="1:9">
      <c r="A18523" s="230"/>
      <c r="B18523" s="230"/>
      <c r="C18523" s="231"/>
      <c r="D18523" s="223"/>
      <c r="E18523" s="227"/>
      <c r="F18523" s="230"/>
      <c r="H18523" s="220"/>
      <c r="I18523" s="223"/>
    </row>
    <row r="18524" spans="1:9">
      <c r="A18524" s="230"/>
      <c r="B18524" s="230"/>
      <c r="C18524" s="231"/>
      <c r="D18524" s="223"/>
      <c r="E18524" s="227"/>
      <c r="F18524" s="230"/>
      <c r="H18524" s="220"/>
      <c r="I18524" s="223"/>
    </row>
    <row r="18525" spans="1:9">
      <c r="A18525" s="230"/>
      <c r="B18525" s="230"/>
      <c r="C18525" s="231"/>
      <c r="D18525" s="223"/>
      <c r="E18525" s="227"/>
      <c r="F18525" s="230"/>
      <c r="H18525" s="220"/>
      <c r="I18525" s="223"/>
    </row>
    <row r="18526" spans="1:9">
      <c r="A18526" s="230"/>
      <c r="B18526" s="230"/>
      <c r="C18526" s="231"/>
      <c r="D18526" s="223"/>
      <c r="E18526" s="227"/>
      <c r="F18526" s="230"/>
      <c r="H18526" s="220"/>
      <c r="I18526" s="223"/>
    </row>
    <row r="18527" spans="1:9">
      <c r="A18527" s="230"/>
      <c r="B18527" s="230"/>
      <c r="C18527" s="231"/>
      <c r="D18527" s="223"/>
      <c r="E18527" s="227"/>
      <c r="F18527" s="230"/>
      <c r="H18527" s="220"/>
      <c r="I18527" s="223"/>
    </row>
    <row r="18528" spans="1:9">
      <c r="A18528" s="230"/>
      <c r="B18528" s="230"/>
      <c r="C18528" s="231"/>
      <c r="D18528" s="223"/>
      <c r="E18528" s="227"/>
      <c r="F18528" s="230"/>
      <c r="H18528" s="220"/>
      <c r="I18528" s="223"/>
    </row>
    <row r="18529" spans="1:9">
      <c r="A18529" s="230"/>
      <c r="B18529" s="230"/>
      <c r="C18529" s="231"/>
      <c r="D18529" s="223"/>
      <c r="E18529" s="227"/>
      <c r="F18529" s="230"/>
      <c r="H18529" s="220"/>
      <c r="I18529" s="223"/>
    </row>
    <row r="18530" spans="1:9">
      <c r="A18530" s="230"/>
      <c r="B18530" s="230"/>
      <c r="C18530" s="231"/>
      <c r="D18530" s="223"/>
      <c r="E18530" s="227"/>
      <c r="F18530" s="230"/>
      <c r="H18530" s="220"/>
      <c r="I18530" s="223"/>
    </row>
    <row r="18531" spans="1:9">
      <c r="A18531" s="230"/>
      <c r="B18531" s="230"/>
      <c r="C18531" s="231"/>
      <c r="D18531" s="223"/>
      <c r="E18531" s="227"/>
      <c r="F18531" s="230"/>
      <c r="H18531" s="220"/>
      <c r="I18531" s="223"/>
    </row>
    <row r="18532" spans="1:9">
      <c r="A18532" s="230"/>
      <c r="B18532" s="230"/>
      <c r="C18532" s="231"/>
      <c r="D18532" s="223"/>
      <c r="E18532" s="227"/>
      <c r="F18532" s="230"/>
      <c r="H18532" s="220"/>
      <c r="I18532" s="223"/>
    </row>
    <row r="18533" spans="1:9">
      <c r="A18533" s="230"/>
      <c r="B18533" s="230"/>
      <c r="C18533" s="231"/>
      <c r="D18533" s="223"/>
      <c r="E18533" s="227"/>
      <c r="F18533" s="230"/>
      <c r="H18533" s="220"/>
      <c r="I18533" s="223"/>
    </row>
    <row r="18534" spans="1:9">
      <c r="A18534" s="230"/>
      <c r="B18534" s="230"/>
      <c r="C18534" s="231"/>
      <c r="D18534" s="223"/>
      <c r="E18534" s="227"/>
      <c r="F18534" s="230"/>
      <c r="H18534" s="220"/>
      <c r="I18534" s="223"/>
    </row>
    <row r="18535" spans="1:9">
      <c r="A18535" s="230"/>
      <c r="B18535" s="230"/>
      <c r="C18535" s="231"/>
      <c r="D18535" s="223"/>
      <c r="E18535" s="227"/>
      <c r="F18535" s="230"/>
      <c r="H18535" s="220"/>
      <c r="I18535" s="223"/>
    </row>
    <row r="18536" spans="1:9">
      <c r="A18536" s="230"/>
      <c r="B18536" s="230"/>
      <c r="C18536" s="231"/>
      <c r="D18536" s="223"/>
      <c r="E18536" s="227"/>
      <c r="F18536" s="230"/>
      <c r="H18536" s="220"/>
      <c r="I18536" s="223"/>
    </row>
    <row r="18537" spans="1:9">
      <c r="A18537" s="230"/>
      <c r="B18537" s="230"/>
      <c r="C18537" s="231"/>
      <c r="D18537" s="223"/>
      <c r="E18537" s="227"/>
      <c r="F18537" s="230"/>
      <c r="H18537" s="220"/>
      <c r="I18537" s="223"/>
    </row>
    <row r="18538" spans="1:9">
      <c r="A18538" s="230"/>
      <c r="B18538" s="230"/>
      <c r="C18538" s="231"/>
      <c r="D18538" s="223"/>
      <c r="E18538" s="227"/>
      <c r="F18538" s="230"/>
      <c r="H18538" s="220"/>
      <c r="I18538" s="223"/>
    </row>
    <row r="18539" spans="1:9">
      <c r="A18539" s="230"/>
      <c r="B18539" s="230"/>
      <c r="C18539" s="231"/>
      <c r="D18539" s="223"/>
      <c r="E18539" s="227"/>
      <c r="F18539" s="230"/>
      <c r="H18539" s="220"/>
      <c r="I18539" s="223"/>
    </row>
    <row r="18540" spans="1:9">
      <c r="A18540" s="230"/>
      <c r="B18540" s="230"/>
      <c r="C18540" s="231"/>
      <c r="D18540" s="223"/>
      <c r="E18540" s="227"/>
      <c r="F18540" s="230"/>
      <c r="H18540" s="220"/>
      <c r="I18540" s="223"/>
    </row>
    <row r="18541" spans="1:9">
      <c r="A18541" s="230"/>
      <c r="B18541" s="230"/>
      <c r="C18541" s="231"/>
      <c r="D18541" s="223"/>
      <c r="E18541" s="227"/>
      <c r="F18541" s="230"/>
      <c r="H18541" s="220"/>
      <c r="I18541" s="223"/>
    </row>
    <row r="18542" spans="1:9">
      <c r="A18542" s="230"/>
      <c r="B18542" s="230"/>
      <c r="C18542" s="231"/>
      <c r="D18542" s="223"/>
      <c r="E18542" s="227"/>
      <c r="F18542" s="230"/>
      <c r="H18542" s="220"/>
      <c r="I18542" s="223"/>
    </row>
    <row r="18543" spans="1:9">
      <c r="A18543" s="230"/>
      <c r="B18543" s="230"/>
      <c r="C18543" s="231"/>
      <c r="D18543" s="223"/>
      <c r="E18543" s="227"/>
      <c r="F18543" s="230"/>
      <c r="H18543" s="220"/>
      <c r="I18543" s="223"/>
    </row>
    <row r="18544" spans="1:9">
      <c r="A18544" s="230"/>
      <c r="B18544" s="230"/>
      <c r="C18544" s="231"/>
      <c r="D18544" s="223"/>
      <c r="E18544" s="227"/>
      <c r="F18544" s="230"/>
      <c r="H18544" s="220"/>
      <c r="I18544" s="223"/>
    </row>
    <row r="18545" spans="1:9">
      <c r="A18545" s="230"/>
      <c r="B18545" s="230"/>
      <c r="C18545" s="231"/>
      <c r="D18545" s="223"/>
      <c r="E18545" s="227"/>
      <c r="F18545" s="230"/>
      <c r="H18545" s="220"/>
      <c r="I18545" s="223"/>
    </row>
    <row r="18546" spans="1:9">
      <c r="A18546" s="230"/>
      <c r="B18546" s="230"/>
      <c r="C18546" s="231"/>
      <c r="D18546" s="223"/>
      <c r="E18546" s="227"/>
      <c r="F18546" s="230"/>
      <c r="H18546" s="220"/>
      <c r="I18546" s="223"/>
    </row>
    <row r="18547" spans="1:9">
      <c r="A18547" s="230"/>
      <c r="B18547" s="230"/>
      <c r="C18547" s="231"/>
      <c r="D18547" s="223"/>
      <c r="E18547" s="227"/>
      <c r="F18547" s="230"/>
      <c r="H18547" s="220"/>
      <c r="I18547" s="223"/>
    </row>
    <row r="18548" spans="1:9">
      <c r="A18548" s="230"/>
      <c r="B18548" s="230"/>
      <c r="C18548" s="231"/>
      <c r="D18548" s="223"/>
      <c r="E18548" s="227"/>
      <c r="F18548" s="230"/>
      <c r="H18548" s="220"/>
      <c r="I18548" s="223"/>
    </row>
    <row r="18549" spans="1:9">
      <c r="A18549" s="230"/>
      <c r="B18549" s="230"/>
      <c r="C18549" s="231"/>
      <c r="D18549" s="223"/>
      <c r="E18549" s="227"/>
      <c r="F18549" s="230"/>
      <c r="H18549" s="220"/>
      <c r="I18549" s="223"/>
    </row>
    <row r="18550" spans="1:9">
      <c r="A18550" s="230"/>
      <c r="B18550" s="230"/>
      <c r="C18550" s="231"/>
      <c r="D18550" s="223"/>
      <c r="E18550" s="227"/>
      <c r="F18550" s="230"/>
      <c r="H18550" s="220"/>
      <c r="I18550" s="223"/>
    </row>
    <row r="18551" spans="1:9">
      <c r="A18551" s="230"/>
      <c r="B18551" s="230"/>
      <c r="C18551" s="231"/>
      <c r="D18551" s="223"/>
      <c r="E18551" s="227"/>
      <c r="F18551" s="230"/>
      <c r="H18551" s="220"/>
      <c r="I18551" s="223"/>
    </row>
    <row r="18552" spans="1:9">
      <c r="A18552" s="230"/>
      <c r="B18552" s="230"/>
      <c r="C18552" s="231"/>
      <c r="D18552" s="223"/>
      <c r="E18552" s="227"/>
      <c r="F18552" s="230"/>
      <c r="H18552" s="220"/>
      <c r="I18552" s="223"/>
    </row>
    <row r="18553" spans="1:9">
      <c r="A18553" s="230"/>
      <c r="B18553" s="230"/>
      <c r="C18553" s="231"/>
      <c r="D18553" s="223"/>
      <c r="E18553" s="227"/>
      <c r="F18553" s="230"/>
      <c r="H18553" s="220"/>
      <c r="I18553" s="223"/>
    </row>
    <row r="18554" spans="1:9">
      <c r="A18554" s="230"/>
      <c r="B18554" s="230"/>
      <c r="C18554" s="231"/>
      <c r="D18554" s="223"/>
      <c r="E18554" s="227"/>
      <c r="F18554" s="230"/>
      <c r="H18554" s="220"/>
      <c r="I18554" s="223"/>
    </row>
    <row r="18555" spans="1:9">
      <c r="A18555" s="230"/>
      <c r="B18555" s="230"/>
      <c r="C18555" s="231"/>
      <c r="D18555" s="223"/>
      <c r="E18555" s="227"/>
      <c r="F18555" s="230"/>
      <c r="H18555" s="220"/>
      <c r="I18555" s="223"/>
    </row>
    <row r="18556" spans="1:9">
      <c r="A18556" s="230"/>
      <c r="B18556" s="230"/>
      <c r="C18556" s="231"/>
      <c r="D18556" s="223"/>
      <c r="E18556" s="227"/>
      <c r="F18556" s="230"/>
      <c r="H18556" s="220"/>
      <c r="I18556" s="223"/>
    </row>
    <row r="18557" spans="1:9">
      <c r="A18557" s="230"/>
      <c r="B18557" s="230"/>
      <c r="C18557" s="231"/>
      <c r="D18557" s="223"/>
      <c r="E18557" s="227"/>
      <c r="F18557" s="230"/>
      <c r="H18557" s="220"/>
      <c r="I18557" s="223"/>
    </row>
    <row r="18558" spans="1:9">
      <c r="A18558" s="230"/>
      <c r="B18558" s="230"/>
      <c r="C18558" s="231"/>
      <c r="D18558" s="223"/>
      <c r="E18558" s="227"/>
      <c r="F18558" s="230"/>
      <c r="H18558" s="220"/>
      <c r="I18558" s="223"/>
    </row>
    <row r="18559" spans="1:9">
      <c r="A18559" s="230"/>
      <c r="B18559" s="230"/>
      <c r="C18559" s="231"/>
      <c r="D18559" s="223"/>
      <c r="E18559" s="227"/>
      <c r="F18559" s="230"/>
      <c r="H18559" s="220"/>
      <c r="I18559" s="223"/>
    </row>
    <row r="18560" spans="1:9">
      <c r="A18560" s="230"/>
      <c r="B18560" s="230"/>
      <c r="C18560" s="231"/>
      <c r="D18560" s="223"/>
      <c r="E18560" s="227"/>
      <c r="F18560" s="230"/>
      <c r="H18560" s="220"/>
      <c r="I18560" s="223"/>
    </row>
    <row r="18561" spans="1:9">
      <c r="A18561" s="230"/>
      <c r="B18561" s="230"/>
      <c r="C18561" s="231"/>
      <c r="D18561" s="223"/>
      <c r="E18561" s="227"/>
      <c r="F18561" s="230"/>
      <c r="H18561" s="220"/>
      <c r="I18561" s="223"/>
    </row>
    <row r="18562" spans="1:9">
      <c r="A18562" s="230"/>
      <c r="B18562" s="230"/>
      <c r="C18562" s="231"/>
      <c r="D18562" s="223"/>
      <c r="E18562" s="227"/>
      <c r="F18562" s="230"/>
      <c r="H18562" s="220"/>
      <c r="I18562" s="223"/>
    </row>
    <row r="18563" spans="1:9">
      <c r="A18563" s="230"/>
      <c r="B18563" s="230"/>
      <c r="C18563" s="231"/>
      <c r="D18563" s="223"/>
      <c r="E18563" s="227"/>
      <c r="F18563" s="230"/>
      <c r="H18563" s="220"/>
      <c r="I18563" s="223"/>
    </row>
    <row r="18564" spans="1:9">
      <c r="A18564" s="230"/>
      <c r="B18564" s="230"/>
      <c r="C18564" s="231"/>
      <c r="D18564" s="223"/>
      <c r="E18564" s="227"/>
      <c r="F18564" s="230"/>
      <c r="H18564" s="220"/>
      <c r="I18564" s="223"/>
    </row>
    <row r="18565" spans="1:9">
      <c r="A18565" s="230"/>
      <c r="B18565" s="230"/>
      <c r="C18565" s="231"/>
      <c r="D18565" s="223"/>
      <c r="E18565" s="227"/>
      <c r="F18565" s="230"/>
      <c r="H18565" s="220"/>
      <c r="I18565" s="223"/>
    </row>
    <row r="18566" spans="1:9">
      <c r="A18566" s="230"/>
      <c r="B18566" s="230"/>
      <c r="C18566" s="231"/>
      <c r="D18566" s="223"/>
      <c r="E18566" s="227"/>
      <c r="F18566" s="230"/>
      <c r="H18566" s="220"/>
      <c r="I18566" s="223"/>
    </row>
    <row r="18567" spans="1:9">
      <c r="A18567" s="230"/>
      <c r="B18567" s="230"/>
      <c r="C18567" s="231"/>
      <c r="D18567" s="223"/>
      <c r="E18567" s="227"/>
      <c r="F18567" s="230"/>
      <c r="H18567" s="220"/>
      <c r="I18567" s="223"/>
    </row>
    <row r="18568" spans="1:9">
      <c r="A18568" s="230"/>
      <c r="B18568" s="230"/>
      <c r="C18568" s="231"/>
      <c r="D18568" s="223"/>
      <c r="E18568" s="227"/>
      <c r="F18568" s="230"/>
      <c r="H18568" s="220"/>
      <c r="I18568" s="223"/>
    </row>
    <row r="18569" spans="1:9">
      <c r="A18569" s="230"/>
      <c r="B18569" s="230"/>
      <c r="C18569" s="231"/>
      <c r="D18569" s="223"/>
      <c r="E18569" s="227"/>
      <c r="F18569" s="230"/>
      <c r="H18569" s="220"/>
      <c r="I18569" s="223"/>
    </row>
    <row r="18570" spans="1:9">
      <c r="A18570" s="230"/>
      <c r="B18570" s="230"/>
      <c r="C18570" s="231"/>
      <c r="D18570" s="223"/>
      <c r="E18570" s="227"/>
      <c r="F18570" s="230"/>
      <c r="H18570" s="220"/>
      <c r="I18570" s="223"/>
    </row>
    <row r="18571" spans="1:9">
      <c r="A18571" s="230"/>
      <c r="B18571" s="230"/>
      <c r="C18571" s="231"/>
      <c r="D18571" s="223"/>
      <c r="E18571" s="227"/>
      <c r="F18571" s="230"/>
      <c r="H18571" s="220"/>
      <c r="I18571" s="223"/>
    </row>
    <row r="18572" spans="1:9">
      <c r="A18572" s="230"/>
      <c r="B18572" s="230"/>
      <c r="C18572" s="231"/>
      <c r="D18572" s="223"/>
      <c r="E18572" s="227"/>
      <c r="F18572" s="230"/>
      <c r="H18572" s="220"/>
      <c r="I18572" s="223"/>
    </row>
    <row r="18573" spans="1:9">
      <c r="A18573" s="230"/>
      <c r="B18573" s="230"/>
      <c r="C18573" s="231"/>
      <c r="D18573" s="223"/>
      <c r="E18573" s="227"/>
      <c r="F18573" s="230"/>
      <c r="H18573" s="220"/>
      <c r="I18573" s="223"/>
    </row>
    <row r="18574" spans="1:9">
      <c r="A18574" s="230"/>
      <c r="B18574" s="230"/>
      <c r="C18574" s="231"/>
      <c r="D18574" s="223"/>
      <c r="E18574" s="227"/>
      <c r="F18574" s="230"/>
      <c r="H18574" s="220"/>
      <c r="I18574" s="223"/>
    </row>
    <row r="18575" spans="1:9">
      <c r="A18575" s="230"/>
      <c r="B18575" s="230"/>
      <c r="C18575" s="231"/>
      <c r="D18575" s="223"/>
      <c r="E18575" s="227"/>
      <c r="F18575" s="230"/>
      <c r="H18575" s="220"/>
      <c r="I18575" s="223"/>
    </row>
    <row r="18576" spans="1:9">
      <c r="A18576" s="230"/>
      <c r="B18576" s="230"/>
      <c r="C18576" s="231"/>
      <c r="D18576" s="223"/>
      <c r="E18576" s="227"/>
      <c r="F18576" s="230"/>
      <c r="H18576" s="220"/>
      <c r="I18576" s="223"/>
    </row>
    <row r="18577" spans="1:9">
      <c r="A18577" s="230"/>
      <c r="B18577" s="230"/>
      <c r="C18577" s="231"/>
      <c r="D18577" s="223"/>
      <c r="E18577" s="227"/>
      <c r="F18577" s="230"/>
      <c r="H18577" s="220"/>
      <c r="I18577" s="223"/>
    </row>
    <row r="18578" spans="1:9">
      <c r="A18578" s="230"/>
      <c r="B18578" s="230"/>
      <c r="C18578" s="231"/>
      <c r="D18578" s="223"/>
      <c r="E18578" s="227"/>
      <c r="F18578" s="230"/>
      <c r="H18578" s="220"/>
      <c r="I18578" s="223"/>
    </row>
    <row r="18579" spans="1:9">
      <c r="A18579" s="230"/>
      <c r="B18579" s="230"/>
      <c r="C18579" s="231"/>
      <c r="D18579" s="223"/>
      <c r="E18579" s="227"/>
      <c r="F18579" s="230"/>
      <c r="H18579" s="220"/>
      <c r="I18579" s="223"/>
    </row>
    <row r="18580" spans="1:9">
      <c r="A18580" s="230"/>
      <c r="B18580" s="230"/>
      <c r="C18580" s="231"/>
      <c r="D18580" s="223"/>
      <c r="E18580" s="227"/>
      <c r="F18580" s="230"/>
      <c r="H18580" s="220"/>
      <c r="I18580" s="223"/>
    </row>
    <row r="18581" spans="1:9">
      <c r="A18581" s="230"/>
      <c r="B18581" s="230"/>
      <c r="C18581" s="231"/>
      <c r="D18581" s="223"/>
      <c r="E18581" s="227"/>
      <c r="F18581" s="230"/>
      <c r="H18581" s="220"/>
      <c r="I18581" s="223"/>
    </row>
    <row r="18582" spans="1:9">
      <c r="A18582" s="230"/>
      <c r="B18582" s="230"/>
      <c r="C18582" s="231"/>
      <c r="D18582" s="223"/>
      <c r="E18582" s="227"/>
      <c r="F18582" s="230"/>
      <c r="H18582" s="220"/>
      <c r="I18582" s="223"/>
    </row>
    <row r="18583" spans="1:9">
      <c r="A18583" s="230"/>
      <c r="B18583" s="230"/>
      <c r="C18583" s="231"/>
      <c r="D18583" s="223"/>
      <c r="E18583" s="227"/>
      <c r="F18583" s="230"/>
      <c r="H18583" s="220"/>
      <c r="I18583" s="223"/>
    </row>
    <row r="18584" spans="1:9">
      <c r="A18584" s="230"/>
      <c r="B18584" s="230"/>
      <c r="C18584" s="231"/>
      <c r="D18584" s="223"/>
      <c r="E18584" s="227"/>
      <c r="F18584" s="230"/>
      <c r="H18584" s="220"/>
      <c r="I18584" s="223"/>
    </row>
    <row r="18585" spans="1:9">
      <c r="A18585" s="230"/>
      <c r="B18585" s="230"/>
      <c r="C18585" s="231"/>
      <c r="D18585" s="223"/>
      <c r="E18585" s="227"/>
      <c r="F18585" s="230"/>
      <c r="H18585" s="220"/>
      <c r="I18585" s="223"/>
    </row>
    <row r="18586" spans="1:9">
      <c r="A18586" s="230"/>
      <c r="B18586" s="230"/>
      <c r="C18586" s="231"/>
      <c r="D18586" s="223"/>
      <c r="E18586" s="227"/>
      <c r="F18586" s="230"/>
      <c r="H18586" s="220"/>
      <c r="I18586" s="223"/>
    </row>
    <row r="18587" spans="1:9">
      <c r="A18587" s="230"/>
      <c r="B18587" s="230"/>
      <c r="C18587" s="231"/>
      <c r="D18587" s="223"/>
      <c r="E18587" s="227"/>
      <c r="F18587" s="230"/>
      <c r="H18587" s="220"/>
      <c r="I18587" s="223"/>
    </row>
    <row r="18588" spans="1:9">
      <c r="A18588" s="230"/>
      <c r="B18588" s="230"/>
      <c r="C18588" s="231"/>
      <c r="D18588" s="223"/>
      <c r="E18588" s="227"/>
      <c r="F18588" s="230"/>
      <c r="H18588" s="220"/>
      <c r="I18588" s="223"/>
    </row>
    <row r="18589" spans="1:9">
      <c r="A18589" s="230"/>
      <c r="B18589" s="230"/>
      <c r="C18589" s="231"/>
      <c r="D18589" s="223"/>
      <c r="E18589" s="227"/>
      <c r="F18589" s="230"/>
      <c r="H18589" s="220"/>
      <c r="I18589" s="223"/>
    </row>
    <row r="18590" spans="1:9">
      <c r="A18590" s="230"/>
      <c r="B18590" s="230"/>
      <c r="C18590" s="231"/>
      <c r="D18590" s="223"/>
      <c r="E18590" s="227"/>
      <c r="F18590" s="230"/>
      <c r="H18590" s="220"/>
      <c r="I18590" s="223"/>
    </row>
    <row r="18591" spans="1:9">
      <c r="A18591" s="230"/>
      <c r="B18591" s="230"/>
      <c r="C18591" s="231"/>
      <c r="D18591" s="223"/>
      <c r="E18591" s="227"/>
      <c r="F18591" s="230"/>
      <c r="H18591" s="220"/>
      <c r="I18591" s="223"/>
    </row>
    <row r="18592" spans="1:9">
      <c r="A18592" s="230"/>
      <c r="B18592" s="230"/>
      <c r="C18592" s="231"/>
      <c r="D18592" s="223"/>
      <c r="E18592" s="227"/>
      <c r="F18592" s="230"/>
      <c r="H18592" s="220"/>
      <c r="I18592" s="223"/>
    </row>
    <row r="18593" spans="1:9">
      <c r="A18593" s="230"/>
      <c r="B18593" s="230"/>
      <c r="C18593" s="231"/>
      <c r="D18593" s="223"/>
      <c r="E18593" s="227"/>
      <c r="F18593" s="230"/>
      <c r="H18593" s="220"/>
      <c r="I18593" s="223"/>
    </row>
    <row r="18594" spans="1:9">
      <c r="A18594" s="230"/>
      <c r="B18594" s="230"/>
      <c r="C18594" s="231"/>
      <c r="D18594" s="223"/>
      <c r="E18594" s="227"/>
      <c r="F18594" s="230"/>
      <c r="H18594" s="220"/>
      <c r="I18594" s="223"/>
    </row>
    <row r="18595" spans="1:9">
      <c r="A18595" s="230"/>
      <c r="B18595" s="230"/>
      <c r="C18595" s="231"/>
      <c r="D18595" s="223"/>
      <c r="E18595" s="227"/>
      <c r="F18595" s="230"/>
      <c r="H18595" s="220"/>
      <c r="I18595" s="223"/>
    </row>
    <row r="18596" spans="1:9">
      <c r="A18596" s="230"/>
      <c r="B18596" s="230"/>
      <c r="C18596" s="231"/>
      <c r="D18596" s="223"/>
      <c r="E18596" s="227"/>
      <c r="F18596" s="230"/>
      <c r="H18596" s="220"/>
      <c r="I18596" s="223"/>
    </row>
    <row r="18597" spans="1:9">
      <c r="A18597" s="230"/>
      <c r="B18597" s="230"/>
      <c r="C18597" s="231"/>
      <c r="D18597" s="223"/>
      <c r="E18597" s="227"/>
      <c r="F18597" s="230"/>
      <c r="H18597" s="220"/>
      <c r="I18597" s="223"/>
    </row>
    <row r="18598" spans="1:9">
      <c r="A18598" s="230"/>
      <c r="B18598" s="230"/>
      <c r="C18598" s="231"/>
      <c r="D18598" s="223"/>
      <c r="E18598" s="227"/>
      <c r="F18598" s="230"/>
      <c r="H18598" s="220"/>
      <c r="I18598" s="223"/>
    </row>
    <row r="18599" spans="1:9">
      <c r="A18599" s="230"/>
      <c r="B18599" s="230"/>
      <c r="C18599" s="231"/>
      <c r="D18599" s="223"/>
      <c r="E18599" s="227"/>
      <c r="F18599" s="230"/>
      <c r="H18599" s="220"/>
      <c r="I18599" s="223"/>
    </row>
    <row r="18600" spans="1:9">
      <c r="A18600" s="230"/>
      <c r="B18600" s="230"/>
      <c r="C18600" s="231"/>
      <c r="D18600" s="223"/>
      <c r="E18600" s="227"/>
      <c r="F18600" s="230"/>
      <c r="H18600" s="220"/>
      <c r="I18600" s="223"/>
    </row>
    <row r="18601" spans="1:9">
      <c r="A18601" s="230"/>
      <c r="B18601" s="230"/>
      <c r="C18601" s="231"/>
      <c r="D18601" s="223"/>
      <c r="E18601" s="227"/>
      <c r="F18601" s="230"/>
      <c r="H18601" s="220"/>
      <c r="I18601" s="223"/>
    </row>
    <row r="18602" spans="1:9">
      <c r="A18602" s="230"/>
      <c r="B18602" s="230"/>
      <c r="C18602" s="231"/>
      <c r="D18602" s="223"/>
      <c r="E18602" s="227"/>
      <c r="F18602" s="230"/>
      <c r="H18602" s="220"/>
      <c r="I18602" s="223"/>
    </row>
    <row r="18603" spans="1:9">
      <c r="A18603" s="230"/>
      <c r="B18603" s="230"/>
      <c r="C18603" s="231"/>
      <c r="D18603" s="223"/>
      <c r="E18603" s="227"/>
      <c r="F18603" s="230"/>
      <c r="H18603" s="220"/>
      <c r="I18603" s="223"/>
    </row>
    <row r="18604" spans="1:9">
      <c r="A18604" s="230"/>
      <c r="B18604" s="230"/>
      <c r="C18604" s="231"/>
      <c r="D18604" s="223"/>
      <c r="E18604" s="227"/>
      <c r="F18604" s="230"/>
      <c r="H18604" s="220"/>
      <c r="I18604" s="223"/>
    </row>
    <row r="18605" spans="1:9">
      <c r="A18605" s="230"/>
      <c r="B18605" s="230"/>
      <c r="C18605" s="231"/>
      <c r="D18605" s="223"/>
      <c r="E18605" s="227"/>
      <c r="F18605" s="230"/>
      <c r="H18605" s="220"/>
      <c r="I18605" s="223"/>
    </row>
    <row r="18606" spans="1:9">
      <c r="A18606" s="230"/>
      <c r="B18606" s="230"/>
      <c r="C18606" s="231"/>
      <c r="D18606" s="223"/>
      <c r="E18606" s="227"/>
      <c r="F18606" s="230"/>
      <c r="H18606" s="220"/>
      <c r="I18606" s="223"/>
    </row>
    <row r="18607" spans="1:9">
      <c r="A18607" s="230"/>
      <c r="B18607" s="230"/>
      <c r="C18607" s="231"/>
      <c r="D18607" s="223"/>
      <c r="E18607" s="227"/>
      <c r="F18607" s="230"/>
      <c r="H18607" s="220"/>
      <c r="I18607" s="223"/>
    </row>
    <row r="18608" spans="1:9">
      <c r="A18608" s="230"/>
      <c r="B18608" s="230"/>
      <c r="C18608" s="231"/>
      <c r="D18608" s="223"/>
      <c r="E18608" s="227"/>
      <c r="F18608" s="230"/>
      <c r="H18608" s="220"/>
      <c r="I18608" s="223"/>
    </row>
    <row r="18609" spans="1:9">
      <c r="A18609" s="230"/>
      <c r="B18609" s="230"/>
      <c r="C18609" s="231"/>
      <c r="D18609" s="223"/>
      <c r="E18609" s="227"/>
      <c r="F18609" s="230"/>
      <c r="H18609" s="220"/>
      <c r="I18609" s="223"/>
    </row>
    <row r="18610" spans="1:9">
      <c r="A18610" s="230"/>
      <c r="B18610" s="230"/>
      <c r="C18610" s="231"/>
      <c r="D18610" s="223"/>
      <c r="E18610" s="227"/>
      <c r="F18610" s="230"/>
      <c r="H18610" s="220"/>
      <c r="I18610" s="223"/>
    </row>
    <row r="18611" spans="1:9">
      <c r="A18611" s="230"/>
      <c r="B18611" s="230"/>
      <c r="C18611" s="231"/>
      <c r="D18611" s="223"/>
      <c r="E18611" s="227"/>
      <c r="F18611" s="230"/>
      <c r="H18611" s="220"/>
      <c r="I18611" s="223"/>
    </row>
    <row r="18612" spans="1:9">
      <c r="A18612" s="230"/>
      <c r="B18612" s="230"/>
      <c r="C18612" s="231"/>
      <c r="D18612" s="223"/>
      <c r="E18612" s="227"/>
      <c r="F18612" s="230"/>
      <c r="H18612" s="220"/>
      <c r="I18612" s="223"/>
    </row>
    <row r="18613" spans="1:9">
      <c r="A18613" s="230"/>
      <c r="B18613" s="230"/>
      <c r="C18613" s="231"/>
      <c r="D18613" s="223"/>
      <c r="E18613" s="227"/>
      <c r="F18613" s="230"/>
      <c r="H18613" s="220"/>
      <c r="I18613" s="223"/>
    </row>
    <row r="18614" spans="1:9">
      <c r="A18614" s="230"/>
      <c r="B18614" s="230"/>
      <c r="C18614" s="231"/>
      <c r="D18614" s="223"/>
      <c r="E18614" s="227"/>
      <c r="F18614" s="230"/>
      <c r="H18614" s="220"/>
      <c r="I18614" s="223"/>
    </row>
    <row r="18615" spans="1:9">
      <c r="A18615" s="230"/>
      <c r="B18615" s="230"/>
      <c r="C18615" s="231"/>
      <c r="D18615" s="223"/>
      <c r="E18615" s="227"/>
      <c r="F18615" s="230"/>
      <c r="H18615" s="220"/>
      <c r="I18615" s="223"/>
    </row>
    <row r="18616" spans="1:9">
      <c r="A18616" s="230"/>
      <c r="B18616" s="230"/>
      <c r="C18616" s="231"/>
      <c r="D18616" s="223"/>
      <c r="E18616" s="227"/>
      <c r="F18616" s="230"/>
      <c r="H18616" s="220"/>
      <c r="I18616" s="223"/>
    </row>
    <row r="18617" spans="1:9">
      <c r="A18617" s="230"/>
      <c r="B18617" s="230"/>
      <c r="C18617" s="231"/>
      <c r="D18617" s="223"/>
      <c r="E18617" s="227"/>
      <c r="F18617" s="230"/>
      <c r="H18617" s="220"/>
      <c r="I18617" s="223"/>
    </row>
    <row r="18618" spans="1:9">
      <c r="A18618" s="230"/>
      <c r="B18618" s="230"/>
      <c r="C18618" s="231"/>
      <c r="D18618" s="223"/>
      <c r="E18618" s="227"/>
      <c r="F18618" s="230"/>
      <c r="H18618" s="220"/>
      <c r="I18618" s="223"/>
    </row>
    <row r="18619" spans="1:9">
      <c r="A18619" s="230"/>
      <c r="B18619" s="230"/>
      <c r="C18619" s="231"/>
      <c r="D18619" s="223"/>
      <c r="E18619" s="227"/>
      <c r="F18619" s="230"/>
      <c r="H18619" s="220"/>
      <c r="I18619" s="223"/>
    </row>
    <row r="18620" spans="1:9">
      <c r="A18620" s="230"/>
      <c r="B18620" s="230"/>
      <c r="C18620" s="231"/>
      <c r="D18620" s="223"/>
      <c r="E18620" s="227"/>
      <c r="F18620" s="230"/>
      <c r="H18620" s="220"/>
      <c r="I18620" s="223"/>
    </row>
    <row r="18621" spans="1:9">
      <c r="A18621" s="230"/>
      <c r="B18621" s="230"/>
      <c r="C18621" s="231"/>
      <c r="D18621" s="223"/>
      <c r="E18621" s="227"/>
      <c r="F18621" s="230"/>
      <c r="H18621" s="220"/>
      <c r="I18621" s="223"/>
    </row>
    <row r="18622" spans="1:9">
      <c r="A18622" s="230"/>
      <c r="B18622" s="230"/>
      <c r="C18622" s="231"/>
      <c r="D18622" s="223"/>
      <c r="E18622" s="227"/>
      <c r="F18622" s="230"/>
      <c r="H18622" s="220"/>
      <c r="I18622" s="223"/>
    </row>
    <row r="18623" spans="1:9">
      <c r="A18623" s="230"/>
      <c r="B18623" s="230"/>
      <c r="C18623" s="231"/>
      <c r="D18623" s="223"/>
      <c r="E18623" s="227"/>
      <c r="F18623" s="230"/>
      <c r="H18623" s="220"/>
      <c r="I18623" s="223"/>
    </row>
    <row r="18624" spans="1:9">
      <c r="A18624" s="230"/>
      <c r="B18624" s="230"/>
      <c r="C18624" s="231"/>
      <c r="D18624" s="223"/>
      <c r="E18624" s="227"/>
      <c r="F18624" s="230"/>
      <c r="H18624" s="220"/>
      <c r="I18624" s="223"/>
    </row>
    <row r="18625" spans="1:9">
      <c r="A18625" s="230"/>
      <c r="B18625" s="230"/>
      <c r="C18625" s="231"/>
      <c r="D18625" s="223"/>
      <c r="E18625" s="227"/>
      <c r="F18625" s="230"/>
      <c r="H18625" s="220"/>
      <c r="I18625" s="223"/>
    </row>
    <row r="18626" spans="1:9">
      <c r="A18626" s="230"/>
      <c r="B18626" s="230"/>
      <c r="C18626" s="231"/>
      <c r="D18626" s="223"/>
      <c r="E18626" s="227"/>
      <c r="F18626" s="230"/>
      <c r="H18626" s="220"/>
      <c r="I18626" s="223"/>
    </row>
    <row r="18627" spans="1:9">
      <c r="A18627" s="230"/>
      <c r="B18627" s="230"/>
      <c r="C18627" s="231"/>
      <c r="D18627" s="223"/>
      <c r="E18627" s="227"/>
      <c r="F18627" s="230"/>
      <c r="H18627" s="220"/>
      <c r="I18627" s="223"/>
    </row>
    <row r="18628" spans="1:9">
      <c r="A18628" s="230"/>
      <c r="B18628" s="230"/>
      <c r="C18628" s="231"/>
      <c r="D18628" s="223"/>
      <c r="E18628" s="227"/>
      <c r="F18628" s="230"/>
      <c r="H18628" s="220"/>
      <c r="I18628" s="223"/>
    </row>
    <row r="18629" spans="1:9">
      <c r="A18629" s="230"/>
      <c r="B18629" s="230"/>
      <c r="C18629" s="231"/>
      <c r="D18629" s="223"/>
      <c r="E18629" s="227"/>
      <c r="F18629" s="230"/>
      <c r="H18629" s="220"/>
      <c r="I18629" s="223"/>
    </row>
    <row r="18630" spans="1:9">
      <c r="A18630" s="230"/>
      <c r="B18630" s="230"/>
      <c r="C18630" s="231"/>
      <c r="D18630" s="223"/>
      <c r="E18630" s="227"/>
      <c r="F18630" s="230"/>
      <c r="H18630" s="220"/>
      <c r="I18630" s="223"/>
    </row>
    <row r="18631" spans="1:9">
      <c r="A18631" s="230"/>
      <c r="B18631" s="230"/>
      <c r="C18631" s="231"/>
      <c r="D18631" s="223"/>
      <c r="E18631" s="227"/>
      <c r="F18631" s="230"/>
      <c r="H18631" s="220"/>
      <c r="I18631" s="223"/>
    </row>
    <row r="18632" spans="1:9">
      <c r="A18632" s="230"/>
      <c r="B18632" s="230"/>
      <c r="C18632" s="231"/>
      <c r="D18632" s="223"/>
      <c r="E18632" s="227"/>
      <c r="F18632" s="230"/>
      <c r="H18632" s="220"/>
      <c r="I18632" s="223"/>
    </row>
    <row r="18633" spans="1:9">
      <c r="A18633" s="230"/>
      <c r="B18633" s="230"/>
      <c r="C18633" s="231"/>
      <c r="D18633" s="223"/>
      <c r="E18633" s="227"/>
      <c r="F18633" s="230"/>
      <c r="H18633" s="220"/>
      <c r="I18633" s="223"/>
    </row>
    <row r="18634" spans="1:9">
      <c r="A18634" s="230"/>
      <c r="B18634" s="230"/>
      <c r="C18634" s="231"/>
      <c r="D18634" s="223"/>
      <c r="E18634" s="227"/>
      <c r="F18634" s="230"/>
      <c r="H18634" s="220"/>
      <c r="I18634" s="223"/>
    </row>
    <row r="18635" spans="1:9">
      <c r="A18635" s="230"/>
      <c r="B18635" s="230"/>
      <c r="C18635" s="231"/>
      <c r="D18635" s="223"/>
      <c r="E18635" s="227"/>
      <c r="F18635" s="230"/>
      <c r="H18635" s="220"/>
      <c r="I18635" s="223"/>
    </row>
    <row r="18636" spans="1:9">
      <c r="A18636" s="230"/>
      <c r="B18636" s="230"/>
      <c r="C18636" s="231"/>
      <c r="D18636" s="223"/>
      <c r="E18636" s="227"/>
      <c r="F18636" s="230"/>
      <c r="H18636" s="220"/>
      <c r="I18636" s="223"/>
    </row>
    <row r="18637" spans="1:9">
      <c r="A18637" s="230"/>
      <c r="B18637" s="230"/>
      <c r="C18637" s="231"/>
      <c r="D18637" s="223"/>
      <c r="E18637" s="227"/>
      <c r="F18637" s="230"/>
      <c r="H18637" s="220"/>
      <c r="I18637" s="223"/>
    </row>
    <row r="18638" spans="1:9">
      <c r="A18638" s="230"/>
      <c r="B18638" s="230"/>
      <c r="C18638" s="231"/>
      <c r="D18638" s="223"/>
      <c r="E18638" s="227"/>
      <c r="F18638" s="230"/>
      <c r="H18638" s="220"/>
      <c r="I18638" s="223"/>
    </row>
    <row r="18639" spans="1:9">
      <c r="A18639" s="230"/>
      <c r="B18639" s="230"/>
      <c r="C18639" s="231"/>
      <c r="D18639" s="223"/>
      <c r="E18639" s="227"/>
      <c r="F18639" s="230"/>
      <c r="H18639" s="220"/>
      <c r="I18639" s="223"/>
    </row>
    <row r="18640" spans="1:9">
      <c r="A18640" s="230"/>
      <c r="B18640" s="230"/>
      <c r="C18640" s="231"/>
      <c r="D18640" s="223"/>
      <c r="E18640" s="227"/>
      <c r="F18640" s="230"/>
      <c r="H18640" s="220"/>
      <c r="I18640" s="223"/>
    </row>
    <row r="18641" spans="1:9">
      <c r="A18641" s="230"/>
      <c r="B18641" s="230"/>
      <c r="C18641" s="231"/>
      <c r="D18641" s="223"/>
      <c r="E18641" s="227"/>
      <c r="F18641" s="230"/>
      <c r="H18641" s="220"/>
      <c r="I18641" s="223"/>
    </row>
    <row r="18642" spans="1:9">
      <c r="A18642" s="230"/>
      <c r="B18642" s="230"/>
      <c r="C18642" s="231"/>
      <c r="D18642" s="223"/>
      <c r="E18642" s="227"/>
      <c r="F18642" s="230"/>
      <c r="H18642" s="220"/>
      <c r="I18642" s="223"/>
    </row>
    <row r="18643" spans="1:9">
      <c r="A18643" s="230"/>
      <c r="B18643" s="230"/>
      <c r="C18643" s="231"/>
      <c r="D18643" s="223"/>
      <c r="E18643" s="227"/>
      <c r="F18643" s="230"/>
      <c r="H18643" s="220"/>
      <c r="I18643" s="223"/>
    </row>
    <row r="18644" spans="1:9">
      <c r="A18644" s="230"/>
      <c r="B18644" s="230"/>
      <c r="C18644" s="231"/>
      <c r="D18644" s="223"/>
      <c r="E18644" s="227"/>
      <c r="F18644" s="230"/>
      <c r="H18644" s="220"/>
      <c r="I18644" s="223"/>
    </row>
    <row r="18645" spans="1:9">
      <c r="A18645" s="230"/>
      <c r="B18645" s="230"/>
      <c r="C18645" s="231"/>
      <c r="D18645" s="223"/>
      <c r="E18645" s="227"/>
      <c r="F18645" s="230"/>
      <c r="H18645" s="220"/>
      <c r="I18645" s="223"/>
    </row>
    <row r="18646" spans="1:9">
      <c r="A18646" s="230"/>
      <c r="B18646" s="230"/>
      <c r="C18646" s="231"/>
      <c r="D18646" s="223"/>
      <c r="E18646" s="227"/>
      <c r="F18646" s="230"/>
      <c r="H18646" s="220"/>
      <c r="I18646" s="223"/>
    </row>
    <row r="18647" spans="1:9">
      <c r="A18647" s="230"/>
      <c r="B18647" s="230"/>
      <c r="C18647" s="231"/>
      <c r="D18647" s="223"/>
      <c r="E18647" s="227"/>
      <c r="F18647" s="230"/>
      <c r="H18647" s="220"/>
      <c r="I18647" s="223"/>
    </row>
    <row r="18648" spans="1:9">
      <c r="A18648" s="230"/>
      <c r="B18648" s="230"/>
      <c r="C18648" s="231"/>
      <c r="D18648" s="223"/>
      <c r="E18648" s="227"/>
      <c r="F18648" s="230"/>
      <c r="H18648" s="220"/>
      <c r="I18648" s="223"/>
    </row>
    <row r="18649" spans="1:9">
      <c r="A18649" s="230"/>
      <c r="B18649" s="230"/>
      <c r="C18649" s="231"/>
      <c r="D18649" s="223"/>
      <c r="E18649" s="227"/>
      <c r="F18649" s="230"/>
      <c r="H18649" s="220"/>
      <c r="I18649" s="223"/>
    </row>
    <row r="18650" spans="1:9">
      <c r="A18650" s="230"/>
      <c r="B18650" s="230"/>
      <c r="C18650" s="231"/>
      <c r="D18650" s="223"/>
      <c r="E18650" s="227"/>
      <c r="F18650" s="230"/>
      <c r="H18650" s="220"/>
      <c r="I18650" s="223"/>
    </row>
    <row r="18651" spans="1:9">
      <c r="A18651" s="230"/>
      <c r="B18651" s="230"/>
      <c r="C18651" s="231"/>
      <c r="D18651" s="223"/>
      <c r="E18651" s="227"/>
      <c r="F18651" s="230"/>
      <c r="H18651" s="220"/>
      <c r="I18651" s="223"/>
    </row>
    <row r="18652" spans="1:9">
      <c r="A18652" s="230"/>
      <c r="B18652" s="230"/>
      <c r="C18652" s="231"/>
      <c r="D18652" s="223"/>
      <c r="E18652" s="227"/>
      <c r="F18652" s="230"/>
      <c r="H18652" s="220"/>
      <c r="I18652" s="223"/>
    </row>
    <row r="18653" spans="1:9">
      <c r="A18653" s="230"/>
      <c r="B18653" s="230"/>
      <c r="C18653" s="231"/>
      <c r="D18653" s="223"/>
      <c r="E18653" s="227"/>
      <c r="F18653" s="230"/>
      <c r="H18653" s="220"/>
      <c r="I18653" s="223"/>
    </row>
    <row r="18654" spans="1:9">
      <c r="A18654" s="230"/>
      <c r="B18654" s="230"/>
      <c r="C18654" s="231"/>
      <c r="D18654" s="223"/>
      <c r="E18654" s="227"/>
      <c r="F18654" s="230"/>
      <c r="H18654" s="220"/>
      <c r="I18654" s="223"/>
    </row>
    <row r="18655" spans="1:9">
      <c r="A18655" s="230"/>
      <c r="B18655" s="230"/>
      <c r="C18655" s="231"/>
      <c r="D18655" s="223"/>
      <c r="E18655" s="227"/>
      <c r="F18655" s="230"/>
      <c r="H18655" s="220"/>
      <c r="I18655" s="223"/>
    </row>
    <row r="18656" spans="1:9">
      <c r="A18656" s="230"/>
      <c r="B18656" s="230"/>
      <c r="C18656" s="231"/>
      <c r="D18656" s="223"/>
      <c r="E18656" s="227"/>
      <c r="F18656" s="230"/>
      <c r="H18656" s="220"/>
      <c r="I18656" s="223"/>
    </row>
    <row r="18657" spans="1:9">
      <c r="A18657" s="230"/>
      <c r="B18657" s="230"/>
      <c r="C18657" s="231"/>
      <c r="D18657" s="223"/>
      <c r="E18657" s="227"/>
      <c r="F18657" s="230"/>
      <c r="H18657" s="220"/>
      <c r="I18657" s="223"/>
    </row>
    <row r="18658" spans="1:9">
      <c r="A18658" s="230"/>
      <c r="B18658" s="230"/>
      <c r="C18658" s="231"/>
      <c r="D18658" s="223"/>
      <c r="E18658" s="227"/>
      <c r="F18658" s="230"/>
      <c r="H18658" s="220"/>
      <c r="I18658" s="223"/>
    </row>
    <row r="18659" spans="1:9">
      <c r="A18659" s="230"/>
      <c r="B18659" s="230"/>
      <c r="C18659" s="231"/>
      <c r="D18659" s="223"/>
      <c r="E18659" s="227"/>
      <c r="F18659" s="230"/>
      <c r="H18659" s="220"/>
      <c r="I18659" s="223"/>
    </row>
    <row r="18660" spans="1:9">
      <c r="A18660" s="230"/>
      <c r="B18660" s="230"/>
      <c r="C18660" s="231"/>
      <c r="D18660" s="223"/>
      <c r="E18660" s="227"/>
      <c r="F18660" s="230"/>
      <c r="H18660" s="220"/>
      <c r="I18660" s="223"/>
    </row>
    <row r="18661" spans="1:9">
      <c r="A18661" s="230"/>
      <c r="B18661" s="230"/>
      <c r="C18661" s="231"/>
      <c r="D18661" s="223"/>
      <c r="E18661" s="227"/>
      <c r="F18661" s="230"/>
      <c r="H18661" s="220"/>
      <c r="I18661" s="223"/>
    </row>
    <row r="18662" spans="1:9">
      <c r="A18662" s="230"/>
      <c r="B18662" s="230"/>
      <c r="C18662" s="231"/>
      <c r="D18662" s="223"/>
      <c r="E18662" s="227"/>
      <c r="F18662" s="230"/>
      <c r="H18662" s="220"/>
      <c r="I18662" s="223"/>
    </row>
    <row r="18663" spans="1:9">
      <c r="A18663" s="230"/>
      <c r="B18663" s="230"/>
      <c r="C18663" s="231"/>
      <c r="D18663" s="223"/>
      <c r="E18663" s="227"/>
      <c r="F18663" s="230"/>
      <c r="H18663" s="220"/>
      <c r="I18663" s="223"/>
    </row>
    <row r="18664" spans="1:9">
      <c r="A18664" s="230"/>
      <c r="B18664" s="230"/>
      <c r="C18664" s="231"/>
      <c r="D18664" s="223"/>
      <c r="E18664" s="227"/>
      <c r="F18664" s="230"/>
      <c r="H18664" s="220"/>
      <c r="I18664" s="223"/>
    </row>
    <row r="18665" spans="1:9">
      <c r="A18665" s="230"/>
      <c r="B18665" s="230"/>
      <c r="C18665" s="231"/>
      <c r="D18665" s="223"/>
      <c r="E18665" s="227"/>
      <c r="F18665" s="230"/>
      <c r="H18665" s="220"/>
      <c r="I18665" s="223"/>
    </row>
    <row r="18666" spans="1:9">
      <c r="A18666" s="230"/>
      <c r="B18666" s="230"/>
      <c r="C18666" s="231"/>
      <c r="D18666" s="223"/>
      <c r="E18666" s="227"/>
      <c r="F18666" s="230"/>
      <c r="H18666" s="220"/>
      <c r="I18666" s="223"/>
    </row>
    <row r="18667" spans="1:9">
      <c r="A18667" s="230"/>
      <c r="B18667" s="230"/>
      <c r="C18667" s="231"/>
      <c r="D18667" s="223"/>
      <c r="E18667" s="227"/>
      <c r="F18667" s="230"/>
      <c r="H18667" s="220"/>
      <c r="I18667" s="223"/>
    </row>
    <row r="18668" spans="1:9">
      <c r="A18668" s="230"/>
      <c r="B18668" s="230"/>
      <c r="C18668" s="231"/>
      <c r="D18668" s="223"/>
      <c r="E18668" s="227"/>
      <c r="F18668" s="230"/>
      <c r="H18668" s="220"/>
      <c r="I18668" s="223"/>
    </row>
    <row r="18669" spans="1:9">
      <c r="A18669" s="230"/>
      <c r="B18669" s="230"/>
      <c r="C18669" s="231"/>
      <c r="D18669" s="223"/>
      <c r="E18669" s="227"/>
      <c r="F18669" s="230"/>
      <c r="H18669" s="220"/>
      <c r="I18669" s="223"/>
    </row>
    <row r="18670" spans="1:9">
      <c r="A18670" s="230"/>
      <c r="B18670" s="230"/>
      <c r="C18670" s="231"/>
      <c r="D18670" s="223"/>
      <c r="E18670" s="227"/>
      <c r="F18670" s="230"/>
      <c r="H18670" s="220"/>
      <c r="I18670" s="223"/>
    </row>
    <row r="18671" spans="1:9">
      <c r="A18671" s="230"/>
      <c r="B18671" s="230"/>
      <c r="C18671" s="231"/>
      <c r="D18671" s="223"/>
      <c r="E18671" s="227"/>
      <c r="F18671" s="230"/>
      <c r="H18671" s="220"/>
      <c r="I18671" s="223"/>
    </row>
    <row r="18672" spans="1:9">
      <c r="A18672" s="230"/>
      <c r="B18672" s="230"/>
      <c r="C18672" s="231"/>
      <c r="D18672" s="223"/>
      <c r="E18672" s="227"/>
      <c r="F18672" s="230"/>
      <c r="H18672" s="220"/>
      <c r="I18672" s="223"/>
    </row>
    <row r="18673" spans="1:9">
      <c r="A18673" s="230"/>
      <c r="B18673" s="230"/>
      <c r="C18673" s="231"/>
      <c r="D18673" s="223"/>
      <c r="E18673" s="227"/>
      <c r="F18673" s="230"/>
      <c r="H18673" s="220"/>
      <c r="I18673" s="223"/>
    </row>
    <row r="18674" spans="1:9">
      <c r="A18674" s="230"/>
      <c r="B18674" s="230"/>
      <c r="C18674" s="231"/>
      <c r="D18674" s="223"/>
      <c r="E18674" s="227"/>
      <c r="F18674" s="230"/>
      <c r="H18674" s="220"/>
      <c r="I18674" s="223"/>
    </row>
    <row r="18675" spans="1:9">
      <c r="A18675" s="230"/>
      <c r="B18675" s="230"/>
      <c r="C18675" s="231"/>
      <c r="D18675" s="223"/>
      <c r="E18675" s="227"/>
      <c r="F18675" s="230"/>
      <c r="H18675" s="220"/>
      <c r="I18675" s="223"/>
    </row>
    <row r="18676" spans="1:9">
      <c r="A18676" s="230"/>
      <c r="B18676" s="230"/>
      <c r="C18676" s="231"/>
      <c r="D18676" s="223"/>
      <c r="E18676" s="227"/>
      <c r="F18676" s="230"/>
      <c r="H18676" s="220"/>
      <c r="I18676" s="223"/>
    </row>
    <row r="18677" spans="1:9">
      <c r="A18677" s="230"/>
      <c r="B18677" s="230"/>
      <c r="C18677" s="231"/>
      <c r="D18677" s="223"/>
      <c r="E18677" s="227"/>
      <c r="F18677" s="230"/>
      <c r="H18677" s="220"/>
      <c r="I18677" s="223"/>
    </row>
    <row r="18678" spans="1:9">
      <c r="A18678" s="230"/>
      <c r="B18678" s="230"/>
      <c r="C18678" s="231"/>
      <c r="D18678" s="223"/>
      <c r="E18678" s="227"/>
      <c r="F18678" s="230"/>
      <c r="H18678" s="220"/>
      <c r="I18678" s="223"/>
    </row>
    <row r="18679" spans="1:9">
      <c r="A18679" s="230"/>
      <c r="B18679" s="230"/>
      <c r="C18679" s="231"/>
      <c r="D18679" s="223"/>
      <c r="E18679" s="227"/>
      <c r="F18679" s="230"/>
      <c r="H18679" s="220"/>
      <c r="I18679" s="223"/>
    </row>
    <row r="18680" spans="1:9">
      <c r="A18680" s="230"/>
      <c r="B18680" s="230"/>
      <c r="C18680" s="231"/>
      <c r="D18680" s="223"/>
      <c r="E18680" s="227"/>
      <c r="F18680" s="230"/>
      <c r="H18680" s="220"/>
      <c r="I18680" s="223"/>
    </row>
    <row r="18681" spans="1:9">
      <c r="A18681" s="230"/>
      <c r="B18681" s="230"/>
      <c r="C18681" s="231"/>
      <c r="D18681" s="223"/>
      <c r="E18681" s="227"/>
      <c r="F18681" s="230"/>
      <c r="H18681" s="220"/>
      <c r="I18681" s="223"/>
    </row>
    <row r="18682" spans="1:9">
      <c r="A18682" s="230"/>
      <c r="B18682" s="230"/>
      <c r="C18682" s="231"/>
      <c r="D18682" s="223"/>
      <c r="E18682" s="227"/>
      <c r="F18682" s="230"/>
      <c r="H18682" s="220"/>
      <c r="I18682" s="223"/>
    </row>
    <row r="18683" spans="1:9">
      <c r="A18683" s="230"/>
      <c r="B18683" s="230"/>
      <c r="C18683" s="231"/>
      <c r="D18683" s="223"/>
      <c r="E18683" s="227"/>
      <c r="F18683" s="230"/>
      <c r="H18683" s="220"/>
      <c r="I18683" s="223"/>
    </row>
    <row r="18684" spans="1:9">
      <c r="A18684" s="230"/>
      <c r="B18684" s="230"/>
      <c r="C18684" s="231"/>
      <c r="D18684" s="223"/>
      <c r="E18684" s="227"/>
      <c r="F18684" s="230"/>
      <c r="H18684" s="220"/>
      <c r="I18684" s="223"/>
    </row>
    <row r="18685" spans="1:9">
      <c r="A18685" s="230"/>
      <c r="B18685" s="230"/>
      <c r="C18685" s="231"/>
      <c r="D18685" s="223"/>
      <c r="E18685" s="227"/>
      <c r="F18685" s="230"/>
      <c r="H18685" s="220"/>
      <c r="I18685" s="223"/>
    </row>
    <row r="18686" spans="1:9">
      <c r="A18686" s="230"/>
      <c r="B18686" s="230"/>
      <c r="C18686" s="231"/>
      <c r="D18686" s="223"/>
      <c r="E18686" s="227"/>
      <c r="F18686" s="230"/>
      <c r="H18686" s="220"/>
      <c r="I18686" s="223"/>
    </row>
    <row r="18687" spans="1:9">
      <c r="A18687" s="230"/>
      <c r="B18687" s="230"/>
      <c r="C18687" s="231"/>
      <c r="D18687" s="223"/>
      <c r="E18687" s="227"/>
      <c r="F18687" s="230"/>
      <c r="H18687" s="220"/>
      <c r="I18687" s="223"/>
    </row>
    <row r="18688" spans="1:9">
      <c r="A18688" s="230"/>
      <c r="B18688" s="230"/>
      <c r="C18688" s="231"/>
      <c r="D18688" s="223"/>
      <c r="E18688" s="227"/>
      <c r="F18688" s="230"/>
      <c r="H18688" s="220"/>
      <c r="I18688" s="223"/>
    </row>
    <row r="18689" spans="1:9">
      <c r="A18689" s="230"/>
      <c r="B18689" s="230"/>
      <c r="C18689" s="231"/>
      <c r="D18689" s="223"/>
      <c r="E18689" s="227"/>
      <c r="F18689" s="230"/>
      <c r="H18689" s="220"/>
      <c r="I18689" s="223"/>
    </row>
    <row r="18690" spans="1:9">
      <c r="A18690" s="230"/>
      <c r="B18690" s="230"/>
      <c r="C18690" s="231"/>
      <c r="D18690" s="223"/>
      <c r="E18690" s="227"/>
      <c r="F18690" s="230"/>
      <c r="H18690" s="220"/>
      <c r="I18690" s="223"/>
    </row>
    <row r="18691" spans="1:9">
      <c r="A18691" s="230"/>
      <c r="B18691" s="230"/>
      <c r="C18691" s="231"/>
      <c r="D18691" s="223"/>
      <c r="E18691" s="227"/>
      <c r="F18691" s="230"/>
      <c r="H18691" s="220"/>
      <c r="I18691" s="223"/>
    </row>
    <row r="18692" spans="1:9">
      <c r="A18692" s="230"/>
      <c r="B18692" s="230"/>
      <c r="C18692" s="231"/>
      <c r="D18692" s="223"/>
      <c r="E18692" s="227"/>
      <c r="F18692" s="230"/>
      <c r="H18692" s="220"/>
      <c r="I18692" s="223"/>
    </row>
    <row r="18693" spans="1:9">
      <c r="A18693" s="230"/>
      <c r="B18693" s="230"/>
      <c r="C18693" s="231"/>
      <c r="D18693" s="223"/>
      <c r="E18693" s="227"/>
      <c r="F18693" s="230"/>
      <c r="H18693" s="220"/>
      <c r="I18693" s="223"/>
    </row>
    <row r="18694" spans="1:9">
      <c r="A18694" s="230"/>
      <c r="B18694" s="230"/>
      <c r="C18694" s="231"/>
      <c r="D18694" s="223"/>
      <c r="E18694" s="227"/>
      <c r="F18694" s="230"/>
      <c r="H18694" s="220"/>
      <c r="I18694" s="223"/>
    </row>
    <row r="18695" spans="1:9">
      <c r="A18695" s="230"/>
      <c r="B18695" s="230"/>
      <c r="C18695" s="231"/>
      <c r="D18695" s="223"/>
      <c r="E18695" s="227"/>
      <c r="F18695" s="230"/>
      <c r="H18695" s="220"/>
      <c r="I18695" s="223"/>
    </row>
    <row r="18696" spans="1:9">
      <c r="A18696" s="230"/>
      <c r="B18696" s="230"/>
      <c r="C18696" s="231"/>
      <c r="D18696" s="223"/>
      <c r="E18696" s="227"/>
      <c r="F18696" s="230"/>
      <c r="H18696" s="220"/>
      <c r="I18696" s="223"/>
    </row>
    <row r="18697" spans="1:9">
      <c r="A18697" s="230"/>
      <c r="B18697" s="230"/>
      <c r="C18697" s="231"/>
      <c r="D18697" s="223"/>
      <c r="E18697" s="227"/>
      <c r="F18697" s="230"/>
      <c r="H18697" s="220"/>
      <c r="I18697" s="223"/>
    </row>
    <row r="18698" spans="1:9">
      <c r="A18698" s="230"/>
      <c r="B18698" s="230"/>
      <c r="C18698" s="231"/>
      <c r="D18698" s="223"/>
      <c r="E18698" s="227"/>
      <c r="F18698" s="230"/>
      <c r="H18698" s="220"/>
      <c r="I18698" s="223"/>
    </row>
    <row r="18699" spans="1:9">
      <c r="A18699" s="230"/>
      <c r="B18699" s="230"/>
      <c r="C18699" s="231"/>
      <c r="D18699" s="223"/>
      <c r="E18699" s="227"/>
      <c r="F18699" s="230"/>
      <c r="H18699" s="220"/>
      <c r="I18699" s="223"/>
    </row>
    <row r="18700" spans="1:9">
      <c r="A18700" s="230"/>
      <c r="B18700" s="230"/>
      <c r="C18700" s="231"/>
      <c r="D18700" s="223"/>
      <c r="E18700" s="227"/>
      <c r="F18700" s="230"/>
      <c r="H18700" s="220"/>
      <c r="I18700" s="223"/>
    </row>
    <row r="18701" spans="1:9">
      <c r="A18701" s="230"/>
      <c r="B18701" s="230"/>
      <c r="C18701" s="231"/>
      <c r="D18701" s="223"/>
      <c r="E18701" s="227"/>
      <c r="F18701" s="230"/>
      <c r="H18701" s="220"/>
      <c r="I18701" s="223"/>
    </row>
    <row r="18702" spans="1:9">
      <c r="A18702" s="230"/>
      <c r="B18702" s="230"/>
      <c r="C18702" s="231"/>
      <c r="D18702" s="223"/>
      <c r="E18702" s="227"/>
      <c r="F18702" s="230"/>
      <c r="H18702" s="220"/>
      <c r="I18702" s="223"/>
    </row>
    <row r="18703" spans="1:9">
      <c r="A18703" s="230"/>
      <c r="B18703" s="230"/>
      <c r="C18703" s="231"/>
      <c r="D18703" s="223"/>
      <c r="E18703" s="227"/>
      <c r="F18703" s="230"/>
      <c r="H18703" s="220"/>
      <c r="I18703" s="223"/>
    </row>
    <row r="18704" spans="1:9">
      <c r="A18704" s="230"/>
      <c r="B18704" s="230"/>
      <c r="C18704" s="231"/>
      <c r="D18704" s="223"/>
      <c r="E18704" s="227"/>
      <c r="F18704" s="230"/>
      <c r="H18704" s="220"/>
      <c r="I18704" s="223"/>
    </row>
    <row r="18705" spans="1:9">
      <c r="A18705" s="230"/>
      <c r="B18705" s="230"/>
      <c r="C18705" s="231"/>
      <c r="D18705" s="223"/>
      <c r="E18705" s="227"/>
      <c r="F18705" s="230"/>
      <c r="H18705" s="220"/>
      <c r="I18705" s="223"/>
    </row>
    <row r="18706" spans="1:9">
      <c r="A18706" s="230"/>
      <c r="B18706" s="230"/>
      <c r="C18706" s="231"/>
      <c r="D18706" s="223"/>
      <c r="E18706" s="227"/>
      <c r="F18706" s="230"/>
      <c r="H18706" s="220"/>
      <c r="I18706" s="223"/>
    </row>
    <row r="18707" spans="1:9">
      <c r="A18707" s="230"/>
      <c r="B18707" s="230"/>
      <c r="C18707" s="231"/>
      <c r="D18707" s="223"/>
      <c r="E18707" s="227"/>
      <c r="F18707" s="230"/>
      <c r="H18707" s="220"/>
      <c r="I18707" s="223"/>
    </row>
    <row r="18708" spans="1:9">
      <c r="A18708" s="230"/>
      <c r="B18708" s="230"/>
      <c r="C18708" s="231"/>
      <c r="D18708" s="223"/>
      <c r="E18708" s="227"/>
      <c r="F18708" s="230"/>
      <c r="H18708" s="220"/>
      <c r="I18708" s="223"/>
    </row>
    <row r="18709" spans="1:9">
      <c r="A18709" s="230"/>
      <c r="B18709" s="230"/>
      <c r="C18709" s="231"/>
      <c r="D18709" s="223"/>
      <c r="E18709" s="227"/>
      <c r="F18709" s="230"/>
      <c r="H18709" s="220"/>
      <c r="I18709" s="223"/>
    </row>
    <row r="18710" spans="1:9">
      <c r="A18710" s="230"/>
      <c r="B18710" s="230"/>
      <c r="C18710" s="231"/>
      <c r="D18710" s="223"/>
      <c r="E18710" s="227"/>
      <c r="F18710" s="230"/>
      <c r="H18710" s="220"/>
      <c r="I18710" s="223"/>
    </row>
    <row r="18711" spans="1:9">
      <c r="A18711" s="230"/>
      <c r="B18711" s="230"/>
      <c r="C18711" s="231"/>
      <c r="D18711" s="223"/>
      <c r="E18711" s="227"/>
      <c r="F18711" s="230"/>
      <c r="H18711" s="220"/>
      <c r="I18711" s="223"/>
    </row>
    <row r="18712" spans="1:9">
      <c r="A18712" s="230"/>
      <c r="B18712" s="230"/>
      <c r="C18712" s="231"/>
      <c r="D18712" s="223"/>
      <c r="E18712" s="227"/>
      <c r="F18712" s="230"/>
      <c r="H18712" s="220"/>
      <c r="I18712" s="223"/>
    </row>
    <row r="18713" spans="1:9">
      <c r="A18713" s="230"/>
      <c r="B18713" s="230"/>
      <c r="C18713" s="231"/>
      <c r="D18713" s="223"/>
      <c r="E18713" s="227"/>
      <c r="F18713" s="230"/>
      <c r="H18713" s="220"/>
      <c r="I18713" s="223"/>
    </row>
    <row r="18714" spans="1:9">
      <c r="A18714" s="230"/>
      <c r="B18714" s="230"/>
      <c r="C18714" s="231"/>
      <c r="D18714" s="223"/>
      <c r="E18714" s="227"/>
      <c r="F18714" s="230"/>
      <c r="H18714" s="220"/>
      <c r="I18714" s="223"/>
    </row>
    <row r="18715" spans="1:9">
      <c r="A18715" s="230"/>
      <c r="B18715" s="230"/>
      <c r="C18715" s="231"/>
      <c r="D18715" s="223"/>
      <c r="E18715" s="227"/>
      <c r="F18715" s="230"/>
      <c r="H18715" s="220"/>
      <c r="I18715" s="223"/>
    </row>
    <row r="18716" spans="1:9">
      <c r="A18716" s="230"/>
      <c r="B18716" s="230"/>
      <c r="C18716" s="231"/>
      <c r="D18716" s="223"/>
      <c r="E18716" s="227"/>
      <c r="F18716" s="230"/>
      <c r="H18716" s="220"/>
      <c r="I18716" s="223"/>
    </row>
    <row r="18717" spans="1:9">
      <c r="A18717" s="230"/>
      <c r="B18717" s="230"/>
      <c r="C18717" s="231"/>
      <c r="D18717" s="223"/>
      <c r="E18717" s="227"/>
      <c r="F18717" s="230"/>
      <c r="H18717" s="220"/>
      <c r="I18717" s="223"/>
    </row>
    <row r="18718" spans="1:9">
      <c r="A18718" s="230"/>
      <c r="B18718" s="230"/>
      <c r="C18718" s="231"/>
      <c r="D18718" s="223"/>
      <c r="E18718" s="227"/>
      <c r="F18718" s="230"/>
      <c r="H18718" s="220"/>
      <c r="I18718" s="223"/>
    </row>
    <row r="18719" spans="1:9">
      <c r="A18719" s="230"/>
      <c r="B18719" s="230"/>
      <c r="C18719" s="231"/>
      <c r="D18719" s="223"/>
      <c r="E18719" s="227"/>
      <c r="F18719" s="230"/>
      <c r="H18719" s="220"/>
      <c r="I18719" s="223"/>
    </row>
    <row r="18720" spans="1:9">
      <c r="A18720" s="230"/>
      <c r="B18720" s="230"/>
      <c r="C18720" s="231"/>
      <c r="D18720" s="223"/>
      <c r="E18720" s="227"/>
      <c r="F18720" s="230"/>
      <c r="H18720" s="220"/>
      <c r="I18720" s="223"/>
    </row>
    <row r="18721" spans="1:9">
      <c r="A18721" s="230"/>
      <c r="B18721" s="230"/>
      <c r="C18721" s="231"/>
      <c r="D18721" s="223"/>
      <c r="E18721" s="227"/>
      <c r="F18721" s="230"/>
      <c r="H18721" s="220"/>
      <c r="I18721" s="223"/>
    </row>
    <row r="18722" spans="1:9">
      <c r="A18722" s="230"/>
      <c r="B18722" s="230"/>
      <c r="C18722" s="231"/>
      <c r="D18722" s="223"/>
      <c r="E18722" s="227"/>
      <c r="F18722" s="230"/>
      <c r="H18722" s="220"/>
      <c r="I18722" s="223"/>
    </row>
    <row r="18723" spans="1:9">
      <c r="A18723" s="230"/>
      <c r="B18723" s="230"/>
      <c r="C18723" s="231"/>
      <c r="D18723" s="223"/>
      <c r="E18723" s="227"/>
      <c r="F18723" s="230"/>
      <c r="H18723" s="220"/>
      <c r="I18723" s="223"/>
    </row>
    <row r="18724" spans="1:9">
      <c r="A18724" s="230"/>
      <c r="B18724" s="230"/>
      <c r="C18724" s="231"/>
      <c r="D18724" s="223"/>
      <c r="E18724" s="227"/>
      <c r="F18724" s="230"/>
      <c r="H18724" s="220"/>
      <c r="I18724" s="223"/>
    </row>
    <row r="18725" spans="1:9">
      <c r="A18725" s="230"/>
      <c r="B18725" s="230"/>
      <c r="C18725" s="231"/>
      <c r="D18725" s="223"/>
      <c r="E18725" s="227"/>
      <c r="F18725" s="230"/>
      <c r="H18725" s="220"/>
      <c r="I18725" s="223"/>
    </row>
    <row r="18726" spans="1:9">
      <c r="A18726" s="230"/>
      <c r="B18726" s="230"/>
      <c r="C18726" s="231"/>
      <c r="D18726" s="223"/>
      <c r="E18726" s="227"/>
      <c r="F18726" s="230"/>
      <c r="H18726" s="220"/>
      <c r="I18726" s="223"/>
    </row>
    <row r="18727" spans="1:9">
      <c r="A18727" s="230"/>
      <c r="B18727" s="230"/>
      <c r="C18727" s="231"/>
      <c r="D18727" s="223"/>
      <c r="E18727" s="227"/>
      <c r="F18727" s="230"/>
      <c r="H18727" s="220"/>
      <c r="I18727" s="223"/>
    </row>
    <row r="18728" spans="1:9">
      <c r="A18728" s="230"/>
      <c r="B18728" s="230"/>
      <c r="C18728" s="231"/>
      <c r="D18728" s="223"/>
      <c r="E18728" s="227"/>
      <c r="F18728" s="230"/>
      <c r="H18728" s="220"/>
      <c r="I18728" s="223"/>
    </row>
    <row r="18729" spans="1:9">
      <c r="A18729" s="230"/>
      <c r="B18729" s="230"/>
      <c r="C18729" s="231"/>
      <c r="D18729" s="223"/>
      <c r="E18729" s="227"/>
      <c r="F18729" s="230"/>
      <c r="H18729" s="220"/>
      <c r="I18729" s="223"/>
    </row>
    <row r="18730" spans="1:9">
      <c r="A18730" s="230"/>
      <c r="B18730" s="230"/>
      <c r="C18730" s="231"/>
      <c r="D18730" s="223"/>
      <c r="E18730" s="227"/>
      <c r="F18730" s="230"/>
      <c r="H18730" s="220"/>
      <c r="I18730" s="223"/>
    </row>
    <row r="18731" spans="1:9">
      <c r="A18731" s="230"/>
      <c r="B18731" s="230"/>
      <c r="C18731" s="231"/>
      <c r="D18731" s="223"/>
      <c r="E18731" s="227"/>
      <c r="F18731" s="230"/>
      <c r="H18731" s="220"/>
      <c r="I18731" s="223"/>
    </row>
    <row r="18732" spans="1:9">
      <c r="A18732" s="230"/>
      <c r="B18732" s="230"/>
      <c r="C18732" s="231"/>
      <c r="D18732" s="223"/>
      <c r="E18732" s="227"/>
      <c r="F18732" s="230"/>
      <c r="H18732" s="220"/>
      <c r="I18732" s="223"/>
    </row>
    <row r="18733" spans="1:9">
      <c r="A18733" s="230"/>
      <c r="B18733" s="230"/>
      <c r="C18733" s="231"/>
      <c r="D18733" s="223"/>
      <c r="E18733" s="227"/>
      <c r="F18733" s="230"/>
      <c r="H18733" s="220"/>
      <c r="I18733" s="223"/>
    </row>
    <row r="18734" spans="1:9">
      <c r="A18734" s="230"/>
      <c r="B18734" s="230"/>
      <c r="C18734" s="231"/>
      <c r="D18734" s="223"/>
      <c r="E18734" s="227"/>
      <c r="F18734" s="230"/>
      <c r="H18734" s="220"/>
      <c r="I18734" s="223"/>
    </row>
    <row r="18735" spans="1:9">
      <c r="A18735" s="230"/>
      <c r="B18735" s="230"/>
      <c r="C18735" s="231"/>
      <c r="D18735" s="223"/>
      <c r="E18735" s="227"/>
      <c r="F18735" s="230"/>
      <c r="H18735" s="220"/>
      <c r="I18735" s="223"/>
    </row>
    <row r="18736" spans="1:9">
      <c r="A18736" s="230"/>
      <c r="B18736" s="230"/>
      <c r="C18736" s="231"/>
      <c r="D18736" s="223"/>
      <c r="E18736" s="227"/>
      <c r="F18736" s="230"/>
      <c r="H18736" s="220"/>
      <c r="I18736" s="223"/>
    </row>
    <row r="18737" spans="1:9">
      <c r="A18737" s="230"/>
      <c r="B18737" s="230"/>
      <c r="C18737" s="231"/>
      <c r="D18737" s="223"/>
      <c r="E18737" s="227"/>
      <c r="F18737" s="230"/>
      <c r="H18737" s="220"/>
      <c r="I18737" s="223"/>
    </row>
    <row r="18738" spans="1:9">
      <c r="A18738" s="230"/>
      <c r="B18738" s="230"/>
      <c r="C18738" s="231"/>
      <c r="D18738" s="223"/>
      <c r="E18738" s="227"/>
      <c r="F18738" s="230"/>
      <c r="H18738" s="220"/>
      <c r="I18738" s="223"/>
    </row>
    <row r="18739" spans="1:9">
      <c r="A18739" s="230"/>
      <c r="B18739" s="230"/>
      <c r="C18739" s="231"/>
      <c r="D18739" s="223"/>
      <c r="E18739" s="227"/>
      <c r="F18739" s="230"/>
      <c r="H18739" s="220"/>
      <c r="I18739" s="223"/>
    </row>
    <row r="18740" spans="1:9">
      <c r="A18740" s="230"/>
      <c r="B18740" s="230"/>
      <c r="C18740" s="231"/>
      <c r="D18740" s="223"/>
      <c r="E18740" s="227"/>
      <c r="F18740" s="230"/>
      <c r="H18740" s="220"/>
      <c r="I18740" s="223"/>
    </row>
    <row r="18741" spans="1:9">
      <c r="A18741" s="230"/>
      <c r="B18741" s="230"/>
      <c r="C18741" s="231"/>
      <c r="D18741" s="223"/>
      <c r="E18741" s="227"/>
      <c r="F18741" s="230"/>
      <c r="H18741" s="220"/>
      <c r="I18741" s="223"/>
    </row>
    <row r="18742" spans="1:9">
      <c r="A18742" s="230"/>
      <c r="B18742" s="230"/>
      <c r="C18742" s="231"/>
      <c r="D18742" s="223"/>
      <c r="E18742" s="227"/>
      <c r="F18742" s="230"/>
      <c r="H18742" s="220"/>
      <c r="I18742" s="223"/>
    </row>
    <row r="18743" spans="1:9">
      <c r="A18743" s="230"/>
      <c r="B18743" s="230"/>
      <c r="C18743" s="231"/>
      <c r="D18743" s="223"/>
      <c r="E18743" s="227"/>
      <c r="F18743" s="230"/>
      <c r="H18743" s="220"/>
      <c r="I18743" s="223"/>
    </row>
    <row r="18744" spans="1:9">
      <c r="A18744" s="230"/>
      <c r="B18744" s="230"/>
      <c r="C18744" s="231"/>
      <c r="D18744" s="223"/>
      <c r="E18744" s="227"/>
      <c r="F18744" s="230"/>
      <c r="H18744" s="220"/>
      <c r="I18744" s="223"/>
    </row>
    <row r="18745" spans="1:9">
      <c r="A18745" s="230"/>
      <c r="B18745" s="230"/>
      <c r="C18745" s="231"/>
      <c r="D18745" s="223"/>
      <c r="E18745" s="227"/>
      <c r="F18745" s="230"/>
      <c r="H18745" s="220"/>
      <c r="I18745" s="223"/>
    </row>
    <row r="18746" spans="1:9">
      <c r="A18746" s="230"/>
      <c r="B18746" s="230"/>
      <c r="C18746" s="231"/>
      <c r="D18746" s="223"/>
      <c r="E18746" s="227"/>
      <c r="F18746" s="230"/>
      <c r="H18746" s="220"/>
      <c r="I18746" s="223"/>
    </row>
    <row r="18747" spans="1:9">
      <c r="A18747" s="230"/>
      <c r="B18747" s="230"/>
      <c r="C18747" s="231"/>
      <c r="D18747" s="223"/>
      <c r="E18747" s="227"/>
      <c r="F18747" s="230"/>
      <c r="H18747" s="220"/>
      <c r="I18747" s="223"/>
    </row>
    <row r="18748" spans="1:9">
      <c r="A18748" s="230"/>
      <c r="B18748" s="230"/>
      <c r="C18748" s="231"/>
      <c r="D18748" s="223"/>
      <c r="E18748" s="227"/>
      <c r="F18748" s="230"/>
      <c r="H18748" s="220"/>
      <c r="I18748" s="223"/>
    </row>
    <row r="18749" spans="1:9">
      <c r="A18749" s="230"/>
      <c r="B18749" s="230"/>
      <c r="C18749" s="231"/>
      <c r="D18749" s="223"/>
      <c r="E18749" s="227"/>
      <c r="F18749" s="230"/>
      <c r="H18749" s="220"/>
      <c r="I18749" s="223"/>
    </row>
    <row r="18750" spans="1:9">
      <c r="A18750" s="230"/>
      <c r="B18750" s="230"/>
      <c r="C18750" s="231"/>
      <c r="D18750" s="223"/>
      <c r="E18750" s="227"/>
      <c r="F18750" s="230"/>
      <c r="H18750" s="220"/>
      <c r="I18750" s="223"/>
    </row>
    <row r="18751" spans="1:9">
      <c r="A18751" s="230"/>
      <c r="B18751" s="230"/>
      <c r="C18751" s="231"/>
      <c r="D18751" s="223"/>
      <c r="E18751" s="227"/>
      <c r="F18751" s="230"/>
      <c r="H18751" s="220"/>
      <c r="I18751" s="223"/>
    </row>
    <row r="18752" spans="1:9">
      <c r="A18752" s="230"/>
      <c r="B18752" s="230"/>
      <c r="C18752" s="231"/>
      <c r="D18752" s="223"/>
      <c r="E18752" s="227"/>
      <c r="F18752" s="230"/>
      <c r="H18752" s="220"/>
      <c r="I18752" s="223"/>
    </row>
    <row r="18753" spans="1:9">
      <c r="A18753" s="230"/>
      <c r="B18753" s="230"/>
      <c r="C18753" s="231"/>
      <c r="D18753" s="223"/>
      <c r="E18753" s="227"/>
      <c r="F18753" s="230"/>
      <c r="H18753" s="220"/>
      <c r="I18753" s="223"/>
    </row>
    <row r="18754" spans="1:9">
      <c r="A18754" s="230"/>
      <c r="B18754" s="230"/>
      <c r="C18754" s="231"/>
      <c r="D18754" s="223"/>
      <c r="E18754" s="227"/>
      <c r="F18754" s="230"/>
      <c r="H18754" s="220"/>
      <c r="I18754" s="223"/>
    </row>
    <row r="18755" spans="1:9">
      <c r="A18755" s="230"/>
      <c r="B18755" s="230"/>
      <c r="C18755" s="231"/>
      <c r="D18755" s="223"/>
      <c r="E18755" s="227"/>
      <c r="F18755" s="230"/>
      <c r="H18755" s="220"/>
      <c r="I18755" s="223"/>
    </row>
    <row r="18756" spans="1:9">
      <c r="A18756" s="230"/>
      <c r="B18756" s="230"/>
      <c r="C18756" s="231"/>
      <c r="D18756" s="223"/>
      <c r="E18756" s="227"/>
      <c r="F18756" s="230"/>
      <c r="H18756" s="220"/>
      <c r="I18756" s="223"/>
    </row>
    <row r="18757" spans="1:9">
      <c r="A18757" s="230"/>
      <c r="B18757" s="230"/>
      <c r="C18757" s="231"/>
      <c r="D18757" s="223"/>
      <c r="E18757" s="227"/>
      <c r="F18757" s="230"/>
      <c r="H18757" s="220"/>
      <c r="I18757" s="223"/>
    </row>
    <row r="18758" spans="1:9">
      <c r="A18758" s="230"/>
      <c r="B18758" s="230"/>
      <c r="C18758" s="231"/>
      <c r="D18758" s="223"/>
      <c r="E18758" s="227"/>
      <c r="F18758" s="230"/>
      <c r="H18758" s="220"/>
      <c r="I18758" s="223"/>
    </row>
    <row r="18759" spans="1:9">
      <c r="A18759" s="230"/>
      <c r="B18759" s="230"/>
      <c r="C18759" s="231"/>
      <c r="D18759" s="223"/>
      <c r="E18759" s="227"/>
      <c r="F18759" s="230"/>
      <c r="H18759" s="220"/>
      <c r="I18759" s="223"/>
    </row>
    <row r="18760" spans="1:9">
      <c r="A18760" s="230"/>
      <c r="B18760" s="230"/>
      <c r="C18760" s="231"/>
      <c r="D18760" s="223"/>
      <c r="E18760" s="227"/>
      <c r="F18760" s="230"/>
      <c r="H18760" s="220"/>
      <c r="I18760" s="223"/>
    </row>
    <row r="18761" spans="1:9">
      <c r="A18761" s="230"/>
      <c r="B18761" s="230"/>
      <c r="C18761" s="231"/>
      <c r="D18761" s="223"/>
      <c r="E18761" s="227"/>
      <c r="F18761" s="230"/>
      <c r="H18761" s="220"/>
      <c r="I18761" s="223"/>
    </row>
    <row r="18762" spans="1:9">
      <c r="A18762" s="230"/>
      <c r="B18762" s="230"/>
      <c r="C18762" s="231"/>
      <c r="D18762" s="223"/>
      <c r="E18762" s="227"/>
      <c r="F18762" s="230"/>
      <c r="H18762" s="220"/>
      <c r="I18762" s="223"/>
    </row>
    <row r="18763" spans="1:9">
      <c r="A18763" s="230"/>
      <c r="B18763" s="230"/>
      <c r="C18763" s="231"/>
      <c r="D18763" s="223"/>
      <c r="E18763" s="227"/>
      <c r="F18763" s="230"/>
      <c r="H18763" s="220"/>
      <c r="I18763" s="223"/>
    </row>
    <row r="18764" spans="1:9">
      <c r="A18764" s="230"/>
      <c r="B18764" s="230"/>
      <c r="C18764" s="231"/>
      <c r="D18764" s="223"/>
      <c r="E18764" s="227"/>
      <c r="F18764" s="230"/>
      <c r="H18764" s="220"/>
      <c r="I18764" s="223"/>
    </row>
    <row r="18765" spans="1:9">
      <c r="A18765" s="230"/>
      <c r="B18765" s="230"/>
      <c r="C18765" s="231"/>
      <c r="D18765" s="223"/>
      <c r="E18765" s="227"/>
      <c r="F18765" s="230"/>
      <c r="H18765" s="220"/>
      <c r="I18765" s="223"/>
    </row>
    <row r="18766" spans="1:9">
      <c r="A18766" s="230"/>
      <c r="B18766" s="230"/>
      <c r="C18766" s="231"/>
      <c r="D18766" s="223"/>
      <c r="E18766" s="227"/>
      <c r="F18766" s="230"/>
      <c r="H18766" s="220"/>
      <c r="I18766" s="223"/>
    </row>
    <row r="18767" spans="1:9">
      <c r="A18767" s="230"/>
      <c r="B18767" s="230"/>
      <c r="C18767" s="231"/>
      <c r="D18767" s="223"/>
      <c r="E18767" s="227"/>
      <c r="F18767" s="230"/>
      <c r="H18767" s="220"/>
      <c r="I18767" s="223"/>
    </row>
    <row r="18768" spans="1:9">
      <c r="A18768" s="230"/>
      <c r="B18768" s="230"/>
      <c r="C18768" s="231"/>
      <c r="D18768" s="223"/>
      <c r="E18768" s="227"/>
      <c r="F18768" s="230"/>
      <c r="H18768" s="220"/>
      <c r="I18768" s="223"/>
    </row>
    <row r="18769" spans="1:9">
      <c r="A18769" s="230"/>
      <c r="B18769" s="230"/>
      <c r="C18769" s="231"/>
      <c r="D18769" s="223"/>
      <c r="E18769" s="227"/>
      <c r="F18769" s="230"/>
      <c r="H18769" s="220"/>
      <c r="I18769" s="223"/>
    </row>
    <row r="18770" spans="1:9">
      <c r="A18770" s="230"/>
      <c r="B18770" s="230"/>
      <c r="C18770" s="231"/>
      <c r="D18770" s="223"/>
      <c r="E18770" s="227"/>
      <c r="F18770" s="230"/>
      <c r="H18770" s="220"/>
      <c r="I18770" s="223"/>
    </row>
    <row r="18771" spans="1:9">
      <c r="A18771" s="230"/>
      <c r="B18771" s="230"/>
      <c r="C18771" s="231"/>
      <c r="D18771" s="223"/>
      <c r="E18771" s="227"/>
      <c r="F18771" s="230"/>
      <c r="H18771" s="220"/>
      <c r="I18771" s="223"/>
    </row>
    <row r="18772" spans="1:9">
      <c r="A18772" s="230"/>
      <c r="B18772" s="230"/>
      <c r="C18772" s="231"/>
      <c r="D18772" s="223"/>
      <c r="E18772" s="227"/>
      <c r="F18772" s="230"/>
      <c r="H18772" s="220"/>
      <c r="I18772" s="223"/>
    </row>
    <row r="18773" spans="1:9">
      <c r="A18773" s="230"/>
      <c r="B18773" s="230"/>
      <c r="C18773" s="231"/>
      <c r="D18773" s="223"/>
      <c r="E18773" s="227"/>
      <c r="F18773" s="230"/>
      <c r="H18773" s="220"/>
      <c r="I18773" s="223"/>
    </row>
    <row r="18774" spans="1:9">
      <c r="A18774" s="230"/>
      <c r="B18774" s="230"/>
      <c r="C18774" s="231"/>
      <c r="D18774" s="223"/>
      <c r="E18774" s="227"/>
      <c r="F18774" s="230"/>
      <c r="H18774" s="220"/>
      <c r="I18774" s="223"/>
    </row>
    <row r="18775" spans="1:9">
      <c r="A18775" s="230"/>
      <c r="B18775" s="230"/>
      <c r="C18775" s="231"/>
      <c r="D18775" s="223"/>
      <c r="E18775" s="227"/>
      <c r="F18775" s="230"/>
      <c r="H18775" s="220"/>
      <c r="I18775" s="223"/>
    </row>
    <row r="18776" spans="1:9">
      <c r="A18776" s="230"/>
      <c r="B18776" s="230"/>
      <c r="C18776" s="231"/>
      <c r="D18776" s="223"/>
      <c r="E18776" s="227"/>
      <c r="F18776" s="230"/>
      <c r="H18776" s="220"/>
      <c r="I18776" s="223"/>
    </row>
    <row r="18777" spans="1:9">
      <c r="A18777" s="230"/>
      <c r="B18777" s="230"/>
      <c r="C18777" s="231"/>
      <c r="D18777" s="223"/>
      <c r="E18777" s="227"/>
      <c r="F18777" s="230"/>
      <c r="H18777" s="220"/>
      <c r="I18777" s="223"/>
    </row>
    <row r="18778" spans="1:9">
      <c r="A18778" s="230"/>
      <c r="B18778" s="230"/>
      <c r="C18778" s="231"/>
      <c r="D18778" s="223"/>
      <c r="E18778" s="227"/>
      <c r="F18778" s="230"/>
      <c r="H18778" s="220"/>
      <c r="I18778" s="223"/>
    </row>
    <row r="18779" spans="1:9">
      <c r="A18779" s="230"/>
      <c r="B18779" s="230"/>
      <c r="C18779" s="231"/>
      <c r="D18779" s="223"/>
      <c r="E18779" s="227"/>
      <c r="F18779" s="230"/>
      <c r="H18779" s="220"/>
      <c r="I18779" s="223"/>
    </row>
    <row r="18780" spans="1:9">
      <c r="A18780" s="230"/>
      <c r="B18780" s="230"/>
      <c r="C18780" s="231"/>
      <c r="D18780" s="223"/>
      <c r="E18780" s="227"/>
      <c r="F18780" s="230"/>
      <c r="H18780" s="220"/>
      <c r="I18780" s="223"/>
    </row>
    <row r="18781" spans="1:9">
      <c r="A18781" s="230"/>
      <c r="B18781" s="230"/>
      <c r="C18781" s="231"/>
      <c r="D18781" s="223"/>
      <c r="E18781" s="227"/>
      <c r="F18781" s="230"/>
      <c r="H18781" s="220"/>
      <c r="I18781" s="223"/>
    </row>
    <row r="18782" spans="1:9">
      <c r="A18782" s="230"/>
      <c r="B18782" s="230"/>
      <c r="C18782" s="231"/>
      <c r="D18782" s="223"/>
      <c r="E18782" s="227"/>
      <c r="F18782" s="230"/>
      <c r="H18782" s="220"/>
      <c r="I18782" s="223"/>
    </row>
    <row r="18783" spans="1:9">
      <c r="A18783" s="230"/>
      <c r="B18783" s="230"/>
      <c r="C18783" s="231"/>
      <c r="D18783" s="223"/>
      <c r="E18783" s="227"/>
      <c r="F18783" s="230"/>
      <c r="H18783" s="220"/>
      <c r="I18783" s="223"/>
    </row>
    <row r="18784" spans="1:9">
      <c r="A18784" s="230"/>
      <c r="B18784" s="230"/>
      <c r="C18784" s="231"/>
      <c r="D18784" s="223"/>
      <c r="E18784" s="227"/>
      <c r="F18784" s="230"/>
      <c r="H18784" s="220"/>
      <c r="I18784" s="223"/>
    </row>
    <row r="18785" spans="1:9">
      <c r="A18785" s="230"/>
      <c r="B18785" s="230"/>
      <c r="C18785" s="231"/>
      <c r="D18785" s="223"/>
      <c r="E18785" s="227"/>
      <c r="F18785" s="230"/>
      <c r="H18785" s="220"/>
      <c r="I18785" s="223"/>
    </row>
    <row r="18786" spans="1:9">
      <c r="A18786" s="230"/>
      <c r="B18786" s="230"/>
      <c r="C18786" s="231"/>
      <c r="D18786" s="223"/>
      <c r="E18786" s="227"/>
      <c r="F18786" s="230"/>
      <c r="H18786" s="220"/>
      <c r="I18786" s="223"/>
    </row>
    <row r="18787" spans="1:9">
      <c r="A18787" s="230"/>
      <c r="B18787" s="230"/>
      <c r="C18787" s="231"/>
      <c r="D18787" s="223"/>
      <c r="E18787" s="227"/>
      <c r="F18787" s="230"/>
      <c r="H18787" s="220"/>
      <c r="I18787" s="223"/>
    </row>
    <row r="18788" spans="1:9">
      <c r="A18788" s="230"/>
      <c r="B18788" s="230"/>
      <c r="C18788" s="231"/>
      <c r="D18788" s="223"/>
      <c r="E18788" s="227"/>
      <c r="F18788" s="230"/>
      <c r="H18788" s="220"/>
      <c r="I18788" s="223"/>
    </row>
    <row r="18789" spans="1:9">
      <c r="A18789" s="230"/>
      <c r="B18789" s="230"/>
      <c r="C18789" s="231"/>
      <c r="D18789" s="223"/>
      <c r="E18789" s="227"/>
      <c r="F18789" s="230"/>
      <c r="H18789" s="220"/>
      <c r="I18789" s="223"/>
    </row>
    <row r="18790" spans="1:9">
      <c r="A18790" s="230"/>
      <c r="B18790" s="230"/>
      <c r="C18790" s="231"/>
      <c r="D18790" s="223"/>
      <c r="E18790" s="227"/>
      <c r="F18790" s="230"/>
      <c r="H18790" s="220"/>
      <c r="I18790" s="223"/>
    </row>
    <row r="18791" spans="1:9">
      <c r="A18791" s="230"/>
      <c r="B18791" s="230"/>
      <c r="C18791" s="231"/>
      <c r="D18791" s="223"/>
      <c r="E18791" s="227"/>
      <c r="F18791" s="230"/>
      <c r="H18791" s="220"/>
      <c r="I18791" s="223"/>
    </row>
    <row r="18792" spans="1:9">
      <c r="A18792" s="230"/>
      <c r="B18792" s="230"/>
      <c r="C18792" s="231"/>
      <c r="D18792" s="223"/>
      <c r="E18792" s="227"/>
      <c r="F18792" s="230"/>
      <c r="H18792" s="220"/>
      <c r="I18792" s="223"/>
    </row>
    <row r="18793" spans="1:9">
      <c r="A18793" s="230"/>
      <c r="B18793" s="230"/>
      <c r="C18793" s="231"/>
      <c r="D18793" s="223"/>
      <c r="E18793" s="227"/>
      <c r="F18793" s="230"/>
      <c r="H18793" s="220"/>
      <c r="I18793" s="223"/>
    </row>
    <row r="18794" spans="1:9">
      <c r="A18794" s="230"/>
      <c r="B18794" s="230"/>
      <c r="C18794" s="231"/>
      <c r="D18794" s="223"/>
      <c r="E18794" s="227"/>
      <c r="F18794" s="230"/>
      <c r="H18794" s="220"/>
      <c r="I18794" s="223"/>
    </row>
    <row r="18795" spans="1:9">
      <c r="A18795" s="230"/>
      <c r="B18795" s="230"/>
      <c r="C18795" s="231"/>
      <c r="D18795" s="223"/>
      <c r="E18795" s="227"/>
      <c r="F18795" s="230"/>
      <c r="H18795" s="220"/>
      <c r="I18795" s="223"/>
    </row>
    <row r="18796" spans="1:9">
      <c r="A18796" s="230"/>
      <c r="B18796" s="230"/>
      <c r="C18796" s="231"/>
      <c r="D18796" s="223"/>
      <c r="E18796" s="227"/>
      <c r="F18796" s="230"/>
      <c r="H18796" s="220"/>
      <c r="I18796" s="223"/>
    </row>
    <row r="18797" spans="1:9">
      <c r="A18797" s="230"/>
      <c r="B18797" s="230"/>
      <c r="C18797" s="231"/>
      <c r="D18797" s="223"/>
      <c r="E18797" s="227"/>
      <c r="F18797" s="230"/>
      <c r="H18797" s="220"/>
      <c r="I18797" s="223"/>
    </row>
    <row r="18798" spans="1:9">
      <c r="A18798" s="230"/>
      <c r="B18798" s="230"/>
      <c r="C18798" s="231"/>
      <c r="D18798" s="223"/>
      <c r="E18798" s="227"/>
      <c r="F18798" s="230"/>
      <c r="H18798" s="220"/>
      <c r="I18798" s="223"/>
    </row>
    <row r="18799" spans="1:9">
      <c r="A18799" s="230"/>
      <c r="B18799" s="230"/>
      <c r="C18799" s="231"/>
      <c r="D18799" s="223"/>
      <c r="E18799" s="227"/>
      <c r="F18799" s="230"/>
      <c r="H18799" s="220"/>
      <c r="I18799" s="223"/>
    </row>
    <row r="18800" spans="1:9">
      <c r="A18800" s="230"/>
      <c r="B18800" s="230"/>
      <c r="C18800" s="231"/>
      <c r="D18800" s="223"/>
      <c r="E18800" s="227"/>
      <c r="F18800" s="230"/>
      <c r="H18800" s="220"/>
      <c r="I18800" s="223"/>
    </row>
    <row r="18801" spans="1:9">
      <c r="A18801" s="230"/>
      <c r="B18801" s="230"/>
      <c r="C18801" s="231"/>
      <c r="D18801" s="223"/>
      <c r="E18801" s="227"/>
      <c r="F18801" s="230"/>
      <c r="H18801" s="220"/>
      <c r="I18801" s="223"/>
    </row>
    <row r="18802" spans="1:9">
      <c r="A18802" s="230"/>
      <c r="B18802" s="230"/>
      <c r="C18802" s="231"/>
      <c r="D18802" s="223"/>
      <c r="E18802" s="227"/>
      <c r="F18802" s="230"/>
      <c r="H18802" s="220"/>
      <c r="I18802" s="223"/>
    </row>
    <row r="18803" spans="1:9">
      <c r="A18803" s="230"/>
      <c r="B18803" s="230"/>
      <c r="C18803" s="231"/>
      <c r="D18803" s="223"/>
      <c r="E18803" s="227"/>
      <c r="F18803" s="230"/>
      <c r="H18803" s="220"/>
      <c r="I18803" s="223"/>
    </row>
    <row r="18804" spans="1:9">
      <c r="A18804" s="230"/>
      <c r="B18804" s="230"/>
      <c r="C18804" s="231"/>
      <c r="D18804" s="223"/>
      <c r="E18804" s="227"/>
      <c r="F18804" s="230"/>
      <c r="H18804" s="220"/>
      <c r="I18804" s="223"/>
    </row>
    <row r="18805" spans="1:9">
      <c r="A18805" s="230"/>
      <c r="B18805" s="230"/>
      <c r="C18805" s="231"/>
      <c r="D18805" s="223"/>
      <c r="E18805" s="227"/>
      <c r="F18805" s="230"/>
      <c r="H18805" s="220"/>
      <c r="I18805" s="223"/>
    </row>
    <row r="18806" spans="1:9">
      <c r="A18806" s="230"/>
      <c r="B18806" s="230"/>
      <c r="C18806" s="231"/>
      <c r="D18806" s="223"/>
      <c r="E18806" s="227"/>
      <c r="F18806" s="230"/>
      <c r="H18806" s="220"/>
      <c r="I18806" s="223"/>
    </row>
    <row r="18807" spans="1:9">
      <c r="A18807" s="230"/>
      <c r="B18807" s="230"/>
      <c r="C18807" s="231"/>
      <c r="D18807" s="223"/>
      <c r="E18807" s="227"/>
      <c r="F18807" s="230"/>
      <c r="H18807" s="220"/>
      <c r="I18807" s="223"/>
    </row>
    <row r="18808" spans="1:9">
      <c r="A18808" s="230"/>
      <c r="B18808" s="230"/>
      <c r="C18808" s="231"/>
      <c r="D18808" s="223"/>
      <c r="E18808" s="227"/>
      <c r="F18808" s="230"/>
      <c r="H18808" s="220"/>
      <c r="I18808" s="223"/>
    </row>
    <row r="18809" spans="1:9">
      <c r="A18809" s="230"/>
      <c r="B18809" s="230"/>
      <c r="C18809" s="231"/>
      <c r="D18809" s="223"/>
      <c r="E18809" s="227"/>
      <c r="F18809" s="230"/>
      <c r="H18809" s="220"/>
      <c r="I18809" s="223"/>
    </row>
    <row r="18810" spans="1:9">
      <c r="A18810" s="230"/>
      <c r="B18810" s="230"/>
      <c r="C18810" s="231"/>
      <c r="D18810" s="223"/>
      <c r="E18810" s="227"/>
      <c r="F18810" s="230"/>
      <c r="H18810" s="220"/>
      <c r="I18810" s="223"/>
    </row>
    <row r="18811" spans="1:9">
      <c r="A18811" s="230"/>
      <c r="B18811" s="230"/>
      <c r="C18811" s="231"/>
      <c r="D18811" s="223"/>
      <c r="E18811" s="227"/>
      <c r="F18811" s="230"/>
      <c r="H18811" s="220"/>
      <c r="I18811" s="223"/>
    </row>
    <row r="18812" spans="1:9">
      <c r="A18812" s="230"/>
      <c r="B18812" s="230"/>
      <c r="C18812" s="231"/>
      <c r="D18812" s="223"/>
      <c r="E18812" s="227"/>
      <c r="F18812" s="230"/>
      <c r="H18812" s="220"/>
      <c r="I18812" s="223"/>
    </row>
    <row r="18813" spans="1:9">
      <c r="A18813" s="230"/>
      <c r="B18813" s="230"/>
      <c r="C18813" s="231"/>
      <c r="D18813" s="223"/>
      <c r="E18813" s="227"/>
      <c r="F18813" s="230"/>
      <c r="H18813" s="220"/>
      <c r="I18813" s="223"/>
    </row>
    <row r="18814" spans="1:9">
      <c r="A18814" s="230"/>
      <c r="B18814" s="230"/>
      <c r="C18814" s="231"/>
      <c r="D18814" s="223"/>
      <c r="E18814" s="227"/>
      <c r="F18814" s="230"/>
      <c r="H18814" s="220"/>
      <c r="I18814" s="223"/>
    </row>
    <row r="18815" spans="1:9">
      <c r="A18815" s="230"/>
      <c r="B18815" s="230"/>
      <c r="C18815" s="231"/>
      <c r="D18815" s="223"/>
      <c r="E18815" s="227"/>
      <c r="F18815" s="230"/>
      <c r="H18815" s="220"/>
      <c r="I18815" s="223"/>
    </row>
    <row r="18816" spans="1:9">
      <c r="A18816" s="230"/>
      <c r="B18816" s="230"/>
      <c r="C18816" s="231"/>
      <c r="D18816" s="223"/>
      <c r="E18816" s="227"/>
      <c r="F18816" s="230"/>
      <c r="H18816" s="220"/>
      <c r="I18816" s="223"/>
    </row>
    <row r="18817" spans="1:9">
      <c r="A18817" s="230"/>
      <c r="B18817" s="230"/>
      <c r="C18817" s="231"/>
      <c r="D18817" s="223"/>
      <c r="E18817" s="227"/>
      <c r="F18817" s="230"/>
      <c r="H18817" s="220"/>
      <c r="I18817" s="223"/>
    </row>
    <row r="18818" spans="1:9">
      <c r="A18818" s="230"/>
      <c r="B18818" s="230"/>
      <c r="C18818" s="231"/>
      <c r="D18818" s="223"/>
      <c r="E18818" s="227"/>
      <c r="F18818" s="230"/>
      <c r="H18818" s="220"/>
      <c r="I18818" s="223"/>
    </row>
    <row r="18819" spans="1:9">
      <c r="A18819" s="230"/>
      <c r="B18819" s="230"/>
      <c r="C18819" s="231"/>
      <c r="D18819" s="223"/>
      <c r="E18819" s="227"/>
      <c r="F18819" s="230"/>
      <c r="H18819" s="220"/>
      <c r="I18819" s="223"/>
    </row>
    <row r="18820" spans="1:9">
      <c r="A18820" s="230"/>
      <c r="B18820" s="230"/>
      <c r="C18820" s="231"/>
      <c r="D18820" s="223"/>
      <c r="E18820" s="227"/>
      <c r="F18820" s="230"/>
      <c r="H18820" s="220"/>
      <c r="I18820" s="223"/>
    </row>
    <row r="18821" spans="1:9">
      <c r="A18821" s="230"/>
      <c r="B18821" s="230"/>
      <c r="C18821" s="231"/>
      <c r="D18821" s="223"/>
      <c r="E18821" s="227"/>
      <c r="F18821" s="230"/>
      <c r="H18821" s="220"/>
      <c r="I18821" s="223"/>
    </row>
    <row r="18822" spans="1:9">
      <c r="A18822" s="230"/>
      <c r="B18822" s="230"/>
      <c r="C18822" s="231"/>
      <c r="D18822" s="223"/>
      <c r="E18822" s="227"/>
      <c r="F18822" s="230"/>
      <c r="H18822" s="220"/>
      <c r="I18822" s="223"/>
    </row>
    <row r="18823" spans="1:9">
      <c r="A18823" s="230"/>
      <c r="B18823" s="230"/>
      <c r="C18823" s="231"/>
      <c r="D18823" s="223"/>
      <c r="E18823" s="227"/>
      <c r="F18823" s="230"/>
      <c r="H18823" s="220"/>
      <c r="I18823" s="223"/>
    </row>
    <row r="18824" spans="1:9">
      <c r="A18824" s="230"/>
      <c r="B18824" s="230"/>
      <c r="C18824" s="231"/>
      <c r="D18824" s="223"/>
      <c r="E18824" s="227"/>
      <c r="F18824" s="230"/>
      <c r="H18824" s="220"/>
      <c r="I18824" s="223"/>
    </row>
    <row r="18825" spans="1:9">
      <c r="A18825" s="230"/>
      <c r="B18825" s="230"/>
      <c r="C18825" s="231"/>
      <c r="D18825" s="223"/>
      <c r="E18825" s="227"/>
      <c r="F18825" s="230"/>
      <c r="H18825" s="220"/>
      <c r="I18825" s="223"/>
    </row>
    <row r="18826" spans="1:9">
      <c r="A18826" s="230"/>
      <c r="B18826" s="230"/>
      <c r="C18826" s="231"/>
      <c r="D18826" s="223"/>
      <c r="E18826" s="227"/>
      <c r="F18826" s="230"/>
      <c r="H18826" s="220"/>
      <c r="I18826" s="223"/>
    </row>
    <row r="18827" spans="1:9">
      <c r="A18827" s="230"/>
      <c r="B18827" s="230"/>
      <c r="C18827" s="231"/>
      <c r="D18827" s="223"/>
      <c r="E18827" s="227"/>
      <c r="F18827" s="230"/>
      <c r="H18827" s="220"/>
      <c r="I18827" s="223"/>
    </row>
    <row r="18828" spans="1:9">
      <c r="A18828" s="230"/>
      <c r="B18828" s="230"/>
      <c r="C18828" s="231"/>
      <c r="D18828" s="223"/>
      <c r="E18828" s="227"/>
      <c r="F18828" s="230"/>
      <c r="H18828" s="220"/>
      <c r="I18828" s="223"/>
    </row>
    <row r="18829" spans="1:9">
      <c r="A18829" s="230"/>
      <c r="B18829" s="230"/>
      <c r="C18829" s="231"/>
      <c r="D18829" s="223"/>
      <c r="E18829" s="227"/>
      <c r="F18829" s="230"/>
      <c r="H18829" s="220"/>
      <c r="I18829" s="223"/>
    </row>
    <row r="18830" spans="1:9">
      <c r="A18830" s="230"/>
      <c r="B18830" s="230"/>
      <c r="C18830" s="231"/>
      <c r="D18830" s="223"/>
      <c r="E18830" s="227"/>
      <c r="F18830" s="230"/>
      <c r="H18830" s="220"/>
      <c r="I18830" s="223"/>
    </row>
    <row r="18831" spans="1:9">
      <c r="A18831" s="230"/>
      <c r="B18831" s="230"/>
      <c r="C18831" s="231"/>
      <c r="D18831" s="223"/>
      <c r="E18831" s="227"/>
      <c r="F18831" s="230"/>
      <c r="H18831" s="220"/>
      <c r="I18831" s="223"/>
    </row>
    <row r="18832" spans="1:9">
      <c r="A18832" s="230"/>
      <c r="B18832" s="230"/>
      <c r="C18832" s="231"/>
      <c r="D18832" s="223"/>
      <c r="E18832" s="227"/>
      <c r="F18832" s="230"/>
      <c r="H18832" s="220"/>
      <c r="I18832" s="223"/>
    </row>
    <row r="18833" spans="1:9">
      <c r="A18833" s="230"/>
      <c r="B18833" s="230"/>
      <c r="C18833" s="231"/>
      <c r="D18833" s="223"/>
      <c r="E18833" s="227"/>
      <c r="F18833" s="230"/>
      <c r="H18833" s="220"/>
      <c r="I18833" s="223"/>
    </row>
    <row r="18834" spans="1:9">
      <c r="A18834" s="230"/>
      <c r="B18834" s="230"/>
      <c r="C18834" s="231"/>
      <c r="D18834" s="223"/>
      <c r="E18834" s="227"/>
      <c r="F18834" s="230"/>
      <c r="H18834" s="220"/>
      <c r="I18834" s="223"/>
    </row>
    <row r="18835" spans="1:9">
      <c r="A18835" s="230"/>
      <c r="B18835" s="230"/>
      <c r="C18835" s="231"/>
      <c r="D18835" s="223"/>
      <c r="E18835" s="227"/>
      <c r="F18835" s="230"/>
      <c r="H18835" s="220"/>
      <c r="I18835" s="223"/>
    </row>
    <row r="18836" spans="1:9">
      <c r="A18836" s="230"/>
      <c r="B18836" s="230"/>
      <c r="C18836" s="231"/>
      <c r="D18836" s="223"/>
      <c r="E18836" s="227"/>
      <c r="F18836" s="230"/>
      <c r="H18836" s="220"/>
      <c r="I18836" s="223"/>
    </row>
    <row r="18837" spans="1:9">
      <c r="A18837" s="230"/>
      <c r="B18837" s="230"/>
      <c r="C18837" s="231"/>
      <c r="D18837" s="223"/>
      <c r="E18837" s="227"/>
      <c r="F18837" s="230"/>
      <c r="H18837" s="220"/>
      <c r="I18837" s="223"/>
    </row>
    <row r="18838" spans="1:9">
      <c r="A18838" s="230"/>
      <c r="B18838" s="230"/>
      <c r="C18838" s="231"/>
      <c r="D18838" s="223"/>
      <c r="E18838" s="227"/>
      <c r="F18838" s="230"/>
      <c r="H18838" s="220"/>
      <c r="I18838" s="223"/>
    </row>
    <row r="18839" spans="1:9">
      <c r="A18839" s="230"/>
      <c r="B18839" s="230"/>
      <c r="C18839" s="231"/>
      <c r="D18839" s="223"/>
      <c r="E18839" s="227"/>
      <c r="F18839" s="230"/>
      <c r="H18839" s="220"/>
      <c r="I18839" s="223"/>
    </row>
    <row r="18840" spans="1:9">
      <c r="A18840" s="230"/>
      <c r="B18840" s="230"/>
      <c r="C18840" s="231"/>
      <c r="D18840" s="223"/>
      <c r="E18840" s="227"/>
      <c r="F18840" s="230"/>
      <c r="H18840" s="220"/>
      <c r="I18840" s="223"/>
    </row>
    <row r="18841" spans="1:9">
      <c r="A18841" s="230"/>
      <c r="B18841" s="230"/>
      <c r="C18841" s="231"/>
      <c r="D18841" s="223"/>
      <c r="E18841" s="227"/>
      <c r="F18841" s="230"/>
      <c r="H18841" s="220"/>
      <c r="I18841" s="223"/>
    </row>
    <row r="18842" spans="1:9">
      <c r="A18842" s="230"/>
      <c r="B18842" s="230"/>
      <c r="C18842" s="231"/>
      <c r="D18842" s="223"/>
      <c r="E18842" s="227"/>
      <c r="F18842" s="230"/>
      <c r="H18842" s="220"/>
      <c r="I18842" s="223"/>
    </row>
    <row r="18843" spans="1:9">
      <c r="A18843" s="230"/>
      <c r="B18843" s="230"/>
      <c r="C18843" s="231"/>
      <c r="D18843" s="223"/>
      <c r="E18843" s="227"/>
      <c r="F18843" s="230"/>
      <c r="H18843" s="220"/>
      <c r="I18843" s="223"/>
    </row>
    <row r="18844" spans="1:9">
      <c r="A18844" s="230"/>
      <c r="B18844" s="230"/>
      <c r="C18844" s="231"/>
      <c r="D18844" s="223"/>
      <c r="E18844" s="227"/>
      <c r="F18844" s="230"/>
      <c r="H18844" s="220"/>
      <c r="I18844" s="223"/>
    </row>
    <row r="18845" spans="1:9">
      <c r="A18845" s="230"/>
      <c r="B18845" s="230"/>
      <c r="C18845" s="231"/>
      <c r="D18845" s="223"/>
      <c r="E18845" s="227"/>
      <c r="F18845" s="230"/>
      <c r="H18845" s="220"/>
      <c r="I18845" s="223"/>
    </row>
    <row r="18846" spans="1:9">
      <c r="A18846" s="230"/>
      <c r="B18846" s="230"/>
      <c r="C18846" s="231"/>
      <c r="D18846" s="223"/>
      <c r="E18846" s="227"/>
      <c r="F18846" s="230"/>
      <c r="H18846" s="220"/>
      <c r="I18846" s="223"/>
    </row>
    <row r="18847" spans="1:9">
      <c r="A18847" s="230"/>
      <c r="B18847" s="230"/>
      <c r="C18847" s="231"/>
      <c r="D18847" s="223"/>
      <c r="E18847" s="227"/>
      <c r="F18847" s="230"/>
      <c r="H18847" s="220"/>
      <c r="I18847" s="223"/>
    </row>
    <row r="18848" spans="1:9">
      <c r="A18848" s="230"/>
      <c r="B18848" s="230"/>
      <c r="C18848" s="231"/>
      <c r="D18848" s="223"/>
      <c r="E18848" s="227"/>
      <c r="F18848" s="230"/>
      <c r="H18848" s="220"/>
      <c r="I18848" s="223"/>
    </row>
    <row r="18849" spans="1:9">
      <c r="A18849" s="230"/>
      <c r="B18849" s="230"/>
      <c r="C18849" s="231"/>
      <c r="D18849" s="223"/>
      <c r="E18849" s="227"/>
      <c r="F18849" s="230"/>
      <c r="H18849" s="220"/>
      <c r="I18849" s="223"/>
    </row>
    <row r="18850" spans="1:9">
      <c r="A18850" s="230"/>
      <c r="B18850" s="230"/>
      <c r="C18850" s="231"/>
      <c r="D18850" s="223"/>
      <c r="E18850" s="227"/>
      <c r="F18850" s="230"/>
      <c r="H18850" s="220"/>
      <c r="I18850" s="223"/>
    </row>
    <row r="18851" spans="1:9">
      <c r="A18851" s="230"/>
      <c r="B18851" s="230"/>
      <c r="C18851" s="231"/>
      <c r="D18851" s="223"/>
      <c r="E18851" s="227"/>
      <c r="F18851" s="230"/>
      <c r="H18851" s="220"/>
      <c r="I18851" s="223"/>
    </row>
    <row r="18852" spans="1:9">
      <c r="A18852" s="230"/>
      <c r="B18852" s="230"/>
      <c r="C18852" s="231"/>
      <c r="D18852" s="223"/>
      <c r="E18852" s="227"/>
      <c r="F18852" s="230"/>
      <c r="H18852" s="220"/>
      <c r="I18852" s="223"/>
    </row>
    <row r="18853" spans="1:9">
      <c r="A18853" s="230"/>
      <c r="B18853" s="230"/>
      <c r="C18853" s="231"/>
      <c r="D18853" s="223"/>
      <c r="E18853" s="227"/>
      <c r="F18853" s="230"/>
      <c r="H18853" s="220"/>
      <c r="I18853" s="223"/>
    </row>
    <row r="18854" spans="1:9">
      <c r="A18854" s="230"/>
      <c r="B18854" s="230"/>
      <c r="C18854" s="231"/>
      <c r="D18854" s="223"/>
      <c r="E18854" s="227"/>
      <c r="F18854" s="230"/>
      <c r="H18854" s="220"/>
      <c r="I18854" s="223"/>
    </row>
    <row r="18855" spans="1:9">
      <c r="A18855" s="230"/>
      <c r="B18855" s="230"/>
      <c r="C18855" s="231"/>
      <c r="D18855" s="223"/>
      <c r="E18855" s="227"/>
      <c r="F18855" s="230"/>
      <c r="H18855" s="220"/>
      <c r="I18855" s="223"/>
    </row>
    <row r="18856" spans="1:9">
      <c r="A18856" s="230"/>
      <c r="B18856" s="230"/>
      <c r="C18856" s="231"/>
      <c r="D18856" s="223"/>
      <c r="E18856" s="227"/>
      <c r="F18856" s="230"/>
      <c r="H18856" s="220"/>
      <c r="I18856" s="223"/>
    </row>
    <row r="18857" spans="1:9">
      <c r="A18857" s="230"/>
      <c r="B18857" s="230"/>
      <c r="C18857" s="231"/>
      <c r="D18857" s="223"/>
      <c r="E18857" s="227"/>
      <c r="F18857" s="230"/>
      <c r="H18857" s="220"/>
      <c r="I18857" s="223"/>
    </row>
    <row r="18858" spans="1:9">
      <c r="A18858" s="230"/>
      <c r="B18858" s="230"/>
      <c r="C18858" s="231"/>
      <c r="D18858" s="223"/>
      <c r="E18858" s="227"/>
      <c r="F18858" s="230"/>
      <c r="H18858" s="220"/>
      <c r="I18858" s="223"/>
    </row>
    <row r="18859" spans="1:9">
      <c r="A18859" s="230"/>
      <c r="B18859" s="230"/>
      <c r="C18859" s="231"/>
      <c r="D18859" s="223"/>
      <c r="E18859" s="227"/>
      <c r="F18859" s="230"/>
      <c r="H18859" s="220"/>
      <c r="I18859" s="223"/>
    </row>
    <row r="18860" spans="1:9">
      <c r="A18860" s="230"/>
      <c r="B18860" s="230"/>
      <c r="C18860" s="231"/>
      <c r="D18860" s="223"/>
      <c r="E18860" s="227"/>
      <c r="F18860" s="230"/>
      <c r="H18860" s="220"/>
      <c r="I18860" s="223"/>
    </row>
    <row r="18861" spans="1:9">
      <c r="A18861" s="230"/>
      <c r="B18861" s="230"/>
      <c r="C18861" s="231"/>
      <c r="D18861" s="223"/>
      <c r="E18861" s="227"/>
      <c r="F18861" s="230"/>
      <c r="H18861" s="220"/>
      <c r="I18861" s="223"/>
    </row>
    <row r="18862" spans="1:9">
      <c r="A18862" s="230"/>
      <c r="B18862" s="230"/>
      <c r="C18862" s="231"/>
      <c r="D18862" s="223"/>
      <c r="E18862" s="227"/>
      <c r="F18862" s="230"/>
      <c r="H18862" s="220"/>
      <c r="I18862" s="223"/>
    </row>
    <row r="18863" spans="1:9">
      <c r="A18863" s="230"/>
      <c r="B18863" s="230"/>
      <c r="C18863" s="231"/>
      <c r="D18863" s="223"/>
      <c r="E18863" s="227"/>
      <c r="F18863" s="230"/>
      <c r="H18863" s="220"/>
      <c r="I18863" s="223"/>
    </row>
    <row r="18864" spans="1:9">
      <c r="A18864" s="230"/>
      <c r="B18864" s="230"/>
      <c r="C18864" s="231"/>
      <c r="D18864" s="223"/>
      <c r="E18864" s="227"/>
      <c r="F18864" s="230"/>
      <c r="H18864" s="220"/>
      <c r="I18864" s="223"/>
    </row>
    <row r="18865" spans="1:9">
      <c r="A18865" s="230"/>
      <c r="B18865" s="230"/>
      <c r="C18865" s="231"/>
      <c r="D18865" s="223"/>
      <c r="E18865" s="227"/>
      <c r="F18865" s="230"/>
      <c r="H18865" s="220"/>
      <c r="I18865" s="223"/>
    </row>
    <row r="18866" spans="1:9">
      <c r="A18866" s="230"/>
      <c r="B18866" s="230"/>
      <c r="C18866" s="231"/>
      <c r="D18866" s="223"/>
      <c r="E18866" s="227"/>
      <c r="F18866" s="230"/>
      <c r="H18866" s="220"/>
      <c r="I18866" s="223"/>
    </row>
    <row r="18867" spans="1:9">
      <c r="A18867" s="230"/>
      <c r="B18867" s="230"/>
      <c r="C18867" s="231"/>
      <c r="D18867" s="223"/>
      <c r="E18867" s="227"/>
      <c r="F18867" s="230"/>
      <c r="H18867" s="220"/>
      <c r="I18867" s="223"/>
    </row>
    <row r="18868" spans="1:9">
      <c r="A18868" s="230"/>
      <c r="B18868" s="230"/>
      <c r="C18868" s="231"/>
      <c r="D18868" s="223"/>
      <c r="E18868" s="227"/>
      <c r="F18868" s="230"/>
      <c r="H18868" s="220"/>
      <c r="I18868" s="223"/>
    </row>
    <row r="18869" spans="1:9">
      <c r="A18869" s="230"/>
      <c r="B18869" s="230"/>
      <c r="C18869" s="231"/>
      <c r="D18869" s="223"/>
      <c r="E18869" s="227"/>
      <c r="F18869" s="230"/>
      <c r="H18869" s="220"/>
      <c r="I18869" s="223"/>
    </row>
    <row r="18870" spans="1:9">
      <c r="A18870" s="230"/>
      <c r="B18870" s="230"/>
      <c r="C18870" s="231"/>
      <c r="D18870" s="223"/>
      <c r="E18870" s="227"/>
      <c r="F18870" s="230"/>
      <c r="H18870" s="220"/>
      <c r="I18870" s="223"/>
    </row>
    <row r="18871" spans="1:9">
      <c r="A18871" s="230"/>
      <c r="B18871" s="230"/>
      <c r="C18871" s="231"/>
      <c r="D18871" s="223"/>
      <c r="E18871" s="227"/>
      <c r="F18871" s="230"/>
      <c r="H18871" s="220"/>
      <c r="I18871" s="223"/>
    </row>
    <row r="18872" spans="1:9">
      <c r="A18872" s="230"/>
      <c r="B18872" s="230"/>
      <c r="C18872" s="231"/>
      <c r="D18872" s="223"/>
      <c r="E18872" s="227"/>
      <c r="F18872" s="230"/>
      <c r="H18872" s="220"/>
      <c r="I18872" s="223"/>
    </row>
    <row r="18873" spans="1:9">
      <c r="A18873" s="230"/>
      <c r="B18873" s="230"/>
      <c r="C18873" s="231"/>
      <c r="D18873" s="223"/>
      <c r="E18873" s="227"/>
      <c r="F18873" s="230"/>
      <c r="H18873" s="220"/>
      <c r="I18873" s="223"/>
    </row>
    <row r="18874" spans="1:9">
      <c r="A18874" s="230"/>
      <c r="B18874" s="230"/>
      <c r="C18874" s="231"/>
      <c r="D18874" s="223"/>
      <c r="E18874" s="227"/>
      <c r="F18874" s="230"/>
      <c r="H18874" s="220"/>
      <c r="I18874" s="223"/>
    </row>
    <row r="18875" spans="1:9">
      <c r="A18875" s="230"/>
      <c r="B18875" s="230"/>
      <c r="C18875" s="231"/>
      <c r="D18875" s="223"/>
      <c r="E18875" s="227"/>
      <c r="F18875" s="230"/>
      <c r="H18875" s="220"/>
      <c r="I18875" s="223"/>
    </row>
    <row r="18876" spans="1:9">
      <c r="A18876" s="230"/>
      <c r="B18876" s="230"/>
      <c r="C18876" s="231"/>
      <c r="D18876" s="223"/>
      <c r="E18876" s="227"/>
      <c r="F18876" s="230"/>
      <c r="H18876" s="220"/>
      <c r="I18876" s="223"/>
    </row>
    <row r="18877" spans="1:9">
      <c r="A18877" s="230"/>
      <c r="B18877" s="230"/>
      <c r="C18877" s="231"/>
      <c r="D18877" s="223"/>
      <c r="E18877" s="227"/>
      <c r="F18877" s="230"/>
      <c r="H18877" s="220"/>
      <c r="I18877" s="223"/>
    </row>
    <row r="18878" spans="1:9">
      <c r="A18878" s="230"/>
      <c r="B18878" s="230"/>
      <c r="C18878" s="231"/>
      <c r="D18878" s="223"/>
      <c r="E18878" s="227"/>
      <c r="F18878" s="230"/>
      <c r="H18878" s="220"/>
      <c r="I18878" s="223"/>
    </row>
    <row r="18879" spans="1:9">
      <c r="A18879" s="230"/>
      <c r="B18879" s="230"/>
      <c r="C18879" s="231"/>
      <c r="D18879" s="223"/>
      <c r="E18879" s="227"/>
      <c r="F18879" s="230"/>
      <c r="H18879" s="220"/>
      <c r="I18879" s="223"/>
    </row>
    <row r="18880" spans="1:9">
      <c r="A18880" s="230"/>
      <c r="B18880" s="230"/>
      <c r="C18880" s="231"/>
      <c r="D18880" s="223"/>
      <c r="E18880" s="227"/>
      <c r="F18880" s="230"/>
      <c r="H18880" s="220"/>
      <c r="I18880" s="223"/>
    </row>
    <row r="18881" spans="1:9">
      <c r="A18881" s="230"/>
      <c r="B18881" s="230"/>
      <c r="C18881" s="231"/>
      <c r="D18881" s="223"/>
      <c r="E18881" s="227"/>
      <c r="F18881" s="230"/>
      <c r="H18881" s="220"/>
      <c r="I18881" s="223"/>
    </row>
    <row r="18882" spans="1:9">
      <c r="A18882" s="230"/>
      <c r="B18882" s="230"/>
      <c r="C18882" s="231"/>
      <c r="D18882" s="223"/>
      <c r="E18882" s="227"/>
      <c r="F18882" s="230"/>
      <c r="H18882" s="220"/>
      <c r="I18882" s="223"/>
    </row>
    <row r="18883" spans="1:9">
      <c r="A18883" s="230"/>
      <c r="B18883" s="230"/>
      <c r="C18883" s="231"/>
      <c r="D18883" s="223"/>
      <c r="E18883" s="227"/>
      <c r="F18883" s="230"/>
      <c r="H18883" s="220"/>
      <c r="I18883" s="223"/>
    </row>
    <row r="18884" spans="1:9">
      <c r="A18884" s="230"/>
      <c r="B18884" s="230"/>
      <c r="C18884" s="231"/>
      <c r="D18884" s="223"/>
      <c r="E18884" s="227"/>
      <c r="F18884" s="230"/>
      <c r="H18884" s="220"/>
      <c r="I18884" s="223"/>
    </row>
    <row r="18885" spans="1:9">
      <c r="A18885" s="230"/>
      <c r="B18885" s="230"/>
      <c r="C18885" s="231"/>
      <c r="D18885" s="223"/>
      <c r="E18885" s="227"/>
      <c r="F18885" s="230"/>
      <c r="H18885" s="220"/>
      <c r="I18885" s="223"/>
    </row>
    <row r="18886" spans="1:9">
      <c r="A18886" s="230"/>
      <c r="B18886" s="230"/>
      <c r="C18886" s="231"/>
      <c r="D18886" s="223"/>
      <c r="E18886" s="227"/>
      <c r="F18886" s="230"/>
      <c r="H18886" s="220"/>
      <c r="I18886" s="223"/>
    </row>
    <row r="18887" spans="1:9">
      <c r="A18887" s="230"/>
      <c r="B18887" s="230"/>
      <c r="C18887" s="231"/>
      <c r="D18887" s="223"/>
      <c r="E18887" s="227"/>
      <c r="F18887" s="230"/>
      <c r="H18887" s="220"/>
      <c r="I18887" s="223"/>
    </row>
    <row r="18888" spans="1:9">
      <c r="A18888" s="230"/>
      <c r="B18888" s="230"/>
      <c r="C18888" s="231"/>
      <c r="D18888" s="223"/>
      <c r="E18888" s="227"/>
      <c r="F18888" s="230"/>
      <c r="H18888" s="220"/>
      <c r="I18888" s="223"/>
    </row>
    <row r="18889" spans="1:9">
      <c r="A18889" s="230"/>
      <c r="B18889" s="230"/>
      <c r="C18889" s="231"/>
      <c r="D18889" s="223"/>
      <c r="E18889" s="227"/>
      <c r="F18889" s="230"/>
      <c r="H18889" s="220"/>
      <c r="I18889" s="223"/>
    </row>
    <row r="18890" spans="1:9">
      <c r="A18890" s="230"/>
      <c r="B18890" s="230"/>
      <c r="C18890" s="231"/>
      <c r="D18890" s="223"/>
      <c r="E18890" s="227"/>
      <c r="F18890" s="230"/>
      <c r="H18890" s="220"/>
      <c r="I18890" s="223"/>
    </row>
    <row r="18891" spans="1:9">
      <c r="A18891" s="230"/>
      <c r="B18891" s="230"/>
      <c r="C18891" s="231"/>
      <c r="D18891" s="223"/>
      <c r="E18891" s="227"/>
      <c r="F18891" s="230"/>
      <c r="H18891" s="220"/>
      <c r="I18891" s="223"/>
    </row>
    <row r="18892" spans="1:9">
      <c r="A18892" s="230"/>
      <c r="B18892" s="230"/>
      <c r="C18892" s="231"/>
      <c r="D18892" s="223"/>
      <c r="E18892" s="227"/>
      <c r="F18892" s="230"/>
      <c r="H18892" s="220"/>
      <c r="I18892" s="223"/>
    </row>
    <row r="18893" spans="1:9">
      <c r="A18893" s="230"/>
      <c r="B18893" s="230"/>
      <c r="C18893" s="231"/>
      <c r="D18893" s="223"/>
      <c r="E18893" s="227"/>
      <c r="F18893" s="230"/>
      <c r="H18893" s="220"/>
      <c r="I18893" s="223"/>
    </row>
    <row r="18894" spans="1:9">
      <c r="A18894" s="230"/>
      <c r="B18894" s="230"/>
      <c r="C18894" s="231"/>
      <c r="D18894" s="223"/>
      <c r="E18894" s="227"/>
      <c r="F18894" s="230"/>
      <c r="H18894" s="220"/>
      <c r="I18894" s="223"/>
    </row>
    <row r="18895" spans="1:9">
      <c r="A18895" s="230"/>
      <c r="B18895" s="230"/>
      <c r="C18895" s="231"/>
      <c r="D18895" s="223"/>
      <c r="E18895" s="227"/>
      <c r="F18895" s="230"/>
      <c r="H18895" s="220"/>
      <c r="I18895" s="223"/>
    </row>
    <row r="18896" spans="1:9">
      <c r="A18896" s="230"/>
      <c r="B18896" s="230"/>
      <c r="C18896" s="231"/>
      <c r="D18896" s="223"/>
      <c r="E18896" s="227"/>
      <c r="F18896" s="230"/>
      <c r="H18896" s="220"/>
      <c r="I18896" s="223"/>
    </row>
    <row r="18897" spans="1:9">
      <c r="A18897" s="230"/>
      <c r="B18897" s="230"/>
      <c r="C18897" s="231"/>
      <c r="D18897" s="223"/>
      <c r="E18897" s="227"/>
      <c r="F18897" s="230"/>
      <c r="H18897" s="220"/>
      <c r="I18897" s="223"/>
    </row>
    <row r="18898" spans="1:9">
      <c r="A18898" s="230"/>
      <c r="B18898" s="230"/>
      <c r="C18898" s="231"/>
      <c r="D18898" s="223"/>
      <c r="E18898" s="227"/>
      <c r="F18898" s="230"/>
      <c r="H18898" s="220"/>
      <c r="I18898" s="223"/>
    </row>
    <row r="18899" spans="1:9">
      <c r="A18899" s="230"/>
      <c r="B18899" s="230"/>
      <c r="C18899" s="231"/>
      <c r="D18899" s="223"/>
      <c r="E18899" s="227"/>
      <c r="F18899" s="230"/>
      <c r="H18899" s="220"/>
      <c r="I18899" s="223"/>
    </row>
    <row r="18900" spans="1:9">
      <c r="A18900" s="230"/>
      <c r="B18900" s="230"/>
      <c r="C18900" s="231"/>
      <c r="D18900" s="223"/>
      <c r="E18900" s="227"/>
      <c r="F18900" s="230"/>
      <c r="H18900" s="220"/>
      <c r="I18900" s="223"/>
    </row>
    <row r="18901" spans="1:9">
      <c r="A18901" s="230"/>
      <c r="B18901" s="230"/>
      <c r="C18901" s="231"/>
      <c r="D18901" s="223"/>
      <c r="E18901" s="227"/>
      <c r="F18901" s="230"/>
      <c r="H18901" s="220"/>
      <c r="I18901" s="223"/>
    </row>
    <row r="18902" spans="1:9">
      <c r="A18902" s="230"/>
      <c r="B18902" s="230"/>
      <c r="C18902" s="231"/>
      <c r="D18902" s="223"/>
      <c r="E18902" s="227"/>
      <c r="F18902" s="230"/>
      <c r="H18902" s="220"/>
      <c r="I18902" s="223"/>
    </row>
    <row r="18903" spans="1:9">
      <c r="A18903" s="230"/>
      <c r="B18903" s="230"/>
      <c r="C18903" s="231"/>
      <c r="D18903" s="223"/>
      <c r="E18903" s="227"/>
      <c r="F18903" s="230"/>
      <c r="H18903" s="220"/>
      <c r="I18903" s="223"/>
    </row>
    <row r="18904" spans="1:9">
      <c r="A18904" s="230"/>
      <c r="B18904" s="230"/>
      <c r="C18904" s="231"/>
      <c r="D18904" s="223"/>
      <c r="E18904" s="227"/>
      <c r="F18904" s="230"/>
      <c r="H18904" s="220"/>
      <c r="I18904" s="223"/>
    </row>
    <row r="18905" spans="1:9">
      <c r="A18905" s="230"/>
      <c r="B18905" s="230"/>
      <c r="C18905" s="231"/>
      <c r="D18905" s="223"/>
      <c r="E18905" s="227"/>
      <c r="F18905" s="230"/>
      <c r="H18905" s="220"/>
      <c r="I18905" s="223"/>
    </row>
    <row r="18906" spans="1:9">
      <c r="A18906" s="230"/>
      <c r="B18906" s="230"/>
      <c r="C18906" s="231"/>
      <c r="D18906" s="223"/>
      <c r="E18906" s="227"/>
      <c r="F18906" s="230"/>
      <c r="H18906" s="220"/>
      <c r="I18906" s="223"/>
    </row>
    <row r="18907" spans="1:9">
      <c r="A18907" s="230"/>
      <c r="B18907" s="230"/>
      <c r="C18907" s="231"/>
      <c r="D18907" s="223"/>
      <c r="E18907" s="227"/>
      <c r="F18907" s="230"/>
      <c r="H18907" s="220"/>
      <c r="I18907" s="223"/>
    </row>
    <row r="18908" spans="1:9">
      <c r="A18908" s="230"/>
      <c r="B18908" s="230"/>
      <c r="C18908" s="231"/>
      <c r="D18908" s="223"/>
      <c r="E18908" s="227"/>
      <c r="F18908" s="230"/>
      <c r="H18908" s="220"/>
      <c r="I18908" s="223"/>
    </row>
    <row r="18909" spans="1:9">
      <c r="A18909" s="230"/>
      <c r="B18909" s="230"/>
      <c r="C18909" s="231"/>
      <c r="D18909" s="223"/>
      <c r="E18909" s="227"/>
      <c r="F18909" s="230"/>
      <c r="H18909" s="220"/>
      <c r="I18909" s="223"/>
    </row>
    <row r="18910" spans="1:9">
      <c r="A18910" s="230"/>
      <c r="B18910" s="230"/>
      <c r="C18910" s="231"/>
      <c r="D18910" s="223"/>
      <c r="E18910" s="227"/>
      <c r="F18910" s="230"/>
      <c r="H18910" s="220"/>
      <c r="I18910" s="223"/>
    </row>
    <row r="18911" spans="1:9">
      <c r="A18911" s="230"/>
      <c r="B18911" s="230"/>
      <c r="C18911" s="231"/>
      <c r="D18911" s="223"/>
      <c r="E18911" s="227"/>
      <c r="F18911" s="230"/>
      <c r="H18911" s="220"/>
      <c r="I18911" s="223"/>
    </row>
    <row r="18912" spans="1:9">
      <c r="A18912" s="230"/>
      <c r="B18912" s="230"/>
      <c r="C18912" s="231"/>
      <c r="D18912" s="223"/>
      <c r="E18912" s="227"/>
      <c r="F18912" s="230"/>
      <c r="H18912" s="220"/>
      <c r="I18912" s="223"/>
    </row>
    <row r="18913" spans="1:9">
      <c r="A18913" s="230"/>
      <c r="B18913" s="230"/>
      <c r="C18913" s="231"/>
      <c r="D18913" s="223"/>
      <c r="E18913" s="227"/>
      <c r="F18913" s="230"/>
      <c r="H18913" s="220"/>
      <c r="I18913" s="223"/>
    </row>
    <row r="18914" spans="1:9">
      <c r="A18914" s="230"/>
      <c r="B18914" s="230"/>
      <c r="C18914" s="231"/>
      <c r="D18914" s="223"/>
      <c r="E18914" s="227"/>
      <c r="F18914" s="230"/>
      <c r="H18914" s="220"/>
      <c r="I18914" s="223"/>
    </row>
    <row r="18915" spans="1:9">
      <c r="A18915" s="230"/>
      <c r="B18915" s="230"/>
      <c r="C18915" s="231"/>
      <c r="D18915" s="223"/>
      <c r="E18915" s="227"/>
      <c r="F18915" s="230"/>
      <c r="H18915" s="220"/>
      <c r="I18915" s="223"/>
    </row>
    <row r="18916" spans="1:9">
      <c r="A18916" s="230"/>
      <c r="B18916" s="230"/>
      <c r="C18916" s="231"/>
      <c r="D18916" s="223"/>
      <c r="E18916" s="227"/>
      <c r="F18916" s="230"/>
      <c r="H18916" s="220"/>
      <c r="I18916" s="223"/>
    </row>
    <row r="18917" spans="1:9">
      <c r="A18917" s="230"/>
      <c r="B18917" s="230"/>
      <c r="C18917" s="231"/>
      <c r="D18917" s="223"/>
      <c r="E18917" s="227"/>
      <c r="F18917" s="230"/>
      <c r="H18917" s="220"/>
      <c r="I18917" s="223"/>
    </row>
    <row r="18918" spans="1:9">
      <c r="A18918" s="230"/>
      <c r="B18918" s="230"/>
      <c r="C18918" s="231"/>
      <c r="D18918" s="223"/>
      <c r="E18918" s="227"/>
      <c r="F18918" s="230"/>
      <c r="H18918" s="220"/>
      <c r="I18918" s="223"/>
    </row>
    <row r="18919" spans="1:9">
      <c r="A18919" s="230"/>
      <c r="B18919" s="230"/>
      <c r="C18919" s="231"/>
      <c r="D18919" s="223"/>
      <c r="E18919" s="227"/>
      <c r="F18919" s="230"/>
      <c r="H18919" s="220"/>
      <c r="I18919" s="223"/>
    </row>
    <row r="18920" spans="1:9">
      <c r="A18920" s="230"/>
      <c r="B18920" s="230"/>
      <c r="C18920" s="231"/>
      <c r="D18920" s="223"/>
      <c r="E18920" s="227"/>
      <c r="F18920" s="230"/>
      <c r="H18920" s="220"/>
      <c r="I18920" s="223"/>
    </row>
    <row r="18921" spans="1:9">
      <c r="A18921" s="230"/>
      <c r="B18921" s="230"/>
      <c r="C18921" s="231"/>
      <c r="D18921" s="223"/>
      <c r="E18921" s="227"/>
      <c r="F18921" s="230"/>
      <c r="H18921" s="220"/>
      <c r="I18921" s="223"/>
    </row>
    <row r="18922" spans="1:9">
      <c r="A18922" s="230"/>
      <c r="B18922" s="230"/>
      <c r="C18922" s="231"/>
      <c r="D18922" s="223"/>
      <c r="E18922" s="227"/>
      <c r="F18922" s="230"/>
      <c r="H18922" s="220"/>
      <c r="I18922" s="223"/>
    </row>
    <row r="18923" spans="1:9">
      <c r="A18923" s="230"/>
      <c r="B18923" s="230"/>
      <c r="C18923" s="231"/>
      <c r="D18923" s="223"/>
      <c r="E18923" s="227"/>
      <c r="F18923" s="230"/>
      <c r="H18923" s="220"/>
      <c r="I18923" s="223"/>
    </row>
    <row r="18924" spans="1:9">
      <c r="A18924" s="230"/>
      <c r="B18924" s="230"/>
      <c r="C18924" s="231"/>
      <c r="D18924" s="223"/>
      <c r="E18924" s="227"/>
      <c r="F18924" s="230"/>
      <c r="H18924" s="220"/>
      <c r="I18924" s="223"/>
    </row>
    <row r="18925" spans="1:9">
      <c r="A18925" s="230"/>
      <c r="B18925" s="230"/>
      <c r="C18925" s="231"/>
      <c r="D18925" s="223"/>
      <c r="E18925" s="227"/>
      <c r="F18925" s="230"/>
      <c r="H18925" s="220"/>
      <c r="I18925" s="223"/>
    </row>
    <row r="18926" spans="1:9">
      <c r="A18926" s="230"/>
      <c r="B18926" s="230"/>
      <c r="C18926" s="231"/>
      <c r="D18926" s="223"/>
      <c r="E18926" s="227"/>
      <c r="F18926" s="230"/>
      <c r="H18926" s="220"/>
      <c r="I18926" s="223"/>
    </row>
    <row r="18927" spans="1:9">
      <c r="A18927" s="230"/>
      <c r="B18927" s="230"/>
      <c r="C18927" s="231"/>
      <c r="D18927" s="223"/>
      <c r="E18927" s="227"/>
      <c r="F18927" s="230"/>
      <c r="H18927" s="220"/>
      <c r="I18927" s="223"/>
    </row>
    <row r="18928" spans="1:9">
      <c r="A18928" s="230"/>
      <c r="B18928" s="230"/>
      <c r="C18928" s="231"/>
      <c r="D18928" s="223"/>
      <c r="E18928" s="227"/>
      <c r="F18928" s="230"/>
      <c r="H18928" s="220"/>
      <c r="I18928" s="223"/>
    </row>
    <row r="18929" spans="1:9">
      <c r="A18929" s="230"/>
      <c r="B18929" s="230"/>
      <c r="C18929" s="231"/>
      <c r="D18929" s="223"/>
      <c r="E18929" s="227"/>
      <c r="F18929" s="230"/>
      <c r="H18929" s="220"/>
      <c r="I18929" s="223"/>
    </row>
    <row r="18930" spans="1:9">
      <c r="A18930" s="230"/>
      <c r="B18930" s="230"/>
      <c r="C18930" s="231"/>
      <c r="D18930" s="223"/>
      <c r="E18930" s="227"/>
      <c r="F18930" s="230"/>
      <c r="H18930" s="220"/>
      <c r="I18930" s="223"/>
    </row>
    <row r="18931" spans="1:9">
      <c r="A18931" s="230"/>
      <c r="B18931" s="230"/>
      <c r="C18931" s="231"/>
      <c r="D18931" s="223"/>
      <c r="E18931" s="227"/>
      <c r="F18931" s="230"/>
      <c r="H18931" s="220"/>
      <c r="I18931" s="223"/>
    </row>
    <row r="18932" spans="1:9">
      <c r="A18932" s="230"/>
      <c r="B18932" s="230"/>
      <c r="C18932" s="231"/>
      <c r="D18932" s="223"/>
      <c r="E18932" s="227"/>
      <c r="F18932" s="230"/>
      <c r="H18932" s="220"/>
      <c r="I18932" s="223"/>
    </row>
    <row r="18933" spans="1:9">
      <c r="A18933" s="230"/>
      <c r="B18933" s="230"/>
      <c r="C18933" s="231"/>
      <c r="D18933" s="223"/>
      <c r="E18933" s="227"/>
      <c r="F18933" s="230"/>
      <c r="H18933" s="220"/>
      <c r="I18933" s="223"/>
    </row>
    <row r="18934" spans="1:9">
      <c r="A18934" s="230"/>
      <c r="B18934" s="230"/>
      <c r="C18934" s="231"/>
      <c r="D18934" s="223"/>
      <c r="E18934" s="227"/>
      <c r="F18934" s="230"/>
      <c r="H18934" s="220"/>
      <c r="I18934" s="223"/>
    </row>
    <row r="18935" spans="1:9">
      <c r="A18935" s="230"/>
      <c r="B18935" s="230"/>
      <c r="C18935" s="231"/>
      <c r="D18935" s="223"/>
      <c r="E18935" s="227"/>
      <c r="F18935" s="230"/>
      <c r="H18935" s="220"/>
      <c r="I18935" s="223"/>
    </row>
    <row r="18936" spans="1:9">
      <c r="A18936" s="230"/>
      <c r="B18936" s="230"/>
      <c r="C18936" s="231"/>
      <c r="D18936" s="223"/>
      <c r="E18936" s="227"/>
      <c r="F18936" s="230"/>
      <c r="H18936" s="220"/>
      <c r="I18936" s="223"/>
    </row>
    <row r="18937" spans="1:9">
      <c r="A18937" s="230"/>
      <c r="B18937" s="230"/>
      <c r="C18937" s="231"/>
      <c r="D18937" s="223"/>
      <c r="E18937" s="227"/>
      <c r="F18937" s="230"/>
      <c r="H18937" s="220"/>
      <c r="I18937" s="223"/>
    </row>
    <row r="18938" spans="1:9">
      <c r="A18938" s="230"/>
      <c r="B18938" s="230"/>
      <c r="C18938" s="231"/>
      <c r="D18938" s="223"/>
      <c r="E18938" s="227"/>
      <c r="F18938" s="230"/>
      <c r="H18938" s="220"/>
      <c r="I18938" s="223"/>
    </row>
    <row r="18939" spans="1:9">
      <c r="A18939" s="230"/>
      <c r="B18939" s="230"/>
      <c r="C18939" s="231"/>
      <c r="D18939" s="223"/>
      <c r="E18939" s="227"/>
      <c r="F18939" s="230"/>
      <c r="H18939" s="220"/>
      <c r="I18939" s="223"/>
    </row>
    <row r="18940" spans="1:9">
      <c r="A18940" s="230"/>
      <c r="B18940" s="230"/>
      <c r="C18940" s="231"/>
      <c r="D18940" s="223"/>
      <c r="E18940" s="227"/>
      <c r="F18940" s="230"/>
      <c r="H18940" s="220"/>
      <c r="I18940" s="223"/>
    </row>
    <row r="18941" spans="1:9">
      <c r="A18941" s="230"/>
      <c r="B18941" s="230"/>
      <c r="C18941" s="231"/>
      <c r="D18941" s="223"/>
      <c r="E18941" s="227"/>
      <c r="F18941" s="230"/>
      <c r="H18941" s="220"/>
      <c r="I18941" s="223"/>
    </row>
    <row r="18942" spans="1:9">
      <c r="A18942" s="230"/>
      <c r="B18942" s="230"/>
      <c r="C18942" s="231"/>
      <c r="D18942" s="223"/>
      <c r="E18942" s="227"/>
      <c r="F18942" s="230"/>
      <c r="H18942" s="220"/>
      <c r="I18942" s="223"/>
    </row>
    <row r="18943" spans="1:9">
      <c r="A18943" s="230"/>
      <c r="B18943" s="230"/>
      <c r="C18943" s="231"/>
      <c r="D18943" s="223"/>
      <c r="E18943" s="227"/>
      <c r="F18943" s="230"/>
      <c r="H18943" s="220"/>
      <c r="I18943" s="223"/>
    </row>
    <row r="18944" spans="1:9">
      <c r="A18944" s="230"/>
      <c r="B18944" s="230"/>
      <c r="C18944" s="231"/>
      <c r="D18944" s="223"/>
      <c r="E18944" s="227"/>
      <c r="F18944" s="230"/>
      <c r="H18944" s="220"/>
      <c r="I18944" s="223"/>
    </row>
    <row r="18945" spans="1:9">
      <c r="A18945" s="230"/>
      <c r="B18945" s="230"/>
      <c r="C18945" s="231"/>
      <c r="D18945" s="223"/>
      <c r="E18945" s="227"/>
      <c r="F18945" s="230"/>
      <c r="H18945" s="220"/>
      <c r="I18945" s="223"/>
    </row>
    <row r="18946" spans="1:9">
      <c r="A18946" s="230"/>
      <c r="B18946" s="230"/>
      <c r="C18946" s="231"/>
      <c r="D18946" s="223"/>
      <c r="E18946" s="227"/>
      <c r="F18946" s="230"/>
      <c r="H18946" s="220"/>
      <c r="I18946" s="223"/>
    </row>
    <row r="18947" spans="1:9">
      <c r="A18947" s="230"/>
      <c r="B18947" s="230"/>
      <c r="C18947" s="231"/>
      <c r="D18947" s="223"/>
      <c r="E18947" s="227"/>
      <c r="F18947" s="230"/>
      <c r="H18947" s="220"/>
      <c r="I18947" s="223"/>
    </row>
    <row r="18948" spans="1:9">
      <c r="A18948" s="230"/>
      <c r="B18948" s="230"/>
      <c r="C18948" s="231"/>
      <c r="D18948" s="223"/>
      <c r="E18948" s="227"/>
      <c r="F18948" s="230"/>
      <c r="H18948" s="220"/>
      <c r="I18948" s="223"/>
    </row>
    <row r="18949" spans="1:9">
      <c r="A18949" s="230"/>
      <c r="B18949" s="230"/>
      <c r="C18949" s="231"/>
      <c r="D18949" s="223"/>
      <c r="E18949" s="227"/>
      <c r="F18949" s="230"/>
      <c r="H18949" s="220"/>
      <c r="I18949" s="223"/>
    </row>
    <row r="18950" spans="1:9">
      <c r="A18950" s="230"/>
      <c r="B18950" s="230"/>
      <c r="C18950" s="231"/>
      <c r="D18950" s="223"/>
      <c r="E18950" s="227"/>
      <c r="F18950" s="230"/>
      <c r="H18950" s="220"/>
      <c r="I18950" s="223"/>
    </row>
    <row r="18951" spans="1:9">
      <c r="A18951" s="230"/>
      <c r="B18951" s="230"/>
      <c r="C18951" s="231"/>
      <c r="D18951" s="223"/>
      <c r="E18951" s="227"/>
      <c r="F18951" s="230"/>
      <c r="H18951" s="220"/>
      <c r="I18951" s="223"/>
    </row>
    <row r="18952" spans="1:9">
      <c r="A18952" s="230"/>
      <c r="B18952" s="230"/>
      <c r="C18952" s="231"/>
      <c r="D18952" s="223"/>
      <c r="E18952" s="227"/>
      <c r="F18952" s="230"/>
      <c r="H18952" s="220"/>
      <c r="I18952" s="223"/>
    </row>
    <row r="18953" spans="1:9">
      <c r="A18953" s="230"/>
      <c r="B18953" s="230"/>
      <c r="C18953" s="231"/>
      <c r="D18953" s="223"/>
      <c r="E18953" s="227"/>
      <c r="F18953" s="230"/>
      <c r="H18953" s="220"/>
      <c r="I18953" s="223"/>
    </row>
    <row r="18954" spans="1:9">
      <c r="A18954" s="230"/>
      <c r="B18954" s="230"/>
      <c r="C18954" s="231"/>
      <c r="D18954" s="223"/>
      <c r="E18954" s="227"/>
      <c r="F18954" s="230"/>
      <c r="H18954" s="220"/>
      <c r="I18954" s="223"/>
    </row>
    <row r="18955" spans="1:9">
      <c r="A18955" s="230"/>
      <c r="B18955" s="230"/>
      <c r="C18955" s="231"/>
      <c r="D18955" s="223"/>
      <c r="E18955" s="227"/>
      <c r="F18955" s="230"/>
      <c r="H18955" s="220"/>
      <c r="I18955" s="223"/>
    </row>
    <row r="18956" spans="1:9">
      <c r="A18956" s="230"/>
      <c r="B18956" s="230"/>
      <c r="C18956" s="231"/>
      <c r="D18956" s="223"/>
      <c r="E18956" s="227"/>
      <c r="F18956" s="230"/>
      <c r="H18956" s="220"/>
      <c r="I18956" s="223"/>
    </row>
    <row r="18957" spans="1:9">
      <c r="A18957" s="230"/>
      <c r="B18957" s="230"/>
      <c r="C18957" s="231"/>
      <c r="D18957" s="223"/>
      <c r="E18957" s="227"/>
      <c r="F18957" s="230"/>
      <c r="H18957" s="220"/>
      <c r="I18957" s="223"/>
    </row>
    <row r="18958" spans="1:9">
      <c r="A18958" s="230"/>
      <c r="B18958" s="230"/>
      <c r="C18958" s="231"/>
      <c r="D18958" s="223"/>
      <c r="E18958" s="227"/>
      <c r="F18958" s="230"/>
      <c r="H18958" s="220"/>
      <c r="I18958" s="223"/>
    </row>
    <row r="18959" spans="1:9">
      <c r="A18959" s="230"/>
      <c r="B18959" s="230"/>
      <c r="C18959" s="231"/>
      <c r="D18959" s="223"/>
      <c r="E18959" s="227"/>
      <c r="F18959" s="230"/>
      <c r="H18959" s="220"/>
      <c r="I18959" s="223"/>
    </row>
    <row r="18960" spans="1:9">
      <c r="A18960" s="230"/>
      <c r="B18960" s="230"/>
      <c r="C18960" s="231"/>
      <c r="D18960" s="223"/>
      <c r="E18960" s="227"/>
      <c r="F18960" s="230"/>
      <c r="H18960" s="220"/>
      <c r="I18960" s="223"/>
    </row>
    <row r="18961" spans="1:9">
      <c r="A18961" s="230"/>
      <c r="B18961" s="230"/>
      <c r="C18961" s="231"/>
      <c r="D18961" s="223"/>
      <c r="E18961" s="227"/>
      <c r="F18961" s="230"/>
      <c r="H18961" s="220"/>
      <c r="I18961" s="223"/>
    </row>
    <row r="18962" spans="1:9">
      <c r="A18962" s="230"/>
      <c r="B18962" s="230"/>
      <c r="C18962" s="231"/>
      <c r="D18962" s="223"/>
      <c r="E18962" s="227"/>
      <c r="F18962" s="230"/>
      <c r="H18962" s="220"/>
      <c r="I18962" s="223"/>
    </row>
    <row r="18963" spans="1:9">
      <c r="A18963" s="230"/>
      <c r="B18963" s="230"/>
      <c r="C18963" s="231"/>
      <c r="D18963" s="223"/>
      <c r="E18963" s="227"/>
      <c r="F18963" s="230"/>
      <c r="H18963" s="220"/>
      <c r="I18963" s="223"/>
    </row>
    <row r="18964" spans="1:9">
      <c r="A18964" s="230"/>
      <c r="B18964" s="230"/>
      <c r="C18964" s="231"/>
      <c r="D18964" s="223"/>
      <c r="E18964" s="227"/>
      <c r="F18964" s="230"/>
      <c r="H18964" s="220"/>
      <c r="I18964" s="223"/>
    </row>
    <row r="18965" spans="1:9">
      <c r="A18965" s="230"/>
      <c r="B18965" s="230"/>
      <c r="C18965" s="231"/>
      <c r="D18965" s="223"/>
      <c r="E18965" s="227"/>
      <c r="F18965" s="230"/>
      <c r="H18965" s="220"/>
      <c r="I18965" s="223"/>
    </row>
    <row r="18966" spans="1:9">
      <c r="A18966" s="230"/>
      <c r="B18966" s="230"/>
      <c r="C18966" s="231"/>
      <c r="D18966" s="223"/>
      <c r="E18966" s="227"/>
      <c r="F18966" s="230"/>
      <c r="H18966" s="220"/>
      <c r="I18966" s="223"/>
    </row>
    <row r="18967" spans="1:9">
      <c r="A18967" s="230"/>
      <c r="B18967" s="230"/>
      <c r="C18967" s="231"/>
      <c r="D18967" s="223"/>
      <c r="E18967" s="227"/>
      <c r="F18967" s="230"/>
      <c r="H18967" s="220"/>
      <c r="I18967" s="223"/>
    </row>
    <row r="18968" spans="1:9">
      <c r="A18968" s="230"/>
      <c r="B18968" s="230"/>
      <c r="C18968" s="231"/>
      <c r="D18968" s="223"/>
      <c r="E18968" s="227"/>
      <c r="F18968" s="230"/>
      <c r="H18968" s="220"/>
      <c r="I18968" s="223"/>
    </row>
    <row r="18969" spans="1:9">
      <c r="A18969" s="230"/>
      <c r="B18969" s="230"/>
      <c r="C18969" s="231"/>
      <c r="D18969" s="223"/>
      <c r="E18969" s="227"/>
      <c r="F18969" s="230"/>
      <c r="H18969" s="220"/>
      <c r="I18969" s="223"/>
    </row>
    <row r="18970" spans="1:9">
      <c r="A18970" s="230"/>
      <c r="B18970" s="230"/>
      <c r="C18970" s="231"/>
      <c r="D18970" s="223"/>
      <c r="E18970" s="227"/>
      <c r="F18970" s="230"/>
      <c r="H18970" s="220"/>
      <c r="I18970" s="223"/>
    </row>
    <row r="18971" spans="1:9">
      <c r="A18971" s="230"/>
      <c r="B18971" s="230"/>
      <c r="C18971" s="231"/>
      <c r="D18971" s="223"/>
      <c r="E18971" s="227"/>
      <c r="F18971" s="230"/>
      <c r="H18971" s="220"/>
      <c r="I18971" s="223"/>
    </row>
    <row r="18972" spans="1:9">
      <c r="A18972" s="230"/>
      <c r="B18972" s="230"/>
      <c r="C18972" s="231"/>
      <c r="D18972" s="223"/>
      <c r="E18972" s="227"/>
      <c r="F18972" s="230"/>
      <c r="H18972" s="220"/>
      <c r="I18972" s="223"/>
    </row>
    <row r="18973" spans="1:9">
      <c r="A18973" s="230"/>
      <c r="B18973" s="230"/>
      <c r="C18973" s="231"/>
      <c r="D18973" s="223"/>
      <c r="E18973" s="227"/>
      <c r="F18973" s="230"/>
      <c r="H18973" s="220"/>
      <c r="I18973" s="223"/>
    </row>
    <row r="18974" spans="1:9">
      <c r="A18974" s="230"/>
      <c r="B18974" s="230"/>
      <c r="C18974" s="231"/>
      <c r="D18974" s="223"/>
      <c r="E18974" s="227"/>
      <c r="F18974" s="230"/>
      <c r="H18974" s="220"/>
      <c r="I18974" s="223"/>
    </row>
    <row r="18975" spans="1:9">
      <c r="A18975" s="230"/>
      <c r="B18975" s="230"/>
      <c r="C18975" s="231"/>
      <c r="D18975" s="223"/>
      <c r="E18975" s="227"/>
      <c r="F18975" s="230"/>
      <c r="H18975" s="220"/>
      <c r="I18975" s="223"/>
    </row>
    <row r="18976" spans="1:9">
      <c r="A18976" s="230"/>
      <c r="B18976" s="230"/>
      <c r="C18976" s="231"/>
      <c r="D18976" s="223"/>
      <c r="E18976" s="227"/>
      <c r="F18976" s="230"/>
      <c r="H18976" s="220"/>
      <c r="I18976" s="223"/>
    </row>
    <row r="18977" spans="1:9">
      <c r="A18977" s="230"/>
      <c r="B18977" s="230"/>
      <c r="C18977" s="231"/>
      <c r="D18977" s="223"/>
      <c r="E18977" s="227"/>
      <c r="F18977" s="230"/>
      <c r="H18977" s="220"/>
      <c r="I18977" s="223"/>
    </row>
    <row r="18978" spans="1:9">
      <c r="A18978" s="230"/>
      <c r="B18978" s="230"/>
      <c r="C18978" s="231"/>
      <c r="D18978" s="223"/>
      <c r="E18978" s="227"/>
      <c r="F18978" s="230"/>
      <c r="H18978" s="220"/>
      <c r="I18978" s="223"/>
    </row>
    <row r="18979" spans="1:9">
      <c r="A18979" s="230"/>
      <c r="B18979" s="230"/>
      <c r="C18979" s="231"/>
      <c r="D18979" s="223"/>
      <c r="E18979" s="227"/>
      <c r="F18979" s="230"/>
      <c r="H18979" s="220"/>
      <c r="I18979" s="223"/>
    </row>
    <row r="18980" spans="1:9">
      <c r="A18980" s="230"/>
      <c r="B18980" s="230"/>
      <c r="C18980" s="231"/>
      <c r="D18980" s="223"/>
      <c r="E18980" s="227"/>
      <c r="F18980" s="230"/>
      <c r="H18980" s="220"/>
      <c r="I18980" s="223"/>
    </row>
    <row r="18981" spans="1:9">
      <c r="A18981" s="230"/>
      <c r="B18981" s="230"/>
      <c r="C18981" s="231"/>
      <c r="D18981" s="223"/>
      <c r="E18981" s="227"/>
      <c r="F18981" s="230"/>
      <c r="H18981" s="220"/>
      <c r="I18981" s="223"/>
    </row>
    <row r="18982" spans="1:9">
      <c r="A18982" s="230"/>
      <c r="B18982" s="230"/>
      <c r="C18982" s="231"/>
      <c r="D18982" s="223"/>
      <c r="E18982" s="227"/>
      <c r="F18982" s="230"/>
      <c r="H18982" s="220"/>
      <c r="I18982" s="223"/>
    </row>
    <row r="18983" spans="1:9">
      <c r="A18983" s="230"/>
      <c r="B18983" s="230"/>
      <c r="C18983" s="231"/>
      <c r="D18983" s="223"/>
      <c r="E18983" s="227"/>
      <c r="F18983" s="230"/>
      <c r="H18983" s="220"/>
      <c r="I18983" s="223"/>
    </row>
    <row r="18984" spans="1:9">
      <c r="A18984" s="230"/>
      <c r="B18984" s="230"/>
      <c r="C18984" s="231"/>
      <c r="D18984" s="223"/>
      <c r="E18984" s="227"/>
      <c r="F18984" s="230"/>
      <c r="H18984" s="220"/>
      <c r="I18984" s="223"/>
    </row>
    <row r="18985" spans="1:9">
      <c r="A18985" s="230"/>
      <c r="B18985" s="230"/>
      <c r="C18985" s="231"/>
      <c r="D18985" s="223"/>
      <c r="E18985" s="227"/>
      <c r="F18985" s="230"/>
      <c r="H18985" s="220"/>
      <c r="I18985" s="223"/>
    </row>
    <row r="18986" spans="1:9">
      <c r="A18986" s="230"/>
      <c r="B18986" s="230"/>
      <c r="C18986" s="231"/>
      <c r="D18986" s="223"/>
      <c r="E18986" s="227"/>
      <c r="F18986" s="230"/>
      <c r="H18986" s="220"/>
      <c r="I18986" s="223"/>
    </row>
    <row r="18987" spans="1:9">
      <c r="A18987" s="230"/>
      <c r="B18987" s="230"/>
      <c r="C18987" s="231"/>
      <c r="D18987" s="223"/>
      <c r="E18987" s="227"/>
      <c r="F18987" s="230"/>
      <c r="H18987" s="220"/>
      <c r="I18987" s="223"/>
    </row>
    <row r="18988" spans="1:9">
      <c r="A18988" s="230"/>
      <c r="B18988" s="230"/>
      <c r="C18988" s="231"/>
      <c r="D18988" s="223"/>
      <c r="E18988" s="227"/>
      <c r="F18988" s="230"/>
      <c r="H18988" s="220"/>
      <c r="I18988" s="223"/>
    </row>
    <row r="18989" spans="1:9">
      <c r="A18989" s="230"/>
      <c r="B18989" s="230"/>
      <c r="C18989" s="231"/>
      <c r="D18989" s="223"/>
      <c r="E18989" s="227"/>
      <c r="F18989" s="230"/>
      <c r="H18989" s="220"/>
      <c r="I18989" s="223"/>
    </row>
    <row r="18990" spans="1:9">
      <c r="A18990" s="230"/>
      <c r="B18990" s="230"/>
      <c r="C18990" s="231"/>
      <c r="D18990" s="223"/>
      <c r="E18990" s="227"/>
      <c r="F18990" s="230"/>
      <c r="H18990" s="220"/>
      <c r="I18990" s="223"/>
    </row>
    <row r="18991" spans="1:9">
      <c r="A18991" s="230"/>
      <c r="B18991" s="230"/>
      <c r="C18991" s="231"/>
      <c r="D18991" s="223"/>
      <c r="E18991" s="227"/>
      <c r="F18991" s="230"/>
      <c r="H18991" s="220"/>
      <c r="I18991" s="223"/>
    </row>
    <row r="18992" spans="1:9">
      <c r="A18992" s="230"/>
      <c r="B18992" s="230"/>
      <c r="C18992" s="231"/>
      <c r="D18992" s="223"/>
      <c r="E18992" s="227"/>
      <c r="F18992" s="230"/>
      <c r="H18992" s="220"/>
      <c r="I18992" s="223"/>
    </row>
    <row r="18993" spans="1:9">
      <c r="A18993" s="230"/>
      <c r="B18993" s="230"/>
      <c r="C18993" s="231"/>
      <c r="D18993" s="223"/>
      <c r="E18993" s="227"/>
      <c r="F18993" s="230"/>
      <c r="H18993" s="220"/>
      <c r="I18993" s="223"/>
    </row>
    <row r="18994" spans="1:9">
      <c r="A18994" s="230"/>
      <c r="B18994" s="230"/>
      <c r="C18994" s="231"/>
      <c r="D18994" s="223"/>
      <c r="E18994" s="227"/>
      <c r="F18994" s="230"/>
      <c r="H18994" s="220"/>
      <c r="I18994" s="223"/>
    </row>
    <row r="18995" spans="1:9">
      <c r="A18995" s="230"/>
      <c r="B18995" s="230"/>
      <c r="C18995" s="231"/>
      <c r="D18995" s="223"/>
      <c r="E18995" s="227"/>
      <c r="F18995" s="230"/>
      <c r="H18995" s="220"/>
      <c r="I18995" s="223"/>
    </row>
    <row r="18996" spans="1:9">
      <c r="A18996" s="230"/>
      <c r="B18996" s="230"/>
      <c r="C18996" s="231"/>
      <c r="D18996" s="223"/>
      <c r="E18996" s="227"/>
      <c r="F18996" s="230"/>
      <c r="H18996" s="220"/>
      <c r="I18996" s="223"/>
    </row>
    <row r="18997" spans="1:9">
      <c r="A18997" s="230"/>
      <c r="B18997" s="230"/>
      <c r="C18997" s="231"/>
      <c r="D18997" s="223"/>
      <c r="E18997" s="227"/>
      <c r="F18997" s="230"/>
      <c r="H18997" s="220"/>
      <c r="I18997" s="223"/>
    </row>
    <row r="18998" spans="1:9">
      <c r="A18998" s="230"/>
      <c r="B18998" s="230"/>
      <c r="C18998" s="231"/>
      <c r="D18998" s="223"/>
      <c r="E18998" s="227"/>
      <c r="F18998" s="230"/>
      <c r="H18998" s="220"/>
      <c r="I18998" s="223"/>
    </row>
    <row r="18999" spans="1:9">
      <c r="A18999" s="230"/>
      <c r="B18999" s="230"/>
      <c r="C18999" s="231"/>
      <c r="D18999" s="223"/>
      <c r="E18999" s="227"/>
      <c r="F18999" s="230"/>
      <c r="H18999" s="220"/>
      <c r="I18999" s="223"/>
    </row>
    <row r="19000" spans="1:9">
      <c r="A19000" s="230"/>
      <c r="B19000" s="230"/>
      <c r="C19000" s="231"/>
      <c r="D19000" s="223"/>
      <c r="E19000" s="227"/>
      <c r="F19000" s="230"/>
      <c r="H19000" s="220"/>
      <c r="I19000" s="223"/>
    </row>
    <row r="19001" spans="1:9">
      <c r="A19001" s="230"/>
      <c r="B19001" s="230"/>
      <c r="C19001" s="231"/>
      <c r="D19001" s="223"/>
      <c r="E19001" s="227"/>
      <c r="F19001" s="230"/>
      <c r="H19001" s="220"/>
      <c r="I19001" s="223"/>
    </row>
    <row r="19002" spans="1:9">
      <c r="A19002" s="230"/>
      <c r="B19002" s="230"/>
      <c r="C19002" s="231"/>
      <c r="D19002" s="223"/>
      <c r="E19002" s="227"/>
      <c r="F19002" s="230"/>
      <c r="H19002" s="220"/>
      <c r="I19002" s="223"/>
    </row>
    <row r="19003" spans="1:9">
      <c r="A19003" s="230"/>
      <c r="B19003" s="230"/>
      <c r="C19003" s="231"/>
      <c r="D19003" s="223"/>
      <c r="E19003" s="227"/>
      <c r="F19003" s="230"/>
      <c r="H19003" s="220"/>
      <c r="I19003" s="223"/>
    </row>
    <row r="19004" spans="1:9">
      <c r="A19004" s="230"/>
      <c r="B19004" s="230"/>
      <c r="C19004" s="231"/>
      <c r="D19004" s="223"/>
      <c r="E19004" s="227"/>
      <c r="F19004" s="230"/>
      <c r="H19004" s="220"/>
      <c r="I19004" s="223"/>
    </row>
    <row r="19005" spans="1:9">
      <c r="A19005" s="230"/>
      <c r="B19005" s="230"/>
      <c r="C19005" s="231"/>
      <c r="D19005" s="223"/>
      <c r="E19005" s="227"/>
      <c r="F19005" s="230"/>
      <c r="H19005" s="220"/>
      <c r="I19005" s="223"/>
    </row>
    <row r="19006" spans="1:9">
      <c r="A19006" s="230"/>
      <c r="B19006" s="230"/>
      <c r="C19006" s="231"/>
      <c r="D19006" s="223"/>
      <c r="E19006" s="227"/>
      <c r="F19006" s="230"/>
      <c r="H19006" s="220"/>
      <c r="I19006" s="223"/>
    </row>
    <row r="19007" spans="1:9">
      <c r="A19007" s="230"/>
      <c r="B19007" s="230"/>
      <c r="C19007" s="231"/>
      <c r="D19007" s="223"/>
      <c r="E19007" s="227"/>
      <c r="F19007" s="230"/>
      <c r="H19007" s="220"/>
      <c r="I19007" s="223"/>
    </row>
    <row r="19008" spans="1:9">
      <c r="A19008" s="230"/>
      <c r="B19008" s="230"/>
      <c r="C19008" s="231"/>
      <c r="D19008" s="223"/>
      <c r="E19008" s="227"/>
      <c r="F19008" s="230"/>
      <c r="H19008" s="220"/>
      <c r="I19008" s="223"/>
    </row>
    <row r="19009" spans="1:9">
      <c r="A19009" s="230"/>
      <c r="B19009" s="230"/>
      <c r="C19009" s="231"/>
      <c r="D19009" s="223"/>
      <c r="E19009" s="227"/>
      <c r="F19009" s="230"/>
      <c r="H19009" s="220"/>
      <c r="I19009" s="223"/>
    </row>
    <row r="19010" spans="1:9">
      <c r="A19010" s="230"/>
      <c r="B19010" s="230"/>
      <c r="C19010" s="231"/>
      <c r="D19010" s="223"/>
      <c r="E19010" s="227"/>
      <c r="F19010" s="230"/>
      <c r="H19010" s="220"/>
      <c r="I19010" s="223"/>
    </row>
    <row r="19011" spans="1:9">
      <c r="A19011" s="230"/>
      <c r="B19011" s="230"/>
      <c r="C19011" s="231"/>
      <c r="D19011" s="223"/>
      <c r="E19011" s="227"/>
      <c r="F19011" s="230"/>
      <c r="H19011" s="220"/>
      <c r="I19011" s="223"/>
    </row>
    <row r="19012" spans="1:9">
      <c r="A19012" s="230"/>
      <c r="B19012" s="230"/>
      <c r="C19012" s="231"/>
      <c r="D19012" s="223"/>
      <c r="E19012" s="227"/>
      <c r="F19012" s="230"/>
      <c r="H19012" s="220"/>
      <c r="I19012" s="223"/>
    </row>
    <row r="19013" spans="1:9">
      <c r="A19013" s="230"/>
      <c r="B19013" s="230"/>
      <c r="C19013" s="231"/>
      <c r="D19013" s="223"/>
      <c r="E19013" s="227"/>
      <c r="F19013" s="230"/>
      <c r="H19013" s="220"/>
      <c r="I19013" s="223"/>
    </row>
    <row r="19014" spans="1:9">
      <c r="A19014" s="230"/>
      <c r="B19014" s="230"/>
      <c r="C19014" s="231"/>
      <c r="D19014" s="223"/>
      <c r="E19014" s="227"/>
      <c r="F19014" s="230"/>
      <c r="H19014" s="220"/>
      <c r="I19014" s="223"/>
    </row>
    <row r="19015" spans="1:9">
      <c r="A19015" s="230"/>
      <c r="B19015" s="230"/>
      <c r="C19015" s="231"/>
      <c r="D19015" s="223"/>
      <c r="E19015" s="227"/>
      <c r="F19015" s="230"/>
      <c r="H19015" s="220"/>
      <c r="I19015" s="223"/>
    </row>
    <row r="19016" spans="1:9">
      <c r="A19016" s="230"/>
      <c r="B19016" s="230"/>
      <c r="C19016" s="231"/>
      <c r="D19016" s="223"/>
      <c r="E19016" s="227"/>
      <c r="F19016" s="230"/>
      <c r="H19016" s="220"/>
      <c r="I19016" s="223"/>
    </row>
    <row r="19017" spans="1:9">
      <c r="A19017" s="230"/>
      <c r="B19017" s="230"/>
      <c r="C19017" s="231"/>
      <c r="D19017" s="223"/>
      <c r="E19017" s="227"/>
      <c r="F19017" s="230"/>
      <c r="H19017" s="220"/>
      <c r="I19017" s="223"/>
    </row>
    <row r="19018" spans="1:9">
      <c r="A19018" s="230"/>
      <c r="B19018" s="230"/>
      <c r="C19018" s="231"/>
      <c r="D19018" s="223"/>
      <c r="E19018" s="227"/>
      <c r="F19018" s="230"/>
      <c r="H19018" s="220"/>
      <c r="I19018" s="223"/>
    </row>
    <row r="19019" spans="1:9">
      <c r="A19019" s="230"/>
      <c r="B19019" s="230"/>
      <c r="C19019" s="231"/>
      <c r="D19019" s="223"/>
      <c r="E19019" s="227"/>
      <c r="F19019" s="230"/>
      <c r="H19019" s="220"/>
      <c r="I19019" s="223"/>
    </row>
    <row r="19020" spans="1:9">
      <c r="A19020" s="230"/>
      <c r="B19020" s="230"/>
      <c r="C19020" s="231"/>
      <c r="D19020" s="223"/>
      <c r="E19020" s="227"/>
      <c r="F19020" s="230"/>
      <c r="H19020" s="220"/>
      <c r="I19020" s="223"/>
    </row>
    <row r="19021" spans="1:9">
      <c r="A19021" s="230"/>
      <c r="B19021" s="230"/>
      <c r="C19021" s="231"/>
      <c r="D19021" s="223"/>
      <c r="E19021" s="227"/>
      <c r="F19021" s="230"/>
      <c r="H19021" s="220"/>
      <c r="I19021" s="223"/>
    </row>
    <row r="19022" spans="1:9">
      <c r="A19022" s="230"/>
      <c r="B19022" s="230"/>
      <c r="C19022" s="231"/>
      <c r="D19022" s="223"/>
      <c r="E19022" s="227"/>
      <c r="F19022" s="230"/>
      <c r="H19022" s="220"/>
      <c r="I19022" s="223"/>
    </row>
    <row r="19023" spans="1:9">
      <c r="A19023" s="230"/>
      <c r="B19023" s="230"/>
      <c r="C19023" s="231"/>
      <c r="D19023" s="223"/>
      <c r="E19023" s="227"/>
      <c r="F19023" s="230"/>
      <c r="H19023" s="220"/>
      <c r="I19023" s="223"/>
    </row>
    <row r="19024" spans="1:9">
      <c r="A19024" s="230"/>
      <c r="B19024" s="230"/>
      <c r="C19024" s="231"/>
      <c r="D19024" s="223"/>
      <c r="E19024" s="227"/>
      <c r="F19024" s="230"/>
      <c r="H19024" s="220"/>
      <c r="I19024" s="223"/>
    </row>
    <row r="19025" spans="1:9">
      <c r="A19025" s="230"/>
      <c r="B19025" s="230"/>
      <c r="C19025" s="231"/>
      <c r="D19025" s="223"/>
      <c r="E19025" s="227"/>
      <c r="F19025" s="230"/>
      <c r="H19025" s="220"/>
      <c r="I19025" s="223"/>
    </row>
    <row r="19026" spans="1:9">
      <c r="A19026" s="230"/>
      <c r="B19026" s="230"/>
      <c r="C19026" s="231"/>
      <c r="D19026" s="223"/>
      <c r="E19026" s="227"/>
      <c r="F19026" s="230"/>
      <c r="H19026" s="220"/>
      <c r="I19026" s="223"/>
    </row>
    <row r="19027" spans="1:9">
      <c r="A19027" s="230"/>
      <c r="B19027" s="230"/>
      <c r="C19027" s="231"/>
      <c r="D19027" s="223"/>
      <c r="E19027" s="227"/>
      <c r="F19027" s="230"/>
      <c r="H19027" s="220"/>
      <c r="I19027" s="223"/>
    </row>
    <row r="19028" spans="1:9">
      <c r="A19028" s="230"/>
      <c r="B19028" s="230"/>
      <c r="C19028" s="231"/>
      <c r="D19028" s="223"/>
      <c r="E19028" s="227"/>
      <c r="F19028" s="230"/>
      <c r="H19028" s="220"/>
      <c r="I19028" s="223"/>
    </row>
    <row r="19029" spans="1:9">
      <c r="A19029" s="230"/>
      <c r="B19029" s="230"/>
      <c r="C19029" s="231"/>
      <c r="D19029" s="223"/>
      <c r="E19029" s="227"/>
      <c r="F19029" s="230"/>
      <c r="H19029" s="220"/>
      <c r="I19029" s="223"/>
    </row>
    <row r="19030" spans="1:9">
      <c r="A19030" s="230"/>
      <c r="B19030" s="230"/>
      <c r="C19030" s="231"/>
      <c r="D19030" s="223"/>
      <c r="E19030" s="227"/>
      <c r="F19030" s="230"/>
      <c r="H19030" s="220"/>
      <c r="I19030" s="223"/>
    </row>
    <row r="19031" spans="1:9">
      <c r="A19031" s="230"/>
      <c r="B19031" s="230"/>
      <c r="C19031" s="231"/>
      <c r="D19031" s="223"/>
      <c r="E19031" s="227"/>
      <c r="F19031" s="230"/>
      <c r="H19031" s="220"/>
      <c r="I19031" s="223"/>
    </row>
    <row r="19032" spans="1:9">
      <c r="A19032" s="230"/>
      <c r="B19032" s="230"/>
      <c r="C19032" s="231"/>
      <c r="D19032" s="223"/>
      <c r="E19032" s="227"/>
      <c r="F19032" s="230"/>
      <c r="H19032" s="220"/>
      <c r="I19032" s="223"/>
    </row>
    <row r="19033" spans="1:9">
      <c r="A19033" s="230"/>
      <c r="B19033" s="230"/>
      <c r="C19033" s="231"/>
      <c r="D19033" s="223"/>
      <c r="E19033" s="227"/>
      <c r="F19033" s="230"/>
      <c r="H19033" s="220"/>
      <c r="I19033" s="223"/>
    </row>
    <row r="19034" spans="1:9">
      <c r="A19034" s="230"/>
      <c r="B19034" s="230"/>
      <c r="C19034" s="231"/>
      <c r="D19034" s="223"/>
      <c r="E19034" s="227"/>
      <c r="F19034" s="230"/>
      <c r="H19034" s="220"/>
      <c r="I19034" s="223"/>
    </row>
    <row r="19035" spans="1:9">
      <c r="A19035" s="230"/>
      <c r="B19035" s="230"/>
      <c r="C19035" s="231"/>
      <c r="D19035" s="223"/>
      <c r="E19035" s="227"/>
      <c r="F19035" s="230"/>
      <c r="H19035" s="220"/>
      <c r="I19035" s="223"/>
    </row>
    <row r="19036" spans="1:9">
      <c r="A19036" s="230"/>
      <c r="B19036" s="230"/>
      <c r="C19036" s="231"/>
      <c r="D19036" s="223"/>
      <c r="E19036" s="227"/>
      <c r="F19036" s="230"/>
      <c r="H19036" s="220"/>
      <c r="I19036" s="223"/>
    </row>
    <row r="19037" spans="1:9">
      <c r="A19037" s="230"/>
      <c r="B19037" s="230"/>
      <c r="C19037" s="231"/>
      <c r="D19037" s="223"/>
      <c r="E19037" s="227"/>
      <c r="F19037" s="230"/>
      <c r="H19037" s="220"/>
      <c r="I19037" s="223"/>
    </row>
    <row r="19038" spans="1:9">
      <c r="A19038" s="230"/>
      <c r="B19038" s="230"/>
      <c r="C19038" s="231"/>
      <c r="D19038" s="223"/>
      <c r="E19038" s="227"/>
      <c r="F19038" s="230"/>
      <c r="H19038" s="220"/>
      <c r="I19038" s="223"/>
    </row>
    <row r="19039" spans="1:9">
      <c r="A19039" s="230"/>
      <c r="B19039" s="230"/>
      <c r="C19039" s="231"/>
      <c r="D19039" s="223"/>
      <c r="E19039" s="227"/>
      <c r="F19039" s="230"/>
      <c r="H19039" s="220"/>
      <c r="I19039" s="223"/>
    </row>
    <row r="19040" spans="1:9">
      <c r="A19040" s="230"/>
      <c r="B19040" s="230"/>
      <c r="C19040" s="231"/>
      <c r="D19040" s="223"/>
      <c r="E19040" s="227"/>
      <c r="F19040" s="230"/>
      <c r="H19040" s="220"/>
      <c r="I19040" s="223"/>
    </row>
    <row r="19041" spans="1:9">
      <c r="A19041" s="230"/>
      <c r="B19041" s="230"/>
      <c r="C19041" s="231"/>
      <c r="D19041" s="223"/>
      <c r="E19041" s="227"/>
      <c r="F19041" s="230"/>
      <c r="H19041" s="220"/>
      <c r="I19041" s="223"/>
    </row>
    <row r="19042" spans="1:9">
      <c r="A19042" s="230"/>
      <c r="B19042" s="230"/>
      <c r="C19042" s="231"/>
      <c r="D19042" s="223"/>
      <c r="E19042" s="227"/>
      <c r="F19042" s="230"/>
      <c r="H19042" s="220"/>
      <c r="I19042" s="223"/>
    </row>
    <row r="19043" spans="1:9">
      <c r="A19043" s="230"/>
      <c r="B19043" s="230"/>
      <c r="C19043" s="231"/>
      <c r="D19043" s="223"/>
      <c r="E19043" s="227"/>
      <c r="F19043" s="230"/>
      <c r="H19043" s="220"/>
      <c r="I19043" s="223"/>
    </row>
    <row r="19044" spans="1:9">
      <c r="A19044" s="230"/>
      <c r="B19044" s="230"/>
      <c r="C19044" s="231"/>
      <c r="D19044" s="223"/>
      <c r="E19044" s="227"/>
      <c r="F19044" s="230"/>
      <c r="H19044" s="220"/>
      <c r="I19044" s="223"/>
    </row>
    <row r="19045" spans="1:9">
      <c r="A19045" s="230"/>
      <c r="B19045" s="230"/>
      <c r="C19045" s="231"/>
      <c r="D19045" s="223"/>
      <c r="E19045" s="227"/>
      <c r="F19045" s="230"/>
      <c r="H19045" s="220"/>
      <c r="I19045" s="223"/>
    </row>
    <row r="19046" spans="1:9">
      <c r="A19046" s="230"/>
      <c r="B19046" s="230"/>
      <c r="C19046" s="231"/>
      <c r="D19046" s="223"/>
      <c r="E19046" s="227"/>
      <c r="F19046" s="230"/>
      <c r="H19046" s="220"/>
      <c r="I19046" s="223"/>
    </row>
    <row r="19047" spans="1:9">
      <c r="A19047" s="230"/>
      <c r="B19047" s="230"/>
      <c r="C19047" s="231"/>
      <c r="D19047" s="223"/>
      <c r="E19047" s="227"/>
      <c r="F19047" s="230"/>
      <c r="H19047" s="220"/>
      <c r="I19047" s="223"/>
    </row>
    <row r="19048" spans="1:9">
      <c r="A19048" s="230"/>
      <c r="B19048" s="230"/>
      <c r="C19048" s="231"/>
      <c r="D19048" s="223"/>
      <c r="E19048" s="227"/>
      <c r="F19048" s="230"/>
      <c r="H19048" s="220"/>
      <c r="I19048" s="223"/>
    </row>
    <row r="19049" spans="1:9">
      <c r="A19049" s="230"/>
      <c r="B19049" s="230"/>
      <c r="C19049" s="231"/>
      <c r="D19049" s="223"/>
      <c r="E19049" s="227"/>
      <c r="F19049" s="230"/>
      <c r="H19049" s="220"/>
      <c r="I19049" s="223"/>
    </row>
    <row r="19050" spans="1:9">
      <c r="A19050" s="230"/>
      <c r="B19050" s="230"/>
      <c r="C19050" s="231"/>
      <c r="D19050" s="223"/>
      <c r="E19050" s="227"/>
      <c r="F19050" s="230"/>
      <c r="H19050" s="220"/>
      <c r="I19050" s="223"/>
    </row>
    <row r="19051" spans="1:9">
      <c r="A19051" s="230"/>
      <c r="B19051" s="230"/>
      <c r="C19051" s="231"/>
      <c r="D19051" s="223"/>
      <c r="E19051" s="227"/>
      <c r="F19051" s="230"/>
      <c r="H19051" s="220"/>
      <c r="I19051" s="223"/>
    </row>
    <row r="19052" spans="1:9">
      <c r="A19052" s="230"/>
      <c r="B19052" s="230"/>
      <c r="C19052" s="231"/>
      <c r="D19052" s="223"/>
      <c r="E19052" s="227"/>
      <c r="F19052" s="230"/>
      <c r="H19052" s="220"/>
      <c r="I19052" s="223"/>
    </row>
    <row r="19053" spans="1:9">
      <c r="A19053" s="230"/>
      <c r="B19053" s="230"/>
      <c r="C19053" s="231"/>
      <c r="D19053" s="223"/>
      <c r="E19053" s="227"/>
      <c r="F19053" s="230"/>
      <c r="H19053" s="220"/>
      <c r="I19053" s="223"/>
    </row>
    <row r="19054" spans="1:9">
      <c r="A19054" s="230"/>
      <c r="B19054" s="230"/>
      <c r="C19054" s="231"/>
      <c r="D19054" s="223"/>
      <c r="E19054" s="227"/>
      <c r="F19054" s="230"/>
      <c r="H19054" s="220"/>
      <c r="I19054" s="223"/>
    </row>
    <row r="19055" spans="1:9">
      <c r="A19055" s="230"/>
      <c r="B19055" s="230"/>
      <c r="C19055" s="231"/>
      <c r="D19055" s="223"/>
      <c r="E19055" s="227"/>
      <c r="F19055" s="230"/>
      <c r="H19055" s="220"/>
      <c r="I19055" s="223"/>
    </row>
    <row r="19056" spans="1:9">
      <c r="A19056" s="230"/>
      <c r="B19056" s="230"/>
      <c r="C19056" s="231"/>
      <c r="D19056" s="223"/>
      <c r="E19056" s="227"/>
      <c r="F19056" s="230"/>
      <c r="H19056" s="220"/>
      <c r="I19056" s="223"/>
    </row>
    <row r="19057" spans="1:9">
      <c r="A19057" s="230"/>
      <c r="B19057" s="230"/>
      <c r="C19057" s="231"/>
      <c r="D19057" s="223"/>
      <c r="E19057" s="227"/>
      <c r="F19057" s="230"/>
      <c r="H19057" s="220"/>
      <c r="I19057" s="223"/>
    </row>
    <row r="19058" spans="1:9">
      <c r="A19058" s="230"/>
      <c r="B19058" s="230"/>
      <c r="C19058" s="231"/>
      <c r="D19058" s="223"/>
      <c r="E19058" s="227"/>
      <c r="F19058" s="230"/>
      <c r="H19058" s="220"/>
      <c r="I19058" s="223"/>
    </row>
    <row r="19059" spans="1:9">
      <c r="A19059" s="230"/>
      <c r="B19059" s="230"/>
      <c r="C19059" s="231"/>
      <c r="D19059" s="223"/>
      <c r="E19059" s="227"/>
      <c r="F19059" s="230"/>
      <c r="H19059" s="220"/>
      <c r="I19059" s="223"/>
    </row>
    <row r="19060" spans="1:9">
      <c r="A19060" s="230"/>
      <c r="B19060" s="230"/>
      <c r="C19060" s="231"/>
      <c r="D19060" s="223"/>
      <c r="E19060" s="227"/>
      <c r="F19060" s="230"/>
      <c r="H19060" s="220"/>
      <c r="I19060" s="223"/>
    </row>
    <row r="19061" spans="1:9">
      <c r="A19061" s="230"/>
      <c r="B19061" s="230"/>
      <c r="C19061" s="231"/>
      <c r="D19061" s="223"/>
      <c r="E19061" s="227"/>
      <c r="F19061" s="230"/>
      <c r="H19061" s="220"/>
      <c r="I19061" s="223"/>
    </row>
    <row r="19062" spans="1:9">
      <c r="A19062" s="230"/>
      <c r="B19062" s="230"/>
      <c r="C19062" s="231"/>
      <c r="D19062" s="223"/>
      <c r="E19062" s="227"/>
      <c r="F19062" s="230"/>
      <c r="H19062" s="220"/>
      <c r="I19062" s="223"/>
    </row>
    <row r="19063" spans="1:9">
      <c r="A19063" s="230"/>
      <c r="B19063" s="230"/>
      <c r="C19063" s="231"/>
      <c r="D19063" s="223"/>
      <c r="E19063" s="227"/>
      <c r="F19063" s="230"/>
      <c r="H19063" s="220"/>
      <c r="I19063" s="223"/>
    </row>
    <row r="19064" spans="1:9">
      <c r="A19064" s="230"/>
      <c r="B19064" s="230"/>
      <c r="C19064" s="231"/>
      <c r="D19064" s="223"/>
      <c r="E19064" s="227"/>
      <c r="F19064" s="230"/>
      <c r="H19064" s="220"/>
      <c r="I19064" s="223"/>
    </row>
    <row r="19065" spans="1:9">
      <c r="A19065" s="230"/>
      <c r="B19065" s="230"/>
      <c r="C19065" s="231"/>
      <c r="D19065" s="223"/>
      <c r="E19065" s="227"/>
      <c r="F19065" s="230"/>
      <c r="H19065" s="220"/>
      <c r="I19065" s="223"/>
    </row>
    <row r="19066" spans="1:9">
      <c r="A19066" s="230"/>
      <c r="B19066" s="230"/>
      <c r="C19066" s="231"/>
      <c r="D19066" s="223"/>
      <c r="E19066" s="227"/>
      <c r="F19066" s="230"/>
      <c r="H19066" s="220"/>
      <c r="I19066" s="223"/>
    </row>
    <row r="19067" spans="1:9">
      <c r="A19067" s="230"/>
      <c r="B19067" s="230"/>
      <c r="C19067" s="231"/>
      <c r="D19067" s="223"/>
      <c r="E19067" s="227"/>
      <c r="F19067" s="230"/>
      <c r="H19067" s="220"/>
      <c r="I19067" s="223"/>
    </row>
    <row r="19068" spans="1:9">
      <c r="A19068" s="230"/>
      <c r="B19068" s="230"/>
      <c r="C19068" s="231"/>
      <c r="D19068" s="223"/>
      <c r="E19068" s="227"/>
      <c r="F19068" s="230"/>
      <c r="H19068" s="220"/>
      <c r="I19068" s="223"/>
    </row>
    <row r="19069" spans="1:9">
      <c r="A19069" s="230"/>
      <c r="B19069" s="230"/>
      <c r="C19069" s="231"/>
      <c r="D19069" s="223"/>
      <c r="E19069" s="227"/>
      <c r="F19069" s="230"/>
      <c r="H19069" s="220"/>
      <c r="I19069" s="223"/>
    </row>
    <row r="19070" spans="1:9">
      <c r="A19070" s="230"/>
      <c r="B19070" s="230"/>
      <c r="C19070" s="231"/>
      <c r="D19070" s="223"/>
      <c r="E19070" s="227"/>
      <c r="F19070" s="230"/>
      <c r="H19070" s="220"/>
      <c r="I19070" s="223"/>
    </row>
    <row r="19071" spans="1:9">
      <c r="A19071" s="230"/>
      <c r="B19071" s="230"/>
      <c r="C19071" s="231"/>
      <c r="D19071" s="223"/>
      <c r="E19071" s="227"/>
      <c r="F19071" s="230"/>
      <c r="H19071" s="220"/>
      <c r="I19071" s="223"/>
    </row>
    <row r="19072" spans="1:9">
      <c r="A19072" s="230"/>
      <c r="B19072" s="230"/>
      <c r="C19072" s="231"/>
      <c r="D19072" s="223"/>
      <c r="E19072" s="227"/>
      <c r="F19072" s="230"/>
      <c r="H19072" s="220"/>
      <c r="I19072" s="223"/>
    </row>
    <row r="19073" spans="1:9">
      <c r="A19073" s="230"/>
      <c r="B19073" s="230"/>
      <c r="C19073" s="231"/>
      <c r="D19073" s="223"/>
      <c r="E19073" s="227"/>
      <c r="F19073" s="230"/>
      <c r="H19073" s="220"/>
      <c r="I19073" s="223"/>
    </row>
    <row r="19074" spans="1:9">
      <c r="A19074" s="230"/>
      <c r="B19074" s="230"/>
      <c r="C19074" s="231"/>
      <c r="D19074" s="223"/>
      <c r="E19074" s="227"/>
      <c r="F19074" s="230"/>
      <c r="H19074" s="220"/>
      <c r="I19074" s="223"/>
    </row>
    <row r="19075" spans="1:9">
      <c r="A19075" s="230"/>
      <c r="B19075" s="230"/>
      <c r="C19075" s="231"/>
      <c r="D19075" s="223"/>
      <c r="E19075" s="227"/>
      <c r="F19075" s="230"/>
      <c r="H19075" s="220"/>
      <c r="I19075" s="223"/>
    </row>
    <row r="19076" spans="1:9">
      <c r="A19076" s="230"/>
      <c r="B19076" s="230"/>
      <c r="C19076" s="231"/>
      <c r="D19076" s="223"/>
      <c r="E19076" s="227"/>
      <c r="F19076" s="230"/>
      <c r="H19076" s="220"/>
      <c r="I19076" s="223"/>
    </row>
    <row r="19077" spans="1:9">
      <c r="A19077" s="230"/>
      <c r="B19077" s="230"/>
      <c r="C19077" s="231"/>
      <c r="D19077" s="223"/>
      <c r="E19077" s="227"/>
      <c r="F19077" s="230"/>
      <c r="H19077" s="220"/>
      <c r="I19077" s="223"/>
    </row>
    <row r="19078" spans="1:9">
      <c r="A19078" s="230"/>
      <c r="B19078" s="230"/>
      <c r="C19078" s="231"/>
      <c r="D19078" s="223"/>
      <c r="E19078" s="227"/>
      <c r="F19078" s="230"/>
      <c r="H19078" s="220"/>
      <c r="I19078" s="223"/>
    </row>
    <row r="19079" spans="1:9">
      <c r="A19079" s="230"/>
      <c r="B19079" s="230"/>
      <c r="C19079" s="231"/>
      <c r="D19079" s="223"/>
      <c r="E19079" s="227"/>
      <c r="F19079" s="230"/>
      <c r="H19079" s="220"/>
      <c r="I19079" s="223"/>
    </row>
    <row r="19080" spans="1:9">
      <c r="A19080" s="230"/>
      <c r="B19080" s="230"/>
      <c r="C19080" s="231"/>
      <c r="D19080" s="223"/>
      <c r="E19080" s="227"/>
      <c r="F19080" s="230"/>
      <c r="H19080" s="220"/>
      <c r="I19080" s="223"/>
    </row>
    <row r="19081" spans="1:9">
      <c r="A19081" s="230"/>
      <c r="B19081" s="230"/>
      <c r="C19081" s="231"/>
      <c r="D19081" s="223"/>
      <c r="E19081" s="227"/>
      <c r="F19081" s="230"/>
      <c r="H19081" s="220"/>
      <c r="I19081" s="223"/>
    </row>
    <row r="19082" spans="1:9">
      <c r="A19082" s="230"/>
      <c r="B19082" s="230"/>
      <c r="C19082" s="231"/>
      <c r="D19082" s="223"/>
      <c r="E19082" s="227"/>
      <c r="F19082" s="230"/>
      <c r="H19082" s="220"/>
      <c r="I19082" s="223"/>
    </row>
    <row r="19083" spans="1:9">
      <c r="A19083" s="230"/>
      <c r="B19083" s="230"/>
      <c r="C19083" s="231"/>
      <c r="D19083" s="223"/>
      <c r="E19083" s="227"/>
      <c r="F19083" s="230"/>
      <c r="H19083" s="220"/>
      <c r="I19083" s="223"/>
    </row>
    <row r="19084" spans="1:9">
      <c r="A19084" s="230"/>
      <c r="B19084" s="230"/>
      <c r="C19084" s="231"/>
      <c r="D19084" s="223"/>
      <c r="E19084" s="227"/>
      <c r="F19084" s="230"/>
      <c r="H19084" s="220"/>
      <c r="I19084" s="223"/>
    </row>
    <row r="19085" spans="1:9">
      <c r="A19085" s="230"/>
      <c r="B19085" s="230"/>
      <c r="C19085" s="231"/>
      <c r="D19085" s="223"/>
      <c r="E19085" s="227"/>
      <c r="F19085" s="230"/>
      <c r="H19085" s="220"/>
      <c r="I19085" s="223"/>
    </row>
    <row r="19086" spans="1:9">
      <c r="A19086" s="230"/>
      <c r="B19086" s="230"/>
      <c r="C19086" s="231"/>
      <c r="D19086" s="223"/>
      <c r="E19086" s="227"/>
      <c r="F19086" s="230"/>
      <c r="H19086" s="220"/>
      <c r="I19086" s="223"/>
    </row>
    <row r="19087" spans="1:9">
      <c r="A19087" s="230"/>
      <c r="B19087" s="230"/>
      <c r="C19087" s="231"/>
      <c r="D19087" s="223"/>
      <c r="E19087" s="227"/>
      <c r="F19087" s="230"/>
      <c r="H19087" s="220"/>
      <c r="I19087" s="223"/>
    </row>
    <row r="19088" spans="1:9">
      <c r="A19088" s="230"/>
      <c r="B19088" s="230"/>
      <c r="C19088" s="231"/>
      <c r="D19088" s="223"/>
      <c r="E19088" s="227"/>
      <c r="F19088" s="230"/>
      <c r="H19088" s="220"/>
      <c r="I19088" s="223"/>
    </row>
    <row r="19089" spans="1:9">
      <c r="A19089" s="230"/>
      <c r="B19089" s="230"/>
      <c r="C19089" s="231"/>
      <c r="D19089" s="223"/>
      <c r="E19089" s="227"/>
      <c r="F19089" s="230"/>
      <c r="H19089" s="220"/>
      <c r="I19089" s="223"/>
    </row>
    <row r="19090" spans="1:9">
      <c r="A19090" s="230"/>
      <c r="B19090" s="230"/>
      <c r="C19090" s="231"/>
      <c r="D19090" s="223"/>
      <c r="E19090" s="227"/>
      <c r="F19090" s="230"/>
      <c r="H19090" s="220"/>
      <c r="I19090" s="223"/>
    </row>
    <row r="19091" spans="1:9">
      <c r="A19091" s="230"/>
      <c r="B19091" s="230"/>
      <c r="C19091" s="231"/>
      <c r="D19091" s="223"/>
      <c r="E19091" s="227"/>
      <c r="F19091" s="230"/>
      <c r="H19091" s="220"/>
      <c r="I19091" s="223"/>
    </row>
    <row r="19092" spans="1:9">
      <c r="A19092" s="230"/>
      <c r="B19092" s="230"/>
      <c r="C19092" s="231"/>
      <c r="D19092" s="223"/>
      <c r="E19092" s="227"/>
      <c r="F19092" s="230"/>
      <c r="H19092" s="220"/>
      <c r="I19092" s="223"/>
    </row>
    <row r="19093" spans="1:9">
      <c r="A19093" s="230"/>
      <c r="B19093" s="230"/>
      <c r="C19093" s="231"/>
      <c r="D19093" s="223"/>
      <c r="E19093" s="227"/>
      <c r="F19093" s="230"/>
      <c r="H19093" s="220"/>
      <c r="I19093" s="223"/>
    </row>
    <row r="19094" spans="1:9">
      <c r="A19094" s="230"/>
      <c r="B19094" s="230"/>
      <c r="C19094" s="231"/>
      <c r="D19094" s="223"/>
      <c r="E19094" s="227"/>
      <c r="F19094" s="230"/>
      <c r="H19094" s="220"/>
      <c r="I19094" s="223"/>
    </row>
    <row r="19095" spans="1:9">
      <c r="A19095" s="230"/>
      <c r="B19095" s="230"/>
      <c r="C19095" s="231"/>
      <c r="D19095" s="223"/>
      <c r="E19095" s="227"/>
      <c r="F19095" s="230"/>
      <c r="H19095" s="220"/>
      <c r="I19095" s="223"/>
    </row>
    <row r="19096" spans="1:9">
      <c r="A19096" s="230"/>
      <c r="B19096" s="230"/>
      <c r="C19096" s="231"/>
      <c r="D19096" s="223"/>
      <c r="E19096" s="227"/>
      <c r="F19096" s="230"/>
      <c r="H19096" s="220"/>
      <c r="I19096" s="223"/>
    </row>
    <row r="19097" spans="1:9">
      <c r="A19097" s="230"/>
      <c r="B19097" s="230"/>
      <c r="C19097" s="231"/>
      <c r="D19097" s="223"/>
      <c r="E19097" s="227"/>
      <c r="F19097" s="230"/>
      <c r="H19097" s="220"/>
      <c r="I19097" s="223"/>
    </row>
    <row r="19098" spans="1:9">
      <c r="A19098" s="230"/>
      <c r="B19098" s="230"/>
      <c r="C19098" s="231"/>
      <c r="D19098" s="223"/>
      <c r="E19098" s="227"/>
      <c r="F19098" s="230"/>
      <c r="H19098" s="220"/>
      <c r="I19098" s="223"/>
    </row>
    <row r="19099" spans="1:9">
      <c r="A19099" s="230"/>
      <c r="B19099" s="230"/>
      <c r="C19099" s="231"/>
      <c r="D19099" s="223"/>
      <c r="E19099" s="227"/>
      <c r="F19099" s="230"/>
      <c r="H19099" s="220"/>
      <c r="I19099" s="223"/>
    </row>
    <row r="19100" spans="1:9">
      <c r="A19100" s="230"/>
      <c r="B19100" s="230"/>
      <c r="C19100" s="231"/>
      <c r="D19100" s="223"/>
      <c r="E19100" s="227"/>
      <c r="F19100" s="230"/>
      <c r="H19100" s="220"/>
      <c r="I19100" s="223"/>
    </row>
    <row r="19101" spans="1:9">
      <c r="A19101" s="230"/>
      <c r="B19101" s="230"/>
      <c r="C19101" s="231"/>
      <c r="D19101" s="223"/>
      <c r="E19101" s="227"/>
      <c r="F19101" s="230"/>
      <c r="H19101" s="220"/>
      <c r="I19101" s="223"/>
    </row>
    <row r="19102" spans="1:9">
      <c r="A19102" s="230"/>
      <c r="B19102" s="230"/>
      <c r="C19102" s="231"/>
      <c r="D19102" s="223"/>
      <c r="E19102" s="227"/>
      <c r="F19102" s="230"/>
      <c r="H19102" s="220"/>
      <c r="I19102" s="223"/>
    </row>
    <row r="19103" spans="1:9">
      <c r="A19103" s="230"/>
      <c r="B19103" s="230"/>
      <c r="C19103" s="231"/>
      <c r="D19103" s="223"/>
      <c r="E19103" s="227"/>
      <c r="F19103" s="230"/>
      <c r="H19103" s="220"/>
      <c r="I19103" s="223"/>
    </row>
    <row r="19104" spans="1:9">
      <c r="A19104" s="230"/>
      <c r="B19104" s="230"/>
      <c r="C19104" s="231"/>
      <c r="D19104" s="223"/>
      <c r="E19104" s="227"/>
      <c r="F19104" s="230"/>
      <c r="H19104" s="220"/>
      <c r="I19104" s="223"/>
    </row>
    <row r="19105" spans="1:9">
      <c r="A19105" s="230"/>
      <c r="B19105" s="230"/>
      <c r="C19105" s="231"/>
      <c r="D19105" s="223"/>
      <c r="E19105" s="227"/>
      <c r="F19105" s="230"/>
      <c r="H19105" s="220"/>
      <c r="I19105" s="223"/>
    </row>
    <row r="19106" spans="1:9">
      <c r="A19106" s="230"/>
      <c r="B19106" s="230"/>
      <c r="C19106" s="231"/>
      <c r="D19106" s="223"/>
      <c r="E19106" s="227"/>
      <c r="F19106" s="230"/>
      <c r="H19106" s="220"/>
      <c r="I19106" s="223"/>
    </row>
    <row r="19107" spans="1:9">
      <c r="A19107" s="230"/>
      <c r="B19107" s="230"/>
      <c r="C19107" s="231"/>
      <c r="D19107" s="223"/>
      <c r="E19107" s="227"/>
      <c r="F19107" s="230"/>
      <c r="H19107" s="220"/>
      <c r="I19107" s="223"/>
    </row>
    <row r="19108" spans="1:9">
      <c r="A19108" s="230"/>
      <c r="B19108" s="230"/>
      <c r="C19108" s="231"/>
      <c r="D19108" s="223"/>
      <c r="E19108" s="227"/>
      <c r="F19108" s="230"/>
      <c r="H19108" s="220"/>
      <c r="I19108" s="223"/>
    </row>
    <row r="19109" spans="1:9">
      <c r="A19109" s="230"/>
      <c r="B19109" s="230"/>
      <c r="C19109" s="231"/>
      <c r="D19109" s="223"/>
      <c r="E19109" s="227"/>
      <c r="F19109" s="230"/>
      <c r="H19109" s="220"/>
      <c r="I19109" s="223"/>
    </row>
    <row r="19110" spans="1:9">
      <c r="A19110" s="230"/>
      <c r="B19110" s="230"/>
      <c r="C19110" s="231"/>
      <c r="D19110" s="223"/>
      <c r="E19110" s="227"/>
      <c r="F19110" s="230"/>
      <c r="H19110" s="220"/>
      <c r="I19110" s="223"/>
    </row>
    <row r="19111" spans="1:9">
      <c r="A19111" s="230"/>
      <c r="B19111" s="230"/>
      <c r="C19111" s="231"/>
      <c r="D19111" s="223"/>
      <c r="E19111" s="227"/>
      <c r="F19111" s="230"/>
      <c r="H19111" s="220"/>
      <c r="I19111" s="223"/>
    </row>
    <row r="19112" spans="1:9">
      <c r="A19112" s="230"/>
      <c r="B19112" s="230"/>
      <c r="C19112" s="231"/>
      <c r="D19112" s="223"/>
      <c r="E19112" s="227"/>
      <c r="F19112" s="230"/>
      <c r="H19112" s="220"/>
      <c r="I19112" s="223"/>
    </row>
    <row r="19113" spans="1:9">
      <c r="A19113" s="230"/>
      <c r="B19113" s="230"/>
      <c r="C19113" s="231"/>
      <c r="D19113" s="223"/>
      <c r="E19113" s="227"/>
      <c r="F19113" s="230"/>
      <c r="H19113" s="220"/>
      <c r="I19113" s="223"/>
    </row>
    <row r="19114" spans="1:9">
      <c r="A19114" s="230"/>
      <c r="B19114" s="230"/>
      <c r="C19114" s="231"/>
      <c r="D19114" s="223"/>
      <c r="E19114" s="227"/>
      <c r="F19114" s="230"/>
      <c r="H19114" s="220"/>
      <c r="I19114" s="223"/>
    </row>
    <row r="19115" spans="1:9">
      <c r="A19115" s="230"/>
      <c r="B19115" s="230"/>
      <c r="C19115" s="231"/>
      <c r="D19115" s="223"/>
      <c r="E19115" s="227"/>
      <c r="F19115" s="230"/>
      <c r="H19115" s="220"/>
      <c r="I19115" s="223"/>
    </row>
    <row r="19116" spans="1:9">
      <c r="A19116" s="230"/>
      <c r="B19116" s="230"/>
      <c r="C19116" s="231"/>
      <c r="D19116" s="223"/>
      <c r="E19116" s="227"/>
      <c r="F19116" s="230"/>
      <c r="H19116" s="220"/>
      <c r="I19116" s="223"/>
    </row>
    <row r="19117" spans="1:9">
      <c r="A19117" s="230"/>
      <c r="B19117" s="230"/>
      <c r="C19117" s="231"/>
      <c r="D19117" s="223"/>
      <c r="E19117" s="227"/>
      <c r="F19117" s="230"/>
      <c r="H19117" s="220"/>
      <c r="I19117" s="223"/>
    </row>
    <row r="19118" spans="1:9">
      <c r="A19118" s="230"/>
      <c r="B19118" s="230"/>
      <c r="C19118" s="231"/>
      <c r="D19118" s="223"/>
      <c r="E19118" s="227"/>
      <c r="F19118" s="230"/>
      <c r="H19118" s="220"/>
      <c r="I19118" s="223"/>
    </row>
    <row r="19119" spans="1:9">
      <c r="A19119" s="230"/>
      <c r="B19119" s="230"/>
      <c r="C19119" s="231"/>
      <c r="D19119" s="223"/>
      <c r="E19119" s="227"/>
      <c r="F19119" s="230"/>
      <c r="H19119" s="220"/>
      <c r="I19119" s="223"/>
    </row>
    <row r="19120" spans="1:9">
      <c r="A19120" s="230"/>
      <c r="B19120" s="230"/>
      <c r="C19120" s="231"/>
      <c r="D19120" s="223"/>
      <c r="E19120" s="227"/>
      <c r="F19120" s="230"/>
      <c r="H19120" s="220"/>
      <c r="I19120" s="223"/>
    </row>
    <row r="19121" spans="1:9">
      <c r="A19121" s="230"/>
      <c r="B19121" s="230"/>
      <c r="C19121" s="231"/>
      <c r="D19121" s="223"/>
      <c r="E19121" s="227"/>
      <c r="F19121" s="230"/>
      <c r="H19121" s="220"/>
      <c r="I19121" s="223"/>
    </row>
    <row r="19122" spans="1:9">
      <c r="A19122" s="230"/>
      <c r="B19122" s="230"/>
      <c r="C19122" s="231"/>
      <c r="D19122" s="223"/>
      <c r="E19122" s="227"/>
      <c r="F19122" s="230"/>
      <c r="H19122" s="220"/>
      <c r="I19122" s="223"/>
    </row>
    <row r="19123" spans="1:9">
      <c r="A19123" s="230"/>
      <c r="B19123" s="230"/>
      <c r="C19123" s="231"/>
      <c r="D19123" s="223"/>
      <c r="E19123" s="227"/>
      <c r="F19123" s="230"/>
      <c r="H19123" s="220"/>
      <c r="I19123" s="223"/>
    </row>
    <row r="19124" spans="1:9">
      <c r="A19124" s="230"/>
      <c r="B19124" s="230"/>
      <c r="C19124" s="231"/>
      <c r="D19124" s="223"/>
      <c r="E19124" s="227"/>
      <c r="F19124" s="230"/>
      <c r="H19124" s="220"/>
      <c r="I19124" s="223"/>
    </row>
    <row r="19125" spans="1:9">
      <c r="A19125" s="230"/>
      <c r="B19125" s="230"/>
      <c r="C19125" s="231"/>
      <c r="D19125" s="223"/>
      <c r="E19125" s="227"/>
      <c r="F19125" s="230"/>
      <c r="H19125" s="220"/>
      <c r="I19125" s="223"/>
    </row>
    <row r="19126" spans="1:9">
      <c r="A19126" s="230"/>
      <c r="B19126" s="230"/>
      <c r="C19126" s="231"/>
      <c r="D19126" s="223"/>
      <c r="E19126" s="227"/>
      <c r="F19126" s="230"/>
      <c r="H19126" s="220"/>
      <c r="I19126" s="223"/>
    </row>
    <row r="19127" spans="1:9">
      <c r="A19127" s="230"/>
      <c r="B19127" s="230"/>
      <c r="C19127" s="231"/>
      <c r="D19127" s="223"/>
      <c r="E19127" s="227"/>
      <c r="F19127" s="230"/>
      <c r="H19127" s="220"/>
      <c r="I19127" s="223"/>
    </row>
    <row r="19128" spans="1:9">
      <c r="A19128" s="230"/>
      <c r="B19128" s="230"/>
      <c r="C19128" s="231"/>
      <c r="D19128" s="223"/>
      <c r="E19128" s="227"/>
      <c r="F19128" s="230"/>
      <c r="H19128" s="220"/>
      <c r="I19128" s="223"/>
    </row>
    <row r="19129" spans="1:9">
      <c r="A19129" s="230"/>
      <c r="B19129" s="230"/>
      <c r="C19129" s="231"/>
      <c r="D19129" s="223"/>
      <c r="E19129" s="227"/>
      <c r="F19129" s="230"/>
      <c r="H19129" s="220"/>
      <c r="I19129" s="223"/>
    </row>
    <row r="19130" spans="1:9">
      <c r="A19130" s="230"/>
      <c r="B19130" s="230"/>
      <c r="C19130" s="231"/>
      <c r="D19130" s="223"/>
      <c r="E19130" s="227"/>
      <c r="F19130" s="230"/>
      <c r="H19130" s="220"/>
      <c r="I19130" s="223"/>
    </row>
    <row r="19131" spans="1:9">
      <c r="A19131" s="230"/>
      <c r="B19131" s="230"/>
      <c r="C19131" s="231"/>
      <c r="D19131" s="223"/>
      <c r="E19131" s="227"/>
      <c r="F19131" s="230"/>
      <c r="H19131" s="220"/>
      <c r="I19131" s="223"/>
    </row>
    <row r="19132" spans="1:9">
      <c r="A19132" s="230"/>
      <c r="B19132" s="230"/>
      <c r="C19132" s="231"/>
      <c r="D19132" s="223"/>
      <c r="E19132" s="227"/>
      <c r="F19132" s="230"/>
      <c r="H19132" s="220"/>
      <c r="I19132" s="223"/>
    </row>
    <row r="19133" spans="1:9">
      <c r="A19133" s="230"/>
      <c r="B19133" s="230"/>
      <c r="C19133" s="231"/>
      <c r="D19133" s="223"/>
      <c r="E19133" s="227"/>
      <c r="F19133" s="230"/>
      <c r="H19133" s="220"/>
      <c r="I19133" s="223"/>
    </row>
    <row r="19134" spans="1:9">
      <c r="A19134" s="230"/>
      <c r="B19134" s="230"/>
      <c r="C19134" s="231"/>
      <c r="D19134" s="223"/>
      <c r="E19134" s="227"/>
      <c r="F19134" s="230"/>
      <c r="H19134" s="220"/>
      <c r="I19134" s="223"/>
    </row>
    <row r="19135" spans="1:9">
      <c r="A19135" s="230"/>
      <c r="B19135" s="230"/>
      <c r="C19135" s="231"/>
      <c r="D19135" s="223"/>
      <c r="E19135" s="227"/>
      <c r="F19135" s="230"/>
      <c r="H19135" s="220"/>
      <c r="I19135" s="223"/>
    </row>
    <row r="19136" spans="1:9">
      <c r="A19136" s="230"/>
      <c r="B19136" s="230"/>
      <c r="C19136" s="231"/>
      <c r="D19136" s="223"/>
      <c r="E19136" s="227"/>
      <c r="F19136" s="230"/>
      <c r="H19136" s="220"/>
      <c r="I19136" s="223"/>
    </row>
    <row r="19137" spans="1:9">
      <c r="A19137" s="230"/>
      <c r="B19137" s="230"/>
      <c r="C19137" s="231"/>
      <c r="D19137" s="223"/>
      <c r="E19137" s="227"/>
      <c r="F19137" s="230"/>
      <c r="H19137" s="220"/>
      <c r="I19137" s="223"/>
    </row>
    <row r="19138" spans="1:9">
      <c r="A19138" s="230"/>
      <c r="B19138" s="230"/>
      <c r="C19138" s="231"/>
      <c r="D19138" s="223"/>
      <c r="E19138" s="227"/>
      <c r="F19138" s="230"/>
      <c r="H19138" s="220"/>
      <c r="I19138" s="223"/>
    </row>
    <row r="19139" spans="1:9">
      <c r="A19139" s="230"/>
      <c r="B19139" s="230"/>
      <c r="C19139" s="231"/>
      <c r="D19139" s="223"/>
      <c r="E19139" s="227"/>
      <c r="F19139" s="230"/>
      <c r="H19139" s="220"/>
      <c r="I19139" s="223"/>
    </row>
    <row r="19140" spans="1:9">
      <c r="A19140" s="230"/>
      <c r="B19140" s="230"/>
      <c r="C19140" s="231"/>
      <c r="D19140" s="223"/>
      <c r="E19140" s="227"/>
      <c r="F19140" s="230"/>
      <c r="H19140" s="220"/>
      <c r="I19140" s="223"/>
    </row>
    <row r="19141" spans="1:9">
      <c r="A19141" s="230"/>
      <c r="B19141" s="230"/>
      <c r="C19141" s="231"/>
      <c r="D19141" s="223"/>
      <c r="E19141" s="227"/>
      <c r="F19141" s="230"/>
      <c r="H19141" s="220"/>
      <c r="I19141" s="223"/>
    </row>
    <row r="19142" spans="1:9">
      <c r="A19142" s="230"/>
      <c r="B19142" s="230"/>
      <c r="C19142" s="231"/>
      <c r="D19142" s="223"/>
      <c r="E19142" s="227"/>
      <c r="F19142" s="230"/>
      <c r="H19142" s="220"/>
      <c r="I19142" s="223"/>
    </row>
    <row r="19143" spans="1:9">
      <c r="A19143" s="230"/>
      <c r="B19143" s="230"/>
      <c r="C19143" s="231"/>
      <c r="D19143" s="223"/>
      <c r="E19143" s="227"/>
      <c r="F19143" s="230"/>
      <c r="H19143" s="220"/>
      <c r="I19143" s="223"/>
    </row>
    <row r="19144" spans="1:9">
      <c r="A19144" s="230"/>
      <c r="B19144" s="230"/>
      <c r="C19144" s="231"/>
      <c r="D19144" s="223"/>
      <c r="E19144" s="227"/>
      <c r="F19144" s="230"/>
      <c r="H19144" s="220"/>
      <c r="I19144" s="223"/>
    </row>
    <row r="19145" spans="1:9">
      <c r="A19145" s="230"/>
      <c r="B19145" s="230"/>
      <c r="C19145" s="231"/>
      <c r="D19145" s="223"/>
      <c r="E19145" s="227"/>
      <c r="F19145" s="230"/>
      <c r="H19145" s="220"/>
      <c r="I19145" s="223"/>
    </row>
    <row r="19146" spans="1:9">
      <c r="A19146" s="230"/>
      <c r="B19146" s="230"/>
      <c r="C19146" s="231"/>
      <c r="D19146" s="223"/>
      <c r="E19146" s="227"/>
      <c r="F19146" s="230"/>
      <c r="H19146" s="220"/>
      <c r="I19146" s="223"/>
    </row>
    <row r="19147" spans="1:9">
      <c r="A19147" s="230"/>
      <c r="B19147" s="230"/>
      <c r="C19147" s="231"/>
      <c r="D19147" s="223"/>
      <c r="E19147" s="227"/>
      <c r="F19147" s="230"/>
      <c r="H19147" s="220"/>
      <c r="I19147" s="223"/>
    </row>
    <row r="19148" spans="1:9">
      <c r="A19148" s="230"/>
      <c r="B19148" s="230"/>
      <c r="C19148" s="231"/>
      <c r="D19148" s="223"/>
      <c r="E19148" s="227"/>
      <c r="F19148" s="230"/>
      <c r="H19148" s="220"/>
      <c r="I19148" s="223"/>
    </row>
    <row r="19149" spans="1:9">
      <c r="A19149" s="230"/>
      <c r="B19149" s="230"/>
      <c r="C19149" s="231"/>
      <c r="D19149" s="223"/>
      <c r="E19149" s="227"/>
      <c r="F19149" s="230"/>
      <c r="H19149" s="220"/>
      <c r="I19149" s="223"/>
    </row>
    <row r="19150" spans="1:9">
      <c r="A19150" s="230"/>
      <c r="B19150" s="230"/>
      <c r="C19150" s="231"/>
      <c r="D19150" s="223"/>
      <c r="E19150" s="227"/>
      <c r="F19150" s="230"/>
      <c r="H19150" s="220"/>
      <c r="I19150" s="223"/>
    </row>
    <row r="19151" spans="1:9">
      <c r="A19151" s="230"/>
      <c r="B19151" s="230"/>
      <c r="C19151" s="231"/>
      <c r="D19151" s="223"/>
      <c r="E19151" s="227"/>
      <c r="F19151" s="230"/>
      <c r="H19151" s="220"/>
      <c r="I19151" s="223"/>
    </row>
    <row r="19152" spans="1:9">
      <c r="A19152" s="230"/>
      <c r="B19152" s="230"/>
      <c r="C19152" s="231"/>
      <c r="D19152" s="223"/>
      <c r="E19152" s="227"/>
      <c r="F19152" s="230"/>
      <c r="H19152" s="220"/>
      <c r="I19152" s="223"/>
    </row>
    <row r="19153" spans="1:9">
      <c r="A19153" s="230"/>
      <c r="B19153" s="230"/>
      <c r="C19153" s="231"/>
      <c r="D19153" s="223"/>
      <c r="E19153" s="227"/>
      <c r="F19153" s="230"/>
      <c r="H19153" s="220"/>
      <c r="I19153" s="223"/>
    </row>
    <row r="19154" spans="1:9">
      <c r="A19154" s="230"/>
      <c r="B19154" s="230"/>
      <c r="C19154" s="231"/>
      <c r="D19154" s="223"/>
      <c r="E19154" s="227"/>
      <c r="F19154" s="230"/>
      <c r="H19154" s="220"/>
      <c r="I19154" s="223"/>
    </row>
    <row r="19155" spans="1:9">
      <c r="A19155" s="230"/>
      <c r="B19155" s="230"/>
      <c r="C19155" s="231"/>
      <c r="D19155" s="223"/>
      <c r="E19155" s="227"/>
      <c r="F19155" s="230"/>
      <c r="H19155" s="220"/>
      <c r="I19155" s="223"/>
    </row>
    <row r="19156" spans="1:9">
      <c r="A19156" s="230"/>
      <c r="B19156" s="230"/>
      <c r="C19156" s="231"/>
      <c r="D19156" s="223"/>
      <c r="E19156" s="227"/>
      <c r="F19156" s="230"/>
      <c r="H19156" s="220"/>
      <c r="I19156" s="223"/>
    </row>
    <row r="19157" spans="1:9">
      <c r="A19157" s="230"/>
      <c r="B19157" s="230"/>
      <c r="C19157" s="231"/>
      <c r="D19157" s="223"/>
      <c r="E19157" s="227"/>
      <c r="F19157" s="230"/>
      <c r="H19157" s="220"/>
      <c r="I19157" s="223"/>
    </row>
    <row r="19158" spans="1:9">
      <c r="A19158" s="230"/>
      <c r="B19158" s="230"/>
      <c r="C19158" s="231"/>
      <c r="D19158" s="223"/>
      <c r="E19158" s="227"/>
      <c r="F19158" s="230"/>
      <c r="H19158" s="220"/>
      <c r="I19158" s="223"/>
    </row>
    <row r="19159" spans="1:9">
      <c r="A19159" s="230"/>
      <c r="B19159" s="230"/>
      <c r="C19159" s="231"/>
      <c r="D19159" s="223"/>
      <c r="E19159" s="227"/>
      <c r="F19159" s="230"/>
      <c r="H19159" s="220"/>
      <c r="I19159" s="223"/>
    </row>
    <row r="19160" spans="1:9">
      <c r="A19160" s="230"/>
      <c r="B19160" s="230"/>
      <c r="C19160" s="231"/>
      <c r="D19160" s="223"/>
      <c r="E19160" s="227"/>
      <c r="F19160" s="230"/>
      <c r="H19160" s="220"/>
      <c r="I19160" s="223"/>
    </row>
    <row r="19161" spans="1:9">
      <c r="A19161" s="230"/>
      <c r="B19161" s="230"/>
      <c r="C19161" s="231"/>
      <c r="D19161" s="223"/>
      <c r="E19161" s="227"/>
      <c r="F19161" s="230"/>
      <c r="H19161" s="220"/>
      <c r="I19161" s="223"/>
    </row>
    <row r="19162" spans="1:9">
      <c r="A19162" s="230"/>
      <c r="B19162" s="230"/>
      <c r="C19162" s="231"/>
      <c r="D19162" s="223"/>
      <c r="E19162" s="227"/>
      <c r="F19162" s="230"/>
      <c r="H19162" s="220"/>
      <c r="I19162" s="223"/>
    </row>
    <row r="19163" spans="1:9">
      <c r="A19163" s="230"/>
      <c r="B19163" s="230"/>
      <c r="C19163" s="231"/>
      <c r="D19163" s="223"/>
      <c r="E19163" s="227"/>
      <c r="F19163" s="230"/>
      <c r="H19163" s="220"/>
      <c r="I19163" s="223"/>
    </row>
    <row r="19164" spans="1:9">
      <c r="A19164" s="230"/>
      <c r="B19164" s="230"/>
      <c r="C19164" s="231"/>
      <c r="D19164" s="223"/>
      <c r="E19164" s="227"/>
      <c r="F19164" s="230"/>
      <c r="H19164" s="220"/>
      <c r="I19164" s="223"/>
    </row>
    <row r="19165" spans="1:9">
      <c r="A19165" s="230"/>
      <c r="B19165" s="230"/>
      <c r="C19165" s="231"/>
      <c r="D19165" s="223"/>
      <c r="E19165" s="227"/>
      <c r="F19165" s="230"/>
      <c r="H19165" s="220"/>
      <c r="I19165" s="223"/>
    </row>
    <row r="19166" spans="1:9">
      <c r="A19166" s="230"/>
      <c r="B19166" s="230"/>
      <c r="C19166" s="231"/>
      <c r="D19166" s="223"/>
      <c r="E19166" s="227"/>
      <c r="F19166" s="230"/>
      <c r="H19166" s="220"/>
      <c r="I19166" s="223"/>
    </row>
    <row r="19167" spans="1:9">
      <c r="A19167" s="230"/>
      <c r="B19167" s="230"/>
      <c r="C19167" s="231"/>
      <c r="D19167" s="223"/>
      <c r="E19167" s="227"/>
      <c r="F19167" s="230"/>
      <c r="H19167" s="220"/>
      <c r="I19167" s="223"/>
    </row>
    <row r="19168" spans="1:9">
      <c r="A19168" s="230"/>
      <c r="B19168" s="230"/>
      <c r="C19168" s="231"/>
      <c r="D19168" s="223"/>
      <c r="E19168" s="227"/>
      <c r="F19168" s="230"/>
      <c r="H19168" s="220"/>
      <c r="I19168" s="223"/>
    </row>
    <row r="19169" spans="1:9">
      <c r="A19169" s="230"/>
      <c r="B19169" s="230"/>
      <c r="C19169" s="231"/>
      <c r="D19169" s="223"/>
      <c r="E19169" s="227"/>
      <c r="F19169" s="230"/>
      <c r="H19169" s="220"/>
      <c r="I19169" s="223"/>
    </row>
    <row r="19170" spans="1:9">
      <c r="A19170" s="230"/>
      <c r="B19170" s="230"/>
      <c r="C19170" s="231"/>
      <c r="D19170" s="223"/>
      <c r="E19170" s="227"/>
      <c r="F19170" s="230"/>
      <c r="H19170" s="220"/>
      <c r="I19170" s="223"/>
    </row>
    <row r="19171" spans="1:9">
      <c r="A19171" s="230"/>
      <c r="B19171" s="230"/>
      <c r="C19171" s="231"/>
      <c r="D19171" s="223"/>
      <c r="E19171" s="227"/>
      <c r="F19171" s="230"/>
      <c r="H19171" s="220"/>
      <c r="I19171" s="223"/>
    </row>
    <row r="19172" spans="1:9">
      <c r="A19172" s="230"/>
      <c r="B19172" s="230"/>
      <c r="C19172" s="231"/>
      <c r="D19172" s="223"/>
      <c r="E19172" s="227"/>
      <c r="F19172" s="230"/>
      <c r="H19172" s="220"/>
      <c r="I19172" s="223"/>
    </row>
    <row r="19173" spans="1:9">
      <c r="A19173" s="230"/>
      <c r="B19173" s="230"/>
      <c r="C19173" s="231"/>
      <c r="D19173" s="223"/>
      <c r="E19173" s="227"/>
      <c r="F19173" s="230"/>
      <c r="H19173" s="220"/>
      <c r="I19173" s="223"/>
    </row>
    <row r="19174" spans="1:9">
      <c r="A19174" s="230"/>
      <c r="B19174" s="230"/>
      <c r="C19174" s="231"/>
      <c r="D19174" s="223"/>
      <c r="E19174" s="227"/>
      <c r="F19174" s="230"/>
      <c r="H19174" s="220"/>
      <c r="I19174" s="223"/>
    </row>
    <row r="19175" spans="1:9">
      <c r="A19175" s="230"/>
      <c r="B19175" s="230"/>
      <c r="C19175" s="231"/>
      <c r="D19175" s="223"/>
      <c r="E19175" s="227"/>
      <c r="F19175" s="230"/>
      <c r="H19175" s="220"/>
      <c r="I19175" s="223"/>
    </row>
    <row r="19176" spans="1:9">
      <c r="A19176" s="230"/>
      <c r="B19176" s="230"/>
      <c r="C19176" s="231"/>
      <c r="D19176" s="223"/>
      <c r="E19176" s="227"/>
      <c r="F19176" s="230"/>
      <c r="H19176" s="220"/>
      <c r="I19176" s="223"/>
    </row>
    <row r="19177" spans="1:9">
      <c r="A19177" s="230"/>
      <c r="B19177" s="230"/>
      <c r="C19177" s="231"/>
      <c r="D19177" s="223"/>
      <c r="E19177" s="227"/>
      <c r="F19177" s="230"/>
      <c r="H19177" s="220"/>
      <c r="I19177" s="223"/>
    </row>
    <row r="19178" spans="1:9">
      <c r="A19178" s="230"/>
      <c r="B19178" s="230"/>
      <c r="C19178" s="231"/>
      <c r="D19178" s="223"/>
      <c r="E19178" s="227"/>
      <c r="F19178" s="230"/>
      <c r="H19178" s="220"/>
      <c r="I19178" s="223"/>
    </row>
    <row r="19179" spans="1:9">
      <c r="A19179" s="230"/>
      <c r="B19179" s="230"/>
      <c r="C19179" s="231"/>
      <c r="D19179" s="223"/>
      <c r="E19179" s="227"/>
      <c r="F19179" s="230"/>
      <c r="H19179" s="220"/>
      <c r="I19179" s="223"/>
    </row>
    <row r="19180" spans="1:9">
      <c r="A19180" s="230"/>
      <c r="B19180" s="230"/>
      <c r="C19180" s="231"/>
      <c r="D19180" s="223"/>
      <c r="E19180" s="227"/>
      <c r="F19180" s="230"/>
      <c r="H19180" s="220"/>
      <c r="I19180" s="223"/>
    </row>
    <row r="19181" spans="1:9">
      <c r="A19181" s="230"/>
      <c r="B19181" s="230"/>
      <c r="C19181" s="231"/>
      <c r="D19181" s="223"/>
      <c r="E19181" s="227"/>
      <c r="F19181" s="230"/>
      <c r="H19181" s="220"/>
      <c r="I19181" s="223"/>
    </row>
    <row r="19182" spans="1:9">
      <c r="A19182" s="230"/>
      <c r="B19182" s="230"/>
      <c r="C19182" s="231"/>
      <c r="D19182" s="223"/>
      <c r="E19182" s="227"/>
      <c r="F19182" s="230"/>
      <c r="H19182" s="220"/>
      <c r="I19182" s="223"/>
    </row>
    <row r="19183" spans="1:9">
      <c r="A19183" s="230"/>
      <c r="B19183" s="230"/>
      <c r="C19183" s="231"/>
      <c r="D19183" s="223"/>
      <c r="E19183" s="227"/>
      <c r="F19183" s="230"/>
      <c r="H19183" s="220"/>
      <c r="I19183" s="223"/>
    </row>
    <row r="19184" spans="1:9">
      <c r="A19184" s="230"/>
      <c r="B19184" s="230"/>
      <c r="C19184" s="231"/>
      <c r="D19184" s="223"/>
      <c r="E19184" s="227"/>
      <c r="F19184" s="230"/>
      <c r="H19184" s="220"/>
      <c r="I19184" s="223"/>
    </row>
    <row r="19185" spans="1:9">
      <c r="A19185" s="230"/>
      <c r="B19185" s="230"/>
      <c r="C19185" s="231"/>
      <c r="D19185" s="223"/>
      <c r="E19185" s="227"/>
      <c r="F19185" s="230"/>
      <c r="H19185" s="220"/>
      <c r="I19185" s="223"/>
    </row>
    <row r="19186" spans="1:9">
      <c r="A19186" s="230"/>
      <c r="B19186" s="230"/>
      <c r="C19186" s="231"/>
      <c r="D19186" s="223"/>
      <c r="E19186" s="227"/>
      <c r="F19186" s="230"/>
      <c r="H19186" s="220"/>
      <c r="I19186" s="223"/>
    </row>
    <row r="19187" spans="1:9">
      <c r="A19187" s="230"/>
      <c r="B19187" s="230"/>
      <c r="C19187" s="231"/>
      <c r="D19187" s="223"/>
      <c r="E19187" s="227"/>
      <c r="F19187" s="230"/>
      <c r="H19187" s="220"/>
      <c r="I19187" s="223"/>
    </row>
    <row r="19188" spans="1:9">
      <c r="A19188" s="230"/>
      <c r="B19188" s="230"/>
      <c r="C19188" s="231"/>
      <c r="D19188" s="223"/>
      <c r="E19188" s="227"/>
      <c r="F19188" s="230"/>
      <c r="H19188" s="220"/>
      <c r="I19188" s="223"/>
    </row>
    <row r="19189" spans="1:9">
      <c r="A19189" s="230"/>
      <c r="B19189" s="230"/>
      <c r="C19189" s="231"/>
      <c r="D19189" s="223"/>
      <c r="E19189" s="227"/>
      <c r="F19189" s="230"/>
      <c r="H19189" s="220"/>
      <c r="I19189" s="223"/>
    </row>
    <row r="19190" spans="1:9">
      <c r="A19190" s="230"/>
      <c r="B19190" s="230"/>
      <c r="C19190" s="231"/>
      <c r="D19190" s="223"/>
      <c r="E19190" s="227"/>
      <c r="F19190" s="230"/>
      <c r="H19190" s="220"/>
      <c r="I19190" s="223"/>
    </row>
    <row r="19191" spans="1:9">
      <c r="A19191" s="230"/>
      <c r="B19191" s="230"/>
      <c r="C19191" s="231"/>
      <c r="D19191" s="223"/>
      <c r="E19191" s="227"/>
      <c r="F19191" s="230"/>
      <c r="H19191" s="220"/>
      <c r="I19191" s="223"/>
    </row>
    <row r="19192" spans="1:9">
      <c r="A19192" s="230"/>
      <c r="B19192" s="230"/>
      <c r="C19192" s="231"/>
      <c r="D19192" s="223"/>
      <c r="E19192" s="227"/>
      <c r="F19192" s="230"/>
      <c r="H19192" s="220"/>
      <c r="I19192" s="223"/>
    </row>
    <row r="19193" spans="1:9">
      <c r="A19193" s="230"/>
      <c r="B19193" s="230"/>
      <c r="C19193" s="231"/>
      <c r="D19193" s="223"/>
      <c r="E19193" s="227"/>
      <c r="F19193" s="230"/>
      <c r="H19193" s="220"/>
      <c r="I19193" s="223"/>
    </row>
    <row r="19194" spans="1:9">
      <c r="A19194" s="230"/>
      <c r="B19194" s="230"/>
      <c r="C19194" s="231"/>
      <c r="D19194" s="223"/>
      <c r="E19194" s="227"/>
      <c r="F19194" s="230"/>
      <c r="H19194" s="220"/>
      <c r="I19194" s="223"/>
    </row>
    <row r="19195" spans="1:9">
      <c r="A19195" s="230"/>
      <c r="B19195" s="230"/>
      <c r="C19195" s="231"/>
      <c r="D19195" s="223"/>
      <c r="E19195" s="227"/>
      <c r="F19195" s="230"/>
      <c r="H19195" s="220"/>
      <c r="I19195" s="223"/>
    </row>
    <row r="19196" spans="1:9">
      <c r="A19196" s="230"/>
      <c r="B19196" s="230"/>
      <c r="C19196" s="231"/>
      <c r="D19196" s="223"/>
      <c r="E19196" s="227"/>
      <c r="F19196" s="230"/>
      <c r="H19196" s="220"/>
      <c r="I19196" s="223"/>
    </row>
    <row r="19197" spans="1:9">
      <c r="A19197" s="230"/>
      <c r="B19197" s="230"/>
      <c r="C19197" s="231"/>
      <c r="D19197" s="223"/>
      <c r="E19197" s="227"/>
      <c r="F19197" s="230"/>
      <c r="H19197" s="220"/>
      <c r="I19197" s="223"/>
    </row>
    <row r="19198" spans="1:9">
      <c r="A19198" s="230"/>
      <c r="B19198" s="230"/>
      <c r="C19198" s="231"/>
      <c r="D19198" s="223"/>
      <c r="E19198" s="227"/>
      <c r="F19198" s="230"/>
      <c r="H19198" s="220"/>
      <c r="I19198" s="223"/>
    </row>
    <row r="19199" spans="1:9">
      <c r="A19199" s="230"/>
      <c r="B19199" s="230"/>
      <c r="C19199" s="231"/>
      <c r="D19199" s="223"/>
      <c r="E19199" s="227"/>
      <c r="F19199" s="230"/>
      <c r="H19199" s="220"/>
      <c r="I19199" s="223"/>
    </row>
    <row r="19200" spans="1:9">
      <c r="A19200" s="230"/>
      <c r="B19200" s="230"/>
      <c r="C19200" s="231"/>
      <c r="D19200" s="223"/>
      <c r="E19200" s="227"/>
      <c r="F19200" s="230"/>
      <c r="H19200" s="220"/>
      <c r="I19200" s="223"/>
    </row>
    <row r="19201" spans="1:9">
      <c r="A19201" s="230"/>
      <c r="B19201" s="230"/>
      <c r="C19201" s="231"/>
      <c r="D19201" s="223"/>
      <c r="E19201" s="227"/>
      <c r="F19201" s="230"/>
      <c r="H19201" s="220"/>
      <c r="I19201" s="223"/>
    </row>
    <row r="19202" spans="1:9">
      <c r="A19202" s="230"/>
      <c r="B19202" s="230"/>
      <c r="C19202" s="231"/>
      <c r="D19202" s="223"/>
      <c r="E19202" s="227"/>
      <c r="F19202" s="230"/>
      <c r="H19202" s="220"/>
      <c r="I19202" s="223"/>
    </row>
    <row r="19203" spans="1:9">
      <c r="A19203" s="230"/>
      <c r="B19203" s="230"/>
      <c r="C19203" s="231"/>
      <c r="D19203" s="223"/>
      <c r="E19203" s="227"/>
      <c r="F19203" s="230"/>
      <c r="H19203" s="220"/>
      <c r="I19203" s="223"/>
    </row>
    <row r="19204" spans="1:9">
      <c r="A19204" s="230"/>
      <c r="B19204" s="230"/>
      <c r="C19204" s="231"/>
      <c r="D19204" s="223"/>
      <c r="E19204" s="227"/>
      <c r="F19204" s="230"/>
      <c r="H19204" s="220"/>
      <c r="I19204" s="223"/>
    </row>
    <row r="19205" spans="1:9">
      <c r="A19205" s="230"/>
      <c r="B19205" s="230"/>
      <c r="C19205" s="231"/>
      <c r="D19205" s="223"/>
      <c r="E19205" s="227"/>
      <c r="F19205" s="230"/>
      <c r="H19205" s="220"/>
      <c r="I19205" s="223"/>
    </row>
    <row r="19206" spans="1:9">
      <c r="A19206" s="230"/>
      <c r="B19206" s="230"/>
      <c r="C19206" s="231"/>
      <c r="D19206" s="223"/>
      <c r="E19206" s="227"/>
      <c r="F19206" s="230"/>
      <c r="H19206" s="220"/>
      <c r="I19206" s="223"/>
    </row>
    <row r="19207" spans="1:9">
      <c r="A19207" s="230"/>
      <c r="B19207" s="230"/>
      <c r="C19207" s="231"/>
      <c r="D19207" s="223"/>
      <c r="E19207" s="227"/>
      <c r="F19207" s="230"/>
      <c r="H19207" s="220"/>
      <c r="I19207" s="223"/>
    </row>
    <row r="19208" spans="1:9">
      <c r="A19208" s="230"/>
      <c r="B19208" s="230"/>
      <c r="C19208" s="231"/>
      <c r="D19208" s="223"/>
      <c r="E19208" s="227"/>
      <c r="F19208" s="230"/>
      <c r="H19208" s="220"/>
      <c r="I19208" s="223"/>
    </row>
    <row r="19209" spans="1:9">
      <c r="A19209" s="230"/>
      <c r="B19209" s="230"/>
      <c r="C19209" s="231"/>
      <c r="D19209" s="223"/>
      <c r="E19209" s="227"/>
      <c r="F19209" s="230"/>
      <c r="H19209" s="220"/>
      <c r="I19209" s="223"/>
    </row>
    <row r="19210" spans="1:9">
      <c r="A19210" s="230"/>
      <c r="B19210" s="230"/>
      <c r="C19210" s="231"/>
      <c r="D19210" s="223"/>
      <c r="E19210" s="227"/>
      <c r="F19210" s="230"/>
      <c r="H19210" s="220"/>
      <c r="I19210" s="223"/>
    </row>
    <row r="19211" spans="1:9">
      <c r="A19211" s="230"/>
      <c r="B19211" s="230"/>
      <c r="C19211" s="231"/>
      <c r="D19211" s="223"/>
      <c r="E19211" s="227"/>
      <c r="F19211" s="230"/>
      <c r="H19211" s="220"/>
      <c r="I19211" s="223"/>
    </row>
    <row r="19212" spans="1:9">
      <c r="A19212" s="230"/>
      <c r="B19212" s="230"/>
      <c r="C19212" s="231"/>
      <c r="D19212" s="223"/>
      <c r="E19212" s="227"/>
      <c r="F19212" s="230"/>
      <c r="H19212" s="220"/>
      <c r="I19212" s="223"/>
    </row>
    <row r="19213" spans="1:9">
      <c r="A19213" s="230"/>
      <c r="B19213" s="230"/>
      <c r="C19213" s="231"/>
      <c r="D19213" s="223"/>
      <c r="E19213" s="227"/>
      <c r="F19213" s="230"/>
      <c r="H19213" s="220"/>
      <c r="I19213" s="223"/>
    </row>
    <row r="19214" spans="1:9">
      <c r="A19214" s="230"/>
      <c r="B19214" s="230"/>
      <c r="C19214" s="231"/>
      <c r="D19214" s="223"/>
      <c r="E19214" s="227"/>
      <c r="F19214" s="230"/>
      <c r="H19214" s="220"/>
      <c r="I19214" s="223"/>
    </row>
    <row r="19215" spans="1:9">
      <c r="A19215" s="230"/>
      <c r="B19215" s="230"/>
      <c r="C19215" s="231"/>
      <c r="D19215" s="223"/>
      <c r="E19215" s="227"/>
      <c r="F19215" s="230"/>
      <c r="H19215" s="220"/>
      <c r="I19215" s="223"/>
    </row>
    <row r="19216" spans="1:9">
      <c r="A19216" s="230"/>
      <c r="B19216" s="230"/>
      <c r="C19216" s="231"/>
      <c r="D19216" s="223"/>
      <c r="E19216" s="227"/>
      <c r="F19216" s="230"/>
      <c r="H19216" s="220"/>
      <c r="I19216" s="223"/>
    </row>
    <row r="19217" spans="1:9">
      <c r="A19217" s="230"/>
      <c r="B19217" s="230"/>
      <c r="C19217" s="231"/>
      <c r="D19217" s="223"/>
      <c r="E19217" s="227"/>
      <c r="F19217" s="230"/>
      <c r="H19217" s="220"/>
      <c r="I19217" s="223"/>
    </row>
    <row r="19218" spans="1:9">
      <c r="A19218" s="230"/>
      <c r="B19218" s="230"/>
      <c r="C19218" s="231"/>
      <c r="D19218" s="223"/>
      <c r="E19218" s="227"/>
      <c r="F19218" s="230"/>
      <c r="H19218" s="220"/>
      <c r="I19218" s="223"/>
    </row>
    <row r="19219" spans="1:9">
      <c r="A19219" s="230"/>
      <c r="B19219" s="230"/>
      <c r="C19219" s="231"/>
      <c r="D19219" s="223"/>
      <c r="E19219" s="227"/>
      <c r="F19219" s="230"/>
      <c r="H19219" s="220"/>
      <c r="I19219" s="223"/>
    </row>
    <row r="19220" spans="1:9">
      <c r="A19220" s="230"/>
      <c r="B19220" s="230"/>
      <c r="C19220" s="231"/>
      <c r="D19220" s="223"/>
      <c r="E19220" s="227"/>
      <c r="F19220" s="230"/>
      <c r="H19220" s="220"/>
      <c r="I19220" s="223"/>
    </row>
    <row r="19221" spans="1:9">
      <c r="A19221" s="230"/>
      <c r="B19221" s="230"/>
      <c r="C19221" s="231"/>
      <c r="D19221" s="223"/>
      <c r="E19221" s="227"/>
      <c r="F19221" s="230"/>
      <c r="H19221" s="220"/>
      <c r="I19221" s="223"/>
    </row>
    <row r="19222" spans="1:9">
      <c r="A19222" s="230"/>
      <c r="B19222" s="230"/>
      <c r="C19222" s="231"/>
      <c r="D19222" s="223"/>
      <c r="E19222" s="227"/>
      <c r="F19222" s="230"/>
      <c r="H19222" s="220"/>
      <c r="I19222" s="223"/>
    </row>
    <row r="19223" spans="1:9">
      <c r="A19223" s="230"/>
      <c r="B19223" s="230"/>
      <c r="C19223" s="231"/>
      <c r="D19223" s="223"/>
      <c r="E19223" s="227"/>
      <c r="F19223" s="230"/>
      <c r="H19223" s="220"/>
      <c r="I19223" s="223"/>
    </row>
    <row r="19224" spans="1:9">
      <c r="A19224" s="230"/>
      <c r="B19224" s="230"/>
      <c r="C19224" s="231"/>
      <c r="D19224" s="223"/>
      <c r="E19224" s="227"/>
      <c r="F19224" s="230"/>
      <c r="H19224" s="220"/>
      <c r="I19224" s="223"/>
    </row>
    <row r="19225" spans="1:9">
      <c r="A19225" s="230"/>
      <c r="B19225" s="230"/>
      <c r="C19225" s="231"/>
      <c r="D19225" s="223"/>
      <c r="E19225" s="227"/>
      <c r="F19225" s="230"/>
      <c r="H19225" s="220"/>
      <c r="I19225" s="223"/>
    </row>
    <row r="19226" spans="1:9">
      <c r="A19226" s="230"/>
      <c r="B19226" s="230"/>
      <c r="C19226" s="231"/>
      <c r="D19226" s="223"/>
      <c r="E19226" s="227"/>
      <c r="F19226" s="230"/>
      <c r="H19226" s="220"/>
      <c r="I19226" s="223"/>
    </row>
    <row r="19227" spans="1:9">
      <c r="A19227" s="230"/>
      <c r="B19227" s="230"/>
      <c r="C19227" s="231"/>
      <c r="D19227" s="223"/>
      <c r="E19227" s="227"/>
      <c r="F19227" s="230"/>
      <c r="H19227" s="220"/>
      <c r="I19227" s="223"/>
    </row>
    <row r="19228" spans="1:9">
      <c r="A19228" s="230"/>
      <c r="B19228" s="230"/>
      <c r="C19228" s="231"/>
      <c r="D19228" s="223"/>
      <c r="E19228" s="227"/>
      <c r="F19228" s="230"/>
      <c r="H19228" s="220"/>
      <c r="I19228" s="223"/>
    </row>
    <row r="19229" spans="1:9">
      <c r="A19229" s="230"/>
      <c r="B19229" s="230"/>
      <c r="C19229" s="231"/>
      <c r="D19229" s="223"/>
      <c r="E19229" s="227"/>
      <c r="F19229" s="230"/>
      <c r="H19229" s="220"/>
      <c r="I19229" s="223"/>
    </row>
    <row r="19230" spans="1:9">
      <c r="A19230" s="230"/>
      <c r="B19230" s="230"/>
      <c r="C19230" s="231"/>
      <c r="D19230" s="223"/>
      <c r="E19230" s="227"/>
      <c r="F19230" s="230"/>
      <c r="H19230" s="220"/>
      <c r="I19230" s="223"/>
    </row>
    <row r="19231" spans="1:9">
      <c r="A19231" s="230"/>
      <c r="B19231" s="230"/>
      <c r="C19231" s="231"/>
      <c r="D19231" s="223"/>
      <c r="E19231" s="227"/>
      <c r="F19231" s="230"/>
      <c r="H19231" s="220"/>
      <c r="I19231" s="223"/>
    </row>
    <row r="19232" spans="1:9">
      <c r="A19232" s="230"/>
      <c r="B19232" s="230"/>
      <c r="C19232" s="231"/>
      <c r="D19232" s="223"/>
      <c r="E19232" s="227"/>
      <c r="F19232" s="230"/>
      <c r="H19232" s="220"/>
      <c r="I19232" s="223"/>
    </row>
    <row r="19233" spans="1:9">
      <c r="A19233" s="230"/>
      <c r="B19233" s="230"/>
      <c r="C19233" s="231"/>
      <c r="D19233" s="223"/>
      <c r="E19233" s="227"/>
      <c r="F19233" s="230"/>
      <c r="H19233" s="220"/>
      <c r="I19233" s="223"/>
    </row>
    <row r="19234" spans="1:9">
      <c r="A19234" s="230"/>
      <c r="B19234" s="230"/>
      <c r="C19234" s="231"/>
      <c r="D19234" s="223"/>
      <c r="E19234" s="227"/>
      <c r="F19234" s="230"/>
      <c r="H19234" s="220"/>
      <c r="I19234" s="223"/>
    </row>
    <row r="19235" spans="1:9">
      <c r="A19235" s="230"/>
      <c r="B19235" s="230"/>
      <c r="C19235" s="231"/>
      <c r="D19235" s="223"/>
      <c r="E19235" s="227"/>
      <c r="F19235" s="230"/>
      <c r="H19235" s="220"/>
      <c r="I19235" s="223"/>
    </row>
    <row r="19236" spans="1:9">
      <c r="A19236" s="230"/>
      <c r="B19236" s="230"/>
      <c r="C19236" s="231"/>
      <c r="D19236" s="223"/>
      <c r="E19236" s="227"/>
      <c r="F19236" s="230"/>
      <c r="H19236" s="220"/>
      <c r="I19236" s="223"/>
    </row>
    <row r="19237" spans="1:9">
      <c r="A19237" s="230"/>
      <c r="B19237" s="230"/>
      <c r="C19237" s="231"/>
      <c r="D19237" s="223"/>
      <c r="E19237" s="227"/>
      <c r="F19237" s="230"/>
      <c r="H19237" s="220"/>
      <c r="I19237" s="223"/>
    </row>
    <row r="19238" spans="1:9">
      <c r="A19238" s="230"/>
      <c r="B19238" s="230"/>
      <c r="C19238" s="231"/>
      <c r="D19238" s="223"/>
      <c r="E19238" s="227"/>
      <c r="F19238" s="230"/>
      <c r="H19238" s="220"/>
      <c r="I19238" s="223"/>
    </row>
    <row r="19239" spans="1:9">
      <c r="A19239" s="230"/>
      <c r="B19239" s="230"/>
      <c r="C19239" s="231"/>
      <c r="D19239" s="223"/>
      <c r="E19239" s="227"/>
      <c r="F19239" s="230"/>
      <c r="H19239" s="220"/>
      <c r="I19239" s="223"/>
    </row>
    <row r="19240" spans="1:9">
      <c r="A19240" s="230"/>
      <c r="B19240" s="230"/>
      <c r="C19240" s="231"/>
      <c r="D19240" s="223"/>
      <c r="E19240" s="227"/>
      <c r="F19240" s="230"/>
      <c r="H19240" s="220"/>
      <c r="I19240" s="223"/>
    </row>
    <row r="19241" spans="1:9">
      <c r="A19241" s="230"/>
      <c r="B19241" s="230"/>
      <c r="C19241" s="231"/>
      <c r="D19241" s="223"/>
      <c r="E19241" s="227"/>
      <c r="F19241" s="230"/>
      <c r="H19241" s="220"/>
      <c r="I19241" s="223"/>
    </row>
    <row r="19242" spans="1:9">
      <c r="A19242" s="230"/>
      <c r="B19242" s="230"/>
      <c r="C19242" s="231"/>
      <c r="D19242" s="223"/>
      <c r="E19242" s="227"/>
      <c r="F19242" s="230"/>
      <c r="H19242" s="220"/>
      <c r="I19242" s="223"/>
    </row>
    <row r="19243" spans="1:9">
      <c r="A19243" s="230"/>
      <c r="B19243" s="230"/>
      <c r="C19243" s="231"/>
      <c r="D19243" s="223"/>
      <c r="E19243" s="227"/>
      <c r="F19243" s="230"/>
      <c r="H19243" s="220"/>
      <c r="I19243" s="223"/>
    </row>
    <row r="19244" spans="1:9">
      <c r="A19244" s="230"/>
      <c r="B19244" s="230"/>
      <c r="C19244" s="231"/>
      <c r="D19244" s="223"/>
      <c r="E19244" s="227"/>
      <c r="F19244" s="230"/>
      <c r="H19244" s="220"/>
      <c r="I19244" s="223"/>
    </row>
    <row r="19245" spans="1:9">
      <c r="A19245" s="230"/>
      <c r="B19245" s="230"/>
      <c r="C19245" s="231"/>
      <c r="D19245" s="223"/>
      <c r="E19245" s="227"/>
      <c r="F19245" s="230"/>
      <c r="H19245" s="220"/>
      <c r="I19245" s="223"/>
    </row>
    <row r="19246" spans="1:9">
      <c r="A19246" s="230"/>
      <c r="B19246" s="230"/>
      <c r="C19246" s="231"/>
      <c r="D19246" s="223"/>
      <c r="E19246" s="227"/>
      <c r="F19246" s="230"/>
      <c r="H19246" s="220"/>
      <c r="I19246" s="223"/>
    </row>
    <row r="19247" spans="1:9">
      <c r="A19247" s="230"/>
      <c r="B19247" s="230"/>
      <c r="C19247" s="231"/>
      <c r="D19247" s="223"/>
      <c r="E19247" s="227"/>
      <c r="F19247" s="230"/>
      <c r="H19247" s="220"/>
      <c r="I19247" s="223"/>
    </row>
    <row r="19248" spans="1:9">
      <c r="A19248" s="230"/>
      <c r="B19248" s="230"/>
      <c r="C19248" s="231"/>
      <c r="D19248" s="223"/>
      <c r="E19248" s="227"/>
      <c r="F19248" s="230"/>
      <c r="H19248" s="220"/>
      <c r="I19248" s="223"/>
    </row>
    <row r="19249" spans="1:9">
      <c r="A19249" s="230"/>
      <c r="B19249" s="230"/>
      <c r="C19249" s="231"/>
      <c r="D19249" s="223"/>
      <c r="E19249" s="227"/>
      <c r="F19249" s="230"/>
      <c r="H19249" s="220"/>
      <c r="I19249" s="223"/>
    </row>
    <row r="19250" spans="1:9">
      <c r="A19250" s="230"/>
      <c r="B19250" s="230"/>
      <c r="C19250" s="231"/>
      <c r="D19250" s="223"/>
      <c r="E19250" s="227"/>
      <c r="F19250" s="230"/>
      <c r="H19250" s="220"/>
      <c r="I19250" s="223"/>
    </row>
    <row r="19251" spans="1:9">
      <c r="A19251" s="230"/>
      <c r="B19251" s="230"/>
      <c r="C19251" s="231"/>
      <c r="D19251" s="223"/>
      <c r="E19251" s="227"/>
      <c r="F19251" s="230"/>
      <c r="H19251" s="220"/>
      <c r="I19251" s="223"/>
    </row>
    <row r="19252" spans="1:9">
      <c r="A19252" s="230"/>
      <c r="B19252" s="230"/>
      <c r="C19252" s="231"/>
      <c r="D19252" s="223"/>
      <c r="E19252" s="227"/>
      <c r="F19252" s="230"/>
      <c r="H19252" s="220"/>
      <c r="I19252" s="223"/>
    </row>
    <row r="19253" spans="1:9">
      <c r="A19253" s="230"/>
      <c r="B19253" s="230"/>
      <c r="C19253" s="231"/>
      <c r="D19253" s="223"/>
      <c r="E19253" s="227"/>
      <c r="F19253" s="230"/>
      <c r="H19253" s="220"/>
      <c r="I19253" s="223"/>
    </row>
    <row r="19254" spans="1:9">
      <c r="A19254" s="230"/>
      <c r="B19254" s="230"/>
      <c r="C19254" s="231"/>
      <c r="D19254" s="223"/>
      <c r="E19254" s="227"/>
      <c r="F19254" s="230"/>
      <c r="H19254" s="220"/>
      <c r="I19254" s="223"/>
    </row>
    <row r="19255" spans="1:9">
      <c r="A19255" s="230"/>
      <c r="B19255" s="230"/>
      <c r="C19255" s="231"/>
      <c r="D19255" s="223"/>
      <c r="E19255" s="227"/>
      <c r="F19255" s="230"/>
      <c r="H19255" s="220"/>
      <c r="I19255" s="223"/>
    </row>
    <row r="19256" spans="1:9">
      <c r="A19256" s="230"/>
      <c r="B19256" s="230"/>
      <c r="C19256" s="231"/>
      <c r="D19256" s="223"/>
      <c r="E19256" s="227"/>
      <c r="F19256" s="230"/>
      <c r="H19256" s="220"/>
      <c r="I19256" s="223"/>
    </row>
    <row r="19257" spans="1:9">
      <c r="A19257" s="230"/>
      <c r="B19257" s="230"/>
      <c r="C19257" s="231"/>
      <c r="D19257" s="223"/>
      <c r="E19257" s="227"/>
      <c r="F19257" s="230"/>
      <c r="H19257" s="220"/>
      <c r="I19257" s="223"/>
    </row>
    <row r="19258" spans="1:9">
      <c r="A19258" s="230"/>
      <c r="B19258" s="230"/>
      <c r="C19258" s="231"/>
      <c r="D19258" s="223"/>
      <c r="E19258" s="227"/>
      <c r="F19258" s="230"/>
      <c r="H19258" s="220"/>
      <c r="I19258" s="223"/>
    </row>
    <row r="19259" spans="1:9">
      <c r="A19259" s="230"/>
      <c r="B19259" s="230"/>
      <c r="C19259" s="231"/>
      <c r="D19259" s="223"/>
      <c r="E19259" s="227"/>
      <c r="F19259" s="230"/>
      <c r="H19259" s="220"/>
      <c r="I19259" s="223"/>
    </row>
    <row r="19260" spans="1:9">
      <c r="A19260" s="230"/>
      <c r="B19260" s="230"/>
      <c r="C19260" s="231"/>
      <c r="D19260" s="223"/>
      <c r="E19260" s="227"/>
      <c r="F19260" s="230"/>
      <c r="H19260" s="220"/>
      <c r="I19260" s="223"/>
    </row>
    <row r="19261" spans="1:9">
      <c r="A19261" s="230"/>
      <c r="B19261" s="230"/>
      <c r="C19261" s="231"/>
      <c r="D19261" s="223"/>
      <c r="E19261" s="227"/>
      <c r="F19261" s="230"/>
      <c r="H19261" s="220"/>
      <c r="I19261" s="223"/>
    </row>
    <row r="19262" spans="1:9">
      <c r="A19262" s="230"/>
      <c r="B19262" s="230"/>
      <c r="C19262" s="231"/>
      <c r="D19262" s="223"/>
      <c r="E19262" s="227"/>
      <c r="F19262" s="230"/>
      <c r="H19262" s="220"/>
      <c r="I19262" s="223"/>
    </row>
    <row r="19263" spans="1:9">
      <c r="A19263" s="230"/>
      <c r="B19263" s="230"/>
      <c r="C19263" s="231"/>
      <c r="D19263" s="223"/>
      <c r="E19263" s="227"/>
      <c r="F19263" s="230"/>
      <c r="H19263" s="220"/>
      <c r="I19263" s="223"/>
    </row>
    <row r="19264" spans="1:9">
      <c r="A19264" s="230"/>
      <c r="B19264" s="230"/>
      <c r="C19264" s="231"/>
      <c r="D19264" s="223"/>
      <c r="E19264" s="227"/>
      <c r="F19264" s="230"/>
      <c r="H19264" s="220"/>
      <c r="I19264" s="223"/>
    </row>
    <row r="19265" spans="1:9">
      <c r="A19265" s="230"/>
      <c r="B19265" s="230"/>
      <c r="C19265" s="231"/>
      <c r="D19265" s="223"/>
      <c r="E19265" s="227"/>
      <c r="F19265" s="230"/>
      <c r="H19265" s="220"/>
      <c r="I19265" s="223"/>
    </row>
    <row r="19266" spans="1:9">
      <c r="A19266" s="230"/>
      <c r="B19266" s="230"/>
      <c r="C19266" s="231"/>
      <c r="D19266" s="223"/>
      <c r="E19266" s="227"/>
      <c r="F19266" s="230"/>
      <c r="H19266" s="220"/>
      <c r="I19266" s="223"/>
    </row>
    <row r="19267" spans="1:9">
      <c r="A19267" s="230"/>
      <c r="B19267" s="230"/>
      <c r="C19267" s="231"/>
      <c r="D19267" s="223"/>
      <c r="E19267" s="227"/>
      <c r="F19267" s="230"/>
      <c r="H19267" s="220"/>
      <c r="I19267" s="223"/>
    </row>
    <row r="19268" spans="1:9">
      <c r="A19268" s="230"/>
      <c r="B19268" s="230"/>
      <c r="C19268" s="231"/>
      <c r="D19268" s="223"/>
      <c r="E19268" s="227"/>
      <c r="F19268" s="230"/>
      <c r="H19268" s="220"/>
      <c r="I19268" s="223"/>
    </row>
    <row r="19269" spans="1:9">
      <c r="A19269" s="230"/>
      <c r="B19269" s="230"/>
      <c r="C19269" s="231"/>
      <c r="D19269" s="223"/>
      <c r="E19269" s="227"/>
      <c r="F19269" s="230"/>
      <c r="H19269" s="220"/>
      <c r="I19269" s="223"/>
    </row>
    <row r="19270" spans="1:9">
      <c r="A19270" s="230"/>
      <c r="B19270" s="230"/>
      <c r="C19270" s="231"/>
      <c r="D19270" s="223"/>
      <c r="E19270" s="227"/>
      <c r="F19270" s="230"/>
      <c r="H19270" s="220"/>
      <c r="I19270" s="223"/>
    </row>
    <row r="19271" spans="1:9">
      <c r="A19271" s="230"/>
      <c r="B19271" s="230"/>
      <c r="C19271" s="231"/>
      <c r="D19271" s="223"/>
      <c r="E19271" s="227"/>
      <c r="F19271" s="230"/>
      <c r="H19271" s="220"/>
      <c r="I19271" s="223"/>
    </row>
    <row r="19272" spans="1:9">
      <c r="A19272" s="230"/>
      <c r="B19272" s="230"/>
      <c r="C19272" s="231"/>
      <c r="D19272" s="223"/>
      <c r="E19272" s="227"/>
      <c r="F19272" s="230"/>
      <c r="H19272" s="220"/>
      <c r="I19272" s="223"/>
    </row>
    <row r="19273" spans="1:9">
      <c r="A19273" s="230"/>
      <c r="B19273" s="230"/>
      <c r="C19273" s="231"/>
      <c r="D19273" s="223"/>
      <c r="E19273" s="227"/>
      <c r="F19273" s="230"/>
      <c r="H19273" s="220"/>
      <c r="I19273" s="223"/>
    </row>
    <row r="19274" spans="1:9">
      <c r="A19274" s="230"/>
      <c r="B19274" s="230"/>
      <c r="C19274" s="231"/>
      <c r="D19274" s="223"/>
      <c r="E19274" s="227"/>
      <c r="F19274" s="230"/>
      <c r="H19274" s="220"/>
      <c r="I19274" s="223"/>
    </row>
    <row r="19275" spans="1:9">
      <c r="A19275" s="230"/>
      <c r="B19275" s="230"/>
      <c r="C19275" s="231"/>
      <c r="D19275" s="223"/>
      <c r="E19275" s="227"/>
      <c r="F19275" s="230"/>
      <c r="H19275" s="220"/>
      <c r="I19275" s="223"/>
    </row>
    <row r="19276" spans="1:9">
      <c r="A19276" s="230"/>
      <c r="B19276" s="230"/>
      <c r="C19276" s="231"/>
      <c r="D19276" s="223"/>
      <c r="E19276" s="227"/>
      <c r="F19276" s="230"/>
      <c r="H19276" s="220"/>
      <c r="I19276" s="223"/>
    </row>
    <row r="19277" spans="1:9">
      <c r="A19277" s="230"/>
      <c r="B19277" s="230"/>
      <c r="C19277" s="231"/>
      <c r="D19277" s="223"/>
      <c r="E19277" s="227"/>
      <c r="F19277" s="230"/>
      <c r="H19277" s="220"/>
      <c r="I19277" s="223"/>
    </row>
    <row r="19278" spans="1:9">
      <c r="A19278" s="230"/>
      <c r="B19278" s="230"/>
      <c r="C19278" s="231"/>
      <c r="D19278" s="223"/>
      <c r="E19278" s="227"/>
      <c r="F19278" s="230"/>
      <c r="H19278" s="220"/>
      <c r="I19278" s="223"/>
    </row>
    <row r="19279" spans="1:9">
      <c r="A19279" s="230"/>
      <c r="B19279" s="230"/>
      <c r="C19279" s="231"/>
      <c r="D19279" s="223"/>
      <c r="E19279" s="227"/>
      <c r="F19279" s="230"/>
      <c r="H19279" s="220"/>
      <c r="I19279" s="223"/>
    </row>
    <row r="19280" spans="1:9">
      <c r="A19280" s="230"/>
      <c r="B19280" s="230"/>
      <c r="C19280" s="231"/>
      <c r="D19280" s="223"/>
      <c r="E19280" s="227"/>
      <c r="F19280" s="230"/>
      <c r="H19280" s="220"/>
      <c r="I19280" s="223"/>
    </row>
    <row r="19281" spans="1:9">
      <c r="A19281" s="230"/>
      <c r="B19281" s="230"/>
      <c r="C19281" s="231"/>
      <c r="D19281" s="223"/>
      <c r="E19281" s="227"/>
      <c r="F19281" s="230"/>
      <c r="H19281" s="220"/>
      <c r="I19281" s="223"/>
    </row>
    <row r="19282" spans="1:9">
      <c r="A19282" s="230"/>
      <c r="B19282" s="230"/>
      <c r="C19282" s="231"/>
      <c r="D19282" s="223"/>
      <c r="E19282" s="227"/>
      <c r="F19282" s="230"/>
      <c r="H19282" s="220"/>
      <c r="I19282" s="223"/>
    </row>
    <row r="19283" spans="1:9">
      <c r="A19283" s="230"/>
      <c r="B19283" s="230"/>
      <c r="C19283" s="231"/>
      <c r="D19283" s="223"/>
      <c r="E19283" s="227"/>
      <c r="F19283" s="230"/>
      <c r="H19283" s="220"/>
      <c r="I19283" s="223"/>
    </row>
    <row r="19284" spans="1:9">
      <c r="A19284" s="230"/>
      <c r="B19284" s="230"/>
      <c r="C19284" s="231"/>
      <c r="D19284" s="223"/>
      <c r="E19284" s="227"/>
      <c r="F19284" s="230"/>
      <c r="H19284" s="220"/>
      <c r="I19284" s="223"/>
    </row>
    <row r="19285" spans="1:9">
      <c r="A19285" s="230"/>
      <c r="B19285" s="230"/>
      <c r="C19285" s="231"/>
      <c r="D19285" s="223"/>
      <c r="E19285" s="227"/>
      <c r="F19285" s="230"/>
      <c r="H19285" s="220"/>
      <c r="I19285" s="223"/>
    </row>
    <row r="19286" spans="1:9">
      <c r="A19286" s="230"/>
      <c r="B19286" s="230"/>
      <c r="C19286" s="231"/>
      <c r="D19286" s="223"/>
      <c r="E19286" s="227"/>
      <c r="F19286" s="230"/>
      <c r="H19286" s="220"/>
      <c r="I19286" s="223"/>
    </row>
    <row r="19287" spans="1:9">
      <c r="A19287" s="230"/>
      <c r="B19287" s="230"/>
      <c r="C19287" s="231"/>
      <c r="D19287" s="223"/>
      <c r="E19287" s="227"/>
      <c r="F19287" s="230"/>
      <c r="H19287" s="220"/>
      <c r="I19287" s="223"/>
    </row>
    <row r="19288" spans="1:9">
      <c r="A19288" s="230"/>
      <c r="B19288" s="230"/>
      <c r="C19288" s="231"/>
      <c r="D19288" s="223"/>
      <c r="E19288" s="227"/>
      <c r="F19288" s="230"/>
      <c r="H19288" s="220"/>
      <c r="I19288" s="223"/>
    </row>
    <row r="19289" spans="1:9">
      <c r="A19289" s="230"/>
      <c r="B19289" s="230"/>
      <c r="C19289" s="231"/>
      <c r="D19289" s="223"/>
      <c r="E19289" s="227"/>
      <c r="F19289" s="230"/>
      <c r="H19289" s="220"/>
      <c r="I19289" s="223"/>
    </row>
    <row r="19290" spans="1:9">
      <c r="A19290" s="230"/>
      <c r="B19290" s="230"/>
      <c r="C19290" s="231"/>
      <c r="D19290" s="223"/>
      <c r="E19290" s="227"/>
      <c r="F19290" s="230"/>
      <c r="H19290" s="220"/>
      <c r="I19290" s="223"/>
    </row>
    <row r="19291" spans="1:9">
      <c r="A19291" s="230"/>
      <c r="B19291" s="230"/>
      <c r="C19291" s="231"/>
      <c r="D19291" s="223"/>
      <c r="E19291" s="227"/>
      <c r="F19291" s="230"/>
      <c r="H19291" s="220"/>
      <c r="I19291" s="223"/>
    </row>
    <row r="19292" spans="1:9">
      <c r="A19292" s="230"/>
      <c r="B19292" s="230"/>
      <c r="C19292" s="231"/>
      <c r="D19292" s="223"/>
      <c r="E19292" s="227"/>
      <c r="F19292" s="230"/>
      <c r="H19292" s="220"/>
      <c r="I19292" s="223"/>
    </row>
    <row r="19293" spans="1:9">
      <c r="A19293" s="230"/>
      <c r="B19293" s="230"/>
      <c r="C19293" s="231"/>
      <c r="D19293" s="223"/>
      <c r="E19293" s="227"/>
      <c r="F19293" s="230"/>
      <c r="H19293" s="220"/>
      <c r="I19293" s="223"/>
    </row>
    <row r="19294" spans="1:9">
      <c r="A19294" s="230"/>
      <c r="B19294" s="230"/>
      <c r="C19294" s="231"/>
      <c r="D19294" s="223"/>
      <c r="E19294" s="227"/>
      <c r="F19294" s="230"/>
      <c r="H19294" s="220"/>
      <c r="I19294" s="223"/>
    </row>
    <row r="19295" spans="1:9">
      <c r="A19295" s="230"/>
      <c r="B19295" s="230"/>
      <c r="C19295" s="231"/>
      <c r="D19295" s="223"/>
      <c r="E19295" s="227"/>
      <c r="F19295" s="230"/>
      <c r="H19295" s="220"/>
      <c r="I19295" s="223"/>
    </row>
    <row r="19296" spans="1:9">
      <c r="A19296" s="230"/>
      <c r="B19296" s="230"/>
      <c r="C19296" s="231"/>
      <c r="D19296" s="223"/>
      <c r="E19296" s="227"/>
      <c r="F19296" s="230"/>
      <c r="H19296" s="220"/>
      <c r="I19296" s="223"/>
    </row>
    <row r="19297" spans="1:9">
      <c r="A19297" s="230"/>
      <c r="B19297" s="230"/>
      <c r="C19297" s="231"/>
      <c r="D19297" s="223"/>
      <c r="E19297" s="227"/>
      <c r="F19297" s="230"/>
      <c r="H19297" s="220"/>
      <c r="I19297" s="223"/>
    </row>
    <row r="19298" spans="1:9">
      <c r="A19298" s="230"/>
      <c r="B19298" s="230"/>
      <c r="C19298" s="231"/>
      <c r="D19298" s="223"/>
      <c r="E19298" s="227"/>
      <c r="F19298" s="230"/>
      <c r="H19298" s="220"/>
      <c r="I19298" s="223"/>
    </row>
    <row r="19299" spans="1:9">
      <c r="A19299" s="230"/>
      <c r="B19299" s="230"/>
      <c r="C19299" s="231"/>
      <c r="D19299" s="223"/>
      <c r="E19299" s="227"/>
      <c r="F19299" s="230"/>
      <c r="H19299" s="220"/>
      <c r="I19299" s="223"/>
    </row>
    <row r="19300" spans="1:9">
      <c r="A19300" s="230"/>
      <c r="B19300" s="230"/>
      <c r="C19300" s="231"/>
      <c r="D19300" s="223"/>
      <c r="E19300" s="227"/>
      <c r="F19300" s="230"/>
      <c r="H19300" s="220"/>
      <c r="I19300" s="223"/>
    </row>
    <row r="19301" spans="1:9">
      <c r="A19301" s="230"/>
      <c r="B19301" s="230"/>
      <c r="C19301" s="231"/>
      <c r="D19301" s="223"/>
      <c r="E19301" s="227"/>
      <c r="F19301" s="230"/>
      <c r="H19301" s="220"/>
      <c r="I19301" s="223"/>
    </row>
    <row r="19302" spans="1:9">
      <c r="A19302" s="230"/>
      <c r="B19302" s="230"/>
      <c r="C19302" s="231"/>
      <c r="D19302" s="223"/>
      <c r="E19302" s="227"/>
      <c r="F19302" s="230"/>
      <c r="H19302" s="220"/>
      <c r="I19302" s="223"/>
    </row>
    <row r="19303" spans="1:9">
      <c r="A19303" s="230"/>
      <c r="B19303" s="230"/>
      <c r="C19303" s="231"/>
      <c r="D19303" s="223"/>
      <c r="E19303" s="227"/>
      <c r="F19303" s="230"/>
      <c r="H19303" s="220"/>
      <c r="I19303" s="223"/>
    </row>
    <row r="19304" spans="1:9">
      <c r="A19304" s="230"/>
      <c r="B19304" s="230"/>
      <c r="C19304" s="231"/>
      <c r="D19304" s="223"/>
      <c r="E19304" s="227"/>
      <c r="F19304" s="230"/>
      <c r="H19304" s="220"/>
      <c r="I19304" s="223"/>
    </row>
    <row r="19305" spans="1:9">
      <c r="A19305" s="230"/>
      <c r="B19305" s="230"/>
      <c r="C19305" s="231"/>
      <c r="D19305" s="223"/>
      <c r="E19305" s="227"/>
      <c r="F19305" s="230"/>
      <c r="H19305" s="220"/>
      <c r="I19305" s="223"/>
    </row>
    <row r="19306" spans="1:9">
      <c r="A19306" s="230"/>
      <c r="B19306" s="230"/>
      <c r="C19306" s="231"/>
      <c r="D19306" s="223"/>
      <c r="E19306" s="227"/>
      <c r="F19306" s="230"/>
      <c r="H19306" s="220"/>
      <c r="I19306" s="223"/>
    </row>
    <row r="19307" spans="1:9">
      <c r="A19307" s="230"/>
      <c r="B19307" s="230"/>
      <c r="C19307" s="231"/>
      <c r="D19307" s="223"/>
      <c r="E19307" s="227"/>
      <c r="F19307" s="230"/>
      <c r="H19307" s="220"/>
      <c r="I19307" s="223"/>
    </row>
    <row r="19308" spans="1:9">
      <c r="A19308" s="230"/>
      <c r="B19308" s="230"/>
      <c r="C19308" s="231"/>
      <c r="D19308" s="223"/>
      <c r="E19308" s="227"/>
      <c r="F19308" s="230"/>
      <c r="H19308" s="220"/>
      <c r="I19308" s="223"/>
    </row>
    <row r="19309" spans="1:9">
      <c r="A19309" s="230"/>
      <c r="B19309" s="230"/>
      <c r="C19309" s="231"/>
      <c r="D19309" s="223"/>
      <c r="E19309" s="227"/>
      <c r="F19309" s="230"/>
      <c r="H19309" s="220"/>
      <c r="I19309" s="223"/>
    </row>
    <row r="19310" spans="1:9">
      <c r="A19310" s="230"/>
      <c r="B19310" s="230"/>
      <c r="C19310" s="231"/>
      <c r="D19310" s="223"/>
      <c r="E19310" s="227"/>
      <c r="F19310" s="230"/>
      <c r="H19310" s="220"/>
      <c r="I19310" s="223"/>
    </row>
    <row r="19311" spans="1:9">
      <c r="A19311" s="230"/>
      <c r="B19311" s="230"/>
      <c r="C19311" s="231"/>
      <c r="D19311" s="223"/>
      <c r="E19311" s="227"/>
      <c r="F19311" s="230"/>
      <c r="H19311" s="220"/>
      <c r="I19311" s="223"/>
    </row>
    <row r="19312" spans="1:9">
      <c r="A19312" s="230"/>
      <c r="B19312" s="230"/>
      <c r="C19312" s="231"/>
      <c r="D19312" s="223"/>
      <c r="E19312" s="227"/>
      <c r="F19312" s="230"/>
      <c r="H19312" s="220"/>
      <c r="I19312" s="223"/>
    </row>
    <row r="19313" spans="1:9">
      <c r="A19313" s="230"/>
      <c r="B19313" s="230"/>
      <c r="C19313" s="231"/>
      <c r="D19313" s="223"/>
      <c r="E19313" s="227"/>
      <c r="F19313" s="230"/>
      <c r="H19313" s="220"/>
      <c r="I19313" s="223"/>
    </row>
    <row r="19314" spans="1:9">
      <c r="A19314" s="230"/>
      <c r="B19314" s="230"/>
      <c r="C19314" s="231"/>
      <c r="D19314" s="223"/>
      <c r="E19314" s="227"/>
      <c r="F19314" s="230"/>
      <c r="H19314" s="220"/>
      <c r="I19314" s="223"/>
    </row>
    <row r="19315" spans="1:9">
      <c r="A19315" s="230"/>
      <c r="B19315" s="230"/>
      <c r="C19315" s="231"/>
      <c r="D19315" s="223"/>
      <c r="E19315" s="227"/>
      <c r="F19315" s="230"/>
      <c r="H19315" s="220"/>
      <c r="I19315" s="223"/>
    </row>
    <row r="19316" spans="1:9">
      <c r="A19316" s="230"/>
      <c r="B19316" s="230"/>
      <c r="C19316" s="231"/>
      <c r="D19316" s="223"/>
      <c r="E19316" s="227"/>
      <c r="F19316" s="230"/>
      <c r="H19316" s="220"/>
      <c r="I19316" s="223"/>
    </row>
    <row r="19317" spans="1:9">
      <c r="A19317" s="230"/>
      <c r="B19317" s="230"/>
      <c r="C19317" s="231"/>
      <c r="D19317" s="223"/>
      <c r="E19317" s="227"/>
      <c r="F19317" s="230"/>
      <c r="H19317" s="220"/>
      <c r="I19317" s="223"/>
    </row>
    <row r="19318" spans="1:9">
      <c r="A19318" s="230"/>
      <c r="B19318" s="230"/>
      <c r="C19318" s="231"/>
      <c r="D19318" s="223"/>
      <c r="E19318" s="227"/>
      <c r="F19318" s="230"/>
      <c r="H19318" s="220"/>
      <c r="I19318" s="223"/>
    </row>
    <row r="19319" spans="1:9">
      <c r="A19319" s="230"/>
      <c r="B19319" s="230"/>
      <c r="C19319" s="231"/>
      <c r="D19319" s="223"/>
      <c r="E19319" s="227"/>
      <c r="F19319" s="230"/>
      <c r="H19319" s="220"/>
      <c r="I19319" s="223"/>
    </row>
    <row r="19320" spans="1:9">
      <c r="A19320" s="230"/>
      <c r="B19320" s="230"/>
      <c r="C19320" s="231"/>
      <c r="D19320" s="223"/>
      <c r="E19320" s="227"/>
      <c r="F19320" s="230"/>
      <c r="H19320" s="220"/>
      <c r="I19320" s="223"/>
    </row>
    <row r="19321" spans="1:9">
      <c r="A19321" s="230"/>
      <c r="B19321" s="230"/>
      <c r="C19321" s="231"/>
      <c r="D19321" s="223"/>
      <c r="E19321" s="227"/>
      <c r="F19321" s="230"/>
      <c r="H19321" s="220"/>
      <c r="I19321" s="223"/>
    </row>
    <row r="19322" spans="1:9">
      <c r="A19322" s="230"/>
      <c r="B19322" s="230"/>
      <c r="C19322" s="231"/>
      <c r="D19322" s="223"/>
      <c r="E19322" s="227"/>
      <c r="F19322" s="230"/>
      <c r="H19322" s="220"/>
      <c r="I19322" s="223"/>
    </row>
    <row r="19323" spans="1:9">
      <c r="A19323" s="230"/>
      <c r="B19323" s="230"/>
      <c r="C19323" s="231"/>
      <c r="D19323" s="223"/>
      <c r="E19323" s="227"/>
      <c r="F19323" s="230"/>
      <c r="H19323" s="220"/>
      <c r="I19323" s="223"/>
    </row>
    <row r="19324" spans="1:9">
      <c r="A19324" s="230"/>
      <c r="B19324" s="230"/>
      <c r="C19324" s="231"/>
      <c r="D19324" s="223"/>
      <c r="E19324" s="227"/>
      <c r="F19324" s="230"/>
      <c r="H19324" s="220"/>
      <c r="I19324" s="223"/>
    </row>
    <row r="19325" spans="1:9">
      <c r="A19325" s="230"/>
      <c r="B19325" s="230"/>
      <c r="C19325" s="231"/>
      <c r="D19325" s="223"/>
      <c r="E19325" s="227"/>
      <c r="F19325" s="230"/>
      <c r="H19325" s="220"/>
      <c r="I19325" s="223"/>
    </row>
    <row r="19326" spans="1:9">
      <c r="A19326" s="230"/>
      <c r="B19326" s="230"/>
      <c r="C19326" s="231"/>
      <c r="D19326" s="223"/>
      <c r="E19326" s="227"/>
      <c r="F19326" s="230"/>
      <c r="H19326" s="220"/>
      <c r="I19326" s="223"/>
    </row>
    <row r="19327" spans="1:9">
      <c r="A19327" s="230"/>
      <c r="B19327" s="230"/>
      <c r="C19327" s="231"/>
      <c r="D19327" s="223"/>
      <c r="E19327" s="227"/>
      <c r="F19327" s="230"/>
      <c r="H19327" s="220"/>
      <c r="I19327" s="223"/>
    </row>
    <row r="19328" spans="1:9">
      <c r="A19328" s="230"/>
      <c r="B19328" s="230"/>
      <c r="C19328" s="231"/>
      <c r="D19328" s="223"/>
      <c r="E19328" s="227"/>
      <c r="F19328" s="230"/>
      <c r="H19328" s="220"/>
      <c r="I19328" s="223"/>
    </row>
    <row r="19329" spans="1:9">
      <c r="A19329" s="230"/>
      <c r="B19329" s="230"/>
      <c r="C19329" s="231"/>
      <c r="D19329" s="223"/>
      <c r="E19329" s="227"/>
      <c r="F19329" s="230"/>
      <c r="H19329" s="220"/>
      <c r="I19329" s="223"/>
    </row>
    <row r="19330" spans="1:9">
      <c r="A19330" s="230"/>
      <c r="B19330" s="230"/>
      <c r="C19330" s="231"/>
      <c r="D19330" s="223"/>
      <c r="E19330" s="227"/>
      <c r="F19330" s="230"/>
      <c r="H19330" s="220"/>
      <c r="I19330" s="223"/>
    </row>
    <row r="19331" spans="1:9">
      <c r="A19331" s="230"/>
      <c r="B19331" s="230"/>
      <c r="C19331" s="231"/>
      <c r="D19331" s="223"/>
      <c r="E19331" s="227"/>
      <c r="F19331" s="230"/>
      <c r="H19331" s="220"/>
      <c r="I19331" s="223"/>
    </row>
    <row r="19332" spans="1:9">
      <c r="A19332" s="230"/>
      <c r="B19332" s="230"/>
      <c r="C19332" s="231"/>
      <c r="D19332" s="223"/>
      <c r="E19332" s="227"/>
      <c r="F19332" s="230"/>
      <c r="H19332" s="220"/>
      <c r="I19332" s="223"/>
    </row>
    <row r="19333" spans="1:9">
      <c r="A19333" s="230"/>
      <c r="B19333" s="230"/>
      <c r="C19333" s="231"/>
      <c r="D19333" s="223"/>
      <c r="E19333" s="227"/>
      <c r="F19333" s="230"/>
      <c r="H19333" s="220"/>
      <c r="I19333" s="223"/>
    </row>
    <row r="19334" spans="1:9">
      <c r="A19334" s="230"/>
      <c r="B19334" s="230"/>
      <c r="C19334" s="231"/>
      <c r="D19334" s="223"/>
      <c r="E19334" s="227"/>
      <c r="F19334" s="230"/>
      <c r="H19334" s="220"/>
      <c r="I19334" s="223"/>
    </row>
    <row r="19335" spans="1:9">
      <c r="A19335" s="230"/>
      <c r="B19335" s="230"/>
      <c r="C19335" s="231"/>
      <c r="D19335" s="223"/>
      <c r="E19335" s="227"/>
      <c r="F19335" s="230"/>
      <c r="H19335" s="220"/>
      <c r="I19335" s="223"/>
    </row>
    <row r="19336" spans="1:9">
      <c r="A19336" s="230"/>
      <c r="B19336" s="230"/>
      <c r="C19336" s="231"/>
      <c r="D19336" s="223"/>
      <c r="E19336" s="227"/>
      <c r="F19336" s="230"/>
      <c r="H19336" s="220"/>
      <c r="I19336" s="223"/>
    </row>
    <row r="19337" spans="1:9">
      <c r="A19337" s="230"/>
      <c r="B19337" s="230"/>
      <c r="C19337" s="231"/>
      <c r="D19337" s="223"/>
      <c r="E19337" s="227"/>
      <c r="F19337" s="230"/>
      <c r="H19337" s="220"/>
      <c r="I19337" s="223"/>
    </row>
    <row r="19338" spans="1:9">
      <c r="A19338" s="230"/>
      <c r="B19338" s="230"/>
      <c r="C19338" s="231"/>
      <c r="D19338" s="223"/>
      <c r="E19338" s="227"/>
      <c r="F19338" s="230"/>
      <c r="H19338" s="220"/>
      <c r="I19338" s="223"/>
    </row>
    <row r="19339" spans="1:9">
      <c r="A19339" s="230"/>
      <c r="B19339" s="230"/>
      <c r="C19339" s="231"/>
      <c r="D19339" s="223"/>
      <c r="E19339" s="227"/>
      <c r="F19339" s="230"/>
      <c r="H19339" s="220"/>
      <c r="I19339" s="223"/>
    </row>
    <row r="19340" spans="1:9">
      <c r="A19340" s="230"/>
      <c r="B19340" s="230"/>
      <c r="C19340" s="231"/>
      <c r="D19340" s="223"/>
      <c r="E19340" s="227"/>
      <c r="F19340" s="230"/>
      <c r="H19340" s="220"/>
      <c r="I19340" s="223"/>
    </row>
    <row r="19341" spans="1:9">
      <c r="A19341" s="230"/>
      <c r="B19341" s="230"/>
      <c r="C19341" s="231"/>
      <c r="D19341" s="223"/>
      <c r="E19341" s="227"/>
      <c r="F19341" s="230"/>
      <c r="H19341" s="220"/>
      <c r="I19341" s="223"/>
    </row>
    <row r="19342" spans="1:9">
      <c r="A19342" s="230"/>
      <c r="B19342" s="230"/>
      <c r="C19342" s="231"/>
      <c r="D19342" s="223"/>
      <c r="E19342" s="227"/>
      <c r="F19342" s="230"/>
      <c r="H19342" s="220"/>
      <c r="I19342" s="223"/>
    </row>
    <row r="19343" spans="1:9">
      <c r="A19343" s="230"/>
      <c r="B19343" s="230"/>
      <c r="C19343" s="231"/>
      <c r="D19343" s="223"/>
      <c r="E19343" s="227"/>
      <c r="F19343" s="230"/>
      <c r="H19343" s="220"/>
      <c r="I19343" s="223"/>
    </row>
    <row r="19344" spans="1:9">
      <c r="A19344" s="230"/>
      <c r="B19344" s="230"/>
      <c r="C19344" s="231"/>
      <c r="D19344" s="223"/>
      <c r="E19344" s="227"/>
      <c r="F19344" s="230"/>
      <c r="H19344" s="220"/>
      <c r="I19344" s="223"/>
    </row>
    <row r="19345" spans="1:9">
      <c r="A19345" s="230"/>
      <c r="B19345" s="230"/>
      <c r="C19345" s="231"/>
      <c r="D19345" s="223"/>
      <c r="E19345" s="227"/>
      <c r="F19345" s="230"/>
      <c r="H19345" s="220"/>
      <c r="I19345" s="223"/>
    </row>
    <row r="19346" spans="1:9">
      <c r="A19346" s="230"/>
      <c r="B19346" s="230"/>
      <c r="C19346" s="231"/>
      <c r="D19346" s="223"/>
      <c r="E19346" s="227"/>
      <c r="F19346" s="230"/>
      <c r="H19346" s="220"/>
      <c r="I19346" s="223"/>
    </row>
    <row r="19347" spans="1:9">
      <c r="A19347" s="230"/>
      <c r="B19347" s="230"/>
      <c r="C19347" s="231"/>
      <c r="D19347" s="223"/>
      <c r="E19347" s="227"/>
      <c r="F19347" s="230"/>
      <c r="H19347" s="220"/>
      <c r="I19347" s="223"/>
    </row>
    <row r="19348" spans="1:9">
      <c r="A19348" s="230"/>
      <c r="B19348" s="230"/>
      <c r="C19348" s="231"/>
      <c r="D19348" s="223"/>
      <c r="E19348" s="227"/>
      <c r="F19348" s="230"/>
      <c r="H19348" s="220"/>
      <c r="I19348" s="223"/>
    </row>
    <row r="19349" spans="1:9">
      <c r="A19349" s="230"/>
      <c r="B19349" s="230"/>
      <c r="C19349" s="231"/>
      <c r="D19349" s="223"/>
      <c r="E19349" s="227"/>
      <c r="F19349" s="230"/>
      <c r="H19349" s="220"/>
      <c r="I19349" s="223"/>
    </row>
    <row r="19350" spans="1:9">
      <c r="A19350" s="230"/>
      <c r="B19350" s="230"/>
      <c r="C19350" s="231"/>
      <c r="D19350" s="223"/>
      <c r="E19350" s="227"/>
      <c r="F19350" s="230"/>
      <c r="H19350" s="220"/>
      <c r="I19350" s="223"/>
    </row>
    <row r="19351" spans="1:9">
      <c r="A19351" s="230"/>
      <c r="B19351" s="230"/>
      <c r="C19351" s="231"/>
      <c r="D19351" s="223"/>
      <c r="E19351" s="227"/>
      <c r="F19351" s="230"/>
      <c r="H19351" s="220"/>
      <c r="I19351" s="223"/>
    </row>
    <row r="19352" spans="1:9">
      <c r="A19352" s="230"/>
      <c r="B19352" s="230"/>
      <c r="C19352" s="231"/>
      <c r="D19352" s="223"/>
      <c r="E19352" s="227"/>
      <c r="F19352" s="230"/>
      <c r="H19352" s="220"/>
      <c r="I19352" s="223"/>
    </row>
    <row r="19353" spans="1:9">
      <c r="A19353" s="230"/>
      <c r="B19353" s="230"/>
      <c r="C19353" s="231"/>
      <c r="D19353" s="223"/>
      <c r="E19353" s="227"/>
      <c r="F19353" s="230"/>
      <c r="H19353" s="220"/>
      <c r="I19353" s="223"/>
    </row>
    <row r="19354" spans="1:9">
      <c r="A19354" s="230"/>
      <c r="B19354" s="230"/>
      <c r="C19354" s="231"/>
      <c r="D19354" s="223"/>
      <c r="E19354" s="227"/>
      <c r="F19354" s="230"/>
      <c r="H19354" s="220"/>
      <c r="I19354" s="223"/>
    </row>
    <row r="19355" spans="1:9">
      <c r="A19355" s="230"/>
      <c r="B19355" s="230"/>
      <c r="C19355" s="231"/>
      <c r="D19355" s="223"/>
      <c r="E19355" s="227"/>
      <c r="F19355" s="230"/>
      <c r="H19355" s="220"/>
      <c r="I19355" s="223"/>
    </row>
    <row r="19356" spans="1:9">
      <c r="A19356" s="230"/>
      <c r="B19356" s="230"/>
      <c r="C19356" s="231"/>
      <c r="D19356" s="223"/>
      <c r="E19356" s="227"/>
      <c r="F19356" s="230"/>
      <c r="H19356" s="220"/>
      <c r="I19356" s="223"/>
    </row>
    <row r="19357" spans="1:9">
      <c r="A19357" s="230"/>
      <c r="B19357" s="230"/>
      <c r="C19357" s="231"/>
      <c r="D19357" s="223"/>
      <c r="E19357" s="227"/>
      <c r="F19357" s="230"/>
      <c r="H19357" s="220"/>
      <c r="I19357" s="223"/>
    </row>
    <row r="19358" spans="1:9">
      <c r="A19358" s="230"/>
      <c r="B19358" s="230"/>
      <c r="C19358" s="231"/>
      <c r="D19358" s="223"/>
      <c r="E19358" s="227"/>
      <c r="F19358" s="230"/>
      <c r="H19358" s="220"/>
      <c r="I19358" s="223"/>
    </row>
    <row r="19359" spans="1:9">
      <c r="A19359" s="230"/>
      <c r="B19359" s="230"/>
      <c r="C19359" s="231"/>
      <c r="D19359" s="223"/>
      <c r="E19359" s="227"/>
      <c r="F19359" s="230"/>
      <c r="H19359" s="220"/>
      <c r="I19359" s="223"/>
    </row>
    <row r="19360" spans="1:9">
      <c r="A19360" s="230"/>
      <c r="B19360" s="230"/>
      <c r="C19360" s="231"/>
      <c r="D19360" s="223"/>
      <c r="E19360" s="227"/>
      <c r="F19360" s="230"/>
      <c r="H19360" s="220"/>
      <c r="I19360" s="223"/>
    </row>
    <row r="19361" spans="1:9">
      <c r="A19361" s="230"/>
      <c r="B19361" s="230"/>
      <c r="C19361" s="231"/>
      <c r="D19361" s="223"/>
      <c r="E19361" s="227"/>
      <c r="F19361" s="230"/>
      <c r="H19361" s="220"/>
      <c r="I19361" s="223"/>
    </row>
    <row r="19362" spans="1:9">
      <c r="A19362" s="230"/>
      <c r="B19362" s="230"/>
      <c r="C19362" s="231"/>
      <c r="D19362" s="223"/>
      <c r="E19362" s="227"/>
      <c r="F19362" s="230"/>
      <c r="H19362" s="220"/>
      <c r="I19362" s="223"/>
    </row>
    <row r="19363" spans="1:9">
      <c r="A19363" s="230"/>
      <c r="B19363" s="230"/>
      <c r="C19363" s="231"/>
      <c r="D19363" s="223"/>
      <c r="E19363" s="227"/>
      <c r="F19363" s="230"/>
      <c r="H19363" s="220"/>
      <c r="I19363" s="223"/>
    </row>
    <row r="19364" spans="1:9">
      <c r="A19364" s="230"/>
      <c r="B19364" s="230"/>
      <c r="C19364" s="231"/>
      <c r="D19364" s="223"/>
      <c r="E19364" s="227"/>
      <c r="F19364" s="230"/>
      <c r="H19364" s="220"/>
      <c r="I19364" s="223"/>
    </row>
    <row r="19365" spans="1:9">
      <c r="A19365" s="230"/>
      <c r="B19365" s="230"/>
      <c r="C19365" s="231"/>
      <c r="D19365" s="223"/>
      <c r="E19365" s="227"/>
      <c r="F19365" s="230"/>
      <c r="H19365" s="220"/>
      <c r="I19365" s="223"/>
    </row>
    <row r="19366" spans="1:9">
      <c r="A19366" s="230"/>
      <c r="B19366" s="230"/>
      <c r="C19366" s="231"/>
      <c r="D19366" s="223"/>
      <c r="E19366" s="227"/>
      <c r="F19366" s="230"/>
      <c r="H19366" s="220"/>
      <c r="I19366" s="223"/>
    </row>
    <row r="19367" spans="1:9">
      <c r="A19367" s="230"/>
      <c r="B19367" s="230"/>
      <c r="C19367" s="231"/>
      <c r="D19367" s="223"/>
      <c r="E19367" s="227"/>
      <c r="F19367" s="230"/>
      <c r="H19367" s="220"/>
      <c r="I19367" s="223"/>
    </row>
    <row r="19368" spans="1:9">
      <c r="A19368" s="230"/>
      <c r="B19368" s="230"/>
      <c r="C19368" s="231"/>
      <c r="D19368" s="223"/>
      <c r="E19368" s="227"/>
      <c r="F19368" s="230"/>
      <c r="H19368" s="220"/>
      <c r="I19368" s="223"/>
    </row>
    <row r="19369" spans="1:9">
      <c r="A19369" s="230"/>
      <c r="B19369" s="230"/>
      <c r="C19369" s="231"/>
      <c r="D19369" s="223"/>
      <c r="E19369" s="227"/>
      <c r="F19369" s="230"/>
      <c r="H19369" s="220"/>
      <c r="I19369" s="223"/>
    </row>
    <row r="19370" spans="1:9">
      <c r="A19370" s="230"/>
      <c r="B19370" s="230"/>
      <c r="C19370" s="231"/>
      <c r="D19370" s="223"/>
      <c r="E19370" s="227"/>
      <c r="F19370" s="230"/>
      <c r="H19370" s="220"/>
      <c r="I19370" s="223"/>
    </row>
    <row r="19371" spans="1:9">
      <c r="A19371" s="230"/>
      <c r="B19371" s="230"/>
      <c r="C19371" s="231"/>
      <c r="D19371" s="223"/>
      <c r="E19371" s="227"/>
      <c r="F19371" s="230"/>
      <c r="H19371" s="220"/>
      <c r="I19371" s="223"/>
    </row>
    <row r="19372" spans="1:9">
      <c r="A19372" s="230"/>
      <c r="B19372" s="230"/>
      <c r="C19372" s="231"/>
      <c r="D19372" s="223"/>
      <c r="E19372" s="227"/>
      <c r="F19372" s="230"/>
      <c r="H19372" s="220"/>
      <c r="I19372" s="223"/>
    </row>
    <row r="19373" spans="1:9">
      <c r="A19373" s="230"/>
      <c r="B19373" s="230"/>
      <c r="C19373" s="231"/>
      <c r="D19373" s="223"/>
      <c r="E19373" s="227"/>
      <c r="F19373" s="230"/>
      <c r="H19373" s="220"/>
      <c r="I19373" s="223"/>
    </row>
    <row r="19374" spans="1:9">
      <c r="A19374" s="230"/>
      <c r="B19374" s="230"/>
      <c r="C19374" s="231"/>
      <c r="D19374" s="223"/>
      <c r="E19374" s="227"/>
      <c r="F19374" s="230"/>
      <c r="H19374" s="220"/>
      <c r="I19374" s="223"/>
    </row>
    <row r="19375" spans="1:9">
      <c r="A19375" s="230"/>
      <c r="B19375" s="230"/>
      <c r="C19375" s="231"/>
      <c r="D19375" s="223"/>
      <c r="E19375" s="227"/>
      <c r="F19375" s="230"/>
      <c r="H19375" s="220"/>
      <c r="I19375" s="223"/>
    </row>
    <row r="19376" spans="1:9">
      <c r="A19376" s="230"/>
      <c r="B19376" s="230"/>
      <c r="C19376" s="231"/>
      <c r="D19376" s="223"/>
      <c r="E19376" s="227"/>
      <c r="F19376" s="230"/>
      <c r="H19376" s="220"/>
      <c r="I19376" s="223"/>
    </row>
    <row r="19377" spans="1:9">
      <c r="A19377" s="230"/>
      <c r="B19377" s="230"/>
      <c r="C19377" s="231"/>
      <c r="D19377" s="223"/>
      <c r="E19377" s="227"/>
      <c r="F19377" s="230"/>
      <c r="H19377" s="220"/>
      <c r="I19377" s="223"/>
    </row>
    <row r="19378" spans="1:9">
      <c r="A19378" s="230"/>
      <c r="B19378" s="230"/>
      <c r="C19378" s="231"/>
      <c r="D19378" s="223"/>
      <c r="E19378" s="227"/>
      <c r="F19378" s="230"/>
      <c r="H19378" s="220"/>
      <c r="I19378" s="223"/>
    </row>
    <row r="19379" spans="1:9">
      <c r="A19379" s="230"/>
      <c r="B19379" s="230"/>
      <c r="C19379" s="231"/>
      <c r="D19379" s="223"/>
      <c r="E19379" s="227"/>
      <c r="F19379" s="230"/>
      <c r="H19379" s="220"/>
      <c r="I19379" s="223"/>
    </row>
    <row r="19380" spans="1:9">
      <c r="A19380" s="230"/>
      <c r="B19380" s="230"/>
      <c r="C19380" s="231"/>
      <c r="D19380" s="223"/>
      <c r="E19380" s="227"/>
      <c r="F19380" s="230"/>
      <c r="H19380" s="220"/>
      <c r="I19380" s="223"/>
    </row>
    <row r="19381" spans="1:9">
      <c r="A19381" s="230"/>
      <c r="B19381" s="230"/>
      <c r="C19381" s="231"/>
      <c r="D19381" s="223"/>
      <c r="E19381" s="227"/>
      <c r="F19381" s="230"/>
      <c r="H19381" s="220"/>
      <c r="I19381" s="223"/>
    </row>
    <row r="19382" spans="1:9">
      <c r="A19382" s="230"/>
      <c r="B19382" s="230"/>
      <c r="C19382" s="231"/>
      <c r="D19382" s="223"/>
      <c r="E19382" s="227"/>
      <c r="F19382" s="230"/>
      <c r="H19382" s="220"/>
      <c r="I19382" s="223"/>
    </row>
    <row r="19383" spans="1:9">
      <c r="A19383" s="230"/>
      <c r="B19383" s="230"/>
      <c r="C19383" s="231"/>
      <c r="D19383" s="223"/>
      <c r="E19383" s="227"/>
      <c r="F19383" s="230"/>
      <c r="H19383" s="220"/>
      <c r="I19383" s="223"/>
    </row>
    <row r="19384" spans="1:9">
      <c r="A19384" s="230"/>
      <c r="B19384" s="230"/>
      <c r="C19384" s="231"/>
      <c r="D19384" s="223"/>
      <c r="E19384" s="227"/>
      <c r="F19384" s="230"/>
      <c r="H19384" s="220"/>
      <c r="I19384" s="223"/>
    </row>
    <row r="19385" spans="1:9">
      <c r="A19385" s="230"/>
      <c r="B19385" s="230"/>
      <c r="C19385" s="231"/>
      <c r="D19385" s="223"/>
      <c r="E19385" s="227"/>
      <c r="F19385" s="230"/>
      <c r="H19385" s="220"/>
      <c r="I19385" s="223"/>
    </row>
    <row r="19386" spans="1:9">
      <c r="A19386" s="230"/>
      <c r="B19386" s="230"/>
      <c r="C19386" s="231"/>
      <c r="D19386" s="223"/>
      <c r="E19386" s="227"/>
      <c r="F19386" s="230"/>
      <c r="H19386" s="220"/>
      <c r="I19386" s="223"/>
    </row>
    <row r="19387" spans="1:9">
      <c r="A19387" s="230"/>
      <c r="B19387" s="230"/>
      <c r="C19387" s="231"/>
      <c r="D19387" s="223"/>
      <c r="E19387" s="227"/>
      <c r="F19387" s="230"/>
      <c r="H19387" s="220"/>
      <c r="I19387" s="223"/>
    </row>
    <row r="19388" spans="1:9">
      <c r="A19388" s="230"/>
      <c r="B19388" s="230"/>
      <c r="C19388" s="231"/>
      <c r="D19388" s="223"/>
      <c r="E19388" s="227"/>
      <c r="F19388" s="230"/>
      <c r="H19388" s="220"/>
      <c r="I19388" s="223"/>
    </row>
    <row r="19389" spans="1:9">
      <c r="A19389" s="230"/>
      <c r="B19389" s="230"/>
      <c r="C19389" s="231"/>
      <c r="D19389" s="223"/>
      <c r="E19389" s="227"/>
      <c r="F19389" s="230"/>
      <c r="H19389" s="220"/>
      <c r="I19389" s="223"/>
    </row>
    <row r="19390" spans="1:9">
      <c r="A19390" s="230"/>
      <c r="B19390" s="230"/>
      <c r="C19390" s="231"/>
      <c r="D19390" s="223"/>
      <c r="E19390" s="227"/>
      <c r="F19390" s="230"/>
      <c r="H19390" s="220"/>
      <c r="I19390" s="223"/>
    </row>
    <row r="19391" spans="1:9">
      <c r="A19391" s="230"/>
      <c r="B19391" s="230"/>
      <c r="C19391" s="231"/>
      <c r="D19391" s="223"/>
      <c r="E19391" s="227"/>
      <c r="F19391" s="230"/>
      <c r="H19391" s="220"/>
      <c r="I19391" s="223"/>
    </row>
    <row r="19392" spans="1:9">
      <c r="A19392" s="230"/>
      <c r="B19392" s="230"/>
      <c r="C19392" s="231"/>
      <c r="D19392" s="223"/>
      <c r="E19392" s="227"/>
      <c r="F19392" s="230"/>
      <c r="H19392" s="220"/>
      <c r="I19392" s="223"/>
    </row>
    <row r="19393" spans="1:9">
      <c r="A19393" s="230"/>
      <c r="B19393" s="230"/>
      <c r="C19393" s="231"/>
      <c r="D19393" s="223"/>
      <c r="E19393" s="227"/>
      <c r="F19393" s="230"/>
      <c r="H19393" s="220"/>
      <c r="I19393" s="223"/>
    </row>
    <row r="19394" spans="1:9">
      <c r="A19394" s="230"/>
      <c r="B19394" s="230"/>
      <c r="C19394" s="231"/>
      <c r="D19394" s="223"/>
      <c r="E19394" s="227"/>
      <c r="F19394" s="230"/>
      <c r="H19394" s="220"/>
      <c r="I19394" s="223"/>
    </row>
    <row r="19395" spans="1:9">
      <c r="A19395" s="230"/>
      <c r="B19395" s="230"/>
      <c r="C19395" s="231"/>
      <c r="D19395" s="223"/>
      <c r="E19395" s="227"/>
      <c r="F19395" s="230"/>
      <c r="H19395" s="220"/>
      <c r="I19395" s="223"/>
    </row>
    <row r="19396" spans="1:9">
      <c r="A19396" s="230"/>
      <c r="B19396" s="230"/>
      <c r="C19396" s="231"/>
      <c r="D19396" s="223"/>
      <c r="E19396" s="227"/>
      <c r="F19396" s="230"/>
      <c r="H19396" s="220"/>
      <c r="I19396" s="223"/>
    </row>
    <row r="19397" spans="1:9">
      <c r="A19397" s="230"/>
      <c r="B19397" s="230"/>
      <c r="C19397" s="231"/>
      <c r="D19397" s="223"/>
      <c r="E19397" s="227"/>
      <c r="F19397" s="230"/>
      <c r="H19397" s="220"/>
      <c r="I19397" s="223"/>
    </row>
    <row r="19398" spans="1:9">
      <c r="A19398" s="230"/>
      <c r="B19398" s="230"/>
      <c r="C19398" s="231"/>
      <c r="D19398" s="223"/>
      <c r="E19398" s="227"/>
      <c r="F19398" s="230"/>
      <c r="H19398" s="220"/>
      <c r="I19398" s="223"/>
    </row>
    <row r="19399" spans="1:9">
      <c r="A19399" s="230"/>
      <c r="B19399" s="230"/>
      <c r="C19399" s="231"/>
      <c r="D19399" s="223"/>
      <c r="E19399" s="227"/>
      <c r="F19399" s="230"/>
      <c r="H19399" s="220"/>
      <c r="I19399" s="223"/>
    </row>
    <row r="19400" spans="1:9">
      <c r="A19400" s="230"/>
      <c r="B19400" s="230"/>
      <c r="C19400" s="231"/>
      <c r="D19400" s="223"/>
      <c r="E19400" s="227"/>
      <c r="F19400" s="230"/>
      <c r="H19400" s="220"/>
      <c r="I19400" s="223"/>
    </row>
    <row r="19401" spans="1:9">
      <c r="A19401" s="230"/>
      <c r="B19401" s="230"/>
      <c r="C19401" s="231"/>
      <c r="D19401" s="223"/>
      <c r="E19401" s="227"/>
      <c r="F19401" s="230"/>
      <c r="H19401" s="220"/>
      <c r="I19401" s="223"/>
    </row>
    <row r="19402" spans="1:9">
      <c r="A19402" s="230"/>
      <c r="B19402" s="230"/>
      <c r="C19402" s="231"/>
      <c r="D19402" s="223"/>
      <c r="E19402" s="227"/>
      <c r="F19402" s="230"/>
      <c r="H19402" s="220"/>
      <c r="I19402" s="223"/>
    </row>
    <row r="19403" spans="1:9">
      <c r="A19403" s="230"/>
      <c r="B19403" s="230"/>
      <c r="C19403" s="231"/>
      <c r="D19403" s="223"/>
      <c r="E19403" s="227"/>
      <c r="F19403" s="230"/>
      <c r="H19403" s="220"/>
      <c r="I19403" s="223"/>
    </row>
    <row r="19404" spans="1:9">
      <c r="A19404" s="230"/>
      <c r="B19404" s="230"/>
      <c r="C19404" s="231"/>
      <c r="D19404" s="223"/>
      <c r="E19404" s="227"/>
      <c r="F19404" s="230"/>
      <c r="H19404" s="220"/>
      <c r="I19404" s="223"/>
    </row>
    <row r="19405" spans="1:9">
      <c r="A19405" s="230"/>
      <c r="B19405" s="230"/>
      <c r="C19405" s="231"/>
      <c r="D19405" s="223"/>
      <c r="E19405" s="227"/>
      <c r="F19405" s="230"/>
      <c r="H19405" s="220"/>
      <c r="I19405" s="223"/>
    </row>
    <row r="19406" spans="1:9">
      <c r="A19406" s="230"/>
      <c r="B19406" s="230"/>
      <c r="C19406" s="231"/>
      <c r="D19406" s="223"/>
      <c r="E19406" s="227"/>
      <c r="F19406" s="230"/>
      <c r="H19406" s="220"/>
      <c r="I19406" s="223"/>
    </row>
    <row r="19407" spans="1:9">
      <c r="A19407" s="230"/>
      <c r="B19407" s="230"/>
      <c r="C19407" s="231"/>
      <c r="D19407" s="223"/>
      <c r="E19407" s="227"/>
      <c r="F19407" s="230"/>
      <c r="H19407" s="220"/>
      <c r="I19407" s="223"/>
    </row>
    <row r="19408" spans="1:9">
      <c r="A19408" s="230"/>
      <c r="B19408" s="230"/>
      <c r="C19408" s="231"/>
      <c r="D19408" s="223"/>
      <c r="E19408" s="227"/>
      <c r="F19408" s="230"/>
      <c r="H19408" s="220"/>
      <c r="I19408" s="223"/>
    </row>
    <row r="19409" spans="1:9">
      <c r="A19409" s="230"/>
      <c r="B19409" s="230"/>
      <c r="C19409" s="231"/>
      <c r="D19409" s="223"/>
      <c r="E19409" s="227"/>
      <c r="F19409" s="230"/>
      <c r="H19409" s="220"/>
      <c r="I19409" s="223"/>
    </row>
    <row r="19410" spans="1:9">
      <c r="A19410" s="230"/>
      <c r="B19410" s="230"/>
      <c r="C19410" s="231"/>
      <c r="D19410" s="223"/>
      <c r="E19410" s="227"/>
      <c r="F19410" s="230"/>
      <c r="H19410" s="220"/>
      <c r="I19410" s="223"/>
    </row>
    <row r="19411" spans="1:9">
      <c r="A19411" s="230"/>
      <c r="B19411" s="230"/>
      <c r="C19411" s="231"/>
      <c r="D19411" s="223"/>
      <c r="E19411" s="227"/>
      <c r="F19411" s="230"/>
      <c r="H19411" s="220"/>
      <c r="I19411" s="223"/>
    </row>
    <row r="19412" spans="1:9">
      <c r="A19412" s="230"/>
      <c r="B19412" s="230"/>
      <c r="C19412" s="231"/>
      <c r="D19412" s="223"/>
      <c r="E19412" s="227"/>
      <c r="F19412" s="230"/>
      <c r="H19412" s="220"/>
      <c r="I19412" s="223"/>
    </row>
    <row r="19413" spans="1:9">
      <c r="A19413" s="230"/>
      <c r="B19413" s="230"/>
      <c r="C19413" s="231"/>
      <c r="D19413" s="223"/>
      <c r="E19413" s="227"/>
      <c r="F19413" s="230"/>
      <c r="H19413" s="220"/>
      <c r="I19413" s="223"/>
    </row>
    <row r="19414" spans="1:9">
      <c r="A19414" s="230"/>
      <c r="B19414" s="230"/>
      <c r="C19414" s="231"/>
      <c r="D19414" s="223"/>
      <c r="E19414" s="227"/>
      <c r="F19414" s="230"/>
      <c r="H19414" s="220"/>
      <c r="I19414" s="223"/>
    </row>
    <row r="19415" spans="1:9">
      <c r="A19415" s="230"/>
      <c r="B19415" s="230"/>
      <c r="C19415" s="231"/>
      <c r="D19415" s="223"/>
      <c r="E19415" s="227"/>
      <c r="F19415" s="230"/>
      <c r="H19415" s="220"/>
      <c r="I19415" s="223"/>
    </row>
    <row r="19416" spans="1:9">
      <c r="A19416" s="230"/>
      <c r="B19416" s="230"/>
      <c r="C19416" s="231"/>
      <c r="D19416" s="223"/>
      <c r="E19416" s="227"/>
      <c r="F19416" s="230"/>
      <c r="H19416" s="220"/>
      <c r="I19416" s="223"/>
    </row>
    <row r="19417" spans="1:9">
      <c r="A19417" s="230"/>
      <c r="B19417" s="230"/>
      <c r="C19417" s="231"/>
      <c r="D19417" s="223"/>
      <c r="E19417" s="227"/>
      <c r="F19417" s="230"/>
      <c r="H19417" s="220"/>
      <c r="I19417" s="223"/>
    </row>
    <row r="19418" spans="1:9">
      <c r="A19418" s="230"/>
      <c r="B19418" s="230"/>
      <c r="C19418" s="231"/>
      <c r="D19418" s="223"/>
      <c r="E19418" s="227"/>
      <c r="F19418" s="230"/>
      <c r="H19418" s="220"/>
      <c r="I19418" s="223"/>
    </row>
    <row r="19419" spans="1:9">
      <c r="A19419" s="230"/>
      <c r="B19419" s="230"/>
      <c r="C19419" s="231"/>
      <c r="D19419" s="223"/>
      <c r="E19419" s="227"/>
      <c r="F19419" s="230"/>
      <c r="H19419" s="220"/>
      <c r="I19419" s="223"/>
    </row>
    <row r="19420" spans="1:9">
      <c r="A19420" s="230"/>
      <c r="B19420" s="230"/>
      <c r="C19420" s="231"/>
      <c r="D19420" s="223"/>
      <c r="E19420" s="227"/>
      <c r="F19420" s="230"/>
      <c r="H19420" s="220"/>
      <c r="I19420" s="223"/>
    </row>
    <row r="19421" spans="1:9">
      <c r="A19421" s="230"/>
      <c r="B19421" s="230"/>
      <c r="C19421" s="231"/>
      <c r="D19421" s="223"/>
      <c r="E19421" s="227"/>
      <c r="F19421" s="230"/>
      <c r="H19421" s="220"/>
      <c r="I19421" s="223"/>
    </row>
    <row r="19422" spans="1:9">
      <c r="A19422" s="230"/>
      <c r="B19422" s="230"/>
      <c r="C19422" s="231"/>
      <c r="D19422" s="223"/>
      <c r="E19422" s="227"/>
      <c r="F19422" s="230"/>
      <c r="H19422" s="220"/>
      <c r="I19422" s="223"/>
    </row>
    <row r="19423" spans="1:9">
      <c r="A19423" s="230"/>
      <c r="B19423" s="230"/>
      <c r="C19423" s="231"/>
      <c r="D19423" s="223"/>
      <c r="E19423" s="227"/>
      <c r="F19423" s="230"/>
      <c r="H19423" s="220"/>
      <c r="I19423" s="223"/>
    </row>
    <row r="19424" spans="1:9">
      <c r="A19424" s="230"/>
      <c r="B19424" s="230"/>
      <c r="C19424" s="231"/>
      <c r="D19424" s="223"/>
      <c r="E19424" s="227"/>
      <c r="F19424" s="230"/>
      <c r="H19424" s="220"/>
      <c r="I19424" s="223"/>
    </row>
    <row r="19425" spans="1:9">
      <c r="A19425" s="230"/>
      <c r="B19425" s="230"/>
      <c r="C19425" s="231"/>
      <c r="D19425" s="223"/>
      <c r="E19425" s="227"/>
      <c r="F19425" s="230"/>
      <c r="H19425" s="220"/>
      <c r="I19425" s="223"/>
    </row>
    <row r="19426" spans="1:9">
      <c r="A19426" s="230"/>
      <c r="B19426" s="230"/>
      <c r="C19426" s="231"/>
      <c r="D19426" s="223"/>
      <c r="E19426" s="227"/>
      <c r="F19426" s="230"/>
      <c r="H19426" s="220"/>
      <c r="I19426" s="223"/>
    </row>
    <row r="19427" spans="1:9">
      <c r="A19427" s="230"/>
      <c r="B19427" s="230"/>
      <c r="C19427" s="231"/>
      <c r="D19427" s="223"/>
      <c r="E19427" s="227"/>
      <c r="F19427" s="230"/>
      <c r="H19427" s="220"/>
      <c r="I19427" s="223"/>
    </row>
    <row r="19428" spans="1:9">
      <c r="A19428" s="230"/>
      <c r="B19428" s="230"/>
      <c r="C19428" s="231"/>
      <c r="D19428" s="223"/>
      <c r="E19428" s="227"/>
      <c r="F19428" s="230"/>
      <c r="H19428" s="220"/>
      <c r="I19428" s="223"/>
    </row>
    <row r="19429" spans="1:9">
      <c r="A19429" s="230"/>
      <c r="B19429" s="230"/>
      <c r="C19429" s="231"/>
      <c r="D19429" s="223"/>
      <c r="E19429" s="227"/>
      <c r="F19429" s="230"/>
      <c r="H19429" s="220"/>
      <c r="I19429" s="223"/>
    </row>
    <row r="19430" spans="1:9">
      <c r="A19430" s="230"/>
      <c r="B19430" s="230"/>
      <c r="C19430" s="231"/>
      <c r="D19430" s="223"/>
      <c r="E19430" s="227"/>
      <c r="F19430" s="230"/>
      <c r="H19430" s="220"/>
      <c r="I19430" s="223"/>
    </row>
    <row r="19431" spans="1:9">
      <c r="A19431" s="230"/>
      <c r="B19431" s="230"/>
      <c r="C19431" s="231"/>
      <c r="D19431" s="223"/>
      <c r="E19431" s="227"/>
      <c r="F19431" s="230"/>
      <c r="H19431" s="220"/>
      <c r="I19431" s="223"/>
    </row>
    <row r="19432" spans="1:9">
      <c r="A19432" s="230"/>
      <c r="B19432" s="230"/>
      <c r="C19432" s="231"/>
      <c r="D19432" s="223"/>
      <c r="E19432" s="227"/>
      <c r="F19432" s="230"/>
      <c r="H19432" s="220"/>
      <c r="I19432" s="223"/>
    </row>
    <row r="19433" spans="1:9">
      <c r="A19433" s="230"/>
      <c r="B19433" s="230"/>
      <c r="C19433" s="231"/>
      <c r="D19433" s="223"/>
      <c r="E19433" s="227"/>
      <c r="F19433" s="230"/>
      <c r="H19433" s="220"/>
      <c r="I19433" s="223"/>
    </row>
    <row r="19434" spans="1:9">
      <c r="A19434" s="230"/>
      <c r="B19434" s="230"/>
      <c r="C19434" s="231"/>
      <c r="D19434" s="223"/>
      <c r="E19434" s="227"/>
      <c r="F19434" s="230"/>
      <c r="H19434" s="220"/>
      <c r="I19434" s="223"/>
    </row>
    <row r="19435" spans="1:9">
      <c r="A19435" s="230"/>
      <c r="B19435" s="230"/>
      <c r="C19435" s="231"/>
      <c r="D19435" s="223"/>
      <c r="E19435" s="227"/>
      <c r="F19435" s="230"/>
      <c r="H19435" s="220"/>
      <c r="I19435" s="223"/>
    </row>
    <row r="19436" spans="1:9">
      <c r="A19436" s="230"/>
      <c r="B19436" s="230"/>
      <c r="C19436" s="231"/>
      <c r="D19436" s="223"/>
      <c r="E19436" s="227"/>
      <c r="F19436" s="230"/>
      <c r="H19436" s="220"/>
      <c r="I19436" s="223"/>
    </row>
    <row r="19437" spans="1:9">
      <c r="A19437" s="230"/>
      <c r="B19437" s="230"/>
      <c r="C19437" s="231"/>
      <c r="D19437" s="223"/>
      <c r="E19437" s="227"/>
      <c r="F19437" s="230"/>
      <c r="H19437" s="220"/>
      <c r="I19437" s="223"/>
    </row>
    <row r="19438" spans="1:9">
      <c r="A19438" s="230"/>
      <c r="B19438" s="230"/>
      <c r="C19438" s="231"/>
      <c r="D19438" s="223"/>
      <c r="E19438" s="227"/>
      <c r="F19438" s="230"/>
      <c r="H19438" s="220"/>
      <c r="I19438" s="223"/>
    </row>
    <row r="19439" spans="1:9">
      <c r="A19439" s="230"/>
      <c r="B19439" s="230"/>
      <c r="C19439" s="231"/>
      <c r="D19439" s="223"/>
      <c r="E19439" s="227"/>
      <c r="F19439" s="230"/>
      <c r="H19439" s="220"/>
      <c r="I19439" s="223"/>
    </row>
    <row r="19440" spans="1:9">
      <c r="A19440" s="230"/>
      <c r="B19440" s="230"/>
      <c r="C19440" s="231"/>
      <c r="D19440" s="223"/>
      <c r="E19440" s="227"/>
      <c r="F19440" s="230"/>
      <c r="H19440" s="220"/>
      <c r="I19440" s="223"/>
    </row>
    <row r="19441" spans="1:9">
      <c r="A19441" s="230"/>
      <c r="B19441" s="230"/>
      <c r="C19441" s="231"/>
      <c r="D19441" s="223"/>
      <c r="E19441" s="227"/>
      <c r="F19441" s="230"/>
      <c r="H19441" s="220"/>
      <c r="I19441" s="223"/>
    </row>
    <row r="19442" spans="1:9">
      <c r="A19442" s="230"/>
      <c r="B19442" s="230"/>
      <c r="C19442" s="231"/>
      <c r="D19442" s="223"/>
      <c r="E19442" s="227"/>
      <c r="F19442" s="230"/>
      <c r="H19442" s="220"/>
      <c r="I19442" s="223"/>
    </row>
    <row r="19443" spans="1:9">
      <c r="A19443" s="230"/>
      <c r="B19443" s="230"/>
      <c r="C19443" s="231"/>
      <c r="D19443" s="223"/>
      <c r="E19443" s="227"/>
      <c r="F19443" s="230"/>
      <c r="H19443" s="220"/>
      <c r="I19443" s="223"/>
    </row>
    <row r="19444" spans="1:9">
      <c r="A19444" s="230"/>
      <c r="B19444" s="230"/>
      <c r="C19444" s="231"/>
      <c r="D19444" s="223"/>
      <c r="E19444" s="227"/>
      <c r="F19444" s="230"/>
      <c r="H19444" s="220"/>
      <c r="I19444" s="223"/>
    </row>
    <row r="19445" spans="1:9">
      <c r="A19445" s="230"/>
      <c r="B19445" s="230"/>
      <c r="C19445" s="231"/>
      <c r="D19445" s="223"/>
      <c r="E19445" s="227"/>
      <c r="F19445" s="230"/>
      <c r="H19445" s="220"/>
      <c r="I19445" s="223"/>
    </row>
    <row r="19446" spans="1:9">
      <c r="A19446" s="230"/>
      <c r="B19446" s="230"/>
      <c r="C19446" s="231"/>
      <c r="D19446" s="223"/>
      <c r="E19446" s="227"/>
      <c r="F19446" s="230"/>
      <c r="H19446" s="220"/>
      <c r="I19446" s="223"/>
    </row>
    <row r="19447" spans="1:9">
      <c r="A19447" s="230"/>
      <c r="B19447" s="230"/>
      <c r="C19447" s="231"/>
      <c r="D19447" s="223"/>
      <c r="E19447" s="227"/>
      <c r="F19447" s="230"/>
      <c r="H19447" s="220"/>
      <c r="I19447" s="223"/>
    </row>
    <row r="19448" spans="1:9">
      <c r="A19448" s="230"/>
      <c r="B19448" s="230"/>
      <c r="C19448" s="231"/>
      <c r="D19448" s="223"/>
      <c r="E19448" s="227"/>
      <c r="F19448" s="230"/>
      <c r="H19448" s="220"/>
      <c r="I19448" s="223"/>
    </row>
    <row r="19449" spans="1:9">
      <c r="A19449" s="230"/>
      <c r="B19449" s="230"/>
      <c r="C19449" s="231"/>
      <c r="D19449" s="223"/>
      <c r="E19449" s="227"/>
      <c r="F19449" s="230"/>
      <c r="H19449" s="220"/>
      <c r="I19449" s="223"/>
    </row>
    <row r="19450" spans="1:9">
      <c r="A19450" s="230"/>
      <c r="B19450" s="230"/>
      <c r="C19450" s="231"/>
      <c r="D19450" s="223"/>
      <c r="E19450" s="227"/>
      <c r="F19450" s="230"/>
      <c r="H19450" s="220"/>
      <c r="I19450" s="223"/>
    </row>
    <row r="19451" spans="1:9">
      <c r="A19451" s="230"/>
      <c r="B19451" s="230"/>
      <c r="C19451" s="231"/>
      <c r="D19451" s="223"/>
      <c r="E19451" s="227"/>
      <c r="F19451" s="230"/>
      <c r="H19451" s="220"/>
      <c r="I19451" s="223"/>
    </row>
    <row r="19452" spans="1:9">
      <c r="A19452" s="230"/>
      <c r="B19452" s="230"/>
      <c r="C19452" s="231"/>
      <c r="D19452" s="223"/>
      <c r="E19452" s="227"/>
      <c r="F19452" s="230"/>
      <c r="H19452" s="220"/>
      <c r="I19452" s="223"/>
    </row>
    <row r="19453" spans="1:9">
      <c r="A19453" s="230"/>
      <c r="B19453" s="230"/>
      <c r="C19453" s="231"/>
      <c r="D19453" s="223"/>
      <c r="E19453" s="227"/>
      <c r="F19453" s="230"/>
      <c r="H19453" s="220"/>
      <c r="I19453" s="223"/>
    </row>
    <row r="19454" spans="1:9">
      <c r="A19454" s="230"/>
      <c r="B19454" s="230"/>
      <c r="C19454" s="231"/>
      <c r="D19454" s="223"/>
      <c r="E19454" s="227"/>
      <c r="F19454" s="230"/>
      <c r="H19454" s="220"/>
      <c r="I19454" s="223"/>
    </row>
    <row r="19455" spans="1:9">
      <c r="A19455" s="230"/>
      <c r="B19455" s="230"/>
      <c r="C19455" s="231"/>
      <c r="D19455" s="223"/>
      <c r="E19455" s="227"/>
      <c r="F19455" s="230"/>
      <c r="H19455" s="220"/>
      <c r="I19455" s="223"/>
    </row>
    <row r="19456" spans="1:9">
      <c r="A19456" s="230"/>
      <c r="B19456" s="230"/>
      <c r="C19456" s="231"/>
      <c r="D19456" s="223"/>
      <c r="E19456" s="227"/>
      <c r="F19456" s="230"/>
      <c r="H19456" s="220"/>
      <c r="I19456" s="223"/>
    </row>
    <row r="19457" spans="1:9">
      <c r="A19457" s="230"/>
      <c r="B19457" s="230"/>
      <c r="C19457" s="231"/>
      <c r="D19457" s="223"/>
      <c r="E19457" s="227"/>
      <c r="F19457" s="230"/>
      <c r="H19457" s="220"/>
      <c r="I19457" s="223"/>
    </row>
    <row r="19458" spans="1:9">
      <c r="A19458" s="230"/>
      <c r="B19458" s="230"/>
      <c r="C19458" s="231"/>
      <c r="D19458" s="223"/>
      <c r="E19458" s="227"/>
      <c r="F19458" s="230"/>
      <c r="H19458" s="220"/>
      <c r="I19458" s="223"/>
    </row>
    <row r="19459" spans="1:9">
      <c r="A19459" s="230"/>
      <c r="B19459" s="230"/>
      <c r="C19459" s="231"/>
      <c r="D19459" s="223"/>
      <c r="E19459" s="227"/>
      <c r="F19459" s="230"/>
      <c r="H19459" s="220"/>
      <c r="I19459" s="223"/>
    </row>
    <row r="19460" spans="1:9">
      <c r="A19460" s="230"/>
      <c r="B19460" s="230"/>
      <c r="C19460" s="231"/>
      <c r="D19460" s="223"/>
      <c r="E19460" s="227"/>
      <c r="F19460" s="230"/>
      <c r="H19460" s="220"/>
      <c r="I19460" s="223"/>
    </row>
    <row r="19461" spans="1:9">
      <c r="A19461" s="230"/>
      <c r="B19461" s="230"/>
      <c r="C19461" s="231"/>
      <c r="D19461" s="223"/>
      <c r="E19461" s="227"/>
      <c r="F19461" s="230"/>
      <c r="H19461" s="220"/>
      <c r="I19461" s="223"/>
    </row>
    <row r="19462" spans="1:9">
      <c r="A19462" s="230"/>
      <c r="B19462" s="230"/>
      <c r="C19462" s="231"/>
      <c r="D19462" s="223"/>
      <c r="E19462" s="227"/>
      <c r="F19462" s="230"/>
      <c r="H19462" s="220"/>
      <c r="I19462" s="223"/>
    </row>
    <row r="19463" spans="1:9">
      <c r="A19463" s="230"/>
      <c r="B19463" s="230"/>
      <c r="C19463" s="231"/>
      <c r="D19463" s="223"/>
      <c r="E19463" s="227"/>
      <c r="F19463" s="230"/>
      <c r="H19463" s="220"/>
      <c r="I19463" s="223"/>
    </row>
    <row r="19464" spans="1:9">
      <c r="A19464" s="230"/>
      <c r="B19464" s="230"/>
      <c r="C19464" s="231"/>
      <c r="D19464" s="223"/>
      <c r="E19464" s="227"/>
      <c r="F19464" s="230"/>
      <c r="H19464" s="220"/>
      <c r="I19464" s="223"/>
    </row>
    <row r="19465" spans="1:9">
      <c r="A19465" s="230"/>
      <c r="B19465" s="230"/>
      <c r="C19465" s="231"/>
      <c r="D19465" s="223"/>
      <c r="E19465" s="227"/>
      <c r="F19465" s="230"/>
      <c r="H19465" s="220"/>
      <c r="I19465" s="223"/>
    </row>
    <row r="19466" spans="1:9">
      <c r="A19466" s="230"/>
      <c r="B19466" s="230"/>
      <c r="C19466" s="231"/>
      <c r="D19466" s="223"/>
      <c r="E19466" s="227"/>
      <c r="F19466" s="230"/>
      <c r="H19466" s="220"/>
      <c r="I19466" s="223"/>
    </row>
    <row r="19467" spans="1:9">
      <c r="A19467" s="230"/>
      <c r="B19467" s="230"/>
      <c r="C19467" s="231"/>
      <c r="D19467" s="223"/>
      <c r="E19467" s="227"/>
      <c r="F19467" s="230"/>
      <c r="H19467" s="220"/>
      <c r="I19467" s="223"/>
    </row>
    <row r="19468" spans="1:9">
      <c r="A19468" s="230"/>
      <c r="B19468" s="230"/>
      <c r="C19468" s="231"/>
      <c r="D19468" s="223"/>
      <c r="E19468" s="227"/>
      <c r="F19468" s="230"/>
      <c r="H19468" s="220"/>
      <c r="I19468" s="223"/>
    </row>
    <row r="19469" spans="1:9">
      <c r="A19469" s="230"/>
      <c r="B19469" s="230"/>
      <c r="C19469" s="231"/>
      <c r="D19469" s="223"/>
      <c r="E19469" s="227"/>
      <c r="F19469" s="230"/>
      <c r="H19469" s="220"/>
      <c r="I19469" s="223"/>
    </row>
    <row r="19470" spans="1:9">
      <c r="A19470" s="230"/>
      <c r="B19470" s="230"/>
      <c r="C19470" s="231"/>
      <c r="D19470" s="223"/>
      <c r="E19470" s="227"/>
      <c r="F19470" s="230"/>
      <c r="H19470" s="220"/>
      <c r="I19470" s="223"/>
    </row>
    <row r="19471" spans="1:9">
      <c r="A19471" s="230"/>
      <c r="B19471" s="230"/>
      <c r="C19471" s="231"/>
      <c r="D19471" s="223"/>
      <c r="E19471" s="227"/>
      <c r="F19471" s="230"/>
      <c r="H19471" s="220"/>
      <c r="I19471" s="223"/>
    </row>
    <row r="19472" spans="1:9">
      <c r="A19472" s="230"/>
      <c r="B19472" s="230"/>
      <c r="C19472" s="231"/>
      <c r="D19472" s="223"/>
      <c r="E19472" s="227"/>
      <c r="F19472" s="230"/>
      <c r="H19472" s="220"/>
      <c r="I19472" s="223"/>
    </row>
    <row r="19473" spans="1:9">
      <c r="A19473" s="230"/>
      <c r="B19473" s="230"/>
      <c r="C19473" s="231"/>
      <c r="D19473" s="223"/>
      <c r="E19473" s="227"/>
      <c r="F19473" s="230"/>
      <c r="H19473" s="220"/>
      <c r="I19473" s="223"/>
    </row>
    <row r="19474" spans="1:9">
      <c r="A19474" s="230"/>
      <c r="B19474" s="230"/>
      <c r="C19474" s="231"/>
      <c r="D19474" s="223"/>
      <c r="E19474" s="227"/>
      <c r="F19474" s="230"/>
      <c r="H19474" s="220"/>
      <c r="I19474" s="223"/>
    </row>
    <row r="19475" spans="1:9">
      <c r="A19475" s="230"/>
      <c r="B19475" s="230"/>
      <c r="C19475" s="231"/>
      <c r="D19475" s="223"/>
      <c r="E19475" s="227"/>
      <c r="F19475" s="230"/>
      <c r="H19475" s="220"/>
      <c r="I19475" s="223"/>
    </row>
    <row r="19476" spans="1:9">
      <c r="A19476" s="230"/>
      <c r="B19476" s="230"/>
      <c r="C19476" s="231"/>
      <c r="D19476" s="223"/>
      <c r="E19476" s="227"/>
      <c r="F19476" s="230"/>
      <c r="H19476" s="220"/>
      <c r="I19476" s="223"/>
    </row>
    <row r="19477" spans="1:9">
      <c r="A19477" s="230"/>
      <c r="B19477" s="230"/>
      <c r="C19477" s="231"/>
      <c r="D19477" s="223"/>
      <c r="E19477" s="227"/>
      <c r="F19477" s="230"/>
      <c r="H19477" s="220"/>
      <c r="I19477" s="223"/>
    </row>
    <row r="19478" spans="1:9">
      <c r="A19478" s="230"/>
      <c r="B19478" s="230"/>
      <c r="C19478" s="231"/>
      <c r="D19478" s="223"/>
      <c r="E19478" s="227"/>
      <c r="F19478" s="230"/>
      <c r="H19478" s="220"/>
      <c r="I19478" s="223"/>
    </row>
    <row r="19479" spans="1:9">
      <c r="A19479" s="230"/>
      <c r="B19479" s="230"/>
      <c r="C19479" s="231"/>
      <c r="D19479" s="223"/>
      <c r="E19479" s="227"/>
      <c r="F19479" s="230"/>
      <c r="H19479" s="220"/>
      <c r="I19479" s="223"/>
    </row>
    <row r="19480" spans="1:9">
      <c r="A19480" s="230"/>
      <c r="B19480" s="230"/>
      <c r="C19480" s="231"/>
      <c r="D19480" s="223"/>
      <c r="E19480" s="227"/>
      <c r="F19480" s="230"/>
      <c r="H19480" s="220"/>
      <c r="I19480" s="223"/>
    </row>
    <row r="19481" spans="1:9">
      <c r="A19481" s="230"/>
      <c r="B19481" s="230"/>
      <c r="C19481" s="231"/>
      <c r="D19481" s="223"/>
      <c r="E19481" s="227"/>
      <c r="F19481" s="230"/>
      <c r="H19481" s="220"/>
      <c r="I19481" s="223"/>
    </row>
    <row r="19482" spans="1:9">
      <c r="A19482" s="230"/>
      <c r="B19482" s="230"/>
      <c r="C19482" s="231"/>
      <c r="D19482" s="223"/>
      <c r="E19482" s="227"/>
      <c r="F19482" s="230"/>
      <c r="H19482" s="220"/>
      <c r="I19482" s="223"/>
    </row>
    <row r="19483" spans="1:9">
      <c r="A19483" s="230"/>
      <c r="B19483" s="230"/>
      <c r="C19483" s="231"/>
      <c r="D19483" s="223"/>
      <c r="E19483" s="227"/>
      <c r="F19483" s="230"/>
      <c r="H19483" s="220"/>
      <c r="I19483" s="223"/>
    </row>
    <row r="19484" spans="1:9">
      <c r="A19484" s="230"/>
      <c r="B19484" s="230"/>
      <c r="C19484" s="231"/>
      <c r="D19484" s="223"/>
      <c r="E19484" s="227"/>
      <c r="F19484" s="230"/>
      <c r="H19484" s="220"/>
      <c r="I19484" s="223"/>
    </row>
    <row r="19485" spans="1:9">
      <c r="A19485" s="230"/>
      <c r="B19485" s="230"/>
      <c r="C19485" s="231"/>
      <c r="D19485" s="223"/>
      <c r="E19485" s="227"/>
      <c r="F19485" s="230"/>
      <c r="H19485" s="220"/>
      <c r="I19485" s="223"/>
    </row>
    <row r="19486" spans="1:9">
      <c r="A19486" s="230"/>
      <c r="B19486" s="230"/>
      <c r="C19486" s="231"/>
      <c r="D19486" s="223"/>
      <c r="E19486" s="227"/>
      <c r="F19486" s="230"/>
      <c r="H19486" s="220"/>
      <c r="I19486" s="223"/>
    </row>
    <row r="19487" spans="1:9">
      <c r="A19487" s="230"/>
      <c r="B19487" s="230"/>
      <c r="C19487" s="231"/>
      <c r="D19487" s="223"/>
      <c r="E19487" s="227"/>
      <c r="F19487" s="230"/>
      <c r="H19487" s="220"/>
      <c r="I19487" s="223"/>
    </row>
    <row r="19488" spans="1:9">
      <c r="A19488" s="230"/>
      <c r="B19488" s="230"/>
      <c r="C19488" s="231"/>
      <c r="D19488" s="223"/>
      <c r="E19488" s="227"/>
      <c r="F19488" s="230"/>
      <c r="H19488" s="220"/>
      <c r="I19488" s="223"/>
    </row>
    <row r="19489" spans="1:9">
      <c r="A19489" s="230"/>
      <c r="B19489" s="230"/>
      <c r="C19489" s="231"/>
      <c r="D19489" s="223"/>
      <c r="E19489" s="227"/>
      <c r="F19489" s="230"/>
      <c r="H19489" s="220"/>
      <c r="I19489" s="223"/>
    </row>
    <row r="19490" spans="1:9">
      <c r="A19490" s="230"/>
      <c r="B19490" s="230"/>
      <c r="C19490" s="231"/>
      <c r="D19490" s="223"/>
      <c r="E19490" s="227"/>
      <c r="F19490" s="230"/>
      <c r="H19490" s="220"/>
      <c r="I19490" s="223"/>
    </row>
    <row r="19491" spans="1:9">
      <c r="A19491" s="230"/>
      <c r="B19491" s="230"/>
      <c r="C19491" s="231"/>
      <c r="D19491" s="223"/>
      <c r="E19491" s="227"/>
      <c r="F19491" s="230"/>
      <c r="H19491" s="220"/>
      <c r="I19491" s="223"/>
    </row>
    <row r="19492" spans="1:9">
      <c r="A19492" s="230"/>
      <c r="B19492" s="230"/>
      <c r="C19492" s="231"/>
      <c r="D19492" s="223"/>
      <c r="E19492" s="227"/>
      <c r="F19492" s="230"/>
      <c r="H19492" s="220"/>
      <c r="I19492" s="223"/>
    </row>
    <row r="19493" spans="1:9">
      <c r="A19493" s="230"/>
      <c r="B19493" s="230"/>
      <c r="C19493" s="231"/>
      <c r="D19493" s="223"/>
      <c r="E19493" s="227"/>
      <c r="F19493" s="230"/>
      <c r="H19493" s="220"/>
      <c r="I19493" s="223"/>
    </row>
    <row r="19494" spans="1:9">
      <c r="A19494" s="230"/>
      <c r="B19494" s="230"/>
      <c r="C19494" s="231"/>
      <c r="D19494" s="223"/>
      <c r="E19494" s="227"/>
      <c r="F19494" s="230"/>
      <c r="H19494" s="220"/>
      <c r="I19494" s="223"/>
    </row>
    <row r="19495" spans="1:9">
      <c r="A19495" s="230"/>
      <c r="B19495" s="230"/>
      <c r="C19495" s="231"/>
      <c r="D19495" s="223"/>
      <c r="E19495" s="227"/>
      <c r="F19495" s="230"/>
      <c r="H19495" s="220"/>
      <c r="I19495" s="223"/>
    </row>
    <row r="19496" spans="1:9">
      <c r="A19496" s="230"/>
      <c r="B19496" s="230"/>
      <c r="C19496" s="231"/>
      <c r="D19496" s="223"/>
      <c r="E19496" s="227"/>
      <c r="F19496" s="230"/>
      <c r="H19496" s="220"/>
      <c r="I19496" s="223"/>
    </row>
    <row r="19497" spans="1:9">
      <c r="A19497" s="230"/>
      <c r="B19497" s="230"/>
      <c r="C19497" s="231"/>
      <c r="D19497" s="223"/>
      <c r="E19497" s="227"/>
      <c r="F19497" s="230"/>
      <c r="H19497" s="220"/>
      <c r="I19497" s="223"/>
    </row>
    <row r="19498" spans="1:9">
      <c r="A19498" s="230"/>
      <c r="B19498" s="230"/>
      <c r="C19498" s="231"/>
      <c r="D19498" s="223"/>
      <c r="E19498" s="227"/>
      <c r="F19498" s="230"/>
      <c r="H19498" s="220"/>
      <c r="I19498" s="223"/>
    </row>
    <row r="19499" spans="1:9">
      <c r="A19499" s="230"/>
      <c r="B19499" s="230"/>
      <c r="C19499" s="231"/>
      <c r="D19499" s="223"/>
      <c r="E19499" s="227"/>
      <c r="F19499" s="230"/>
      <c r="H19499" s="220"/>
      <c r="I19499" s="223"/>
    </row>
    <row r="19500" spans="1:9">
      <c r="A19500" s="230"/>
      <c r="B19500" s="230"/>
      <c r="C19500" s="231"/>
      <c r="D19500" s="223"/>
      <c r="E19500" s="227"/>
      <c r="F19500" s="230"/>
      <c r="H19500" s="220"/>
      <c r="I19500" s="223"/>
    </row>
    <row r="19501" spans="1:9">
      <c r="A19501" s="230"/>
      <c r="B19501" s="230"/>
      <c r="C19501" s="231"/>
      <c r="D19501" s="223"/>
      <c r="E19501" s="227"/>
      <c r="F19501" s="230"/>
      <c r="H19501" s="220"/>
      <c r="I19501" s="223"/>
    </row>
    <row r="19502" spans="1:9">
      <c r="A19502" s="230"/>
      <c r="B19502" s="230"/>
      <c r="C19502" s="231"/>
      <c r="D19502" s="223"/>
      <c r="E19502" s="227"/>
      <c r="F19502" s="230"/>
      <c r="H19502" s="220"/>
      <c r="I19502" s="223"/>
    </row>
    <row r="19503" spans="1:9">
      <c r="A19503" s="230"/>
      <c r="B19503" s="230"/>
      <c r="C19503" s="231"/>
      <c r="D19503" s="223"/>
      <c r="E19503" s="227"/>
      <c r="F19503" s="230"/>
      <c r="H19503" s="220"/>
      <c r="I19503" s="223"/>
    </row>
    <row r="19504" spans="1:9">
      <c r="A19504" s="230"/>
      <c r="B19504" s="230"/>
      <c r="C19504" s="231"/>
      <c r="D19504" s="223"/>
      <c r="E19504" s="227"/>
      <c r="F19504" s="230"/>
      <c r="H19504" s="220"/>
      <c r="I19504" s="223"/>
    </row>
    <row r="19505" spans="1:9">
      <c r="A19505" s="230"/>
      <c r="B19505" s="230"/>
      <c r="C19505" s="231"/>
      <c r="D19505" s="223"/>
      <c r="E19505" s="227"/>
      <c r="F19505" s="230"/>
      <c r="H19505" s="220"/>
      <c r="I19505" s="223"/>
    </row>
    <row r="19506" spans="1:9">
      <c r="A19506" s="230"/>
      <c r="B19506" s="230"/>
      <c r="C19506" s="231"/>
      <c r="D19506" s="223"/>
      <c r="E19506" s="227"/>
      <c r="F19506" s="230"/>
      <c r="H19506" s="220"/>
      <c r="I19506" s="223"/>
    </row>
    <row r="19507" spans="1:9">
      <c r="A19507" s="230"/>
      <c r="B19507" s="230"/>
      <c r="C19507" s="231"/>
      <c r="D19507" s="223"/>
      <c r="E19507" s="227"/>
      <c r="F19507" s="230"/>
      <c r="H19507" s="220"/>
      <c r="I19507" s="223"/>
    </row>
    <row r="19508" spans="1:9">
      <c r="A19508" s="230"/>
      <c r="B19508" s="230"/>
      <c r="C19508" s="231"/>
      <c r="D19508" s="223"/>
      <c r="E19508" s="227"/>
      <c r="F19508" s="230"/>
      <c r="H19508" s="220"/>
      <c r="I19508" s="223"/>
    </row>
    <row r="19509" spans="1:9">
      <c r="A19509" s="230"/>
      <c r="B19509" s="230"/>
      <c r="C19509" s="231"/>
      <c r="D19509" s="223"/>
      <c r="E19509" s="227"/>
      <c r="F19509" s="230"/>
      <c r="H19509" s="220"/>
      <c r="I19509" s="223"/>
    </row>
    <row r="19510" spans="1:9">
      <c r="A19510" s="230"/>
      <c r="B19510" s="230"/>
      <c r="C19510" s="231"/>
      <c r="D19510" s="223"/>
      <c r="E19510" s="227"/>
      <c r="F19510" s="230"/>
      <c r="H19510" s="220"/>
      <c r="I19510" s="223"/>
    </row>
    <row r="19511" spans="1:9">
      <c r="A19511" s="230"/>
      <c r="B19511" s="230"/>
      <c r="C19511" s="231"/>
      <c r="D19511" s="223"/>
      <c r="E19511" s="227"/>
      <c r="F19511" s="230"/>
      <c r="H19511" s="220"/>
      <c r="I19511" s="223"/>
    </row>
    <row r="19512" spans="1:9">
      <c r="A19512" s="230"/>
      <c r="B19512" s="230"/>
      <c r="C19512" s="231"/>
      <c r="D19512" s="223"/>
      <c r="E19512" s="227"/>
      <c r="F19512" s="230"/>
      <c r="H19512" s="220"/>
      <c r="I19512" s="223"/>
    </row>
    <row r="19513" spans="1:9">
      <c r="A19513" s="230"/>
      <c r="B19513" s="230"/>
      <c r="C19513" s="231"/>
      <c r="D19513" s="223"/>
      <c r="E19513" s="227"/>
      <c r="F19513" s="230"/>
      <c r="H19513" s="220"/>
      <c r="I19513" s="223"/>
    </row>
    <row r="19514" spans="1:9">
      <c r="A19514" s="230"/>
      <c r="B19514" s="230"/>
      <c r="C19514" s="231"/>
      <c r="D19514" s="223"/>
      <c r="E19514" s="227"/>
      <c r="F19514" s="230"/>
      <c r="H19514" s="220"/>
      <c r="I19514" s="223"/>
    </row>
    <row r="19515" spans="1:9">
      <c r="A19515" s="230"/>
      <c r="B19515" s="230"/>
      <c r="C19515" s="231"/>
      <c r="D19515" s="223"/>
      <c r="E19515" s="227"/>
      <c r="F19515" s="230"/>
      <c r="H19515" s="220"/>
      <c r="I19515" s="223"/>
    </row>
    <row r="19516" spans="1:9">
      <c r="A19516" s="230"/>
      <c r="B19516" s="230"/>
      <c r="C19516" s="231"/>
      <c r="D19516" s="223"/>
      <c r="E19516" s="227"/>
      <c r="F19516" s="230"/>
      <c r="H19516" s="220"/>
      <c r="I19516" s="223"/>
    </row>
    <row r="19517" spans="1:9">
      <c r="A19517" s="230"/>
      <c r="B19517" s="230"/>
      <c r="C19517" s="231"/>
      <c r="D19517" s="223"/>
      <c r="E19517" s="227"/>
      <c r="F19517" s="230"/>
      <c r="H19517" s="220"/>
      <c r="I19517" s="223"/>
    </row>
    <row r="19518" spans="1:9">
      <c r="A19518" s="230"/>
      <c r="B19518" s="230"/>
      <c r="C19518" s="231"/>
      <c r="D19518" s="223"/>
      <c r="E19518" s="227"/>
      <c r="F19518" s="230"/>
      <c r="H19518" s="220"/>
      <c r="I19518" s="223"/>
    </row>
    <row r="19519" spans="1:9">
      <c r="A19519" s="230"/>
      <c r="B19519" s="230"/>
      <c r="C19519" s="231"/>
      <c r="D19519" s="223"/>
      <c r="E19519" s="227"/>
      <c r="F19519" s="230"/>
      <c r="H19519" s="220"/>
      <c r="I19519" s="223"/>
    </row>
    <row r="19520" spans="1:9">
      <c r="A19520" s="230"/>
      <c r="B19520" s="230"/>
      <c r="C19520" s="231"/>
      <c r="D19520" s="223"/>
      <c r="E19520" s="227"/>
      <c r="F19520" s="230"/>
      <c r="H19520" s="220"/>
      <c r="I19520" s="223"/>
    </row>
    <row r="19521" spans="1:9">
      <c r="A19521" s="230"/>
      <c r="B19521" s="230"/>
      <c r="C19521" s="231"/>
      <c r="D19521" s="223"/>
      <c r="E19521" s="227"/>
      <c r="F19521" s="230"/>
      <c r="H19521" s="220"/>
      <c r="I19521" s="223"/>
    </row>
    <row r="19522" spans="1:9">
      <c r="A19522" s="230"/>
      <c r="B19522" s="230"/>
      <c r="C19522" s="231"/>
      <c r="D19522" s="223"/>
      <c r="E19522" s="227"/>
      <c r="F19522" s="230"/>
      <c r="H19522" s="220"/>
      <c r="I19522" s="223"/>
    </row>
    <row r="19523" spans="1:9">
      <c r="A19523" s="230"/>
      <c r="B19523" s="230"/>
      <c r="C19523" s="231"/>
      <c r="D19523" s="223"/>
      <c r="E19523" s="227"/>
      <c r="F19523" s="230"/>
      <c r="H19523" s="220"/>
      <c r="I19523" s="223"/>
    </row>
    <row r="19524" spans="1:9">
      <c r="A19524" s="230"/>
      <c r="B19524" s="230"/>
      <c r="C19524" s="231"/>
      <c r="D19524" s="223"/>
      <c r="E19524" s="227"/>
      <c r="F19524" s="230"/>
      <c r="H19524" s="220"/>
      <c r="I19524" s="223"/>
    </row>
    <row r="19525" spans="1:9">
      <c r="A19525" s="230"/>
      <c r="B19525" s="230"/>
      <c r="C19525" s="231"/>
      <c r="D19525" s="223"/>
      <c r="E19525" s="227"/>
      <c r="F19525" s="230"/>
      <c r="H19525" s="220"/>
      <c r="I19525" s="223"/>
    </row>
    <row r="19526" spans="1:9">
      <c r="A19526" s="230"/>
      <c r="B19526" s="230"/>
      <c r="C19526" s="231"/>
      <c r="D19526" s="223"/>
      <c r="E19526" s="227"/>
      <c r="F19526" s="230"/>
      <c r="H19526" s="220"/>
      <c r="I19526" s="223"/>
    </row>
    <row r="19527" spans="1:9">
      <c r="A19527" s="230"/>
      <c r="B19527" s="230"/>
      <c r="C19527" s="231"/>
      <c r="D19527" s="223"/>
      <c r="E19527" s="227"/>
      <c r="F19527" s="230"/>
      <c r="H19527" s="220"/>
      <c r="I19527" s="223"/>
    </row>
    <row r="19528" spans="1:9">
      <c r="A19528" s="230"/>
      <c r="B19528" s="230"/>
      <c r="C19528" s="231"/>
      <c r="D19528" s="223"/>
      <c r="E19528" s="227"/>
      <c r="F19528" s="230"/>
      <c r="H19528" s="220"/>
      <c r="I19528" s="223"/>
    </row>
    <row r="19529" spans="1:9">
      <c r="A19529" s="230"/>
      <c r="B19529" s="230"/>
      <c r="C19529" s="231"/>
      <c r="D19529" s="223"/>
      <c r="E19529" s="227"/>
      <c r="F19529" s="230"/>
      <c r="H19529" s="220"/>
      <c r="I19529" s="223"/>
    </row>
    <row r="19530" spans="1:9">
      <c r="A19530" s="230"/>
      <c r="B19530" s="230"/>
      <c r="C19530" s="231"/>
      <c r="D19530" s="223"/>
      <c r="E19530" s="227"/>
      <c r="F19530" s="230"/>
      <c r="H19530" s="220"/>
      <c r="I19530" s="223"/>
    </row>
    <row r="19531" spans="1:9">
      <c r="A19531" s="230"/>
      <c r="B19531" s="230"/>
      <c r="C19531" s="231"/>
      <c r="D19531" s="223"/>
      <c r="E19531" s="227"/>
      <c r="F19531" s="230"/>
      <c r="H19531" s="220"/>
      <c r="I19531" s="223"/>
    </row>
    <row r="19532" spans="1:9">
      <c r="A19532" s="230"/>
      <c r="B19532" s="230"/>
      <c r="C19532" s="231"/>
      <c r="D19532" s="223"/>
      <c r="E19532" s="227"/>
      <c r="F19532" s="230"/>
      <c r="H19532" s="220"/>
      <c r="I19532" s="223"/>
    </row>
    <row r="19533" spans="1:9">
      <c r="A19533" s="230"/>
      <c r="B19533" s="230"/>
      <c r="C19533" s="231"/>
      <c r="D19533" s="223"/>
      <c r="E19533" s="227"/>
      <c r="F19533" s="230"/>
      <c r="H19533" s="220"/>
      <c r="I19533" s="223"/>
    </row>
    <row r="19534" spans="1:9">
      <c r="A19534" s="230"/>
      <c r="B19534" s="230"/>
      <c r="C19534" s="231"/>
      <c r="D19534" s="223"/>
      <c r="E19534" s="227"/>
      <c r="F19534" s="230"/>
      <c r="H19534" s="220"/>
      <c r="I19534" s="223"/>
    </row>
    <row r="19535" spans="1:9">
      <c r="A19535" s="230"/>
      <c r="B19535" s="230"/>
      <c r="C19535" s="231"/>
      <c r="D19535" s="223"/>
      <c r="E19535" s="227"/>
      <c r="F19535" s="230"/>
      <c r="H19535" s="220"/>
      <c r="I19535" s="223"/>
    </row>
    <row r="19536" spans="1:9">
      <c r="A19536" s="230"/>
      <c r="B19536" s="230"/>
      <c r="C19536" s="231"/>
      <c r="D19536" s="223"/>
      <c r="E19536" s="227"/>
      <c r="F19536" s="230"/>
      <c r="H19536" s="220"/>
      <c r="I19536" s="223"/>
    </row>
    <row r="19537" spans="1:9">
      <c r="A19537" s="230"/>
      <c r="B19537" s="230"/>
      <c r="C19537" s="231"/>
      <c r="D19537" s="223"/>
      <c r="E19537" s="227"/>
      <c r="F19537" s="230"/>
      <c r="H19537" s="220"/>
      <c r="I19537" s="223"/>
    </row>
    <row r="19538" spans="1:9">
      <c r="A19538" s="230"/>
      <c r="B19538" s="230"/>
      <c r="C19538" s="231"/>
      <c r="D19538" s="223"/>
      <c r="E19538" s="227"/>
      <c r="F19538" s="230"/>
      <c r="H19538" s="220"/>
      <c r="I19538" s="223"/>
    </row>
    <row r="19539" spans="1:9">
      <c r="A19539" s="230"/>
      <c r="B19539" s="230"/>
      <c r="C19539" s="231"/>
      <c r="D19539" s="223"/>
      <c r="E19539" s="227"/>
      <c r="F19539" s="230"/>
      <c r="H19539" s="220"/>
      <c r="I19539" s="223"/>
    </row>
    <row r="19540" spans="1:9">
      <c r="A19540" s="230"/>
      <c r="B19540" s="230"/>
      <c r="C19540" s="231"/>
      <c r="D19540" s="223"/>
      <c r="E19540" s="227"/>
      <c r="F19540" s="230"/>
      <c r="H19540" s="220"/>
      <c r="I19540" s="223"/>
    </row>
    <row r="19541" spans="1:9">
      <c r="A19541" s="230"/>
      <c r="B19541" s="230"/>
      <c r="C19541" s="231"/>
      <c r="D19541" s="223"/>
      <c r="E19541" s="227"/>
      <c r="F19541" s="230"/>
      <c r="H19541" s="220"/>
      <c r="I19541" s="223"/>
    </row>
    <row r="19542" spans="1:9">
      <c r="A19542" s="230"/>
      <c r="B19542" s="230"/>
      <c r="C19542" s="231"/>
      <c r="D19542" s="223"/>
      <c r="E19542" s="227"/>
      <c r="F19542" s="230"/>
      <c r="H19542" s="220"/>
      <c r="I19542" s="223"/>
    </row>
    <row r="19543" spans="1:9">
      <c r="A19543" s="230"/>
      <c r="B19543" s="230"/>
      <c r="C19543" s="231"/>
      <c r="D19543" s="223"/>
      <c r="E19543" s="227"/>
      <c r="F19543" s="230"/>
      <c r="H19543" s="220"/>
      <c r="I19543" s="223"/>
    </row>
    <row r="19544" spans="1:9">
      <c r="A19544" s="230"/>
      <c r="B19544" s="230"/>
      <c r="C19544" s="231"/>
      <c r="D19544" s="223"/>
      <c r="E19544" s="227"/>
      <c r="F19544" s="230"/>
      <c r="H19544" s="220"/>
      <c r="I19544" s="223"/>
    </row>
    <row r="19545" spans="1:9">
      <c r="A19545" s="230"/>
      <c r="B19545" s="230"/>
      <c r="C19545" s="231"/>
      <c r="D19545" s="223"/>
      <c r="E19545" s="227"/>
      <c r="F19545" s="230"/>
      <c r="H19545" s="220"/>
      <c r="I19545" s="223"/>
    </row>
    <row r="19546" spans="1:9">
      <c r="A19546" s="230"/>
      <c r="B19546" s="230"/>
      <c r="C19546" s="231"/>
      <c r="D19546" s="223"/>
      <c r="E19546" s="227"/>
      <c r="F19546" s="230"/>
      <c r="H19546" s="220"/>
      <c r="I19546" s="223"/>
    </row>
    <row r="19547" spans="1:9">
      <c r="A19547" s="230"/>
      <c r="B19547" s="230"/>
      <c r="C19547" s="231"/>
      <c r="D19547" s="223"/>
      <c r="E19547" s="227"/>
      <c r="F19547" s="230"/>
      <c r="H19547" s="220"/>
      <c r="I19547" s="223"/>
    </row>
    <row r="19548" spans="1:9">
      <c r="A19548" s="230"/>
      <c r="B19548" s="230"/>
      <c r="C19548" s="231"/>
      <c r="D19548" s="223"/>
      <c r="E19548" s="227"/>
      <c r="F19548" s="230"/>
      <c r="H19548" s="220"/>
      <c r="I19548" s="223"/>
    </row>
    <row r="19549" spans="1:9">
      <c r="A19549" s="230"/>
      <c r="B19549" s="230"/>
      <c r="C19549" s="231"/>
      <c r="D19549" s="223"/>
      <c r="E19549" s="227"/>
      <c r="F19549" s="230"/>
      <c r="H19549" s="220"/>
      <c r="I19549" s="223"/>
    </row>
    <row r="19550" spans="1:9">
      <c r="A19550" s="230"/>
      <c r="B19550" s="230"/>
      <c r="C19550" s="231"/>
      <c r="D19550" s="223"/>
      <c r="E19550" s="227"/>
      <c r="F19550" s="230"/>
      <c r="H19550" s="220"/>
      <c r="I19550" s="223"/>
    </row>
    <row r="19551" spans="1:9">
      <c r="A19551" s="230"/>
      <c r="B19551" s="230"/>
      <c r="C19551" s="231"/>
      <c r="D19551" s="223"/>
      <c r="E19551" s="227"/>
      <c r="F19551" s="230"/>
      <c r="H19551" s="220"/>
      <c r="I19551" s="223"/>
    </row>
    <row r="19552" spans="1:9">
      <c r="A19552" s="230"/>
      <c r="B19552" s="230"/>
      <c r="C19552" s="231"/>
      <c r="D19552" s="223"/>
      <c r="E19552" s="227"/>
      <c r="F19552" s="230"/>
      <c r="H19552" s="220"/>
      <c r="I19552" s="223"/>
    </row>
    <row r="19553" spans="1:9">
      <c r="A19553" s="230"/>
      <c r="B19553" s="230"/>
      <c r="C19553" s="231"/>
      <c r="D19553" s="223"/>
      <c r="E19553" s="227"/>
      <c r="F19553" s="230"/>
      <c r="H19553" s="220"/>
      <c r="I19553" s="223"/>
    </row>
    <row r="19554" spans="1:9">
      <c r="A19554" s="230"/>
      <c r="B19554" s="230"/>
      <c r="C19554" s="231"/>
      <c r="D19554" s="223"/>
      <c r="E19554" s="227"/>
      <c r="F19554" s="230"/>
      <c r="H19554" s="220"/>
      <c r="I19554" s="223"/>
    </row>
    <row r="19555" spans="1:9">
      <c r="A19555" s="230"/>
      <c r="B19555" s="230"/>
      <c r="C19555" s="231"/>
      <c r="D19555" s="223"/>
      <c r="E19555" s="227"/>
      <c r="F19555" s="230"/>
      <c r="H19555" s="220"/>
      <c r="I19555" s="223"/>
    </row>
    <row r="19556" spans="1:9">
      <c r="A19556" s="230"/>
      <c r="B19556" s="230"/>
      <c r="C19556" s="231"/>
      <c r="D19556" s="223"/>
      <c r="E19556" s="227"/>
      <c r="F19556" s="230"/>
      <c r="H19556" s="220"/>
      <c r="I19556" s="223"/>
    </row>
    <row r="19557" spans="1:9">
      <c r="A19557" s="230"/>
      <c r="B19557" s="230"/>
      <c r="C19557" s="231"/>
      <c r="D19557" s="223"/>
      <c r="E19557" s="227"/>
      <c r="F19557" s="230"/>
      <c r="H19557" s="220"/>
      <c r="I19557" s="223"/>
    </row>
    <row r="19558" spans="1:9">
      <c r="A19558" s="230"/>
      <c r="B19558" s="230"/>
      <c r="C19558" s="231"/>
      <c r="D19558" s="223"/>
      <c r="E19558" s="227"/>
      <c r="F19558" s="230"/>
      <c r="H19558" s="220"/>
      <c r="I19558" s="223"/>
    </row>
    <row r="19559" spans="1:9">
      <c r="A19559" s="230"/>
      <c r="B19559" s="230"/>
      <c r="C19559" s="231"/>
      <c r="D19559" s="223"/>
      <c r="E19559" s="227"/>
      <c r="F19559" s="230"/>
      <c r="H19559" s="220"/>
      <c r="I19559" s="223"/>
    </row>
    <row r="19560" spans="1:9">
      <c r="A19560" s="230"/>
      <c r="B19560" s="230"/>
      <c r="C19560" s="231"/>
      <c r="D19560" s="223"/>
      <c r="E19560" s="227"/>
      <c r="F19560" s="230"/>
      <c r="H19560" s="220"/>
      <c r="I19560" s="223"/>
    </row>
    <row r="19561" spans="1:9">
      <c r="A19561" s="230"/>
      <c r="B19561" s="230"/>
      <c r="C19561" s="231"/>
      <c r="D19561" s="223"/>
      <c r="E19561" s="227"/>
      <c r="F19561" s="230"/>
      <c r="H19561" s="220"/>
      <c r="I19561" s="223"/>
    </row>
    <row r="19562" spans="1:9">
      <c r="A19562" s="230"/>
      <c r="B19562" s="230"/>
      <c r="C19562" s="231"/>
      <c r="D19562" s="223"/>
      <c r="E19562" s="227"/>
      <c r="F19562" s="230"/>
      <c r="H19562" s="220"/>
      <c r="I19562" s="223"/>
    </row>
    <row r="19563" spans="1:9">
      <c r="A19563" s="230"/>
      <c r="B19563" s="230"/>
      <c r="C19563" s="231"/>
      <c r="D19563" s="223"/>
      <c r="E19563" s="227"/>
      <c r="F19563" s="230"/>
      <c r="H19563" s="220"/>
      <c r="I19563" s="223"/>
    </row>
    <row r="19564" spans="1:9">
      <c r="A19564" s="230"/>
      <c r="B19564" s="230"/>
      <c r="C19564" s="231"/>
      <c r="D19564" s="223"/>
      <c r="E19564" s="227"/>
      <c r="F19564" s="230"/>
      <c r="H19564" s="220"/>
      <c r="I19564" s="223"/>
    </row>
    <row r="19565" spans="1:9">
      <c r="A19565" s="230"/>
      <c r="B19565" s="230"/>
      <c r="C19565" s="231"/>
      <c r="D19565" s="223"/>
      <c r="E19565" s="227"/>
      <c r="F19565" s="230"/>
      <c r="H19565" s="220"/>
      <c r="I19565" s="223"/>
    </row>
    <row r="19566" spans="1:9">
      <c r="A19566" s="230"/>
      <c r="B19566" s="230"/>
      <c r="C19566" s="231"/>
      <c r="D19566" s="223"/>
      <c r="E19566" s="227"/>
      <c r="F19566" s="230"/>
      <c r="H19566" s="220"/>
      <c r="I19566" s="223"/>
    </row>
    <row r="19567" spans="1:9">
      <c r="A19567" s="230"/>
      <c r="B19567" s="230"/>
      <c r="C19567" s="231"/>
      <c r="D19567" s="223"/>
      <c r="E19567" s="227"/>
      <c r="F19567" s="230"/>
      <c r="H19567" s="220"/>
      <c r="I19567" s="223"/>
    </row>
    <row r="19568" spans="1:9">
      <c r="A19568" s="230"/>
      <c r="B19568" s="230"/>
      <c r="C19568" s="231"/>
      <c r="D19568" s="223"/>
      <c r="E19568" s="227"/>
      <c r="F19568" s="230"/>
      <c r="H19568" s="220"/>
      <c r="I19568" s="223"/>
    </row>
    <row r="19569" spans="1:9">
      <c r="A19569" s="230"/>
      <c r="B19569" s="230"/>
      <c r="C19569" s="231"/>
      <c r="D19569" s="223"/>
      <c r="E19569" s="227"/>
      <c r="F19569" s="230"/>
      <c r="H19569" s="220"/>
      <c r="I19569" s="223"/>
    </row>
    <row r="19570" spans="1:9">
      <c r="A19570" s="230"/>
      <c r="B19570" s="230"/>
      <c r="C19570" s="231"/>
      <c r="D19570" s="223"/>
      <c r="E19570" s="227"/>
      <c r="F19570" s="230"/>
      <c r="H19570" s="220"/>
      <c r="I19570" s="223"/>
    </row>
    <row r="19571" spans="1:9">
      <c r="A19571" s="230"/>
      <c r="B19571" s="230"/>
      <c r="C19571" s="231"/>
      <c r="D19571" s="223"/>
      <c r="E19571" s="227"/>
      <c r="F19571" s="230"/>
      <c r="H19571" s="220"/>
      <c r="I19571" s="223"/>
    </row>
    <row r="19572" spans="1:9">
      <c r="A19572" s="230"/>
      <c r="B19572" s="230"/>
      <c r="C19572" s="231"/>
      <c r="D19572" s="223"/>
      <c r="E19572" s="227"/>
      <c r="F19572" s="230"/>
      <c r="H19572" s="220"/>
      <c r="I19572" s="223"/>
    </row>
    <row r="19573" spans="1:9">
      <c r="A19573" s="230"/>
      <c r="B19573" s="230"/>
      <c r="C19573" s="231"/>
      <c r="D19573" s="223"/>
      <c r="E19573" s="227"/>
      <c r="F19573" s="230"/>
      <c r="H19573" s="220"/>
      <c r="I19573" s="223"/>
    </row>
    <row r="19574" spans="1:9">
      <c r="A19574" s="230"/>
      <c r="B19574" s="230"/>
      <c r="C19574" s="231"/>
      <c r="D19574" s="223"/>
      <c r="E19574" s="227"/>
      <c r="F19574" s="230"/>
      <c r="H19574" s="220"/>
      <c r="I19574" s="223"/>
    </row>
    <row r="19575" spans="1:9">
      <c r="A19575" s="230"/>
      <c r="B19575" s="230"/>
      <c r="C19575" s="231"/>
      <c r="D19575" s="223"/>
      <c r="E19575" s="227"/>
      <c r="F19575" s="230"/>
      <c r="H19575" s="220"/>
      <c r="I19575" s="223"/>
    </row>
    <row r="19576" spans="1:9">
      <c r="A19576" s="230"/>
      <c r="B19576" s="230"/>
      <c r="C19576" s="231"/>
      <c r="D19576" s="223"/>
      <c r="E19576" s="227"/>
      <c r="F19576" s="230"/>
      <c r="H19576" s="220"/>
      <c r="I19576" s="223"/>
    </row>
    <row r="19577" spans="1:9">
      <c r="A19577" s="230"/>
      <c r="B19577" s="230"/>
      <c r="C19577" s="231"/>
      <c r="D19577" s="223"/>
      <c r="E19577" s="227"/>
      <c r="F19577" s="230"/>
      <c r="H19577" s="220"/>
      <c r="I19577" s="223"/>
    </row>
    <row r="19578" spans="1:9">
      <c r="A19578" s="230"/>
      <c r="B19578" s="230"/>
      <c r="C19578" s="231"/>
      <c r="D19578" s="223"/>
      <c r="E19578" s="227"/>
      <c r="F19578" s="230"/>
      <c r="H19578" s="220"/>
      <c r="I19578" s="223"/>
    </row>
    <row r="19579" spans="1:9">
      <c r="A19579" s="230"/>
      <c r="B19579" s="230"/>
      <c r="C19579" s="231"/>
      <c r="D19579" s="223"/>
      <c r="E19579" s="227"/>
      <c r="F19579" s="230"/>
      <c r="H19579" s="220"/>
      <c r="I19579" s="223"/>
    </row>
    <row r="19580" spans="1:9">
      <c r="A19580" s="230"/>
      <c r="B19580" s="230"/>
      <c r="C19580" s="231"/>
      <c r="D19580" s="223"/>
      <c r="E19580" s="227"/>
      <c r="F19580" s="230"/>
      <c r="H19580" s="220"/>
      <c r="I19580" s="223"/>
    </row>
    <row r="19581" spans="1:9">
      <c r="A19581" s="230"/>
      <c r="B19581" s="230"/>
      <c r="C19581" s="231"/>
      <c r="D19581" s="223"/>
      <c r="E19581" s="227"/>
      <c r="F19581" s="230"/>
      <c r="H19581" s="220"/>
      <c r="I19581" s="223"/>
    </row>
    <row r="19582" spans="1:9">
      <c r="A19582" s="230"/>
      <c r="B19582" s="230"/>
      <c r="C19582" s="231"/>
      <c r="D19582" s="223"/>
      <c r="E19582" s="227"/>
      <c r="F19582" s="230"/>
      <c r="H19582" s="220"/>
      <c r="I19582" s="223"/>
    </row>
    <row r="19583" spans="1:9">
      <c r="A19583" s="230"/>
      <c r="B19583" s="230"/>
      <c r="C19583" s="231"/>
      <c r="D19583" s="223"/>
      <c r="E19583" s="227"/>
      <c r="F19583" s="230"/>
      <c r="H19583" s="220"/>
      <c r="I19583" s="223"/>
    </row>
    <row r="19584" spans="1:9">
      <c r="A19584" s="230"/>
      <c r="B19584" s="230"/>
      <c r="C19584" s="231"/>
      <c r="D19584" s="223"/>
      <c r="E19584" s="227"/>
      <c r="F19584" s="230"/>
      <c r="H19584" s="220"/>
      <c r="I19584" s="223"/>
    </row>
    <row r="19585" spans="1:9">
      <c r="A19585" s="230"/>
      <c r="B19585" s="230"/>
      <c r="C19585" s="231"/>
      <c r="D19585" s="223"/>
      <c r="E19585" s="227"/>
      <c r="F19585" s="230"/>
      <c r="H19585" s="220"/>
      <c r="I19585" s="223"/>
    </row>
    <row r="19586" spans="1:9">
      <c r="A19586" s="230"/>
      <c r="B19586" s="230"/>
      <c r="C19586" s="231"/>
      <c r="D19586" s="223"/>
      <c r="E19586" s="227"/>
      <c r="F19586" s="230"/>
      <c r="H19586" s="220"/>
      <c r="I19586" s="223"/>
    </row>
    <row r="19587" spans="1:9">
      <c r="A19587" s="230"/>
      <c r="B19587" s="230"/>
      <c r="C19587" s="231"/>
      <c r="D19587" s="223"/>
      <c r="E19587" s="227"/>
      <c r="F19587" s="230"/>
      <c r="H19587" s="220"/>
      <c r="I19587" s="223"/>
    </row>
    <row r="19588" spans="1:9">
      <c r="A19588" s="230"/>
      <c r="B19588" s="230"/>
      <c r="C19588" s="231"/>
      <c r="D19588" s="223"/>
      <c r="E19588" s="227"/>
      <c r="F19588" s="230"/>
      <c r="H19588" s="220"/>
      <c r="I19588" s="223"/>
    </row>
    <row r="19589" spans="1:9">
      <c r="A19589" s="230"/>
      <c r="B19589" s="230"/>
      <c r="C19589" s="231"/>
      <c r="D19589" s="223"/>
      <c r="E19589" s="227"/>
      <c r="F19589" s="230"/>
      <c r="H19589" s="220"/>
      <c r="I19589" s="223"/>
    </row>
    <row r="19590" spans="1:9">
      <c r="A19590" s="230"/>
      <c r="B19590" s="230"/>
      <c r="C19590" s="231"/>
      <c r="D19590" s="223"/>
      <c r="E19590" s="227"/>
      <c r="F19590" s="230"/>
      <c r="H19590" s="220"/>
      <c r="I19590" s="223"/>
    </row>
    <row r="19591" spans="1:9">
      <c r="A19591" s="230"/>
      <c r="B19591" s="230"/>
      <c r="C19591" s="231"/>
      <c r="D19591" s="223"/>
      <c r="E19591" s="227"/>
      <c r="F19591" s="230"/>
      <c r="H19591" s="220"/>
      <c r="I19591" s="223"/>
    </row>
    <row r="19592" spans="1:9">
      <c r="A19592" s="230"/>
      <c r="B19592" s="230"/>
      <c r="C19592" s="231"/>
      <c r="D19592" s="223"/>
      <c r="E19592" s="227"/>
      <c r="F19592" s="230"/>
      <c r="H19592" s="220"/>
      <c r="I19592" s="223"/>
    </row>
    <row r="19593" spans="1:9">
      <c r="A19593" s="230"/>
      <c r="B19593" s="230"/>
      <c r="C19593" s="231"/>
      <c r="D19593" s="223"/>
      <c r="E19593" s="227"/>
      <c r="F19593" s="230"/>
      <c r="H19593" s="220"/>
      <c r="I19593" s="223"/>
    </row>
    <row r="19594" spans="1:9">
      <c r="A19594" s="230"/>
      <c r="B19594" s="230"/>
      <c r="C19594" s="231"/>
      <c r="D19594" s="223"/>
      <c r="E19594" s="227"/>
      <c r="F19594" s="230"/>
      <c r="H19594" s="220"/>
      <c r="I19594" s="223"/>
    </row>
    <row r="19595" spans="1:9">
      <c r="A19595" s="230"/>
      <c r="B19595" s="230"/>
      <c r="C19595" s="231"/>
      <c r="D19595" s="223"/>
      <c r="E19595" s="227"/>
      <c r="F19595" s="230"/>
      <c r="H19595" s="220"/>
      <c r="I19595" s="223"/>
    </row>
    <row r="19596" spans="1:9">
      <c r="A19596" s="230"/>
      <c r="B19596" s="230"/>
      <c r="C19596" s="231"/>
      <c r="D19596" s="223"/>
      <c r="E19596" s="227"/>
      <c r="F19596" s="230"/>
      <c r="H19596" s="220"/>
      <c r="I19596" s="223"/>
    </row>
    <row r="19597" spans="1:9">
      <c r="A19597" s="230"/>
      <c r="B19597" s="230"/>
      <c r="C19597" s="231"/>
      <c r="D19597" s="223"/>
      <c r="E19597" s="227"/>
      <c r="F19597" s="230"/>
      <c r="H19597" s="220"/>
      <c r="I19597" s="223"/>
    </row>
    <row r="19598" spans="1:9">
      <c r="A19598" s="230"/>
      <c r="B19598" s="230"/>
      <c r="C19598" s="231"/>
      <c r="D19598" s="223"/>
      <c r="E19598" s="227"/>
      <c r="F19598" s="230"/>
      <c r="H19598" s="220"/>
      <c r="I19598" s="223"/>
    </row>
    <row r="19599" spans="1:9">
      <c r="A19599" s="230"/>
      <c r="B19599" s="230"/>
      <c r="C19599" s="231"/>
      <c r="D19599" s="223"/>
      <c r="E19599" s="227"/>
      <c r="F19599" s="230"/>
      <c r="H19599" s="220"/>
      <c r="I19599" s="223"/>
    </row>
    <row r="19600" spans="1:9">
      <c r="A19600" s="230"/>
      <c r="B19600" s="230"/>
      <c r="C19600" s="231"/>
      <c r="D19600" s="223"/>
      <c r="E19600" s="227"/>
      <c r="F19600" s="230"/>
      <c r="H19600" s="220"/>
      <c r="I19600" s="223"/>
    </row>
    <row r="19601" spans="1:9">
      <c r="A19601" s="230"/>
      <c r="B19601" s="230"/>
      <c r="C19601" s="231"/>
      <c r="D19601" s="223"/>
      <c r="E19601" s="227"/>
      <c r="F19601" s="230"/>
      <c r="H19601" s="220"/>
      <c r="I19601" s="223"/>
    </row>
    <row r="19602" spans="1:9">
      <c r="A19602" s="230"/>
      <c r="B19602" s="230"/>
      <c r="C19602" s="231"/>
      <c r="D19602" s="223"/>
      <c r="E19602" s="227"/>
      <c r="F19602" s="230"/>
      <c r="H19602" s="220"/>
      <c r="I19602" s="223"/>
    </row>
    <row r="19603" spans="1:9">
      <c r="A19603" s="230"/>
      <c r="B19603" s="230"/>
      <c r="C19603" s="231"/>
      <c r="D19603" s="223"/>
      <c r="E19603" s="227"/>
      <c r="F19603" s="230"/>
      <c r="H19603" s="220"/>
      <c r="I19603" s="223"/>
    </row>
    <row r="19604" spans="1:9">
      <c r="A19604" s="230"/>
      <c r="B19604" s="230"/>
      <c r="C19604" s="231"/>
      <c r="D19604" s="223"/>
      <c r="E19604" s="227"/>
      <c r="F19604" s="230"/>
      <c r="H19604" s="220"/>
      <c r="I19604" s="223"/>
    </row>
    <row r="19605" spans="1:9">
      <c r="A19605" s="230"/>
      <c r="B19605" s="230"/>
      <c r="C19605" s="231"/>
      <c r="D19605" s="223"/>
      <c r="E19605" s="227"/>
      <c r="F19605" s="230"/>
      <c r="H19605" s="220"/>
      <c r="I19605" s="223"/>
    </row>
    <row r="19606" spans="1:9">
      <c r="A19606" s="230"/>
      <c r="B19606" s="230"/>
      <c r="C19606" s="231"/>
      <c r="D19606" s="223"/>
      <c r="E19606" s="227"/>
      <c r="F19606" s="230"/>
      <c r="H19606" s="220"/>
      <c r="I19606" s="223"/>
    </row>
    <row r="19607" spans="1:9">
      <c r="A19607" s="230"/>
      <c r="B19607" s="230"/>
      <c r="C19607" s="231"/>
      <c r="D19607" s="223"/>
      <c r="E19607" s="227"/>
      <c r="F19607" s="230"/>
      <c r="H19607" s="220"/>
      <c r="I19607" s="223"/>
    </row>
    <row r="19608" spans="1:9">
      <c r="A19608" s="230"/>
      <c r="B19608" s="230"/>
      <c r="C19608" s="231"/>
      <c r="D19608" s="223"/>
      <c r="E19608" s="227"/>
      <c r="F19608" s="230"/>
      <c r="H19608" s="220"/>
      <c r="I19608" s="223"/>
    </row>
    <row r="19609" spans="1:9">
      <c r="A19609" s="230"/>
      <c r="B19609" s="230"/>
      <c r="C19609" s="231"/>
      <c r="D19609" s="223"/>
      <c r="E19609" s="227"/>
      <c r="F19609" s="230"/>
      <c r="H19609" s="220"/>
      <c r="I19609" s="223"/>
    </row>
    <row r="19610" spans="1:9">
      <c r="A19610" s="230"/>
      <c r="B19610" s="230"/>
      <c r="C19610" s="231"/>
      <c r="D19610" s="223"/>
      <c r="E19610" s="227"/>
      <c r="F19610" s="230"/>
      <c r="H19610" s="220"/>
      <c r="I19610" s="223"/>
    </row>
    <row r="19611" spans="1:9">
      <c r="A19611" s="230"/>
      <c r="B19611" s="230"/>
      <c r="C19611" s="231"/>
      <c r="D19611" s="223"/>
      <c r="E19611" s="227"/>
      <c r="F19611" s="230"/>
      <c r="H19611" s="220"/>
      <c r="I19611" s="223"/>
    </row>
    <row r="19612" spans="1:9">
      <c r="A19612" s="230"/>
      <c r="B19612" s="230"/>
      <c r="C19612" s="231"/>
      <c r="D19612" s="223"/>
      <c r="E19612" s="227"/>
      <c r="F19612" s="230"/>
      <c r="H19612" s="220"/>
      <c r="I19612" s="223"/>
    </row>
    <row r="19613" spans="1:9">
      <c r="A19613" s="230"/>
      <c r="B19613" s="230"/>
      <c r="C19613" s="231"/>
      <c r="D19613" s="223"/>
      <c r="E19613" s="227"/>
      <c r="F19613" s="230"/>
      <c r="H19613" s="220"/>
      <c r="I19613" s="223"/>
    </row>
    <row r="19614" spans="1:9">
      <c r="A19614" s="230"/>
      <c r="B19614" s="230"/>
      <c r="C19614" s="231"/>
      <c r="D19614" s="223"/>
      <c r="E19614" s="227"/>
      <c r="F19614" s="230"/>
      <c r="H19614" s="220"/>
      <c r="I19614" s="223"/>
    </row>
    <row r="19615" spans="1:9">
      <c r="A19615" s="230"/>
      <c r="B19615" s="230"/>
      <c r="C19615" s="231"/>
      <c r="D19615" s="223"/>
      <c r="E19615" s="227"/>
      <c r="F19615" s="230"/>
      <c r="H19615" s="220"/>
      <c r="I19615" s="223"/>
    </row>
    <row r="19616" spans="1:9">
      <c r="A19616" s="230"/>
      <c r="B19616" s="230"/>
      <c r="C19616" s="231"/>
      <c r="D19616" s="223"/>
      <c r="E19616" s="227"/>
      <c r="F19616" s="230"/>
      <c r="H19616" s="220"/>
      <c r="I19616" s="223"/>
    </row>
    <row r="19617" spans="1:9">
      <c r="A19617" s="230"/>
      <c r="B19617" s="230"/>
      <c r="C19617" s="231"/>
      <c r="D19617" s="223"/>
      <c r="E19617" s="227"/>
      <c r="F19617" s="230"/>
      <c r="H19617" s="220"/>
      <c r="I19617" s="223"/>
    </row>
    <row r="19618" spans="1:9">
      <c r="A19618" s="230"/>
      <c r="B19618" s="230"/>
      <c r="C19618" s="231"/>
      <c r="D19618" s="223"/>
      <c r="E19618" s="227"/>
      <c r="F19618" s="230"/>
      <c r="H19618" s="220"/>
      <c r="I19618" s="223"/>
    </row>
    <row r="19619" spans="1:9">
      <c r="A19619" s="230"/>
      <c r="B19619" s="230"/>
      <c r="C19619" s="231"/>
      <c r="D19619" s="223"/>
      <c r="E19619" s="227"/>
      <c r="F19619" s="230"/>
      <c r="H19619" s="220"/>
      <c r="I19619" s="223"/>
    </row>
    <row r="19620" spans="1:9">
      <c r="A19620" s="230"/>
      <c r="B19620" s="230"/>
      <c r="C19620" s="231"/>
      <c r="D19620" s="223"/>
      <c r="E19620" s="227"/>
      <c r="F19620" s="230"/>
      <c r="H19620" s="220"/>
      <c r="I19620" s="223"/>
    </row>
    <row r="19621" spans="1:9">
      <c r="A19621" s="230"/>
      <c r="B19621" s="230"/>
      <c r="C19621" s="231"/>
      <c r="D19621" s="223"/>
      <c r="E19621" s="227"/>
      <c r="F19621" s="230"/>
      <c r="H19621" s="220"/>
      <c r="I19621" s="223"/>
    </row>
    <row r="19622" spans="1:9">
      <c r="A19622" s="230"/>
      <c r="B19622" s="230"/>
      <c r="C19622" s="231"/>
      <c r="D19622" s="223"/>
      <c r="E19622" s="227"/>
      <c r="F19622" s="230"/>
      <c r="H19622" s="220"/>
      <c r="I19622" s="223"/>
    </row>
    <row r="19623" spans="1:9">
      <c r="A19623" s="230"/>
      <c r="B19623" s="230"/>
      <c r="C19623" s="231"/>
      <c r="D19623" s="223"/>
      <c r="E19623" s="227"/>
      <c r="F19623" s="230"/>
      <c r="H19623" s="220"/>
      <c r="I19623" s="223"/>
    </row>
    <row r="19624" spans="1:9">
      <c r="A19624" s="230"/>
      <c r="B19624" s="230"/>
      <c r="C19624" s="231"/>
      <c r="D19624" s="223"/>
      <c r="E19624" s="227"/>
      <c r="F19624" s="230"/>
      <c r="H19624" s="220"/>
      <c r="I19624" s="223"/>
    </row>
    <row r="19625" spans="1:9">
      <c r="A19625" s="230"/>
      <c r="B19625" s="230"/>
      <c r="C19625" s="231"/>
      <c r="D19625" s="223"/>
      <c r="E19625" s="227"/>
      <c r="F19625" s="230"/>
      <c r="H19625" s="220"/>
      <c r="I19625" s="223"/>
    </row>
    <row r="19626" spans="1:9">
      <c r="A19626" s="230"/>
      <c r="B19626" s="230"/>
      <c r="C19626" s="231"/>
      <c r="D19626" s="223"/>
      <c r="E19626" s="227"/>
      <c r="F19626" s="230"/>
      <c r="H19626" s="220"/>
      <c r="I19626" s="223"/>
    </row>
    <row r="19627" spans="1:9">
      <c r="A19627" s="230"/>
      <c r="B19627" s="230"/>
      <c r="C19627" s="231"/>
      <c r="D19627" s="223"/>
      <c r="E19627" s="227"/>
      <c r="F19627" s="230"/>
      <c r="H19627" s="220"/>
      <c r="I19627" s="223"/>
    </row>
    <row r="19628" spans="1:9">
      <c r="A19628" s="230"/>
      <c r="B19628" s="230"/>
      <c r="C19628" s="231"/>
      <c r="D19628" s="223"/>
      <c r="E19628" s="227"/>
      <c r="F19628" s="230"/>
      <c r="H19628" s="220"/>
      <c r="I19628" s="223"/>
    </row>
    <row r="19629" spans="1:9">
      <c r="A19629" s="230"/>
      <c r="B19629" s="230"/>
      <c r="C19629" s="231"/>
      <c r="D19629" s="223"/>
      <c r="E19629" s="227"/>
      <c r="F19629" s="230"/>
      <c r="H19629" s="220"/>
      <c r="I19629" s="223"/>
    </row>
    <row r="19630" spans="1:9">
      <c r="A19630" s="230"/>
      <c r="B19630" s="230"/>
      <c r="C19630" s="231"/>
      <c r="D19630" s="223"/>
      <c r="E19630" s="227"/>
      <c r="F19630" s="230"/>
      <c r="H19630" s="220"/>
      <c r="I19630" s="223"/>
    </row>
    <row r="19631" spans="1:9">
      <c r="A19631" s="230"/>
      <c r="B19631" s="230"/>
      <c r="C19631" s="231"/>
      <c r="D19631" s="223"/>
      <c r="E19631" s="227"/>
      <c r="F19631" s="230"/>
      <c r="H19631" s="220"/>
      <c r="I19631" s="223"/>
    </row>
    <row r="19632" spans="1:9">
      <c r="A19632" s="230"/>
      <c r="B19632" s="230"/>
      <c r="C19632" s="231"/>
      <c r="D19632" s="223"/>
      <c r="E19632" s="227"/>
      <c r="F19632" s="230"/>
      <c r="H19632" s="220"/>
      <c r="I19632" s="223"/>
    </row>
    <row r="19633" spans="1:9">
      <c r="A19633" s="230"/>
      <c r="B19633" s="230"/>
      <c r="C19633" s="231"/>
      <c r="D19633" s="223"/>
      <c r="E19633" s="227"/>
      <c r="F19633" s="230"/>
      <c r="H19633" s="220"/>
      <c r="I19633" s="223"/>
    </row>
    <row r="19634" spans="1:9">
      <c r="A19634" s="230"/>
      <c r="B19634" s="230"/>
      <c r="C19634" s="231"/>
      <c r="D19634" s="223"/>
      <c r="E19634" s="227"/>
      <c r="F19634" s="230"/>
      <c r="H19634" s="220"/>
      <c r="I19634" s="223"/>
    </row>
    <row r="19635" spans="1:9">
      <c r="A19635" s="230"/>
      <c r="B19635" s="230"/>
      <c r="C19635" s="231"/>
      <c r="D19635" s="223"/>
      <c r="E19635" s="227"/>
      <c r="F19635" s="230"/>
      <c r="H19635" s="220"/>
      <c r="I19635" s="223"/>
    </row>
    <row r="19636" spans="1:9">
      <c r="A19636" s="230"/>
      <c r="B19636" s="230"/>
      <c r="C19636" s="231"/>
      <c r="D19636" s="223"/>
      <c r="E19636" s="227"/>
      <c r="F19636" s="230"/>
      <c r="H19636" s="220"/>
      <c r="I19636" s="223"/>
    </row>
    <row r="19637" spans="1:9">
      <c r="A19637" s="230"/>
      <c r="B19637" s="230"/>
      <c r="C19637" s="231"/>
      <c r="D19637" s="223"/>
      <c r="E19637" s="227"/>
      <c r="F19637" s="230"/>
      <c r="H19637" s="220"/>
      <c r="I19637" s="223"/>
    </row>
    <row r="19638" spans="1:9">
      <c r="A19638" s="230"/>
      <c r="B19638" s="230"/>
      <c r="C19638" s="231"/>
      <c r="D19638" s="223"/>
      <c r="E19638" s="227"/>
      <c r="F19638" s="230"/>
      <c r="H19638" s="220"/>
      <c r="I19638" s="223"/>
    </row>
    <row r="19639" spans="1:9">
      <c r="A19639" s="230"/>
      <c r="B19639" s="230"/>
      <c r="C19639" s="231"/>
      <c r="D19639" s="223"/>
      <c r="E19639" s="227"/>
      <c r="F19639" s="230"/>
      <c r="H19639" s="220"/>
      <c r="I19639" s="223"/>
    </row>
    <row r="19640" spans="1:9">
      <c r="A19640" s="230"/>
      <c r="B19640" s="230"/>
      <c r="C19640" s="231"/>
      <c r="D19640" s="223"/>
      <c r="E19640" s="227"/>
      <c r="F19640" s="230"/>
      <c r="H19640" s="220"/>
      <c r="I19640" s="223"/>
    </row>
    <row r="19641" spans="1:9">
      <c r="A19641" s="230"/>
      <c r="B19641" s="230"/>
      <c r="C19641" s="231"/>
      <c r="D19641" s="223"/>
      <c r="E19641" s="227"/>
      <c r="F19641" s="230"/>
      <c r="H19641" s="220"/>
      <c r="I19641" s="223"/>
    </row>
    <row r="19642" spans="1:9">
      <c r="A19642" s="230"/>
      <c r="B19642" s="230"/>
      <c r="C19642" s="231"/>
      <c r="D19642" s="223"/>
      <c r="E19642" s="227"/>
      <c r="F19642" s="230"/>
      <c r="H19642" s="220"/>
      <c r="I19642" s="223"/>
    </row>
    <row r="19643" spans="1:9">
      <c r="A19643" s="230"/>
      <c r="B19643" s="230"/>
      <c r="C19643" s="231"/>
      <c r="D19643" s="223"/>
      <c r="E19643" s="227"/>
      <c r="F19643" s="230"/>
      <c r="H19643" s="220"/>
      <c r="I19643" s="223"/>
    </row>
    <row r="19644" spans="1:9">
      <c r="A19644" s="230"/>
      <c r="B19644" s="230"/>
      <c r="C19644" s="231"/>
      <c r="D19644" s="223"/>
      <c r="E19644" s="227"/>
      <c r="F19644" s="230"/>
      <c r="H19644" s="220"/>
      <c r="I19644" s="223"/>
    </row>
    <row r="19645" spans="1:9">
      <c r="A19645" s="230"/>
      <c r="B19645" s="230"/>
      <c r="C19645" s="231"/>
      <c r="D19645" s="223"/>
      <c r="E19645" s="227"/>
      <c r="F19645" s="230"/>
      <c r="H19645" s="220"/>
      <c r="I19645" s="223"/>
    </row>
    <row r="19646" spans="1:9">
      <c r="A19646" s="230"/>
      <c r="B19646" s="230"/>
      <c r="C19646" s="231"/>
      <c r="D19646" s="223"/>
      <c r="E19646" s="227"/>
      <c r="F19646" s="230"/>
      <c r="H19646" s="220"/>
      <c r="I19646" s="223"/>
    </row>
    <row r="19647" spans="1:9">
      <c r="A19647" s="230"/>
      <c r="B19647" s="230"/>
      <c r="C19647" s="231"/>
      <c r="D19647" s="223"/>
      <c r="E19647" s="227"/>
      <c r="F19647" s="230"/>
      <c r="H19647" s="220"/>
      <c r="I19647" s="223"/>
    </row>
    <row r="19648" spans="1:9">
      <c r="A19648" s="230"/>
      <c r="B19648" s="230"/>
      <c r="C19648" s="231"/>
      <c r="D19648" s="223"/>
      <c r="E19648" s="227"/>
      <c r="F19648" s="230"/>
      <c r="H19648" s="220"/>
      <c r="I19648" s="223"/>
    </row>
    <row r="19649" spans="1:9">
      <c r="A19649" s="230"/>
      <c r="B19649" s="230"/>
      <c r="C19649" s="231"/>
      <c r="D19649" s="223"/>
      <c r="E19649" s="227"/>
      <c r="F19649" s="230"/>
      <c r="H19649" s="220"/>
      <c r="I19649" s="223"/>
    </row>
    <row r="19650" spans="1:9">
      <c r="A19650" s="230"/>
      <c r="B19650" s="230"/>
      <c r="C19650" s="231"/>
      <c r="D19650" s="223"/>
      <c r="E19650" s="227"/>
      <c r="F19650" s="230"/>
      <c r="H19650" s="220"/>
      <c r="I19650" s="223"/>
    </row>
    <row r="19651" spans="1:9">
      <c r="A19651" s="230"/>
      <c r="B19651" s="230"/>
      <c r="C19651" s="231"/>
      <c r="D19651" s="223"/>
      <c r="E19651" s="227"/>
      <c r="F19651" s="230"/>
      <c r="H19651" s="220"/>
      <c r="I19651" s="223"/>
    </row>
    <row r="19652" spans="1:9">
      <c r="A19652" s="230"/>
      <c r="B19652" s="230"/>
      <c r="C19652" s="231"/>
      <c r="D19652" s="223"/>
      <c r="E19652" s="227"/>
      <c r="F19652" s="230"/>
      <c r="H19652" s="220"/>
      <c r="I19652" s="223"/>
    </row>
    <row r="19653" spans="1:9">
      <c r="A19653" s="230"/>
      <c r="B19653" s="230"/>
      <c r="C19653" s="231"/>
      <c r="D19653" s="223"/>
      <c r="E19653" s="227"/>
      <c r="F19653" s="230"/>
      <c r="H19653" s="220"/>
      <c r="I19653" s="223"/>
    </row>
    <row r="19654" spans="1:9">
      <c r="A19654" s="230"/>
      <c r="B19654" s="230"/>
      <c r="C19654" s="231"/>
      <c r="D19654" s="223"/>
      <c r="E19654" s="227"/>
      <c r="F19654" s="230"/>
      <c r="H19654" s="220"/>
      <c r="I19654" s="223"/>
    </row>
    <row r="19655" spans="1:9">
      <c r="A19655" s="230"/>
      <c r="B19655" s="230"/>
      <c r="C19655" s="231"/>
      <c r="D19655" s="223"/>
      <c r="E19655" s="227"/>
      <c r="F19655" s="230"/>
      <c r="H19655" s="220"/>
      <c r="I19655" s="223"/>
    </row>
    <row r="19656" spans="1:9">
      <c r="A19656" s="230"/>
      <c r="B19656" s="230"/>
      <c r="C19656" s="231"/>
      <c r="D19656" s="223"/>
      <c r="E19656" s="227"/>
      <c r="F19656" s="230"/>
      <c r="H19656" s="220"/>
      <c r="I19656" s="223"/>
    </row>
    <row r="19657" spans="1:9">
      <c r="A19657" s="230"/>
      <c r="B19657" s="230"/>
      <c r="C19657" s="231"/>
      <c r="D19657" s="223"/>
      <c r="E19657" s="227"/>
      <c r="F19657" s="230"/>
      <c r="H19657" s="220"/>
      <c r="I19657" s="223"/>
    </row>
    <row r="19658" spans="1:9">
      <c r="A19658" s="230"/>
      <c r="B19658" s="230"/>
      <c r="C19658" s="231"/>
      <c r="D19658" s="223"/>
      <c r="E19658" s="227"/>
      <c r="F19658" s="230"/>
      <c r="H19658" s="220"/>
      <c r="I19658" s="223"/>
    </row>
    <row r="19659" spans="1:9">
      <c r="A19659" s="230"/>
      <c r="B19659" s="230"/>
      <c r="C19659" s="231"/>
      <c r="D19659" s="223"/>
      <c r="E19659" s="227"/>
      <c r="F19659" s="230"/>
      <c r="H19659" s="220"/>
      <c r="I19659" s="223"/>
    </row>
    <row r="19660" spans="1:9">
      <c r="A19660" s="230"/>
      <c r="B19660" s="230"/>
      <c r="C19660" s="231"/>
      <c r="D19660" s="223"/>
      <c r="E19660" s="227"/>
      <c r="F19660" s="230"/>
      <c r="H19660" s="220"/>
      <c r="I19660" s="223"/>
    </row>
    <row r="19661" spans="1:9">
      <c r="A19661" s="230"/>
      <c r="B19661" s="230"/>
      <c r="C19661" s="231"/>
      <c r="D19661" s="223"/>
      <c r="E19661" s="227"/>
      <c r="F19661" s="230"/>
      <c r="H19661" s="220"/>
      <c r="I19661" s="223"/>
    </row>
    <row r="19662" spans="1:9">
      <c r="A19662" s="230"/>
      <c r="B19662" s="230"/>
      <c r="C19662" s="231"/>
      <c r="D19662" s="223"/>
      <c r="E19662" s="227"/>
      <c r="F19662" s="230"/>
      <c r="H19662" s="220"/>
      <c r="I19662" s="223"/>
    </row>
    <row r="19663" spans="1:9">
      <c r="A19663" s="230"/>
      <c r="B19663" s="230"/>
      <c r="C19663" s="231"/>
      <c r="D19663" s="223"/>
      <c r="E19663" s="227"/>
      <c r="F19663" s="230"/>
      <c r="H19663" s="220"/>
      <c r="I19663" s="223"/>
    </row>
    <row r="19664" spans="1:9">
      <c r="A19664" s="230"/>
      <c r="B19664" s="230"/>
      <c r="C19664" s="231"/>
      <c r="D19664" s="223"/>
      <c r="E19664" s="227"/>
      <c r="F19664" s="230"/>
      <c r="H19664" s="220"/>
      <c r="I19664" s="223"/>
    </row>
    <row r="19665" spans="1:9">
      <c r="A19665" s="230"/>
      <c r="B19665" s="230"/>
      <c r="C19665" s="231"/>
      <c r="D19665" s="223"/>
      <c r="E19665" s="227"/>
      <c r="F19665" s="230"/>
      <c r="H19665" s="220"/>
      <c r="I19665" s="223"/>
    </row>
    <row r="19666" spans="1:9">
      <c r="A19666" s="230"/>
      <c r="B19666" s="230"/>
      <c r="C19666" s="231"/>
      <c r="D19666" s="223"/>
      <c r="E19666" s="227"/>
      <c r="F19666" s="230"/>
      <c r="H19666" s="220"/>
      <c r="I19666" s="223"/>
    </row>
    <row r="19667" spans="1:9">
      <c r="A19667" s="230"/>
      <c r="B19667" s="230"/>
      <c r="C19667" s="231"/>
      <c r="D19667" s="223"/>
      <c r="E19667" s="227"/>
      <c r="F19667" s="230"/>
      <c r="H19667" s="220"/>
      <c r="I19667" s="223"/>
    </row>
    <row r="19668" spans="1:9">
      <c r="A19668" s="230"/>
      <c r="B19668" s="230"/>
      <c r="C19668" s="231"/>
      <c r="D19668" s="223"/>
      <c r="E19668" s="227"/>
      <c r="F19668" s="230"/>
      <c r="H19668" s="220"/>
      <c r="I19668" s="223"/>
    </row>
    <row r="19669" spans="1:9">
      <c r="A19669" s="230"/>
      <c r="B19669" s="230"/>
      <c r="C19669" s="231"/>
      <c r="D19669" s="223"/>
      <c r="E19669" s="227"/>
      <c r="F19669" s="230"/>
      <c r="H19669" s="220"/>
      <c r="I19669" s="223"/>
    </row>
    <row r="19670" spans="1:9">
      <c r="A19670" s="230"/>
      <c r="B19670" s="230"/>
      <c r="C19670" s="231"/>
      <c r="D19670" s="223"/>
      <c r="E19670" s="227"/>
      <c r="F19670" s="230"/>
      <c r="H19670" s="220"/>
      <c r="I19670" s="223"/>
    </row>
    <row r="19671" spans="1:9">
      <c r="A19671" s="230"/>
      <c r="B19671" s="230"/>
      <c r="C19671" s="231"/>
      <c r="D19671" s="223"/>
      <c r="E19671" s="227"/>
      <c r="F19671" s="230"/>
      <c r="H19671" s="220"/>
      <c r="I19671" s="223"/>
    </row>
    <row r="19672" spans="1:9">
      <c r="A19672" s="230"/>
      <c r="B19672" s="230"/>
      <c r="C19672" s="231"/>
      <c r="D19672" s="223"/>
      <c r="E19672" s="227"/>
      <c r="F19672" s="230"/>
      <c r="H19672" s="220"/>
      <c r="I19672" s="223"/>
    </row>
    <row r="19673" spans="1:9">
      <c r="A19673" s="230"/>
      <c r="B19673" s="230"/>
      <c r="C19673" s="231"/>
      <c r="D19673" s="223"/>
      <c r="E19673" s="227"/>
      <c r="F19673" s="230"/>
      <c r="H19673" s="220"/>
      <c r="I19673" s="223"/>
    </row>
    <row r="19674" spans="1:9">
      <c r="A19674" s="230"/>
      <c r="B19674" s="230"/>
      <c r="C19674" s="231"/>
      <c r="D19674" s="223"/>
      <c r="E19674" s="227"/>
      <c r="F19674" s="230"/>
      <c r="H19674" s="220"/>
      <c r="I19674" s="223"/>
    </row>
    <row r="19675" spans="1:9">
      <c r="A19675" s="230"/>
      <c r="B19675" s="230"/>
      <c r="C19675" s="231"/>
      <c r="D19675" s="223"/>
      <c r="E19675" s="227"/>
      <c r="F19675" s="230"/>
      <c r="H19675" s="220"/>
      <c r="I19675" s="223"/>
    </row>
    <row r="19676" spans="1:9">
      <c r="A19676" s="230"/>
      <c r="B19676" s="230"/>
      <c r="C19676" s="231"/>
      <c r="D19676" s="223"/>
      <c r="E19676" s="227"/>
      <c r="F19676" s="230"/>
      <c r="H19676" s="220"/>
      <c r="I19676" s="223"/>
    </row>
    <row r="19677" spans="1:9">
      <c r="A19677" s="230"/>
      <c r="B19677" s="230"/>
      <c r="C19677" s="231"/>
      <c r="D19677" s="223"/>
      <c r="E19677" s="227"/>
      <c r="F19677" s="230"/>
      <c r="H19677" s="220"/>
      <c r="I19677" s="223"/>
    </row>
    <row r="19678" spans="1:9">
      <c r="A19678" s="230"/>
      <c r="B19678" s="230"/>
      <c r="C19678" s="231"/>
      <c r="D19678" s="223"/>
      <c r="E19678" s="227"/>
      <c r="F19678" s="230"/>
      <c r="H19678" s="220"/>
      <c r="I19678" s="223"/>
    </row>
    <row r="19679" spans="1:9">
      <c r="A19679" s="230"/>
      <c r="B19679" s="230"/>
      <c r="C19679" s="231"/>
      <c r="D19679" s="223"/>
      <c r="E19679" s="227"/>
      <c r="F19679" s="230"/>
      <c r="H19679" s="220"/>
      <c r="I19679" s="223"/>
    </row>
    <row r="19680" spans="1:9">
      <c r="A19680" s="230"/>
      <c r="B19680" s="230"/>
      <c r="C19680" s="231"/>
      <c r="D19680" s="223"/>
      <c r="E19680" s="227"/>
      <c r="F19680" s="230"/>
      <c r="H19680" s="220"/>
      <c r="I19680" s="223"/>
    </row>
    <row r="19681" spans="1:9">
      <c r="A19681" s="230"/>
      <c r="B19681" s="230"/>
      <c r="C19681" s="231"/>
      <c r="D19681" s="223"/>
      <c r="E19681" s="227"/>
      <c r="F19681" s="230"/>
      <c r="H19681" s="220"/>
      <c r="I19681" s="223"/>
    </row>
    <row r="19682" spans="1:9">
      <c r="A19682" s="230"/>
      <c r="B19682" s="230"/>
      <c r="C19682" s="231"/>
      <c r="D19682" s="223"/>
      <c r="E19682" s="227"/>
      <c r="F19682" s="230"/>
      <c r="H19682" s="220"/>
      <c r="I19682" s="223"/>
    </row>
    <row r="19683" spans="1:9">
      <c r="A19683" s="230"/>
      <c r="B19683" s="230"/>
      <c r="C19683" s="231"/>
      <c r="D19683" s="223"/>
      <c r="E19683" s="227"/>
      <c r="F19683" s="230"/>
      <c r="H19683" s="220"/>
      <c r="I19683" s="223"/>
    </row>
    <row r="19684" spans="1:9">
      <c r="A19684" s="230"/>
      <c r="B19684" s="230"/>
      <c r="C19684" s="231"/>
      <c r="D19684" s="223"/>
      <c r="E19684" s="227"/>
      <c r="F19684" s="230"/>
      <c r="H19684" s="220"/>
      <c r="I19684" s="223"/>
    </row>
    <row r="19685" spans="1:9">
      <c r="A19685" s="230"/>
      <c r="B19685" s="230"/>
      <c r="C19685" s="231"/>
      <c r="D19685" s="223"/>
      <c r="E19685" s="227"/>
      <c r="F19685" s="230"/>
      <c r="H19685" s="220"/>
      <c r="I19685" s="223"/>
    </row>
    <row r="19686" spans="1:9">
      <c r="A19686" s="230"/>
      <c r="B19686" s="230"/>
      <c r="C19686" s="231"/>
      <c r="D19686" s="223"/>
      <c r="E19686" s="227"/>
      <c r="F19686" s="230"/>
      <c r="H19686" s="220"/>
      <c r="I19686" s="223"/>
    </row>
    <row r="19687" spans="1:9">
      <c r="A19687" s="230"/>
      <c r="B19687" s="230"/>
      <c r="C19687" s="231"/>
      <c r="D19687" s="223"/>
      <c r="E19687" s="227"/>
      <c r="F19687" s="230"/>
      <c r="H19687" s="220"/>
      <c r="I19687" s="223"/>
    </row>
    <row r="19688" spans="1:9">
      <c r="A19688" s="230"/>
      <c r="B19688" s="230"/>
      <c r="C19688" s="231"/>
      <c r="D19688" s="223"/>
      <c r="E19688" s="227"/>
      <c r="F19688" s="230"/>
      <c r="H19688" s="220"/>
      <c r="I19688" s="223"/>
    </row>
    <row r="19689" spans="1:9">
      <c r="A19689" s="230"/>
      <c r="B19689" s="230"/>
      <c r="C19689" s="231"/>
      <c r="D19689" s="223"/>
      <c r="E19689" s="227"/>
      <c r="F19689" s="230"/>
      <c r="H19689" s="220"/>
      <c r="I19689" s="223"/>
    </row>
    <row r="19690" spans="1:9">
      <c r="A19690" s="230"/>
      <c r="B19690" s="230"/>
      <c r="C19690" s="231"/>
      <c r="D19690" s="223"/>
      <c r="E19690" s="227"/>
      <c r="F19690" s="230"/>
      <c r="H19690" s="220"/>
      <c r="I19690" s="223"/>
    </row>
    <row r="19691" spans="1:9">
      <c r="A19691" s="230"/>
      <c r="B19691" s="230"/>
      <c r="C19691" s="231"/>
      <c r="D19691" s="223"/>
      <c r="E19691" s="227"/>
      <c r="F19691" s="230"/>
      <c r="H19691" s="220"/>
      <c r="I19691" s="223"/>
    </row>
    <row r="19692" spans="1:9">
      <c r="A19692" s="230"/>
      <c r="B19692" s="230"/>
      <c r="C19692" s="231"/>
      <c r="D19692" s="223"/>
      <c r="E19692" s="227"/>
      <c r="F19692" s="230"/>
      <c r="H19692" s="220"/>
      <c r="I19692" s="223"/>
    </row>
    <row r="19693" spans="1:9">
      <c r="A19693" s="230"/>
      <c r="B19693" s="230"/>
      <c r="C19693" s="231"/>
      <c r="D19693" s="223"/>
      <c r="E19693" s="227"/>
      <c r="F19693" s="230"/>
      <c r="H19693" s="220"/>
      <c r="I19693" s="223"/>
    </row>
    <row r="19694" spans="1:9">
      <c r="A19694" s="230"/>
      <c r="B19694" s="230"/>
      <c r="C19694" s="231"/>
      <c r="D19694" s="223"/>
      <c r="E19694" s="227"/>
      <c r="F19694" s="230"/>
      <c r="H19694" s="220"/>
      <c r="I19694" s="223"/>
    </row>
    <row r="19695" spans="1:9">
      <c r="A19695" s="230"/>
      <c r="B19695" s="230"/>
      <c r="C19695" s="231"/>
      <c r="D19695" s="223"/>
      <c r="E19695" s="227"/>
      <c r="F19695" s="230"/>
      <c r="H19695" s="220"/>
      <c r="I19695" s="223"/>
    </row>
    <row r="19696" spans="1:9">
      <c r="A19696" s="230"/>
      <c r="B19696" s="230"/>
      <c r="C19696" s="231"/>
      <c r="D19696" s="223"/>
      <c r="E19696" s="227"/>
      <c r="F19696" s="230"/>
      <c r="H19696" s="220"/>
      <c r="I19696" s="223"/>
    </row>
    <row r="19697" spans="1:9">
      <c r="A19697" s="230"/>
      <c r="B19697" s="230"/>
      <c r="C19697" s="231"/>
      <c r="D19697" s="223"/>
      <c r="E19697" s="227"/>
      <c r="F19697" s="230"/>
      <c r="H19697" s="220"/>
      <c r="I19697" s="223"/>
    </row>
    <row r="19698" spans="1:9">
      <c r="A19698" s="230"/>
      <c r="B19698" s="230"/>
      <c r="C19698" s="231"/>
      <c r="D19698" s="223"/>
      <c r="E19698" s="227"/>
      <c r="F19698" s="230"/>
      <c r="H19698" s="220"/>
      <c r="I19698" s="223"/>
    </row>
    <row r="19699" spans="1:9">
      <c r="A19699" s="230"/>
      <c r="B19699" s="230"/>
      <c r="C19699" s="231"/>
      <c r="D19699" s="223"/>
      <c r="E19699" s="227"/>
      <c r="F19699" s="230"/>
      <c r="H19699" s="220"/>
      <c r="I19699" s="223"/>
    </row>
    <row r="19700" spans="1:9">
      <c r="A19700" s="230"/>
      <c r="B19700" s="230"/>
      <c r="C19700" s="231"/>
      <c r="D19700" s="223"/>
      <c r="E19700" s="227"/>
      <c r="F19700" s="230"/>
      <c r="H19700" s="220"/>
      <c r="I19700" s="223"/>
    </row>
    <row r="19701" spans="1:9">
      <c r="A19701" s="230"/>
      <c r="B19701" s="230"/>
      <c r="C19701" s="231"/>
      <c r="D19701" s="223"/>
      <c r="E19701" s="227"/>
      <c r="F19701" s="230"/>
      <c r="H19701" s="220"/>
      <c r="I19701" s="223"/>
    </row>
    <row r="19702" spans="1:9">
      <c r="A19702" s="230"/>
      <c r="B19702" s="230"/>
      <c r="C19702" s="231"/>
      <c r="D19702" s="223"/>
      <c r="E19702" s="227"/>
      <c r="F19702" s="230"/>
      <c r="H19702" s="220"/>
      <c r="I19702" s="223"/>
    </row>
    <row r="19703" spans="1:9">
      <c r="A19703" s="230"/>
      <c r="B19703" s="230"/>
      <c r="C19703" s="231"/>
      <c r="D19703" s="223"/>
      <c r="E19703" s="227"/>
      <c r="F19703" s="230"/>
      <c r="H19703" s="220"/>
      <c r="I19703" s="223"/>
    </row>
    <row r="19704" spans="1:9">
      <c r="A19704" s="230"/>
      <c r="B19704" s="230"/>
      <c r="C19704" s="231"/>
      <c r="D19704" s="223"/>
      <c r="E19704" s="227"/>
      <c r="F19704" s="230"/>
      <c r="H19704" s="220"/>
      <c r="I19704" s="223"/>
    </row>
    <row r="19705" spans="1:9">
      <c r="A19705" s="230"/>
      <c r="B19705" s="230"/>
      <c r="C19705" s="231"/>
      <c r="D19705" s="223"/>
      <c r="E19705" s="227"/>
      <c r="F19705" s="230"/>
      <c r="H19705" s="220"/>
      <c r="I19705" s="223"/>
    </row>
    <row r="19706" spans="1:9">
      <c r="A19706" s="230"/>
      <c r="B19706" s="230"/>
      <c r="C19706" s="231"/>
      <c r="D19706" s="223"/>
      <c r="E19706" s="227"/>
      <c r="F19706" s="230"/>
      <c r="H19706" s="220"/>
      <c r="I19706" s="223"/>
    </row>
    <row r="19707" spans="1:9">
      <c r="A19707" s="230"/>
      <c r="B19707" s="230"/>
      <c r="C19707" s="231"/>
      <c r="D19707" s="223"/>
      <c r="E19707" s="227"/>
      <c r="F19707" s="230"/>
      <c r="H19707" s="220"/>
      <c r="I19707" s="223"/>
    </row>
    <row r="19708" spans="1:9">
      <c r="A19708" s="230"/>
      <c r="B19708" s="230"/>
      <c r="C19708" s="231"/>
      <c r="D19708" s="223"/>
      <c r="E19708" s="227"/>
      <c r="F19708" s="230"/>
      <c r="H19708" s="220"/>
      <c r="I19708" s="223"/>
    </row>
    <row r="19709" spans="1:9">
      <c r="A19709" s="230"/>
      <c r="B19709" s="230"/>
      <c r="C19709" s="231"/>
      <c r="D19709" s="223"/>
      <c r="E19709" s="227"/>
      <c r="F19709" s="230"/>
      <c r="H19709" s="220"/>
      <c r="I19709" s="223"/>
    </row>
    <row r="19710" spans="1:9">
      <c r="A19710" s="230"/>
      <c r="B19710" s="230"/>
      <c r="C19710" s="231"/>
      <c r="D19710" s="223"/>
      <c r="E19710" s="227"/>
      <c r="F19710" s="230"/>
      <c r="H19710" s="220"/>
      <c r="I19710" s="223"/>
    </row>
    <row r="19711" spans="1:9">
      <c r="A19711" s="230"/>
      <c r="B19711" s="230"/>
      <c r="C19711" s="231"/>
      <c r="D19711" s="223"/>
      <c r="E19711" s="227"/>
      <c r="F19711" s="230"/>
      <c r="H19711" s="220"/>
      <c r="I19711" s="223"/>
    </row>
    <row r="19712" spans="1:9">
      <c r="A19712" s="230"/>
      <c r="B19712" s="230"/>
      <c r="C19712" s="231"/>
      <c r="D19712" s="223"/>
      <c r="E19712" s="227"/>
      <c r="F19712" s="230"/>
      <c r="H19712" s="220"/>
      <c r="I19712" s="223"/>
    </row>
    <row r="19713" spans="1:9">
      <c r="A19713" s="230"/>
      <c r="B19713" s="230"/>
      <c r="C19713" s="231"/>
      <c r="D19713" s="223"/>
      <c r="E19713" s="227"/>
      <c r="F19713" s="230"/>
      <c r="H19713" s="220"/>
      <c r="I19713" s="223"/>
    </row>
    <row r="19714" spans="1:9">
      <c r="A19714" s="230"/>
      <c r="B19714" s="230"/>
      <c r="C19714" s="231"/>
      <c r="D19714" s="223"/>
      <c r="E19714" s="227"/>
      <c r="F19714" s="230"/>
      <c r="H19714" s="220"/>
      <c r="I19714" s="223"/>
    </row>
    <row r="19715" spans="1:9">
      <c r="A19715" s="230"/>
      <c r="B19715" s="230"/>
      <c r="C19715" s="231"/>
      <c r="D19715" s="223"/>
      <c r="E19715" s="227"/>
      <c r="F19715" s="230"/>
      <c r="H19715" s="220"/>
      <c r="I19715" s="223"/>
    </row>
    <row r="19716" spans="1:9">
      <c r="A19716" s="230"/>
      <c r="B19716" s="230"/>
      <c r="C19716" s="231"/>
      <c r="D19716" s="223"/>
      <c r="E19716" s="227"/>
      <c r="F19716" s="230"/>
      <c r="H19716" s="220"/>
      <c r="I19716" s="223"/>
    </row>
    <row r="19717" spans="1:9">
      <c r="A19717" s="230"/>
      <c r="B19717" s="230"/>
      <c r="C19717" s="231"/>
      <c r="D19717" s="223"/>
      <c r="E19717" s="227"/>
      <c r="F19717" s="230"/>
      <c r="H19717" s="220"/>
      <c r="I19717" s="223"/>
    </row>
    <row r="19718" spans="1:9">
      <c r="A19718" s="230"/>
      <c r="B19718" s="230"/>
      <c r="C19718" s="231"/>
      <c r="D19718" s="223"/>
      <c r="E19718" s="227"/>
      <c r="F19718" s="230"/>
      <c r="H19718" s="220"/>
      <c r="I19718" s="223"/>
    </row>
    <row r="19719" spans="1:9">
      <c r="A19719" s="230"/>
      <c r="B19719" s="230"/>
      <c r="C19719" s="231"/>
      <c r="D19719" s="223"/>
      <c r="E19719" s="227"/>
      <c r="F19719" s="230"/>
      <c r="H19719" s="220"/>
      <c r="I19719" s="223"/>
    </row>
    <row r="19720" spans="1:9">
      <c r="A19720" s="230"/>
      <c r="B19720" s="230"/>
      <c r="C19720" s="231"/>
      <c r="D19720" s="223"/>
      <c r="E19720" s="227"/>
      <c r="F19720" s="230"/>
      <c r="H19720" s="220"/>
      <c r="I19720" s="223"/>
    </row>
    <row r="19721" spans="1:9">
      <c r="A19721" s="230"/>
      <c r="B19721" s="230"/>
      <c r="C19721" s="231"/>
      <c r="D19721" s="223"/>
      <c r="E19721" s="227"/>
      <c r="F19721" s="230"/>
      <c r="H19721" s="220"/>
      <c r="I19721" s="223"/>
    </row>
    <row r="19722" spans="1:9">
      <c r="A19722" s="230"/>
      <c r="B19722" s="230"/>
      <c r="C19722" s="231"/>
      <c r="D19722" s="223"/>
      <c r="E19722" s="227"/>
      <c r="F19722" s="230"/>
      <c r="H19722" s="220"/>
      <c r="I19722" s="223"/>
    </row>
    <row r="19723" spans="1:9">
      <c r="A19723" s="230"/>
      <c r="B19723" s="230"/>
      <c r="C19723" s="231"/>
      <c r="D19723" s="223"/>
      <c r="E19723" s="227"/>
      <c r="F19723" s="230"/>
      <c r="H19723" s="220"/>
      <c r="I19723" s="223"/>
    </row>
    <row r="19724" spans="1:9">
      <c r="A19724" s="230"/>
      <c r="B19724" s="230"/>
      <c r="C19724" s="231"/>
      <c r="D19724" s="223"/>
      <c r="E19724" s="227"/>
      <c r="F19724" s="230"/>
      <c r="H19724" s="220"/>
      <c r="I19724" s="223"/>
    </row>
    <row r="19725" spans="1:9">
      <c r="A19725" s="230"/>
      <c r="B19725" s="230"/>
      <c r="C19725" s="231"/>
      <c r="D19725" s="223"/>
      <c r="E19725" s="227"/>
      <c r="F19725" s="230"/>
      <c r="H19725" s="220"/>
      <c r="I19725" s="223"/>
    </row>
    <row r="19726" spans="1:9">
      <c r="A19726" s="230"/>
      <c r="B19726" s="230"/>
      <c r="C19726" s="231"/>
      <c r="D19726" s="223"/>
      <c r="E19726" s="227"/>
      <c r="F19726" s="230"/>
      <c r="H19726" s="220"/>
      <c r="I19726" s="223"/>
    </row>
    <row r="19727" spans="1:9">
      <c r="A19727" s="230"/>
      <c r="B19727" s="230"/>
      <c r="C19727" s="231"/>
      <c r="D19727" s="223"/>
      <c r="E19727" s="227"/>
      <c r="F19727" s="230"/>
      <c r="H19727" s="220"/>
      <c r="I19727" s="223"/>
    </row>
    <row r="19728" spans="1:9">
      <c r="A19728" s="230"/>
      <c r="B19728" s="230"/>
      <c r="C19728" s="231"/>
      <c r="D19728" s="223"/>
      <c r="E19728" s="227"/>
      <c r="F19728" s="230"/>
      <c r="H19728" s="220"/>
      <c r="I19728" s="223"/>
    </row>
    <row r="19729" spans="1:9">
      <c r="A19729" s="230"/>
      <c r="B19729" s="230"/>
      <c r="C19729" s="231"/>
      <c r="D19729" s="223"/>
      <c r="E19729" s="227"/>
      <c r="F19729" s="230"/>
      <c r="H19729" s="220"/>
      <c r="I19729" s="223"/>
    </row>
    <row r="19730" spans="1:9">
      <c r="A19730" s="230"/>
      <c r="B19730" s="230"/>
      <c r="C19730" s="231"/>
      <c r="D19730" s="223"/>
      <c r="E19730" s="227"/>
      <c r="F19730" s="230"/>
      <c r="H19730" s="220"/>
      <c r="I19730" s="223"/>
    </row>
    <row r="19731" spans="1:9">
      <c r="A19731" s="230"/>
      <c r="B19731" s="230"/>
      <c r="C19731" s="231"/>
      <c r="D19731" s="223"/>
      <c r="E19731" s="227"/>
      <c r="F19731" s="230"/>
      <c r="H19731" s="220"/>
      <c r="I19731" s="223"/>
    </row>
    <row r="19732" spans="1:9">
      <c r="A19732" s="230"/>
      <c r="B19732" s="230"/>
      <c r="C19732" s="231"/>
      <c r="D19732" s="223"/>
      <c r="E19732" s="227"/>
      <c r="F19732" s="230"/>
      <c r="H19732" s="220"/>
      <c r="I19732" s="223"/>
    </row>
    <row r="19733" spans="1:9">
      <c r="A19733" s="230"/>
      <c r="B19733" s="230"/>
      <c r="C19733" s="231"/>
      <c r="D19733" s="223"/>
      <c r="E19733" s="227"/>
      <c r="F19733" s="230"/>
      <c r="H19733" s="220"/>
      <c r="I19733" s="223"/>
    </row>
    <row r="19734" spans="1:9">
      <c r="A19734" s="230"/>
      <c r="B19734" s="230"/>
      <c r="C19734" s="231"/>
      <c r="D19734" s="223"/>
      <c r="E19734" s="227"/>
      <c r="F19734" s="230"/>
      <c r="H19734" s="220"/>
      <c r="I19734" s="223"/>
    </row>
    <row r="19735" spans="1:9">
      <c r="A19735" s="230"/>
      <c r="B19735" s="230"/>
      <c r="C19735" s="231"/>
      <c r="D19735" s="223"/>
      <c r="E19735" s="227"/>
      <c r="F19735" s="230"/>
      <c r="H19735" s="220"/>
      <c r="I19735" s="223"/>
    </row>
    <row r="19736" spans="1:9">
      <c r="A19736" s="230"/>
      <c r="B19736" s="230"/>
      <c r="C19736" s="231"/>
      <c r="D19736" s="223"/>
      <c r="E19736" s="227"/>
      <c r="F19736" s="230"/>
      <c r="H19736" s="220"/>
      <c r="I19736" s="223"/>
    </row>
    <row r="19737" spans="1:9">
      <c r="A19737" s="230"/>
      <c r="B19737" s="230"/>
      <c r="C19737" s="231"/>
      <c r="D19737" s="223"/>
      <c r="E19737" s="227"/>
      <c r="F19737" s="230"/>
      <c r="H19737" s="220"/>
      <c r="I19737" s="223"/>
    </row>
    <row r="19738" spans="1:9">
      <c r="A19738" s="230"/>
      <c r="B19738" s="230"/>
      <c r="C19738" s="231"/>
      <c r="D19738" s="223"/>
      <c r="E19738" s="227"/>
      <c r="F19738" s="230"/>
      <c r="H19738" s="220"/>
      <c r="I19738" s="223"/>
    </row>
    <row r="19739" spans="1:9">
      <c r="A19739" s="230"/>
      <c r="B19739" s="230"/>
      <c r="C19739" s="231"/>
      <c r="D19739" s="223"/>
      <c r="E19739" s="227"/>
      <c r="F19739" s="230"/>
      <c r="H19739" s="220"/>
      <c r="I19739" s="223"/>
    </row>
    <row r="19740" spans="1:9">
      <c r="A19740" s="230"/>
      <c r="B19740" s="230"/>
      <c r="C19740" s="231"/>
      <c r="D19740" s="223"/>
      <c r="E19740" s="227"/>
      <c r="F19740" s="230"/>
      <c r="H19740" s="220"/>
      <c r="I19740" s="223"/>
    </row>
    <row r="19741" spans="1:9">
      <c r="A19741" s="230"/>
      <c r="B19741" s="230"/>
      <c r="C19741" s="231"/>
      <c r="D19741" s="223"/>
      <c r="E19741" s="227"/>
      <c r="F19741" s="230"/>
      <c r="H19741" s="220"/>
      <c r="I19741" s="223"/>
    </row>
    <row r="19742" spans="1:9">
      <c r="A19742" s="230"/>
      <c r="B19742" s="230"/>
      <c r="C19742" s="231"/>
      <c r="D19742" s="223"/>
      <c r="E19742" s="227"/>
      <c r="F19742" s="230"/>
      <c r="H19742" s="220"/>
      <c r="I19742" s="223"/>
    </row>
    <row r="19743" spans="1:9">
      <c r="A19743" s="230"/>
      <c r="B19743" s="230"/>
      <c r="C19743" s="231"/>
      <c r="D19743" s="223"/>
      <c r="E19743" s="227"/>
      <c r="F19743" s="230"/>
      <c r="H19743" s="220"/>
      <c r="I19743" s="223"/>
    </row>
    <row r="19744" spans="1:9">
      <c r="A19744" s="230"/>
      <c r="B19744" s="230"/>
      <c r="C19744" s="231"/>
      <c r="D19744" s="223"/>
      <c r="E19744" s="227"/>
      <c r="F19744" s="230"/>
      <c r="H19744" s="220"/>
      <c r="I19744" s="223"/>
    </row>
    <row r="19745" spans="1:9">
      <c r="A19745" s="230"/>
      <c r="B19745" s="230"/>
      <c r="C19745" s="231"/>
      <c r="D19745" s="223"/>
      <c r="E19745" s="227"/>
      <c r="F19745" s="230"/>
      <c r="H19745" s="220"/>
      <c r="I19745" s="223"/>
    </row>
    <row r="19746" spans="1:9">
      <c r="A19746" s="230"/>
      <c r="B19746" s="230"/>
      <c r="C19746" s="231"/>
      <c r="D19746" s="223"/>
      <c r="E19746" s="227"/>
      <c r="F19746" s="230"/>
      <c r="H19746" s="220"/>
      <c r="I19746" s="223"/>
    </row>
    <row r="19747" spans="1:9">
      <c r="A19747" s="230"/>
      <c r="B19747" s="230"/>
      <c r="C19747" s="231"/>
      <c r="D19747" s="223"/>
      <c r="E19747" s="227"/>
      <c r="F19747" s="230"/>
      <c r="H19747" s="220"/>
      <c r="I19747" s="223"/>
    </row>
    <row r="19748" spans="1:9">
      <c r="A19748" s="230"/>
      <c r="B19748" s="230"/>
      <c r="C19748" s="231"/>
      <c r="D19748" s="223"/>
      <c r="E19748" s="227"/>
      <c r="F19748" s="230"/>
      <c r="H19748" s="220"/>
      <c r="I19748" s="223"/>
    </row>
    <row r="19749" spans="1:9">
      <c r="A19749" s="230"/>
      <c r="B19749" s="230"/>
      <c r="C19749" s="231"/>
      <c r="D19749" s="223"/>
      <c r="E19749" s="227"/>
      <c r="F19749" s="230"/>
      <c r="H19749" s="220"/>
      <c r="I19749" s="223"/>
    </row>
    <row r="19750" spans="1:9">
      <c r="A19750" s="230"/>
      <c r="B19750" s="230"/>
      <c r="C19750" s="231"/>
      <c r="D19750" s="223"/>
      <c r="E19750" s="227"/>
      <c r="F19750" s="230"/>
      <c r="H19750" s="220"/>
      <c r="I19750" s="223"/>
    </row>
    <row r="19751" spans="1:9">
      <c r="A19751" s="230"/>
      <c r="B19751" s="230"/>
      <c r="C19751" s="231"/>
      <c r="D19751" s="223"/>
      <c r="E19751" s="227"/>
      <c r="F19751" s="230"/>
      <c r="H19751" s="220"/>
      <c r="I19751" s="223"/>
    </row>
    <row r="19752" spans="1:9">
      <c r="A19752" s="230"/>
      <c r="B19752" s="230"/>
      <c r="C19752" s="231"/>
      <c r="D19752" s="223"/>
      <c r="E19752" s="227"/>
      <c r="F19752" s="230"/>
      <c r="H19752" s="220"/>
      <c r="I19752" s="223"/>
    </row>
    <row r="19753" spans="1:9">
      <c r="A19753" s="230"/>
      <c r="B19753" s="230"/>
      <c r="C19753" s="231"/>
      <c r="D19753" s="223"/>
      <c r="E19753" s="227"/>
      <c r="F19753" s="230"/>
      <c r="H19753" s="220"/>
      <c r="I19753" s="223"/>
    </row>
    <row r="19754" spans="1:9">
      <c r="A19754" s="230"/>
      <c r="B19754" s="230"/>
      <c r="C19754" s="231"/>
      <c r="D19754" s="223"/>
      <c r="E19754" s="227"/>
      <c r="F19754" s="230"/>
      <c r="H19754" s="220"/>
      <c r="I19754" s="223"/>
    </row>
    <row r="19755" spans="1:9">
      <c r="A19755" s="230"/>
      <c r="B19755" s="230"/>
      <c r="C19755" s="231"/>
      <c r="D19755" s="223"/>
      <c r="E19755" s="227"/>
      <c r="F19755" s="230"/>
      <c r="H19755" s="220"/>
      <c r="I19755" s="223"/>
    </row>
    <row r="19756" spans="1:9">
      <c r="A19756" s="230"/>
      <c r="B19756" s="230"/>
      <c r="C19756" s="231"/>
      <c r="D19756" s="223"/>
      <c r="E19756" s="227"/>
      <c r="F19756" s="230"/>
      <c r="H19756" s="220"/>
      <c r="I19756" s="223"/>
    </row>
    <row r="19757" spans="1:9">
      <c r="A19757" s="230"/>
      <c r="B19757" s="230"/>
      <c r="C19757" s="231"/>
      <c r="D19757" s="223"/>
      <c r="E19757" s="227"/>
      <c r="F19757" s="230"/>
      <c r="H19757" s="220"/>
      <c r="I19757" s="223"/>
    </row>
    <row r="19758" spans="1:9">
      <c r="A19758" s="230"/>
      <c r="B19758" s="230"/>
      <c r="C19758" s="231"/>
      <c r="D19758" s="223"/>
      <c r="E19758" s="227"/>
      <c r="F19758" s="230"/>
      <c r="H19758" s="220"/>
      <c r="I19758" s="223"/>
    </row>
    <row r="19759" spans="1:9">
      <c r="A19759" s="230"/>
      <c r="B19759" s="230"/>
      <c r="C19759" s="231"/>
      <c r="D19759" s="223"/>
      <c r="E19759" s="227"/>
      <c r="F19759" s="230"/>
      <c r="H19759" s="220"/>
      <c r="I19759" s="223"/>
    </row>
    <row r="19760" spans="1:9">
      <c r="A19760" s="230"/>
      <c r="B19760" s="230"/>
      <c r="C19760" s="231"/>
      <c r="D19760" s="223"/>
      <c r="E19760" s="227"/>
      <c r="F19760" s="230"/>
      <c r="H19760" s="220"/>
      <c r="I19760" s="223"/>
    </row>
    <row r="19761" spans="1:9">
      <c r="A19761" s="230"/>
      <c r="B19761" s="230"/>
      <c r="C19761" s="231"/>
      <c r="D19761" s="223"/>
      <c r="E19761" s="227"/>
      <c r="F19761" s="230"/>
      <c r="H19761" s="220"/>
      <c r="I19761" s="223"/>
    </row>
    <row r="19762" spans="1:9">
      <c r="A19762" s="230"/>
      <c r="B19762" s="230"/>
      <c r="C19762" s="231"/>
      <c r="D19762" s="223"/>
      <c r="E19762" s="227"/>
      <c r="F19762" s="230"/>
      <c r="H19762" s="220"/>
      <c r="I19762" s="223"/>
    </row>
    <row r="19763" spans="1:9">
      <c r="A19763" s="230"/>
      <c r="B19763" s="230"/>
      <c r="C19763" s="231"/>
      <c r="D19763" s="223"/>
      <c r="E19763" s="227"/>
      <c r="F19763" s="230"/>
      <c r="H19763" s="220"/>
      <c r="I19763" s="223"/>
    </row>
    <row r="19764" spans="1:9">
      <c r="A19764" s="230"/>
      <c r="B19764" s="230"/>
      <c r="C19764" s="231"/>
      <c r="D19764" s="223"/>
      <c r="E19764" s="227"/>
      <c r="F19764" s="230"/>
      <c r="H19764" s="220"/>
      <c r="I19764" s="223"/>
    </row>
    <row r="19765" spans="1:9">
      <c r="A19765" s="230"/>
      <c r="B19765" s="230"/>
      <c r="C19765" s="231"/>
      <c r="D19765" s="223"/>
      <c r="E19765" s="227"/>
      <c r="F19765" s="230"/>
      <c r="H19765" s="220"/>
      <c r="I19765" s="223"/>
    </row>
    <row r="19766" spans="1:9">
      <c r="A19766" s="230"/>
      <c r="B19766" s="230"/>
      <c r="C19766" s="231"/>
      <c r="D19766" s="223"/>
      <c r="E19766" s="227"/>
      <c r="F19766" s="230"/>
      <c r="H19766" s="220"/>
      <c r="I19766" s="223"/>
    </row>
    <row r="19767" spans="1:9">
      <c r="A19767" s="230"/>
      <c r="B19767" s="230"/>
      <c r="C19767" s="231"/>
      <c r="D19767" s="223"/>
      <c r="E19767" s="227"/>
      <c r="F19767" s="230"/>
      <c r="H19767" s="220"/>
      <c r="I19767" s="223"/>
    </row>
    <row r="19768" spans="1:9">
      <c r="A19768" s="230"/>
      <c r="B19768" s="230"/>
      <c r="C19768" s="231"/>
      <c r="D19768" s="223"/>
      <c r="E19768" s="227"/>
      <c r="F19768" s="230"/>
      <c r="H19768" s="220"/>
      <c r="I19768" s="223"/>
    </row>
    <row r="19769" spans="1:9">
      <c r="A19769" s="230"/>
      <c r="B19769" s="230"/>
      <c r="C19769" s="231"/>
      <c r="D19769" s="223"/>
      <c r="E19769" s="227"/>
      <c r="F19769" s="230"/>
      <c r="H19769" s="220"/>
      <c r="I19769" s="223"/>
    </row>
    <row r="19770" spans="1:9">
      <c r="A19770" s="230"/>
      <c r="B19770" s="230"/>
      <c r="C19770" s="231"/>
      <c r="D19770" s="223"/>
      <c r="E19770" s="227"/>
      <c r="F19770" s="230"/>
      <c r="H19770" s="220"/>
      <c r="I19770" s="223"/>
    </row>
    <row r="19771" spans="1:9">
      <c r="A19771" s="230"/>
      <c r="B19771" s="230"/>
      <c r="C19771" s="231"/>
      <c r="D19771" s="223"/>
      <c r="E19771" s="227"/>
      <c r="F19771" s="230"/>
      <c r="H19771" s="220"/>
      <c r="I19771" s="223"/>
    </row>
    <row r="19772" spans="1:9">
      <c r="A19772" s="230"/>
      <c r="B19772" s="230"/>
      <c r="C19772" s="231"/>
      <c r="D19772" s="223"/>
      <c r="E19772" s="227"/>
      <c r="F19772" s="230"/>
      <c r="H19772" s="220"/>
      <c r="I19772" s="223"/>
    </row>
    <row r="19773" spans="1:9">
      <c r="A19773" s="230"/>
      <c r="B19773" s="230"/>
      <c r="C19773" s="231"/>
      <c r="D19773" s="223"/>
      <c r="E19773" s="227"/>
      <c r="F19773" s="230"/>
      <c r="H19773" s="220"/>
      <c r="I19773" s="223"/>
    </row>
    <row r="19774" spans="1:9">
      <c r="A19774" s="230"/>
      <c r="B19774" s="230"/>
      <c r="C19774" s="231"/>
      <c r="D19774" s="223"/>
      <c r="E19774" s="227"/>
      <c r="F19774" s="230"/>
      <c r="H19774" s="220"/>
      <c r="I19774" s="223"/>
    </row>
    <row r="19775" spans="1:9">
      <c r="A19775" s="230"/>
      <c r="B19775" s="230"/>
      <c r="C19775" s="231"/>
      <c r="D19775" s="223"/>
      <c r="E19775" s="227"/>
      <c r="F19775" s="230"/>
      <c r="H19775" s="220"/>
      <c r="I19775" s="223"/>
    </row>
    <row r="19776" spans="1:9">
      <c r="A19776" s="230"/>
      <c r="B19776" s="230"/>
      <c r="C19776" s="231"/>
      <c r="D19776" s="223"/>
      <c r="E19776" s="227"/>
      <c r="F19776" s="230"/>
      <c r="H19776" s="220"/>
      <c r="I19776" s="223"/>
    </row>
    <row r="19777" spans="1:9">
      <c r="A19777" s="230"/>
      <c r="B19777" s="230"/>
      <c r="C19777" s="231"/>
      <c r="D19777" s="223"/>
      <c r="E19777" s="227"/>
      <c r="F19777" s="230"/>
      <c r="H19777" s="220"/>
      <c r="I19777" s="223"/>
    </row>
    <row r="19778" spans="1:9">
      <c r="A19778" s="230"/>
      <c r="B19778" s="230"/>
      <c r="C19778" s="231"/>
      <c r="D19778" s="223"/>
      <c r="E19778" s="227"/>
      <c r="F19778" s="230"/>
      <c r="H19778" s="220"/>
      <c r="I19778" s="223"/>
    </row>
    <row r="19779" spans="1:9">
      <c r="A19779" s="230"/>
      <c r="B19779" s="230"/>
      <c r="C19779" s="231"/>
      <c r="D19779" s="223"/>
      <c r="E19779" s="227"/>
      <c r="F19779" s="230"/>
      <c r="H19779" s="220"/>
      <c r="I19779" s="223"/>
    </row>
    <row r="19780" spans="1:9">
      <c r="A19780" s="230"/>
      <c r="B19780" s="230"/>
      <c r="C19780" s="231"/>
      <c r="D19780" s="223"/>
      <c r="E19780" s="227"/>
      <c r="F19780" s="230"/>
      <c r="H19780" s="220"/>
      <c r="I19780" s="223"/>
    </row>
    <row r="19781" spans="1:9">
      <c r="A19781" s="230"/>
      <c r="B19781" s="230"/>
      <c r="C19781" s="231"/>
      <c r="D19781" s="223"/>
      <c r="E19781" s="227"/>
      <c r="F19781" s="230"/>
      <c r="H19781" s="220"/>
      <c r="I19781" s="223"/>
    </row>
    <row r="19782" spans="1:9">
      <c r="A19782" s="230"/>
      <c r="B19782" s="230"/>
      <c r="C19782" s="231"/>
      <c r="D19782" s="223"/>
      <c r="E19782" s="227"/>
      <c r="F19782" s="230"/>
      <c r="H19782" s="220"/>
      <c r="I19782" s="223"/>
    </row>
    <row r="19783" spans="1:9">
      <c r="A19783" s="230"/>
      <c r="B19783" s="230"/>
      <c r="C19783" s="231"/>
      <c r="D19783" s="223"/>
      <c r="E19783" s="227"/>
      <c r="F19783" s="230"/>
      <c r="H19783" s="220"/>
      <c r="I19783" s="223"/>
    </row>
    <row r="19784" spans="1:9">
      <c r="A19784" s="230"/>
      <c r="B19784" s="230"/>
      <c r="C19784" s="231"/>
      <c r="D19784" s="223"/>
      <c r="E19784" s="227"/>
      <c r="F19784" s="230"/>
      <c r="H19784" s="220"/>
      <c r="I19784" s="223"/>
    </row>
    <row r="19785" spans="1:9">
      <c r="A19785" s="230"/>
      <c r="B19785" s="230"/>
      <c r="C19785" s="231"/>
      <c r="D19785" s="223"/>
      <c r="E19785" s="227"/>
      <c r="F19785" s="230"/>
      <c r="H19785" s="220"/>
      <c r="I19785" s="223"/>
    </row>
    <row r="19786" spans="1:9">
      <c r="A19786" s="230"/>
      <c r="B19786" s="230"/>
      <c r="C19786" s="231"/>
      <c r="D19786" s="223"/>
      <c r="E19786" s="227"/>
      <c r="F19786" s="230"/>
      <c r="H19786" s="220"/>
      <c r="I19786" s="223"/>
    </row>
    <row r="19787" spans="1:9">
      <c r="A19787" s="230"/>
      <c r="B19787" s="230"/>
      <c r="C19787" s="231"/>
      <c r="D19787" s="223"/>
      <c r="E19787" s="227"/>
      <c r="F19787" s="230"/>
      <c r="H19787" s="220"/>
      <c r="I19787" s="223"/>
    </row>
    <row r="19788" spans="1:9">
      <c r="A19788" s="230"/>
      <c r="B19788" s="230"/>
      <c r="C19788" s="231"/>
      <c r="D19788" s="223"/>
      <c r="E19788" s="227"/>
      <c r="F19788" s="230"/>
      <c r="H19788" s="220"/>
      <c r="I19788" s="223"/>
    </row>
    <row r="19789" spans="1:9">
      <c r="A19789" s="230"/>
      <c r="B19789" s="230"/>
      <c r="C19789" s="231"/>
      <c r="D19789" s="223"/>
      <c r="E19789" s="227"/>
      <c r="F19789" s="230"/>
      <c r="H19789" s="220"/>
      <c r="I19789" s="223"/>
    </row>
    <row r="19790" spans="1:9">
      <c r="A19790" s="230"/>
      <c r="B19790" s="230"/>
      <c r="C19790" s="231"/>
      <c r="D19790" s="223"/>
      <c r="E19790" s="227"/>
      <c r="F19790" s="230"/>
      <c r="H19790" s="220"/>
      <c r="I19790" s="223"/>
    </row>
    <row r="19791" spans="1:9">
      <c r="A19791" s="230"/>
      <c r="B19791" s="230"/>
      <c r="C19791" s="231"/>
      <c r="D19791" s="223"/>
      <c r="E19791" s="227"/>
      <c r="F19791" s="230"/>
      <c r="H19791" s="220"/>
      <c r="I19791" s="223"/>
    </row>
    <row r="19792" spans="1:9">
      <c r="A19792" s="230"/>
      <c r="B19792" s="230"/>
      <c r="C19792" s="231"/>
      <c r="D19792" s="223"/>
      <c r="E19792" s="227"/>
      <c r="F19792" s="230"/>
      <c r="H19792" s="220"/>
      <c r="I19792" s="223"/>
    </row>
    <row r="19793" spans="1:9">
      <c r="A19793" s="230"/>
      <c r="B19793" s="230"/>
      <c r="C19793" s="231"/>
      <c r="D19793" s="223"/>
      <c r="E19793" s="227"/>
      <c r="F19793" s="230"/>
      <c r="H19793" s="220"/>
      <c r="I19793" s="223"/>
    </row>
    <row r="19794" spans="1:9">
      <c r="A19794" s="230"/>
      <c r="B19794" s="230"/>
      <c r="C19794" s="231"/>
      <c r="D19794" s="223"/>
      <c r="E19794" s="227"/>
      <c r="F19794" s="230"/>
      <c r="H19794" s="220"/>
      <c r="I19794" s="223"/>
    </row>
    <row r="19795" spans="1:9">
      <c r="A19795" s="230"/>
      <c r="B19795" s="230"/>
      <c r="C19795" s="231"/>
      <c r="D19795" s="223"/>
      <c r="E19795" s="227"/>
      <c r="F19795" s="230"/>
      <c r="H19795" s="220"/>
      <c r="I19795" s="223"/>
    </row>
    <row r="19796" spans="1:9">
      <c r="A19796" s="230"/>
      <c r="B19796" s="230"/>
      <c r="C19796" s="231"/>
      <c r="D19796" s="223"/>
      <c r="E19796" s="227"/>
      <c r="F19796" s="230"/>
      <c r="H19796" s="220"/>
      <c r="I19796" s="223"/>
    </row>
    <row r="19797" spans="1:9">
      <c r="A19797" s="230"/>
      <c r="B19797" s="230"/>
      <c r="C19797" s="231"/>
      <c r="D19797" s="223"/>
      <c r="E19797" s="227"/>
      <c r="F19797" s="230"/>
      <c r="H19797" s="220"/>
      <c r="I19797" s="223"/>
    </row>
    <row r="19798" spans="1:9">
      <c r="A19798" s="230"/>
      <c r="B19798" s="230"/>
      <c r="C19798" s="231"/>
      <c r="D19798" s="223"/>
      <c r="E19798" s="227"/>
      <c r="F19798" s="230"/>
      <c r="H19798" s="220"/>
      <c r="I19798" s="223"/>
    </row>
    <row r="19799" spans="1:9">
      <c r="A19799" s="230"/>
      <c r="B19799" s="230"/>
      <c r="C19799" s="231"/>
      <c r="D19799" s="223"/>
      <c r="E19799" s="227"/>
      <c r="F19799" s="230"/>
      <c r="H19799" s="220"/>
      <c r="I19799" s="223"/>
    </row>
    <row r="19800" spans="1:9">
      <c r="A19800" s="230"/>
      <c r="B19800" s="230"/>
      <c r="C19800" s="231"/>
      <c r="D19800" s="223"/>
      <c r="E19800" s="227"/>
      <c r="F19800" s="230"/>
      <c r="H19800" s="220"/>
      <c r="I19800" s="223"/>
    </row>
    <row r="19801" spans="1:9">
      <c r="A19801" s="230"/>
      <c r="B19801" s="230"/>
      <c r="C19801" s="231"/>
      <c r="D19801" s="223"/>
      <c r="E19801" s="227"/>
      <c r="F19801" s="230"/>
      <c r="H19801" s="220"/>
      <c r="I19801" s="223"/>
    </row>
    <row r="19802" spans="1:9">
      <c r="A19802" s="230"/>
      <c r="B19802" s="230"/>
      <c r="C19802" s="231"/>
      <c r="D19802" s="223"/>
      <c r="E19802" s="227"/>
      <c r="F19802" s="230"/>
      <c r="H19802" s="220"/>
      <c r="I19802" s="223"/>
    </row>
    <row r="19803" spans="1:9">
      <c r="A19803" s="230"/>
      <c r="B19803" s="230"/>
      <c r="C19803" s="231"/>
      <c r="D19803" s="223"/>
      <c r="E19803" s="227"/>
      <c r="F19803" s="230"/>
      <c r="H19803" s="220"/>
      <c r="I19803" s="223"/>
    </row>
    <row r="19804" spans="1:9">
      <c r="A19804" s="230"/>
      <c r="B19804" s="230"/>
      <c r="C19804" s="231"/>
      <c r="D19804" s="223"/>
      <c r="E19804" s="227"/>
      <c r="F19804" s="230"/>
      <c r="H19804" s="220"/>
      <c r="I19804" s="223"/>
    </row>
    <row r="19805" spans="1:9">
      <c r="A19805" s="230"/>
      <c r="B19805" s="230"/>
      <c r="C19805" s="231"/>
      <c r="D19805" s="223"/>
      <c r="E19805" s="227"/>
      <c r="F19805" s="230"/>
      <c r="H19805" s="220"/>
      <c r="I19805" s="223"/>
    </row>
    <row r="19806" spans="1:9">
      <c r="A19806" s="230"/>
      <c r="B19806" s="230"/>
      <c r="C19806" s="231"/>
      <c r="D19806" s="223"/>
      <c r="E19806" s="227"/>
      <c r="F19806" s="230"/>
      <c r="H19806" s="220"/>
      <c r="I19806" s="223"/>
    </row>
    <row r="19807" spans="1:9">
      <c r="A19807" s="230"/>
      <c r="B19807" s="230"/>
      <c r="C19807" s="231"/>
      <c r="D19807" s="223"/>
      <c r="E19807" s="227"/>
      <c r="F19807" s="230"/>
      <c r="H19807" s="220"/>
      <c r="I19807" s="223"/>
    </row>
    <row r="19808" spans="1:9">
      <c r="A19808" s="230"/>
      <c r="B19808" s="230"/>
      <c r="C19808" s="231"/>
      <c r="D19808" s="223"/>
      <c r="E19808" s="227"/>
      <c r="F19808" s="230"/>
      <c r="H19808" s="220"/>
      <c r="I19808" s="223"/>
    </row>
    <row r="19809" spans="1:9">
      <c r="A19809" s="230"/>
      <c r="B19809" s="230"/>
      <c r="C19809" s="231"/>
      <c r="D19809" s="223"/>
      <c r="E19809" s="227"/>
      <c r="F19809" s="230"/>
      <c r="H19809" s="220"/>
      <c r="I19809" s="223"/>
    </row>
    <row r="19810" spans="1:9">
      <c r="A19810" s="230"/>
      <c r="B19810" s="230"/>
      <c r="C19810" s="231"/>
      <c r="D19810" s="223"/>
      <c r="E19810" s="227"/>
      <c r="F19810" s="230"/>
      <c r="H19810" s="220"/>
      <c r="I19810" s="223"/>
    </row>
    <row r="19811" spans="1:9">
      <c r="A19811" s="230"/>
      <c r="B19811" s="230"/>
      <c r="C19811" s="231"/>
      <c r="D19811" s="223"/>
      <c r="E19811" s="227"/>
      <c r="F19811" s="230"/>
      <c r="H19811" s="220"/>
      <c r="I19811" s="223"/>
    </row>
    <row r="19812" spans="1:9">
      <c r="A19812" s="230"/>
      <c r="B19812" s="230"/>
      <c r="C19812" s="231"/>
      <c r="D19812" s="223"/>
      <c r="E19812" s="227"/>
      <c r="F19812" s="230"/>
      <c r="H19812" s="220"/>
      <c r="I19812" s="223"/>
    </row>
    <row r="19813" spans="1:9">
      <c r="A19813" s="230"/>
      <c r="B19813" s="230"/>
      <c r="C19813" s="231"/>
      <c r="D19813" s="223"/>
      <c r="E19813" s="227"/>
      <c r="F19813" s="230"/>
      <c r="H19813" s="220"/>
      <c r="I19813" s="223"/>
    </row>
    <row r="19814" spans="1:9">
      <c r="A19814" s="230"/>
      <c r="B19814" s="230"/>
      <c r="C19814" s="231"/>
      <c r="D19814" s="223"/>
      <c r="E19814" s="227"/>
      <c r="F19814" s="230"/>
      <c r="H19814" s="220"/>
      <c r="I19814" s="223"/>
    </row>
    <row r="19815" spans="1:9">
      <c r="A19815" s="230"/>
      <c r="B19815" s="230"/>
      <c r="C19815" s="231"/>
      <c r="D19815" s="223"/>
      <c r="E19815" s="227"/>
      <c r="F19815" s="230"/>
      <c r="H19815" s="220"/>
      <c r="I19815" s="223"/>
    </row>
    <row r="19816" spans="1:9">
      <c r="A19816" s="230"/>
      <c r="B19816" s="230"/>
      <c r="C19816" s="231"/>
      <c r="D19816" s="223"/>
      <c r="E19816" s="227"/>
      <c r="F19816" s="230"/>
      <c r="H19816" s="220"/>
      <c r="I19816" s="223"/>
    </row>
    <row r="19817" spans="1:9">
      <c r="A19817" s="230"/>
      <c r="B19817" s="230"/>
      <c r="C19817" s="231"/>
      <c r="D19817" s="223"/>
      <c r="E19817" s="227"/>
      <c r="F19817" s="230"/>
      <c r="H19817" s="220"/>
      <c r="I19817" s="223"/>
    </row>
    <row r="19818" spans="1:9">
      <c r="A19818" s="230"/>
      <c r="B19818" s="230"/>
      <c r="C19818" s="231"/>
      <c r="D19818" s="223"/>
      <c r="E19818" s="227"/>
      <c r="F19818" s="230"/>
      <c r="H19818" s="220"/>
      <c r="I19818" s="223"/>
    </row>
    <row r="19819" spans="1:9">
      <c r="A19819" s="230"/>
      <c r="B19819" s="230"/>
      <c r="C19819" s="231"/>
      <c r="D19819" s="223"/>
      <c r="E19819" s="227"/>
      <c r="F19819" s="230"/>
      <c r="H19819" s="220"/>
      <c r="I19819" s="223"/>
    </row>
    <row r="19820" spans="1:9">
      <c r="A19820" s="230"/>
      <c r="B19820" s="230"/>
      <c r="C19820" s="231"/>
      <c r="D19820" s="223"/>
      <c r="E19820" s="227"/>
      <c r="F19820" s="230"/>
      <c r="H19820" s="220"/>
      <c r="I19820" s="223"/>
    </row>
    <row r="19821" spans="1:9">
      <c r="A19821" s="230"/>
      <c r="B19821" s="230"/>
      <c r="C19821" s="231"/>
      <c r="D19821" s="223"/>
      <c r="E19821" s="227"/>
      <c r="F19821" s="230"/>
      <c r="H19821" s="220"/>
      <c r="I19821" s="223"/>
    </row>
    <row r="19822" spans="1:9">
      <c r="A19822" s="230"/>
      <c r="B19822" s="230"/>
      <c r="C19822" s="231"/>
      <c r="D19822" s="223"/>
      <c r="E19822" s="227"/>
      <c r="F19822" s="230"/>
      <c r="H19822" s="220"/>
      <c r="I19822" s="223"/>
    </row>
    <row r="19823" spans="1:9">
      <c r="A19823" s="230"/>
      <c r="B19823" s="230"/>
      <c r="C19823" s="231"/>
      <c r="D19823" s="223"/>
      <c r="E19823" s="227"/>
      <c r="F19823" s="230"/>
      <c r="H19823" s="220"/>
      <c r="I19823" s="223"/>
    </row>
    <row r="19824" spans="1:9">
      <c r="A19824" s="230"/>
      <c r="B19824" s="230"/>
      <c r="C19824" s="231"/>
      <c r="D19824" s="223"/>
      <c r="E19824" s="227"/>
      <c r="F19824" s="230"/>
      <c r="H19824" s="220"/>
      <c r="I19824" s="223"/>
    </row>
    <row r="19825" spans="1:9">
      <c r="A19825" s="230"/>
      <c r="B19825" s="230"/>
      <c r="C19825" s="231"/>
      <c r="D19825" s="223"/>
      <c r="E19825" s="227"/>
      <c r="F19825" s="230"/>
      <c r="H19825" s="220"/>
      <c r="I19825" s="223"/>
    </row>
    <row r="19826" spans="1:9">
      <c r="A19826" s="230"/>
      <c r="B19826" s="230"/>
      <c r="C19826" s="231"/>
      <c r="D19826" s="223"/>
      <c r="E19826" s="227"/>
      <c r="F19826" s="230"/>
      <c r="H19826" s="220"/>
      <c r="I19826" s="223"/>
    </row>
    <row r="19827" spans="1:9">
      <c r="A19827" s="230"/>
      <c r="B19827" s="230"/>
      <c r="C19827" s="231"/>
      <c r="D19827" s="223"/>
      <c r="E19827" s="227"/>
      <c r="F19827" s="230"/>
      <c r="H19827" s="220"/>
      <c r="I19827" s="223"/>
    </row>
    <row r="19828" spans="1:9">
      <c r="A19828" s="230"/>
      <c r="B19828" s="230"/>
      <c r="C19828" s="231"/>
      <c r="D19828" s="223"/>
      <c r="E19828" s="227"/>
      <c r="F19828" s="230"/>
      <c r="H19828" s="220"/>
      <c r="I19828" s="223"/>
    </row>
    <row r="19829" spans="1:9">
      <c r="A19829" s="230"/>
      <c r="B19829" s="230"/>
      <c r="C19829" s="231"/>
      <c r="D19829" s="223"/>
      <c r="E19829" s="227"/>
      <c r="F19829" s="230"/>
      <c r="H19829" s="220"/>
      <c r="I19829" s="223"/>
    </row>
    <row r="19830" spans="1:9">
      <c r="A19830" s="230"/>
      <c r="B19830" s="230"/>
      <c r="C19830" s="231"/>
      <c r="D19830" s="223"/>
      <c r="E19830" s="227"/>
      <c r="F19830" s="230"/>
      <c r="H19830" s="220"/>
      <c r="I19830" s="223"/>
    </row>
    <row r="19831" spans="1:9">
      <c r="A19831" s="230"/>
      <c r="B19831" s="230"/>
      <c r="C19831" s="231"/>
      <c r="D19831" s="223"/>
      <c r="E19831" s="227"/>
      <c r="F19831" s="230"/>
      <c r="H19831" s="220"/>
      <c r="I19831" s="223"/>
    </row>
    <row r="19832" spans="1:9">
      <c r="A19832" s="230"/>
      <c r="B19832" s="230"/>
      <c r="C19832" s="231"/>
      <c r="D19832" s="223"/>
      <c r="E19832" s="227"/>
      <c r="F19832" s="230"/>
      <c r="H19832" s="220"/>
      <c r="I19832" s="223"/>
    </row>
    <row r="19833" spans="1:9">
      <c r="A19833" s="230"/>
      <c r="B19833" s="230"/>
      <c r="C19833" s="231"/>
      <c r="D19833" s="223"/>
      <c r="E19833" s="227"/>
      <c r="F19833" s="230"/>
      <c r="H19833" s="220"/>
      <c r="I19833" s="223"/>
    </row>
    <row r="19834" spans="1:9">
      <c r="A19834" s="230"/>
      <c r="B19834" s="230"/>
      <c r="C19834" s="231"/>
      <c r="D19834" s="223"/>
      <c r="E19834" s="227"/>
      <c r="F19834" s="230"/>
      <c r="H19834" s="220"/>
      <c r="I19834" s="223"/>
    </row>
    <row r="19835" spans="1:9">
      <c r="A19835" s="230"/>
      <c r="B19835" s="230"/>
      <c r="C19835" s="231"/>
      <c r="D19835" s="223"/>
      <c r="E19835" s="227"/>
      <c r="F19835" s="230"/>
      <c r="H19835" s="220"/>
      <c r="I19835" s="223"/>
    </row>
    <row r="19836" spans="1:9">
      <c r="A19836" s="230"/>
      <c r="B19836" s="230"/>
      <c r="C19836" s="231"/>
      <c r="D19836" s="223"/>
      <c r="E19836" s="227"/>
      <c r="F19836" s="230"/>
      <c r="H19836" s="220"/>
      <c r="I19836" s="223"/>
    </row>
    <row r="19837" spans="1:9">
      <c r="A19837" s="230"/>
      <c r="B19837" s="230"/>
      <c r="C19837" s="231"/>
      <c r="D19837" s="223"/>
      <c r="E19837" s="227"/>
      <c r="F19837" s="230"/>
      <c r="H19837" s="220"/>
      <c r="I19837" s="223"/>
    </row>
    <row r="19838" spans="1:9">
      <c r="A19838" s="230"/>
      <c r="B19838" s="230"/>
      <c r="C19838" s="231"/>
      <c r="D19838" s="223"/>
      <c r="E19838" s="227"/>
      <c r="F19838" s="230"/>
      <c r="H19838" s="220"/>
      <c r="I19838" s="223"/>
    </row>
    <row r="19839" spans="1:9">
      <c r="A19839" s="230"/>
      <c r="B19839" s="230"/>
      <c r="C19839" s="231"/>
      <c r="D19839" s="223"/>
      <c r="E19839" s="227"/>
      <c r="F19839" s="230"/>
      <c r="H19839" s="220"/>
      <c r="I19839" s="223"/>
    </row>
    <row r="19840" spans="1:9">
      <c r="A19840" s="230"/>
      <c r="B19840" s="230"/>
      <c r="C19840" s="231"/>
      <c r="D19840" s="223"/>
      <c r="E19840" s="227"/>
      <c r="F19840" s="230"/>
      <c r="H19840" s="220"/>
      <c r="I19840" s="223"/>
    </row>
    <row r="19841" spans="1:9">
      <c r="A19841" s="230"/>
      <c r="B19841" s="230"/>
      <c r="C19841" s="231"/>
      <c r="D19841" s="223"/>
      <c r="E19841" s="227"/>
      <c r="F19841" s="230"/>
      <c r="H19841" s="220"/>
      <c r="I19841" s="223"/>
    </row>
    <row r="19842" spans="1:9">
      <c r="A19842" s="230"/>
      <c r="B19842" s="230"/>
      <c r="C19842" s="231"/>
      <c r="D19842" s="223"/>
      <c r="E19842" s="227"/>
      <c r="F19842" s="230"/>
      <c r="H19842" s="220"/>
      <c r="I19842" s="223"/>
    </row>
    <row r="19843" spans="1:9">
      <c r="A19843" s="230"/>
      <c r="B19843" s="230"/>
      <c r="C19843" s="231"/>
      <c r="D19843" s="223"/>
      <c r="E19843" s="227"/>
      <c r="F19843" s="230"/>
      <c r="H19843" s="220"/>
      <c r="I19843" s="223"/>
    </row>
    <row r="19844" spans="1:9">
      <c r="A19844" s="230"/>
      <c r="B19844" s="230"/>
      <c r="C19844" s="231"/>
      <c r="D19844" s="223"/>
      <c r="E19844" s="227"/>
      <c r="F19844" s="230"/>
      <c r="H19844" s="220"/>
      <c r="I19844" s="223"/>
    </row>
    <row r="19845" spans="1:9">
      <c r="A19845" s="230"/>
      <c r="B19845" s="230"/>
      <c r="C19845" s="231"/>
      <c r="D19845" s="223"/>
      <c r="E19845" s="227"/>
      <c r="F19845" s="230"/>
      <c r="H19845" s="220"/>
      <c r="I19845" s="223"/>
    </row>
    <row r="19846" spans="1:9">
      <c r="A19846" s="230"/>
      <c r="B19846" s="230"/>
      <c r="C19846" s="231"/>
      <c r="D19846" s="223"/>
      <c r="E19846" s="227"/>
      <c r="F19846" s="230"/>
      <c r="H19846" s="220"/>
      <c r="I19846" s="223"/>
    </row>
    <row r="19847" spans="1:9">
      <c r="A19847" s="230"/>
      <c r="B19847" s="230"/>
      <c r="C19847" s="231"/>
      <c r="D19847" s="223"/>
      <c r="E19847" s="227"/>
      <c r="F19847" s="230"/>
      <c r="H19847" s="220"/>
      <c r="I19847" s="223"/>
    </row>
    <row r="19848" spans="1:9">
      <c r="A19848" s="230"/>
      <c r="B19848" s="230"/>
      <c r="C19848" s="231"/>
      <c r="D19848" s="223"/>
      <c r="E19848" s="227"/>
      <c r="F19848" s="230"/>
      <c r="H19848" s="220"/>
      <c r="I19848" s="223"/>
    </row>
    <row r="19849" spans="1:9">
      <c r="A19849" s="230"/>
      <c r="B19849" s="230"/>
      <c r="C19849" s="231"/>
      <c r="D19849" s="223"/>
      <c r="E19849" s="227"/>
      <c r="F19849" s="230"/>
      <c r="H19849" s="220"/>
      <c r="I19849" s="223"/>
    </row>
    <row r="19850" spans="1:9">
      <c r="A19850" s="230"/>
      <c r="B19850" s="230"/>
      <c r="C19850" s="231"/>
      <c r="D19850" s="223"/>
      <c r="E19850" s="227"/>
      <c r="F19850" s="230"/>
      <c r="H19850" s="220"/>
      <c r="I19850" s="223"/>
    </row>
    <row r="19851" spans="1:9">
      <c r="A19851" s="230"/>
      <c r="B19851" s="230"/>
      <c r="C19851" s="231"/>
      <c r="D19851" s="223"/>
      <c r="E19851" s="227"/>
      <c r="F19851" s="230"/>
      <c r="H19851" s="220"/>
      <c r="I19851" s="223"/>
    </row>
    <row r="19852" spans="1:9">
      <c r="A19852" s="230"/>
      <c r="B19852" s="230"/>
      <c r="C19852" s="231"/>
      <c r="D19852" s="223"/>
      <c r="E19852" s="227"/>
      <c r="F19852" s="230"/>
      <c r="H19852" s="220"/>
      <c r="I19852" s="223"/>
    </row>
    <row r="19853" spans="1:9">
      <c r="A19853" s="230"/>
      <c r="B19853" s="230"/>
      <c r="C19853" s="231"/>
      <c r="D19853" s="223"/>
      <c r="E19853" s="227"/>
      <c r="F19853" s="230"/>
      <c r="H19853" s="220"/>
      <c r="I19853" s="223"/>
    </row>
    <row r="19854" spans="1:9">
      <c r="A19854" s="230"/>
      <c r="B19854" s="230"/>
      <c r="C19854" s="231"/>
      <c r="D19854" s="223"/>
      <c r="E19854" s="227"/>
      <c r="F19854" s="230"/>
      <c r="H19854" s="220"/>
      <c r="I19854" s="223"/>
    </row>
    <row r="19855" spans="1:9">
      <c r="A19855" s="230"/>
      <c r="B19855" s="230"/>
      <c r="C19855" s="231"/>
      <c r="D19855" s="223"/>
      <c r="E19855" s="227"/>
      <c r="F19855" s="230"/>
      <c r="H19855" s="220"/>
      <c r="I19855" s="223"/>
    </row>
    <row r="19856" spans="1:9">
      <c r="A19856" s="230"/>
      <c r="B19856" s="230"/>
      <c r="C19856" s="231"/>
      <c r="D19856" s="223"/>
      <c r="E19856" s="227"/>
      <c r="F19856" s="230"/>
      <c r="H19856" s="220"/>
      <c r="I19856" s="223"/>
    </row>
    <row r="19857" spans="1:9">
      <c r="A19857" s="230"/>
      <c r="B19857" s="230"/>
      <c r="C19857" s="231"/>
      <c r="D19857" s="223"/>
      <c r="E19857" s="227"/>
      <c r="F19857" s="230"/>
      <c r="H19857" s="220"/>
      <c r="I19857" s="223"/>
    </row>
    <row r="19858" spans="1:9">
      <c r="A19858" s="230"/>
      <c r="B19858" s="230"/>
      <c r="C19858" s="231"/>
      <c r="D19858" s="223"/>
      <c r="E19858" s="227"/>
      <c r="F19858" s="230"/>
      <c r="H19858" s="220"/>
      <c r="I19858" s="223"/>
    </row>
    <row r="19859" spans="1:9">
      <c r="A19859" s="230"/>
      <c r="B19859" s="230"/>
      <c r="C19859" s="231"/>
      <c r="D19859" s="223"/>
      <c r="E19859" s="227"/>
      <c r="F19859" s="230"/>
      <c r="H19859" s="220"/>
      <c r="I19859" s="223"/>
    </row>
    <row r="19860" spans="1:9">
      <c r="A19860" s="230"/>
      <c r="B19860" s="230"/>
      <c r="C19860" s="231"/>
      <c r="D19860" s="223"/>
      <c r="E19860" s="227"/>
      <c r="F19860" s="230"/>
      <c r="H19860" s="220"/>
      <c r="I19860" s="223"/>
    </row>
    <row r="19861" spans="1:9">
      <c r="A19861" s="230"/>
      <c r="B19861" s="230"/>
      <c r="C19861" s="231"/>
      <c r="D19861" s="223"/>
      <c r="E19861" s="227"/>
      <c r="F19861" s="230"/>
      <c r="H19861" s="220"/>
      <c r="I19861" s="223"/>
    </row>
    <row r="19862" spans="1:9">
      <c r="A19862" s="230"/>
      <c r="B19862" s="230"/>
      <c r="C19862" s="231"/>
      <c r="D19862" s="223"/>
      <c r="E19862" s="227"/>
      <c r="F19862" s="230"/>
      <c r="H19862" s="220"/>
      <c r="I19862" s="223"/>
    </row>
    <row r="19863" spans="1:9">
      <c r="A19863" s="230"/>
      <c r="B19863" s="230"/>
      <c r="C19863" s="231"/>
      <c r="D19863" s="223"/>
      <c r="E19863" s="227"/>
      <c r="F19863" s="230"/>
      <c r="H19863" s="220"/>
      <c r="I19863" s="223"/>
    </row>
    <row r="19864" spans="1:9">
      <c r="A19864" s="230"/>
      <c r="B19864" s="230"/>
      <c r="C19864" s="231"/>
      <c r="D19864" s="223"/>
      <c r="E19864" s="227"/>
      <c r="F19864" s="230"/>
      <c r="H19864" s="220"/>
      <c r="I19864" s="223"/>
    </row>
    <row r="19865" spans="1:9">
      <c r="A19865" s="230"/>
      <c r="B19865" s="230"/>
      <c r="C19865" s="231"/>
      <c r="D19865" s="223"/>
      <c r="E19865" s="227"/>
      <c r="F19865" s="230"/>
      <c r="H19865" s="220"/>
      <c r="I19865" s="223"/>
    </row>
    <row r="19866" spans="1:9">
      <c r="A19866" s="230"/>
      <c r="B19866" s="230"/>
      <c r="C19866" s="231"/>
      <c r="D19866" s="223"/>
      <c r="E19866" s="227"/>
      <c r="F19866" s="230"/>
      <c r="H19866" s="220"/>
      <c r="I19866" s="223"/>
    </row>
    <row r="19867" spans="1:9">
      <c r="A19867" s="230"/>
      <c r="B19867" s="230"/>
      <c r="C19867" s="231"/>
      <c r="D19867" s="223"/>
      <c r="E19867" s="227"/>
      <c r="F19867" s="230"/>
      <c r="H19867" s="220"/>
      <c r="I19867" s="223"/>
    </row>
    <row r="19868" spans="1:9">
      <c r="A19868" s="230"/>
      <c r="B19868" s="230"/>
      <c r="C19868" s="231"/>
      <c r="D19868" s="223"/>
      <c r="E19868" s="227"/>
      <c r="F19868" s="230"/>
      <c r="H19868" s="220"/>
      <c r="I19868" s="223"/>
    </row>
    <row r="19869" spans="1:9">
      <c r="A19869" s="230"/>
      <c r="B19869" s="230"/>
      <c r="C19869" s="231"/>
      <c r="D19869" s="223"/>
      <c r="E19869" s="227"/>
      <c r="F19869" s="230"/>
      <c r="H19869" s="220"/>
      <c r="I19869" s="223"/>
    </row>
    <row r="19870" spans="1:9">
      <c r="A19870" s="230"/>
      <c r="B19870" s="230"/>
      <c r="C19870" s="231"/>
      <c r="D19870" s="223"/>
      <c r="E19870" s="227"/>
      <c r="F19870" s="230"/>
      <c r="H19870" s="220"/>
      <c r="I19870" s="223"/>
    </row>
    <row r="19871" spans="1:9">
      <c r="A19871" s="230"/>
      <c r="B19871" s="230"/>
      <c r="C19871" s="231"/>
      <c r="D19871" s="223"/>
      <c r="E19871" s="227"/>
      <c r="F19871" s="230"/>
      <c r="H19871" s="220"/>
      <c r="I19871" s="223"/>
    </row>
    <row r="19872" spans="1:9">
      <c r="A19872" s="230"/>
      <c r="B19872" s="230"/>
      <c r="C19872" s="231"/>
      <c r="D19872" s="223"/>
      <c r="E19872" s="227"/>
      <c r="F19872" s="230"/>
      <c r="H19872" s="220"/>
      <c r="I19872" s="223"/>
    </row>
    <row r="19873" spans="1:9">
      <c r="A19873" s="230"/>
      <c r="B19873" s="230"/>
      <c r="C19873" s="231"/>
      <c r="D19873" s="223"/>
      <c r="E19873" s="227"/>
      <c r="F19873" s="230"/>
      <c r="H19873" s="220"/>
      <c r="I19873" s="223"/>
    </row>
    <row r="19874" spans="1:9">
      <c r="A19874" s="230"/>
      <c r="B19874" s="230"/>
      <c r="C19874" s="231"/>
      <c r="D19874" s="223"/>
      <c r="E19874" s="227"/>
      <c r="F19874" s="230"/>
      <c r="H19874" s="220"/>
      <c r="I19874" s="223"/>
    </row>
    <row r="19875" spans="1:9">
      <c r="A19875" s="230"/>
      <c r="B19875" s="230"/>
      <c r="C19875" s="231"/>
      <c r="D19875" s="223"/>
      <c r="E19875" s="227"/>
      <c r="F19875" s="230"/>
      <c r="H19875" s="220"/>
      <c r="I19875" s="223"/>
    </row>
    <row r="19876" spans="1:9">
      <c r="A19876" s="230"/>
      <c r="B19876" s="230"/>
      <c r="C19876" s="231"/>
      <c r="D19876" s="223"/>
      <c r="E19876" s="227"/>
      <c r="F19876" s="230"/>
      <c r="H19876" s="220"/>
      <c r="I19876" s="223"/>
    </row>
    <row r="19877" spans="1:9">
      <c r="A19877" s="230"/>
      <c r="B19877" s="230"/>
      <c r="C19877" s="231"/>
      <c r="D19877" s="223"/>
      <c r="E19877" s="227"/>
      <c r="F19877" s="230"/>
      <c r="H19877" s="220"/>
      <c r="I19877" s="223"/>
    </row>
    <row r="19878" spans="1:9">
      <c r="A19878" s="230"/>
      <c r="B19878" s="230"/>
      <c r="C19878" s="231"/>
      <c r="D19878" s="223"/>
      <c r="E19878" s="227"/>
      <c r="F19878" s="230"/>
      <c r="H19878" s="220"/>
      <c r="I19878" s="223"/>
    </row>
    <row r="19879" spans="1:9">
      <c r="A19879" s="230"/>
      <c r="B19879" s="230"/>
      <c r="C19879" s="231"/>
      <c r="D19879" s="223"/>
      <c r="E19879" s="227"/>
      <c r="F19879" s="230"/>
      <c r="H19879" s="220"/>
      <c r="I19879" s="223"/>
    </row>
    <row r="19880" spans="1:9">
      <c r="A19880" s="230"/>
      <c r="B19880" s="230"/>
      <c r="C19880" s="231"/>
      <c r="D19880" s="223"/>
      <c r="E19880" s="227"/>
      <c r="F19880" s="230"/>
      <c r="H19880" s="220"/>
      <c r="I19880" s="223"/>
    </row>
    <row r="19881" spans="1:9">
      <c r="A19881" s="230"/>
      <c r="B19881" s="230"/>
      <c r="C19881" s="231"/>
      <c r="D19881" s="223"/>
      <c r="E19881" s="227"/>
      <c r="F19881" s="230"/>
      <c r="H19881" s="220"/>
      <c r="I19881" s="223"/>
    </row>
    <row r="19882" spans="1:9">
      <c r="A19882" s="230"/>
      <c r="B19882" s="230"/>
      <c r="C19882" s="231"/>
      <c r="D19882" s="223"/>
      <c r="E19882" s="227"/>
      <c r="F19882" s="230"/>
      <c r="H19882" s="220"/>
      <c r="I19882" s="223"/>
    </row>
    <row r="19883" spans="1:9">
      <c r="A19883" s="230"/>
      <c r="B19883" s="230"/>
      <c r="C19883" s="231"/>
      <c r="D19883" s="223"/>
      <c r="E19883" s="227"/>
      <c r="F19883" s="230"/>
      <c r="H19883" s="220"/>
      <c r="I19883" s="223"/>
    </row>
    <row r="19884" spans="1:9">
      <c r="A19884" s="230"/>
      <c r="B19884" s="230"/>
      <c r="C19884" s="231"/>
      <c r="D19884" s="223"/>
      <c r="E19884" s="227"/>
      <c r="F19884" s="230"/>
      <c r="H19884" s="220"/>
      <c r="I19884" s="223"/>
    </row>
    <row r="19885" spans="1:9">
      <c r="A19885" s="230"/>
      <c r="B19885" s="230"/>
      <c r="C19885" s="231"/>
      <c r="D19885" s="223"/>
      <c r="E19885" s="227"/>
      <c r="F19885" s="230"/>
      <c r="H19885" s="220"/>
      <c r="I19885" s="223"/>
    </row>
    <row r="19886" spans="1:9">
      <c r="A19886" s="230"/>
      <c r="B19886" s="230"/>
      <c r="C19886" s="231"/>
      <c r="D19886" s="223"/>
      <c r="E19886" s="227"/>
      <c r="F19886" s="230"/>
      <c r="H19886" s="220"/>
      <c r="I19886" s="223"/>
    </row>
    <row r="19887" spans="1:9">
      <c r="A19887" s="230"/>
      <c r="B19887" s="230"/>
      <c r="C19887" s="231"/>
      <c r="D19887" s="223"/>
      <c r="E19887" s="227"/>
      <c r="F19887" s="230"/>
      <c r="H19887" s="220"/>
      <c r="I19887" s="223"/>
    </row>
    <row r="19888" spans="1:9">
      <c r="A19888" s="230"/>
      <c r="B19888" s="230"/>
      <c r="C19888" s="231"/>
      <c r="D19888" s="223"/>
      <c r="E19888" s="227"/>
      <c r="F19888" s="230"/>
      <c r="H19888" s="220"/>
      <c r="I19888" s="223"/>
    </row>
    <row r="19889" spans="1:9">
      <c r="A19889" s="230"/>
      <c r="B19889" s="230"/>
      <c r="C19889" s="231"/>
      <c r="D19889" s="223"/>
      <c r="E19889" s="227"/>
      <c r="F19889" s="230"/>
      <c r="H19889" s="220"/>
      <c r="I19889" s="223"/>
    </row>
    <row r="19890" spans="1:9">
      <c r="A19890" s="230"/>
      <c r="B19890" s="230"/>
      <c r="C19890" s="231"/>
      <c r="D19890" s="223"/>
      <c r="E19890" s="227"/>
      <c r="F19890" s="230"/>
      <c r="H19890" s="220"/>
      <c r="I19890" s="223"/>
    </row>
    <row r="19891" spans="1:9">
      <c r="A19891" s="230"/>
      <c r="B19891" s="230"/>
      <c r="C19891" s="231"/>
      <c r="D19891" s="223"/>
      <c r="E19891" s="227"/>
      <c r="F19891" s="230"/>
      <c r="H19891" s="220"/>
      <c r="I19891" s="223"/>
    </row>
    <row r="19892" spans="1:9">
      <c r="A19892" s="230"/>
      <c r="B19892" s="230"/>
      <c r="C19892" s="231"/>
      <c r="D19892" s="223"/>
      <c r="E19892" s="227"/>
      <c r="F19892" s="230"/>
      <c r="H19892" s="220"/>
      <c r="I19892" s="223"/>
    </row>
    <row r="19893" spans="1:9">
      <c r="A19893" s="230"/>
      <c r="B19893" s="230"/>
      <c r="C19893" s="231"/>
      <c r="D19893" s="223"/>
      <c r="E19893" s="227"/>
      <c r="F19893" s="230"/>
      <c r="H19893" s="220"/>
      <c r="I19893" s="223"/>
    </row>
    <row r="19894" spans="1:9">
      <c r="A19894" s="230"/>
      <c r="B19894" s="230"/>
      <c r="C19894" s="231"/>
      <c r="D19894" s="223"/>
      <c r="E19894" s="227"/>
      <c r="F19894" s="230"/>
      <c r="H19894" s="220"/>
      <c r="I19894" s="223"/>
    </row>
    <row r="19895" spans="1:9">
      <c r="A19895" s="230"/>
      <c r="B19895" s="230"/>
      <c r="C19895" s="231"/>
      <c r="D19895" s="223"/>
      <c r="E19895" s="227"/>
      <c r="F19895" s="230"/>
      <c r="H19895" s="220"/>
      <c r="I19895" s="223"/>
    </row>
    <row r="19896" spans="1:9">
      <c r="A19896" s="230"/>
      <c r="B19896" s="230"/>
      <c r="C19896" s="231"/>
      <c r="D19896" s="223"/>
      <c r="E19896" s="227"/>
      <c r="F19896" s="230"/>
      <c r="H19896" s="220"/>
      <c r="I19896" s="223"/>
    </row>
    <row r="19897" spans="1:9">
      <c r="A19897" s="230"/>
      <c r="B19897" s="230"/>
      <c r="C19897" s="231"/>
      <c r="D19897" s="223"/>
      <c r="E19897" s="227"/>
      <c r="F19897" s="230"/>
      <c r="H19897" s="220"/>
      <c r="I19897" s="223"/>
    </row>
    <row r="19898" spans="1:9">
      <c r="A19898" s="230"/>
      <c r="B19898" s="230"/>
      <c r="C19898" s="231"/>
      <c r="D19898" s="223"/>
      <c r="E19898" s="227"/>
      <c r="F19898" s="230"/>
      <c r="H19898" s="220"/>
      <c r="I19898" s="223"/>
    </row>
    <row r="19899" spans="1:9">
      <c r="A19899" s="230"/>
      <c r="B19899" s="230"/>
      <c r="C19899" s="231"/>
      <c r="D19899" s="223"/>
      <c r="E19899" s="227"/>
      <c r="F19899" s="230"/>
      <c r="H19899" s="220"/>
      <c r="I19899" s="223"/>
    </row>
    <row r="19900" spans="1:9">
      <c r="A19900" s="230"/>
      <c r="B19900" s="230"/>
      <c r="C19900" s="231"/>
      <c r="D19900" s="223"/>
      <c r="E19900" s="227"/>
      <c r="F19900" s="230"/>
      <c r="H19900" s="220"/>
      <c r="I19900" s="223"/>
    </row>
    <row r="19901" spans="1:9">
      <c r="A19901" s="230"/>
      <c r="B19901" s="230"/>
      <c r="C19901" s="231"/>
      <c r="D19901" s="223"/>
      <c r="E19901" s="227"/>
      <c r="F19901" s="230"/>
      <c r="H19901" s="220"/>
      <c r="I19901" s="223"/>
    </row>
    <row r="19902" spans="1:9">
      <c r="A19902" s="230"/>
      <c r="B19902" s="230"/>
      <c r="C19902" s="231"/>
      <c r="D19902" s="223"/>
      <c r="E19902" s="227"/>
      <c r="F19902" s="230"/>
      <c r="H19902" s="220"/>
      <c r="I19902" s="223"/>
    </row>
    <row r="19903" spans="1:9">
      <c r="A19903" s="230"/>
      <c r="B19903" s="230"/>
      <c r="C19903" s="231"/>
      <c r="D19903" s="223"/>
      <c r="E19903" s="227"/>
      <c r="F19903" s="230"/>
      <c r="H19903" s="220"/>
      <c r="I19903" s="223"/>
    </row>
    <row r="19904" spans="1:9">
      <c r="A19904" s="230"/>
      <c r="B19904" s="230"/>
      <c r="C19904" s="231"/>
      <c r="D19904" s="223"/>
      <c r="E19904" s="227"/>
      <c r="F19904" s="230"/>
      <c r="H19904" s="220"/>
      <c r="I19904" s="223"/>
    </row>
    <row r="19905" spans="1:9">
      <c r="A19905" s="230"/>
      <c r="B19905" s="230"/>
      <c r="C19905" s="231"/>
      <c r="D19905" s="223"/>
      <c r="E19905" s="227"/>
      <c r="F19905" s="230"/>
      <c r="H19905" s="220"/>
      <c r="I19905" s="223"/>
    </row>
    <row r="19906" spans="1:9">
      <c r="A19906" s="230"/>
      <c r="B19906" s="230"/>
      <c r="C19906" s="231"/>
      <c r="D19906" s="223"/>
      <c r="E19906" s="227"/>
      <c r="F19906" s="230"/>
      <c r="H19906" s="220"/>
      <c r="I19906" s="223"/>
    </row>
    <row r="19907" spans="1:9">
      <c r="A19907" s="230"/>
      <c r="B19907" s="230"/>
      <c r="C19907" s="231"/>
      <c r="D19907" s="223"/>
      <c r="E19907" s="227"/>
      <c r="F19907" s="230"/>
      <c r="H19907" s="220"/>
      <c r="I19907" s="223"/>
    </row>
    <row r="19908" spans="1:9">
      <c r="A19908" s="230"/>
      <c r="B19908" s="230"/>
      <c r="C19908" s="231"/>
      <c r="D19908" s="223"/>
      <c r="E19908" s="227"/>
      <c r="F19908" s="230"/>
      <c r="H19908" s="220"/>
      <c r="I19908" s="223"/>
    </row>
    <row r="19909" spans="1:9">
      <c r="A19909" s="230"/>
      <c r="B19909" s="230"/>
      <c r="C19909" s="231"/>
      <c r="D19909" s="223"/>
      <c r="E19909" s="227"/>
      <c r="F19909" s="230"/>
      <c r="H19909" s="220"/>
      <c r="I19909" s="223"/>
    </row>
    <row r="19910" spans="1:9">
      <c r="A19910" s="230"/>
      <c r="B19910" s="230"/>
      <c r="C19910" s="231"/>
      <c r="D19910" s="223"/>
      <c r="E19910" s="227"/>
      <c r="F19910" s="230"/>
      <c r="H19910" s="220"/>
      <c r="I19910" s="223"/>
    </row>
    <row r="19911" spans="1:9">
      <c r="A19911" s="230"/>
      <c r="B19911" s="230"/>
      <c r="C19911" s="231"/>
      <c r="D19911" s="223"/>
      <c r="E19911" s="227"/>
      <c r="F19911" s="230"/>
      <c r="H19911" s="220"/>
      <c r="I19911" s="223"/>
    </row>
    <row r="19912" spans="1:9">
      <c r="A19912" s="230"/>
      <c r="B19912" s="230"/>
      <c r="C19912" s="231"/>
      <c r="D19912" s="223"/>
      <c r="E19912" s="227"/>
      <c r="F19912" s="230"/>
      <c r="H19912" s="220"/>
      <c r="I19912" s="223"/>
    </row>
    <row r="19913" spans="1:9">
      <c r="A19913" s="230"/>
      <c r="B19913" s="230"/>
      <c r="C19913" s="231"/>
      <c r="D19913" s="223"/>
      <c r="E19913" s="227"/>
      <c r="F19913" s="230"/>
      <c r="H19913" s="220"/>
      <c r="I19913" s="223"/>
    </row>
    <row r="19914" spans="1:9">
      <c r="A19914" s="230"/>
      <c r="B19914" s="230"/>
      <c r="C19914" s="231"/>
      <c r="D19914" s="223"/>
      <c r="E19914" s="227"/>
      <c r="F19914" s="230"/>
      <c r="H19914" s="220"/>
      <c r="I19914" s="223"/>
    </row>
    <row r="19915" spans="1:9">
      <c r="A19915" s="230"/>
      <c r="B19915" s="230"/>
      <c r="C19915" s="231"/>
      <c r="D19915" s="223"/>
      <c r="E19915" s="227"/>
      <c r="F19915" s="230"/>
      <c r="H19915" s="220"/>
      <c r="I19915" s="223"/>
    </row>
    <row r="19916" spans="1:9">
      <c r="A19916" s="230"/>
      <c r="B19916" s="230"/>
      <c r="C19916" s="231"/>
      <c r="D19916" s="223"/>
      <c r="E19916" s="227"/>
      <c r="F19916" s="230"/>
      <c r="H19916" s="220"/>
      <c r="I19916" s="223"/>
    </row>
    <row r="19917" spans="1:9">
      <c r="A19917" s="230"/>
      <c r="B19917" s="230"/>
      <c r="C19917" s="231"/>
      <c r="D19917" s="223"/>
      <c r="E19917" s="227"/>
      <c r="F19917" s="230"/>
      <c r="H19917" s="220"/>
      <c r="I19917" s="223"/>
    </row>
    <row r="19918" spans="1:9">
      <c r="A19918" s="230"/>
      <c r="B19918" s="230"/>
      <c r="C19918" s="231"/>
      <c r="D19918" s="223"/>
      <c r="E19918" s="227"/>
      <c r="F19918" s="230"/>
      <c r="H19918" s="220"/>
      <c r="I19918" s="223"/>
    </row>
    <row r="19919" spans="1:9">
      <c r="A19919" s="230"/>
      <c r="B19919" s="230"/>
      <c r="C19919" s="231"/>
      <c r="D19919" s="223"/>
      <c r="E19919" s="227"/>
      <c r="F19919" s="230"/>
      <c r="H19919" s="220"/>
      <c r="I19919" s="223"/>
    </row>
    <row r="19920" spans="1:9">
      <c r="A19920" s="230"/>
      <c r="B19920" s="230"/>
      <c r="C19920" s="231"/>
      <c r="D19920" s="223"/>
      <c r="E19920" s="227"/>
      <c r="F19920" s="230"/>
      <c r="H19920" s="220"/>
      <c r="I19920" s="223"/>
    </row>
    <row r="19921" spans="1:9">
      <c r="A19921" s="230"/>
      <c r="B19921" s="230"/>
      <c r="C19921" s="231"/>
      <c r="D19921" s="223"/>
      <c r="E19921" s="227"/>
      <c r="F19921" s="230"/>
      <c r="H19921" s="220"/>
      <c r="I19921" s="223"/>
    </row>
    <row r="19922" spans="1:9">
      <c r="A19922" s="230"/>
      <c r="B19922" s="230"/>
      <c r="C19922" s="231"/>
      <c r="D19922" s="223"/>
      <c r="E19922" s="227"/>
      <c r="F19922" s="230"/>
      <c r="H19922" s="220"/>
      <c r="I19922" s="223"/>
    </row>
    <row r="19923" spans="1:9">
      <c r="A19923" s="230"/>
      <c r="B19923" s="230"/>
      <c r="C19923" s="231"/>
      <c r="D19923" s="223"/>
      <c r="E19923" s="227"/>
      <c r="F19923" s="230"/>
      <c r="H19923" s="220"/>
      <c r="I19923" s="223"/>
    </row>
    <row r="19924" spans="1:9">
      <c r="A19924" s="230"/>
      <c r="B19924" s="230"/>
      <c r="C19924" s="231"/>
      <c r="D19924" s="223"/>
      <c r="E19924" s="227"/>
      <c r="F19924" s="230"/>
      <c r="H19924" s="220"/>
      <c r="I19924" s="223"/>
    </row>
    <row r="19925" spans="1:9">
      <c r="A19925" s="230"/>
      <c r="B19925" s="230"/>
      <c r="C19925" s="231"/>
      <c r="D19925" s="223"/>
      <c r="E19925" s="227"/>
      <c r="F19925" s="230"/>
      <c r="H19925" s="220"/>
      <c r="I19925" s="223"/>
    </row>
    <row r="19926" spans="1:9">
      <c r="A19926" s="230"/>
      <c r="B19926" s="230"/>
      <c r="C19926" s="231"/>
      <c r="D19926" s="223"/>
      <c r="E19926" s="227"/>
      <c r="F19926" s="230"/>
      <c r="H19926" s="220"/>
      <c r="I19926" s="223"/>
    </row>
    <row r="19927" spans="1:9">
      <c r="A19927" s="230"/>
      <c r="B19927" s="230"/>
      <c r="C19927" s="231"/>
      <c r="D19927" s="223"/>
      <c r="E19927" s="227"/>
      <c r="F19927" s="230"/>
      <c r="H19927" s="220"/>
      <c r="I19927" s="223"/>
    </row>
    <row r="19928" spans="1:9">
      <c r="A19928" s="230"/>
      <c r="B19928" s="230"/>
      <c r="C19928" s="231"/>
      <c r="D19928" s="223"/>
      <c r="E19928" s="227"/>
      <c r="F19928" s="230"/>
      <c r="H19928" s="220"/>
      <c r="I19928" s="223"/>
    </row>
    <row r="19929" spans="1:9">
      <c r="A19929" s="230"/>
      <c r="B19929" s="230"/>
      <c r="C19929" s="231"/>
      <c r="D19929" s="223"/>
      <c r="E19929" s="227"/>
      <c r="F19929" s="230"/>
      <c r="H19929" s="220"/>
      <c r="I19929" s="223"/>
    </row>
    <row r="19930" spans="1:9">
      <c r="A19930" s="230"/>
      <c r="B19930" s="230"/>
      <c r="C19930" s="231"/>
      <c r="D19930" s="223"/>
      <c r="E19930" s="227"/>
      <c r="F19930" s="230"/>
      <c r="H19930" s="220"/>
      <c r="I19930" s="223"/>
    </row>
    <row r="19931" spans="1:9">
      <c r="A19931" s="230"/>
      <c r="B19931" s="230"/>
      <c r="C19931" s="231"/>
      <c r="D19931" s="223"/>
      <c r="E19931" s="227"/>
      <c r="F19931" s="230"/>
      <c r="H19931" s="220"/>
      <c r="I19931" s="223"/>
    </row>
    <row r="19932" spans="1:9">
      <c r="A19932" s="230"/>
      <c r="B19932" s="230"/>
      <c r="C19932" s="231"/>
      <c r="D19932" s="223"/>
      <c r="E19932" s="227"/>
      <c r="F19932" s="230"/>
      <c r="H19932" s="220"/>
      <c r="I19932" s="223"/>
    </row>
    <row r="19933" spans="1:9">
      <c r="A19933" s="230"/>
      <c r="B19933" s="230"/>
      <c r="C19933" s="231"/>
      <c r="D19933" s="223"/>
      <c r="E19933" s="227"/>
      <c r="F19933" s="230"/>
      <c r="H19933" s="220"/>
      <c r="I19933" s="223"/>
    </row>
    <row r="19934" spans="1:9">
      <c r="A19934" s="230"/>
      <c r="B19934" s="230"/>
      <c r="C19934" s="231"/>
      <c r="D19934" s="223"/>
      <c r="E19934" s="227"/>
      <c r="F19934" s="230"/>
      <c r="H19934" s="220"/>
      <c r="I19934" s="223"/>
    </row>
    <row r="19935" spans="1:9">
      <c r="A19935" s="230"/>
      <c r="B19935" s="230"/>
      <c r="C19935" s="231"/>
      <c r="D19935" s="223"/>
      <c r="E19935" s="227"/>
      <c r="F19935" s="230"/>
      <c r="H19935" s="220"/>
      <c r="I19935" s="223"/>
    </row>
    <row r="19936" spans="1:9">
      <c r="A19936" s="230"/>
      <c r="B19936" s="230"/>
      <c r="C19936" s="231"/>
      <c r="D19936" s="223"/>
      <c r="E19936" s="227"/>
      <c r="F19936" s="230"/>
      <c r="H19936" s="220"/>
      <c r="I19936" s="223"/>
    </row>
    <row r="19937" spans="1:9">
      <c r="A19937" s="230"/>
      <c r="B19937" s="230"/>
      <c r="C19937" s="231"/>
      <c r="D19937" s="223"/>
      <c r="E19937" s="227"/>
      <c r="F19937" s="230"/>
      <c r="H19937" s="220"/>
      <c r="I19937" s="223"/>
    </row>
    <row r="19938" spans="1:9">
      <c r="A19938" s="230"/>
      <c r="B19938" s="230"/>
      <c r="C19938" s="231"/>
      <c r="D19938" s="223"/>
      <c r="E19938" s="227"/>
      <c r="F19938" s="230"/>
      <c r="H19938" s="220"/>
      <c r="I19938" s="223"/>
    </row>
    <row r="19939" spans="1:9">
      <c r="A19939" s="230"/>
      <c r="B19939" s="230"/>
      <c r="C19939" s="231"/>
      <c r="D19939" s="223"/>
      <c r="E19939" s="227"/>
      <c r="F19939" s="230"/>
      <c r="H19939" s="220"/>
      <c r="I19939" s="223"/>
    </row>
    <row r="19940" spans="1:9">
      <c r="A19940" s="230"/>
      <c r="B19940" s="230"/>
      <c r="C19940" s="231"/>
      <c r="D19940" s="223"/>
      <c r="E19940" s="227"/>
      <c r="F19940" s="230"/>
      <c r="H19940" s="220"/>
      <c r="I19940" s="223"/>
    </row>
    <row r="19941" spans="1:9">
      <c r="A19941" s="230"/>
      <c r="B19941" s="230"/>
      <c r="C19941" s="231"/>
      <c r="D19941" s="223"/>
      <c r="E19941" s="227"/>
      <c r="F19941" s="230"/>
      <c r="H19941" s="220"/>
      <c r="I19941" s="223"/>
    </row>
    <row r="19942" spans="1:9">
      <c r="A19942" s="230"/>
      <c r="B19942" s="230"/>
      <c r="C19942" s="231"/>
      <c r="D19942" s="223"/>
      <c r="E19942" s="227"/>
      <c r="F19942" s="230"/>
      <c r="H19942" s="220"/>
      <c r="I19942" s="223"/>
    </row>
    <row r="19943" spans="1:9">
      <c r="A19943" s="230"/>
      <c r="B19943" s="230"/>
      <c r="C19943" s="231"/>
      <c r="D19943" s="223"/>
      <c r="E19943" s="227"/>
      <c r="F19943" s="230"/>
      <c r="H19943" s="220"/>
      <c r="I19943" s="223"/>
    </row>
    <row r="19944" spans="1:9">
      <c r="A19944" s="230"/>
      <c r="B19944" s="230"/>
      <c r="C19944" s="231"/>
      <c r="D19944" s="223"/>
      <c r="E19944" s="227"/>
      <c r="F19944" s="230"/>
      <c r="H19944" s="220"/>
      <c r="I19944" s="223"/>
    </row>
    <row r="19945" spans="1:9">
      <c r="A19945" s="230"/>
      <c r="B19945" s="230"/>
      <c r="C19945" s="231"/>
      <c r="D19945" s="223"/>
      <c r="E19945" s="227"/>
      <c r="F19945" s="230"/>
      <c r="H19945" s="220"/>
      <c r="I19945" s="223"/>
    </row>
    <row r="19946" spans="1:9">
      <c r="A19946" s="230"/>
      <c r="B19946" s="230"/>
      <c r="C19946" s="231"/>
      <c r="D19946" s="223"/>
      <c r="E19946" s="227"/>
      <c r="F19946" s="230"/>
      <c r="H19946" s="220"/>
      <c r="I19946" s="223"/>
    </row>
    <row r="19947" spans="1:9">
      <c r="A19947" s="230"/>
      <c r="B19947" s="230"/>
      <c r="C19947" s="231"/>
      <c r="D19947" s="223"/>
      <c r="E19947" s="227"/>
      <c r="F19947" s="230"/>
      <c r="H19947" s="220"/>
      <c r="I19947" s="223"/>
    </row>
    <row r="19948" spans="1:9">
      <c r="A19948" s="230"/>
      <c r="B19948" s="230"/>
      <c r="C19948" s="231"/>
      <c r="D19948" s="223"/>
      <c r="E19948" s="227"/>
      <c r="F19948" s="230"/>
      <c r="H19948" s="220"/>
      <c r="I19948" s="223"/>
    </row>
    <row r="19949" spans="1:9">
      <c r="A19949" s="230"/>
      <c r="B19949" s="230"/>
      <c r="C19949" s="231"/>
      <c r="D19949" s="223"/>
      <c r="E19949" s="227"/>
      <c r="F19949" s="230"/>
      <c r="H19949" s="220"/>
      <c r="I19949" s="223"/>
    </row>
    <row r="19950" spans="1:9">
      <c r="A19950" s="230"/>
      <c r="B19950" s="230"/>
      <c r="C19950" s="231"/>
      <c r="D19950" s="223"/>
      <c r="E19950" s="227"/>
      <c r="F19950" s="230"/>
      <c r="H19950" s="220"/>
      <c r="I19950" s="223"/>
    </row>
    <row r="19951" spans="1:9">
      <c r="A19951" s="230"/>
      <c r="B19951" s="230"/>
      <c r="C19951" s="231"/>
      <c r="D19951" s="223"/>
      <c r="E19951" s="227"/>
      <c r="F19951" s="230"/>
      <c r="H19951" s="220"/>
      <c r="I19951" s="223"/>
    </row>
    <row r="19952" spans="1:9">
      <c r="A19952" s="230"/>
      <c r="B19952" s="230"/>
      <c r="C19952" s="231"/>
      <c r="D19952" s="223"/>
      <c r="E19952" s="227"/>
      <c r="F19952" s="230"/>
      <c r="H19952" s="220"/>
      <c r="I19952" s="223"/>
    </row>
    <row r="19953" spans="1:9">
      <c r="A19953" s="230"/>
      <c r="B19953" s="230"/>
      <c r="C19953" s="231"/>
      <c r="D19953" s="223"/>
      <c r="E19953" s="227"/>
      <c r="F19953" s="230"/>
      <c r="H19953" s="220"/>
      <c r="I19953" s="223"/>
    </row>
    <row r="19954" spans="1:9">
      <c r="A19954" s="230"/>
      <c r="B19954" s="230"/>
      <c r="C19954" s="231"/>
      <c r="D19954" s="223"/>
      <c r="E19954" s="227"/>
      <c r="F19954" s="230"/>
      <c r="H19954" s="220"/>
      <c r="I19954" s="223"/>
    </row>
    <row r="19955" spans="1:9">
      <c r="A19955" s="230"/>
      <c r="B19955" s="230"/>
      <c r="C19955" s="231"/>
      <c r="D19955" s="223"/>
      <c r="E19955" s="227"/>
      <c r="F19955" s="230"/>
      <c r="H19955" s="220"/>
      <c r="I19955" s="223"/>
    </row>
    <row r="19956" spans="1:9">
      <c r="A19956" s="230"/>
      <c r="B19956" s="230"/>
      <c r="C19956" s="231"/>
      <c r="D19956" s="223"/>
      <c r="E19956" s="227"/>
      <c r="F19956" s="230"/>
      <c r="H19956" s="220"/>
      <c r="I19956" s="223"/>
    </row>
    <row r="19957" spans="1:9">
      <c r="A19957" s="230"/>
      <c r="B19957" s="230"/>
      <c r="C19957" s="231"/>
      <c r="D19957" s="223"/>
      <c r="E19957" s="227"/>
      <c r="F19957" s="230"/>
      <c r="H19957" s="220"/>
      <c r="I19957" s="223"/>
    </row>
    <row r="19958" spans="1:9">
      <c r="A19958" s="230"/>
      <c r="B19958" s="230"/>
      <c r="C19958" s="231"/>
      <c r="D19958" s="223"/>
      <c r="E19958" s="227"/>
      <c r="F19958" s="230"/>
      <c r="H19958" s="220"/>
      <c r="I19958" s="223"/>
    </row>
    <row r="19959" spans="1:9">
      <c r="A19959" s="230"/>
      <c r="B19959" s="230"/>
      <c r="C19959" s="231"/>
      <c r="D19959" s="223"/>
      <c r="E19959" s="227"/>
      <c r="F19959" s="230"/>
      <c r="H19959" s="220"/>
      <c r="I19959" s="223"/>
    </row>
    <row r="19960" spans="1:9">
      <c r="A19960" s="230"/>
      <c r="B19960" s="230"/>
      <c r="C19960" s="231"/>
      <c r="D19960" s="223"/>
      <c r="E19960" s="227"/>
      <c r="F19960" s="230"/>
      <c r="H19960" s="220"/>
      <c r="I19960" s="223"/>
    </row>
    <row r="19961" spans="1:9">
      <c r="A19961" s="230"/>
      <c r="B19961" s="230"/>
      <c r="C19961" s="231"/>
      <c r="D19961" s="223"/>
      <c r="E19961" s="227"/>
      <c r="F19961" s="230"/>
      <c r="H19961" s="220"/>
      <c r="I19961" s="223"/>
    </row>
    <row r="19962" spans="1:9">
      <c r="A19962" s="230"/>
      <c r="B19962" s="230"/>
      <c r="C19962" s="231"/>
      <c r="D19962" s="223"/>
      <c r="E19962" s="227"/>
      <c r="F19962" s="230"/>
      <c r="H19962" s="220"/>
      <c r="I19962" s="223"/>
    </row>
    <row r="19963" spans="1:9">
      <c r="A19963" s="230"/>
      <c r="B19963" s="230"/>
      <c r="C19963" s="231"/>
      <c r="D19963" s="223"/>
      <c r="E19963" s="227"/>
      <c r="F19963" s="230"/>
      <c r="H19963" s="220"/>
      <c r="I19963" s="223"/>
    </row>
    <row r="19964" spans="1:9">
      <c r="A19964" s="230"/>
      <c r="B19964" s="230"/>
      <c r="C19964" s="231"/>
      <c r="D19964" s="223"/>
      <c r="E19964" s="227"/>
      <c r="F19964" s="230"/>
      <c r="H19964" s="220"/>
      <c r="I19964" s="223"/>
    </row>
    <row r="19965" spans="1:9">
      <c r="A19965" s="230"/>
      <c r="B19965" s="230"/>
      <c r="C19965" s="231"/>
      <c r="D19965" s="223"/>
      <c r="E19965" s="227"/>
      <c r="F19965" s="230"/>
      <c r="H19965" s="220"/>
      <c r="I19965" s="223"/>
    </row>
    <row r="19966" spans="1:9">
      <c r="A19966" s="230"/>
      <c r="B19966" s="230"/>
      <c r="C19966" s="231"/>
      <c r="D19966" s="223"/>
      <c r="E19966" s="227"/>
      <c r="F19966" s="230"/>
      <c r="H19966" s="220"/>
      <c r="I19966" s="223"/>
    </row>
    <row r="19967" spans="1:9">
      <c r="A19967" s="230"/>
      <c r="B19967" s="230"/>
      <c r="C19967" s="231"/>
      <c r="D19967" s="223"/>
      <c r="E19967" s="227"/>
      <c r="F19967" s="230"/>
      <c r="H19967" s="220"/>
      <c r="I19967" s="223"/>
    </row>
    <row r="19968" spans="1:9">
      <c r="A19968" s="230"/>
      <c r="B19968" s="230"/>
      <c r="C19968" s="231"/>
      <c r="D19968" s="223"/>
      <c r="E19968" s="227"/>
      <c r="F19968" s="230"/>
      <c r="H19968" s="220"/>
      <c r="I19968" s="223"/>
    </row>
    <row r="19969" spans="1:9">
      <c r="A19969" s="230"/>
      <c r="B19969" s="230"/>
      <c r="C19969" s="231"/>
      <c r="D19969" s="223"/>
      <c r="E19969" s="227"/>
      <c r="F19969" s="230"/>
      <c r="H19969" s="220"/>
      <c r="I19969" s="223"/>
    </row>
    <row r="19970" spans="1:9">
      <c r="A19970" s="230"/>
      <c r="B19970" s="230"/>
      <c r="C19970" s="231"/>
      <c r="D19970" s="223"/>
      <c r="E19970" s="227"/>
      <c r="F19970" s="230"/>
      <c r="H19970" s="220"/>
      <c r="I19970" s="223"/>
    </row>
    <row r="19971" spans="1:9">
      <c r="A19971" s="230"/>
      <c r="B19971" s="230"/>
      <c r="C19971" s="231"/>
      <c r="D19971" s="223"/>
      <c r="E19971" s="227"/>
      <c r="F19971" s="230"/>
      <c r="H19971" s="220"/>
      <c r="I19971" s="223"/>
    </row>
    <row r="19972" spans="1:9">
      <c r="A19972" s="230"/>
      <c r="B19972" s="230"/>
      <c r="C19972" s="231"/>
      <c r="D19972" s="223"/>
      <c r="E19972" s="227"/>
      <c r="F19972" s="230"/>
      <c r="H19972" s="220"/>
      <c r="I19972" s="223"/>
    </row>
    <row r="19973" spans="1:9">
      <c r="A19973" s="230"/>
      <c r="B19973" s="230"/>
      <c r="C19973" s="231"/>
      <c r="D19973" s="223"/>
      <c r="E19973" s="227"/>
      <c r="F19973" s="230"/>
      <c r="H19973" s="220"/>
      <c r="I19973" s="223"/>
    </row>
    <row r="19974" spans="1:9">
      <c r="A19974" s="230"/>
      <c r="B19974" s="230"/>
      <c r="C19974" s="231"/>
      <c r="D19974" s="223"/>
      <c r="E19974" s="227"/>
      <c r="F19974" s="230"/>
      <c r="H19974" s="220"/>
      <c r="I19974" s="223"/>
    </row>
    <row r="19975" spans="1:9">
      <c r="A19975" s="230"/>
      <c r="B19975" s="230"/>
      <c r="C19975" s="231"/>
      <c r="D19975" s="223"/>
      <c r="E19975" s="227"/>
      <c r="F19975" s="230"/>
      <c r="H19975" s="220"/>
      <c r="I19975" s="223"/>
    </row>
    <row r="19976" spans="1:9">
      <c r="A19976" s="230"/>
      <c r="B19976" s="230"/>
      <c r="C19976" s="231"/>
      <c r="D19976" s="223"/>
      <c r="E19976" s="227"/>
      <c r="F19976" s="230"/>
      <c r="H19976" s="220"/>
      <c r="I19976" s="223"/>
    </row>
    <row r="19977" spans="1:9">
      <c r="A19977" s="230"/>
      <c r="B19977" s="230"/>
      <c r="C19977" s="231"/>
      <c r="D19977" s="223"/>
      <c r="E19977" s="227"/>
      <c r="F19977" s="230"/>
      <c r="H19977" s="220"/>
      <c r="I19977" s="223"/>
    </row>
    <row r="19978" spans="1:9">
      <c r="A19978" s="230"/>
      <c r="B19978" s="230"/>
      <c r="C19978" s="231"/>
      <c r="D19978" s="223"/>
      <c r="E19978" s="227"/>
      <c r="F19978" s="230"/>
      <c r="H19978" s="220"/>
      <c r="I19978" s="223"/>
    </row>
    <row r="19979" spans="1:9">
      <c r="A19979" s="230"/>
      <c r="B19979" s="230"/>
      <c r="C19979" s="231"/>
      <c r="D19979" s="223"/>
      <c r="E19979" s="227"/>
      <c r="F19979" s="230"/>
      <c r="H19979" s="220"/>
      <c r="I19979" s="223"/>
    </row>
    <row r="19980" spans="1:9">
      <c r="A19980" s="230"/>
      <c r="B19980" s="230"/>
      <c r="C19980" s="231"/>
      <c r="D19980" s="223"/>
      <c r="E19980" s="227"/>
      <c r="F19980" s="230"/>
      <c r="H19980" s="220"/>
      <c r="I19980" s="223"/>
    </row>
    <row r="19981" spans="1:9">
      <c r="A19981" s="230"/>
      <c r="B19981" s="230"/>
      <c r="C19981" s="231"/>
      <c r="D19981" s="223"/>
      <c r="E19981" s="227"/>
      <c r="F19981" s="230"/>
      <c r="H19981" s="220"/>
      <c r="I19981" s="223"/>
    </row>
    <row r="19982" spans="1:9">
      <c r="A19982" s="230"/>
      <c r="B19982" s="230"/>
      <c r="C19982" s="231"/>
      <c r="D19982" s="223"/>
      <c r="E19982" s="227"/>
      <c r="F19982" s="230"/>
      <c r="H19982" s="220"/>
      <c r="I19982" s="223"/>
    </row>
    <row r="19983" spans="1:9">
      <c r="A19983" s="230"/>
      <c r="B19983" s="230"/>
      <c r="C19983" s="231"/>
      <c r="D19983" s="223"/>
      <c r="E19983" s="227"/>
      <c r="F19983" s="230"/>
      <c r="H19983" s="220"/>
      <c r="I19983" s="223"/>
    </row>
    <row r="19984" spans="1:9">
      <c r="A19984" s="230"/>
      <c r="B19984" s="230"/>
      <c r="C19984" s="231"/>
      <c r="D19984" s="223"/>
      <c r="E19984" s="227"/>
      <c r="F19984" s="230"/>
      <c r="H19984" s="220"/>
      <c r="I19984" s="223"/>
    </row>
    <row r="19985" spans="1:9">
      <c r="A19985" s="230"/>
      <c r="B19985" s="230"/>
      <c r="C19985" s="231"/>
      <c r="D19985" s="223"/>
      <c r="E19985" s="227"/>
      <c r="F19985" s="230"/>
      <c r="H19985" s="220"/>
      <c r="I19985" s="223"/>
    </row>
    <row r="19986" spans="1:9">
      <c r="A19986" s="230"/>
      <c r="B19986" s="230"/>
      <c r="C19986" s="231"/>
      <c r="D19986" s="223"/>
      <c r="E19986" s="227"/>
      <c r="F19986" s="230"/>
      <c r="H19986" s="220"/>
      <c r="I19986" s="223"/>
    </row>
    <row r="19987" spans="1:9">
      <c r="A19987" s="230"/>
      <c r="B19987" s="230"/>
      <c r="C19987" s="231"/>
      <c r="D19987" s="223"/>
      <c r="E19987" s="227"/>
      <c r="F19987" s="230"/>
      <c r="H19987" s="220"/>
      <c r="I19987" s="223"/>
    </row>
    <row r="19988" spans="1:9">
      <c r="A19988" s="230"/>
      <c r="B19988" s="230"/>
      <c r="C19988" s="231"/>
      <c r="D19988" s="223"/>
      <c r="E19988" s="227"/>
      <c r="F19988" s="230"/>
      <c r="H19988" s="220"/>
      <c r="I19988" s="223"/>
    </row>
    <row r="19989" spans="1:9">
      <c r="A19989" s="230"/>
      <c r="B19989" s="230"/>
      <c r="C19989" s="231"/>
      <c r="D19989" s="223"/>
      <c r="E19989" s="227"/>
      <c r="F19989" s="230"/>
      <c r="H19989" s="220"/>
      <c r="I19989" s="223"/>
    </row>
    <row r="19990" spans="1:9">
      <c r="A19990" s="230"/>
      <c r="B19990" s="230"/>
      <c r="C19990" s="231"/>
      <c r="D19990" s="223"/>
      <c r="E19990" s="227"/>
      <c r="F19990" s="230"/>
      <c r="H19990" s="220"/>
      <c r="I19990" s="223"/>
    </row>
    <row r="19991" spans="1:9">
      <c r="A19991" s="230"/>
      <c r="B19991" s="230"/>
      <c r="C19991" s="231"/>
      <c r="D19991" s="223"/>
      <c r="E19991" s="227"/>
      <c r="F19991" s="230"/>
      <c r="H19991" s="220"/>
      <c r="I19991" s="223"/>
    </row>
    <row r="19992" spans="1:9">
      <c r="A19992" s="230"/>
      <c r="B19992" s="230"/>
      <c r="C19992" s="231"/>
      <c r="D19992" s="223"/>
      <c r="E19992" s="227"/>
      <c r="F19992" s="230"/>
      <c r="H19992" s="220"/>
      <c r="I19992" s="223"/>
    </row>
    <row r="19993" spans="1:9">
      <c r="A19993" s="230"/>
      <c r="B19993" s="230"/>
      <c r="C19993" s="231"/>
      <c r="D19993" s="223"/>
      <c r="E19993" s="227"/>
      <c r="F19993" s="230"/>
      <c r="H19993" s="220"/>
      <c r="I19993" s="223"/>
    </row>
    <row r="19994" spans="1:9">
      <c r="A19994" s="230"/>
      <c r="B19994" s="230"/>
      <c r="C19994" s="231"/>
      <c r="D19994" s="223"/>
      <c r="E19994" s="227"/>
      <c r="F19994" s="230"/>
      <c r="H19994" s="220"/>
      <c r="I19994" s="223"/>
    </row>
    <row r="19995" spans="1:9">
      <c r="A19995" s="230"/>
      <c r="B19995" s="230"/>
      <c r="C19995" s="231"/>
      <c r="D19995" s="223"/>
      <c r="E19995" s="227"/>
      <c r="F19995" s="230"/>
      <c r="H19995" s="220"/>
      <c r="I19995" s="223"/>
    </row>
    <row r="19996" spans="1:9">
      <c r="A19996" s="230"/>
      <c r="B19996" s="230"/>
      <c r="C19996" s="231"/>
      <c r="D19996" s="223"/>
      <c r="E19996" s="227"/>
      <c r="F19996" s="230"/>
      <c r="H19996" s="220"/>
      <c r="I19996" s="223"/>
    </row>
    <row r="19997" spans="1:9">
      <c r="A19997" s="230"/>
      <c r="B19997" s="230"/>
      <c r="C19997" s="231"/>
      <c r="D19997" s="223"/>
      <c r="E19997" s="227"/>
      <c r="F19997" s="230"/>
      <c r="H19997" s="220"/>
      <c r="I19997" s="223"/>
    </row>
    <row r="19998" spans="1:9">
      <c r="A19998" s="230"/>
      <c r="B19998" s="230"/>
      <c r="C19998" s="231"/>
      <c r="D19998" s="223"/>
      <c r="E19998" s="227"/>
      <c r="F19998" s="230"/>
      <c r="H19998" s="220"/>
      <c r="I19998" s="223"/>
    </row>
    <row r="19999" spans="1:9">
      <c r="A19999" s="230"/>
      <c r="B19999" s="230"/>
      <c r="C19999" s="231"/>
      <c r="D19999" s="223"/>
      <c r="E19999" s="227"/>
      <c r="F19999" s="230"/>
      <c r="H19999" s="220"/>
      <c r="I19999" s="223"/>
    </row>
    <row r="20000" spans="1:9">
      <c r="A20000" s="230"/>
      <c r="B20000" s="230"/>
      <c r="C20000" s="231"/>
      <c r="D20000" s="223"/>
      <c r="E20000" s="227"/>
      <c r="F20000" s="230"/>
      <c r="H20000" s="220"/>
      <c r="I20000" s="223"/>
    </row>
    <row r="20001" spans="1:9">
      <c r="A20001" s="230"/>
      <c r="B20001" s="230"/>
      <c r="C20001" s="231"/>
      <c r="D20001" s="223"/>
      <c r="E20001" s="227"/>
      <c r="F20001" s="230"/>
      <c r="H20001" s="220"/>
      <c r="I20001" s="223"/>
    </row>
    <row r="20002" spans="1:9">
      <c r="A20002" s="230"/>
      <c r="B20002" s="230"/>
      <c r="C20002" s="231"/>
      <c r="D20002" s="223"/>
      <c r="E20002" s="227"/>
      <c r="F20002" s="230"/>
      <c r="H20002" s="220"/>
      <c r="I20002" s="223"/>
    </row>
    <row r="20003" spans="1:9">
      <c r="A20003" s="230"/>
      <c r="B20003" s="230"/>
      <c r="C20003" s="231"/>
      <c r="D20003" s="223"/>
      <c r="E20003" s="227"/>
      <c r="F20003" s="230"/>
      <c r="H20003" s="220"/>
      <c r="I20003" s="223"/>
    </row>
    <row r="20004" spans="1:9">
      <c r="A20004" s="230"/>
      <c r="B20004" s="230"/>
      <c r="C20004" s="231"/>
      <c r="D20004" s="223"/>
      <c r="E20004" s="227"/>
      <c r="F20004" s="230"/>
      <c r="H20004" s="220"/>
      <c r="I20004" s="223"/>
    </row>
    <row r="20005" spans="1:9">
      <c r="A20005" s="230"/>
      <c r="B20005" s="230"/>
      <c r="C20005" s="231"/>
      <c r="D20005" s="223"/>
      <c r="E20005" s="227"/>
      <c r="F20005" s="230"/>
      <c r="H20005" s="220"/>
      <c r="I20005" s="223"/>
    </row>
    <row r="20006" spans="1:9">
      <c r="A20006" s="230"/>
      <c r="B20006" s="230"/>
      <c r="C20006" s="231"/>
      <c r="D20006" s="223"/>
      <c r="E20006" s="227"/>
      <c r="F20006" s="230"/>
      <c r="H20006" s="220"/>
      <c r="I20006" s="223"/>
    </row>
    <row r="20007" spans="1:9">
      <c r="A20007" s="230"/>
      <c r="B20007" s="230"/>
      <c r="C20007" s="231"/>
      <c r="D20007" s="223"/>
      <c r="E20007" s="227"/>
      <c r="F20007" s="230"/>
      <c r="H20007" s="220"/>
      <c r="I20007" s="223"/>
    </row>
    <row r="20008" spans="1:9">
      <c r="A20008" s="230"/>
      <c r="B20008" s="230"/>
      <c r="C20008" s="231"/>
      <c r="D20008" s="223"/>
      <c r="E20008" s="227"/>
      <c r="F20008" s="230"/>
      <c r="H20008" s="220"/>
      <c r="I20008" s="223"/>
    </row>
    <row r="20009" spans="1:9">
      <c r="A20009" s="230"/>
      <c r="B20009" s="230"/>
      <c r="C20009" s="231"/>
      <c r="D20009" s="223"/>
      <c r="E20009" s="227"/>
      <c r="F20009" s="230"/>
      <c r="H20009" s="220"/>
      <c r="I20009" s="223"/>
    </row>
    <row r="20010" spans="1:9">
      <c r="A20010" s="230"/>
      <c r="B20010" s="230"/>
      <c r="C20010" s="231"/>
      <c r="D20010" s="223"/>
      <c r="E20010" s="227"/>
      <c r="F20010" s="230"/>
      <c r="H20010" s="220"/>
      <c r="I20010" s="223"/>
    </row>
    <row r="20011" spans="1:9">
      <c r="A20011" s="230"/>
      <c r="B20011" s="230"/>
      <c r="C20011" s="231"/>
      <c r="D20011" s="223"/>
      <c r="E20011" s="227"/>
      <c r="F20011" s="230"/>
      <c r="H20011" s="220"/>
      <c r="I20011" s="223"/>
    </row>
    <row r="20012" spans="1:9">
      <c r="A20012" s="230"/>
      <c r="B20012" s="230"/>
      <c r="C20012" s="231"/>
      <c r="D20012" s="223"/>
      <c r="E20012" s="227"/>
      <c r="F20012" s="230"/>
      <c r="H20012" s="220"/>
      <c r="I20012" s="223"/>
    </row>
    <row r="20013" spans="1:9">
      <c r="A20013" s="230"/>
      <c r="B20013" s="230"/>
      <c r="C20013" s="231"/>
      <c r="D20013" s="223"/>
      <c r="E20013" s="227"/>
      <c r="F20013" s="230"/>
      <c r="H20013" s="220"/>
      <c r="I20013" s="223"/>
    </row>
    <row r="20014" spans="1:9">
      <c r="A20014" s="230"/>
      <c r="B20014" s="230"/>
      <c r="C20014" s="231"/>
      <c r="D20014" s="223"/>
      <c r="E20014" s="227"/>
      <c r="F20014" s="230"/>
      <c r="H20014" s="220"/>
      <c r="I20014" s="223"/>
    </row>
    <row r="20015" spans="1:9">
      <c r="A20015" s="230"/>
      <c r="B20015" s="230"/>
      <c r="C20015" s="231"/>
      <c r="D20015" s="223"/>
      <c r="E20015" s="227"/>
      <c r="F20015" s="230"/>
      <c r="H20015" s="220"/>
      <c r="I20015" s="223"/>
    </row>
    <row r="20016" spans="1:9">
      <c r="A20016" s="230"/>
      <c r="B20016" s="230"/>
      <c r="C20016" s="231"/>
      <c r="D20016" s="223"/>
      <c r="E20016" s="227"/>
      <c r="F20016" s="230"/>
      <c r="H20016" s="220"/>
      <c r="I20016" s="223"/>
    </row>
    <row r="20017" spans="1:9">
      <c r="A20017" s="230"/>
      <c r="B20017" s="230"/>
      <c r="C20017" s="231"/>
      <c r="D20017" s="223"/>
      <c r="E20017" s="227"/>
      <c r="F20017" s="230"/>
      <c r="H20017" s="220"/>
      <c r="I20017" s="223"/>
    </row>
    <row r="20018" spans="1:9">
      <c r="A20018" s="230"/>
      <c r="B20018" s="230"/>
      <c r="C20018" s="231"/>
      <c r="D20018" s="223"/>
      <c r="E20018" s="227"/>
      <c r="F20018" s="230"/>
      <c r="H20018" s="220"/>
      <c r="I20018" s="223"/>
    </row>
    <row r="20019" spans="1:9">
      <c r="A20019" s="230"/>
      <c r="B20019" s="230"/>
      <c r="C20019" s="231"/>
      <c r="D20019" s="223"/>
      <c r="E20019" s="227"/>
      <c r="F20019" s="230"/>
      <c r="H20019" s="220"/>
      <c r="I20019" s="223"/>
    </row>
    <row r="20020" spans="1:9">
      <c r="A20020" s="230"/>
      <c r="B20020" s="230"/>
      <c r="C20020" s="231"/>
      <c r="D20020" s="223"/>
      <c r="E20020" s="227"/>
      <c r="F20020" s="230"/>
      <c r="H20020" s="220"/>
      <c r="I20020" s="223"/>
    </row>
    <row r="20021" spans="1:9">
      <c r="A20021" s="230"/>
      <c r="B20021" s="230"/>
      <c r="C20021" s="231"/>
      <c r="D20021" s="223"/>
      <c r="E20021" s="227"/>
      <c r="F20021" s="230"/>
      <c r="H20021" s="220"/>
      <c r="I20021" s="223"/>
    </row>
    <row r="20022" spans="1:9">
      <c r="A20022" s="230"/>
      <c r="B20022" s="230"/>
      <c r="C20022" s="231"/>
      <c r="D20022" s="223"/>
      <c r="E20022" s="227"/>
      <c r="F20022" s="230"/>
      <c r="H20022" s="220"/>
      <c r="I20022" s="223"/>
    </row>
    <row r="20023" spans="1:9">
      <c r="A20023" s="230"/>
      <c r="B20023" s="230"/>
      <c r="C20023" s="231"/>
      <c r="D20023" s="223"/>
      <c r="E20023" s="227"/>
      <c r="F20023" s="230"/>
      <c r="H20023" s="220"/>
      <c r="I20023" s="223"/>
    </row>
    <row r="20024" spans="1:9">
      <c r="A20024" s="230"/>
      <c r="B20024" s="230"/>
      <c r="C20024" s="231"/>
      <c r="D20024" s="223"/>
      <c r="E20024" s="227"/>
      <c r="F20024" s="230"/>
      <c r="H20024" s="220"/>
      <c r="I20024" s="223"/>
    </row>
    <row r="20025" spans="1:9">
      <c r="A20025" s="230"/>
      <c r="B20025" s="230"/>
      <c r="C20025" s="231"/>
      <c r="D20025" s="223"/>
      <c r="E20025" s="227"/>
      <c r="F20025" s="230"/>
      <c r="H20025" s="220"/>
      <c r="I20025" s="223"/>
    </row>
    <row r="20026" spans="1:9">
      <c r="A20026" s="230"/>
      <c r="B20026" s="230"/>
      <c r="C20026" s="231"/>
      <c r="D20026" s="223"/>
      <c r="E20026" s="227"/>
      <c r="F20026" s="230"/>
      <c r="H20026" s="220"/>
      <c r="I20026" s="223"/>
    </row>
    <row r="20027" spans="1:9">
      <c r="A20027" s="230"/>
      <c r="B20027" s="230"/>
      <c r="C20027" s="231"/>
      <c r="D20027" s="223"/>
      <c r="E20027" s="227"/>
      <c r="F20027" s="230"/>
      <c r="H20027" s="220"/>
      <c r="I20027" s="223"/>
    </row>
    <row r="20028" spans="1:9">
      <c r="A20028" s="230"/>
      <c r="B20028" s="230"/>
      <c r="C20028" s="231"/>
      <c r="D20028" s="223"/>
      <c r="E20028" s="227"/>
      <c r="F20028" s="230"/>
      <c r="H20028" s="220"/>
      <c r="I20028" s="223"/>
    </row>
    <row r="20029" spans="1:9">
      <c r="A20029" s="230"/>
      <c r="B20029" s="230"/>
      <c r="C20029" s="231"/>
      <c r="D20029" s="223"/>
      <c r="E20029" s="227"/>
      <c r="F20029" s="230"/>
      <c r="H20029" s="220"/>
      <c r="I20029" s="223"/>
    </row>
    <row r="20030" spans="1:9">
      <c r="A20030" s="230"/>
      <c r="B20030" s="230"/>
      <c r="C20030" s="231"/>
      <c r="D20030" s="223"/>
      <c r="E20030" s="227"/>
      <c r="F20030" s="230"/>
      <c r="H20030" s="220"/>
      <c r="I20030" s="223"/>
    </row>
    <row r="20031" spans="1:9">
      <c r="A20031" s="230"/>
      <c r="B20031" s="230"/>
      <c r="C20031" s="231"/>
      <c r="D20031" s="223"/>
      <c r="E20031" s="227"/>
      <c r="F20031" s="230"/>
      <c r="H20031" s="220"/>
      <c r="I20031" s="223"/>
    </row>
    <row r="20032" spans="1:9">
      <c r="A20032" s="230"/>
      <c r="B20032" s="230"/>
      <c r="C20032" s="231"/>
      <c r="D20032" s="223"/>
      <c r="E20032" s="227"/>
      <c r="F20032" s="230"/>
      <c r="H20032" s="220"/>
      <c r="I20032" s="223"/>
    </row>
    <row r="20033" spans="1:9">
      <c r="A20033" s="230"/>
      <c r="B20033" s="230"/>
      <c r="C20033" s="231"/>
      <c r="D20033" s="223"/>
      <c r="E20033" s="227"/>
      <c r="F20033" s="230"/>
      <c r="H20033" s="220"/>
      <c r="I20033" s="223"/>
    </row>
    <row r="20034" spans="1:9">
      <c r="A20034" s="230"/>
      <c r="B20034" s="230"/>
      <c r="C20034" s="231"/>
      <c r="D20034" s="223"/>
      <c r="E20034" s="227"/>
      <c r="F20034" s="230"/>
      <c r="H20034" s="220"/>
      <c r="I20034" s="223"/>
    </row>
    <row r="20035" spans="1:9">
      <c r="A20035" s="230"/>
      <c r="B20035" s="230"/>
      <c r="C20035" s="231"/>
      <c r="D20035" s="223"/>
      <c r="E20035" s="227"/>
      <c r="F20035" s="230"/>
      <c r="H20035" s="220"/>
      <c r="I20035" s="223"/>
    </row>
    <row r="20036" spans="1:9">
      <c r="A20036" s="230"/>
      <c r="B20036" s="230"/>
      <c r="C20036" s="231"/>
      <c r="D20036" s="223"/>
      <c r="E20036" s="227"/>
      <c r="F20036" s="230"/>
      <c r="H20036" s="220"/>
      <c r="I20036" s="223"/>
    </row>
    <row r="20037" spans="1:9">
      <c r="A20037" s="230"/>
      <c r="B20037" s="230"/>
      <c r="C20037" s="231"/>
      <c r="D20037" s="223"/>
      <c r="E20037" s="227"/>
      <c r="F20037" s="230"/>
      <c r="H20037" s="220"/>
      <c r="I20037" s="223"/>
    </row>
    <row r="20038" spans="1:9">
      <c r="A20038" s="230"/>
      <c r="B20038" s="230"/>
      <c r="C20038" s="231"/>
      <c r="D20038" s="223"/>
      <c r="E20038" s="227"/>
      <c r="F20038" s="230"/>
      <c r="H20038" s="220"/>
      <c r="I20038" s="223"/>
    </row>
    <row r="20039" spans="1:9">
      <c r="A20039" s="230"/>
      <c r="B20039" s="230"/>
      <c r="C20039" s="231"/>
      <c r="D20039" s="223"/>
      <c r="E20039" s="227"/>
      <c r="F20039" s="230"/>
      <c r="H20039" s="220"/>
      <c r="I20039" s="223"/>
    </row>
    <row r="20040" spans="1:9">
      <c r="A20040" s="230"/>
      <c r="B20040" s="230"/>
      <c r="C20040" s="231"/>
      <c r="D20040" s="223"/>
      <c r="E20040" s="227"/>
      <c r="F20040" s="230"/>
      <c r="H20040" s="220"/>
      <c r="I20040" s="223"/>
    </row>
    <row r="20041" spans="1:9">
      <c r="A20041" s="230"/>
      <c r="B20041" s="230"/>
      <c r="C20041" s="231"/>
      <c r="D20041" s="223"/>
      <c r="E20041" s="227"/>
      <c r="F20041" s="230"/>
      <c r="H20041" s="220"/>
      <c r="I20041" s="223"/>
    </row>
    <row r="20042" spans="1:9">
      <c r="A20042" s="230"/>
      <c r="B20042" s="230"/>
      <c r="C20042" s="231"/>
      <c r="D20042" s="223"/>
      <c r="E20042" s="227"/>
      <c r="F20042" s="230"/>
      <c r="H20042" s="220"/>
      <c r="I20042" s="223"/>
    </row>
    <row r="20043" spans="1:9">
      <c r="A20043" s="230"/>
      <c r="B20043" s="230"/>
      <c r="C20043" s="231"/>
      <c r="D20043" s="223"/>
      <c r="E20043" s="227"/>
      <c r="F20043" s="230"/>
      <c r="H20043" s="220"/>
      <c r="I20043" s="223"/>
    </row>
    <row r="20044" spans="1:9">
      <c r="A20044" s="230"/>
      <c r="B20044" s="230"/>
      <c r="C20044" s="231"/>
      <c r="D20044" s="223"/>
      <c r="E20044" s="227"/>
      <c r="F20044" s="230"/>
      <c r="H20044" s="220"/>
      <c r="I20044" s="223"/>
    </row>
    <row r="20045" spans="1:9">
      <c r="A20045" s="230"/>
      <c r="B20045" s="230"/>
      <c r="C20045" s="231"/>
      <c r="D20045" s="223"/>
      <c r="E20045" s="227"/>
      <c r="F20045" s="230"/>
      <c r="H20045" s="220"/>
      <c r="I20045" s="223"/>
    </row>
    <row r="20046" spans="1:9">
      <c r="A20046" s="230"/>
      <c r="B20046" s="230"/>
      <c r="C20046" s="231"/>
      <c r="D20046" s="223"/>
      <c r="E20046" s="227"/>
      <c r="F20046" s="230"/>
      <c r="H20046" s="220"/>
      <c r="I20046" s="223"/>
    </row>
    <row r="20047" spans="1:9">
      <c r="A20047" s="230"/>
      <c r="B20047" s="230"/>
      <c r="C20047" s="231"/>
      <c r="D20047" s="223"/>
      <c r="E20047" s="227"/>
      <c r="F20047" s="230"/>
      <c r="H20047" s="220"/>
      <c r="I20047" s="223"/>
    </row>
    <row r="20048" spans="1:9">
      <c r="A20048" s="230"/>
      <c r="B20048" s="230"/>
      <c r="C20048" s="231"/>
      <c r="D20048" s="223"/>
      <c r="E20048" s="227"/>
      <c r="F20048" s="230"/>
      <c r="H20048" s="220"/>
      <c r="I20048" s="223"/>
    </row>
    <row r="20049" spans="1:9">
      <c r="A20049" s="230"/>
      <c r="B20049" s="230"/>
      <c r="C20049" s="231"/>
      <c r="D20049" s="223"/>
      <c r="E20049" s="227"/>
      <c r="F20049" s="230"/>
      <c r="H20049" s="220"/>
      <c r="I20049" s="223"/>
    </row>
    <row r="20050" spans="1:9">
      <c r="A20050" s="230"/>
      <c r="B20050" s="230"/>
      <c r="C20050" s="231"/>
      <c r="D20050" s="223"/>
      <c r="E20050" s="227"/>
      <c r="F20050" s="230"/>
      <c r="H20050" s="220"/>
      <c r="I20050" s="223"/>
    </row>
    <row r="20051" spans="1:9">
      <c r="A20051" s="230"/>
      <c r="B20051" s="230"/>
      <c r="C20051" s="231"/>
      <c r="D20051" s="223"/>
      <c r="E20051" s="227"/>
      <c r="F20051" s="230"/>
      <c r="H20051" s="220"/>
      <c r="I20051" s="223"/>
    </row>
    <row r="20052" spans="1:9">
      <c r="A20052" s="230"/>
      <c r="B20052" s="230"/>
      <c r="C20052" s="231"/>
      <c r="D20052" s="223"/>
      <c r="E20052" s="227"/>
      <c r="F20052" s="230"/>
      <c r="H20052" s="220"/>
      <c r="I20052" s="223"/>
    </row>
    <row r="20053" spans="1:9">
      <c r="A20053" s="230"/>
      <c r="B20053" s="230"/>
      <c r="C20053" s="231"/>
      <c r="D20053" s="223"/>
      <c r="E20053" s="227"/>
      <c r="F20053" s="230"/>
      <c r="H20053" s="220"/>
      <c r="I20053" s="223"/>
    </row>
    <row r="20054" spans="1:9">
      <c r="A20054" s="230"/>
      <c r="B20054" s="230"/>
      <c r="C20054" s="231"/>
      <c r="D20054" s="223"/>
      <c r="E20054" s="227"/>
      <c r="F20054" s="230"/>
      <c r="H20054" s="220"/>
      <c r="I20054" s="223"/>
    </row>
    <row r="20055" spans="1:9">
      <c r="A20055" s="230"/>
      <c r="B20055" s="230"/>
      <c r="C20055" s="231"/>
      <c r="D20055" s="223"/>
      <c r="E20055" s="227"/>
      <c r="F20055" s="230"/>
      <c r="H20055" s="220"/>
      <c r="I20055" s="223"/>
    </row>
    <row r="20056" spans="1:9">
      <c r="A20056" s="230"/>
      <c r="B20056" s="230"/>
      <c r="C20056" s="231"/>
      <c r="D20056" s="223"/>
      <c r="E20056" s="227"/>
      <c r="F20056" s="230"/>
      <c r="H20056" s="220"/>
      <c r="I20056" s="223"/>
    </row>
    <row r="20057" spans="1:9">
      <c r="A20057" s="230"/>
      <c r="B20057" s="230"/>
      <c r="C20057" s="231"/>
      <c r="D20057" s="223"/>
      <c r="E20057" s="227"/>
      <c r="F20057" s="230"/>
      <c r="H20057" s="220"/>
      <c r="I20057" s="223"/>
    </row>
    <row r="20058" spans="1:9">
      <c r="A20058" s="230"/>
      <c r="B20058" s="230"/>
      <c r="C20058" s="231"/>
      <c r="D20058" s="223"/>
      <c r="E20058" s="227"/>
      <c r="F20058" s="230"/>
      <c r="H20058" s="220"/>
      <c r="I20058" s="223"/>
    </row>
    <row r="20059" spans="1:9">
      <c r="A20059" s="230"/>
      <c r="B20059" s="230"/>
      <c r="C20059" s="231"/>
      <c r="D20059" s="223"/>
      <c r="E20059" s="227"/>
      <c r="F20059" s="230"/>
      <c r="H20059" s="220"/>
      <c r="I20059" s="223"/>
    </row>
    <row r="20060" spans="1:9">
      <c r="A20060" s="230"/>
      <c r="B20060" s="230"/>
      <c r="C20060" s="231"/>
      <c r="D20060" s="223"/>
      <c r="E20060" s="227"/>
      <c r="F20060" s="230"/>
      <c r="H20060" s="220"/>
      <c r="I20060" s="223"/>
    </row>
    <row r="20061" spans="1:9">
      <c r="A20061" s="230"/>
      <c r="B20061" s="230"/>
      <c r="C20061" s="231"/>
      <c r="D20061" s="223"/>
      <c r="E20061" s="227"/>
      <c r="F20061" s="230"/>
      <c r="H20061" s="220"/>
      <c r="I20061" s="223"/>
    </row>
    <row r="20062" spans="1:9">
      <c r="A20062" s="230"/>
      <c r="B20062" s="230"/>
      <c r="C20062" s="231"/>
      <c r="D20062" s="223"/>
      <c r="E20062" s="227"/>
      <c r="F20062" s="230"/>
      <c r="H20062" s="220"/>
      <c r="I20062" s="223"/>
    </row>
    <row r="20063" spans="1:9">
      <c r="A20063" s="230"/>
      <c r="B20063" s="230"/>
      <c r="C20063" s="231"/>
      <c r="D20063" s="223"/>
      <c r="E20063" s="227"/>
      <c r="F20063" s="230"/>
      <c r="H20063" s="220"/>
      <c r="I20063" s="223"/>
    </row>
    <row r="20064" spans="1:9">
      <c r="A20064" s="230"/>
      <c r="B20064" s="230"/>
      <c r="C20064" s="231"/>
      <c r="D20064" s="223"/>
      <c r="E20064" s="227"/>
      <c r="F20064" s="230"/>
      <c r="H20064" s="220"/>
      <c r="I20064" s="223"/>
    </row>
    <row r="20065" spans="1:9">
      <c r="A20065" s="230"/>
      <c r="B20065" s="230"/>
      <c r="C20065" s="231"/>
      <c r="D20065" s="223"/>
      <c r="E20065" s="227"/>
      <c r="F20065" s="230"/>
      <c r="H20065" s="220"/>
      <c r="I20065" s="223"/>
    </row>
    <row r="20066" spans="1:9">
      <c r="A20066" s="230"/>
      <c r="B20066" s="230"/>
      <c r="C20066" s="231"/>
      <c r="D20066" s="223"/>
      <c r="E20066" s="227"/>
      <c r="F20066" s="230"/>
      <c r="H20066" s="220"/>
      <c r="I20066" s="223"/>
    </row>
    <row r="20067" spans="1:9">
      <c r="A20067" s="230"/>
      <c r="B20067" s="230"/>
      <c r="C20067" s="231"/>
      <c r="D20067" s="223"/>
      <c r="E20067" s="227"/>
      <c r="F20067" s="230"/>
      <c r="H20067" s="220"/>
      <c r="I20067" s="223"/>
    </row>
    <row r="20068" spans="1:9">
      <c r="A20068" s="230"/>
      <c r="B20068" s="230"/>
      <c r="C20068" s="231"/>
      <c r="D20068" s="223"/>
      <c r="E20068" s="227"/>
      <c r="F20068" s="230"/>
      <c r="H20068" s="220"/>
      <c r="I20068" s="223"/>
    </row>
    <row r="20069" spans="1:9">
      <c r="A20069" s="230"/>
      <c r="B20069" s="230"/>
      <c r="C20069" s="231"/>
      <c r="D20069" s="223"/>
      <c r="E20069" s="227"/>
      <c r="F20069" s="230"/>
      <c r="H20069" s="220"/>
      <c r="I20069" s="223"/>
    </row>
    <row r="20070" spans="1:9">
      <c r="A20070" s="230"/>
      <c r="B20070" s="230"/>
      <c r="C20070" s="231"/>
      <c r="D20070" s="223"/>
      <c r="E20070" s="227"/>
      <c r="F20070" s="230"/>
      <c r="H20070" s="220"/>
      <c r="I20070" s="223"/>
    </row>
    <row r="20071" spans="1:9">
      <c r="A20071" s="230"/>
      <c r="B20071" s="230"/>
      <c r="C20071" s="231"/>
      <c r="D20071" s="223"/>
      <c r="E20071" s="227"/>
      <c r="F20071" s="230"/>
      <c r="H20071" s="220"/>
      <c r="I20071" s="223"/>
    </row>
    <row r="20072" spans="1:9">
      <c r="A20072" s="230"/>
      <c r="B20072" s="230"/>
      <c r="C20072" s="231"/>
      <c r="D20072" s="223"/>
      <c r="E20072" s="227"/>
      <c r="F20072" s="230"/>
      <c r="H20072" s="220"/>
      <c r="I20072" s="223"/>
    </row>
    <row r="20073" spans="1:9">
      <c r="A20073" s="230"/>
      <c r="B20073" s="230"/>
      <c r="C20073" s="231"/>
      <c r="D20073" s="223"/>
      <c r="E20073" s="227"/>
      <c r="F20073" s="230"/>
      <c r="H20073" s="220"/>
      <c r="I20073" s="223"/>
    </row>
    <row r="20074" spans="1:9">
      <c r="A20074" s="230"/>
      <c r="B20074" s="230"/>
      <c r="C20074" s="231"/>
      <c r="D20074" s="223"/>
      <c r="E20074" s="227"/>
      <c r="F20074" s="230"/>
      <c r="H20074" s="220"/>
      <c r="I20074" s="223"/>
    </row>
    <row r="20075" spans="1:9">
      <c r="A20075" s="230"/>
      <c r="B20075" s="230"/>
      <c r="C20075" s="231"/>
      <c r="D20075" s="223"/>
      <c r="E20075" s="227"/>
      <c r="F20075" s="230"/>
      <c r="H20075" s="220"/>
      <c r="I20075" s="223"/>
    </row>
    <row r="20076" spans="1:9">
      <c r="A20076" s="230"/>
      <c r="B20076" s="230"/>
      <c r="C20076" s="231"/>
      <c r="D20076" s="223"/>
      <c r="E20076" s="227"/>
      <c r="F20076" s="230"/>
      <c r="H20076" s="220"/>
      <c r="I20076" s="223"/>
    </row>
    <row r="20077" spans="1:9">
      <c r="A20077" s="230"/>
      <c r="B20077" s="230"/>
      <c r="C20077" s="231"/>
      <c r="D20077" s="223"/>
      <c r="E20077" s="227"/>
      <c r="F20077" s="230"/>
      <c r="H20077" s="220"/>
      <c r="I20077" s="223"/>
    </row>
    <row r="20078" spans="1:9">
      <c r="A20078" s="230"/>
      <c r="B20078" s="230"/>
      <c r="C20078" s="231"/>
      <c r="D20078" s="223"/>
      <c r="E20078" s="227"/>
      <c r="F20078" s="230"/>
      <c r="H20078" s="220"/>
      <c r="I20078" s="223"/>
    </row>
    <row r="20079" spans="1:9">
      <c r="A20079" s="230"/>
      <c r="B20079" s="230"/>
      <c r="C20079" s="231"/>
      <c r="D20079" s="223"/>
      <c r="E20079" s="227"/>
      <c r="F20079" s="230"/>
      <c r="H20079" s="220"/>
      <c r="I20079" s="223"/>
    </row>
    <row r="20080" spans="1:9">
      <c r="A20080" s="230"/>
      <c r="B20080" s="230"/>
      <c r="C20080" s="231"/>
      <c r="D20080" s="223"/>
      <c r="E20080" s="227"/>
      <c r="F20080" s="230"/>
      <c r="H20080" s="220"/>
      <c r="I20080" s="223"/>
    </row>
    <row r="20081" spans="1:9">
      <c r="A20081" s="230"/>
      <c r="B20081" s="230"/>
      <c r="C20081" s="231"/>
      <c r="D20081" s="223"/>
      <c r="E20081" s="227"/>
      <c r="F20081" s="230"/>
      <c r="H20081" s="220"/>
      <c r="I20081" s="223"/>
    </row>
    <row r="20082" spans="1:9">
      <c r="A20082" s="230"/>
      <c r="B20082" s="230"/>
      <c r="C20082" s="231"/>
      <c r="D20082" s="223"/>
      <c r="E20082" s="227"/>
      <c r="F20082" s="230"/>
      <c r="H20082" s="220"/>
      <c r="I20082" s="223"/>
    </row>
    <row r="20083" spans="1:9">
      <c r="A20083" s="230"/>
      <c r="B20083" s="230"/>
      <c r="C20083" s="231"/>
      <c r="D20083" s="223"/>
      <c r="E20083" s="227"/>
      <c r="F20083" s="230"/>
      <c r="H20083" s="220"/>
      <c r="I20083" s="223"/>
    </row>
    <row r="20084" spans="1:9">
      <c r="A20084" s="230"/>
      <c r="B20084" s="230"/>
      <c r="C20084" s="231"/>
      <c r="D20084" s="223"/>
      <c r="E20084" s="227"/>
      <c r="F20084" s="230"/>
      <c r="H20084" s="220"/>
      <c r="I20084" s="223"/>
    </row>
    <row r="20085" spans="1:9">
      <c r="A20085" s="230"/>
      <c r="B20085" s="230"/>
      <c r="C20085" s="231"/>
      <c r="D20085" s="223"/>
      <c r="E20085" s="227"/>
      <c r="F20085" s="230"/>
      <c r="H20085" s="220"/>
      <c r="I20085" s="223"/>
    </row>
    <row r="20086" spans="1:9">
      <c r="A20086" s="230"/>
      <c r="B20086" s="230"/>
      <c r="C20086" s="231"/>
      <c r="D20086" s="223"/>
      <c r="E20086" s="227"/>
      <c r="F20086" s="230"/>
      <c r="H20086" s="220"/>
      <c r="I20086" s="223"/>
    </row>
    <row r="20087" spans="1:9">
      <c r="A20087" s="230"/>
      <c r="B20087" s="230"/>
      <c r="C20087" s="231"/>
      <c r="D20087" s="223"/>
      <c r="E20087" s="227"/>
      <c r="F20087" s="230"/>
      <c r="H20087" s="220"/>
      <c r="I20087" s="223"/>
    </row>
    <row r="20088" spans="1:9">
      <c r="A20088" s="230"/>
      <c r="B20088" s="230"/>
      <c r="C20088" s="231"/>
      <c r="D20088" s="223"/>
      <c r="E20088" s="227"/>
      <c r="F20088" s="230"/>
      <c r="H20088" s="220"/>
      <c r="I20088" s="223"/>
    </row>
    <row r="20089" spans="1:9">
      <c r="A20089" s="230"/>
      <c r="B20089" s="230"/>
      <c r="C20089" s="231"/>
      <c r="D20089" s="223"/>
      <c r="E20089" s="227"/>
      <c r="F20089" s="230"/>
      <c r="H20089" s="220"/>
      <c r="I20089" s="223"/>
    </row>
    <row r="20090" spans="1:9">
      <c r="A20090" s="230"/>
      <c r="B20090" s="230"/>
      <c r="C20090" s="231"/>
      <c r="D20090" s="223"/>
      <c r="E20090" s="227"/>
      <c r="F20090" s="230"/>
      <c r="H20090" s="220"/>
      <c r="I20090" s="223"/>
    </row>
    <row r="20091" spans="1:9">
      <c r="A20091" s="226"/>
      <c r="B20091" s="226"/>
      <c r="C20091" s="231"/>
      <c r="D20091" s="223"/>
      <c r="E20091" s="227"/>
      <c r="F20091" s="230"/>
      <c r="H20091" s="220"/>
      <c r="I20091" s="223"/>
    </row>
    <row r="20092" spans="1:9">
      <c r="A20092" s="226"/>
      <c r="B20092" s="226"/>
      <c r="C20092" s="231"/>
      <c r="D20092" s="223"/>
      <c r="E20092" s="227"/>
      <c r="F20092" s="230"/>
      <c r="H20092" s="220"/>
      <c r="I20092" s="223"/>
    </row>
    <row r="20093" spans="1:9">
      <c r="A20093" s="226"/>
      <c r="B20093" s="226"/>
      <c r="C20093" s="226"/>
      <c r="D20093" s="236"/>
      <c r="E20093" s="227"/>
      <c r="F20093" s="230"/>
      <c r="H20093" s="220"/>
      <c r="I20093" s="236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topLeftCell="A34" workbookViewId="0">
      <selection activeCell="F49" sqref="F49"/>
    </sheetView>
  </sheetViews>
  <sheetFormatPr defaultRowHeight="12.75"/>
  <cols>
    <col min="1" max="1" width="4.140625" style="360" customWidth="1"/>
    <col min="2" max="2" width="18" style="292" customWidth="1"/>
    <col min="3" max="3" width="20.28515625" style="293" customWidth="1"/>
    <col min="4" max="4" width="9.140625" style="360"/>
    <col min="5" max="5" width="18" style="292" customWidth="1"/>
    <col min="6" max="6" width="21.42578125" style="293" customWidth="1"/>
    <col min="7" max="7" width="8.140625" style="360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12" t="s">
        <v>655</v>
      </c>
      <c r="C1" s="1012"/>
      <c r="E1" s="1012" t="s">
        <v>583</v>
      </c>
      <c r="F1" s="1012"/>
      <c r="H1" s="1012" t="s">
        <v>746</v>
      </c>
      <c r="I1" s="1012"/>
      <c r="K1" s="1012" t="s">
        <v>747</v>
      </c>
      <c r="L1" s="1012"/>
    </row>
    <row r="3" spans="2:12">
      <c r="B3" s="292" t="s">
        <v>236</v>
      </c>
      <c r="C3" s="293" t="str">
        <f>_xll.BDP(B3&amp;" Corp","security des")</f>
        <v>BTPS 0 3/4 01/15/18</v>
      </c>
      <c r="E3" s="292" t="s">
        <v>620</v>
      </c>
      <c r="F3" s="293" t="str">
        <f>_xll.BDP(E3&amp;" Corp","security des")</f>
        <v>SPGB 3.3 07/30/16</v>
      </c>
      <c r="H3" s="292" t="s">
        <v>748</v>
      </c>
      <c r="I3" s="293" t="str">
        <f>_xll.BDP(H3&amp;" Corp","security des")</f>
        <v>BKO 0 03/10/17</v>
      </c>
      <c r="J3" s="293"/>
      <c r="K3" s="292" t="s">
        <v>483</v>
      </c>
      <c r="L3" s="293" t="str">
        <f>_xll.BDP(K3&amp;" Corp","security des")</f>
        <v>BTNS 1 07/25/17</v>
      </c>
    </row>
    <row r="4" spans="2:12">
      <c r="B4" s="292" t="s">
        <v>148</v>
      </c>
      <c r="C4" s="293" t="str">
        <f>_xll.BDP(B4&amp;" Corp","security des")</f>
        <v>BTPS 4 1/2 02/01/18</v>
      </c>
      <c r="E4" s="292" t="s">
        <v>618</v>
      </c>
      <c r="F4" s="293" t="str">
        <f>_xll.BDP(E4&amp;" Corp","security des")</f>
        <v>SPGB 4 1/4 10/31/16</v>
      </c>
      <c r="H4" s="292" t="s">
        <v>749</v>
      </c>
      <c r="I4" s="293" t="str">
        <f>_xll.BDP(H4&amp;" Corp","security des")</f>
        <v>OBL 0 1/2 04/07/17</v>
      </c>
      <c r="J4" s="293"/>
      <c r="K4" s="292" t="s">
        <v>484</v>
      </c>
      <c r="L4" s="293" t="str">
        <f>_xll.BDP(K4&amp;" Corp","security des")</f>
        <v>FRTR 4 1/4 10/25/17</v>
      </c>
    </row>
    <row r="5" spans="2:12">
      <c r="B5" s="292" t="s">
        <v>633</v>
      </c>
      <c r="C5" s="293" t="str">
        <f>_xll.BDP(B5&amp;" Corp","security des")</f>
        <v>ICTZ 0 03/28/18</v>
      </c>
      <c r="E5" s="292" t="s">
        <v>636</v>
      </c>
      <c r="F5" s="293" t="str">
        <f>_xll.BDP(E5&amp;" Corp","security des")</f>
        <v>SPGB 3.8 01/31/17</v>
      </c>
      <c r="H5" s="292" t="s">
        <v>385</v>
      </c>
      <c r="I5" s="293" t="str">
        <f>_xll.BDP(H5&amp;" Corp","security des")</f>
        <v>BKO 0 06/16/17</v>
      </c>
      <c r="J5" s="293"/>
      <c r="K5" s="292" t="s">
        <v>393</v>
      </c>
      <c r="L5" s="293" t="str">
        <f>_xll.BDP(K5&amp;" Corp","security des")</f>
        <v>FRTR 0 02/25/18</v>
      </c>
    </row>
    <row r="6" spans="2:12">
      <c r="B6" s="292" t="s">
        <v>398</v>
      </c>
      <c r="C6" s="293" t="str">
        <f>_xll.BDP(B6&amp;" Corp","security des")</f>
        <v>BTPS 0 1/4 05/15/18</v>
      </c>
      <c r="E6" s="292" t="s">
        <v>622</v>
      </c>
      <c r="F6" s="293" t="str">
        <f>_xll.BDP(E6&amp;" Corp","security des")</f>
        <v>SPGB 2.1 04/30/17</v>
      </c>
      <c r="H6" s="292" t="s">
        <v>441</v>
      </c>
      <c r="I6" s="293" t="str">
        <f>_xll.BDP(H6&amp;" Corp","security des")</f>
        <v>DBR 4 1/4 07/04/17</v>
      </c>
      <c r="J6" s="293"/>
      <c r="K6" s="292" t="s">
        <v>485</v>
      </c>
      <c r="L6" s="293" t="str">
        <f>_xll.BDP(K6&amp;" Corp","security des")</f>
        <v>FRTR 4 04/25/18</v>
      </c>
    </row>
    <row r="7" spans="2:12">
      <c r="B7" s="292" t="s">
        <v>237</v>
      </c>
      <c r="C7" s="293" t="str">
        <f>_xll.BDP(B7&amp;" Corp","security des")</f>
        <v>BTPS 3 1/2 06/01/18</v>
      </c>
      <c r="E7" s="292" t="s">
        <v>627</v>
      </c>
      <c r="F7" s="293" t="str">
        <f>_xll.BDP(E7&amp;" Corp","security des")</f>
        <v>SPGB 5 1/2 07/30/17</v>
      </c>
      <c r="H7" s="292" t="s">
        <v>557</v>
      </c>
      <c r="I7" s="293" t="str">
        <f>_xll.BDP(H7&amp;" Corp","security des")</f>
        <v>BKO 0 09/15/17</v>
      </c>
      <c r="J7" s="293"/>
      <c r="K7" s="292" t="s">
        <v>486</v>
      </c>
      <c r="L7" s="293" t="str">
        <f>_xll.BDP(K7&amp;" Corp","security des")</f>
        <v>FRTR 1 05/25/18</v>
      </c>
    </row>
    <row r="8" spans="2:12">
      <c r="B8" s="292" t="s">
        <v>511</v>
      </c>
      <c r="C8" s="293" t="str">
        <f>_xll.BDP(B8&amp;" Corp","security des")</f>
        <v>BTPS 4 1/2 08/01/18</v>
      </c>
      <c r="E8" s="292" t="s">
        <v>637</v>
      </c>
      <c r="F8" s="293" t="str">
        <f>_xll.BDP(E8&amp;" Corp","security des")</f>
        <v>SPGB 4 3/4 09/30/17</v>
      </c>
      <c r="H8" s="292" t="s">
        <v>442</v>
      </c>
      <c r="I8" s="293" t="str">
        <f>_xll.BDP(H8&amp;" Corp","security des")</f>
        <v>OBL 0 1/2 10/13/17</v>
      </c>
      <c r="J8" s="293"/>
      <c r="K8" s="292" t="s">
        <v>487</v>
      </c>
      <c r="L8" s="293" t="str">
        <f>_xll.BDP(K8&amp;" Corp","security des")</f>
        <v>FRTR 4 1/4 10/25/18</v>
      </c>
    </row>
    <row r="9" spans="2:12">
      <c r="B9" s="292" t="s">
        <v>564</v>
      </c>
      <c r="C9" s="293" t="str">
        <f>_xll.BDP(B9&amp;" Corp","security des")</f>
        <v>BTPS 0.3 10/15/18</v>
      </c>
      <c r="E9" s="292" t="s">
        <v>626</v>
      </c>
      <c r="F9" s="293" t="str">
        <f>_xll.BDP(E9&amp;" Corp","security des")</f>
        <v>SPGB 0 1/2 10/31/17</v>
      </c>
      <c r="H9" s="292" t="s">
        <v>572</v>
      </c>
      <c r="I9" s="293" t="str">
        <f>_xll.BDP(H9&amp;" Corp","security des")</f>
        <v>BKO 0 12/15/17</v>
      </c>
      <c r="J9" s="293"/>
      <c r="K9" s="292" t="s">
        <v>488</v>
      </c>
      <c r="L9" s="293" t="str">
        <f>_xll.BDP(K9&amp;" Corp","security des")</f>
        <v>FRTR 1 11/25/18</v>
      </c>
    </row>
    <row r="10" spans="2:12">
      <c r="B10" s="292" t="s">
        <v>238</v>
      </c>
      <c r="C10" s="293" t="str">
        <f>_xll.BDP(B10&amp;" Corp","security des")</f>
        <v>BTPS 3 1/2 12/01/18</v>
      </c>
      <c r="E10" s="292" t="s">
        <v>638</v>
      </c>
      <c r="F10" s="293" t="str">
        <f>_xll.BDP(E10&amp;" Corp","security des")</f>
        <v>SPGB 4 1/2 01/31/18</v>
      </c>
      <c r="H10" s="292" t="s">
        <v>443</v>
      </c>
      <c r="I10" s="293" t="str">
        <f>_xll.BDP(H10&amp;" Corp","security des")</f>
        <v>DBR 4 01/04/18</v>
      </c>
      <c r="J10" s="293"/>
      <c r="K10" s="292" t="s">
        <v>489</v>
      </c>
      <c r="L10" s="293" t="str">
        <f>_xll.BDP(K10&amp;" Corp","security des")</f>
        <v>FRTR 4 1/4 04/25/19</v>
      </c>
    </row>
    <row r="11" spans="2:12">
      <c r="B11" s="292" t="s">
        <v>377</v>
      </c>
      <c r="C11" s="293" t="str">
        <f>_xll.BDP(B11&amp;" Corp","security des")</f>
        <v>BTPS 4 1/4 02/01/19</v>
      </c>
      <c r="E11" s="292" t="s">
        <v>629</v>
      </c>
      <c r="F11" s="293" t="str">
        <f>_xll.BDP(E11&amp;" Corp","security des")</f>
        <v>SPGB 0 1/4 04/30/18</v>
      </c>
      <c r="H11" s="292" t="s">
        <v>444</v>
      </c>
      <c r="I11" s="293" t="str">
        <f>_xll.BDP(H11&amp;" Corp","security des")</f>
        <v>OBL 0 1/2 02/23/18</v>
      </c>
      <c r="J11" s="293"/>
      <c r="K11" s="292" t="s">
        <v>232</v>
      </c>
      <c r="L11" s="293" t="str">
        <f>_xll.BDP(K11&amp;" Corp","security des")</f>
        <v>FRTR 1 05/25/19</v>
      </c>
    </row>
    <row r="12" spans="2:12">
      <c r="B12" s="292" t="s">
        <v>512</v>
      </c>
      <c r="C12" s="293" t="str">
        <f>_xll.BDP(B12&amp;" Corp","security des")</f>
        <v>BTPS 4 1/2 03/01/19</v>
      </c>
      <c r="E12" s="292" t="s">
        <v>614</v>
      </c>
      <c r="F12" s="293" t="str">
        <f>_xll.BDP(E12&amp;" Corp","security des")</f>
        <v>SPGB 4.1 07/30/18</v>
      </c>
      <c r="H12" s="292" t="s">
        <v>445</v>
      </c>
      <c r="I12" s="293" t="str">
        <f>_xll.BDP(H12&amp;" Corp","security des")</f>
        <v>OBL 0 1/4 04/13/18</v>
      </c>
      <c r="J12" s="293"/>
      <c r="K12" s="292" t="s">
        <v>490</v>
      </c>
      <c r="L12" s="293" t="str">
        <f>_xll.BDP(K12&amp;" Corp","security des")</f>
        <v>FRTR 3 3/4 10/25/19</v>
      </c>
    </row>
    <row r="13" spans="2:12">
      <c r="B13" s="292" t="s">
        <v>513</v>
      </c>
      <c r="C13" s="293" t="str">
        <f>_xll.BDP(B13&amp;" Corp","security des")</f>
        <v>BTPS 2 1/2 05/01/19</v>
      </c>
      <c r="E13" s="292" t="s">
        <v>621</v>
      </c>
      <c r="F13" s="293" t="str">
        <f>_xll.BDP(E13&amp;" Corp","security des")</f>
        <v>SPGB 3 3/4 10/31/18</v>
      </c>
      <c r="H13" s="292" t="s">
        <v>662</v>
      </c>
      <c r="I13" s="293" t="str">
        <f>_xll.BDP(H13&amp;" Corp","security des")</f>
        <v>BKO 0 06/15/18</v>
      </c>
      <c r="J13" s="293"/>
      <c r="K13" s="292" t="s">
        <v>750</v>
      </c>
      <c r="L13" s="293" t="str">
        <f>_xll.BDP(K13&amp;" Corp","security des")</f>
        <v>FRTR 8 1/2 10/25/19</v>
      </c>
    </row>
    <row r="14" spans="2:12">
      <c r="B14" s="292" t="s">
        <v>399</v>
      </c>
      <c r="C14" s="293" t="str">
        <f>_xll.BDP(B14&amp;" Corp","security des")</f>
        <v>BTPS 1 1/2 08/01/19</v>
      </c>
      <c r="E14" s="292" t="s">
        <v>639</v>
      </c>
      <c r="F14" s="293" t="str">
        <f>_xll.BDP(E14&amp;" Corp","security des")</f>
        <v>SPGB 0 1/4 01/31/19</v>
      </c>
      <c r="H14" s="292" t="s">
        <v>446</v>
      </c>
      <c r="I14" s="293" t="str">
        <f>_xll.BDP(H14&amp;" Corp","security des")</f>
        <v>DBR 4 1/4 07/04/18</v>
      </c>
      <c r="J14" s="359" t="s">
        <v>796</v>
      </c>
      <c r="K14" s="359" t="s">
        <v>233</v>
      </c>
      <c r="L14" s="359" t="str">
        <f>_xll.BDP(K14&amp;" Corp","security des")</f>
        <v>FRTR 0 1/2 11/25/19</v>
      </c>
    </row>
    <row r="15" spans="2:12">
      <c r="B15" s="292" t="s">
        <v>151</v>
      </c>
      <c r="C15" s="293" t="str">
        <f>_xll.BDP(B15&amp;" Corp","security des")</f>
        <v>BTPS 4 1/4 09/01/19</v>
      </c>
      <c r="E15" s="292" t="s">
        <v>623</v>
      </c>
      <c r="F15" s="293" t="str">
        <f>_xll.BDP(E15&amp;" Corp","security des")</f>
        <v>SPGB 2 3/4 04/30/19</v>
      </c>
      <c r="H15" s="292" t="s">
        <v>447</v>
      </c>
      <c r="I15" s="293" t="str">
        <f>_xll.BDP(H15&amp;" Corp","security des")</f>
        <v>OBL 1 10/12/18</v>
      </c>
      <c r="J15" s="293"/>
      <c r="K15" s="292" t="s">
        <v>491</v>
      </c>
      <c r="L15" s="293" t="str">
        <f>_xll.BDP(K15&amp;" Corp","security des")</f>
        <v>FRTR 3 1/2 04/25/20</v>
      </c>
    </row>
    <row r="16" spans="2:12">
      <c r="B16" s="292" t="s">
        <v>401</v>
      </c>
      <c r="C16" s="293" t="str">
        <f>_xll.BDP(B16&amp;" Corp","security des")</f>
        <v>BTPS 1.05 12/01/19</v>
      </c>
      <c r="E16" s="292" t="s">
        <v>640</v>
      </c>
      <c r="F16" s="293" t="str">
        <f>_xll.BDP(E16&amp;" Corp","security des")</f>
        <v>SPGB 4.6 07/30/19</v>
      </c>
      <c r="H16" s="292" t="s">
        <v>448</v>
      </c>
      <c r="I16" s="293" t="str">
        <f>_xll.BDP(H16&amp;" Corp","security des")</f>
        <v>DBR 3 3/4 01/04/19</v>
      </c>
      <c r="J16" s="293"/>
      <c r="K16" s="292" t="s">
        <v>395</v>
      </c>
      <c r="L16" s="293" t="str">
        <f>_xll.BDP(K16&amp;" Corp","security des")</f>
        <v>FRTR 0 05/25/20</v>
      </c>
    </row>
    <row r="17" spans="1:12">
      <c r="A17" s="359" t="s">
        <v>796</v>
      </c>
      <c r="B17" s="359" t="s">
        <v>514</v>
      </c>
      <c r="C17" s="359" t="str">
        <f>_xll.BDP(B17&amp;" Corp","security des")</f>
        <v>BTPS 4 1/2 02/01/20</v>
      </c>
      <c r="E17" s="292" t="s">
        <v>615</v>
      </c>
      <c r="F17" s="293" t="str">
        <f>_xll.BDP(E17&amp;" Corp","security des")</f>
        <v>SPGB 4.3 10/31/19</v>
      </c>
      <c r="H17" s="292" t="s">
        <v>223</v>
      </c>
      <c r="I17" s="293" t="str">
        <f>_xll.BDP(H17&amp;" Corp","security des")</f>
        <v>OBL 1 02/22/19</v>
      </c>
      <c r="J17" s="293"/>
      <c r="K17" s="292" t="s">
        <v>492</v>
      </c>
      <c r="L17" s="293" t="str">
        <f>_xll.BDP(K17&amp;" Corp","security des")</f>
        <v>FRTR 2 1/2 10/25/20</v>
      </c>
    </row>
    <row r="18" spans="1:12">
      <c r="B18" s="292" t="s">
        <v>515</v>
      </c>
      <c r="C18" s="293" t="str">
        <f>_xll.BDP(B18&amp;" Corp","security des")</f>
        <v>BTPS 4 1/4 03/01/20</v>
      </c>
      <c r="D18" s="359" t="s">
        <v>796</v>
      </c>
      <c r="E18" s="359" t="s">
        <v>625</v>
      </c>
      <c r="F18" s="359" t="str">
        <f>_xll.BDP(E18&amp;" Corp","security des")</f>
        <v>SPGB 1.4 01/31/20</v>
      </c>
      <c r="H18" s="292" t="s">
        <v>224</v>
      </c>
      <c r="I18" s="293" t="str">
        <f>_xll.BDP(H18&amp;" Corp","security des")</f>
        <v>OBL 0 1/2 04/12/19</v>
      </c>
      <c r="J18" s="293"/>
      <c r="K18" s="292" t="s">
        <v>493</v>
      </c>
      <c r="L18" s="293" t="str">
        <f>_xll.BDP(K18&amp;" Corp","security des")</f>
        <v>FRTR 3 3/4 04/25/21</v>
      </c>
    </row>
    <row r="19" spans="1:12">
      <c r="B19" s="292" t="s">
        <v>563</v>
      </c>
      <c r="C19" s="293" t="str">
        <f>_xll.BDP(B19&amp;" Corp","security des")</f>
        <v>BTPS 0.7 05/01/20</v>
      </c>
      <c r="E19" s="292" t="s">
        <v>616</v>
      </c>
      <c r="F19" s="293" t="str">
        <f>_xll.BDP(E19&amp;" Corp","security des")</f>
        <v>SPGB 4 04/30/20</v>
      </c>
      <c r="H19" s="292" t="s">
        <v>449</v>
      </c>
      <c r="I19" s="293" t="str">
        <f>_xll.BDP(H19&amp;" Corp","security des")</f>
        <v>DBR 3 1/2 07/04/19</v>
      </c>
      <c r="J19" s="293"/>
      <c r="K19" s="292" t="s">
        <v>494</v>
      </c>
      <c r="L19" s="293" t="str">
        <f>_xll.BDP(K19&amp;" Corp","security des")</f>
        <v>FRTR 3 1/4 10/25/21</v>
      </c>
    </row>
    <row r="20" spans="1:12">
      <c r="B20" s="292" t="s">
        <v>516</v>
      </c>
      <c r="C20" s="293" t="str">
        <f>_xll.BDP(B20&amp;" Corp","security des")</f>
        <v>BTPS 4 09/01/20</v>
      </c>
      <c r="E20" s="292" t="s">
        <v>630</v>
      </c>
      <c r="F20" s="293" t="str">
        <f>_xll.BDP(E20&amp;" Corp","security des")</f>
        <v>SPGB 1.15 07/30/20</v>
      </c>
      <c r="H20" s="292" t="s">
        <v>225</v>
      </c>
      <c r="I20" s="293" t="str">
        <f>_xll.BDP(H20&amp;" Corp","security des")</f>
        <v>OBL 0 1/4 10/11/19</v>
      </c>
      <c r="J20" s="293"/>
      <c r="K20" s="292" t="s">
        <v>751</v>
      </c>
      <c r="L20" s="293" t="str">
        <f>_xll.BDP(K20&amp;" Corp","security des")</f>
        <v>FRTR 8 1/4 04/25/22</v>
      </c>
    </row>
    <row r="21" spans="1:12">
      <c r="B21" s="292" t="s">
        <v>613</v>
      </c>
      <c r="C21" s="293" t="str">
        <f>_xll.BDP(B21&amp;" Corp","security des")</f>
        <v>BTPS 0.65 11/01/20</v>
      </c>
      <c r="E21" s="292" t="s">
        <v>641</v>
      </c>
      <c r="F21" s="293" t="str">
        <f>_xll.BDP(E21&amp;" Corp","security des")</f>
        <v>SPGB 4.85 10/31/20</v>
      </c>
      <c r="G21" s="359" t="s">
        <v>796</v>
      </c>
      <c r="H21" s="359" t="s">
        <v>450</v>
      </c>
      <c r="I21" s="359" t="str">
        <f>_xll.BDP(H21&amp;" Corp","security des")</f>
        <v>DBR 3 1/4 01/04/20</v>
      </c>
      <c r="J21" s="293" t="s">
        <v>753</v>
      </c>
      <c r="K21" s="362" t="s">
        <v>495</v>
      </c>
      <c r="L21" s="361" t="str">
        <f>_xll.BDP(K21&amp;" Corp","security des")</f>
        <v>FRTR 3 04/25/22</v>
      </c>
    </row>
    <row r="22" spans="1:12">
      <c r="B22" s="292" t="s">
        <v>517</v>
      </c>
      <c r="C22" s="293" t="str">
        <f>_xll.BDP(B22&amp;" Corp","security des")</f>
        <v>BTPS 3 3/4 03/01/21</v>
      </c>
      <c r="E22" s="292" t="s">
        <v>617</v>
      </c>
      <c r="F22" s="293" t="str">
        <f>_xll.BDP(E22&amp;" Corp","security des")</f>
        <v>SPGB 5 1/2 04/30/21</v>
      </c>
      <c r="H22" s="292" t="s">
        <v>387</v>
      </c>
      <c r="I22" s="293" t="str">
        <f>_xll.BDP(H22&amp;" Corp","security des")</f>
        <v>OBL 0 04/17/20</v>
      </c>
      <c r="J22" s="293"/>
      <c r="K22" s="292" t="s">
        <v>496</v>
      </c>
      <c r="L22" s="293" t="str">
        <f>_xll.BDP(K22&amp;" Corp","security des")</f>
        <v>FRTR 2 1/4 10/25/22</v>
      </c>
    </row>
    <row r="23" spans="1:12">
      <c r="B23" s="292" t="s">
        <v>239</v>
      </c>
      <c r="C23" s="293" t="str">
        <f>_xll.BDP(B23&amp;" Corp","security des")</f>
        <v>BTPS 3 3/4 05/01/21</v>
      </c>
      <c r="E23" s="292" t="s">
        <v>642</v>
      </c>
      <c r="F23" s="293" t="str">
        <f>_xll.BDP(E23&amp;" Corp","security des")</f>
        <v>SPGB 0 3/4 07/30/21</v>
      </c>
      <c r="H23" s="292" t="s">
        <v>451</v>
      </c>
      <c r="I23" s="293" t="str">
        <f>_xll.BDP(H23&amp;" Corp","security des")</f>
        <v>DBR 3 07/04/20</v>
      </c>
      <c r="J23" s="293"/>
      <c r="K23" s="292" t="s">
        <v>752</v>
      </c>
      <c r="L23" s="293" t="str">
        <f>_xll.BDP(K23&amp;" Corp","security des")</f>
        <v>FRTR 8 1/2 04/25/23</v>
      </c>
    </row>
    <row r="24" spans="1:12">
      <c r="B24" s="292" t="s">
        <v>634</v>
      </c>
      <c r="C24" s="293" t="str">
        <f>_xll.BDP(B24&amp;" Corp","security des")</f>
        <v>BTPS 0.45 06/01/21</v>
      </c>
      <c r="E24" s="292" t="s">
        <v>619</v>
      </c>
      <c r="F24" s="293" t="str">
        <f>_xll.BDP(E24&amp;" Corp","security des")</f>
        <v>SPGB 5.85 01/31/22</v>
      </c>
      <c r="H24" s="292" t="s">
        <v>452</v>
      </c>
      <c r="I24" s="293" t="str">
        <f>_xll.BDP(H24&amp;" Corp","security des")</f>
        <v>DBR 2 1/4 09/04/20</v>
      </c>
      <c r="J24" s="293"/>
      <c r="K24" s="292" t="s">
        <v>497</v>
      </c>
      <c r="L24" s="293" t="str">
        <f>_xll.BDP(K24&amp;" Corp","security des")</f>
        <v>FRTR 1 3/4 05/25/23</v>
      </c>
    </row>
    <row r="25" spans="1:12">
      <c r="B25" s="292" t="s">
        <v>518</v>
      </c>
      <c r="C25" s="293" t="str">
        <f>_xll.BDP(B25&amp;" Corp","security des")</f>
        <v>BTPS 3 3/4 08/01/21</v>
      </c>
      <c r="D25" s="360" t="s">
        <v>753</v>
      </c>
      <c r="E25" s="362" t="s">
        <v>758</v>
      </c>
      <c r="F25" s="361" t="str">
        <f>_xll.BDP(E25&amp;" Corp","security des")</f>
        <v>SPGB 0.4 04/30/22</v>
      </c>
      <c r="H25" s="292" t="s">
        <v>552</v>
      </c>
      <c r="I25" s="293" t="str">
        <f>_xll.BDP(H25&amp;" Corp","security des")</f>
        <v>OBL 0 1/4 10/16/20</v>
      </c>
      <c r="J25" s="293"/>
      <c r="K25" s="292" t="s">
        <v>498</v>
      </c>
      <c r="L25" s="293" t="str">
        <f>_xll.BDP(K25&amp;" Corp","security des")</f>
        <v>FRTR 4 1/4 10/25/23</v>
      </c>
    </row>
    <row r="26" spans="1:12">
      <c r="B26" s="292" t="s">
        <v>519</v>
      </c>
      <c r="C26" s="293" t="str">
        <f>_xll.BDP(B26&amp;" Corp","security des")</f>
        <v>BTPS 4 3/4 09/01/21</v>
      </c>
      <c r="E26" s="362" t="s">
        <v>1420</v>
      </c>
      <c r="F26" s="361" t="str">
        <f>_xll.BDP(E26&amp;" Corp","security des")</f>
        <v>SPGB 0.45 10/31/22</v>
      </c>
      <c r="H26" s="292" t="s">
        <v>453</v>
      </c>
      <c r="I26" s="293" t="str">
        <f>_xll.BDP(H26&amp;" Corp","security des")</f>
        <v>DBR 2 1/2 01/04/21</v>
      </c>
      <c r="K26" s="292" t="s">
        <v>499</v>
      </c>
      <c r="L26" s="293" t="str">
        <f>_xll.BDP(K26&amp;" Corp","security des")</f>
        <v>FRTR 2 1/4 05/25/24</v>
      </c>
    </row>
    <row r="27" spans="1:12">
      <c r="B27" s="292" t="s">
        <v>694</v>
      </c>
      <c r="C27" s="293" t="str">
        <f>_xll.BDP(B27&amp;" Corp","security des")</f>
        <v>BTPS 0.35 11/01/21</v>
      </c>
      <c r="E27" s="292" t="s">
        <v>643</v>
      </c>
      <c r="F27" s="293" t="str">
        <f>_xll.BDP(E27&amp;" Corp","security des")</f>
        <v>SPGB 5.4 01/31/23</v>
      </c>
      <c r="H27" s="292" t="s">
        <v>454</v>
      </c>
      <c r="I27" s="293" t="str">
        <f>_xll.BDP(H27&amp;" Corp","security des")</f>
        <v>DBR 3 1/4 07/04/21</v>
      </c>
      <c r="J27" s="293" t="s">
        <v>754</v>
      </c>
      <c r="K27" s="362" t="s">
        <v>234</v>
      </c>
      <c r="L27" s="362" t="str">
        <f>_xll.BDP(K27&amp;" Corp","security des")</f>
        <v>FRTR 1 3/4 11/25/24</v>
      </c>
    </row>
    <row r="28" spans="1:12">
      <c r="B28" s="292" t="s">
        <v>403</v>
      </c>
      <c r="C28" s="293" t="str">
        <f>_xll.BDP(B28&amp;" Corp","security des")</f>
        <v>BTPS 2.15 12/15/21</v>
      </c>
      <c r="E28" s="292" t="s">
        <v>644</v>
      </c>
      <c r="F28" s="293" t="str">
        <f>_xll.BDP(E28&amp;" Corp","security des")</f>
        <v>SPGB 4.4 10/31/23</v>
      </c>
      <c r="H28" s="292" t="s">
        <v>455</v>
      </c>
      <c r="I28" s="293" t="str">
        <f>_xll.BDP(H28&amp;" Corp","security des")</f>
        <v>DBR 2 1/4 09/04/21</v>
      </c>
      <c r="J28" s="293"/>
      <c r="K28" s="292" t="s">
        <v>397</v>
      </c>
      <c r="L28" s="293" t="str">
        <f>_xll.BDP(K28&amp;" Corp","security des")</f>
        <v>FRTR 0 1/2 05/25/25</v>
      </c>
    </row>
    <row r="29" spans="1:12">
      <c r="B29" s="292" t="s">
        <v>520</v>
      </c>
      <c r="C29" s="293" t="str">
        <f>_xll.BDP(B29&amp;" Corp","security des")</f>
        <v>BTPS 5 03/01/22</v>
      </c>
      <c r="E29" s="292" t="s">
        <v>645</v>
      </c>
      <c r="F29" s="293" t="str">
        <f>_xll.BDP(E29&amp;" Corp","security des")</f>
        <v>SPGB 4.8 01/31/24</v>
      </c>
      <c r="G29" s="360" t="s">
        <v>753</v>
      </c>
      <c r="H29" s="362" t="s">
        <v>456</v>
      </c>
      <c r="I29" s="361" t="str">
        <f>_xll.BDP(H29&amp;" Corp","security des")</f>
        <v>DBR 2 01/04/22</v>
      </c>
      <c r="J29" s="293"/>
      <c r="K29" s="292" t="s">
        <v>500</v>
      </c>
      <c r="L29" s="293" t="str">
        <f>_xll.BDP(K29&amp;" Corp","security des")</f>
        <v>FRTR 6 10/25/25</v>
      </c>
    </row>
    <row r="30" spans="1:12">
      <c r="B30" s="359" t="s">
        <v>405</v>
      </c>
      <c r="C30" s="361" t="str">
        <f>_xll.BDP(B30&amp;" Corp","security des")</f>
        <v>BTPS 1.35 04/15/22</v>
      </c>
      <c r="D30" s="360" t="s">
        <v>754</v>
      </c>
      <c r="E30" s="292" t="s">
        <v>624</v>
      </c>
      <c r="F30" s="293" t="str">
        <f>_xll.BDP(E30&amp;" Corp","security des")</f>
        <v>SPGB 3.8 04/30/24</v>
      </c>
      <c r="H30" s="292" t="s">
        <v>457</v>
      </c>
      <c r="I30" s="293" t="str">
        <f>_xll.BDP(H30&amp;" Corp","security des")</f>
        <v>DBR 1 3/4 07/04/22</v>
      </c>
      <c r="J30" s="293"/>
      <c r="K30" s="292" t="s">
        <v>577</v>
      </c>
      <c r="L30" s="293" t="str">
        <f>_xll.BDP(K30&amp;" Corp","security des")</f>
        <v>FRTR 1 11/25/25</v>
      </c>
    </row>
    <row r="31" spans="1:12">
      <c r="B31" s="292" t="s">
        <v>521</v>
      </c>
      <c r="C31" s="293" t="str">
        <f>_xll.BDP(B31&amp;" Corp","security des")</f>
        <v>BTPS 5 1/2 09/01/22</v>
      </c>
      <c r="E31" s="362" t="s">
        <v>646</v>
      </c>
      <c r="F31" s="361" t="str">
        <f>_xll.BDP(E31&amp;" Corp","security des")</f>
        <v>SPGB 2 3/4 10/31/24</v>
      </c>
      <c r="H31" s="292" t="s">
        <v>458</v>
      </c>
      <c r="I31" s="293" t="str">
        <f>_xll.BDP(H31&amp;" Corp","security des")</f>
        <v>DBR 1 1/2 09/04/22</v>
      </c>
      <c r="J31" s="293"/>
      <c r="K31" s="292" t="s">
        <v>501</v>
      </c>
      <c r="L31" s="293" t="str">
        <f>_xll.BDP(K31&amp;" Corp","security des")</f>
        <v>FRTR 3 1/2 04/25/26</v>
      </c>
    </row>
    <row r="32" spans="1:12">
      <c r="A32" s="359" t="s">
        <v>753</v>
      </c>
      <c r="B32" s="292" t="s">
        <v>631</v>
      </c>
      <c r="C32" s="293" t="str">
        <f>_xll.BDP(B32&amp;" Corp","security des")</f>
        <v>BTPS 1.45 09/15/22</v>
      </c>
      <c r="E32" s="292" t="s">
        <v>584</v>
      </c>
      <c r="F32" s="293" t="str">
        <f>_xll.BDP(E32&amp;" Corp","security des")</f>
        <v>SPGB 1.6 04/30/25</v>
      </c>
      <c r="H32" s="292" t="s">
        <v>459</v>
      </c>
      <c r="I32" s="293" t="str">
        <f>_xll.BDP(H32&amp;" Corp","security des")</f>
        <v>DBR 1 1/2 02/15/23</v>
      </c>
      <c r="J32" s="293"/>
      <c r="K32" s="292" t="s">
        <v>669</v>
      </c>
      <c r="L32" s="293" t="str">
        <f>_xll.BDP(K32&amp;" Corp","security des")</f>
        <v>FRTR 0 1/2 05/25/26</v>
      </c>
    </row>
    <row r="33" spans="1:12">
      <c r="B33" s="292" t="s">
        <v>522</v>
      </c>
      <c r="C33" s="293" t="str">
        <f>_xll.BDP(B33&amp;" Corp","security des")</f>
        <v>BTPS 5 1/2 11/01/22</v>
      </c>
      <c r="E33" s="292" t="s">
        <v>585</v>
      </c>
      <c r="F33" s="293" t="str">
        <f>_xll.BDP(E33&amp;" Corp","security des")</f>
        <v>SPGB 4.65 07/30/25</v>
      </c>
      <c r="H33" s="292" t="s">
        <v>460</v>
      </c>
      <c r="I33" s="293" t="str">
        <f>_xll.BDP(H33&amp;" Corp","security des")</f>
        <v>DBR 1 1/2 05/15/23</v>
      </c>
      <c r="J33" s="293" t="s">
        <v>744</v>
      </c>
      <c r="K33" s="362" t="s">
        <v>745</v>
      </c>
      <c r="L33" s="361" t="str">
        <f>_xll.BDP(K33&amp;" Corp","security des")</f>
        <v>FRTR 1 05/25/27</v>
      </c>
    </row>
    <row r="34" spans="1:12">
      <c r="B34" s="292" t="s">
        <v>1522</v>
      </c>
      <c r="C34" s="293" t="str">
        <f>_xll.BDP(B34&amp;" Corp","security des")</f>
        <v>BTPS 0.95 03/01/23</v>
      </c>
      <c r="E34" s="292" t="s">
        <v>586</v>
      </c>
      <c r="F34" s="293" t="str">
        <f>_xll.BDP(E34&amp;" Corp","security des")</f>
        <v>SPGB 2.15 10/31/25</v>
      </c>
      <c r="H34" s="292" t="s">
        <v>461</v>
      </c>
      <c r="I34" s="293" t="str">
        <f>_xll.BDP(H34&amp;" Corp","security des")</f>
        <v>DBR 2 08/15/23</v>
      </c>
      <c r="J34" s="293"/>
      <c r="K34" s="292" t="s">
        <v>704</v>
      </c>
      <c r="L34" s="293" t="str">
        <f>_xll.BDP(K34&amp;" Corp","security des")</f>
        <v>FRTR 0 1/4 11/25/26</v>
      </c>
    </row>
    <row r="35" spans="1:12">
      <c r="B35" s="292" t="s">
        <v>632</v>
      </c>
      <c r="C35" s="293" t="str">
        <f>_xll.BDP(B35&amp;" Corp","security des")</f>
        <v>BTPS 0.95 03/15/23</v>
      </c>
      <c r="E35" s="292" t="s">
        <v>610</v>
      </c>
      <c r="F35" s="293" t="str">
        <f>_xll.BDP(E35&amp;" Corp","security des")</f>
        <v>SPGB 1.95 04/30/26</v>
      </c>
      <c r="H35" s="292" t="s">
        <v>462</v>
      </c>
      <c r="I35" s="293" t="str">
        <f>_xll.BDP(H35&amp;" Corp","security des")</f>
        <v>DBR 6 1/4 01/04/24</v>
      </c>
      <c r="J35" s="293"/>
      <c r="K35" s="292" t="s">
        <v>502</v>
      </c>
      <c r="L35" s="293" t="str">
        <f>_xll.BDP(K35&amp;" Corp","security des")</f>
        <v>FRTR 2 3/4 10/25/27</v>
      </c>
    </row>
    <row r="36" spans="1:12">
      <c r="B36" s="292" t="s">
        <v>523</v>
      </c>
      <c r="C36" s="293" t="str">
        <f>_xll.BDP(B36&amp;" Corp","security des")</f>
        <v>BTPS 4 1/2 05/01/23</v>
      </c>
      <c r="E36" s="292" t="s">
        <v>587</v>
      </c>
      <c r="F36" s="293" t="str">
        <f>_xll.BDP(E36&amp;" Corp","security des")</f>
        <v>SPGB 5.9 07/30/26</v>
      </c>
      <c r="H36" s="292" t="s">
        <v>226</v>
      </c>
      <c r="I36" s="292" t="str">
        <f>_xll.BDP(H36&amp;" Corp","security des")</f>
        <v>DBR 1 3/4 02/15/24</v>
      </c>
      <c r="J36" s="293"/>
      <c r="K36" s="292" t="s">
        <v>503</v>
      </c>
      <c r="L36" s="293" t="str">
        <f>_xll.BDP(K36&amp;" Corp","security des")</f>
        <v>FRTR 5 1/2 04/25/29</v>
      </c>
    </row>
    <row r="37" spans="1:12">
      <c r="B37" s="292" t="s">
        <v>524</v>
      </c>
      <c r="C37" s="293" t="str">
        <f>_xll.BDP(B37&amp;" Corp","security des")</f>
        <v>BTPS 4 3/4 08/01/23</v>
      </c>
      <c r="D37" s="360" t="s">
        <v>744</v>
      </c>
      <c r="E37" s="292" t="s">
        <v>682</v>
      </c>
      <c r="F37" s="293" t="str">
        <f>_xll.BDP(E37&amp;" Corp","security des")</f>
        <v>SPGB 1.3 10/31/26</v>
      </c>
      <c r="H37" s="292" t="s">
        <v>227</v>
      </c>
      <c r="I37" s="292" t="str">
        <f>_xll.BDP(H37&amp;" Corp","security des")</f>
        <v>DBR 1 1/2 05/15/24</v>
      </c>
      <c r="J37" s="293"/>
      <c r="K37" s="292" t="s">
        <v>235</v>
      </c>
      <c r="L37" s="293" t="str">
        <f>_xll.BDP(K37&amp;" Corp","security des")</f>
        <v>FRTR 2 1/2 05/25/30</v>
      </c>
    </row>
    <row r="38" spans="1:12">
      <c r="B38" s="292" t="s">
        <v>693</v>
      </c>
      <c r="C38" s="293" t="str">
        <f>_xll.BDP(B38&amp;" Corp","security des")</f>
        <v>BTPS 0.65 10/15/23</v>
      </c>
      <c r="E38" s="362" t="s">
        <v>741</v>
      </c>
      <c r="F38" s="361" t="str">
        <f>_xll.BDP(E38&amp;" Corp","security des")</f>
        <v>SPGB 1 1/2 04/30/27</v>
      </c>
      <c r="G38" s="360" t="s">
        <v>754</v>
      </c>
      <c r="H38" s="361" t="s">
        <v>228</v>
      </c>
      <c r="I38" s="361" t="str">
        <f>_xll.BDP(H38&amp;" Corp","security des")</f>
        <v>DBR 1 08/15/24</v>
      </c>
      <c r="J38" s="293"/>
      <c r="K38" s="292" t="s">
        <v>579</v>
      </c>
      <c r="L38" s="293" t="str">
        <f>_xll.BDP(K38&amp;" Corp","security des")</f>
        <v>FRTR 1 1/2 05/25/31</v>
      </c>
    </row>
    <row r="39" spans="1:12">
      <c r="B39" s="292" t="s">
        <v>525</v>
      </c>
      <c r="C39" s="293" t="str">
        <f>_xll.BDP(B39&amp;" Corp","security des")</f>
        <v>BTPS 9 11/01/23</v>
      </c>
      <c r="E39" s="362" t="s">
        <v>795</v>
      </c>
      <c r="F39" s="361" t="str">
        <f>_xll.BDP(E39&amp;" Corp","security des")</f>
        <v>SPGB 1.45 10/31/27</v>
      </c>
      <c r="H39" s="292" t="s">
        <v>390</v>
      </c>
      <c r="I39" s="293" t="str">
        <f>_xll.BDP(H39&amp;" Corp","security des")</f>
        <v>DBR 0 1/2 02/15/25</v>
      </c>
      <c r="J39" s="293" t="s">
        <v>756</v>
      </c>
      <c r="K39" s="362" t="s">
        <v>504</v>
      </c>
      <c r="L39" s="361" t="str">
        <f>_xll.BDP(K39&amp;" Corp","security des")</f>
        <v>FRTR 5 3/4 10/25/32</v>
      </c>
    </row>
    <row r="40" spans="1:12">
      <c r="B40" s="292" t="s">
        <v>526</v>
      </c>
      <c r="C40" s="293" t="str">
        <f>_xll.BDP(B40&amp;" Corp","security des")</f>
        <v>BTPS 4 1/2 03/01/24</v>
      </c>
      <c r="E40" s="292" t="s">
        <v>647</v>
      </c>
      <c r="F40" s="293" t="str">
        <f>_xll.BDP(E40&amp;" Corp","security des")</f>
        <v>SPGB 5.15 10/31/28</v>
      </c>
      <c r="H40" s="292" t="s">
        <v>553</v>
      </c>
      <c r="I40" s="293" t="str">
        <f>_xll.BDP(H40&amp;" Corp","security des")</f>
        <v>DBR 1 08/15/25</v>
      </c>
      <c r="J40" s="293"/>
      <c r="K40" s="292" t="s">
        <v>505</v>
      </c>
      <c r="L40" s="293" t="str">
        <f>_xll.BDP(K40&amp;" Corp","security des")</f>
        <v>FRTR 4 3/4 04/25/35</v>
      </c>
    </row>
    <row r="41" spans="1:12">
      <c r="A41" s="359" t="s">
        <v>754</v>
      </c>
      <c r="B41" s="292" t="s">
        <v>742</v>
      </c>
      <c r="C41" s="293" t="str">
        <f>_xll.BDP(B41&amp;" Corp","security des")</f>
        <v>BTPS 1.85 05/15/24</v>
      </c>
      <c r="E41" s="292" t="s">
        <v>648</v>
      </c>
      <c r="F41" s="293" t="str">
        <f>_xll.BDP(E41&amp;" Corp","security des")</f>
        <v>SPGB 6 01/31/29</v>
      </c>
      <c r="H41" s="292" t="s">
        <v>605</v>
      </c>
      <c r="I41" s="293" t="str">
        <f>_xll.BDP(H41&amp;" Corp","security des")</f>
        <v>DBR 0 1/2 02/15/26</v>
      </c>
      <c r="J41" s="293"/>
      <c r="K41" s="292" t="s">
        <v>671</v>
      </c>
      <c r="L41" s="293" t="str">
        <f>_xll.BDP(K41&amp;" Corp","security des")</f>
        <v>FRTR 1 1/4 05/25/36</v>
      </c>
    </row>
    <row r="42" spans="1:12">
      <c r="B42" s="362" t="s">
        <v>240</v>
      </c>
      <c r="C42" s="361" t="str">
        <f>_xll.BDP(B42&amp;" Corp","security des")</f>
        <v>BTPS 3 3/4 09/01/24</v>
      </c>
      <c r="D42" s="360" t="s">
        <v>756</v>
      </c>
      <c r="E42" s="292" t="s">
        <v>628</v>
      </c>
      <c r="F42" s="293" t="str">
        <f>_xll.BDP(E42&amp;" Corp","security des")</f>
        <v>SPGB 1.95 07/30/30</v>
      </c>
      <c r="G42" s="360" t="s">
        <v>744</v>
      </c>
      <c r="H42" s="362" t="s">
        <v>463</v>
      </c>
      <c r="I42" s="361" t="str">
        <f>_xll.BDP(H42&amp;" Corp","security des")</f>
        <v>DBR 6 1/2 07/04/27</v>
      </c>
      <c r="J42" s="293"/>
      <c r="K42" s="292" t="s">
        <v>506</v>
      </c>
      <c r="L42" s="293" t="str">
        <f>_xll.BDP(K42&amp;" Corp","security des")</f>
        <v>FRTR 4 10/25/38</v>
      </c>
    </row>
    <row r="43" spans="1:12">
      <c r="B43" s="362" t="s">
        <v>794</v>
      </c>
      <c r="C43" s="361" t="str">
        <f>_xll.BDP(B43&amp;" Corp","security des")</f>
        <v>BTPS 1.45 11/15/24</v>
      </c>
      <c r="E43" s="292" t="s">
        <v>649</v>
      </c>
      <c r="F43" s="293" t="str">
        <f>_xll.BDP(E43&amp;" Corp","security des")</f>
        <v>SPGB 5 3/4 07/30/32</v>
      </c>
      <c r="H43" s="292" t="s">
        <v>464</v>
      </c>
      <c r="I43" s="293" t="str">
        <f>_xll.BDP(H43&amp;" Corp","security des")</f>
        <v>DBR 5 5/8 01/04/28</v>
      </c>
      <c r="J43" s="293"/>
      <c r="K43" s="292" t="s">
        <v>507</v>
      </c>
      <c r="L43" s="293" t="str">
        <f>_xll.BDP(K43&amp;" Corp","security des")</f>
        <v>FRTR 4 1/2 04/25/41</v>
      </c>
    </row>
    <row r="44" spans="1:12">
      <c r="B44" s="292" t="s">
        <v>241</v>
      </c>
      <c r="C44" s="293" t="str">
        <f>_xll.BDP(B44&amp;" Corp","security des")</f>
        <v>BTPS 2 1/2 12/01/24</v>
      </c>
      <c r="E44" s="362" t="s">
        <v>759</v>
      </c>
      <c r="F44" s="361" t="str">
        <f>_xll.BDP(E44&amp;" Corp","security des")</f>
        <v>SPGB 2.35 07/30/33</v>
      </c>
      <c r="H44" s="292" t="s">
        <v>465</v>
      </c>
      <c r="I44" s="293" t="str">
        <f>_xll.BDP(H44&amp;" Corp","security des")</f>
        <v>DBR 4 3/4 07/04/28</v>
      </c>
      <c r="J44" s="293" t="s">
        <v>757</v>
      </c>
      <c r="K44" s="362" t="s">
        <v>508</v>
      </c>
      <c r="L44" s="361" t="str">
        <f>_xll.BDP(K44&amp;" Corp","security des")</f>
        <v>FRTR 3 1/4 05/25/45</v>
      </c>
    </row>
    <row r="45" spans="1:12">
      <c r="B45" s="292" t="s">
        <v>527</v>
      </c>
      <c r="C45" s="293" t="str">
        <f>_xll.BDP(B45&amp;" Corp","security des")</f>
        <v>BTPS 5 03/01/25</v>
      </c>
      <c r="E45" s="292" t="s">
        <v>650</v>
      </c>
      <c r="F45" s="293" t="str">
        <f>_xll.BDP(E45&amp;" Corp","security des")</f>
        <v>SPGB 4.2 01/31/37</v>
      </c>
      <c r="H45" s="292" t="s">
        <v>466</v>
      </c>
      <c r="I45" s="293" t="str">
        <f>_xll.BDP(H45&amp;" Corp","security des")</f>
        <v>DBR 6 1/4 01/04/30</v>
      </c>
      <c r="J45" s="293"/>
      <c r="K45" s="292" t="s">
        <v>509</v>
      </c>
      <c r="L45" s="293" t="str">
        <f>_xll.BDP(K45&amp;" Corp","security des")</f>
        <v>FRTR 4 04/25/55</v>
      </c>
    </row>
    <row r="46" spans="1:12">
      <c r="B46" s="292" t="s">
        <v>1571</v>
      </c>
      <c r="C46" s="293" t="str">
        <f>_xll.BDP(B46&amp;" Corp","security des")</f>
        <v>BTPS 1.45 05/15/25</v>
      </c>
      <c r="E46" s="292" t="s">
        <v>651</v>
      </c>
      <c r="F46" s="293" t="str">
        <f>_xll.BDP(E46&amp;" Corp","security des")</f>
        <v>SPGB 4.9 07/30/40</v>
      </c>
      <c r="H46" s="292" t="s">
        <v>467</v>
      </c>
      <c r="I46" s="293" t="str">
        <f>_xll.BDP(H46&amp;" Corp","security des")</f>
        <v>DBR 5 1/2 01/04/31</v>
      </c>
      <c r="J46" s="293"/>
      <c r="K46" s="292" t="s">
        <v>510</v>
      </c>
      <c r="L46" s="293" t="str">
        <f>_xll.BDP(K46&amp;" Corp","security des")</f>
        <v>FRTR 4 04/25/60</v>
      </c>
    </row>
    <row r="47" spans="1:12">
      <c r="B47" s="292" t="s">
        <v>407</v>
      </c>
      <c r="C47" s="293" t="str">
        <f>_xll.BDP(B47&amp;" Corp","security des")</f>
        <v>BTPS 1 1/2 06/01/25</v>
      </c>
      <c r="D47" s="360" t="s">
        <v>757</v>
      </c>
      <c r="E47" s="292" t="s">
        <v>652</v>
      </c>
      <c r="F47" s="293" t="str">
        <f>_xll.BDP(E47&amp;" Corp","security des")</f>
        <v>SPGB 4.7 07/30/41</v>
      </c>
      <c r="G47" s="360" t="s">
        <v>756</v>
      </c>
      <c r="H47" s="362" t="s">
        <v>468</v>
      </c>
      <c r="I47" s="361" t="str">
        <f>_xll.BDP(H47&amp;" Corp","security des")</f>
        <v>DBR 4 3/4 07/04/34</v>
      </c>
      <c r="J47" s="293"/>
      <c r="K47" s="292" t="s">
        <v>673</v>
      </c>
      <c r="L47" s="293" t="str">
        <f>_xll.BDP(K47&amp;" Corp","security des")</f>
        <v>FRTR 1 3/4 05/25/66</v>
      </c>
    </row>
    <row r="48" spans="1:12">
      <c r="B48" s="292" t="s">
        <v>561</v>
      </c>
      <c r="C48" s="293" t="str">
        <f>_xll.BDP(B48&amp;" Corp","security des")</f>
        <v>BTPS 2 12/01/25</v>
      </c>
      <c r="E48" s="292" t="s">
        <v>653</v>
      </c>
      <c r="F48" s="293" t="str">
        <f>_xll.BDP(E48&amp;" Corp","security des")</f>
        <v>SPGB 5.15 10/31/44</v>
      </c>
      <c r="H48" s="292" t="s">
        <v>469</v>
      </c>
      <c r="I48" s="293" t="str">
        <f>_xll.BDP(H48&amp;" Corp","security des")</f>
        <v>DBR 4 01/04/37</v>
      </c>
      <c r="J48" s="293"/>
    </row>
    <row r="49" spans="1:10">
      <c r="B49" s="292" t="s">
        <v>528</v>
      </c>
      <c r="C49" s="293" t="str">
        <f>_xll.BDP(B49&amp;" Corp","security des")</f>
        <v>BTPS 4 1/2 03/01/26</v>
      </c>
      <c r="E49" s="362" t="s">
        <v>654</v>
      </c>
      <c r="F49" s="361" t="str">
        <f>_xll.BDP(E49&amp;" Corp","security des")</f>
        <v>SPGB 2.9 10/31/46</v>
      </c>
      <c r="H49" s="292" t="s">
        <v>470</v>
      </c>
      <c r="I49" s="293" t="str">
        <f>_xll.BDP(H49&amp;" Corp","security des")</f>
        <v>DBR 4 1/4 07/04/39</v>
      </c>
      <c r="J49" s="293"/>
    </row>
    <row r="50" spans="1:10">
      <c r="A50" s="359" t="s">
        <v>744</v>
      </c>
      <c r="B50" s="292" t="s">
        <v>611</v>
      </c>
      <c r="C50" s="293" t="str">
        <f>_xll.BDP(B50&amp;" Corp","security des")</f>
        <v>BTPS 1.6 06/01/26</v>
      </c>
      <c r="H50" s="292" t="s">
        <v>471</v>
      </c>
      <c r="I50" s="293" t="str">
        <f>_xll.BDP(H50&amp;" Corp","security des")</f>
        <v>DBR 4 3/4 07/04/40</v>
      </c>
      <c r="J50" s="293"/>
    </row>
    <row r="51" spans="1:10">
      <c r="B51" s="292" t="s">
        <v>529</v>
      </c>
      <c r="C51" s="293" t="str">
        <f>_xll.BDP(B51&amp;" Corp","security des")</f>
        <v>BTPS 7 1/4 11/01/26</v>
      </c>
      <c r="H51" s="292" t="s">
        <v>472</v>
      </c>
      <c r="I51" s="293" t="str">
        <f>_xll.BDP(H51&amp;" Corp","security des")</f>
        <v>DBR 3 1/4 07/04/42</v>
      </c>
      <c r="J51" s="293"/>
    </row>
    <row r="52" spans="1:10">
      <c r="B52" s="292" t="s">
        <v>683</v>
      </c>
      <c r="C52" s="293" t="str">
        <f>_xll.BDP(B52&amp;" Corp","security des")</f>
        <v>BTPS 1 1/4 12/01/26</v>
      </c>
      <c r="H52" s="292" t="s">
        <v>473</v>
      </c>
      <c r="I52" s="293" t="str">
        <f>_xll.BDP(H52&amp;" Corp","security des")</f>
        <v>DBR 2 1/2 07/04/44</v>
      </c>
      <c r="J52" s="293"/>
    </row>
    <row r="53" spans="1:10">
      <c r="B53" s="362" t="s">
        <v>711</v>
      </c>
      <c r="C53" s="361" t="str">
        <f>_xll.BDP(B53&amp;" Corp","security des")</f>
        <v>BTPS 2.2 06/01/27</v>
      </c>
      <c r="G53" s="360" t="s">
        <v>757</v>
      </c>
      <c r="H53" s="362" t="s">
        <v>229</v>
      </c>
      <c r="I53" s="361" t="str">
        <f>_xll.BDP(H53&amp;" Corp","security des")</f>
        <v>DBR 2 1/2 08/15/46</v>
      </c>
      <c r="J53" s="293"/>
    </row>
    <row r="54" spans="1:10">
      <c r="B54" s="362" t="s">
        <v>782</v>
      </c>
      <c r="C54" s="361" t="str">
        <f>_xll.BDP(B54&amp;" Corp","security des")</f>
        <v>BTPS 2.05 08/01/27</v>
      </c>
      <c r="H54" s="292"/>
      <c r="I54" s="293"/>
      <c r="J54" s="293"/>
    </row>
    <row r="55" spans="1:10">
      <c r="B55" s="292" t="s">
        <v>530</v>
      </c>
      <c r="C55" s="293" t="str">
        <f>_xll.BDP(B55&amp;" Corp","security des")</f>
        <v>BTPS 6 1/2 11/01/27</v>
      </c>
    </row>
    <row r="56" spans="1:10">
      <c r="B56" s="728" t="s">
        <v>1499</v>
      </c>
      <c r="C56" s="729" t="str">
        <f>_xll.BDP(B56&amp;" Corp","security des")</f>
        <v>BTPS 2 02/01/28</v>
      </c>
    </row>
    <row r="57" spans="1:10">
      <c r="B57" s="292" t="s">
        <v>531</v>
      </c>
      <c r="C57" s="293" t="str">
        <f>_xll.BDP(B57&amp;" Corp","security des")</f>
        <v>BTPS 4 3/4 09/01/28</v>
      </c>
    </row>
    <row r="58" spans="1:10">
      <c r="A58" s="359" t="s">
        <v>756</v>
      </c>
      <c r="B58" s="292" t="s">
        <v>532</v>
      </c>
      <c r="C58" s="293" t="str">
        <f>_xll.BDP(B58&amp;" Corp","security des")</f>
        <v>BTPS 5 1/4 11/01/29</v>
      </c>
    </row>
    <row r="59" spans="1:10">
      <c r="B59" s="292" t="s">
        <v>242</v>
      </c>
      <c r="C59" s="293" t="str">
        <f>_xll.BDP(B59&amp;" Corp","security des")</f>
        <v>BTPS 3 1/2 03/01/30</v>
      </c>
    </row>
    <row r="60" spans="1:10">
      <c r="B60" s="292" t="s">
        <v>533</v>
      </c>
      <c r="C60" s="293" t="str">
        <f>_xll.BDP(B60&amp;" Corp","security des")</f>
        <v>BTPS 6 05/01/31</v>
      </c>
    </row>
    <row r="61" spans="1:10">
      <c r="B61" s="292" t="s">
        <v>635</v>
      </c>
      <c r="C61" s="293" t="str">
        <f>_xll.BDP(B61&amp;" Corp","security des")</f>
        <v>BTPS 1.65 03/01/32</v>
      </c>
    </row>
    <row r="62" spans="1:10">
      <c r="B62" s="292" t="s">
        <v>534</v>
      </c>
      <c r="C62" s="293" t="str">
        <f>_xll.BDP(B62&amp;" Corp","security des")</f>
        <v>BTPS 5 3/4 02/01/33</v>
      </c>
    </row>
    <row r="63" spans="1:10">
      <c r="B63" s="362" t="s">
        <v>755</v>
      </c>
      <c r="C63" s="361" t="str">
        <f>_xll.BDP(B63&amp;" Corp","security des")</f>
        <v>BTPS 2.45 09/01/33</v>
      </c>
    </row>
    <row r="64" spans="1:10">
      <c r="B64" s="292" t="s">
        <v>535</v>
      </c>
      <c r="C64" s="293" t="str">
        <f>_xll.BDP(B64&amp;" Corp","security des")</f>
        <v>BTPS 5 08/01/34</v>
      </c>
    </row>
    <row r="65" spans="1:3">
      <c r="B65" s="292" t="s">
        <v>679</v>
      </c>
      <c r="C65" s="293" t="str">
        <f>_xll.BDP(B65&amp;" Corp","security des")</f>
        <v>BTPS 2 1/4 09/01/36</v>
      </c>
    </row>
    <row r="66" spans="1:3">
      <c r="A66" s="359" t="s">
        <v>757</v>
      </c>
      <c r="B66" s="292" t="s">
        <v>536</v>
      </c>
      <c r="C66" s="293" t="str">
        <f>_xll.BDP(B66&amp;" Corp","security des")</f>
        <v>BTPS 4 02/01/37</v>
      </c>
    </row>
    <row r="67" spans="1:3">
      <c r="B67" s="292" t="s">
        <v>537</v>
      </c>
      <c r="C67" s="293" t="str">
        <f>_xll.BDP(B67&amp;" Corp","security des")</f>
        <v>BTPS 5 08/01/39</v>
      </c>
    </row>
    <row r="68" spans="1:3">
      <c r="B68" s="292" t="s">
        <v>538</v>
      </c>
      <c r="C68" s="293" t="str">
        <f>_xll.BDP(B68&amp;" Corp","security des")</f>
        <v>BTPS 5 09/01/40</v>
      </c>
    </row>
    <row r="69" spans="1:3">
      <c r="B69" s="292" t="s">
        <v>539</v>
      </c>
      <c r="C69" s="293" t="str">
        <f>_xll.BDP(B69&amp;" Corp","security des")</f>
        <v>BTPS 4 3/4 09/01/44</v>
      </c>
    </row>
    <row r="70" spans="1:3">
      <c r="B70" s="292" t="s">
        <v>410</v>
      </c>
      <c r="C70" s="293" t="str">
        <f>_xll.BDP(B70&amp;" Corp","security des")</f>
        <v>BTPS 3 1/4 09/01/46</v>
      </c>
    </row>
    <row r="71" spans="1:3">
      <c r="B71" s="362" t="s">
        <v>609</v>
      </c>
      <c r="C71" s="361" t="str">
        <f>_xll.BDP(B71&amp;"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T66"/>
  <sheetViews>
    <sheetView workbookViewId="0">
      <selection activeCell="F22" sqref="F22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  <col min="15" max="15" width="12" customWidth="1"/>
  </cols>
  <sheetData>
    <row r="1" spans="1:20" ht="13.5" thickBot="1"/>
    <row r="2" spans="1:20" ht="16.5" thickBot="1">
      <c r="A2" s="176"/>
      <c r="B2" s="1013" t="s">
        <v>174</v>
      </c>
      <c r="C2" s="1013"/>
      <c r="D2" s="199"/>
      <c r="F2" s="204" t="s">
        <v>173</v>
      </c>
      <c r="G2" s="203" t="s">
        <v>172</v>
      </c>
      <c r="H2" s="203" t="s">
        <v>171</v>
      </c>
      <c r="I2" s="203" t="s">
        <v>170</v>
      </c>
      <c r="J2" s="203" t="s">
        <v>169</v>
      </c>
      <c r="K2" s="202" t="s">
        <v>168</v>
      </c>
      <c r="L2" s="201" t="s">
        <v>167</v>
      </c>
      <c r="N2" s="160"/>
      <c r="O2" s="160"/>
    </row>
    <row r="3" spans="1:20">
      <c r="A3" s="168"/>
      <c r="B3" s="167"/>
      <c r="C3" s="167"/>
      <c r="D3" s="166"/>
      <c r="F3" s="176"/>
      <c r="G3" s="200"/>
      <c r="H3" s="200"/>
      <c r="I3" s="200"/>
      <c r="J3" s="200"/>
      <c r="K3" s="200"/>
      <c r="L3" s="199"/>
    </row>
    <row r="4" spans="1:20">
      <c r="A4" s="168"/>
      <c r="B4" s="163" t="s">
        <v>163</v>
      </c>
      <c r="C4" s="163" t="s">
        <v>162</v>
      </c>
      <c r="D4" s="166"/>
      <c r="F4" s="198" t="s">
        <v>1593</v>
      </c>
      <c r="G4" s="196">
        <f>2250*0.1</f>
        <v>225</v>
      </c>
      <c r="H4" s="195">
        <v>9</v>
      </c>
      <c r="I4" s="195">
        <f>G17</f>
        <v>247</v>
      </c>
      <c r="J4" s="194">
        <f>+H4+I4</f>
        <v>256</v>
      </c>
      <c r="K4" s="195">
        <v>0</v>
      </c>
      <c r="L4" s="193">
        <f>G4-H4-I4+K4</f>
        <v>-31</v>
      </c>
      <c r="M4" s="722"/>
    </row>
    <row r="5" spans="1:20">
      <c r="A5" s="168"/>
      <c r="B5" s="167"/>
      <c r="C5" s="167"/>
      <c r="D5" s="166"/>
      <c r="F5" s="269" t="s">
        <v>568</v>
      </c>
      <c r="G5" s="197"/>
      <c r="H5" s="196"/>
      <c r="I5" s="196"/>
      <c r="J5" s="196"/>
      <c r="K5" s="167"/>
      <c r="L5" s="193"/>
      <c r="N5" s="286">
        <f>+L4+L6</f>
        <v>-31</v>
      </c>
    </row>
    <row r="6" spans="1:20" ht="14.25">
      <c r="A6" s="168"/>
      <c r="B6" s="174">
        <v>300</v>
      </c>
      <c r="C6" s="173">
        <v>8.0000000000000002E-3</v>
      </c>
      <c r="D6" s="166"/>
      <c r="F6" s="334" t="s">
        <v>1484</v>
      </c>
      <c r="G6" s="196">
        <f>0*0.054</f>
        <v>0</v>
      </c>
      <c r="H6" s="195">
        <v>0</v>
      </c>
      <c r="I6" s="195">
        <f>H17</f>
        <v>0</v>
      </c>
      <c r="J6" s="194">
        <f>+H6+I6</f>
        <v>0</v>
      </c>
      <c r="K6" s="163">
        <v>0</v>
      </c>
      <c r="L6" s="193">
        <f>G6-H6-I6+K6</f>
        <v>0</v>
      </c>
    </row>
    <row r="7" spans="1:20" ht="15" thickBot="1">
      <c r="A7" s="168"/>
      <c r="B7" s="174">
        <v>100</v>
      </c>
      <c r="C7" s="173">
        <v>1.2999999999999999E-2</v>
      </c>
      <c r="D7" s="169">
        <f>(C7-C6)*100</f>
        <v>0.49999999999999994</v>
      </c>
      <c r="F7" s="192"/>
      <c r="G7" s="191"/>
      <c r="H7" s="190"/>
      <c r="I7" s="190"/>
      <c r="J7" s="190"/>
      <c r="K7" s="178"/>
      <c r="L7" s="189"/>
    </row>
    <row r="8" spans="1:20" ht="14.25">
      <c r="A8" s="168"/>
      <c r="B8" s="174">
        <v>250</v>
      </c>
      <c r="C8" s="173">
        <v>1.7999999999999999E-2</v>
      </c>
      <c r="D8" s="169">
        <f>(C8-C7)*100</f>
        <v>0.49999999999999994</v>
      </c>
    </row>
    <row r="9" spans="1:20" ht="14.25">
      <c r="A9" s="168"/>
      <c r="B9" s="171">
        <v>0</v>
      </c>
      <c r="C9" s="172">
        <v>1.095</v>
      </c>
      <c r="D9" s="169">
        <f>(C9-C8)*100</f>
        <v>107.69999999999999</v>
      </c>
      <c r="G9" s="302"/>
      <c r="H9" s="302"/>
      <c r="J9" s="272" t="s">
        <v>569</v>
      </c>
      <c r="K9" s="188">
        <v>7.73</v>
      </c>
      <c r="L9" s="187">
        <f>K9</f>
        <v>7.73</v>
      </c>
      <c r="M9" s="38"/>
    </row>
    <row r="10" spans="1:20" ht="14.25">
      <c r="B10" s="171">
        <v>0</v>
      </c>
      <c r="C10" s="170">
        <v>1.0740000000000001</v>
      </c>
      <c r="D10" s="169">
        <f>(C10-C9)*100</f>
        <v>-2.0999999999999908</v>
      </c>
      <c r="F10" s="210"/>
      <c r="G10" s="270" t="s">
        <v>744</v>
      </c>
      <c r="H10" s="270" t="s">
        <v>1485</v>
      </c>
      <c r="J10" s="186" t="s">
        <v>166</v>
      </c>
      <c r="K10" s="185">
        <v>0</v>
      </c>
      <c r="L10" s="239">
        <f>L4</f>
        <v>-31</v>
      </c>
    </row>
    <row r="11" spans="1:20">
      <c r="A11" s="168"/>
      <c r="B11" s="167"/>
      <c r="C11" s="167"/>
      <c r="D11" s="166"/>
      <c r="F11" s="240"/>
      <c r="G11" s="240">
        <v>0</v>
      </c>
      <c r="H11" s="240">
        <v>0</v>
      </c>
      <c r="J11" s="184" t="s">
        <v>165</v>
      </c>
      <c r="K11" s="183">
        <f>+-(K10/K9)*10</f>
        <v>0</v>
      </c>
      <c r="L11" s="311">
        <f>-(L10*L9)/10</f>
        <v>23.963000000000001</v>
      </c>
    </row>
    <row r="12" spans="1:20" ht="15.75" thickBot="1">
      <c r="A12" s="164" t="s">
        <v>161</v>
      </c>
      <c r="B12" s="163">
        <f>SUM(B6:B10)</f>
        <v>650</v>
      </c>
      <c r="C12" s="162" t="s">
        <v>160</v>
      </c>
      <c r="D12" s="182">
        <f>(B6*C6+B7*C7+B8*C8+B9*C9+B10*C10)/B12</f>
        <v>1.2615384615384615E-2</v>
      </c>
      <c r="E12" s="312">
        <v>8.5</v>
      </c>
      <c r="F12" s="355" t="s">
        <v>1574</v>
      </c>
      <c r="G12" s="356">
        <v>62</v>
      </c>
      <c r="H12" s="356">
        <v>0</v>
      </c>
    </row>
    <row r="13" spans="1:20" ht="13.5" thickBot="1">
      <c r="E13" s="312">
        <v>0</v>
      </c>
      <c r="F13" s="285" t="s">
        <v>1594</v>
      </c>
      <c r="G13" s="336">
        <v>10</v>
      </c>
      <c r="H13" s="336">
        <v>0</v>
      </c>
      <c r="I13" s="313"/>
      <c r="J13" s="296" t="s">
        <v>378</v>
      </c>
      <c r="K13" s="297">
        <f>+L10+K11</f>
        <v>-31</v>
      </c>
      <c r="M13" s="273" t="s">
        <v>570</v>
      </c>
      <c r="N13" s="271">
        <f>L11+L17</f>
        <v>23.963000000000001</v>
      </c>
    </row>
    <row r="14" spans="1:20">
      <c r="E14" s="312">
        <v>0</v>
      </c>
      <c r="F14" s="347" t="s">
        <v>1595</v>
      </c>
      <c r="G14" s="270">
        <v>175</v>
      </c>
      <c r="H14" s="357">
        <v>0</v>
      </c>
      <c r="I14" s="175"/>
      <c r="L14" s="181"/>
    </row>
    <row r="15" spans="1:20">
      <c r="A15" s="180"/>
      <c r="B15" s="179"/>
      <c r="C15" s="179"/>
      <c r="D15" s="179"/>
      <c r="F15" s="240" t="s">
        <v>1590</v>
      </c>
      <c r="G15" s="270">
        <v>0</v>
      </c>
      <c r="H15" s="240"/>
      <c r="I15" s="165"/>
      <c r="J15" s="272" t="s">
        <v>716</v>
      </c>
      <c r="K15" s="188">
        <v>8.67</v>
      </c>
      <c r="L15" s="187">
        <f>K15</f>
        <v>8.67</v>
      </c>
      <c r="M15" s="38"/>
      <c r="T15" s="286"/>
    </row>
    <row r="16" spans="1:20" ht="13.5" thickBot="1">
      <c r="A16" s="168"/>
      <c r="B16" s="167"/>
      <c r="C16" s="167"/>
      <c r="D16" s="178"/>
      <c r="F16" s="207" t="s">
        <v>1504</v>
      </c>
      <c r="G16" s="270">
        <v>0</v>
      </c>
      <c r="I16" s="259"/>
      <c r="J16" s="186" t="s">
        <v>166</v>
      </c>
      <c r="K16" s="185">
        <v>0</v>
      </c>
      <c r="L16" s="239">
        <f>L6</f>
        <v>0</v>
      </c>
      <c r="M16" s="159"/>
    </row>
    <row r="17" spans="1:15" ht="15.75">
      <c r="A17" s="176"/>
      <c r="B17" s="1013" t="s">
        <v>164</v>
      </c>
      <c r="C17" s="1013"/>
      <c r="D17" s="166"/>
      <c r="F17" s="240" t="s">
        <v>562</v>
      </c>
      <c r="G17" s="250">
        <f>SUM(G11:G16)</f>
        <v>247</v>
      </c>
      <c r="H17" s="250">
        <f>SUM(H11:H14)</f>
        <v>0</v>
      </c>
      <c r="I17" s="241"/>
      <c r="J17" s="184" t="s">
        <v>165</v>
      </c>
      <c r="K17" s="183">
        <f>+-(K16/K15)*10</f>
        <v>0</v>
      </c>
      <c r="L17" s="183">
        <f>-(L16*L15)/10</f>
        <v>0</v>
      </c>
      <c r="M17" s="159"/>
    </row>
    <row r="18" spans="1:15">
      <c r="A18" s="168"/>
      <c r="B18" s="167"/>
      <c r="C18" s="167"/>
      <c r="D18" s="166"/>
      <c r="I18" s="241"/>
      <c r="J18" s="241"/>
      <c r="K18" s="241"/>
      <c r="L18" s="241"/>
      <c r="M18" s="159"/>
    </row>
    <row r="19" spans="1:15">
      <c r="A19" s="168"/>
      <c r="B19" s="163" t="s">
        <v>163</v>
      </c>
      <c r="C19" s="163" t="s">
        <v>162</v>
      </c>
      <c r="D19" s="166"/>
      <c r="I19" s="241"/>
      <c r="J19" s="208" t="s">
        <v>378</v>
      </c>
      <c r="K19" s="177">
        <f>+L16+K17</f>
        <v>0</v>
      </c>
      <c r="L19" s="241"/>
      <c r="M19" s="159"/>
    </row>
    <row r="20" spans="1:15">
      <c r="A20" s="168"/>
      <c r="B20" s="167"/>
      <c r="C20" s="167"/>
      <c r="D20" s="166"/>
      <c r="I20" s="241"/>
      <c r="J20" s="241"/>
      <c r="K20" s="241"/>
      <c r="L20" s="241"/>
      <c r="M20" s="159"/>
    </row>
    <row r="21" spans="1:15" ht="15" thickBot="1">
      <c r="A21" s="168"/>
      <c r="B21" s="174">
        <v>150</v>
      </c>
      <c r="C21" s="173">
        <v>1.08</v>
      </c>
      <c r="D21" s="166"/>
      <c r="I21" s="241" t="s">
        <v>713</v>
      </c>
      <c r="J21" s="259">
        <v>0.05</v>
      </c>
      <c r="K21" s="241"/>
      <c r="L21" s="240"/>
      <c r="M21" s="159"/>
    </row>
    <row r="22" spans="1:15" ht="15" thickBot="1">
      <c r="A22" s="168"/>
      <c r="B22" s="174">
        <v>150</v>
      </c>
      <c r="C22" s="173">
        <v>1.0900000000000001</v>
      </c>
      <c r="D22" s="169">
        <f>(C22-C21)*100</f>
        <v>1.0000000000000009</v>
      </c>
      <c r="F22" s="240"/>
      <c r="G22" s="195"/>
      <c r="H22" s="159"/>
      <c r="I22" s="314"/>
      <c r="J22" s="338" t="s">
        <v>714</v>
      </c>
      <c r="K22" s="339" t="s">
        <v>715</v>
      </c>
      <c r="L22" s="340" t="s">
        <v>707</v>
      </c>
      <c r="M22" s="328" t="s">
        <v>710</v>
      </c>
    </row>
    <row r="23" spans="1:15" ht="14.25">
      <c r="A23" s="168"/>
      <c r="B23" s="174">
        <v>200</v>
      </c>
      <c r="C23" s="173">
        <v>1.1000000000000001</v>
      </c>
      <c r="D23" s="169">
        <f>(C23-C22)*100</f>
        <v>1.0000000000000009</v>
      </c>
      <c r="F23" s="240"/>
      <c r="G23" s="195"/>
      <c r="H23" s="159"/>
      <c r="I23" s="315" t="s">
        <v>712</v>
      </c>
      <c r="J23" s="316">
        <v>4000</v>
      </c>
      <c r="K23" s="317">
        <f>(J23*0.25)+(J23*J21)</f>
        <v>1200</v>
      </c>
      <c r="L23" s="341">
        <f>((J23*0.25)*0.054)+((J23*J21)*0.1208)</f>
        <v>78.16</v>
      </c>
      <c r="M23" s="343">
        <f>(L23)*(L9/9.95)*10</f>
        <v>607.21286432160809</v>
      </c>
    </row>
    <row r="24" spans="1:15" ht="14.25">
      <c r="A24" s="168"/>
      <c r="B24" s="171">
        <v>200</v>
      </c>
      <c r="C24" s="172">
        <v>1.1200000000000001</v>
      </c>
      <c r="D24" s="169">
        <f>(C24-C23)*100</f>
        <v>2.0000000000000018</v>
      </c>
      <c r="F24" s="240"/>
      <c r="G24" s="195"/>
      <c r="I24" s="318"/>
      <c r="J24" s="319"/>
      <c r="K24" s="320"/>
      <c r="L24" s="324"/>
      <c r="M24" s="344"/>
    </row>
    <row r="25" spans="1:15" ht="14.25">
      <c r="B25" s="171">
        <v>0</v>
      </c>
      <c r="C25" s="170">
        <v>1.5</v>
      </c>
      <c r="D25" s="169">
        <f>(C25-C24)*100</f>
        <v>37.999999999999986</v>
      </c>
      <c r="F25" s="240"/>
      <c r="G25" s="928"/>
      <c r="H25" s="286"/>
      <c r="I25" s="321" t="s">
        <v>708</v>
      </c>
      <c r="J25" s="322">
        <v>0</v>
      </c>
      <c r="K25" s="329">
        <f>J25*0.15</f>
        <v>0</v>
      </c>
      <c r="L25" s="337">
        <f>((J25*0.25)*0.053)+((J25*J23)*0.1208)</f>
        <v>0</v>
      </c>
      <c r="M25" s="345">
        <f>(L25)*(L11/9.95)*10</f>
        <v>0</v>
      </c>
    </row>
    <row r="26" spans="1:15">
      <c r="A26" s="168"/>
      <c r="B26" s="167"/>
      <c r="C26" s="167"/>
      <c r="D26" s="166"/>
      <c r="F26" s="240"/>
      <c r="G26" s="195"/>
      <c r="I26" s="318"/>
      <c r="J26" s="323"/>
      <c r="K26" s="324"/>
      <c r="L26" s="324"/>
      <c r="M26" s="344"/>
    </row>
    <row r="27" spans="1:15" ht="15.75" thickBot="1">
      <c r="A27" s="164" t="s">
        <v>161</v>
      </c>
      <c r="B27" s="163">
        <f>SUM(B21:B25)</f>
        <v>700</v>
      </c>
      <c r="C27" s="162" t="s">
        <v>160</v>
      </c>
      <c r="D27" s="161">
        <f>(B21*C21+B22*C22+B23*C23+B24*C24+B25*C25)/B27</f>
        <v>1.0992857142857142</v>
      </c>
      <c r="F27" s="240"/>
      <c r="G27" s="195"/>
      <c r="I27" s="325" t="s">
        <v>709</v>
      </c>
      <c r="J27" s="326">
        <v>0</v>
      </c>
      <c r="K27" s="327">
        <f>J27*0.15</f>
        <v>0</v>
      </c>
      <c r="L27" s="342">
        <f>((J27*0.25)*0.053)+((J27*J25)*0.1208)</f>
        <v>0</v>
      </c>
      <c r="M27" s="346">
        <f>(L27)*(L13/9.95)*10</f>
        <v>0</v>
      </c>
    </row>
    <row r="28" spans="1:15">
      <c r="F28" s="240"/>
      <c r="G28" s="195"/>
      <c r="M28" s="335">
        <f>SUM(M23:M27)</f>
        <v>607.21286432160809</v>
      </c>
    </row>
    <row r="29" spans="1:15">
      <c r="F29" s="240"/>
      <c r="G29" s="932"/>
      <c r="I29" s="207" t="s">
        <v>1884</v>
      </c>
      <c r="J29" s="727">
        <v>12.5</v>
      </c>
      <c r="O29" s="208"/>
    </row>
    <row r="30" spans="1:15">
      <c r="F30" s="240"/>
      <c r="G30" s="195"/>
      <c r="I30" s="207" t="s">
        <v>1581</v>
      </c>
      <c r="J30" s="727">
        <v>0</v>
      </c>
      <c r="L30" s="286"/>
      <c r="M30" s="930"/>
    </row>
    <row r="31" spans="1:15">
      <c r="F31" s="240"/>
      <c r="G31" s="195"/>
      <c r="I31" s="386" t="s">
        <v>1591</v>
      </c>
      <c r="J31" s="727">
        <v>-21</v>
      </c>
      <c r="K31" s="929"/>
      <c r="L31" s="386"/>
      <c r="M31" s="370"/>
      <c r="O31" s="290"/>
    </row>
    <row r="32" spans="1:15">
      <c r="F32" s="240"/>
      <c r="I32" s="726" t="s">
        <v>1885</v>
      </c>
      <c r="J32" s="727">
        <v>1</v>
      </c>
      <c r="K32" s="370"/>
      <c r="L32" s="370"/>
      <c r="M32" s="290"/>
      <c r="O32" s="290"/>
    </row>
    <row r="33" spans="6:15">
      <c r="F33" s="240"/>
      <c r="I33" s="243" t="s">
        <v>1886</v>
      </c>
      <c r="J33" s="727">
        <v>3</v>
      </c>
      <c r="K33" s="386"/>
      <c r="L33" s="386"/>
      <c r="M33" s="290"/>
      <c r="O33" s="290"/>
    </row>
    <row r="34" spans="6:15">
      <c r="F34" s="240"/>
      <c r="O34" s="290"/>
    </row>
    <row r="35" spans="6:15">
      <c r="I35" s="716"/>
      <c r="J35" s="716"/>
      <c r="K35" s="370"/>
      <c r="L35" s="300"/>
      <c r="M35" s="286"/>
      <c r="N35" s="914"/>
    </row>
    <row r="36" spans="6:15">
      <c r="I36" s="721" t="s">
        <v>1511</v>
      </c>
      <c r="J36" s="243" t="s">
        <v>1588</v>
      </c>
      <c r="K36" s="207" t="s">
        <v>1589</v>
      </c>
      <c r="L36" s="300"/>
      <c r="M36" s="290"/>
    </row>
    <row r="37" spans="6:15">
      <c r="K37" s="386"/>
      <c r="L37" s="370"/>
      <c r="M37" s="914"/>
      <c r="N37" s="914"/>
    </row>
    <row r="39" spans="6:15">
      <c r="I39" s="159"/>
    </row>
    <row r="40" spans="6:15">
      <c r="L40" s="241"/>
    </row>
    <row r="41" spans="6:15">
      <c r="H41" s="210">
        <v>101.248</v>
      </c>
      <c r="I41" s="275">
        <f>101.248-99.672</f>
        <v>1.5760000000000076</v>
      </c>
      <c r="J41" s="259">
        <f>28.5*I41*10</f>
        <v>449.16000000000219</v>
      </c>
      <c r="K41" s="283">
        <v>28.5</v>
      </c>
      <c r="L41" s="282" t="s">
        <v>592</v>
      </c>
      <c r="M41" s="284" t="s">
        <v>595</v>
      </c>
    </row>
    <row r="42" spans="6:15">
      <c r="H42" s="210">
        <v>100.57</v>
      </c>
      <c r="I42" s="240">
        <f>100.57-99.672</f>
        <v>0.89799999999999613</v>
      </c>
      <c r="J42" s="259">
        <f>7*I42*10</f>
        <v>62.859999999999729</v>
      </c>
      <c r="K42" s="278">
        <v>7</v>
      </c>
      <c r="L42" s="241" t="s">
        <v>593</v>
      </c>
      <c r="M42" s="159"/>
    </row>
    <row r="43" spans="6:15">
      <c r="H43" s="210">
        <v>100.48</v>
      </c>
      <c r="I43" s="240">
        <f>100.48-99.672</f>
        <v>0.80800000000000693</v>
      </c>
      <c r="J43" s="259">
        <f>10*I43*10</f>
        <v>80.800000000000693</v>
      </c>
      <c r="K43" s="278">
        <v>10</v>
      </c>
      <c r="L43" s="241" t="s">
        <v>592</v>
      </c>
      <c r="M43" s="280">
        <f>+K42+K43+K44+K46</f>
        <v>33.5</v>
      </c>
      <c r="N43" s="208" t="s">
        <v>594</v>
      </c>
    </row>
    <row r="44" spans="6:15">
      <c r="H44" s="210">
        <v>101.05</v>
      </c>
      <c r="I44" s="274">
        <f>101.05-99.672</f>
        <v>1.3780000000000001</v>
      </c>
      <c r="J44" s="259">
        <f>5*I44*10</f>
        <v>68.900000000000006</v>
      </c>
      <c r="K44" s="277">
        <v>6.5</v>
      </c>
      <c r="L44" s="241" t="s">
        <v>591</v>
      </c>
      <c r="M44" s="159"/>
    </row>
    <row r="45" spans="6:15">
      <c r="H45" s="210">
        <v>100.97</v>
      </c>
      <c r="I45" s="165">
        <f>100.97-99.672</f>
        <v>1.2980000000000018</v>
      </c>
      <c r="J45" s="276">
        <f>8*I45*10</f>
        <v>103.84000000000015</v>
      </c>
      <c r="K45" s="281">
        <v>8</v>
      </c>
      <c r="L45" s="282" t="s">
        <v>590</v>
      </c>
      <c r="M45" s="284" t="s">
        <v>595</v>
      </c>
    </row>
    <row r="46" spans="6:15">
      <c r="H46" s="276">
        <v>100.37</v>
      </c>
      <c r="I46" s="165">
        <f>100.37-99.672</f>
        <v>0.6980000000000075</v>
      </c>
      <c r="J46" s="276">
        <f>10*I46*10</f>
        <v>69.80000000000075</v>
      </c>
      <c r="K46" s="279">
        <v>10</v>
      </c>
      <c r="L46" s="241" t="s">
        <v>589</v>
      </c>
      <c r="M46" s="159"/>
    </row>
    <row r="47" spans="6:15">
      <c r="H47" s="159"/>
      <c r="I47" s="159"/>
      <c r="J47" s="159"/>
      <c r="K47" s="159"/>
      <c r="L47" s="159"/>
      <c r="M47" s="159"/>
    </row>
    <row r="48" spans="6:15">
      <c r="H48" s="159"/>
      <c r="I48" s="159"/>
      <c r="J48" s="241">
        <f>SUM(J41:J46)</f>
        <v>835.36000000000354</v>
      </c>
      <c r="K48" s="241">
        <f>SUM(K41:K46)</f>
        <v>70</v>
      </c>
      <c r="L48" s="159"/>
      <c r="M48" s="159"/>
    </row>
    <row r="49" spans="8:13">
      <c r="H49" s="159"/>
      <c r="I49" s="159"/>
      <c r="J49" s="159"/>
      <c r="K49" s="159"/>
      <c r="L49" s="159"/>
      <c r="M49" s="159"/>
    </row>
    <row r="50" spans="8:13">
      <c r="H50" s="159"/>
      <c r="I50" s="276">
        <v>27.6</v>
      </c>
      <c r="J50" s="159"/>
      <c r="K50" s="159"/>
      <c r="L50" s="159"/>
      <c r="M50" s="159"/>
    </row>
    <row r="51" spans="8:13">
      <c r="H51" s="159"/>
      <c r="I51" s="276">
        <v>27.6</v>
      </c>
      <c r="J51" s="159"/>
      <c r="K51" s="159"/>
      <c r="L51" s="159"/>
      <c r="M51" s="159"/>
    </row>
    <row r="52" spans="8:13">
      <c r="H52" s="159"/>
      <c r="I52" s="276">
        <v>22.8</v>
      </c>
      <c r="J52" s="159"/>
      <c r="K52" s="159"/>
      <c r="L52" s="159"/>
      <c r="M52" s="159"/>
    </row>
    <row r="53" spans="8:13">
      <c r="I53" s="276">
        <v>15.8</v>
      </c>
    </row>
    <row r="54" spans="8:13">
      <c r="I54" s="276">
        <v>3.9</v>
      </c>
    </row>
    <row r="55" spans="8:13">
      <c r="I55" s="211"/>
    </row>
    <row r="56" spans="8:13">
      <c r="I56" s="211"/>
    </row>
    <row r="57" spans="8:13">
      <c r="I57" s="211"/>
    </row>
    <row r="58" spans="8:13">
      <c r="I58" s="211"/>
    </row>
    <row r="59" spans="8:13">
      <c r="I59" s="211"/>
    </row>
    <row r="60" spans="8:13">
      <c r="I60" s="211"/>
    </row>
    <row r="61" spans="8:13">
      <c r="I61" s="211"/>
    </row>
    <row r="62" spans="8:13">
      <c r="I62" s="211"/>
    </row>
    <row r="63" spans="8:13">
      <c r="I63" s="211"/>
    </row>
    <row r="64" spans="8:13">
      <c r="I64" s="211"/>
    </row>
    <row r="65" spans="9:9">
      <c r="I65" s="211"/>
    </row>
    <row r="66" spans="9:9">
      <c r="I66" s="211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opLeftCell="A7" zoomScaleNormal="100" workbookViewId="0">
      <selection activeCell="H10" sqref="H10:I10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750" customWidth="1"/>
    <col min="45" max="45" width="4.7109375" style="750" customWidth="1"/>
    <col min="46" max="46" width="6.7109375" style="750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43313</v>
      </c>
      <c r="B1" s="142">
        <f>Bonds!$G$12</f>
        <v>43388</v>
      </c>
      <c r="C1" s="142">
        <f>Bonds!$G$13</f>
        <v>43435</v>
      </c>
      <c r="D1" s="142">
        <f>Bonds!$G$14</f>
        <v>43462</v>
      </c>
      <c r="E1" s="142">
        <f>Bonds!$G$15</f>
        <v>43497</v>
      </c>
      <c r="F1" s="142">
        <f>Bonds!$G$16</f>
        <v>43525</v>
      </c>
      <c r="G1" s="142">
        <f>Bonds!$G$17</f>
        <v>43570</v>
      </c>
      <c r="H1" s="142">
        <f>Bonds!$G$18</f>
        <v>43586</v>
      </c>
      <c r="I1" s="142">
        <f>Bonds!$G$19</f>
        <v>43615</v>
      </c>
      <c r="J1" s="142">
        <f>Bonds!$G$20</f>
        <v>43678</v>
      </c>
      <c r="K1" s="142">
        <f>Bonds!$G$21</f>
        <v>43709</v>
      </c>
      <c r="L1" s="142">
        <f>Bonds!$G$22</f>
        <v>43753</v>
      </c>
      <c r="M1" s="142">
        <f>Bonds!$G$23</f>
        <v>43768</v>
      </c>
      <c r="N1" s="142">
        <f>Bonds!$G$24</f>
        <v>43800</v>
      </c>
      <c r="O1" s="142">
        <f>Bonds!$G$25</f>
        <v>43862</v>
      </c>
      <c r="P1" s="751">
        <f>Bonds!$G$26</f>
        <v>43891</v>
      </c>
      <c r="Q1" s="751">
        <f>Bonds!$G$27</f>
        <v>43920</v>
      </c>
      <c r="R1" s="751">
        <f>Bonds!$G$28</f>
        <v>43952</v>
      </c>
      <c r="S1" s="751">
        <f>Bonds!$G$29</f>
        <v>43997</v>
      </c>
      <c r="T1" s="751">
        <f>Bonds!$G$30</f>
        <v>44075</v>
      </c>
      <c r="U1" s="751">
        <f>Bonds!$G$31</f>
        <v>44119</v>
      </c>
      <c r="V1" s="751">
        <f>Bonds!$G$32</f>
        <v>44136</v>
      </c>
      <c r="W1" s="751">
        <f>Bonds!$G$33</f>
        <v>44256</v>
      </c>
      <c r="X1" s="751">
        <f>Bonds!$G$34</f>
        <v>44301</v>
      </c>
      <c r="Y1" s="751">
        <f>Bonds!$G$35</f>
        <v>44317</v>
      </c>
      <c r="Z1" s="751">
        <f>Bonds!$G$36</f>
        <v>44348</v>
      </c>
      <c r="AA1" s="751">
        <f>Bonds!$G$37</f>
        <v>44409</v>
      </c>
      <c r="AB1" s="751">
        <f>Bonds!$G$38</f>
        <v>44440</v>
      </c>
      <c r="AC1" s="751">
        <f>Bonds!$G$39</f>
        <v>44501</v>
      </c>
      <c r="AD1" s="751">
        <f>Bonds!$G$40</f>
        <v>44545</v>
      </c>
      <c r="AE1" s="751">
        <f>Bonds!$G$41</f>
        <v>44621</v>
      </c>
      <c r="AF1" s="751">
        <f>Bonds!$G$42</f>
        <v>44652</v>
      </c>
      <c r="AG1" s="751">
        <f>Bonds!$G$43</f>
        <v>44666</v>
      </c>
      <c r="AH1" s="751">
        <f>Bonds!$G$44</f>
        <v>44774</v>
      </c>
      <c r="AI1" s="751">
        <f>Bonds!$G$45</f>
        <v>44805</v>
      </c>
      <c r="AJ1" s="751">
        <f>Bonds!$G$46</f>
        <v>44819</v>
      </c>
      <c r="AK1" s="751">
        <f>Bonds!$G$47</f>
        <v>44866</v>
      </c>
      <c r="AL1" s="751">
        <f>Bonds!$G$48</f>
        <v>44986</v>
      </c>
      <c r="AM1" s="751">
        <f>Bonds!$G$49</f>
        <v>45000</v>
      </c>
      <c r="AN1" s="751">
        <f>Bonds!$G$50</f>
        <v>45047</v>
      </c>
      <c r="AO1" s="751">
        <f>Bonds!$G$51</f>
        <v>45139</v>
      </c>
      <c r="AP1" s="751">
        <f>Bonds!$G$52</f>
        <v>45214</v>
      </c>
      <c r="AQ1" s="751">
        <f>Bonds!$G$53</f>
        <v>45231</v>
      </c>
      <c r="AR1" s="751">
        <f>Bonds!$G$54</f>
        <v>45352</v>
      </c>
      <c r="AS1" s="142">
        <f>Bonds!$G$55</f>
        <v>45427</v>
      </c>
      <c r="AT1" s="142">
        <f>Bonds!$G$56</f>
        <v>45536</v>
      </c>
      <c r="AU1" s="142">
        <f>Bonds!$G$57</f>
        <v>45611</v>
      </c>
      <c r="AV1" s="142">
        <f>Bonds!$G$58</f>
        <v>45627</v>
      </c>
      <c r="AW1" s="142">
        <f>Bonds!$G$59</f>
        <v>45717</v>
      </c>
      <c r="AX1" s="142">
        <f>Bonds!$G$60</f>
        <v>45792</v>
      </c>
      <c r="AY1" s="142">
        <f>Bonds!$G$61</f>
        <v>45809</v>
      </c>
      <c r="AZ1" s="142">
        <f>Bonds!$G$62</f>
        <v>45992</v>
      </c>
      <c r="BA1" s="142">
        <f>Bonds!$G$63</f>
        <v>46082</v>
      </c>
      <c r="BB1" s="142">
        <f>Bonds!$G$64</f>
        <v>46174</v>
      </c>
      <c r="BC1" s="142">
        <f>Bonds!$G$65</f>
        <v>46327</v>
      </c>
      <c r="BD1" s="142">
        <f>Bonds!$G$66</f>
        <v>46357</v>
      </c>
      <c r="BE1" s="142">
        <f>Bonds!$G$67</f>
        <v>46539</v>
      </c>
      <c r="BF1" s="142">
        <f>Bonds!$G$68</f>
        <v>46600</v>
      </c>
      <c r="BG1" s="142">
        <f>Bonds!$G$69</f>
        <v>46692</v>
      </c>
      <c r="BH1" s="142">
        <f>Bonds!$G$70</f>
        <v>46784</v>
      </c>
      <c r="BI1" s="142">
        <f>Bonds!$G$71</f>
        <v>46997</v>
      </c>
      <c r="BJ1" s="142">
        <f>Bonds!$G$72</f>
        <v>47423</v>
      </c>
      <c r="BK1" s="142">
        <f>Bonds!$G$73</f>
        <v>47543</v>
      </c>
      <c r="BL1" s="142">
        <f>Bonds!$G$74</f>
        <v>47969</v>
      </c>
      <c r="BM1" s="142">
        <f>Bonds!$G$75</f>
        <v>48274</v>
      </c>
      <c r="BN1" s="142">
        <f>Bonds!$G$76</f>
        <v>48611</v>
      </c>
      <c r="BO1" s="142">
        <f>Bonds!$G$77</f>
        <v>48823</v>
      </c>
      <c r="BP1" s="142">
        <f>Bonds!$G$78</f>
        <v>49157</v>
      </c>
      <c r="BQ1" s="142">
        <f>Bonds!$G$79</f>
        <v>49919</v>
      </c>
      <c r="BR1" s="142">
        <f>Bonds!$G$80</f>
        <v>50072</v>
      </c>
      <c r="BS1" s="142">
        <f>Bonds!$G$81</f>
        <v>50649</v>
      </c>
      <c r="BT1" s="142">
        <f>Bonds!$G$82</f>
        <v>50983</v>
      </c>
      <c r="BU1" s="142">
        <f>Bonds!$G$83</f>
        <v>51380</v>
      </c>
      <c r="BV1" s="142">
        <f>Bonds!$G$84</f>
        <v>52841</v>
      </c>
      <c r="BW1" s="142">
        <f>Bonds!$G$85</f>
        <v>53571</v>
      </c>
      <c r="BX1" s="142">
        <f>Bonds!$G$86</f>
        <v>53752</v>
      </c>
      <c r="BY1" s="142">
        <f>Bonds!$G$87</f>
        <v>54118</v>
      </c>
      <c r="BZ1" s="142">
        <f>Bonds!$G$88</f>
        <v>61057</v>
      </c>
      <c r="CA1" s="142">
        <f>Bonds!$G$89</f>
        <v>43311</v>
      </c>
      <c r="CB1" s="142">
        <f>Bonds!$G$90</f>
        <v>43404</v>
      </c>
      <c r="CC1" s="142">
        <f>Bonds!$G$91</f>
        <v>43496</v>
      </c>
      <c r="CD1" s="142">
        <f>Bonds!$G$92</f>
        <v>43585</v>
      </c>
      <c r="CE1" s="142">
        <f>Bonds!$G$93</f>
        <v>43676</v>
      </c>
      <c r="CF1" s="142">
        <f>Bonds!$G$94</f>
        <v>43769</v>
      </c>
      <c r="CG1" s="142">
        <f>Bonds!$G$95</f>
        <v>43861</v>
      </c>
      <c r="CH1" s="142">
        <f>Bonds!$G$96</f>
        <v>43951</v>
      </c>
      <c r="CI1" s="142">
        <f>Bonds!$G$97</f>
        <v>44042</v>
      </c>
      <c r="CJ1" s="142">
        <f>Bonds!$G$98</f>
        <v>44135</v>
      </c>
      <c r="CK1" s="142">
        <f>Bonds!$G$99</f>
        <v>44227</v>
      </c>
      <c r="CL1" s="142">
        <f>Bonds!$G$100</f>
        <v>44316</v>
      </c>
      <c r="CM1" s="142">
        <f>Bonds!$G$101</f>
        <v>44407</v>
      </c>
      <c r="CN1" s="142">
        <f>Bonds!$G$102</f>
        <v>44592</v>
      </c>
      <c r="CO1" s="142">
        <f>Bonds!$G$103</f>
        <v>44681</v>
      </c>
      <c r="CP1" s="142">
        <f>Bonds!$G$104</f>
        <v>44865</v>
      </c>
      <c r="CQ1" s="142">
        <f>Bonds!$G$105</f>
        <v>44957</v>
      </c>
      <c r="CR1" s="142">
        <f>Bonds!$G$106</f>
        <v>45230</v>
      </c>
      <c r="CS1" s="142">
        <f>Bonds!$G$107</f>
        <v>45322</v>
      </c>
      <c r="CT1" s="142">
        <f>Bonds!$G$108</f>
        <v>45412</v>
      </c>
      <c r="CU1" s="142">
        <f>Bonds!$G$109</f>
        <v>45596</v>
      </c>
      <c r="CV1" s="142">
        <f>Bonds!$G$110</f>
        <v>45777</v>
      </c>
      <c r="CW1" s="142">
        <f>Bonds!$G$111</f>
        <v>45868</v>
      </c>
      <c r="CX1" s="142">
        <f>Bonds!$G$112</f>
        <v>45961</v>
      </c>
      <c r="CY1" s="142">
        <f>Bonds!$G$113</f>
        <v>46142</v>
      </c>
      <c r="CZ1" s="142">
        <f>Bonds!$G$114</f>
        <v>46233</v>
      </c>
      <c r="DA1" s="142">
        <f>Bonds!$G$115</f>
        <v>46326</v>
      </c>
      <c r="DB1" s="142">
        <f>Bonds!$G$116</f>
        <v>46507</v>
      </c>
      <c r="DC1" s="142">
        <f>Bonds!$G$117</f>
        <v>46691</v>
      </c>
      <c r="DD1" s="142">
        <f>Bonds!$G$118</f>
        <v>46873</v>
      </c>
      <c r="DE1" s="142">
        <f>Bonds!$G$119</f>
        <v>47057</v>
      </c>
      <c r="DF1" s="142">
        <f>Bonds!$G$120</f>
        <v>47149</v>
      </c>
      <c r="DG1" s="142">
        <f>Bonds!$G$121</f>
        <v>47694</v>
      </c>
      <c r="DH1" s="142">
        <f>Bonds!$G$122</f>
        <v>48425</v>
      </c>
      <c r="DI1" s="142">
        <f>Bonds!$G$123</f>
        <v>48790</v>
      </c>
      <c r="DJ1" s="142">
        <f>Bonds!$G$124</f>
        <v>50071</v>
      </c>
      <c r="DK1" s="142">
        <f>Bonds!$G$125</f>
        <v>51347</v>
      </c>
      <c r="DL1" s="142">
        <f>Bonds!$G$126</f>
        <v>51712</v>
      </c>
      <c r="DM1" s="142">
        <f>Bonds!$G$127</f>
        <v>52901</v>
      </c>
      <c r="DN1" s="142">
        <f>Bonds!$G$128</f>
        <v>53631</v>
      </c>
      <c r="DO1" s="142">
        <f>Bonds!$G$129</f>
        <v>54362</v>
      </c>
      <c r="DP1" s="142">
        <f>Bonds!$G$130</f>
        <v>60843</v>
      </c>
      <c r="DQ1" s="142">
        <f>Bonds!$G$131</f>
        <v>43266</v>
      </c>
      <c r="DR1" s="142">
        <f>Bonds!$G$132</f>
        <v>43285</v>
      </c>
      <c r="DS1" s="142">
        <f>Bonds!$G$133</f>
        <v>43357</v>
      </c>
      <c r="DT1" s="142">
        <f>Bonds!$G$134</f>
        <v>43385</v>
      </c>
      <c r="DU1" s="142">
        <f>Bonds!$G$135</f>
        <v>43448</v>
      </c>
      <c r="DV1" s="142">
        <f>Bonds!$G$136</f>
        <v>43469</v>
      </c>
      <c r="DW1" s="142">
        <f>Bonds!$G$137</f>
        <v>43518</v>
      </c>
      <c r="DX1" s="142">
        <f>Bonds!$G$138</f>
        <v>43539</v>
      </c>
      <c r="DY1" s="142">
        <f>Bonds!$G$139</f>
        <v>43567</v>
      </c>
      <c r="DZ1" s="142">
        <f>Bonds!$G$140</f>
        <v>43630</v>
      </c>
      <c r="EA1" s="142">
        <f>Bonds!$G$141</f>
        <v>43650</v>
      </c>
      <c r="EB1" s="142">
        <f>Bonds!$G$142</f>
        <v>43721</v>
      </c>
      <c r="EC1" s="142">
        <f>Bonds!$G$143</f>
        <v>43749</v>
      </c>
      <c r="ED1" s="142">
        <f>Bonds!$G$144</f>
        <v>43812</v>
      </c>
      <c r="EE1" s="142">
        <f>Bonds!$G$145</f>
        <v>43834</v>
      </c>
      <c r="EF1" s="142">
        <f>Bonds!$G$146</f>
        <v>43903</v>
      </c>
      <c r="EG1" s="142">
        <f>Bonds!$G$147</f>
        <v>43938</v>
      </c>
      <c r="EH1" s="142">
        <f>Bonds!$G$148</f>
        <v>44016</v>
      </c>
      <c r="EI1" s="142">
        <f>Bonds!$G$149</f>
        <v>44078</v>
      </c>
      <c r="EJ1" s="142">
        <f>Bonds!$G$150</f>
        <v>44120</v>
      </c>
      <c r="EK1" s="142">
        <f>Bonds!$G$151</f>
        <v>44200</v>
      </c>
      <c r="EL1" s="142">
        <f>Bonds!$G$152</f>
        <v>44295</v>
      </c>
      <c r="EM1" s="142">
        <f>Bonds!$G$153</f>
        <v>44381</v>
      </c>
      <c r="EN1" s="142">
        <f>Bonds!$G$154</f>
        <v>44443</v>
      </c>
      <c r="EO1" s="142">
        <f>Bonds!$G$155</f>
        <v>44477</v>
      </c>
      <c r="EP1" s="142">
        <f>Bonds!$G$156</f>
        <v>44565</v>
      </c>
      <c r="EQ1" s="142">
        <f>Bonds!$G$157</f>
        <v>44659</v>
      </c>
      <c r="ER1" s="142">
        <f>Bonds!$G$158</f>
        <v>44746</v>
      </c>
      <c r="ES1" s="142">
        <f>Bonds!$G$159</f>
        <v>44808</v>
      </c>
      <c r="ET1" s="142">
        <f>Bonds!$G$160</f>
        <v>44841</v>
      </c>
      <c r="EU1" s="142">
        <f>Bonds!$G$161</f>
        <v>44972</v>
      </c>
      <c r="EV1" s="142">
        <f>Bonds!$G$162</f>
        <v>45030</v>
      </c>
      <c r="EW1" s="142">
        <f>Bonds!$G$163</f>
        <v>45061</v>
      </c>
      <c r="EX1" s="142">
        <f>Bonds!$G$164</f>
        <v>45153</v>
      </c>
      <c r="EY1" s="142">
        <f>Bonds!$G$165</f>
        <v>45295</v>
      </c>
      <c r="EZ1" s="142">
        <f>Bonds!$G$166</f>
        <v>45337</v>
      </c>
      <c r="FA1" s="142">
        <f>Bonds!$G$167</f>
        <v>45427</v>
      </c>
      <c r="FB1" s="142">
        <f>Bonds!$G$168</f>
        <v>45519</v>
      </c>
      <c r="FC1" s="142">
        <f>Bonds!$G$169</f>
        <v>45703</v>
      </c>
      <c r="FD1" s="142">
        <f>Bonds!$G$170</f>
        <v>45884</v>
      </c>
      <c r="FE1" s="142">
        <f>Bonds!$G$171</f>
        <v>46068</v>
      </c>
      <c r="FF1" s="142">
        <f>Bonds!$G$172</f>
        <v>46249</v>
      </c>
      <c r="FG1" s="142">
        <f>Bonds!$G$173</f>
        <v>46433</v>
      </c>
      <c r="FH1" s="142">
        <f>Bonds!$G$174</f>
        <v>46572</v>
      </c>
      <c r="FI1" s="142">
        <f>Bonds!$G$175</f>
        <v>46614</v>
      </c>
      <c r="FJ1" s="142">
        <f>Bonds!$G$176</f>
        <v>46756</v>
      </c>
      <c r="FK1" s="142">
        <f>Bonds!$G$177</f>
        <v>46798</v>
      </c>
      <c r="FL1" s="142">
        <f>Bonds!$G$178</f>
        <v>46938</v>
      </c>
      <c r="FM1" s="142">
        <f>Bonds!$G$179</f>
        <v>47487</v>
      </c>
      <c r="FN1" s="142">
        <f>Bonds!$G$180</f>
        <v>47852</v>
      </c>
      <c r="FO1" s="142">
        <f>Bonds!$G$181</f>
        <v>49129</v>
      </c>
      <c r="FP1" s="142">
        <f>Bonds!$G$182</f>
        <v>50044</v>
      </c>
      <c r="FQ1" s="142">
        <f>Bonds!$G$183</f>
        <v>50955</v>
      </c>
      <c r="FR1" s="142">
        <f>Bonds!$G$184</f>
        <v>51321</v>
      </c>
      <c r="FS1" s="142">
        <f>Bonds!$G$185</f>
        <v>52051</v>
      </c>
      <c r="FT1" s="142">
        <f>Bonds!$G$186</f>
        <v>52782</v>
      </c>
      <c r="FU1" s="142">
        <f>Bonds!$G$187</f>
        <v>53554</v>
      </c>
      <c r="FV1" s="142">
        <f>Bonds!$G$188</f>
        <v>54285</v>
      </c>
      <c r="FW1" s="142">
        <f>Bonds!$G$189</f>
        <v>43245</v>
      </c>
      <c r="FX1" s="142">
        <f>Bonds!$G$190</f>
        <v>43398</v>
      </c>
      <c r="FY1" s="142">
        <f>Bonds!$G$191</f>
        <v>43429</v>
      </c>
      <c r="FZ1" s="142">
        <f>Bonds!$G$192</f>
        <v>43521</v>
      </c>
      <c r="GA1" s="142">
        <f>Bonds!$G$193</f>
        <v>43580</v>
      </c>
      <c r="GB1" s="142">
        <f>Bonds!$G$194</f>
        <v>43610</v>
      </c>
      <c r="GC1" s="142">
        <f>Bonds!$G$195</f>
        <v>43763</v>
      </c>
      <c r="GD1" s="142">
        <f>Bonds!$G$196</f>
        <v>43763</v>
      </c>
      <c r="GE1" s="142">
        <f>Bonds!$G$197</f>
        <v>43794</v>
      </c>
      <c r="GF1" s="142">
        <f>Bonds!$G$198</f>
        <v>43886</v>
      </c>
      <c r="GG1" s="142">
        <f>Bonds!$G$199</f>
        <v>43946</v>
      </c>
      <c r="GH1" s="142">
        <f>Bonds!$G$200</f>
        <v>43976</v>
      </c>
      <c r="GI1" s="142">
        <f>Bonds!$G$201</f>
        <v>44129</v>
      </c>
      <c r="GJ1" s="142">
        <f>Bonds!$G$202</f>
        <v>44160</v>
      </c>
      <c r="GK1" s="142">
        <f>Bonds!$G$203</f>
        <v>44252</v>
      </c>
    </row>
    <row r="2" spans="1:193" s="145" customFormat="1" ht="12.75" hidden="1" customHeight="1" outlineLevel="1" thickBot="1">
      <c r="C2" s="145" t="s">
        <v>129</v>
      </c>
      <c r="D2" s="158" t="s">
        <v>132</v>
      </c>
      <c r="E2" s="158" t="s">
        <v>133</v>
      </c>
      <c r="H2" s="150" t="str">
        <f>INDEX(Bonds!$E$11:$E$144,MATCH($H$9,Bonds!$AU$11:$AU$144,0),1)</f>
        <v>IT0004889033</v>
      </c>
      <c r="I2" s="150" t="str">
        <f>INDEX(Bonds!$E$11:$E$144,MATCH($H$10,Bonds!$AU$11:$AU$144,0),1)</f>
        <v>IT0005215246</v>
      </c>
      <c r="J2" s="150" t="str">
        <f>INDEX(Bonds!$E$11:$E$144,MATCH($H$11,Bonds!$AU$11:$AU$144,0),1)</f>
        <v>IT0005215246</v>
      </c>
      <c r="K2" s="680" t="str">
        <f>VLOOKUP($H$2,Bonds!$E$11:$AU$143,20,0)</f>
        <v>IT488903=TT</v>
      </c>
      <c r="L2" s="681">
        <f>VLOOKUP($H$2,Bonds!$E$11:$AU$143,21,0)</f>
        <v>0</v>
      </c>
      <c r="M2" s="681">
        <f>VLOOKUP($H$2,Bonds!$E$11:$AU$143,22,0)</f>
        <v>0</v>
      </c>
      <c r="N2" s="681">
        <f>VLOOKUP($H$2,Bonds!$E$11:$AU$143,23,0)</f>
        <v>0</v>
      </c>
      <c r="O2" s="681">
        <f>VLOOKUP($H$2,Bonds!$E$11:$AU$143,24,0)</f>
        <v>0</v>
      </c>
      <c r="P2" s="752">
        <f>VLOOKUP($H$2,Bonds!$E$11:$AU$143,25,0)</f>
        <v>0</v>
      </c>
      <c r="Q2" s="753">
        <f>VLOOKUP($H$2,Bonds!$E$11:$AU$143,26,0)</f>
        <v>3.024770824913349E-2</v>
      </c>
      <c r="R2" s="738"/>
      <c r="S2" s="752" t="str">
        <f>VLOOKUP($I$2,Bonds!$E$11:$AU$143,20,0)</f>
        <v>IT521524=TT</v>
      </c>
      <c r="T2" s="752">
        <f>VLOOKUP($I$2,Bonds!$E$11:$AU$143,21,0)</f>
        <v>0</v>
      </c>
      <c r="U2" s="752">
        <f>VLOOKUP($H$2,Bonds!$E$11:$AU$143,22,0)</f>
        <v>0</v>
      </c>
      <c r="V2" s="752">
        <f>VLOOKUP($I$2,Bonds!$E$11:$AU$143,23,0)</f>
        <v>0</v>
      </c>
      <c r="W2" s="752">
        <f>VLOOKUP($I$2,Bonds!$E$11:$AU$143,24,0)</f>
        <v>0</v>
      </c>
      <c r="X2" s="752">
        <f>VLOOKUP($I$2,Bonds!$E$11:$AU$143,25,0)</f>
        <v>0</v>
      </c>
      <c r="Y2" s="753">
        <f>VLOOKUP($I$2,Bonds!$E$11:$AU$143,26,0)</f>
        <v>2.0916242742522868E-2</v>
      </c>
      <c r="Z2" s="738"/>
      <c r="AA2" s="752" t="str">
        <f>VLOOKUP($J$2,Bonds!$E$11:$AU$143,20,0)</f>
        <v>IT521524=TT</v>
      </c>
      <c r="AB2" s="752">
        <f>VLOOKUP($J$2,Bonds!$E$11:$AU$143,21,0)</f>
        <v>0</v>
      </c>
      <c r="AC2" s="752">
        <f>VLOOKUP($J$2,Bonds!$E$11:$AU$143,22,0)</f>
        <v>0</v>
      </c>
      <c r="AD2" s="752">
        <f>VLOOKUP($J$2,Bonds!$E$11:$AU$143,23,0)</f>
        <v>0</v>
      </c>
      <c r="AE2" s="752">
        <f>VLOOKUP($J$2,Bonds!$E$11:$AU$143,24,0)</f>
        <v>0</v>
      </c>
      <c r="AF2" s="752">
        <f>VLOOKUP($J$2,Bonds!$E$11:$AU$143,25,0)</f>
        <v>0</v>
      </c>
      <c r="AG2" s="753">
        <f>VLOOKUP($J$2,Bonds!$E$11:$AU$143,26,0)</f>
        <v>2.0916242742522868E-2</v>
      </c>
      <c r="AH2" s="738"/>
      <c r="AI2" s="738"/>
      <c r="AJ2" s="738"/>
      <c r="AK2" s="738"/>
      <c r="AL2" s="738"/>
      <c r="AM2" s="738"/>
      <c r="AN2" s="738"/>
      <c r="AO2" s="738"/>
      <c r="AP2" s="738"/>
      <c r="AQ2" s="738"/>
      <c r="AR2" s="738"/>
    </row>
    <row r="3" spans="1:193" s="154" customFormat="1" ht="12.75" hidden="1" customHeight="1" outlineLevel="1">
      <c r="A3" s="145"/>
      <c r="B3" s="145"/>
      <c r="C3" s="151" t="s">
        <v>136</v>
      </c>
      <c r="K3" s="680"/>
      <c r="L3" s="681"/>
      <c r="M3" s="681"/>
      <c r="N3" s="681"/>
      <c r="O3" s="681"/>
      <c r="P3" s="752"/>
      <c r="Q3" s="752"/>
      <c r="R3" s="752"/>
      <c r="S3" s="752"/>
      <c r="T3" s="752"/>
      <c r="U3" s="752"/>
      <c r="V3" s="752"/>
      <c r="W3" s="752"/>
      <c r="X3" s="752"/>
      <c r="Y3" s="754"/>
      <c r="Z3" s="752"/>
      <c r="AA3" s="752"/>
      <c r="AB3" s="752"/>
      <c r="AC3" s="752"/>
      <c r="AD3" s="752"/>
      <c r="AE3" s="752"/>
      <c r="AF3" s="752"/>
      <c r="AG3" s="754"/>
      <c r="AH3" s="752"/>
      <c r="AI3" s="752"/>
      <c r="AJ3" s="752"/>
      <c r="AK3" s="752"/>
      <c r="AL3" s="752"/>
      <c r="AM3" s="752"/>
      <c r="AN3" s="752"/>
      <c r="AO3" s="752"/>
      <c r="AP3" s="752"/>
      <c r="AQ3" s="752"/>
      <c r="AR3" s="752"/>
    </row>
    <row r="4" spans="1:193" s="155" customFormat="1" ht="12.75" hidden="1" customHeight="1" outlineLevel="1">
      <c r="A4" s="145"/>
      <c r="B4" s="145"/>
      <c r="C4" s="152" t="s">
        <v>137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134</v>
      </c>
    </row>
    <row r="6" spans="1:193" s="157" customFormat="1" ht="12.75" hidden="1" customHeight="1" outlineLevel="1" thickBot="1">
      <c r="A6" s="145"/>
      <c r="B6" s="145"/>
      <c r="C6" s="153" t="s">
        <v>135</v>
      </c>
    </row>
    <row r="7" spans="1:193" s="738" customFormat="1" ht="12.75" customHeight="1" collapsed="1" thickBot="1"/>
    <row r="8" spans="1:193" ht="13.5" thickBot="1">
      <c r="E8" s="739" t="s">
        <v>131</v>
      </c>
      <c r="F8" s="779" t="s">
        <v>129</v>
      </c>
      <c r="J8" s="148" t="s">
        <v>139</v>
      </c>
    </row>
    <row r="9" spans="1:193" ht="13.5" thickBot="1">
      <c r="G9" s="146" t="s">
        <v>140</v>
      </c>
      <c r="H9" s="1014" t="s">
        <v>1887</v>
      </c>
      <c r="I9" s="1015"/>
      <c r="J9" s="149"/>
      <c r="N9" s="158"/>
    </row>
    <row r="10" spans="1:193" ht="13.5" thickBot="1">
      <c r="C10" s="143" t="s">
        <v>146</v>
      </c>
      <c r="D10" s="780">
        <v>44136</v>
      </c>
      <c r="G10" s="146" t="s">
        <v>141</v>
      </c>
      <c r="H10" s="1014" t="s">
        <v>1592</v>
      </c>
      <c r="I10" s="1015"/>
      <c r="J10" s="149"/>
      <c r="K10" s="147">
        <f>Q2-Y2</f>
        <v>9.3314655066106221E-3</v>
      </c>
      <c r="O10" s="148"/>
    </row>
    <row r="11" spans="1:193" ht="13.5" thickBot="1">
      <c r="C11" s="144" t="s">
        <v>147</v>
      </c>
      <c r="D11" s="781">
        <v>47543</v>
      </c>
      <c r="G11" s="146" t="s">
        <v>141</v>
      </c>
      <c r="H11" s="1014" t="s">
        <v>1592</v>
      </c>
      <c r="I11" s="1015"/>
      <c r="J11" s="149"/>
      <c r="K11" s="147">
        <f>(+Y2+AG2-(2*Q2))</f>
        <v>-1.8662931013221244E-2</v>
      </c>
    </row>
    <row r="13" spans="1:193" s="733" customFormat="1">
      <c r="E13" s="734"/>
      <c r="F13" s="734"/>
      <c r="G13" s="734"/>
      <c r="H13" s="734"/>
      <c r="I13" s="734"/>
      <c r="J13" s="734"/>
      <c r="K13" s="734"/>
      <c r="L13" s="734"/>
      <c r="M13" s="734"/>
      <c r="N13" s="734"/>
      <c r="O13" s="734"/>
      <c r="P13" s="734"/>
      <c r="Q13" s="734"/>
      <c r="R13" s="755"/>
      <c r="S13" s="755"/>
      <c r="T13" s="755"/>
      <c r="U13" s="755"/>
      <c r="V13" s="755"/>
      <c r="W13" s="755"/>
      <c r="X13" s="755"/>
      <c r="Y13" s="755"/>
      <c r="Z13" s="755"/>
      <c r="AA13" s="755"/>
      <c r="AB13" s="755"/>
      <c r="AC13" s="755"/>
      <c r="AD13" s="755"/>
      <c r="AE13" s="755"/>
      <c r="AF13" s="755"/>
      <c r="AG13" s="755"/>
      <c r="AH13" s="755"/>
      <c r="AI13" s="755"/>
      <c r="AJ13" s="755"/>
      <c r="AK13" s="755"/>
      <c r="AL13" s="755"/>
      <c r="AM13" s="755"/>
      <c r="AN13" s="755"/>
      <c r="AO13" s="755"/>
      <c r="AP13" s="755"/>
      <c r="AQ13" s="755"/>
      <c r="AR13" s="755"/>
      <c r="AS13" s="755"/>
      <c r="AT13" s="755"/>
      <c r="AU13" s="734"/>
      <c r="AV13" s="734"/>
      <c r="AW13" s="734"/>
      <c r="AX13" s="734"/>
      <c r="AY13" s="734"/>
      <c r="AZ13" s="734"/>
      <c r="BA13" s="734"/>
      <c r="BB13" s="734"/>
      <c r="BC13" s="734"/>
      <c r="BD13" s="734"/>
      <c r="BE13" s="734"/>
      <c r="BF13" s="734"/>
      <c r="BG13" s="734"/>
      <c r="BH13" s="734"/>
      <c r="BI13" s="734"/>
      <c r="BJ13" s="734"/>
      <c r="BK13" s="734"/>
      <c r="BL13" s="734"/>
      <c r="BM13" s="734"/>
      <c r="BN13" s="734"/>
      <c r="BO13" s="734"/>
      <c r="BP13" s="734"/>
      <c r="BQ13" s="734"/>
      <c r="BR13" s="734"/>
      <c r="BS13" s="734"/>
      <c r="BT13" s="734"/>
      <c r="BU13" s="734"/>
      <c r="BV13" s="734"/>
      <c r="BW13" s="734"/>
      <c r="BX13" s="734"/>
      <c r="BY13" s="734"/>
      <c r="BZ13" s="734"/>
      <c r="CA13" s="734"/>
      <c r="CB13" s="734"/>
      <c r="CC13" s="734"/>
      <c r="CD13" s="734"/>
      <c r="CE13" s="734"/>
    </row>
    <row r="14" spans="1:193" s="733" customFormat="1">
      <c r="E14" s="734"/>
      <c r="F14" s="734"/>
      <c r="G14" s="734"/>
      <c r="H14" s="734"/>
      <c r="I14" s="734"/>
      <c r="J14" s="734"/>
      <c r="K14" s="734"/>
      <c r="L14" s="734"/>
      <c r="M14" s="734"/>
      <c r="N14" s="734"/>
      <c r="O14" s="734"/>
      <c r="P14" s="734"/>
      <c r="Q14" s="734"/>
      <c r="R14" s="755"/>
      <c r="S14" s="755"/>
      <c r="T14" s="755"/>
      <c r="U14" s="755"/>
      <c r="V14" s="755"/>
      <c r="W14" s="755"/>
      <c r="X14" s="755"/>
      <c r="Y14" s="755"/>
      <c r="Z14" s="755"/>
      <c r="AA14" s="755"/>
      <c r="AB14" s="755"/>
      <c r="AC14" s="755"/>
      <c r="AD14" s="755"/>
      <c r="AE14" s="755"/>
      <c r="AF14" s="755"/>
      <c r="AG14" s="755"/>
      <c r="AH14" s="755"/>
      <c r="AI14" s="755"/>
      <c r="AJ14" s="755"/>
      <c r="AK14" s="755"/>
      <c r="AL14" s="755"/>
      <c r="AM14" s="755"/>
      <c r="AN14" s="755"/>
      <c r="AO14" s="755"/>
      <c r="AP14" s="755"/>
      <c r="AQ14" s="755"/>
      <c r="AR14" s="755"/>
      <c r="AS14" s="755"/>
      <c r="AT14" s="755"/>
      <c r="AU14" s="734"/>
      <c r="AV14" s="734"/>
      <c r="AW14" s="734"/>
      <c r="AX14" s="734"/>
      <c r="AY14" s="734"/>
      <c r="AZ14" s="734"/>
      <c r="BA14" s="734"/>
      <c r="BB14" s="734"/>
      <c r="BC14" s="734"/>
      <c r="BD14" s="734"/>
      <c r="BE14" s="734"/>
      <c r="BF14" s="734"/>
      <c r="BG14" s="734"/>
      <c r="BH14" s="734"/>
      <c r="BI14" s="734"/>
      <c r="BJ14" s="734"/>
      <c r="BK14" s="734"/>
      <c r="BL14" s="734"/>
      <c r="BM14" s="734"/>
      <c r="BN14" s="734"/>
      <c r="BO14" s="734"/>
      <c r="BP14" s="734"/>
      <c r="BQ14" s="734"/>
      <c r="BR14" s="734"/>
      <c r="BS14" s="734"/>
      <c r="BT14" s="734"/>
      <c r="BU14" s="734"/>
      <c r="BV14" s="734"/>
      <c r="BW14" s="734"/>
      <c r="BX14" s="734"/>
      <c r="BY14" s="734"/>
      <c r="BZ14" s="734"/>
      <c r="CA14" s="734"/>
      <c r="CB14" s="734"/>
      <c r="CC14" s="734"/>
      <c r="CD14" s="734"/>
      <c r="CE14" s="734"/>
    </row>
    <row r="15" spans="1:193" s="733" customFormat="1">
      <c r="C15" s="758"/>
      <c r="D15" s="787"/>
      <c r="E15" s="736"/>
      <c r="F15" s="790"/>
      <c r="G15" s="791"/>
      <c r="H15" s="736"/>
      <c r="I15" s="736"/>
      <c r="J15" s="736"/>
      <c r="K15" s="736"/>
      <c r="L15" s="736"/>
      <c r="M15" s="736"/>
      <c r="N15" s="736"/>
      <c r="O15" s="736"/>
      <c r="P15" s="736"/>
      <c r="Q15" s="736"/>
      <c r="R15" s="755"/>
      <c r="S15" s="755"/>
      <c r="T15" s="755"/>
      <c r="U15" s="755"/>
      <c r="V15" s="755"/>
      <c r="W15" s="755"/>
      <c r="X15" s="755"/>
      <c r="Y15" s="755"/>
      <c r="Z15" s="755"/>
      <c r="AA15" s="755"/>
      <c r="AB15" s="755"/>
      <c r="AC15" s="755"/>
      <c r="AD15" s="755"/>
      <c r="AE15" s="755"/>
      <c r="AF15" s="755"/>
      <c r="AG15" s="755"/>
      <c r="AH15" s="755"/>
      <c r="AI15" s="755"/>
      <c r="AJ15" s="755"/>
      <c r="AK15" s="755"/>
      <c r="AL15" s="755"/>
      <c r="AM15" s="755"/>
      <c r="AN15" s="755"/>
      <c r="AO15" s="755"/>
      <c r="AP15" s="755"/>
      <c r="AQ15" s="755"/>
      <c r="AR15" s="755"/>
      <c r="AS15" s="755"/>
      <c r="AT15" s="755"/>
      <c r="AU15" s="736"/>
      <c r="AV15" s="736"/>
      <c r="AW15" s="736"/>
      <c r="AX15" s="736"/>
      <c r="AY15" s="736"/>
      <c r="AZ15" s="736"/>
      <c r="BA15" s="736"/>
      <c r="BB15" s="736"/>
      <c r="BC15" s="736"/>
      <c r="BD15" s="736"/>
      <c r="BE15" s="736"/>
      <c r="BF15" s="736"/>
      <c r="BG15" s="736"/>
      <c r="BH15" s="736"/>
      <c r="BI15" s="736"/>
      <c r="BJ15" s="736"/>
      <c r="BK15" s="736"/>
      <c r="BL15" s="736"/>
      <c r="BM15" s="736"/>
      <c r="BN15" s="736"/>
      <c r="BO15" s="736"/>
      <c r="BP15" s="736"/>
      <c r="BQ15" s="736"/>
      <c r="BR15" s="736"/>
      <c r="BS15" s="736"/>
      <c r="BT15" s="736"/>
      <c r="BU15" s="736"/>
      <c r="BV15" s="736"/>
      <c r="BW15" s="736"/>
      <c r="BX15" s="736"/>
      <c r="BY15" s="736"/>
      <c r="BZ15" s="736"/>
      <c r="CA15" s="736"/>
      <c r="CB15" s="736"/>
      <c r="CC15" s="736"/>
      <c r="CD15" s="736"/>
      <c r="CE15" s="736"/>
    </row>
    <row r="16" spans="1:193" s="733" customFormat="1">
      <c r="C16" s="759"/>
      <c r="D16" s="788"/>
      <c r="E16" s="736"/>
      <c r="F16" s="792"/>
      <c r="G16" s="793"/>
      <c r="H16" s="736"/>
      <c r="I16" s="736"/>
      <c r="J16" s="736"/>
      <c r="K16" s="736"/>
      <c r="L16" s="736"/>
      <c r="M16" s="736"/>
      <c r="N16" s="736"/>
      <c r="O16" s="736"/>
      <c r="P16" s="736"/>
      <c r="Q16" s="736"/>
      <c r="R16" s="755"/>
      <c r="S16" s="755"/>
      <c r="T16" s="755"/>
      <c r="U16" s="755"/>
      <c r="V16" s="755"/>
      <c r="W16" s="755"/>
      <c r="X16" s="755"/>
      <c r="Y16" s="755"/>
      <c r="Z16" s="755"/>
      <c r="AA16" s="755"/>
      <c r="AB16" s="755"/>
      <c r="AC16" s="755"/>
      <c r="AD16" s="755"/>
      <c r="AE16" s="755"/>
      <c r="AF16" s="755"/>
      <c r="AG16" s="755"/>
      <c r="AH16" s="755"/>
      <c r="AI16" s="755"/>
      <c r="AJ16" s="755"/>
      <c r="AK16" s="755"/>
      <c r="AL16" s="755"/>
      <c r="AM16" s="755"/>
      <c r="AN16" s="755"/>
      <c r="AO16" s="755"/>
      <c r="AP16" s="755"/>
      <c r="AQ16" s="755"/>
      <c r="AR16" s="755"/>
      <c r="AS16" s="755"/>
      <c r="AT16" s="755"/>
      <c r="AU16" s="736"/>
      <c r="AV16" s="736"/>
      <c r="AW16" s="736"/>
      <c r="AX16" s="736"/>
      <c r="AY16" s="736"/>
      <c r="AZ16" s="736"/>
      <c r="BA16" s="736"/>
      <c r="BB16" s="736"/>
      <c r="BC16" s="736"/>
      <c r="BD16" s="736"/>
      <c r="BE16" s="736"/>
      <c r="BF16" s="736"/>
      <c r="BG16" s="736"/>
      <c r="BH16" s="736"/>
      <c r="BI16" s="736"/>
      <c r="BJ16" s="736"/>
      <c r="BK16" s="736"/>
      <c r="BL16" s="736"/>
      <c r="BM16" s="736"/>
      <c r="BN16" s="736"/>
      <c r="BO16" s="736"/>
      <c r="BP16" s="736"/>
      <c r="BQ16" s="736"/>
      <c r="BR16" s="736"/>
      <c r="BS16" s="736"/>
      <c r="BT16" s="736"/>
      <c r="BU16" s="736"/>
      <c r="BV16" s="736"/>
      <c r="BW16" s="736"/>
      <c r="BX16" s="736"/>
      <c r="BY16" s="736"/>
      <c r="BZ16" s="736"/>
      <c r="CA16" s="736"/>
      <c r="CB16" s="736"/>
      <c r="CC16" s="736"/>
      <c r="CD16" s="736"/>
      <c r="CE16" s="736"/>
    </row>
    <row r="17" spans="2:83" s="733" customFormat="1">
      <c r="C17" s="759"/>
      <c r="D17" s="788"/>
      <c r="E17" s="736"/>
      <c r="F17" s="792"/>
      <c r="G17" s="793"/>
      <c r="H17" s="736"/>
      <c r="I17" s="736"/>
      <c r="J17" s="736"/>
      <c r="K17" s="736"/>
      <c r="L17" s="736"/>
      <c r="M17" s="736"/>
      <c r="N17" s="736"/>
      <c r="O17" s="736"/>
      <c r="P17" s="736"/>
      <c r="Q17" s="736"/>
      <c r="R17" s="755"/>
      <c r="S17" s="755"/>
      <c r="T17" s="755"/>
      <c r="U17" s="755"/>
      <c r="V17" s="755"/>
      <c r="W17" s="755"/>
      <c r="X17" s="755"/>
      <c r="Y17" s="755"/>
      <c r="Z17" s="755"/>
      <c r="AA17" s="755"/>
      <c r="AB17" s="755"/>
      <c r="AC17" s="755"/>
      <c r="AD17" s="755"/>
      <c r="AE17" s="755"/>
      <c r="AF17" s="755"/>
      <c r="AG17" s="755"/>
      <c r="AH17" s="755"/>
      <c r="AI17" s="755"/>
      <c r="AJ17" s="755"/>
      <c r="AK17" s="755"/>
      <c r="AL17" s="755"/>
      <c r="AM17" s="755"/>
      <c r="AN17" s="755"/>
      <c r="AO17" s="755"/>
      <c r="AP17" s="755"/>
      <c r="AQ17" s="755"/>
      <c r="AR17" s="755"/>
      <c r="AS17" s="755"/>
      <c r="AT17" s="755"/>
      <c r="AU17" s="736"/>
      <c r="AV17" s="736"/>
      <c r="AW17" s="736"/>
      <c r="AX17" s="736"/>
      <c r="AY17" s="736"/>
      <c r="AZ17" s="736"/>
      <c r="BA17" s="736"/>
      <c r="BB17" s="736"/>
      <c r="BC17" s="736"/>
      <c r="BD17" s="736"/>
      <c r="BE17" s="736"/>
      <c r="BF17" s="736"/>
      <c r="BG17" s="736"/>
      <c r="BH17" s="736"/>
      <c r="BI17" s="736"/>
      <c r="BJ17" s="736"/>
      <c r="BK17" s="736"/>
      <c r="BL17" s="736"/>
      <c r="BM17" s="736"/>
      <c r="BN17" s="736"/>
      <c r="BO17" s="736"/>
      <c r="BP17" s="736"/>
      <c r="BQ17" s="736"/>
      <c r="BR17" s="736"/>
      <c r="BS17" s="736"/>
      <c r="BT17" s="736"/>
      <c r="BU17" s="736"/>
      <c r="BV17" s="736"/>
      <c r="BW17" s="736"/>
      <c r="BX17" s="736"/>
      <c r="BY17" s="736"/>
      <c r="BZ17" s="736"/>
      <c r="CA17" s="736"/>
      <c r="CB17" s="736"/>
      <c r="CC17" s="736"/>
      <c r="CD17" s="736"/>
      <c r="CE17" s="736"/>
    </row>
    <row r="18" spans="2:83" s="733" customFormat="1">
      <c r="C18" s="760"/>
      <c r="D18" s="789"/>
      <c r="E18" s="736"/>
      <c r="F18" s="794"/>
      <c r="G18" s="795"/>
      <c r="H18" s="735"/>
      <c r="I18" s="735"/>
      <c r="J18" s="735"/>
      <c r="K18" s="735"/>
      <c r="L18" s="735"/>
      <c r="M18" s="735"/>
      <c r="N18" s="735"/>
      <c r="O18" s="735"/>
      <c r="P18" s="735"/>
      <c r="Q18" s="735"/>
      <c r="R18" s="743"/>
      <c r="S18" s="743"/>
      <c r="T18" s="743"/>
      <c r="U18" s="743"/>
      <c r="V18" s="743"/>
      <c r="W18" s="743"/>
      <c r="X18" s="743"/>
      <c r="Y18" s="743"/>
      <c r="Z18" s="743"/>
      <c r="AA18" s="743"/>
      <c r="AB18" s="743"/>
      <c r="AC18" s="743"/>
      <c r="AD18" s="743"/>
      <c r="AE18" s="743"/>
      <c r="AF18" s="743"/>
      <c r="AG18" s="743"/>
      <c r="AH18" s="743"/>
      <c r="AI18" s="743"/>
      <c r="AJ18" s="743"/>
      <c r="AK18" s="743"/>
      <c r="AL18" s="743"/>
      <c r="AM18" s="743"/>
      <c r="AN18" s="743"/>
      <c r="AO18" s="743"/>
      <c r="AP18" s="743"/>
      <c r="AQ18" s="743"/>
      <c r="AR18" s="743"/>
      <c r="AS18" s="743"/>
      <c r="AT18" s="743"/>
      <c r="AU18" s="735"/>
      <c r="AV18" s="735"/>
      <c r="AW18" s="735"/>
      <c r="AX18" s="735"/>
      <c r="AY18" s="735"/>
      <c r="AZ18" s="735"/>
      <c r="BA18" s="735"/>
      <c r="BB18" s="735"/>
      <c r="BC18" s="735"/>
      <c r="BD18" s="735"/>
      <c r="BE18" s="735"/>
      <c r="BF18" s="735"/>
      <c r="BG18" s="735"/>
      <c r="BH18" s="735"/>
      <c r="BI18" s="735"/>
      <c r="BJ18" s="735"/>
      <c r="BK18" s="735"/>
      <c r="BL18" s="735"/>
      <c r="BM18" s="735"/>
      <c r="BN18" s="735"/>
      <c r="BO18" s="735"/>
      <c r="BP18" s="735"/>
      <c r="BQ18" s="735"/>
      <c r="BR18" s="735"/>
      <c r="BS18" s="735"/>
      <c r="BT18" s="735"/>
      <c r="BU18" s="735"/>
      <c r="BV18" s="735"/>
      <c r="BW18" s="735"/>
      <c r="BX18" s="735"/>
      <c r="BY18" s="735"/>
      <c r="BZ18" s="735"/>
      <c r="CA18" s="735"/>
      <c r="CB18" s="735"/>
      <c r="CC18" s="735"/>
      <c r="CD18" s="735"/>
      <c r="CE18" s="735"/>
    </row>
    <row r="19" spans="2:83" s="733" customFormat="1">
      <c r="E19" s="736"/>
      <c r="J19" s="741"/>
      <c r="K19" s="735"/>
      <c r="L19" s="735"/>
      <c r="M19" s="735"/>
      <c r="N19" s="735"/>
      <c r="P19" s="735"/>
      <c r="Q19" s="735"/>
      <c r="R19" s="743"/>
      <c r="S19" s="743"/>
      <c r="T19" s="743"/>
      <c r="U19" s="743"/>
      <c r="V19" s="743"/>
      <c r="W19" s="743"/>
      <c r="X19" s="743"/>
      <c r="Y19" s="743"/>
      <c r="Z19" s="743"/>
      <c r="AA19" s="743"/>
      <c r="AB19" s="743"/>
      <c r="AC19" s="743"/>
      <c r="AD19" s="743"/>
      <c r="AE19" s="743"/>
      <c r="AF19" s="743"/>
      <c r="AG19" s="743"/>
      <c r="AH19" s="743"/>
      <c r="AI19" s="743"/>
      <c r="AJ19" s="743"/>
      <c r="AK19" s="743"/>
      <c r="AL19" s="743"/>
      <c r="AM19" s="743"/>
      <c r="AN19" s="743"/>
      <c r="AO19" s="743"/>
      <c r="AP19" s="743"/>
      <c r="AQ19" s="743"/>
      <c r="AR19" s="743"/>
      <c r="AS19" s="743"/>
      <c r="AT19" s="743"/>
      <c r="AU19" s="735"/>
      <c r="AV19" s="735"/>
      <c r="AW19" s="735"/>
      <c r="AX19" s="735"/>
      <c r="AY19" s="735"/>
      <c r="AZ19" s="735"/>
      <c r="BA19" s="735"/>
      <c r="BB19" s="735"/>
      <c r="BC19" s="735"/>
      <c r="BD19" s="735"/>
      <c r="BE19" s="735"/>
      <c r="BF19" s="735"/>
      <c r="BG19" s="735"/>
      <c r="BH19" s="735"/>
      <c r="BI19" s="735"/>
      <c r="BJ19" s="735"/>
      <c r="BK19" s="735"/>
      <c r="BL19" s="735"/>
      <c r="BM19" s="735"/>
      <c r="BN19" s="735"/>
      <c r="BO19" s="735"/>
      <c r="BP19" s="735"/>
      <c r="BQ19" s="735"/>
      <c r="BR19" s="735"/>
      <c r="BS19" s="735"/>
      <c r="BT19" s="735"/>
      <c r="BU19" s="735"/>
      <c r="BV19" s="735"/>
      <c r="BW19" s="735"/>
      <c r="BX19" s="735"/>
      <c r="BY19" s="735"/>
      <c r="BZ19" s="735"/>
      <c r="CA19" s="735"/>
      <c r="CB19" s="735"/>
      <c r="CC19" s="735"/>
      <c r="CD19" s="735"/>
      <c r="CE19" s="735"/>
    </row>
    <row r="20" spans="2:83" s="733" customFormat="1" ht="13.5" thickBot="1">
      <c r="C20" s="748" t="s">
        <v>1520</v>
      </c>
      <c r="D20" s="749">
        <f>Today</f>
        <v>43262</v>
      </c>
      <c r="E20" s="783">
        <f>COUNT($M$23:$AP$23)</f>
        <v>26</v>
      </c>
      <c r="G20" s="783">
        <f>COUNT(YieldSpread)</f>
        <v>25</v>
      </c>
      <c r="H20" s="784" t="s">
        <v>1519</v>
      </c>
      <c r="J20" s="742" t="s">
        <v>1521</v>
      </c>
      <c r="K20" s="744"/>
      <c r="N20" s="735"/>
      <c r="AS20" s="743"/>
      <c r="AT20" s="743"/>
      <c r="AU20" s="735"/>
      <c r="AV20" s="735"/>
      <c r="AW20" s="735"/>
      <c r="AX20" s="735"/>
      <c r="AY20" s="735"/>
      <c r="AZ20" s="735"/>
      <c r="BA20" s="735"/>
      <c r="BB20" s="735"/>
      <c r="BC20" s="735"/>
      <c r="BD20" s="735"/>
      <c r="BE20" s="735"/>
      <c r="BF20" s="735"/>
      <c r="BG20" s="735"/>
      <c r="BH20" s="735"/>
      <c r="BI20" s="735"/>
      <c r="BJ20" s="735"/>
      <c r="BK20" s="735"/>
      <c r="BL20" s="735"/>
      <c r="BM20" s="735"/>
      <c r="BN20" s="735"/>
      <c r="BO20" s="735"/>
      <c r="BP20" s="735"/>
      <c r="BQ20" s="735"/>
      <c r="BR20" s="735"/>
      <c r="BS20" s="735"/>
      <c r="BT20" s="735"/>
      <c r="BU20" s="735"/>
      <c r="BV20" s="735"/>
      <c r="BW20" s="735"/>
      <c r="BX20" s="735"/>
      <c r="BY20" s="735"/>
      <c r="BZ20" s="735"/>
      <c r="CA20" s="735"/>
      <c r="CB20" s="735"/>
      <c r="CC20" s="735"/>
      <c r="CD20" s="735"/>
      <c r="CE20" s="735"/>
    </row>
    <row r="21" spans="2:83" s="733" customFormat="1" ht="12.75" customHeight="1" thickBot="1">
      <c r="C21" s="745" t="s">
        <v>1518</v>
      </c>
      <c r="D21" s="746" t="s">
        <v>531</v>
      </c>
      <c r="E21" s="746" t="str">
        <f>_xll.GenericSql("SELECT INSTRUMENT FROM FIN.BONDS_LIST WHERE ISIN='"&amp;D21&amp;"'",FALSE)</f>
        <v>BTP 01-sep-28 4.75%</v>
      </c>
      <c r="F21" s="747"/>
      <c r="G21" s="747"/>
      <c r="H21" s="785">
        <f>VLOOKUP($D21,Bonds!$E$11:$AM$347,26,FALSE)*100</f>
        <v>3.0247708249133489</v>
      </c>
      <c r="J21" s="786">
        <v>43215</v>
      </c>
      <c r="K21" s="735"/>
      <c r="L21" s="735"/>
      <c r="N21" s="735"/>
      <c r="O21" s="776"/>
      <c r="P21" s="777"/>
      <c r="Q21" s="777"/>
      <c r="R21" s="777"/>
      <c r="S21" s="777"/>
      <c r="T21" s="777"/>
      <c r="U21" s="777"/>
      <c r="V21" s="777"/>
      <c r="W21" s="777"/>
      <c r="X21" s="777"/>
      <c r="Y21" s="777"/>
      <c r="Z21" s="777"/>
      <c r="AA21" s="777"/>
      <c r="AB21" s="777"/>
      <c r="AC21" s="777"/>
      <c r="AD21" s="777"/>
      <c r="AE21" s="777"/>
      <c r="AF21" s="777"/>
      <c r="AG21" s="777"/>
      <c r="AH21" s="777"/>
      <c r="AI21" s="777"/>
      <c r="AJ21" s="777"/>
      <c r="AK21" s="777"/>
      <c r="AL21" s="777"/>
      <c r="AM21" s="777"/>
      <c r="AN21" s="777"/>
      <c r="AO21" s="777"/>
      <c r="AP21" s="777"/>
      <c r="AQ21" s="777"/>
      <c r="AR21" s="777"/>
      <c r="AS21" s="743"/>
      <c r="AT21" s="743"/>
      <c r="AU21" s="735"/>
      <c r="AV21" s="735"/>
      <c r="AW21" s="735"/>
      <c r="AX21" s="735"/>
      <c r="AY21" s="735"/>
      <c r="AZ21" s="735"/>
      <c r="BA21" s="735"/>
      <c r="BB21" s="735"/>
      <c r="BC21" s="735"/>
      <c r="BD21" s="735"/>
      <c r="BE21" s="735"/>
      <c r="BF21" s="735"/>
      <c r="BG21" s="735"/>
      <c r="BH21" s="735"/>
      <c r="BI21" s="735"/>
      <c r="BJ21" s="735"/>
      <c r="BK21" s="735"/>
      <c r="BL21" s="735"/>
      <c r="BM21" s="735"/>
      <c r="BN21" s="735"/>
      <c r="BO21" s="735"/>
      <c r="BP21" s="735"/>
      <c r="BQ21" s="735"/>
      <c r="BR21" s="735"/>
      <c r="BS21" s="735"/>
      <c r="BT21" s="735"/>
      <c r="BU21" s="735"/>
      <c r="BV21" s="735"/>
      <c r="BW21" s="735"/>
      <c r="BX21" s="735"/>
      <c r="BY21" s="735"/>
      <c r="BZ21" s="735"/>
      <c r="CA21" s="735"/>
      <c r="CB21" s="735"/>
      <c r="CC21" s="735"/>
      <c r="CD21" s="735"/>
      <c r="CE21" s="735"/>
    </row>
    <row r="22" spans="2:83" s="733" customFormat="1" ht="12.75" customHeight="1" thickBot="1">
      <c r="D22" s="736"/>
      <c r="E22" s="735"/>
      <c r="F22" s="735"/>
      <c r="G22" s="735"/>
      <c r="H22" s="735"/>
      <c r="J22" s="735"/>
      <c r="K22" s="735"/>
      <c r="L22" s="735"/>
      <c r="M22" s="757">
        <v>43215</v>
      </c>
      <c r="N22" s="757">
        <v>43216</v>
      </c>
      <c r="O22" s="757">
        <v>43217</v>
      </c>
      <c r="P22" s="757">
        <v>43220</v>
      </c>
      <c r="Q22" s="757">
        <v>43222</v>
      </c>
      <c r="R22" s="757">
        <v>43223</v>
      </c>
      <c r="S22" s="757">
        <v>43227</v>
      </c>
      <c r="T22" s="757">
        <v>43228</v>
      </c>
      <c r="U22" s="757">
        <v>43229</v>
      </c>
      <c r="V22" s="757">
        <v>43230</v>
      </c>
      <c r="W22" s="757">
        <v>43231</v>
      </c>
      <c r="X22" s="757">
        <v>43234</v>
      </c>
      <c r="Y22" s="757">
        <v>43235</v>
      </c>
      <c r="Z22" s="757">
        <v>43236</v>
      </c>
      <c r="AA22" s="757">
        <v>43237</v>
      </c>
      <c r="AB22" s="757">
        <v>43238</v>
      </c>
      <c r="AC22" s="757">
        <v>43241</v>
      </c>
      <c r="AD22" s="757">
        <v>43243</v>
      </c>
      <c r="AE22" s="757">
        <v>43244</v>
      </c>
      <c r="AF22" s="757">
        <v>43248</v>
      </c>
      <c r="AG22" s="757">
        <v>43250</v>
      </c>
      <c r="AH22" s="757">
        <v>43251</v>
      </c>
      <c r="AI22" s="757">
        <v>43255</v>
      </c>
      <c r="AJ22" s="757">
        <v>43256</v>
      </c>
      <c r="AK22" s="757">
        <v>43258</v>
      </c>
      <c r="AL22" s="757">
        <v>43259</v>
      </c>
      <c r="AM22" s="757"/>
      <c r="AN22" s="757"/>
      <c r="AO22" s="757"/>
      <c r="AP22" s="757"/>
      <c r="AS22" s="743"/>
      <c r="AT22" s="743"/>
      <c r="AU22" s="735"/>
      <c r="AV22" s="735"/>
      <c r="AW22" s="735"/>
      <c r="AX22" s="735"/>
      <c r="AY22" s="735"/>
      <c r="AZ22" s="735"/>
      <c r="BA22" s="735"/>
      <c r="BB22" s="735"/>
      <c r="BC22" s="735"/>
      <c r="BD22" s="735"/>
      <c r="BE22" s="735"/>
      <c r="BF22" s="735"/>
      <c r="BG22" s="735"/>
      <c r="BH22" s="735"/>
      <c r="BI22" s="735"/>
      <c r="BJ22" s="735"/>
      <c r="BK22" s="735"/>
      <c r="BL22" s="735"/>
      <c r="BM22" s="735"/>
      <c r="BN22" s="735"/>
      <c r="BO22" s="735"/>
      <c r="BP22" s="735"/>
      <c r="BQ22" s="735"/>
      <c r="BR22" s="735"/>
      <c r="BS22" s="735"/>
      <c r="BT22" s="735"/>
      <c r="BU22" s="735"/>
      <c r="BV22" s="735"/>
      <c r="BW22" s="735"/>
      <c r="BX22" s="735"/>
      <c r="BY22" s="735"/>
      <c r="BZ22" s="735"/>
      <c r="CA22" s="735"/>
      <c r="CB22" s="735"/>
      <c r="CC22" s="735"/>
      <c r="CD22" s="735"/>
      <c r="CE22" s="735"/>
    </row>
    <row r="23" spans="2:83" s="733" customFormat="1">
      <c r="B23" s="782">
        <v>1</v>
      </c>
      <c r="D23" s="740" t="s">
        <v>240</v>
      </c>
      <c r="E23" s="1016" t="str">
        <f>_xll.GenericSql("SELECT INSTRUMENT FROM FIN.BONDS_LIST WHERE ISIN='"&amp;D23&amp;"'",FALSE)</f>
        <v>BTP 01-sep-24 3.75%</v>
      </c>
      <c r="F23" s="1016"/>
      <c r="G23" s="1016"/>
      <c r="H23" s="796">
        <f>IF(VLOOKUP($D23,Bonds!$E$11:$AM$347,26,FALSE)*100-$H$21&gt;0,VLOOKUP($D23,Bonds!$E$11:$AM$347,26,FALSE)*100-$H$21,$H$21-VLOOKUP($D23,Bonds!$E$11:$AM$347,26,FALSE)*100)</f>
        <v>0.61624045492496604</v>
      </c>
      <c r="J23" s="796">
        <f>IF(ISNUMBER(HLOOKUP($J$21,$M$22:$AR$47,$B23+1,FALSE)),$H23-HLOOKUP($J$21,$M$22:$AR$47,$B23+1,FALSE),"NO DATA")</f>
        <v>-0.16846323093923399</v>
      </c>
      <c r="M23" s="761">
        <v>0.78470368586420003</v>
      </c>
      <c r="N23" s="762">
        <v>0.78256528980838369</v>
      </c>
      <c r="O23" s="762">
        <v>0.77457357324060538</v>
      </c>
      <c r="P23" s="762">
        <v>0.7973248225620837</v>
      </c>
      <c r="Q23" s="762">
        <v>0.7988942310063385</v>
      </c>
      <c r="R23" s="762">
        <v>0.79214849784468844</v>
      </c>
      <c r="S23" s="762">
        <v>0.8027371199132749</v>
      </c>
      <c r="T23" s="762">
        <v>0.82850520357032398</v>
      </c>
      <c r="U23" s="762">
        <v>0.84144346454345653</v>
      </c>
      <c r="V23" s="762">
        <v>0.82169591593227587</v>
      </c>
      <c r="W23" s="762">
        <v>0.81758894554969586</v>
      </c>
      <c r="X23" s="762">
        <v>0.81424262923029245</v>
      </c>
      <c r="Y23" s="762">
        <v>0.81013221466006846</v>
      </c>
      <c r="Z23" s="762">
        <v>0.84219173102976219</v>
      </c>
      <c r="AA23" s="762">
        <v>0.84646102106589405</v>
      </c>
      <c r="AB23" s="762">
        <v>0.83140983922515566</v>
      </c>
      <c r="AC23" s="762">
        <v>0.8334055644255518</v>
      </c>
      <c r="AD23" s="762">
        <v>0.84739946776468589</v>
      </c>
      <c r="AE23" s="762">
        <v>0.84066836960853331</v>
      </c>
      <c r="AF23" s="762">
        <v>0.69408812570964162</v>
      </c>
      <c r="AG23" s="762">
        <v>0.41579735155182984</v>
      </c>
      <c r="AH23" s="762">
        <v>0.61495370715334907</v>
      </c>
      <c r="AI23" s="762">
        <v>0.67729442214392765</v>
      </c>
      <c r="AJ23" s="762">
        <v>0.64459992412443912</v>
      </c>
      <c r="AK23" s="762">
        <v>0.53154573554008477</v>
      </c>
      <c r="AL23" s="762">
        <v>0.49264505550757764</v>
      </c>
      <c r="AM23" s="762"/>
      <c r="AN23" s="762"/>
      <c r="AO23" s="762"/>
      <c r="AP23" s="763"/>
      <c r="AU23" s="735"/>
      <c r="AV23" s="735"/>
      <c r="AW23" s="735"/>
      <c r="AX23" s="735"/>
      <c r="AY23" s="735"/>
      <c r="AZ23" s="735"/>
      <c r="BA23" s="735"/>
      <c r="BB23" s="735"/>
      <c r="BC23" s="735"/>
      <c r="BD23" s="735"/>
      <c r="BE23" s="735"/>
      <c r="BF23" s="735"/>
      <c r="BG23" s="735"/>
      <c r="BH23" s="735"/>
      <c r="BI23" s="735"/>
      <c r="BJ23" s="735"/>
      <c r="BK23" s="735"/>
      <c r="BL23" s="735"/>
      <c r="BM23" s="735"/>
      <c r="BN23" s="735"/>
      <c r="BO23" s="735"/>
      <c r="BP23" s="735"/>
      <c r="BQ23" s="735"/>
      <c r="BR23" s="735"/>
      <c r="BS23" s="735"/>
      <c r="BT23" s="735"/>
      <c r="BU23" s="735"/>
      <c r="BV23" s="735"/>
      <c r="BW23" s="735"/>
      <c r="BX23" s="735"/>
      <c r="BY23" s="735"/>
      <c r="BZ23" s="735"/>
      <c r="CA23" s="735"/>
      <c r="CB23" s="735"/>
      <c r="CC23" s="735"/>
      <c r="CD23" s="735"/>
      <c r="CE23" s="735"/>
    </row>
    <row r="24" spans="2:83" s="733" customFormat="1">
      <c r="B24" s="782">
        <f>B23+1</f>
        <v>2</v>
      </c>
      <c r="D24" s="740" t="s">
        <v>794</v>
      </c>
      <c r="E24" s="1016" t="str">
        <f>_xll.GenericSql("SELECT INSTRUMENT FROM FIN.BONDS_LIST WHERE ISIN='"&amp;D24&amp;"'",FALSE)</f>
        <v>BTP 15-nov-24 1.45%</v>
      </c>
      <c r="F24" s="1016"/>
      <c r="G24" s="1016"/>
      <c r="H24" s="797">
        <f>IF(VLOOKUP($D24,Bonds!$E$11:$AM$347,26,FALSE)*100-$H$21&gt;0,VLOOKUP($D24,Bonds!$E$11:$AM$347,26,FALSE)*100-$H$21,$H$21-VLOOKUP($D24,Bonds!$E$11:$AM$347,26,FALSE)*100)</f>
        <v>0.62501176585741147</v>
      </c>
      <c r="J24" s="797">
        <f t="shared" ref="J24:J47" si="0">IF(ISNUMBER(HLOOKUP($J$21,$M$22:$AR$47,$B24+1,FALSE)),$H24-HLOOKUP($J$21,$M$22:$AR$47,$B24+1,FALSE),"NO DATA")</f>
        <v>-9.8564631096603517E-2</v>
      </c>
      <c r="M24" s="764">
        <v>0.72357639695401499</v>
      </c>
      <c r="N24" s="765">
        <v>0.71695306344030318</v>
      </c>
      <c r="O24" s="765">
        <v>0.70874175443633636</v>
      </c>
      <c r="P24" s="765">
        <v>0.73084603473033694</v>
      </c>
      <c r="Q24" s="765">
        <v>0.73403581330255085</v>
      </c>
      <c r="R24" s="765">
        <v>0.72218334360722203</v>
      </c>
      <c r="S24" s="765">
        <v>0.72980366964121912</v>
      </c>
      <c r="T24" s="765">
        <v>0.7578387808505489</v>
      </c>
      <c r="U24" s="765">
        <v>0.76941081734336536</v>
      </c>
      <c r="V24" s="765">
        <v>0.75426819355276065</v>
      </c>
      <c r="W24" s="765">
        <v>0.74879841131259495</v>
      </c>
      <c r="X24" s="765">
        <v>0.74522437402801289</v>
      </c>
      <c r="Y24" s="765">
        <v>0.74245583234833123</v>
      </c>
      <c r="Z24" s="765">
        <v>0.77342749318215809</v>
      </c>
      <c r="AA24" s="765">
        <v>0.76998771131105781</v>
      </c>
      <c r="AB24" s="765">
        <v>0.76092018574885389</v>
      </c>
      <c r="AC24" s="765">
        <v>0.76944764777075259</v>
      </c>
      <c r="AD24" s="765">
        <v>0.78700666739502978</v>
      </c>
      <c r="AE24" s="765">
        <v>0.7819214449842784</v>
      </c>
      <c r="AF24" s="765">
        <v>0.66357743013085413</v>
      </c>
      <c r="AG24" s="765">
        <v>0.42545422525916932</v>
      </c>
      <c r="AH24" s="765">
        <v>0.62488471612459584</v>
      </c>
      <c r="AI24" s="765">
        <v>0.65540783746168874</v>
      </c>
      <c r="AJ24" s="765">
        <v>0.6381358159892212</v>
      </c>
      <c r="AK24" s="765">
        <v>0.53752316429390357</v>
      </c>
      <c r="AL24" s="765">
        <v>0.50487589472782535</v>
      </c>
      <c r="AM24" s="765"/>
      <c r="AN24" s="765"/>
      <c r="AO24" s="765"/>
      <c r="AP24" s="766"/>
      <c r="AU24" s="735"/>
      <c r="AV24" s="735"/>
      <c r="AW24" s="735"/>
      <c r="AX24" s="735"/>
      <c r="AY24" s="735"/>
      <c r="AZ24" s="735"/>
      <c r="BA24" s="735"/>
      <c r="BB24" s="735"/>
      <c r="BC24" s="735"/>
      <c r="BD24" s="735"/>
      <c r="BE24" s="735"/>
      <c r="BF24" s="735"/>
      <c r="BG24" s="735"/>
      <c r="BH24" s="735"/>
      <c r="BI24" s="735"/>
      <c r="BJ24" s="735"/>
      <c r="BK24" s="735"/>
      <c r="BL24" s="735"/>
      <c r="BM24" s="735"/>
      <c r="BN24" s="735"/>
      <c r="BO24" s="735"/>
      <c r="BP24" s="735"/>
      <c r="BQ24" s="735"/>
      <c r="BR24" s="735"/>
      <c r="BS24" s="735"/>
      <c r="BT24" s="735"/>
      <c r="BU24" s="735"/>
      <c r="BV24" s="735"/>
      <c r="BW24" s="735"/>
      <c r="BX24" s="735"/>
      <c r="BY24" s="735"/>
      <c r="BZ24" s="735"/>
      <c r="CA24" s="735"/>
      <c r="CB24" s="735"/>
      <c r="CC24" s="735"/>
      <c r="CD24" s="735"/>
      <c r="CE24" s="735"/>
    </row>
    <row r="25" spans="2:83" s="733" customFormat="1">
      <c r="B25" s="782">
        <f t="shared" ref="B25:B47" si="1">B24+1</f>
        <v>3</v>
      </c>
      <c r="D25" s="740" t="s">
        <v>241</v>
      </c>
      <c r="E25" s="1016" t="str">
        <f>_xll.GenericSql("SELECT INSTRUMENT FROM FIN.BONDS_LIST WHERE ISIN='"&amp;D25&amp;"'",FALSE)</f>
        <v>BTP 01-dec-24 2.5%</v>
      </c>
      <c r="F25" s="1016"/>
      <c r="G25" s="1016"/>
      <c r="H25" s="797">
        <f>IF(VLOOKUP($D25,Bonds!$E$11:$AM$347,26,FALSE)*100-$H$21&gt;0,VLOOKUP($D25,Bonds!$E$11:$AM$347,26,FALSE)*100-$H$21,$H$21-VLOOKUP($D25,Bonds!$E$11:$AM$347,26,FALSE)*100)</f>
        <v>0.64096181560092136</v>
      </c>
      <c r="J25" s="797">
        <f t="shared" si="0"/>
        <v>-7.6420537661476384E-2</v>
      </c>
      <c r="M25" s="764">
        <v>0.71738235326239774</v>
      </c>
      <c r="N25" s="765">
        <v>0.71312842217093575</v>
      </c>
      <c r="O25" s="765">
        <v>0.70715597989281531</v>
      </c>
      <c r="P25" s="765">
        <v>0.72017134731360222</v>
      </c>
      <c r="Q25" s="765">
        <v>0.7288331802637058</v>
      </c>
      <c r="R25" s="765">
        <v>0.71922647476570045</v>
      </c>
      <c r="S25" s="765">
        <v>0.7295199246703663</v>
      </c>
      <c r="T25" s="765">
        <v>0.75349367415677682</v>
      </c>
      <c r="U25" s="765">
        <v>0.76290801416923903</v>
      </c>
      <c r="V25" s="765">
        <v>0.74577321085362369</v>
      </c>
      <c r="W25" s="765">
        <v>0.74138526480109879</v>
      </c>
      <c r="X25" s="765">
        <v>0.74194233774978602</v>
      </c>
      <c r="Y25" s="765">
        <v>0.73789542374361305</v>
      </c>
      <c r="Z25" s="765">
        <v>0.77168744995181493</v>
      </c>
      <c r="AA25" s="765">
        <v>0.77119155495768754</v>
      </c>
      <c r="AB25" s="765">
        <v>0.7620385112202821</v>
      </c>
      <c r="AC25" s="765">
        <v>0.76885951694140453</v>
      </c>
      <c r="AD25" s="765">
        <v>0.78247141261419917</v>
      </c>
      <c r="AE25" s="765">
        <v>0.77593477812793976</v>
      </c>
      <c r="AF25" s="765">
        <v>0.65677014137504708</v>
      </c>
      <c r="AG25" s="765">
        <v>0.45412071324378589</v>
      </c>
      <c r="AH25" s="765">
        <v>0.62535145629150701</v>
      </c>
      <c r="AI25" s="765">
        <v>0.65151118412014597</v>
      </c>
      <c r="AJ25" s="765">
        <v>0.6449290073734204</v>
      </c>
      <c r="AK25" s="765">
        <v>0.56631626600103457</v>
      </c>
      <c r="AL25" s="765">
        <v>0.52750929897130883</v>
      </c>
      <c r="AM25" s="765"/>
      <c r="AN25" s="765"/>
      <c r="AO25" s="765"/>
      <c r="AP25" s="766"/>
      <c r="AU25" s="735"/>
      <c r="AV25" s="735"/>
      <c r="AW25" s="735"/>
      <c r="AX25" s="735"/>
      <c r="AY25" s="735"/>
      <c r="AZ25" s="735"/>
      <c r="BA25" s="735"/>
      <c r="BB25" s="735"/>
      <c r="BC25" s="735"/>
      <c r="BD25" s="735"/>
      <c r="BE25" s="735"/>
      <c r="BF25" s="735"/>
      <c r="BG25" s="735"/>
      <c r="BH25" s="735"/>
      <c r="BI25" s="735"/>
      <c r="BJ25" s="735"/>
      <c r="BK25" s="735"/>
      <c r="BL25" s="735"/>
      <c r="BM25" s="735"/>
      <c r="BN25" s="735"/>
      <c r="BO25" s="735"/>
      <c r="BP25" s="735"/>
      <c r="BQ25" s="735"/>
      <c r="BR25" s="735"/>
      <c r="BS25" s="735"/>
      <c r="BT25" s="735"/>
      <c r="BU25" s="735"/>
      <c r="BV25" s="735"/>
      <c r="BW25" s="735"/>
      <c r="BX25" s="735"/>
      <c r="BY25" s="735"/>
      <c r="BZ25" s="735"/>
      <c r="CA25" s="735"/>
      <c r="CB25" s="735"/>
      <c r="CC25" s="735"/>
      <c r="CD25" s="735"/>
      <c r="CE25" s="735"/>
    </row>
    <row r="26" spans="2:83" s="733" customFormat="1">
      <c r="B26" s="782">
        <f>B25+1</f>
        <v>4</v>
      </c>
      <c r="D26" s="740" t="s">
        <v>527</v>
      </c>
      <c r="E26" s="1016" t="str">
        <f>_xll.GenericSql("SELECT INSTRUMENT FROM FIN.BONDS_LIST WHERE ISIN='"&amp;D26&amp;"'",FALSE)</f>
        <v>BTP 01-mar-25 5%</v>
      </c>
      <c r="F26" s="1016"/>
      <c r="G26" s="1016"/>
      <c r="H26" s="797">
        <f>IF(VLOOKUP($D26,Bonds!$E$11:$AM$347,26,FALSE)*100-$H$21&gt;0,VLOOKUP($D26,Bonds!$E$11:$AM$347,26,FALSE)*100-$H$21,$H$21-VLOOKUP($D26,Bonds!$E$11:$AM$347,26,FALSE)*100)</f>
        <v>0.5537781891829936</v>
      </c>
      <c r="J26" s="797">
        <f t="shared" si="0"/>
        <v>-0.12354691920037908</v>
      </c>
      <c r="M26" s="764">
        <v>0.67732510838337268</v>
      </c>
      <c r="N26" s="765">
        <v>0.67034484560475471</v>
      </c>
      <c r="O26" s="765">
        <v>0.66960078367914799</v>
      </c>
      <c r="P26" s="765">
        <v>0.68741389766665884</v>
      </c>
      <c r="Q26" s="765">
        <v>0.68623194591074244</v>
      </c>
      <c r="R26" s="765">
        <v>0.67558041450360551</v>
      </c>
      <c r="S26" s="765">
        <v>0.6814148770865307</v>
      </c>
      <c r="T26" s="765">
        <v>0.70611585435950275</v>
      </c>
      <c r="U26" s="765">
        <v>0.71588005033744873</v>
      </c>
      <c r="V26" s="765">
        <v>0.705851785858578</v>
      </c>
      <c r="W26" s="765">
        <v>0.70124886490533922</v>
      </c>
      <c r="X26" s="765">
        <v>0.70187553663526092</v>
      </c>
      <c r="Y26" s="765">
        <v>0.69909442706334812</v>
      </c>
      <c r="Z26" s="765">
        <v>0.73008234511287773</v>
      </c>
      <c r="AA26" s="765">
        <v>0.72662906450985187</v>
      </c>
      <c r="AB26" s="765">
        <v>0.70979907367423878</v>
      </c>
      <c r="AC26" s="765">
        <v>0.71016453461907059</v>
      </c>
      <c r="AD26" s="765">
        <v>0.72665247005618605</v>
      </c>
      <c r="AE26" s="765">
        <v>0.72142035910338276</v>
      </c>
      <c r="AF26" s="765">
        <v>0.60274764184766738</v>
      </c>
      <c r="AG26" s="765">
        <v>0.40330420099320019</v>
      </c>
      <c r="AH26" s="765">
        <v>0.58366105217149133</v>
      </c>
      <c r="AI26" s="765">
        <v>0.59301606601500279</v>
      </c>
      <c r="AJ26" s="765">
        <v>0.54854702396148314</v>
      </c>
      <c r="AK26" s="765">
        <v>0.47466401335963049</v>
      </c>
      <c r="AL26" s="765">
        <v>0.45317424176064902</v>
      </c>
      <c r="AM26" s="765"/>
      <c r="AN26" s="765"/>
      <c r="AO26" s="765"/>
      <c r="AP26" s="766"/>
      <c r="AU26" s="735"/>
      <c r="AV26" s="735"/>
      <c r="AW26" s="735"/>
      <c r="AX26" s="735"/>
      <c r="AY26" s="735"/>
      <c r="AZ26" s="735"/>
      <c r="BA26" s="735"/>
      <c r="BB26" s="735"/>
      <c r="BC26" s="735"/>
      <c r="BD26" s="735"/>
      <c r="BE26" s="735"/>
      <c r="BF26" s="735"/>
      <c r="BG26" s="735"/>
      <c r="BH26" s="735"/>
      <c r="BI26" s="735"/>
      <c r="BJ26" s="735"/>
      <c r="BK26" s="735"/>
      <c r="BL26" s="735"/>
      <c r="BM26" s="735"/>
      <c r="BN26" s="735"/>
      <c r="BO26" s="735"/>
      <c r="BP26" s="735"/>
      <c r="BQ26" s="735"/>
      <c r="BR26" s="735"/>
      <c r="BS26" s="735"/>
      <c r="BT26" s="735"/>
      <c r="BU26" s="735"/>
      <c r="BV26" s="735"/>
      <c r="BW26" s="735"/>
      <c r="BX26" s="735"/>
      <c r="BY26" s="735"/>
      <c r="BZ26" s="735"/>
      <c r="CA26" s="735"/>
      <c r="CB26" s="735"/>
      <c r="CC26" s="735"/>
      <c r="CD26" s="735"/>
      <c r="CE26" s="735"/>
    </row>
    <row r="27" spans="2:83" s="733" customFormat="1">
      <c r="B27" s="782">
        <f t="shared" si="1"/>
        <v>5</v>
      </c>
      <c r="D27" s="740" t="s">
        <v>407</v>
      </c>
      <c r="E27" s="1016" t="str">
        <f>_xll.GenericSql("SELECT INSTRUMENT FROM FIN.BONDS_LIST WHERE ISIN='"&amp;D27&amp;"'",FALSE)</f>
        <v>BTP 01-jun-25 1.5%</v>
      </c>
      <c r="F27" s="1016"/>
      <c r="G27" s="1016"/>
      <c r="H27" s="797">
        <f>IF(VLOOKUP($D27,Bonds!$E$11:$AM$347,26,FALSE)*100-$H$21&gt;0,VLOOKUP($D27,Bonds!$E$11:$AM$347,26,FALSE)*100-$H$21,$H$21-VLOOKUP($D27,Bonds!$E$11:$AM$347,26,FALSE)*100)</f>
        <v>0.52800565899320517</v>
      </c>
      <c r="J27" s="797">
        <f t="shared" si="0"/>
        <v>-6.1306914180406125E-2</v>
      </c>
      <c r="M27" s="764">
        <v>0.5893125731736113</v>
      </c>
      <c r="N27" s="765">
        <v>0.58007162567951487</v>
      </c>
      <c r="O27" s="765">
        <v>0.57828482554644456</v>
      </c>
      <c r="P27" s="765">
        <v>0.59553617824471794</v>
      </c>
      <c r="Q27" s="765">
        <v>0.59314735281509234</v>
      </c>
      <c r="R27" s="765">
        <v>0.58214018647375854</v>
      </c>
      <c r="S27" s="765">
        <v>0.58656553835572622</v>
      </c>
      <c r="T27" s="765">
        <v>0.60076726747307618</v>
      </c>
      <c r="U27" s="765">
        <v>0.6163360506878981</v>
      </c>
      <c r="V27" s="765">
        <v>0.60351838055657292</v>
      </c>
      <c r="W27" s="765">
        <v>0.60735951560621215</v>
      </c>
      <c r="X27" s="765">
        <v>0.60380306864448041</v>
      </c>
      <c r="Y27" s="765">
        <v>0.60099449213893297</v>
      </c>
      <c r="Z27" s="765">
        <v>0.63746363588431421</v>
      </c>
      <c r="AA27" s="765">
        <v>0.63619296204952214</v>
      </c>
      <c r="AB27" s="765">
        <v>0.63072714635765958</v>
      </c>
      <c r="AC27" s="765">
        <v>0.63960653766810061</v>
      </c>
      <c r="AD27" s="765">
        <v>0.65686599255049694</v>
      </c>
      <c r="AE27" s="765">
        <v>0.65779075495930384</v>
      </c>
      <c r="AF27" s="765">
        <v>0.56782008052143684</v>
      </c>
      <c r="AG27" s="765">
        <v>0.34386558917081667</v>
      </c>
      <c r="AH27" s="765">
        <v>0.57707507918818068</v>
      </c>
      <c r="AI27" s="765">
        <v>0.57643824273780542</v>
      </c>
      <c r="AJ27" s="765">
        <v>0.54351277506914419</v>
      </c>
      <c r="AK27" s="765">
        <v>0.46141762008295251</v>
      </c>
      <c r="AL27" s="765">
        <v>0.44348672476422957</v>
      </c>
      <c r="AM27" s="765"/>
      <c r="AN27" s="765"/>
      <c r="AO27" s="765"/>
      <c r="AP27" s="766"/>
      <c r="AU27" s="735"/>
      <c r="AV27" s="735"/>
      <c r="AW27" s="735"/>
      <c r="AX27" s="735"/>
      <c r="AY27" s="735"/>
      <c r="AZ27" s="735"/>
      <c r="BA27" s="735"/>
      <c r="BB27" s="735"/>
      <c r="BC27" s="735"/>
      <c r="BD27" s="735"/>
      <c r="BE27" s="735"/>
      <c r="BF27" s="735"/>
      <c r="BG27" s="735"/>
      <c r="BH27" s="735"/>
      <c r="BI27" s="735"/>
      <c r="BJ27" s="735"/>
      <c r="BK27" s="735"/>
      <c r="BL27" s="735"/>
      <c r="BM27" s="735"/>
      <c r="BN27" s="735"/>
      <c r="BO27" s="735"/>
      <c r="BP27" s="735"/>
      <c r="BQ27" s="735"/>
      <c r="BR27" s="735"/>
      <c r="BS27" s="735"/>
      <c r="BT27" s="735"/>
      <c r="BU27" s="735"/>
      <c r="BV27" s="735"/>
      <c r="BW27" s="735"/>
      <c r="BX27" s="735"/>
      <c r="BY27" s="735"/>
      <c r="BZ27" s="735"/>
      <c r="CA27" s="735"/>
      <c r="CB27" s="735"/>
      <c r="CC27" s="735"/>
      <c r="CD27" s="735"/>
      <c r="CE27" s="735"/>
    </row>
    <row r="28" spans="2:83" s="733" customFormat="1">
      <c r="B28" s="782">
        <f t="shared" si="1"/>
        <v>6</v>
      </c>
      <c r="D28" s="740" t="s">
        <v>561</v>
      </c>
      <c r="E28" s="1016" t="str">
        <f>_xll.GenericSql("SELECT INSTRUMENT FROM FIN.BONDS_LIST WHERE ISIN='"&amp;D28&amp;"'",FALSE)</f>
        <v>BTP 01-dec-25 2%</v>
      </c>
      <c r="F28" s="1016"/>
      <c r="G28" s="1016"/>
      <c r="H28" s="797">
        <f>IF(VLOOKUP($D28,Bonds!$E$11:$AM$347,26,FALSE)*100-$H$21&gt;0,VLOOKUP($D28,Bonds!$E$11:$AM$347,26,FALSE)*100-$H$21,$H$21-VLOOKUP($D28,Bonds!$E$11:$AM$347,26,FALSE)*100)</f>
        <v>0.4644992595790276</v>
      </c>
      <c r="J28" s="797">
        <f t="shared" si="0"/>
        <v>-6.4597372656756136E-3</v>
      </c>
      <c r="M28" s="764">
        <v>0.47095899684470321</v>
      </c>
      <c r="N28" s="765">
        <v>0.46651707631479855</v>
      </c>
      <c r="O28" s="765">
        <v>0.46233786256098686</v>
      </c>
      <c r="P28" s="765">
        <v>0.4724340020317499</v>
      </c>
      <c r="Q28" s="765">
        <v>0.47426925163349454</v>
      </c>
      <c r="R28" s="765">
        <v>0.47373330652147327</v>
      </c>
      <c r="S28" s="765">
        <v>0.47379903600962381</v>
      </c>
      <c r="T28" s="765">
        <v>0.49045420079960644</v>
      </c>
      <c r="U28" s="765">
        <v>0.49987051314553455</v>
      </c>
      <c r="V28" s="765">
        <v>0.49171058897107689</v>
      </c>
      <c r="W28" s="765">
        <v>0.49146324679650855</v>
      </c>
      <c r="X28" s="765">
        <v>0.49191272043291967</v>
      </c>
      <c r="Y28" s="765">
        <v>0.49028902560793486</v>
      </c>
      <c r="Z28" s="765">
        <v>0.52268255180103185</v>
      </c>
      <c r="AA28" s="765">
        <v>0.51833385231450069</v>
      </c>
      <c r="AB28" s="765">
        <v>0.50853651763691499</v>
      </c>
      <c r="AC28" s="765">
        <v>0.509928389909033</v>
      </c>
      <c r="AD28" s="765">
        <v>0.53539828697457836</v>
      </c>
      <c r="AE28" s="765">
        <v>0.52943045705875336</v>
      </c>
      <c r="AF28" s="765">
        <v>0.47645276564633043</v>
      </c>
      <c r="AG28" s="765">
        <v>0.34260301548010208</v>
      </c>
      <c r="AH28" s="765">
        <v>0.52845246763660736</v>
      </c>
      <c r="AI28" s="765">
        <v>0.50221257717451628</v>
      </c>
      <c r="AJ28" s="765">
        <v>0.44356751844470077</v>
      </c>
      <c r="AK28" s="765">
        <v>0.40598705490113618</v>
      </c>
      <c r="AL28" s="765">
        <v>0.38957753785614679</v>
      </c>
      <c r="AM28" s="765"/>
      <c r="AN28" s="765"/>
      <c r="AO28" s="765"/>
      <c r="AP28" s="766"/>
      <c r="AU28" s="735"/>
      <c r="AV28" s="735"/>
      <c r="AW28" s="735"/>
      <c r="AX28" s="735"/>
      <c r="AY28" s="735"/>
      <c r="AZ28" s="735"/>
      <c r="BA28" s="735"/>
      <c r="BB28" s="735"/>
      <c r="BC28" s="735"/>
      <c r="BD28" s="735"/>
      <c r="BE28" s="735"/>
      <c r="BF28" s="735"/>
      <c r="BG28" s="735"/>
      <c r="BH28" s="735"/>
      <c r="BI28" s="735"/>
      <c r="BJ28" s="735"/>
      <c r="BK28" s="735"/>
      <c r="BL28" s="735"/>
      <c r="BM28" s="735"/>
      <c r="BN28" s="735"/>
      <c r="BO28" s="735"/>
      <c r="BP28" s="735"/>
      <c r="BQ28" s="735"/>
      <c r="BR28" s="735"/>
      <c r="BS28" s="735"/>
      <c r="BT28" s="735"/>
      <c r="BU28" s="735"/>
      <c r="BV28" s="735"/>
      <c r="BW28" s="735"/>
      <c r="BX28" s="735"/>
      <c r="BY28" s="735"/>
      <c r="BZ28" s="735"/>
      <c r="CA28" s="735"/>
      <c r="CB28" s="735"/>
      <c r="CC28" s="735"/>
      <c r="CD28" s="735"/>
      <c r="CE28" s="735"/>
    </row>
    <row r="29" spans="2:83" s="733" customFormat="1">
      <c r="B29" s="782">
        <f t="shared" si="1"/>
        <v>7</v>
      </c>
      <c r="D29" s="740" t="s">
        <v>528</v>
      </c>
      <c r="E29" s="1016" t="str">
        <f>_xll.GenericSql("SELECT INSTRUMENT FROM FIN.BONDS_LIST WHERE ISIN='"&amp;D29&amp;"'",FALSE)</f>
        <v>BTP 01-mar-26 4.5%</v>
      </c>
      <c r="F29" s="1016"/>
      <c r="G29" s="1016"/>
      <c r="H29" s="797">
        <f>IF(VLOOKUP($D29,Bonds!$E$11:$AM$347,26,FALSE)*100-$H$21&gt;0,VLOOKUP($D29,Bonds!$E$11:$AM$347,26,FALSE)*100-$H$21,$H$21-VLOOKUP($D29,Bonds!$E$11:$AM$347,26,FALSE)*100)</f>
        <v>0.37288655771518853</v>
      </c>
      <c r="J29" s="797">
        <f t="shared" si="0"/>
        <v>-8.4603222156464764E-2</v>
      </c>
      <c r="M29" s="764">
        <v>0.45748977987165329</v>
      </c>
      <c r="N29" s="765">
        <v>0.45186573778724082</v>
      </c>
      <c r="O29" s="765">
        <v>0.45025622297688161</v>
      </c>
      <c r="P29" s="765">
        <v>0.46444457696069241</v>
      </c>
      <c r="Q29" s="765">
        <v>0.46348473270052137</v>
      </c>
      <c r="R29" s="765">
        <v>0.45669863353897178</v>
      </c>
      <c r="S29" s="765">
        <v>0.46010096843037473</v>
      </c>
      <c r="T29" s="765">
        <v>0.47100348303494854</v>
      </c>
      <c r="U29" s="765">
        <v>0.47759547763855226</v>
      </c>
      <c r="V29" s="765">
        <v>0.47360574960188329</v>
      </c>
      <c r="W29" s="765">
        <v>0.47376684454867601</v>
      </c>
      <c r="X29" s="765">
        <v>0.47054151450914627</v>
      </c>
      <c r="Y29" s="765">
        <v>0.47100103461685316</v>
      </c>
      <c r="Z29" s="765">
        <v>0.49126217027778818</v>
      </c>
      <c r="AA29" s="765">
        <v>0.49624570919548172</v>
      </c>
      <c r="AB29" s="765">
        <v>0.48081593978122883</v>
      </c>
      <c r="AC29" s="765">
        <v>0.47416654102573341</v>
      </c>
      <c r="AD29" s="765">
        <v>0.49355497154928329</v>
      </c>
      <c r="AE29" s="765">
        <v>0.48438392182743928</v>
      </c>
      <c r="AF29" s="765">
        <v>0.41242598699781707</v>
      </c>
      <c r="AG29" s="765">
        <v>0.3062017589341588</v>
      </c>
      <c r="AH29" s="765">
        <v>0.45002919689683907</v>
      </c>
      <c r="AI29" s="765">
        <v>0.411776057591557</v>
      </c>
      <c r="AJ29" s="765">
        <v>0.38552327147184284</v>
      </c>
      <c r="AK29" s="765">
        <v>0.32425210440810703</v>
      </c>
      <c r="AL29" s="765">
        <v>0.3254750276007714</v>
      </c>
      <c r="AM29" s="765"/>
      <c r="AN29" s="765"/>
      <c r="AO29" s="765"/>
      <c r="AP29" s="766"/>
      <c r="AU29" s="735"/>
      <c r="AV29" s="735"/>
      <c r="AW29" s="735"/>
      <c r="AX29" s="735"/>
      <c r="AY29" s="735"/>
      <c r="AZ29" s="735"/>
      <c r="BA29" s="735"/>
      <c r="BB29" s="735"/>
      <c r="BC29" s="735"/>
      <c r="BD29" s="735"/>
      <c r="BE29" s="735"/>
      <c r="BF29" s="735"/>
      <c r="BG29" s="735"/>
      <c r="BH29" s="735"/>
      <c r="BI29" s="735"/>
      <c r="BJ29" s="735"/>
      <c r="BK29" s="735"/>
      <c r="BL29" s="735"/>
      <c r="BM29" s="735"/>
      <c r="BN29" s="735"/>
      <c r="BO29" s="735"/>
      <c r="BP29" s="735"/>
      <c r="BQ29" s="735"/>
      <c r="BR29" s="735"/>
      <c r="BS29" s="735"/>
      <c r="BT29" s="735"/>
      <c r="BU29" s="735"/>
      <c r="BV29" s="735"/>
      <c r="BW29" s="735"/>
      <c r="BX29" s="735"/>
      <c r="BY29" s="735"/>
      <c r="BZ29" s="735"/>
      <c r="CA29" s="735"/>
      <c r="CB29" s="735"/>
      <c r="CC29" s="735"/>
      <c r="CD29" s="735"/>
      <c r="CE29" s="735"/>
    </row>
    <row r="30" spans="2:83" s="733" customFormat="1">
      <c r="B30" s="782">
        <f t="shared" si="1"/>
        <v>8</v>
      </c>
      <c r="D30" s="740" t="s">
        <v>611</v>
      </c>
      <c r="E30" s="1016" t="str">
        <f>_xll.GenericSql("SELECT INSTRUMENT FROM FIN.BONDS_LIST WHERE ISIN='"&amp;D30&amp;"'",FALSE)</f>
        <v>BTP 01-jun-26 1.6%</v>
      </c>
      <c r="F30" s="1016"/>
      <c r="G30" s="1016"/>
      <c r="H30" s="797">
        <f>IF(VLOOKUP($D30,Bonds!$E$11:$AM$347,26,FALSE)*100-$H$21&gt;0,VLOOKUP($D30,Bonds!$E$11:$AM$347,26,FALSE)*100-$H$21,$H$21-VLOOKUP($D30,Bonds!$E$11:$AM$347,26,FALSE)*100)</f>
        <v>0.39608812347285971</v>
      </c>
      <c r="J30" s="797">
        <f t="shared" si="0"/>
        <v>3.3110413072350964E-2</v>
      </c>
      <c r="M30" s="764">
        <v>0.36297771040050875</v>
      </c>
      <c r="N30" s="765">
        <v>0.36031536988079504</v>
      </c>
      <c r="O30" s="765">
        <v>0.35559633445678163</v>
      </c>
      <c r="P30" s="765">
        <v>0.37152645800244022</v>
      </c>
      <c r="Q30" s="765">
        <v>0.37897847517006489</v>
      </c>
      <c r="R30" s="765">
        <v>0.37185083046296641</v>
      </c>
      <c r="S30" s="765">
        <v>0.38007630543004867</v>
      </c>
      <c r="T30" s="765">
        <v>0.39312241050601759</v>
      </c>
      <c r="U30" s="765">
        <v>0.39423077587567668</v>
      </c>
      <c r="V30" s="765">
        <v>0.39186304597582167</v>
      </c>
      <c r="W30" s="765">
        <v>0.39185835156720761</v>
      </c>
      <c r="X30" s="765">
        <v>0.39055918419225799</v>
      </c>
      <c r="Y30" s="765">
        <v>0.38590531894139213</v>
      </c>
      <c r="Z30" s="765">
        <v>0.42069597585402718</v>
      </c>
      <c r="AA30" s="765">
        <v>0.41122176222882345</v>
      </c>
      <c r="AB30" s="765">
        <v>0.41577128427680843</v>
      </c>
      <c r="AC30" s="765">
        <v>0.41790744978065586</v>
      </c>
      <c r="AD30" s="765">
        <v>0.4350819401988546</v>
      </c>
      <c r="AE30" s="765">
        <v>0.43338932869197722</v>
      </c>
      <c r="AF30" s="765">
        <v>0.38621948278800788</v>
      </c>
      <c r="AG30" s="765">
        <v>0.27320008654169436</v>
      </c>
      <c r="AH30" s="765">
        <v>0.38411356054147516</v>
      </c>
      <c r="AI30" s="765">
        <v>0.38342677947026305</v>
      </c>
      <c r="AJ30" s="765">
        <v>0.355869034270897</v>
      </c>
      <c r="AK30" s="765">
        <v>0.32729280813279082</v>
      </c>
      <c r="AL30" s="765">
        <v>0.34349237088443507</v>
      </c>
      <c r="AM30" s="765"/>
      <c r="AN30" s="765"/>
      <c r="AO30" s="765"/>
      <c r="AP30" s="766"/>
      <c r="AU30" s="735"/>
      <c r="AV30" s="735"/>
      <c r="AW30" s="735"/>
      <c r="AX30" s="735"/>
      <c r="AY30" s="735"/>
      <c r="AZ30" s="735"/>
      <c r="BA30" s="735"/>
      <c r="BB30" s="735"/>
      <c r="BC30" s="735"/>
      <c r="BD30" s="735"/>
      <c r="BE30" s="735"/>
      <c r="BF30" s="735"/>
      <c r="BG30" s="735"/>
      <c r="BH30" s="735"/>
      <c r="BI30" s="735"/>
      <c r="BJ30" s="735"/>
      <c r="BK30" s="735"/>
      <c r="BL30" s="735"/>
      <c r="BM30" s="735"/>
      <c r="BN30" s="735"/>
      <c r="BO30" s="735"/>
      <c r="BP30" s="735"/>
      <c r="BQ30" s="735"/>
      <c r="BR30" s="735"/>
      <c r="BS30" s="735"/>
      <c r="BT30" s="735"/>
      <c r="BU30" s="735"/>
      <c r="BV30" s="735"/>
      <c r="BW30" s="735"/>
      <c r="BX30" s="735"/>
      <c r="BY30" s="735"/>
      <c r="BZ30" s="735"/>
      <c r="CA30" s="735"/>
      <c r="CB30" s="735"/>
      <c r="CC30" s="735"/>
      <c r="CD30" s="735"/>
      <c r="CE30" s="735"/>
    </row>
    <row r="31" spans="2:83" s="733" customFormat="1">
      <c r="B31" s="782">
        <f t="shared" si="1"/>
        <v>9</v>
      </c>
      <c r="D31" s="740" t="s">
        <v>529</v>
      </c>
      <c r="E31" s="1016" t="str">
        <f>_xll.GenericSql("SELECT INSTRUMENT FROM FIN.BONDS_LIST WHERE ISIN='"&amp;D31&amp;"'",FALSE)</f>
        <v>BTP 01-nov-2026 7.25%</v>
      </c>
      <c r="F31" s="1016"/>
      <c r="G31" s="1016"/>
      <c r="H31" s="797">
        <f>IF(VLOOKUP($D31,Bonds!$E$11:$AM$347,26,FALSE)*100-$H$21&gt;0,VLOOKUP($D31,Bonds!$E$11:$AM$347,26,FALSE)*100-$H$21,$H$21-VLOOKUP($D31,Bonds!$E$11:$AM$347,26,FALSE)*100)</f>
        <v>0.28819478902591733</v>
      </c>
      <c r="J31" s="797">
        <f t="shared" si="0"/>
        <v>-5.8871593839723957E-2</v>
      </c>
      <c r="M31" s="764">
        <v>0.34706638286564129</v>
      </c>
      <c r="N31" s="765">
        <v>0.3469603875159939</v>
      </c>
      <c r="O31" s="765">
        <v>0.33313270302176212</v>
      </c>
      <c r="P31" s="765">
        <v>0.340405117940068</v>
      </c>
      <c r="Q31" s="765">
        <v>0.34691108864396769</v>
      </c>
      <c r="R31" s="765">
        <v>0.33689370997671686</v>
      </c>
      <c r="S31" s="765">
        <v>0.34409867754199785</v>
      </c>
      <c r="T31" s="765">
        <v>0.35983537237085494</v>
      </c>
      <c r="U31" s="765">
        <v>0.36374852258648982</v>
      </c>
      <c r="V31" s="765">
        <v>0.35900183501165461</v>
      </c>
      <c r="W31" s="765">
        <v>0.36432071159037904</v>
      </c>
      <c r="X31" s="765">
        <v>0.36878800110474508</v>
      </c>
      <c r="Y31" s="765">
        <v>0.36453546860160824</v>
      </c>
      <c r="Z31" s="765">
        <v>0.38362516579383277</v>
      </c>
      <c r="AA31" s="765">
        <v>0.37554208538966583</v>
      </c>
      <c r="AB31" s="765">
        <v>0.36742858972559289</v>
      </c>
      <c r="AC31" s="765">
        <v>0.37010417096125581</v>
      </c>
      <c r="AD31" s="765">
        <v>0.35007903610741042</v>
      </c>
      <c r="AE31" s="765">
        <v>0.34101618084700203</v>
      </c>
      <c r="AF31" s="765">
        <v>0.31181900031164256</v>
      </c>
      <c r="AG31" s="765">
        <v>0.29620097711267013</v>
      </c>
      <c r="AH31" s="765">
        <v>0.38801471430506762</v>
      </c>
      <c r="AI31" s="765">
        <v>0.33988240972035166</v>
      </c>
      <c r="AJ31" s="765">
        <v>0.28069279801364644</v>
      </c>
      <c r="AK31" s="765">
        <v>0.25683665148415757</v>
      </c>
      <c r="AL31" s="765">
        <v>0.24641255821627306</v>
      </c>
      <c r="AM31" s="765"/>
      <c r="AN31" s="765"/>
      <c r="AO31" s="765"/>
      <c r="AP31" s="766"/>
      <c r="AU31" s="735"/>
      <c r="AV31" s="735"/>
      <c r="AW31" s="735"/>
      <c r="AX31" s="735"/>
      <c r="AY31" s="735"/>
      <c r="AZ31" s="735"/>
      <c r="BA31" s="735"/>
      <c r="BB31" s="735"/>
      <c r="BC31" s="735"/>
      <c r="BD31" s="735"/>
      <c r="BE31" s="735"/>
      <c r="BF31" s="735"/>
      <c r="BG31" s="735"/>
      <c r="BH31" s="735"/>
      <c r="BI31" s="735"/>
      <c r="BJ31" s="735"/>
      <c r="BK31" s="735"/>
      <c r="BL31" s="735"/>
      <c r="BM31" s="735"/>
      <c r="BN31" s="735"/>
      <c r="BO31" s="735"/>
      <c r="BP31" s="735"/>
      <c r="BQ31" s="735"/>
      <c r="BR31" s="735"/>
      <c r="BS31" s="735"/>
      <c r="BT31" s="735"/>
      <c r="BU31" s="735"/>
      <c r="BV31" s="735"/>
      <c r="BW31" s="735"/>
      <c r="BX31" s="735"/>
      <c r="BY31" s="735"/>
      <c r="BZ31" s="735"/>
      <c r="CA31" s="735"/>
      <c r="CB31" s="735"/>
      <c r="CC31" s="735"/>
      <c r="CD31" s="735"/>
      <c r="CE31" s="735"/>
    </row>
    <row r="32" spans="2:83" s="733" customFormat="1">
      <c r="B32" s="782">
        <f t="shared" si="1"/>
        <v>10</v>
      </c>
      <c r="D32" s="740" t="s">
        <v>683</v>
      </c>
      <c r="E32" s="1016" t="str">
        <f>_xll.GenericSql("SELECT INSTRUMENT FROM FIN.BONDS_LIST WHERE ISIN='"&amp;D32&amp;"'",FALSE)</f>
        <v>BTP 01-dec-26 1.25%</v>
      </c>
      <c r="F32" s="1016"/>
      <c r="G32" s="1016"/>
      <c r="H32" s="797">
        <f>IF(VLOOKUP($D32,Bonds!$E$11:$AM$347,26,FALSE)*100-$H$21&gt;0,VLOOKUP($D32,Bonds!$E$11:$AM$347,26,FALSE)*100-$H$21,$H$21-VLOOKUP($D32,Bonds!$E$11:$AM$347,26,FALSE)*100)</f>
        <v>0.40309529381545151</v>
      </c>
      <c r="J32" s="797">
        <f t="shared" si="0"/>
        <v>9.7194796105095627E-2</v>
      </c>
      <c r="M32" s="764">
        <v>0.30590049771035588</v>
      </c>
      <c r="N32" s="765">
        <v>0.30052431162919291</v>
      </c>
      <c r="O32" s="765">
        <v>0.29536618891898381</v>
      </c>
      <c r="P32" s="765">
        <v>0.30786915601018316</v>
      </c>
      <c r="Q32" s="765">
        <v>0.30975790674355741</v>
      </c>
      <c r="R32" s="765">
        <v>0.30550799737549195</v>
      </c>
      <c r="S32" s="765">
        <v>0.30866090024826742</v>
      </c>
      <c r="T32" s="765">
        <v>0.32594125247581784</v>
      </c>
      <c r="U32" s="765">
        <v>0.32770136138505124</v>
      </c>
      <c r="V32" s="765">
        <v>0.33017792058395123</v>
      </c>
      <c r="W32" s="765">
        <v>0.33043043783606052</v>
      </c>
      <c r="X32" s="765">
        <v>0.32753470225336434</v>
      </c>
      <c r="Y32" s="765">
        <v>0.32268407133312915</v>
      </c>
      <c r="Z32" s="765">
        <v>0.34397157456411542</v>
      </c>
      <c r="AA32" s="765">
        <v>0.3403308213112024</v>
      </c>
      <c r="AB32" s="765">
        <v>0.34095530222493498</v>
      </c>
      <c r="AC32" s="765">
        <v>0.34958396215237775</v>
      </c>
      <c r="AD32" s="765">
        <v>0.36716508594829289</v>
      </c>
      <c r="AE32" s="765">
        <v>0.36687254774484401</v>
      </c>
      <c r="AF32" s="765">
        <v>0.34089463416653532</v>
      </c>
      <c r="AG32" s="765">
        <v>0.3493217987928352</v>
      </c>
      <c r="AH32" s="765">
        <v>0.42740241437903714</v>
      </c>
      <c r="AI32" s="765">
        <v>0.38981970896046736</v>
      </c>
      <c r="AJ32" s="765">
        <v>0.38990274446732442</v>
      </c>
      <c r="AK32" s="765">
        <v>0.36410011096132466</v>
      </c>
      <c r="AL32" s="765">
        <v>0.38610717934485583</v>
      </c>
      <c r="AM32" s="765"/>
      <c r="AN32" s="765"/>
      <c r="AO32" s="765"/>
      <c r="AP32" s="766"/>
      <c r="AU32" s="735"/>
      <c r="AV32" s="735"/>
      <c r="AW32" s="735"/>
      <c r="AX32" s="735"/>
      <c r="AY32" s="735"/>
      <c r="AZ32" s="735"/>
      <c r="BA32" s="735"/>
      <c r="BB32" s="735"/>
      <c r="BC32" s="735"/>
      <c r="BD32" s="735"/>
      <c r="BE32" s="735"/>
      <c r="BF32" s="735"/>
      <c r="BG32" s="735"/>
      <c r="BH32" s="735"/>
      <c r="BI32" s="735"/>
      <c r="BJ32" s="735"/>
      <c r="BK32" s="735"/>
      <c r="BL32" s="735"/>
      <c r="BM32" s="735"/>
      <c r="BN32" s="735"/>
      <c r="BO32" s="735"/>
      <c r="BP32" s="735"/>
      <c r="BQ32" s="735"/>
      <c r="BR32" s="735"/>
      <c r="BS32" s="735"/>
      <c r="BT32" s="735"/>
      <c r="BU32" s="735"/>
      <c r="BV32" s="735"/>
      <c r="BW32" s="735"/>
      <c r="BX32" s="735"/>
      <c r="BY32" s="735"/>
      <c r="BZ32" s="735"/>
      <c r="CA32" s="735"/>
      <c r="CB32" s="735"/>
      <c r="CC32" s="735"/>
      <c r="CD32" s="735"/>
      <c r="CE32" s="735"/>
    </row>
    <row r="33" spans="1:16383" s="733" customFormat="1">
      <c r="B33" s="782">
        <f t="shared" si="1"/>
        <v>11</v>
      </c>
      <c r="D33" s="740" t="s">
        <v>711</v>
      </c>
      <c r="E33" s="1016" t="str">
        <f>_xll.GenericSql("SELECT INSTRUMENT FROM FIN.BONDS_LIST WHERE ISIN='"&amp;D33&amp;"'",FALSE)</f>
        <v>BTP 01-jun-27 2.2%</v>
      </c>
      <c r="F33" s="1016"/>
      <c r="G33" s="1016"/>
      <c r="H33" s="797">
        <f>IF(VLOOKUP($D33,Bonds!$E$11:$AM$347,26,FALSE)*100-$H$21&gt;0,VLOOKUP($D33,Bonds!$E$11:$AM$347,26,FALSE)*100-$H$21,$H$21-VLOOKUP($D33,Bonds!$E$11:$AM$347,26,FALSE)*100)</f>
        <v>0.25662346218491994</v>
      </c>
      <c r="J33" s="797">
        <f t="shared" si="0"/>
        <v>7.3524829300935846E-2</v>
      </c>
      <c r="M33" s="764">
        <v>0.18309863288398409</v>
      </c>
      <c r="N33" s="765">
        <v>0.18258550550988417</v>
      </c>
      <c r="O33" s="765">
        <v>0.18273191133695366</v>
      </c>
      <c r="P33" s="765">
        <v>0.18732698988063667</v>
      </c>
      <c r="Q33" s="765">
        <v>0.18967534800686159</v>
      </c>
      <c r="R33" s="765">
        <v>0.18484512996338087</v>
      </c>
      <c r="S33" s="765">
        <v>0.18657894111702644</v>
      </c>
      <c r="T33" s="765">
        <v>0.19483601210481027</v>
      </c>
      <c r="U33" s="765">
        <v>0.19472390304653198</v>
      </c>
      <c r="V33" s="765">
        <v>0.19022624689540302</v>
      </c>
      <c r="W33" s="765">
        <v>0.19308433854969298</v>
      </c>
      <c r="X33" s="765">
        <v>0.19309012857926033</v>
      </c>
      <c r="Y33" s="765">
        <v>0.19250399906920634</v>
      </c>
      <c r="Z33" s="765">
        <v>0.20811475750252306</v>
      </c>
      <c r="AA33" s="765">
        <v>0.20210419543672664</v>
      </c>
      <c r="AB33" s="765">
        <v>0.19968381362458176</v>
      </c>
      <c r="AC33" s="765">
        <v>0.2040645562185599</v>
      </c>
      <c r="AD33" s="765">
        <v>0.21927973747296114</v>
      </c>
      <c r="AE33" s="765">
        <v>0.20671526085469605</v>
      </c>
      <c r="AF33" s="765">
        <v>0.18808773520231759</v>
      </c>
      <c r="AG33" s="765">
        <v>0.21493558041119476</v>
      </c>
      <c r="AH33" s="765">
        <v>0.28124751263906189</v>
      </c>
      <c r="AI33" s="765">
        <v>0.2649423358620826</v>
      </c>
      <c r="AJ33" s="765">
        <v>0.23721623383377022</v>
      </c>
      <c r="AK33" s="765">
        <v>0.25031897337377584</v>
      </c>
      <c r="AL33" s="765">
        <v>0.24307973653854908</v>
      </c>
      <c r="AM33" s="765"/>
      <c r="AN33" s="765"/>
      <c r="AO33" s="765"/>
      <c r="AP33" s="766"/>
      <c r="AU33" s="735"/>
      <c r="AV33" s="735"/>
      <c r="AW33" s="735"/>
      <c r="AX33" s="735"/>
      <c r="AY33" s="735"/>
      <c r="AZ33" s="735"/>
      <c r="BA33" s="735"/>
      <c r="BB33" s="735"/>
      <c r="BC33" s="735"/>
      <c r="BD33" s="735"/>
      <c r="BE33" s="735"/>
      <c r="BF33" s="735"/>
      <c r="BG33" s="735"/>
      <c r="BH33" s="735"/>
      <c r="BI33" s="735"/>
      <c r="BJ33" s="735"/>
      <c r="BK33" s="735"/>
      <c r="BL33" s="735"/>
      <c r="BM33" s="735"/>
      <c r="BN33" s="735"/>
      <c r="BO33" s="735"/>
      <c r="BP33" s="735"/>
      <c r="BQ33" s="735"/>
      <c r="BR33" s="735"/>
      <c r="BS33" s="735"/>
      <c r="BT33" s="735"/>
      <c r="BU33" s="735"/>
      <c r="BV33" s="735"/>
      <c r="BW33" s="735"/>
      <c r="BX33" s="735"/>
      <c r="BY33" s="735"/>
      <c r="BZ33" s="735"/>
      <c r="CA33" s="735"/>
      <c r="CB33" s="735"/>
      <c r="CC33" s="735"/>
      <c r="CD33" s="735"/>
      <c r="CE33" s="735"/>
    </row>
    <row r="34" spans="1:16383" s="733" customFormat="1">
      <c r="B34" s="782">
        <f t="shared" si="1"/>
        <v>12</v>
      </c>
      <c r="D34" s="740" t="s">
        <v>782</v>
      </c>
      <c r="E34" s="1016" t="str">
        <f>_xll.GenericSql("SELECT INSTRUMENT FROM FIN.BONDS_LIST WHERE ISIN='"&amp;D34&amp;"'",FALSE)</f>
        <v>BTP 01-aug-27 2.05%</v>
      </c>
      <c r="F34" s="1016"/>
      <c r="G34" s="1016"/>
      <c r="H34" s="797">
        <f>IF(VLOOKUP($D34,Bonds!$E$11:$AM$347,26,FALSE)*100-$H$21&gt;0,VLOOKUP($D34,Bonds!$E$11:$AM$347,26,FALSE)*100-$H$21,$H$21-VLOOKUP($D34,Bonds!$E$11:$AM$347,26,FALSE)*100)</f>
        <v>0.20734528658724116</v>
      </c>
      <c r="J34" s="797">
        <f t="shared" si="0"/>
        <v>5.8575219656716193E-2</v>
      </c>
      <c r="M34" s="764">
        <v>0.14877006693052497</v>
      </c>
      <c r="N34" s="765">
        <v>0.146134528025188</v>
      </c>
      <c r="O34" s="765">
        <v>0.150156106822535</v>
      </c>
      <c r="P34" s="765">
        <v>0.15504128609705359</v>
      </c>
      <c r="Q34" s="765">
        <v>0.154401120224269</v>
      </c>
      <c r="R34" s="765">
        <v>0.15147007018724667</v>
      </c>
      <c r="S34" s="765">
        <v>0.15147572047804125</v>
      </c>
      <c r="T34" s="765">
        <v>0.1546533064544624</v>
      </c>
      <c r="U34" s="765">
        <v>0.15511421321569974</v>
      </c>
      <c r="V34" s="765">
        <v>0.15205978520644003</v>
      </c>
      <c r="W34" s="765">
        <v>0.15807274184523479</v>
      </c>
      <c r="X34" s="765">
        <v>0.16002521847586637</v>
      </c>
      <c r="Y34" s="765">
        <v>0.16140281811876145</v>
      </c>
      <c r="Z34" s="765">
        <v>0.17098869237391012</v>
      </c>
      <c r="AA34" s="765">
        <v>0.17406758717334903</v>
      </c>
      <c r="AB34" s="765">
        <v>0.17109154010434002</v>
      </c>
      <c r="AC34" s="765">
        <v>0.17475193265917</v>
      </c>
      <c r="AD34" s="765">
        <v>0.18630342998436866</v>
      </c>
      <c r="AE34" s="765">
        <v>0.17409702934770088</v>
      </c>
      <c r="AF34" s="765">
        <v>0.14835995177023342</v>
      </c>
      <c r="AG34" s="765">
        <v>0.16791051602818019</v>
      </c>
      <c r="AH34" s="765">
        <v>0.30088430674668221</v>
      </c>
      <c r="AI34" s="765">
        <v>0.20819061192288713</v>
      </c>
      <c r="AJ34" s="765">
        <v>0.17604794904809706</v>
      </c>
      <c r="AK34" s="765">
        <v>0.18572417586370937</v>
      </c>
      <c r="AL34" s="765">
        <v>0.19227503504546695</v>
      </c>
      <c r="AM34" s="765"/>
      <c r="AN34" s="765"/>
      <c r="AO34" s="765"/>
      <c r="AP34" s="766"/>
      <c r="AU34" s="735"/>
      <c r="AV34" s="735"/>
      <c r="AW34" s="735"/>
      <c r="AX34" s="735"/>
      <c r="AY34" s="735"/>
      <c r="AZ34" s="735"/>
      <c r="BA34" s="735"/>
      <c r="BB34" s="735"/>
      <c r="BC34" s="735"/>
      <c r="BD34" s="735"/>
      <c r="BE34" s="735"/>
      <c r="BF34" s="735"/>
      <c r="BG34" s="735"/>
      <c r="BH34" s="735"/>
      <c r="BI34" s="735"/>
      <c r="BJ34" s="735"/>
      <c r="BK34" s="735"/>
      <c r="BL34" s="735"/>
      <c r="BM34" s="735"/>
      <c r="BN34" s="735"/>
      <c r="BO34" s="735"/>
      <c r="BP34" s="735"/>
      <c r="BQ34" s="735"/>
      <c r="BR34" s="735"/>
      <c r="BS34" s="735"/>
      <c r="BT34" s="735"/>
      <c r="BU34" s="735"/>
      <c r="BV34" s="735"/>
      <c r="BW34" s="735"/>
      <c r="BX34" s="735"/>
      <c r="BY34" s="735"/>
      <c r="BZ34" s="735"/>
      <c r="CA34" s="735"/>
      <c r="CB34" s="735"/>
      <c r="CC34" s="735"/>
      <c r="CD34" s="735"/>
      <c r="CE34" s="735"/>
    </row>
    <row r="35" spans="1:16383" s="733" customFormat="1">
      <c r="B35" s="782">
        <f t="shared" si="1"/>
        <v>13</v>
      </c>
      <c r="D35" s="740" t="s">
        <v>530</v>
      </c>
      <c r="E35" s="1016" t="str">
        <f>_xll.GenericSql("SELECT INSTRUMENT FROM FIN.BONDS_LIST WHERE ISIN='"&amp;D35&amp;"'",FALSE)</f>
        <v>BTP 01-nov-2027 6.50%</v>
      </c>
      <c r="F35" s="1016"/>
      <c r="G35" s="1016"/>
      <c r="H35" s="797">
        <f>IF(VLOOKUP($D35,Bonds!$E$11:$AM$347,26,FALSE)*100-$H$21&gt;0,VLOOKUP($D35,Bonds!$E$11:$AM$347,26,FALSE)*100-$H$21,$H$21-VLOOKUP($D35,Bonds!$E$11:$AM$347,26,FALSE)*100)</f>
        <v>0.13824811523312652</v>
      </c>
      <c r="J35" s="797">
        <f t="shared" si="0"/>
        <v>-3.840483269435313E-2</v>
      </c>
      <c r="M35" s="764">
        <v>0.17665294792747965</v>
      </c>
      <c r="N35" s="765">
        <v>0.17235467062326681</v>
      </c>
      <c r="O35" s="765">
        <v>0.16763780891962798</v>
      </c>
      <c r="P35" s="765">
        <v>0.1713672963538706</v>
      </c>
      <c r="Q35" s="765">
        <v>0.17320528021352732</v>
      </c>
      <c r="R35" s="765">
        <v>0.17029815012191896</v>
      </c>
      <c r="S35" s="765">
        <v>0.16838114485693767</v>
      </c>
      <c r="T35" s="765">
        <v>0.17126874679758997</v>
      </c>
      <c r="U35" s="765">
        <v>0.17549737061905435</v>
      </c>
      <c r="V35" s="765">
        <v>0.17028192698248157</v>
      </c>
      <c r="W35" s="765">
        <v>0.1758653481770569</v>
      </c>
      <c r="X35" s="765">
        <v>0.17826866790373241</v>
      </c>
      <c r="Y35" s="765">
        <v>0.17783239796950956</v>
      </c>
      <c r="Z35" s="765">
        <v>0.17256186389188377</v>
      </c>
      <c r="AA35" s="765">
        <v>0.17492989023539529</v>
      </c>
      <c r="AB35" s="765">
        <v>0.16838712142694856</v>
      </c>
      <c r="AC35" s="765">
        <v>0.15810936785452823</v>
      </c>
      <c r="AD35" s="765">
        <v>0.13202799176858848</v>
      </c>
      <c r="AE35" s="765">
        <v>0.13376924202424378</v>
      </c>
      <c r="AF35" s="765">
        <v>0.10141491186804119</v>
      </c>
      <c r="AG35" s="765">
        <v>0.13569420339501814</v>
      </c>
      <c r="AH35" s="765">
        <v>0.15459803635828129</v>
      </c>
      <c r="AI35" s="765">
        <v>0.13722479889391659</v>
      </c>
      <c r="AJ35" s="765">
        <v>0.10602499487781003</v>
      </c>
      <c r="AK35" s="765">
        <v>9.782590316935158E-2</v>
      </c>
      <c r="AL35" s="765">
        <v>0.11626079110829535</v>
      </c>
      <c r="AM35" s="765"/>
      <c r="AN35" s="765"/>
      <c r="AO35" s="765"/>
      <c r="AP35" s="766"/>
      <c r="AU35" s="735"/>
      <c r="AV35" s="735"/>
      <c r="AW35" s="735"/>
      <c r="AX35" s="735"/>
      <c r="AY35" s="735"/>
      <c r="AZ35" s="735"/>
      <c r="BA35" s="735"/>
      <c r="BB35" s="735"/>
      <c r="BC35" s="735"/>
      <c r="BD35" s="735"/>
      <c r="BE35" s="735"/>
      <c r="BF35" s="735"/>
      <c r="BG35" s="735"/>
      <c r="BH35" s="735"/>
      <c r="BI35" s="735"/>
      <c r="BJ35" s="735"/>
      <c r="BK35" s="735"/>
      <c r="BL35" s="735"/>
      <c r="BM35" s="735"/>
      <c r="BN35" s="735"/>
      <c r="BO35" s="735"/>
      <c r="BP35" s="735"/>
      <c r="BQ35" s="735"/>
      <c r="BR35" s="735"/>
      <c r="BS35" s="735"/>
      <c r="BT35" s="735"/>
      <c r="BU35" s="735"/>
      <c r="BV35" s="735"/>
      <c r="BW35" s="735"/>
      <c r="BX35" s="735"/>
      <c r="BY35" s="735"/>
      <c r="BZ35" s="735"/>
      <c r="CA35" s="735"/>
      <c r="CB35" s="735"/>
      <c r="CC35" s="735"/>
      <c r="CD35" s="735"/>
      <c r="CE35" s="735"/>
    </row>
    <row r="36" spans="1:16383" s="733" customFormat="1">
      <c r="B36" s="782">
        <f t="shared" si="1"/>
        <v>14</v>
      </c>
      <c r="D36" s="740" t="s">
        <v>1499</v>
      </c>
      <c r="E36" s="1016" t="str">
        <f>_xll.GenericSql("SELECT INSTRUMENT FROM FIN.BONDS_LIST WHERE ISIN='"&amp;D36&amp;"'",FALSE)</f>
        <v>BTP 01-feb-28 2%</v>
      </c>
      <c r="F36" s="1016"/>
      <c r="G36" s="1016"/>
      <c r="H36" s="797">
        <f>IF(VLOOKUP($D36,Bonds!$E$11:$AM$347,26,FALSE)*100-$H$21&gt;0,VLOOKUP($D36,Bonds!$E$11:$AM$347,26,FALSE)*100-$H$21,$H$21-VLOOKUP($D36,Bonds!$E$11:$AM$347,26,FALSE)*100)</f>
        <v>0.16518102726261796</v>
      </c>
      <c r="J36" s="797">
        <f t="shared" si="0"/>
        <v>0.10264774928277132</v>
      </c>
      <c r="M36" s="764">
        <v>6.2533277979846646E-2</v>
      </c>
      <c r="N36" s="765">
        <v>6.3113731722800326E-2</v>
      </c>
      <c r="O36" s="765">
        <v>6.1523813359801061E-2</v>
      </c>
      <c r="P36" s="765">
        <v>6.6883929180702628E-2</v>
      </c>
      <c r="Q36" s="765">
        <v>6.7257812659079041E-2</v>
      </c>
      <c r="R36" s="765">
        <v>6.3894958447449302E-2</v>
      </c>
      <c r="S36" s="765">
        <v>6.6099359542398206E-2</v>
      </c>
      <c r="T36" s="765">
        <v>7.2546976539249242E-2</v>
      </c>
      <c r="U36" s="765">
        <v>7.0314431315814385E-2</v>
      </c>
      <c r="V36" s="765">
        <v>6.876181933012937E-2</v>
      </c>
      <c r="W36" s="765">
        <v>6.9453823102928913E-2</v>
      </c>
      <c r="X36" s="765">
        <v>6.9582976749506198E-2</v>
      </c>
      <c r="Y36" s="765">
        <v>7.2568846267590637E-2</v>
      </c>
      <c r="Z36" s="765">
        <v>8.6661179299298396E-2</v>
      </c>
      <c r="AA36" s="765">
        <v>8.7311525520205269E-2</v>
      </c>
      <c r="AB36" s="765">
        <v>8.8286126344670368E-2</v>
      </c>
      <c r="AC36" s="765">
        <v>9.8352772021138346E-2</v>
      </c>
      <c r="AD36" s="765">
        <v>0.10358421131722828</v>
      </c>
      <c r="AE36" s="765">
        <v>9.3025986947648853E-2</v>
      </c>
      <c r="AF36" s="765">
        <v>9.0781866086164786E-2</v>
      </c>
      <c r="AG36" s="765">
        <v>0.1510104927990259</v>
      </c>
      <c r="AH36" s="765">
        <v>0.1904224799241816</v>
      </c>
      <c r="AI36" s="765">
        <v>0.152519121916185</v>
      </c>
      <c r="AJ36" s="765">
        <v>0.13593273584851095</v>
      </c>
      <c r="AK36" s="765">
        <v>0.13442976353463854</v>
      </c>
      <c r="AL36" s="765">
        <v>0.1610451062879843</v>
      </c>
      <c r="AM36" s="765"/>
      <c r="AN36" s="765"/>
      <c r="AO36" s="765"/>
      <c r="AP36" s="766"/>
      <c r="AU36" s="735"/>
      <c r="AV36" s="735"/>
      <c r="AW36" s="735"/>
      <c r="AX36" s="735"/>
      <c r="AY36" s="735"/>
      <c r="AZ36" s="735"/>
      <c r="BA36" s="735"/>
      <c r="BB36" s="735"/>
      <c r="BC36" s="735"/>
      <c r="BD36" s="735"/>
      <c r="BE36" s="735"/>
      <c r="BF36" s="735"/>
      <c r="BG36" s="735"/>
      <c r="BH36" s="735"/>
      <c r="BI36" s="735"/>
      <c r="BJ36" s="735"/>
      <c r="BK36" s="735"/>
      <c r="BL36" s="735"/>
      <c r="BM36" s="735"/>
      <c r="BN36" s="735"/>
      <c r="BO36" s="735"/>
      <c r="BP36" s="735"/>
      <c r="BQ36" s="735"/>
      <c r="BR36" s="735"/>
      <c r="BS36" s="735"/>
      <c r="BT36" s="735"/>
      <c r="BU36" s="735"/>
      <c r="BV36" s="735"/>
      <c r="BW36" s="735"/>
      <c r="BX36" s="735"/>
      <c r="BY36" s="735"/>
      <c r="BZ36" s="735"/>
      <c r="CA36" s="735"/>
      <c r="CB36" s="735"/>
      <c r="CC36" s="735"/>
      <c r="CD36" s="735"/>
      <c r="CE36" s="735"/>
    </row>
    <row r="37" spans="1:16383" s="772" customFormat="1">
      <c r="A37" s="733"/>
      <c r="B37" s="782">
        <f t="shared" si="1"/>
        <v>15</v>
      </c>
      <c r="C37" s="771" t="s">
        <v>1518</v>
      </c>
      <c r="D37" s="770" t="s">
        <v>531</v>
      </c>
      <c r="E37" s="1017" t="str">
        <f>_xll.GenericSql("SELECT INSTRUMENT FROM FIN.BONDS_LIST WHERE ISIN='"&amp;D37&amp;"'",FALSE)</f>
        <v>BTP 01-sep-28 4.75%</v>
      </c>
      <c r="F37" s="1017"/>
      <c r="G37" s="1017"/>
      <c r="H37" s="798">
        <f>IF(VLOOKUP($D37,Bonds!$E$11:$AM$347,26,FALSE)*100-$H$21&gt;0,VLOOKUP($D37,Bonds!$E$11:$AM$347,26,FALSE)*100-$H$21,$H$21-VLOOKUP($D37,Bonds!$E$11:$AM$347,26,FALSE)*100)</f>
        <v>0</v>
      </c>
      <c r="J37" s="797">
        <f t="shared" si="0"/>
        <v>0</v>
      </c>
      <c r="K37" s="733"/>
      <c r="L37" s="733"/>
      <c r="M37" s="773">
        <v>0</v>
      </c>
      <c r="N37" s="774">
        <v>0</v>
      </c>
      <c r="O37" s="774">
        <v>0</v>
      </c>
      <c r="P37" s="774">
        <v>0</v>
      </c>
      <c r="Q37" s="774">
        <v>0</v>
      </c>
      <c r="R37" s="774">
        <v>0</v>
      </c>
      <c r="S37" s="774">
        <v>0</v>
      </c>
      <c r="T37" s="774">
        <v>0</v>
      </c>
      <c r="U37" s="774">
        <v>0</v>
      </c>
      <c r="V37" s="774">
        <v>0</v>
      </c>
      <c r="W37" s="774">
        <v>0</v>
      </c>
      <c r="X37" s="774">
        <v>0</v>
      </c>
      <c r="Y37" s="774">
        <v>0</v>
      </c>
      <c r="Z37" s="774">
        <v>0</v>
      </c>
      <c r="AA37" s="774">
        <v>0</v>
      </c>
      <c r="AB37" s="774">
        <v>0</v>
      </c>
      <c r="AC37" s="774">
        <v>0</v>
      </c>
      <c r="AD37" s="774">
        <v>0</v>
      </c>
      <c r="AE37" s="774">
        <v>0</v>
      </c>
      <c r="AF37" s="774">
        <v>0</v>
      </c>
      <c r="AG37" s="774">
        <v>0</v>
      </c>
      <c r="AH37" s="774">
        <v>0</v>
      </c>
      <c r="AI37" s="774">
        <v>0</v>
      </c>
      <c r="AJ37" s="774">
        <v>0</v>
      </c>
      <c r="AK37" s="774">
        <v>0</v>
      </c>
      <c r="AL37" s="774">
        <v>0</v>
      </c>
      <c r="AM37" s="774"/>
      <c r="AN37" s="774"/>
      <c r="AO37" s="774"/>
      <c r="AP37" s="775"/>
      <c r="AQ37" s="733"/>
      <c r="AR37" s="733"/>
      <c r="AS37" s="733"/>
      <c r="AT37" s="733"/>
      <c r="AU37" s="735"/>
      <c r="AV37" s="735"/>
      <c r="AW37" s="735"/>
      <c r="AX37" s="735"/>
      <c r="AY37" s="735"/>
      <c r="AZ37" s="735"/>
      <c r="BA37" s="735"/>
      <c r="BB37" s="735"/>
      <c r="BC37" s="735"/>
      <c r="BD37" s="735"/>
      <c r="BE37" s="735"/>
      <c r="BF37" s="735"/>
      <c r="BG37" s="735"/>
      <c r="BH37" s="735"/>
      <c r="BI37" s="735"/>
      <c r="BJ37" s="735"/>
      <c r="BK37" s="735"/>
      <c r="BL37" s="735"/>
      <c r="BM37" s="735"/>
      <c r="BN37" s="735"/>
      <c r="BO37" s="735"/>
      <c r="BP37" s="735"/>
      <c r="BQ37" s="735"/>
      <c r="BR37" s="735"/>
      <c r="BS37" s="735"/>
      <c r="BT37" s="735"/>
      <c r="BU37" s="735"/>
      <c r="BV37" s="735"/>
      <c r="BW37" s="735"/>
      <c r="BX37" s="735"/>
      <c r="BY37" s="735"/>
      <c r="BZ37" s="735"/>
      <c r="CA37" s="735"/>
      <c r="CB37" s="735"/>
      <c r="CC37" s="735"/>
      <c r="CD37" s="735"/>
      <c r="CE37" s="735"/>
      <c r="CF37" s="733"/>
      <c r="CG37" s="733"/>
      <c r="CH37" s="733"/>
      <c r="CI37" s="733"/>
      <c r="CJ37" s="733"/>
      <c r="CK37" s="733"/>
      <c r="CL37" s="733"/>
      <c r="CM37" s="733"/>
      <c r="CN37" s="733"/>
      <c r="CO37" s="733"/>
      <c r="CP37" s="733"/>
      <c r="CQ37" s="733"/>
      <c r="CR37" s="733"/>
      <c r="CS37" s="733"/>
      <c r="CT37" s="733"/>
      <c r="CU37" s="733"/>
      <c r="CV37" s="733"/>
      <c r="CW37" s="733"/>
      <c r="CX37" s="733"/>
      <c r="CY37" s="733"/>
      <c r="CZ37" s="733"/>
      <c r="DA37" s="733"/>
      <c r="DB37" s="733"/>
      <c r="DC37" s="733"/>
      <c r="DD37" s="733"/>
      <c r="DE37" s="733"/>
      <c r="DF37" s="733"/>
      <c r="DG37" s="733"/>
      <c r="DH37" s="733"/>
      <c r="DI37" s="733"/>
      <c r="DJ37" s="733"/>
      <c r="DK37" s="733"/>
      <c r="DL37" s="733"/>
      <c r="DM37" s="733"/>
      <c r="DN37" s="733"/>
      <c r="DO37" s="733"/>
      <c r="DP37" s="733"/>
      <c r="DQ37" s="733"/>
      <c r="DR37" s="733"/>
      <c r="DS37" s="733"/>
      <c r="DT37" s="733"/>
      <c r="DU37" s="733"/>
      <c r="DV37" s="733"/>
      <c r="DW37" s="733"/>
      <c r="DX37" s="733"/>
      <c r="DY37" s="733"/>
      <c r="DZ37" s="733"/>
      <c r="EA37" s="733"/>
      <c r="EB37" s="733"/>
      <c r="EC37" s="733"/>
      <c r="ED37" s="733"/>
      <c r="EE37" s="733"/>
      <c r="EF37" s="733"/>
      <c r="EG37" s="733"/>
      <c r="EH37" s="733"/>
      <c r="EI37" s="733"/>
      <c r="EJ37" s="733"/>
      <c r="EK37" s="733"/>
      <c r="EL37" s="733"/>
      <c r="EM37" s="733"/>
      <c r="EN37" s="733"/>
      <c r="EO37" s="733"/>
      <c r="EP37" s="733"/>
      <c r="EQ37" s="733"/>
      <c r="ER37" s="733"/>
      <c r="ES37" s="733"/>
      <c r="ET37" s="733"/>
      <c r="EU37" s="733"/>
      <c r="EV37" s="733"/>
      <c r="EW37" s="733"/>
      <c r="EX37" s="733"/>
      <c r="EY37" s="733"/>
      <c r="EZ37" s="733"/>
      <c r="FA37" s="733"/>
      <c r="FB37" s="733"/>
      <c r="FC37" s="733"/>
      <c r="FD37" s="733"/>
      <c r="FE37" s="733"/>
      <c r="FF37" s="733"/>
      <c r="FG37" s="733"/>
      <c r="FH37" s="733"/>
      <c r="FI37" s="733"/>
      <c r="FJ37" s="733"/>
      <c r="FK37" s="733"/>
      <c r="FL37" s="733"/>
      <c r="FM37" s="733"/>
      <c r="FN37" s="733"/>
      <c r="FO37" s="733"/>
      <c r="FP37" s="733"/>
      <c r="FQ37" s="733"/>
      <c r="FR37" s="733"/>
      <c r="FS37" s="733"/>
      <c r="FT37" s="733"/>
      <c r="FU37" s="733"/>
      <c r="FV37" s="733"/>
      <c r="FW37" s="733"/>
      <c r="FX37" s="733"/>
      <c r="FY37" s="733"/>
      <c r="FZ37" s="733"/>
      <c r="GA37" s="733"/>
      <c r="GB37" s="733"/>
      <c r="GC37" s="733"/>
      <c r="GD37" s="733"/>
      <c r="GE37" s="733"/>
      <c r="GF37" s="733"/>
      <c r="GG37" s="733"/>
      <c r="GH37" s="733"/>
      <c r="GI37" s="733"/>
      <c r="GJ37" s="733"/>
      <c r="GK37" s="733"/>
      <c r="GL37" s="733"/>
      <c r="GM37" s="733"/>
      <c r="GN37" s="733"/>
      <c r="GO37" s="733"/>
      <c r="GP37" s="733"/>
      <c r="GQ37" s="733"/>
      <c r="GR37" s="733"/>
      <c r="GS37" s="733"/>
      <c r="GT37" s="733"/>
      <c r="GU37" s="733"/>
      <c r="GV37" s="733"/>
      <c r="GW37" s="733"/>
      <c r="GX37" s="733"/>
      <c r="GY37" s="733"/>
      <c r="GZ37" s="733"/>
      <c r="HA37" s="733"/>
      <c r="HB37" s="733"/>
      <c r="HC37" s="733"/>
      <c r="HD37" s="733"/>
      <c r="HE37" s="733"/>
      <c r="HF37" s="733"/>
      <c r="HG37" s="733"/>
      <c r="HH37" s="733"/>
      <c r="HI37" s="733"/>
      <c r="HJ37" s="733"/>
      <c r="HK37" s="733"/>
      <c r="HL37" s="733"/>
      <c r="HM37" s="733"/>
      <c r="HN37" s="733"/>
      <c r="HO37" s="733"/>
      <c r="HP37" s="733"/>
      <c r="HQ37" s="733"/>
      <c r="HR37" s="733"/>
      <c r="HS37" s="733"/>
      <c r="HT37" s="733"/>
      <c r="HU37" s="733"/>
      <c r="HV37" s="733"/>
      <c r="HW37" s="733"/>
      <c r="HX37" s="733"/>
      <c r="HY37" s="733"/>
      <c r="HZ37" s="733"/>
      <c r="IA37" s="733"/>
      <c r="IB37" s="733"/>
      <c r="IC37" s="733"/>
      <c r="ID37" s="733"/>
      <c r="IE37" s="733"/>
      <c r="IF37" s="733"/>
      <c r="IG37" s="733"/>
      <c r="IH37" s="733"/>
      <c r="II37" s="733"/>
      <c r="IJ37" s="733"/>
      <c r="IK37" s="733"/>
      <c r="IL37" s="733"/>
      <c r="IM37" s="733"/>
      <c r="IN37" s="733"/>
      <c r="IO37" s="733"/>
      <c r="IP37" s="733"/>
      <c r="IQ37" s="733"/>
      <c r="IR37" s="733"/>
      <c r="IS37" s="733"/>
      <c r="IT37" s="733"/>
      <c r="IU37" s="733"/>
      <c r="IV37" s="733"/>
      <c r="IW37" s="733"/>
      <c r="IX37" s="733"/>
      <c r="IY37" s="733"/>
      <c r="IZ37" s="733"/>
      <c r="JA37" s="733"/>
      <c r="JB37" s="733"/>
      <c r="JC37" s="733"/>
      <c r="JD37" s="733"/>
      <c r="JE37" s="733"/>
      <c r="JF37" s="733"/>
      <c r="JG37" s="733"/>
      <c r="JH37" s="733"/>
      <c r="JI37" s="733"/>
      <c r="JJ37" s="733"/>
      <c r="JK37" s="733"/>
      <c r="JL37" s="733"/>
      <c r="JM37" s="733"/>
      <c r="JN37" s="733"/>
      <c r="JO37" s="733"/>
      <c r="JP37" s="733"/>
      <c r="JQ37" s="733"/>
      <c r="JR37" s="733"/>
      <c r="JS37" s="733"/>
      <c r="JT37" s="733"/>
      <c r="JU37" s="733"/>
      <c r="JV37" s="733"/>
      <c r="JW37" s="733"/>
      <c r="JX37" s="733"/>
      <c r="JY37" s="733"/>
      <c r="JZ37" s="733"/>
      <c r="KA37" s="733"/>
      <c r="KB37" s="733"/>
      <c r="KC37" s="733"/>
      <c r="KD37" s="733"/>
      <c r="KE37" s="733"/>
      <c r="KF37" s="733"/>
      <c r="KG37" s="733"/>
      <c r="KH37" s="733"/>
      <c r="KI37" s="733"/>
      <c r="KJ37" s="733"/>
      <c r="KK37" s="733"/>
      <c r="KL37" s="733"/>
      <c r="KM37" s="733"/>
      <c r="KN37" s="733"/>
      <c r="KO37" s="733"/>
      <c r="KP37" s="733"/>
      <c r="KQ37" s="733"/>
      <c r="KR37" s="733"/>
      <c r="KS37" s="733"/>
      <c r="KT37" s="733"/>
      <c r="KU37" s="733"/>
      <c r="KV37" s="733"/>
      <c r="KW37" s="733"/>
      <c r="KX37" s="733"/>
      <c r="KY37" s="733"/>
      <c r="KZ37" s="733"/>
      <c r="LA37" s="733"/>
      <c r="LB37" s="733"/>
      <c r="LC37" s="733"/>
      <c r="LD37" s="733"/>
      <c r="LE37" s="733"/>
      <c r="LF37" s="733"/>
      <c r="LG37" s="733"/>
      <c r="LH37" s="733"/>
      <c r="LI37" s="733"/>
      <c r="LJ37" s="733"/>
      <c r="LK37" s="733"/>
      <c r="LL37" s="733"/>
      <c r="LM37" s="733"/>
      <c r="LN37" s="733"/>
      <c r="LO37" s="733"/>
      <c r="LP37" s="733"/>
      <c r="LQ37" s="733"/>
      <c r="LR37" s="733"/>
      <c r="LS37" s="733"/>
      <c r="LT37" s="733"/>
      <c r="LU37" s="733"/>
      <c r="LV37" s="733"/>
      <c r="LW37" s="733"/>
      <c r="LX37" s="733"/>
      <c r="LY37" s="733"/>
      <c r="LZ37" s="733"/>
      <c r="MA37" s="733"/>
      <c r="MB37" s="733"/>
      <c r="MC37" s="733"/>
      <c r="MD37" s="733"/>
      <c r="ME37" s="733"/>
      <c r="MF37" s="733"/>
      <c r="MG37" s="733"/>
      <c r="MH37" s="733"/>
      <c r="MI37" s="733"/>
      <c r="MJ37" s="733"/>
      <c r="MK37" s="733"/>
      <c r="ML37" s="733"/>
      <c r="MM37" s="733"/>
      <c r="MN37" s="733"/>
      <c r="MO37" s="733"/>
      <c r="MP37" s="733"/>
      <c r="MQ37" s="733"/>
      <c r="MR37" s="733"/>
      <c r="MS37" s="733"/>
      <c r="MT37" s="733"/>
      <c r="MU37" s="733"/>
      <c r="MV37" s="733"/>
      <c r="MW37" s="733"/>
      <c r="MX37" s="733"/>
      <c r="MY37" s="733"/>
      <c r="MZ37" s="733"/>
      <c r="NA37" s="733"/>
      <c r="NB37" s="733"/>
      <c r="NC37" s="733"/>
      <c r="ND37" s="733"/>
      <c r="NE37" s="733"/>
      <c r="NF37" s="733"/>
      <c r="NG37" s="733"/>
      <c r="NH37" s="733"/>
      <c r="NI37" s="733"/>
      <c r="NJ37" s="733"/>
      <c r="NK37" s="733"/>
      <c r="NL37" s="733"/>
      <c r="NM37" s="733"/>
      <c r="NN37" s="733"/>
      <c r="NO37" s="733"/>
      <c r="NP37" s="733"/>
      <c r="NQ37" s="733"/>
      <c r="NR37" s="733"/>
      <c r="NS37" s="733"/>
      <c r="NT37" s="733"/>
      <c r="NU37" s="733"/>
      <c r="NV37" s="733"/>
      <c r="NW37" s="733"/>
      <c r="NX37" s="733"/>
      <c r="NY37" s="733"/>
      <c r="NZ37" s="733"/>
      <c r="OA37" s="733"/>
      <c r="OB37" s="733"/>
      <c r="OC37" s="733"/>
      <c r="OD37" s="733"/>
      <c r="OE37" s="733"/>
      <c r="OF37" s="733"/>
      <c r="OG37" s="733"/>
      <c r="OH37" s="733"/>
      <c r="OI37" s="733"/>
      <c r="OJ37" s="733"/>
      <c r="OK37" s="733"/>
      <c r="OL37" s="733"/>
      <c r="OM37" s="733"/>
      <c r="ON37" s="733"/>
      <c r="OO37" s="733"/>
      <c r="OP37" s="733"/>
      <c r="OQ37" s="733"/>
      <c r="OR37" s="733"/>
      <c r="OS37" s="733"/>
      <c r="OT37" s="733"/>
      <c r="OU37" s="733"/>
      <c r="OV37" s="733"/>
      <c r="OW37" s="733"/>
      <c r="OX37" s="733"/>
      <c r="OY37" s="733"/>
      <c r="OZ37" s="733"/>
      <c r="PA37" s="733"/>
      <c r="PB37" s="733"/>
      <c r="PC37" s="733"/>
      <c r="PD37" s="733"/>
      <c r="PE37" s="733"/>
      <c r="PF37" s="733"/>
      <c r="PG37" s="733"/>
      <c r="PH37" s="733"/>
      <c r="PI37" s="733"/>
      <c r="PJ37" s="733"/>
      <c r="PK37" s="733"/>
      <c r="PL37" s="733"/>
      <c r="PM37" s="733"/>
      <c r="PN37" s="733"/>
      <c r="PO37" s="733"/>
      <c r="PP37" s="733"/>
      <c r="PQ37" s="733"/>
      <c r="PR37" s="733"/>
      <c r="PS37" s="733"/>
      <c r="PT37" s="733"/>
      <c r="PU37" s="733"/>
      <c r="PV37" s="733"/>
      <c r="PW37" s="733"/>
      <c r="PX37" s="733"/>
      <c r="PY37" s="733"/>
      <c r="PZ37" s="733"/>
      <c r="QA37" s="733"/>
      <c r="QB37" s="733"/>
      <c r="QC37" s="733"/>
      <c r="QD37" s="733"/>
      <c r="QE37" s="733"/>
      <c r="QF37" s="733"/>
      <c r="QG37" s="733"/>
      <c r="QH37" s="733"/>
      <c r="QI37" s="733"/>
      <c r="QJ37" s="733"/>
      <c r="QK37" s="733"/>
      <c r="QL37" s="733"/>
      <c r="QM37" s="733"/>
      <c r="QN37" s="733"/>
      <c r="QO37" s="733"/>
      <c r="QP37" s="733"/>
      <c r="QQ37" s="733"/>
      <c r="QR37" s="733"/>
      <c r="QS37" s="733"/>
      <c r="QT37" s="733"/>
      <c r="QU37" s="733"/>
      <c r="QV37" s="733"/>
      <c r="QW37" s="733"/>
      <c r="QX37" s="733"/>
      <c r="QY37" s="733"/>
      <c r="QZ37" s="733"/>
      <c r="RA37" s="733"/>
      <c r="RB37" s="733"/>
      <c r="RC37" s="733"/>
      <c r="RD37" s="733"/>
      <c r="RE37" s="733"/>
      <c r="RF37" s="733"/>
      <c r="RG37" s="733"/>
      <c r="RH37" s="733"/>
      <c r="RI37" s="733"/>
      <c r="RJ37" s="733"/>
      <c r="RK37" s="733"/>
      <c r="RL37" s="733"/>
      <c r="RM37" s="733"/>
      <c r="RN37" s="733"/>
      <c r="RO37" s="733"/>
      <c r="RP37" s="733"/>
      <c r="RQ37" s="733"/>
      <c r="RR37" s="733"/>
      <c r="RS37" s="733"/>
      <c r="RT37" s="733"/>
      <c r="RU37" s="733"/>
      <c r="RV37" s="733"/>
      <c r="RW37" s="733"/>
      <c r="RX37" s="733"/>
      <c r="RY37" s="733"/>
      <c r="RZ37" s="733"/>
      <c r="SA37" s="733"/>
      <c r="SB37" s="733"/>
      <c r="SC37" s="733"/>
      <c r="SD37" s="733"/>
      <c r="SE37" s="733"/>
      <c r="SF37" s="733"/>
      <c r="SG37" s="733"/>
      <c r="SH37" s="733"/>
      <c r="SI37" s="733"/>
      <c r="SJ37" s="733"/>
      <c r="SK37" s="733"/>
      <c r="SL37" s="733"/>
      <c r="SM37" s="733"/>
      <c r="SN37" s="733"/>
      <c r="SO37" s="733"/>
      <c r="SP37" s="733"/>
      <c r="SQ37" s="733"/>
      <c r="SR37" s="733"/>
      <c r="SS37" s="733"/>
      <c r="ST37" s="733"/>
      <c r="SU37" s="733"/>
      <c r="SV37" s="733"/>
      <c r="SW37" s="733"/>
      <c r="SX37" s="733"/>
      <c r="SY37" s="733"/>
      <c r="SZ37" s="733"/>
      <c r="TA37" s="733"/>
      <c r="TB37" s="733"/>
      <c r="TC37" s="733"/>
      <c r="TD37" s="733"/>
      <c r="TE37" s="733"/>
      <c r="TF37" s="733"/>
      <c r="TG37" s="733"/>
      <c r="TH37" s="733"/>
      <c r="TI37" s="733"/>
      <c r="TJ37" s="733"/>
      <c r="TK37" s="733"/>
      <c r="TL37" s="733"/>
      <c r="TM37" s="733"/>
      <c r="TN37" s="733"/>
      <c r="TO37" s="733"/>
      <c r="TP37" s="733"/>
      <c r="TQ37" s="733"/>
      <c r="TR37" s="733"/>
      <c r="TS37" s="733"/>
      <c r="TT37" s="733"/>
      <c r="TU37" s="733"/>
      <c r="TV37" s="733"/>
      <c r="TW37" s="733"/>
      <c r="TX37" s="733"/>
      <c r="TY37" s="733"/>
      <c r="TZ37" s="733"/>
      <c r="UA37" s="733"/>
      <c r="UB37" s="733"/>
      <c r="UC37" s="733"/>
      <c r="UD37" s="733"/>
      <c r="UE37" s="733"/>
      <c r="UF37" s="733"/>
      <c r="UG37" s="733"/>
      <c r="UH37" s="733"/>
      <c r="UI37" s="733"/>
      <c r="UJ37" s="733"/>
      <c r="UK37" s="733"/>
      <c r="UL37" s="733"/>
      <c r="UM37" s="733"/>
      <c r="UN37" s="733"/>
      <c r="UO37" s="733"/>
      <c r="UP37" s="733"/>
      <c r="UQ37" s="733"/>
      <c r="UR37" s="733"/>
      <c r="US37" s="733"/>
      <c r="UT37" s="733"/>
      <c r="UU37" s="733"/>
      <c r="UV37" s="733"/>
      <c r="UW37" s="733"/>
      <c r="UX37" s="733"/>
      <c r="UY37" s="733"/>
      <c r="UZ37" s="733"/>
      <c r="VA37" s="733"/>
      <c r="VB37" s="733"/>
      <c r="VC37" s="733"/>
      <c r="VD37" s="733"/>
      <c r="VE37" s="733"/>
      <c r="VF37" s="733"/>
      <c r="VG37" s="733"/>
      <c r="VH37" s="733"/>
      <c r="VI37" s="733"/>
      <c r="VJ37" s="733"/>
      <c r="VK37" s="733"/>
      <c r="VL37" s="733"/>
      <c r="VM37" s="733"/>
      <c r="VN37" s="733"/>
      <c r="VO37" s="733"/>
      <c r="VP37" s="733"/>
      <c r="VQ37" s="733"/>
      <c r="VR37" s="733"/>
      <c r="VS37" s="733"/>
      <c r="VT37" s="733"/>
      <c r="VU37" s="733"/>
      <c r="VV37" s="733"/>
      <c r="VW37" s="733"/>
      <c r="VX37" s="733"/>
      <c r="VY37" s="733"/>
      <c r="VZ37" s="733"/>
      <c r="WA37" s="733"/>
      <c r="WB37" s="733"/>
      <c r="WC37" s="733"/>
      <c r="WD37" s="733"/>
      <c r="WE37" s="733"/>
      <c r="WF37" s="733"/>
      <c r="WG37" s="733"/>
      <c r="WH37" s="733"/>
      <c r="WI37" s="733"/>
      <c r="WJ37" s="733"/>
      <c r="WK37" s="733"/>
      <c r="WL37" s="733"/>
      <c r="WM37" s="733"/>
      <c r="WN37" s="733"/>
      <c r="WO37" s="733"/>
      <c r="WP37" s="733"/>
      <c r="WQ37" s="733"/>
      <c r="WR37" s="733"/>
      <c r="WS37" s="733"/>
      <c r="WT37" s="733"/>
      <c r="WU37" s="733"/>
      <c r="WV37" s="733"/>
      <c r="WW37" s="733"/>
      <c r="WX37" s="733"/>
      <c r="WY37" s="733"/>
      <c r="WZ37" s="733"/>
      <c r="XA37" s="733"/>
      <c r="XB37" s="733"/>
      <c r="XC37" s="733"/>
      <c r="XD37" s="733"/>
      <c r="XE37" s="733"/>
      <c r="XF37" s="733"/>
      <c r="XG37" s="733"/>
      <c r="XH37" s="733"/>
      <c r="XI37" s="733"/>
      <c r="XJ37" s="733"/>
      <c r="XK37" s="733"/>
      <c r="XL37" s="733"/>
      <c r="XM37" s="733"/>
      <c r="XN37" s="733"/>
      <c r="XO37" s="733"/>
      <c r="XP37" s="733"/>
      <c r="XQ37" s="733"/>
      <c r="XR37" s="733"/>
      <c r="XS37" s="733"/>
      <c r="XT37" s="733"/>
      <c r="XU37" s="733"/>
      <c r="XV37" s="733"/>
      <c r="XW37" s="733"/>
      <c r="XX37" s="733"/>
      <c r="XY37" s="733"/>
      <c r="XZ37" s="733"/>
      <c r="YA37" s="733"/>
      <c r="YB37" s="733"/>
      <c r="YC37" s="733"/>
      <c r="YD37" s="733"/>
      <c r="YE37" s="733"/>
      <c r="YF37" s="733"/>
      <c r="YG37" s="733"/>
      <c r="YH37" s="733"/>
      <c r="YI37" s="733"/>
      <c r="YJ37" s="733"/>
      <c r="YK37" s="733"/>
      <c r="YL37" s="733"/>
      <c r="YM37" s="733"/>
      <c r="YN37" s="733"/>
      <c r="YO37" s="733"/>
      <c r="YP37" s="733"/>
      <c r="YQ37" s="733"/>
      <c r="YR37" s="733"/>
      <c r="YS37" s="733"/>
      <c r="YT37" s="733"/>
      <c r="YU37" s="733"/>
      <c r="YV37" s="733"/>
      <c r="YW37" s="733"/>
      <c r="YX37" s="733"/>
      <c r="YY37" s="733"/>
      <c r="YZ37" s="733"/>
      <c r="ZA37" s="733"/>
      <c r="ZB37" s="733"/>
      <c r="ZC37" s="733"/>
      <c r="ZD37" s="733"/>
      <c r="ZE37" s="733"/>
      <c r="ZF37" s="733"/>
      <c r="ZG37" s="733"/>
      <c r="ZH37" s="733"/>
      <c r="ZI37" s="733"/>
      <c r="ZJ37" s="733"/>
      <c r="ZK37" s="733"/>
      <c r="ZL37" s="733"/>
      <c r="ZM37" s="733"/>
      <c r="ZN37" s="733"/>
      <c r="ZO37" s="733"/>
      <c r="ZP37" s="733"/>
      <c r="ZQ37" s="733"/>
      <c r="ZR37" s="733"/>
      <c r="ZS37" s="733"/>
      <c r="ZT37" s="733"/>
      <c r="ZU37" s="733"/>
      <c r="ZV37" s="733"/>
      <c r="ZW37" s="733"/>
      <c r="ZX37" s="733"/>
      <c r="ZY37" s="733"/>
      <c r="ZZ37" s="733"/>
      <c r="AAA37" s="733"/>
      <c r="AAB37" s="733"/>
      <c r="AAC37" s="733"/>
      <c r="AAD37" s="733"/>
      <c r="AAE37" s="733"/>
      <c r="AAF37" s="733"/>
      <c r="AAG37" s="733"/>
      <c r="AAH37" s="733"/>
      <c r="AAI37" s="733"/>
      <c r="AAJ37" s="733"/>
      <c r="AAK37" s="733"/>
      <c r="AAL37" s="733"/>
      <c r="AAM37" s="733"/>
      <c r="AAN37" s="733"/>
      <c r="AAO37" s="733"/>
      <c r="AAP37" s="733"/>
      <c r="AAQ37" s="733"/>
      <c r="AAR37" s="733"/>
      <c r="AAS37" s="733"/>
      <c r="AAT37" s="733"/>
      <c r="AAU37" s="733"/>
      <c r="AAV37" s="733"/>
      <c r="AAW37" s="733"/>
      <c r="AAX37" s="733"/>
      <c r="AAY37" s="733"/>
      <c r="AAZ37" s="733"/>
      <c r="ABA37" s="733"/>
      <c r="ABB37" s="733"/>
      <c r="ABC37" s="733"/>
      <c r="ABD37" s="733"/>
      <c r="ABE37" s="733"/>
      <c r="ABF37" s="733"/>
      <c r="ABG37" s="733"/>
      <c r="ABH37" s="733"/>
      <c r="ABI37" s="733"/>
      <c r="ABJ37" s="733"/>
      <c r="ABK37" s="733"/>
      <c r="ABL37" s="733"/>
      <c r="ABM37" s="733"/>
      <c r="ABN37" s="733"/>
      <c r="ABO37" s="733"/>
      <c r="ABP37" s="733"/>
      <c r="ABQ37" s="733"/>
      <c r="ABR37" s="733"/>
      <c r="ABS37" s="733"/>
      <c r="ABT37" s="733"/>
      <c r="ABU37" s="733"/>
      <c r="ABV37" s="733"/>
      <c r="ABW37" s="733"/>
      <c r="ABX37" s="733"/>
      <c r="ABY37" s="733"/>
      <c r="ABZ37" s="733"/>
      <c r="ACA37" s="733"/>
      <c r="ACB37" s="733"/>
      <c r="ACC37" s="733"/>
      <c r="ACD37" s="733"/>
      <c r="ACE37" s="733"/>
      <c r="ACF37" s="733"/>
      <c r="ACG37" s="733"/>
      <c r="ACH37" s="733"/>
      <c r="ACI37" s="733"/>
      <c r="ACJ37" s="733"/>
      <c r="ACK37" s="733"/>
      <c r="ACL37" s="733"/>
      <c r="ACM37" s="733"/>
      <c r="ACN37" s="733"/>
      <c r="ACO37" s="733"/>
      <c r="ACP37" s="733"/>
      <c r="ACQ37" s="733"/>
      <c r="ACR37" s="733"/>
      <c r="ACS37" s="733"/>
      <c r="ACT37" s="733"/>
      <c r="ACU37" s="733"/>
      <c r="ACV37" s="733"/>
      <c r="ACW37" s="733"/>
      <c r="ACX37" s="733"/>
      <c r="ACY37" s="733"/>
      <c r="ACZ37" s="733"/>
      <c r="ADA37" s="733"/>
      <c r="ADB37" s="733"/>
      <c r="ADC37" s="733"/>
      <c r="ADD37" s="733"/>
      <c r="ADE37" s="733"/>
      <c r="ADF37" s="733"/>
      <c r="ADG37" s="733"/>
      <c r="ADH37" s="733"/>
      <c r="ADI37" s="733"/>
      <c r="ADJ37" s="733"/>
      <c r="ADK37" s="733"/>
      <c r="ADL37" s="733"/>
      <c r="ADM37" s="733"/>
      <c r="ADN37" s="733"/>
      <c r="ADO37" s="733"/>
      <c r="ADP37" s="733"/>
      <c r="ADQ37" s="733"/>
      <c r="ADR37" s="733"/>
      <c r="ADS37" s="733"/>
      <c r="ADT37" s="733"/>
      <c r="ADU37" s="733"/>
      <c r="ADV37" s="733"/>
      <c r="ADW37" s="733"/>
      <c r="ADX37" s="733"/>
      <c r="ADY37" s="733"/>
      <c r="ADZ37" s="733"/>
      <c r="AEA37" s="733"/>
      <c r="AEB37" s="733"/>
      <c r="AEC37" s="733"/>
      <c r="AED37" s="733"/>
      <c r="AEE37" s="733"/>
      <c r="AEF37" s="733"/>
      <c r="AEG37" s="733"/>
      <c r="AEH37" s="733"/>
      <c r="AEI37" s="733"/>
      <c r="AEJ37" s="733"/>
      <c r="AEK37" s="733"/>
      <c r="AEL37" s="733"/>
      <c r="AEM37" s="733"/>
      <c r="AEN37" s="733"/>
      <c r="AEO37" s="733"/>
      <c r="AEP37" s="733"/>
      <c r="AEQ37" s="733"/>
      <c r="AER37" s="733"/>
      <c r="AES37" s="733"/>
      <c r="AET37" s="733"/>
      <c r="AEU37" s="733"/>
      <c r="AEV37" s="733"/>
      <c r="AEW37" s="733"/>
      <c r="AEX37" s="733"/>
      <c r="AEY37" s="733"/>
      <c r="AEZ37" s="733"/>
      <c r="AFA37" s="733"/>
      <c r="AFB37" s="733"/>
      <c r="AFC37" s="733"/>
      <c r="AFD37" s="733"/>
      <c r="AFE37" s="733"/>
      <c r="AFF37" s="733"/>
      <c r="AFG37" s="733"/>
      <c r="AFH37" s="733"/>
      <c r="AFI37" s="733"/>
      <c r="AFJ37" s="733"/>
      <c r="AFK37" s="733"/>
      <c r="AFL37" s="733"/>
      <c r="AFM37" s="733"/>
      <c r="AFN37" s="733"/>
      <c r="AFO37" s="733"/>
      <c r="AFP37" s="733"/>
      <c r="AFQ37" s="733"/>
      <c r="AFR37" s="733"/>
      <c r="AFS37" s="733"/>
      <c r="AFT37" s="733"/>
      <c r="AFU37" s="733"/>
      <c r="AFV37" s="733"/>
      <c r="AFW37" s="733"/>
      <c r="AFX37" s="733"/>
      <c r="AFY37" s="733"/>
      <c r="AFZ37" s="733"/>
      <c r="AGA37" s="733"/>
      <c r="AGB37" s="733"/>
      <c r="AGC37" s="733"/>
      <c r="AGD37" s="733"/>
      <c r="AGE37" s="733"/>
      <c r="AGF37" s="733"/>
      <c r="AGG37" s="733"/>
      <c r="AGH37" s="733"/>
      <c r="AGI37" s="733"/>
      <c r="AGJ37" s="733"/>
      <c r="AGK37" s="733"/>
      <c r="AGL37" s="733"/>
      <c r="AGM37" s="733"/>
      <c r="AGN37" s="733"/>
      <c r="AGO37" s="733"/>
      <c r="AGP37" s="733"/>
      <c r="AGQ37" s="733"/>
      <c r="AGR37" s="733"/>
      <c r="AGS37" s="733"/>
      <c r="AGT37" s="733"/>
      <c r="AGU37" s="733"/>
      <c r="AGV37" s="733"/>
      <c r="AGW37" s="733"/>
      <c r="AGX37" s="733"/>
      <c r="AGY37" s="733"/>
      <c r="AGZ37" s="733"/>
      <c r="AHA37" s="733"/>
      <c r="AHB37" s="733"/>
      <c r="AHC37" s="733"/>
      <c r="AHD37" s="733"/>
      <c r="AHE37" s="733"/>
      <c r="AHF37" s="733"/>
      <c r="AHG37" s="733"/>
      <c r="AHH37" s="733"/>
      <c r="AHI37" s="733"/>
      <c r="AHJ37" s="733"/>
      <c r="AHK37" s="733"/>
      <c r="AHL37" s="733"/>
      <c r="AHM37" s="733"/>
      <c r="AHN37" s="733"/>
      <c r="AHO37" s="733"/>
      <c r="AHP37" s="733"/>
      <c r="AHQ37" s="733"/>
      <c r="AHR37" s="733"/>
      <c r="AHS37" s="733"/>
      <c r="AHT37" s="733"/>
      <c r="AHU37" s="733"/>
      <c r="AHV37" s="733"/>
      <c r="AHW37" s="733"/>
      <c r="AHX37" s="733"/>
      <c r="AHY37" s="733"/>
      <c r="AHZ37" s="733"/>
      <c r="AIA37" s="733"/>
      <c r="AIB37" s="733"/>
      <c r="AIC37" s="733"/>
      <c r="AID37" s="733"/>
      <c r="AIE37" s="733"/>
      <c r="AIF37" s="733"/>
      <c r="AIG37" s="733"/>
      <c r="AIH37" s="733"/>
      <c r="AII37" s="733"/>
      <c r="AIJ37" s="733"/>
      <c r="AIK37" s="733"/>
      <c r="AIL37" s="733"/>
      <c r="AIM37" s="733"/>
      <c r="AIN37" s="733"/>
      <c r="AIO37" s="733"/>
      <c r="AIP37" s="733"/>
      <c r="AIQ37" s="733"/>
      <c r="AIR37" s="733"/>
      <c r="AIS37" s="733"/>
      <c r="AIT37" s="733"/>
      <c r="AIU37" s="733"/>
      <c r="AIV37" s="733"/>
      <c r="AIW37" s="733"/>
      <c r="AIX37" s="733"/>
      <c r="AIY37" s="733"/>
      <c r="AIZ37" s="733"/>
      <c r="AJA37" s="733"/>
      <c r="AJB37" s="733"/>
      <c r="AJC37" s="733"/>
      <c r="AJD37" s="733"/>
      <c r="AJE37" s="733"/>
      <c r="AJF37" s="733"/>
      <c r="AJG37" s="733"/>
      <c r="AJH37" s="733"/>
      <c r="AJI37" s="733"/>
      <c r="AJJ37" s="733"/>
      <c r="AJK37" s="733"/>
      <c r="AJL37" s="733"/>
      <c r="AJM37" s="733"/>
      <c r="AJN37" s="733"/>
      <c r="AJO37" s="733"/>
      <c r="AJP37" s="733"/>
      <c r="AJQ37" s="733"/>
      <c r="AJR37" s="733"/>
      <c r="AJS37" s="733"/>
      <c r="AJT37" s="733"/>
      <c r="AJU37" s="733"/>
      <c r="AJV37" s="733"/>
      <c r="AJW37" s="733"/>
      <c r="AJX37" s="733"/>
      <c r="AJY37" s="733"/>
      <c r="AJZ37" s="733"/>
      <c r="AKA37" s="733"/>
      <c r="AKB37" s="733"/>
      <c r="AKC37" s="733"/>
      <c r="AKD37" s="733"/>
      <c r="AKE37" s="733"/>
      <c r="AKF37" s="733"/>
      <c r="AKG37" s="733"/>
      <c r="AKH37" s="733"/>
      <c r="AKI37" s="733"/>
      <c r="AKJ37" s="733"/>
      <c r="AKK37" s="733"/>
      <c r="AKL37" s="733"/>
      <c r="AKM37" s="733"/>
      <c r="AKN37" s="733"/>
      <c r="AKO37" s="733"/>
      <c r="AKP37" s="733"/>
      <c r="AKQ37" s="733"/>
      <c r="AKR37" s="733"/>
      <c r="AKS37" s="733"/>
      <c r="AKT37" s="733"/>
      <c r="AKU37" s="733"/>
      <c r="AKV37" s="733"/>
      <c r="AKW37" s="733"/>
      <c r="AKX37" s="733"/>
      <c r="AKY37" s="733"/>
      <c r="AKZ37" s="733"/>
      <c r="ALA37" s="733"/>
      <c r="ALB37" s="733"/>
      <c r="ALC37" s="733"/>
      <c r="ALD37" s="733"/>
      <c r="ALE37" s="733"/>
      <c r="ALF37" s="733"/>
      <c r="ALG37" s="733"/>
      <c r="ALH37" s="733"/>
      <c r="ALI37" s="733"/>
      <c r="ALJ37" s="733"/>
      <c r="ALK37" s="733"/>
      <c r="ALL37" s="733"/>
      <c r="ALM37" s="733"/>
      <c r="ALN37" s="733"/>
      <c r="ALO37" s="733"/>
      <c r="ALP37" s="733"/>
      <c r="ALQ37" s="733"/>
      <c r="ALR37" s="733"/>
      <c r="ALS37" s="733"/>
      <c r="ALT37" s="733"/>
      <c r="ALU37" s="733"/>
      <c r="ALV37" s="733"/>
      <c r="ALW37" s="733"/>
      <c r="ALX37" s="733"/>
      <c r="ALY37" s="733"/>
      <c r="ALZ37" s="733"/>
      <c r="AMA37" s="733"/>
      <c r="AMB37" s="733"/>
      <c r="AMC37" s="733"/>
      <c r="AMD37" s="733"/>
      <c r="AME37" s="733"/>
      <c r="AMF37" s="733"/>
      <c r="AMG37" s="733"/>
      <c r="AMH37" s="733"/>
      <c r="AMI37" s="733"/>
      <c r="AMJ37" s="733"/>
      <c r="AMK37" s="733"/>
      <c r="AML37" s="733"/>
      <c r="AMM37" s="733"/>
      <c r="AMN37" s="733"/>
      <c r="AMO37" s="733"/>
      <c r="AMP37" s="733"/>
      <c r="AMQ37" s="733"/>
      <c r="AMR37" s="733"/>
      <c r="AMS37" s="733"/>
      <c r="AMT37" s="733"/>
      <c r="AMU37" s="733"/>
      <c r="AMV37" s="733"/>
      <c r="AMW37" s="733"/>
      <c r="AMX37" s="733"/>
      <c r="AMY37" s="733"/>
      <c r="AMZ37" s="733"/>
      <c r="ANA37" s="733"/>
      <c r="ANB37" s="733"/>
      <c r="ANC37" s="733"/>
      <c r="AND37" s="733"/>
      <c r="ANE37" s="733"/>
      <c r="ANF37" s="733"/>
      <c r="ANG37" s="733"/>
      <c r="ANH37" s="733"/>
      <c r="ANI37" s="733"/>
      <c r="ANJ37" s="733"/>
      <c r="ANK37" s="733"/>
      <c r="ANL37" s="733"/>
      <c r="ANM37" s="733"/>
      <c r="ANN37" s="733"/>
      <c r="ANO37" s="733"/>
      <c r="ANP37" s="733"/>
      <c r="ANQ37" s="733"/>
      <c r="ANR37" s="733"/>
      <c r="ANS37" s="733"/>
      <c r="ANT37" s="733"/>
      <c r="ANU37" s="733"/>
      <c r="ANV37" s="733"/>
      <c r="ANW37" s="733"/>
      <c r="ANX37" s="733"/>
      <c r="ANY37" s="733"/>
      <c r="ANZ37" s="733"/>
      <c r="AOA37" s="733"/>
      <c r="AOB37" s="733"/>
      <c r="AOC37" s="733"/>
      <c r="AOD37" s="733"/>
      <c r="AOE37" s="733"/>
      <c r="AOF37" s="733"/>
      <c r="AOG37" s="733"/>
      <c r="AOH37" s="733"/>
      <c r="AOI37" s="733"/>
      <c r="AOJ37" s="733"/>
      <c r="AOK37" s="733"/>
      <c r="AOL37" s="733"/>
      <c r="AOM37" s="733"/>
      <c r="AON37" s="733"/>
      <c r="AOO37" s="733"/>
      <c r="AOP37" s="733"/>
      <c r="AOQ37" s="733"/>
      <c r="AOR37" s="733"/>
      <c r="AOS37" s="733"/>
      <c r="AOT37" s="733"/>
      <c r="AOU37" s="733"/>
      <c r="AOV37" s="733"/>
      <c r="AOW37" s="733"/>
      <c r="AOX37" s="733"/>
      <c r="AOY37" s="733"/>
      <c r="AOZ37" s="733"/>
      <c r="APA37" s="733"/>
      <c r="APB37" s="733"/>
      <c r="APC37" s="733"/>
      <c r="APD37" s="733"/>
      <c r="APE37" s="733"/>
      <c r="APF37" s="733"/>
      <c r="APG37" s="733"/>
      <c r="APH37" s="733"/>
      <c r="API37" s="733"/>
      <c r="APJ37" s="733"/>
      <c r="APK37" s="733"/>
      <c r="APL37" s="733"/>
      <c r="APM37" s="733"/>
      <c r="APN37" s="733"/>
      <c r="APO37" s="733"/>
      <c r="APP37" s="733"/>
      <c r="APQ37" s="733"/>
      <c r="APR37" s="733"/>
      <c r="APS37" s="733"/>
      <c r="APT37" s="733"/>
      <c r="APU37" s="733"/>
      <c r="APV37" s="733"/>
      <c r="APW37" s="733"/>
      <c r="APX37" s="733"/>
      <c r="APY37" s="733"/>
      <c r="APZ37" s="733"/>
      <c r="AQA37" s="733"/>
      <c r="AQB37" s="733"/>
      <c r="AQC37" s="733"/>
      <c r="AQD37" s="733"/>
      <c r="AQE37" s="733"/>
      <c r="AQF37" s="733"/>
      <c r="AQG37" s="733"/>
      <c r="AQH37" s="733"/>
      <c r="AQI37" s="733"/>
      <c r="AQJ37" s="733"/>
      <c r="AQK37" s="733"/>
      <c r="AQL37" s="733"/>
      <c r="AQM37" s="733"/>
      <c r="AQN37" s="733"/>
      <c r="AQO37" s="733"/>
      <c r="AQP37" s="733"/>
      <c r="AQQ37" s="733"/>
      <c r="AQR37" s="733"/>
      <c r="AQS37" s="733"/>
      <c r="AQT37" s="733"/>
      <c r="AQU37" s="733"/>
      <c r="AQV37" s="733"/>
      <c r="AQW37" s="733"/>
      <c r="AQX37" s="733"/>
      <c r="AQY37" s="733"/>
      <c r="AQZ37" s="733"/>
      <c r="ARA37" s="733"/>
      <c r="ARB37" s="733"/>
      <c r="ARC37" s="733"/>
      <c r="ARD37" s="733"/>
      <c r="ARE37" s="733"/>
      <c r="ARF37" s="733"/>
      <c r="ARG37" s="733"/>
      <c r="ARH37" s="733"/>
      <c r="ARI37" s="733"/>
      <c r="ARJ37" s="733"/>
      <c r="ARK37" s="733"/>
      <c r="ARL37" s="733"/>
      <c r="ARM37" s="733"/>
      <c r="ARN37" s="733"/>
      <c r="ARO37" s="733"/>
      <c r="ARP37" s="733"/>
      <c r="ARQ37" s="733"/>
      <c r="ARR37" s="733"/>
      <c r="ARS37" s="733"/>
      <c r="ART37" s="733"/>
      <c r="ARU37" s="733"/>
      <c r="ARV37" s="733"/>
      <c r="ARW37" s="733"/>
      <c r="ARX37" s="733"/>
      <c r="ARY37" s="733"/>
      <c r="ARZ37" s="733"/>
      <c r="ASA37" s="733"/>
      <c r="ASB37" s="733"/>
      <c r="ASC37" s="733"/>
      <c r="ASD37" s="733"/>
      <c r="ASE37" s="733"/>
      <c r="ASF37" s="733"/>
      <c r="ASG37" s="733"/>
      <c r="ASH37" s="733"/>
      <c r="ASI37" s="733"/>
      <c r="ASJ37" s="733"/>
      <c r="ASK37" s="733"/>
      <c r="ASL37" s="733"/>
      <c r="ASM37" s="733"/>
      <c r="ASN37" s="733"/>
      <c r="ASO37" s="733"/>
      <c r="ASP37" s="733"/>
      <c r="ASQ37" s="733"/>
      <c r="ASR37" s="733"/>
      <c r="ASS37" s="733"/>
      <c r="AST37" s="733"/>
      <c r="ASU37" s="733"/>
      <c r="ASV37" s="733"/>
      <c r="ASW37" s="733"/>
      <c r="ASX37" s="733"/>
      <c r="ASY37" s="733"/>
      <c r="ASZ37" s="733"/>
      <c r="ATA37" s="733"/>
      <c r="ATB37" s="733"/>
      <c r="ATC37" s="733"/>
      <c r="ATD37" s="733"/>
      <c r="ATE37" s="733"/>
      <c r="ATF37" s="733"/>
      <c r="ATG37" s="733"/>
      <c r="ATH37" s="733"/>
      <c r="ATI37" s="733"/>
      <c r="ATJ37" s="733"/>
      <c r="ATK37" s="733"/>
      <c r="ATL37" s="733"/>
      <c r="ATM37" s="733"/>
      <c r="ATN37" s="733"/>
      <c r="ATO37" s="733"/>
      <c r="ATP37" s="733"/>
      <c r="ATQ37" s="733"/>
      <c r="ATR37" s="733"/>
      <c r="ATS37" s="733"/>
      <c r="ATT37" s="733"/>
      <c r="ATU37" s="733"/>
      <c r="ATV37" s="733"/>
      <c r="ATW37" s="733"/>
      <c r="ATX37" s="733"/>
      <c r="ATY37" s="733"/>
      <c r="ATZ37" s="733"/>
      <c r="AUA37" s="733"/>
      <c r="AUB37" s="733"/>
      <c r="AUC37" s="733"/>
      <c r="AUD37" s="733"/>
      <c r="AUE37" s="733"/>
      <c r="AUF37" s="733"/>
      <c r="AUG37" s="733"/>
      <c r="AUH37" s="733"/>
      <c r="AUI37" s="733"/>
      <c r="AUJ37" s="733"/>
      <c r="AUK37" s="733"/>
      <c r="AUL37" s="733"/>
      <c r="AUM37" s="733"/>
      <c r="AUN37" s="733"/>
      <c r="AUO37" s="733"/>
      <c r="AUP37" s="733"/>
      <c r="AUQ37" s="733"/>
      <c r="AUR37" s="733"/>
      <c r="AUS37" s="733"/>
      <c r="AUT37" s="733"/>
      <c r="AUU37" s="733"/>
      <c r="AUV37" s="733"/>
      <c r="AUW37" s="733"/>
      <c r="AUX37" s="733"/>
      <c r="AUY37" s="733"/>
      <c r="AUZ37" s="733"/>
      <c r="AVA37" s="733"/>
      <c r="AVB37" s="733"/>
      <c r="AVC37" s="733"/>
      <c r="AVD37" s="733"/>
      <c r="AVE37" s="733"/>
      <c r="AVF37" s="733"/>
      <c r="AVG37" s="733"/>
      <c r="AVH37" s="733"/>
      <c r="AVI37" s="733"/>
      <c r="AVJ37" s="733"/>
      <c r="AVK37" s="733"/>
      <c r="AVL37" s="733"/>
      <c r="AVM37" s="733"/>
      <c r="AVN37" s="733"/>
      <c r="AVO37" s="733"/>
      <c r="AVP37" s="733"/>
      <c r="AVQ37" s="733"/>
      <c r="AVR37" s="733"/>
      <c r="AVS37" s="733"/>
      <c r="AVT37" s="733"/>
      <c r="AVU37" s="733"/>
      <c r="AVV37" s="733"/>
      <c r="AVW37" s="733"/>
      <c r="AVX37" s="733"/>
      <c r="AVY37" s="733"/>
      <c r="AVZ37" s="733"/>
      <c r="AWA37" s="733"/>
      <c r="AWB37" s="733"/>
      <c r="AWC37" s="733"/>
      <c r="AWD37" s="733"/>
      <c r="AWE37" s="733"/>
      <c r="AWF37" s="733"/>
      <c r="AWG37" s="733"/>
      <c r="AWH37" s="733"/>
      <c r="AWI37" s="733"/>
      <c r="AWJ37" s="733"/>
      <c r="AWK37" s="733"/>
      <c r="AWL37" s="733"/>
      <c r="AWM37" s="733"/>
      <c r="AWN37" s="733"/>
      <c r="AWO37" s="733"/>
      <c r="AWP37" s="733"/>
      <c r="AWQ37" s="733"/>
      <c r="AWR37" s="733"/>
      <c r="AWS37" s="733"/>
      <c r="AWT37" s="733"/>
      <c r="AWU37" s="733"/>
      <c r="AWV37" s="733"/>
      <c r="AWW37" s="733"/>
      <c r="AWX37" s="733"/>
      <c r="AWY37" s="733"/>
      <c r="AWZ37" s="733"/>
      <c r="AXA37" s="733"/>
      <c r="AXB37" s="733"/>
      <c r="AXC37" s="733"/>
      <c r="AXD37" s="733"/>
      <c r="AXE37" s="733"/>
      <c r="AXF37" s="733"/>
      <c r="AXG37" s="733"/>
      <c r="AXH37" s="733"/>
      <c r="AXI37" s="733"/>
      <c r="AXJ37" s="733"/>
      <c r="AXK37" s="733"/>
      <c r="AXL37" s="733"/>
      <c r="AXM37" s="733"/>
      <c r="AXN37" s="733"/>
      <c r="AXO37" s="733"/>
      <c r="AXP37" s="733"/>
      <c r="AXQ37" s="733"/>
      <c r="AXR37" s="733"/>
      <c r="AXS37" s="733"/>
      <c r="AXT37" s="733"/>
      <c r="AXU37" s="733"/>
      <c r="AXV37" s="733"/>
      <c r="AXW37" s="733"/>
      <c r="AXX37" s="733"/>
      <c r="AXY37" s="733"/>
      <c r="AXZ37" s="733"/>
      <c r="AYA37" s="733"/>
      <c r="AYB37" s="733"/>
      <c r="AYC37" s="733"/>
      <c r="AYD37" s="733"/>
      <c r="AYE37" s="733"/>
      <c r="AYF37" s="733"/>
      <c r="AYG37" s="733"/>
      <c r="AYH37" s="733"/>
      <c r="AYI37" s="733"/>
      <c r="AYJ37" s="733"/>
      <c r="AYK37" s="733"/>
      <c r="AYL37" s="733"/>
      <c r="AYM37" s="733"/>
      <c r="AYN37" s="733"/>
      <c r="AYO37" s="733"/>
      <c r="AYP37" s="733"/>
      <c r="AYQ37" s="733"/>
      <c r="AYR37" s="733"/>
      <c r="AYS37" s="733"/>
      <c r="AYT37" s="733"/>
      <c r="AYU37" s="733"/>
      <c r="AYV37" s="733"/>
      <c r="AYW37" s="733"/>
      <c r="AYX37" s="733"/>
      <c r="AYY37" s="733"/>
      <c r="AYZ37" s="733"/>
      <c r="AZA37" s="733"/>
      <c r="AZB37" s="733"/>
      <c r="AZC37" s="733"/>
      <c r="AZD37" s="733"/>
      <c r="AZE37" s="733"/>
      <c r="AZF37" s="733"/>
      <c r="AZG37" s="733"/>
      <c r="AZH37" s="733"/>
      <c r="AZI37" s="733"/>
      <c r="AZJ37" s="733"/>
      <c r="AZK37" s="733"/>
      <c r="AZL37" s="733"/>
      <c r="AZM37" s="733"/>
      <c r="AZN37" s="733"/>
      <c r="AZO37" s="733"/>
      <c r="AZP37" s="733"/>
      <c r="AZQ37" s="733"/>
      <c r="AZR37" s="733"/>
      <c r="AZS37" s="733"/>
      <c r="AZT37" s="733"/>
      <c r="AZU37" s="733"/>
      <c r="AZV37" s="733"/>
      <c r="AZW37" s="733"/>
      <c r="AZX37" s="733"/>
      <c r="AZY37" s="733"/>
      <c r="AZZ37" s="733"/>
      <c r="BAA37" s="733"/>
      <c r="BAB37" s="733"/>
      <c r="BAC37" s="733"/>
      <c r="BAD37" s="733"/>
      <c r="BAE37" s="733"/>
      <c r="BAF37" s="733"/>
      <c r="BAG37" s="733"/>
      <c r="BAH37" s="733"/>
      <c r="BAI37" s="733"/>
      <c r="BAJ37" s="733"/>
      <c r="BAK37" s="733"/>
      <c r="BAL37" s="733"/>
      <c r="BAM37" s="733"/>
      <c r="BAN37" s="733"/>
      <c r="BAO37" s="733"/>
      <c r="BAP37" s="733"/>
      <c r="BAQ37" s="733"/>
      <c r="BAR37" s="733"/>
      <c r="BAS37" s="733"/>
      <c r="BAT37" s="733"/>
      <c r="BAU37" s="733"/>
      <c r="BAV37" s="733"/>
      <c r="BAW37" s="733"/>
      <c r="BAX37" s="733"/>
      <c r="BAY37" s="733"/>
      <c r="BAZ37" s="733"/>
      <c r="BBA37" s="733"/>
      <c r="BBB37" s="733"/>
      <c r="BBC37" s="733"/>
      <c r="BBD37" s="733"/>
      <c r="BBE37" s="733"/>
      <c r="BBF37" s="733"/>
      <c r="BBG37" s="733"/>
      <c r="BBH37" s="733"/>
      <c r="BBI37" s="733"/>
      <c r="BBJ37" s="733"/>
      <c r="BBK37" s="733"/>
      <c r="BBL37" s="733"/>
      <c r="BBM37" s="733"/>
      <c r="BBN37" s="733"/>
      <c r="BBO37" s="733"/>
      <c r="BBP37" s="733"/>
      <c r="BBQ37" s="733"/>
      <c r="BBR37" s="733"/>
      <c r="BBS37" s="733"/>
      <c r="BBT37" s="733"/>
      <c r="BBU37" s="733"/>
      <c r="BBV37" s="733"/>
      <c r="BBW37" s="733"/>
      <c r="BBX37" s="733"/>
      <c r="BBY37" s="733"/>
      <c r="BBZ37" s="733"/>
      <c r="BCA37" s="733"/>
      <c r="BCB37" s="733"/>
      <c r="BCC37" s="733"/>
      <c r="BCD37" s="733"/>
      <c r="BCE37" s="733"/>
      <c r="BCF37" s="733"/>
      <c r="BCG37" s="733"/>
      <c r="BCH37" s="733"/>
      <c r="BCI37" s="733"/>
      <c r="BCJ37" s="733"/>
      <c r="BCK37" s="733"/>
      <c r="BCL37" s="733"/>
      <c r="BCM37" s="733"/>
      <c r="BCN37" s="733"/>
      <c r="BCO37" s="733"/>
      <c r="BCP37" s="733"/>
      <c r="BCQ37" s="733"/>
      <c r="BCR37" s="733"/>
      <c r="BCS37" s="733"/>
      <c r="BCT37" s="733"/>
      <c r="BCU37" s="733"/>
      <c r="BCV37" s="733"/>
      <c r="BCW37" s="733"/>
      <c r="BCX37" s="733"/>
      <c r="BCY37" s="733"/>
      <c r="BCZ37" s="733"/>
      <c r="BDA37" s="733"/>
      <c r="BDB37" s="733"/>
      <c r="BDC37" s="733"/>
      <c r="BDD37" s="733"/>
      <c r="BDE37" s="733"/>
      <c r="BDF37" s="733"/>
      <c r="BDG37" s="733"/>
      <c r="BDH37" s="733"/>
      <c r="BDI37" s="733"/>
      <c r="BDJ37" s="733"/>
      <c r="BDK37" s="733"/>
      <c r="BDL37" s="733"/>
      <c r="BDM37" s="733"/>
      <c r="BDN37" s="733"/>
      <c r="BDO37" s="733"/>
      <c r="BDP37" s="733"/>
      <c r="BDQ37" s="733"/>
      <c r="BDR37" s="733"/>
      <c r="BDS37" s="733"/>
      <c r="BDT37" s="733"/>
      <c r="BDU37" s="733"/>
      <c r="BDV37" s="733"/>
      <c r="BDW37" s="733"/>
      <c r="BDX37" s="733"/>
      <c r="BDY37" s="733"/>
      <c r="BDZ37" s="733"/>
      <c r="BEA37" s="733"/>
      <c r="BEB37" s="733"/>
      <c r="BEC37" s="733"/>
      <c r="BED37" s="733"/>
      <c r="BEE37" s="733"/>
      <c r="BEF37" s="733"/>
      <c r="BEG37" s="733"/>
      <c r="BEH37" s="733"/>
      <c r="BEI37" s="733"/>
      <c r="BEJ37" s="733"/>
      <c r="BEK37" s="733"/>
      <c r="BEL37" s="733"/>
      <c r="BEM37" s="733"/>
      <c r="BEN37" s="733"/>
      <c r="BEO37" s="733"/>
      <c r="BEP37" s="733"/>
      <c r="BEQ37" s="733"/>
      <c r="BER37" s="733"/>
      <c r="BES37" s="733"/>
      <c r="BET37" s="733"/>
      <c r="BEU37" s="733"/>
      <c r="BEV37" s="733"/>
      <c r="BEW37" s="733"/>
      <c r="BEX37" s="733"/>
      <c r="BEY37" s="733"/>
      <c r="BEZ37" s="733"/>
      <c r="BFA37" s="733"/>
      <c r="BFB37" s="733"/>
      <c r="BFC37" s="733"/>
      <c r="BFD37" s="733"/>
      <c r="BFE37" s="733"/>
      <c r="BFF37" s="733"/>
      <c r="BFG37" s="733"/>
      <c r="BFH37" s="733"/>
      <c r="BFI37" s="733"/>
      <c r="BFJ37" s="733"/>
      <c r="BFK37" s="733"/>
      <c r="BFL37" s="733"/>
      <c r="BFM37" s="733"/>
      <c r="BFN37" s="733"/>
      <c r="BFO37" s="733"/>
      <c r="BFP37" s="733"/>
      <c r="BFQ37" s="733"/>
      <c r="BFR37" s="733"/>
      <c r="BFS37" s="733"/>
      <c r="BFT37" s="733"/>
      <c r="BFU37" s="733"/>
      <c r="BFV37" s="733"/>
      <c r="BFW37" s="733"/>
      <c r="BFX37" s="733"/>
      <c r="BFY37" s="733"/>
      <c r="BFZ37" s="733"/>
      <c r="BGA37" s="733"/>
      <c r="BGB37" s="733"/>
      <c r="BGC37" s="733"/>
      <c r="BGD37" s="733"/>
      <c r="BGE37" s="733"/>
      <c r="BGF37" s="733"/>
      <c r="BGG37" s="733"/>
      <c r="BGH37" s="733"/>
      <c r="BGI37" s="733"/>
      <c r="BGJ37" s="733"/>
      <c r="BGK37" s="733"/>
      <c r="BGL37" s="733"/>
      <c r="BGM37" s="733"/>
      <c r="BGN37" s="733"/>
      <c r="BGO37" s="733"/>
      <c r="BGP37" s="733"/>
      <c r="BGQ37" s="733"/>
      <c r="BGR37" s="733"/>
      <c r="BGS37" s="733"/>
      <c r="BGT37" s="733"/>
      <c r="BGU37" s="733"/>
      <c r="BGV37" s="733"/>
      <c r="BGW37" s="733"/>
      <c r="BGX37" s="733"/>
      <c r="BGY37" s="733"/>
      <c r="BGZ37" s="733"/>
      <c r="BHA37" s="733"/>
      <c r="BHB37" s="733"/>
      <c r="BHC37" s="733"/>
      <c r="BHD37" s="733"/>
      <c r="BHE37" s="733"/>
      <c r="BHF37" s="733"/>
      <c r="BHG37" s="733"/>
      <c r="BHH37" s="733"/>
      <c r="BHI37" s="733"/>
      <c r="BHJ37" s="733"/>
      <c r="BHK37" s="733"/>
      <c r="BHL37" s="733"/>
      <c r="BHM37" s="733"/>
      <c r="BHN37" s="733"/>
      <c r="BHO37" s="733"/>
      <c r="BHP37" s="733"/>
      <c r="BHQ37" s="733"/>
      <c r="BHR37" s="733"/>
      <c r="BHS37" s="733"/>
      <c r="BHT37" s="733"/>
      <c r="BHU37" s="733"/>
      <c r="BHV37" s="733"/>
      <c r="BHW37" s="733"/>
      <c r="BHX37" s="733"/>
      <c r="BHY37" s="733"/>
      <c r="BHZ37" s="733"/>
      <c r="BIA37" s="733"/>
      <c r="BIB37" s="733"/>
      <c r="BIC37" s="733"/>
      <c r="BID37" s="733"/>
      <c r="BIE37" s="733"/>
      <c r="BIF37" s="733"/>
      <c r="BIG37" s="733"/>
      <c r="BIH37" s="733"/>
      <c r="BII37" s="733"/>
      <c r="BIJ37" s="733"/>
      <c r="BIK37" s="733"/>
      <c r="BIL37" s="733"/>
      <c r="BIM37" s="733"/>
      <c r="BIN37" s="733"/>
      <c r="BIO37" s="733"/>
      <c r="BIP37" s="733"/>
      <c r="BIQ37" s="733"/>
      <c r="BIR37" s="733"/>
      <c r="BIS37" s="733"/>
      <c r="BIT37" s="733"/>
      <c r="BIU37" s="733"/>
      <c r="BIV37" s="733"/>
      <c r="BIW37" s="733"/>
      <c r="BIX37" s="733"/>
      <c r="BIY37" s="733"/>
      <c r="BIZ37" s="733"/>
      <c r="BJA37" s="733"/>
      <c r="BJB37" s="733"/>
      <c r="BJC37" s="733"/>
      <c r="BJD37" s="733"/>
      <c r="BJE37" s="733"/>
      <c r="BJF37" s="733"/>
      <c r="BJG37" s="733"/>
      <c r="BJH37" s="733"/>
      <c r="BJI37" s="733"/>
      <c r="BJJ37" s="733"/>
      <c r="BJK37" s="733"/>
      <c r="BJL37" s="733"/>
      <c r="BJM37" s="733"/>
      <c r="BJN37" s="733"/>
      <c r="BJO37" s="733"/>
      <c r="BJP37" s="733"/>
      <c r="BJQ37" s="733"/>
      <c r="BJR37" s="733"/>
      <c r="BJS37" s="733"/>
      <c r="BJT37" s="733"/>
      <c r="BJU37" s="733"/>
      <c r="BJV37" s="733"/>
      <c r="BJW37" s="733"/>
      <c r="BJX37" s="733"/>
      <c r="BJY37" s="733"/>
      <c r="BJZ37" s="733"/>
      <c r="BKA37" s="733"/>
      <c r="BKB37" s="733"/>
      <c r="BKC37" s="733"/>
      <c r="BKD37" s="733"/>
      <c r="BKE37" s="733"/>
      <c r="BKF37" s="733"/>
      <c r="BKG37" s="733"/>
      <c r="BKH37" s="733"/>
      <c r="BKI37" s="733"/>
      <c r="BKJ37" s="733"/>
      <c r="BKK37" s="733"/>
      <c r="BKL37" s="733"/>
      <c r="BKM37" s="733"/>
      <c r="BKN37" s="733"/>
      <c r="BKO37" s="733"/>
      <c r="BKP37" s="733"/>
      <c r="BKQ37" s="733"/>
      <c r="BKR37" s="733"/>
      <c r="BKS37" s="733"/>
      <c r="BKT37" s="733"/>
      <c r="BKU37" s="733"/>
      <c r="BKV37" s="733"/>
      <c r="BKW37" s="733"/>
      <c r="BKX37" s="733"/>
      <c r="BKY37" s="733"/>
      <c r="BKZ37" s="733"/>
      <c r="BLA37" s="733"/>
      <c r="BLB37" s="733"/>
      <c r="BLC37" s="733"/>
      <c r="BLD37" s="733"/>
      <c r="BLE37" s="733"/>
      <c r="BLF37" s="733"/>
      <c r="BLG37" s="733"/>
      <c r="BLH37" s="733"/>
      <c r="BLI37" s="733"/>
      <c r="BLJ37" s="733"/>
      <c r="BLK37" s="733"/>
      <c r="BLL37" s="733"/>
      <c r="BLM37" s="733"/>
      <c r="BLN37" s="733"/>
      <c r="BLO37" s="733"/>
      <c r="BLP37" s="733"/>
      <c r="BLQ37" s="733"/>
      <c r="BLR37" s="733"/>
      <c r="BLS37" s="733"/>
      <c r="BLT37" s="733"/>
      <c r="BLU37" s="733"/>
      <c r="BLV37" s="733"/>
      <c r="BLW37" s="733"/>
      <c r="BLX37" s="733"/>
      <c r="BLY37" s="733"/>
      <c r="BLZ37" s="733"/>
      <c r="BMA37" s="733"/>
      <c r="BMB37" s="733"/>
      <c r="BMC37" s="733"/>
      <c r="BMD37" s="733"/>
      <c r="BME37" s="733"/>
      <c r="BMF37" s="733"/>
      <c r="BMG37" s="733"/>
      <c r="BMH37" s="733"/>
      <c r="BMI37" s="733"/>
      <c r="BMJ37" s="733"/>
      <c r="BMK37" s="733"/>
      <c r="BML37" s="733"/>
      <c r="BMM37" s="733"/>
      <c r="BMN37" s="733"/>
      <c r="BMO37" s="733"/>
      <c r="BMP37" s="733"/>
      <c r="BMQ37" s="733"/>
      <c r="BMR37" s="733"/>
      <c r="BMS37" s="733"/>
      <c r="BMT37" s="733"/>
      <c r="BMU37" s="733"/>
      <c r="BMV37" s="733"/>
      <c r="BMW37" s="733"/>
      <c r="BMX37" s="733"/>
      <c r="BMY37" s="733"/>
      <c r="BMZ37" s="733"/>
      <c r="BNA37" s="733"/>
      <c r="BNB37" s="733"/>
      <c r="BNC37" s="733"/>
      <c r="BND37" s="733"/>
      <c r="BNE37" s="733"/>
      <c r="BNF37" s="733"/>
      <c r="BNG37" s="733"/>
      <c r="BNH37" s="733"/>
      <c r="BNI37" s="733"/>
      <c r="BNJ37" s="733"/>
      <c r="BNK37" s="733"/>
      <c r="BNL37" s="733"/>
      <c r="BNM37" s="733"/>
      <c r="BNN37" s="733"/>
      <c r="BNO37" s="733"/>
      <c r="BNP37" s="733"/>
      <c r="BNQ37" s="733"/>
      <c r="BNR37" s="733"/>
      <c r="BNS37" s="733"/>
      <c r="BNT37" s="733"/>
      <c r="BNU37" s="733"/>
      <c r="BNV37" s="733"/>
      <c r="BNW37" s="733"/>
      <c r="BNX37" s="733"/>
      <c r="BNY37" s="733"/>
      <c r="BNZ37" s="733"/>
      <c r="BOA37" s="733"/>
      <c r="BOB37" s="733"/>
      <c r="BOC37" s="733"/>
      <c r="BOD37" s="733"/>
      <c r="BOE37" s="733"/>
      <c r="BOF37" s="733"/>
      <c r="BOG37" s="733"/>
      <c r="BOH37" s="733"/>
      <c r="BOI37" s="733"/>
      <c r="BOJ37" s="733"/>
      <c r="BOK37" s="733"/>
      <c r="BOL37" s="733"/>
      <c r="BOM37" s="733"/>
      <c r="BON37" s="733"/>
      <c r="BOO37" s="733"/>
      <c r="BOP37" s="733"/>
      <c r="BOQ37" s="733"/>
      <c r="BOR37" s="733"/>
      <c r="BOS37" s="733"/>
      <c r="BOT37" s="733"/>
      <c r="BOU37" s="733"/>
      <c r="BOV37" s="733"/>
      <c r="BOW37" s="733"/>
      <c r="BOX37" s="733"/>
      <c r="BOY37" s="733"/>
      <c r="BOZ37" s="733"/>
      <c r="BPA37" s="733"/>
      <c r="BPB37" s="733"/>
      <c r="BPC37" s="733"/>
      <c r="BPD37" s="733"/>
      <c r="BPE37" s="733"/>
      <c r="BPF37" s="733"/>
      <c r="BPG37" s="733"/>
      <c r="BPH37" s="733"/>
      <c r="BPI37" s="733"/>
      <c r="BPJ37" s="733"/>
      <c r="BPK37" s="733"/>
      <c r="BPL37" s="733"/>
      <c r="BPM37" s="733"/>
      <c r="BPN37" s="733"/>
      <c r="BPO37" s="733"/>
      <c r="BPP37" s="733"/>
      <c r="BPQ37" s="733"/>
      <c r="BPR37" s="733"/>
      <c r="BPS37" s="733"/>
      <c r="BPT37" s="733"/>
      <c r="BPU37" s="733"/>
      <c r="BPV37" s="733"/>
      <c r="BPW37" s="733"/>
      <c r="BPX37" s="733"/>
      <c r="BPY37" s="733"/>
      <c r="BPZ37" s="733"/>
      <c r="BQA37" s="733"/>
      <c r="BQB37" s="733"/>
      <c r="BQC37" s="733"/>
      <c r="BQD37" s="733"/>
      <c r="BQE37" s="733"/>
      <c r="BQF37" s="733"/>
      <c r="BQG37" s="733"/>
      <c r="BQH37" s="733"/>
      <c r="BQI37" s="733"/>
      <c r="BQJ37" s="733"/>
      <c r="BQK37" s="733"/>
      <c r="BQL37" s="733"/>
      <c r="BQM37" s="733"/>
      <c r="BQN37" s="733"/>
      <c r="BQO37" s="733"/>
      <c r="BQP37" s="733"/>
      <c r="BQQ37" s="733"/>
      <c r="BQR37" s="733"/>
      <c r="BQS37" s="733"/>
      <c r="BQT37" s="733"/>
      <c r="BQU37" s="733"/>
      <c r="BQV37" s="733"/>
      <c r="BQW37" s="733"/>
      <c r="BQX37" s="733"/>
      <c r="BQY37" s="733"/>
      <c r="BQZ37" s="733"/>
      <c r="BRA37" s="733"/>
      <c r="BRB37" s="733"/>
      <c r="BRC37" s="733"/>
      <c r="BRD37" s="733"/>
      <c r="BRE37" s="733"/>
      <c r="BRF37" s="733"/>
      <c r="BRG37" s="733"/>
      <c r="BRH37" s="733"/>
      <c r="BRI37" s="733"/>
      <c r="BRJ37" s="733"/>
      <c r="BRK37" s="733"/>
      <c r="BRL37" s="733"/>
      <c r="BRM37" s="733"/>
      <c r="BRN37" s="733"/>
      <c r="BRO37" s="733"/>
      <c r="BRP37" s="733"/>
      <c r="BRQ37" s="733"/>
      <c r="BRR37" s="733"/>
      <c r="BRS37" s="733"/>
      <c r="BRT37" s="733"/>
      <c r="BRU37" s="733"/>
      <c r="BRV37" s="733"/>
      <c r="BRW37" s="733"/>
      <c r="BRX37" s="733"/>
      <c r="BRY37" s="733"/>
      <c r="BRZ37" s="733"/>
      <c r="BSA37" s="733"/>
      <c r="BSB37" s="733"/>
      <c r="BSC37" s="733"/>
      <c r="BSD37" s="733"/>
      <c r="BSE37" s="733"/>
      <c r="BSF37" s="733"/>
      <c r="BSG37" s="733"/>
      <c r="BSH37" s="733"/>
      <c r="BSI37" s="733"/>
      <c r="BSJ37" s="733"/>
      <c r="BSK37" s="733"/>
      <c r="BSL37" s="733"/>
      <c r="BSM37" s="733"/>
      <c r="BSN37" s="733"/>
      <c r="BSO37" s="733"/>
      <c r="BSP37" s="733"/>
      <c r="BSQ37" s="733"/>
      <c r="BSR37" s="733"/>
      <c r="BSS37" s="733"/>
      <c r="BST37" s="733"/>
      <c r="BSU37" s="733"/>
      <c r="BSV37" s="733"/>
      <c r="BSW37" s="733"/>
      <c r="BSX37" s="733"/>
      <c r="BSY37" s="733"/>
      <c r="BSZ37" s="733"/>
      <c r="BTA37" s="733"/>
      <c r="BTB37" s="733"/>
      <c r="BTC37" s="733"/>
      <c r="BTD37" s="733"/>
      <c r="BTE37" s="733"/>
      <c r="BTF37" s="733"/>
      <c r="BTG37" s="733"/>
      <c r="BTH37" s="733"/>
      <c r="BTI37" s="733"/>
      <c r="BTJ37" s="733"/>
      <c r="BTK37" s="733"/>
      <c r="BTL37" s="733"/>
      <c r="BTM37" s="733"/>
      <c r="BTN37" s="733"/>
      <c r="BTO37" s="733"/>
      <c r="BTP37" s="733"/>
      <c r="BTQ37" s="733"/>
      <c r="BTR37" s="733"/>
      <c r="BTS37" s="733"/>
      <c r="BTT37" s="733"/>
      <c r="BTU37" s="733"/>
      <c r="BTV37" s="733"/>
      <c r="BTW37" s="733"/>
      <c r="BTX37" s="733"/>
      <c r="BTY37" s="733"/>
      <c r="BTZ37" s="733"/>
      <c r="BUA37" s="733"/>
      <c r="BUB37" s="733"/>
      <c r="BUC37" s="733"/>
      <c r="BUD37" s="733"/>
      <c r="BUE37" s="733"/>
      <c r="BUF37" s="733"/>
      <c r="BUG37" s="733"/>
      <c r="BUH37" s="733"/>
      <c r="BUI37" s="733"/>
      <c r="BUJ37" s="733"/>
      <c r="BUK37" s="733"/>
      <c r="BUL37" s="733"/>
      <c r="BUM37" s="733"/>
      <c r="BUN37" s="733"/>
      <c r="BUO37" s="733"/>
      <c r="BUP37" s="733"/>
      <c r="BUQ37" s="733"/>
      <c r="BUR37" s="733"/>
      <c r="BUS37" s="733"/>
      <c r="BUT37" s="733"/>
      <c r="BUU37" s="733"/>
      <c r="BUV37" s="733"/>
      <c r="BUW37" s="733"/>
      <c r="BUX37" s="733"/>
      <c r="BUY37" s="733"/>
      <c r="BUZ37" s="733"/>
      <c r="BVA37" s="733"/>
      <c r="BVB37" s="733"/>
      <c r="BVC37" s="733"/>
      <c r="BVD37" s="733"/>
      <c r="BVE37" s="733"/>
      <c r="BVF37" s="733"/>
      <c r="BVG37" s="733"/>
      <c r="BVH37" s="733"/>
      <c r="BVI37" s="733"/>
      <c r="BVJ37" s="733"/>
      <c r="BVK37" s="733"/>
      <c r="BVL37" s="733"/>
      <c r="BVM37" s="733"/>
      <c r="BVN37" s="733"/>
      <c r="BVO37" s="733"/>
      <c r="BVP37" s="733"/>
      <c r="BVQ37" s="733"/>
      <c r="BVR37" s="733"/>
      <c r="BVS37" s="733"/>
      <c r="BVT37" s="733"/>
      <c r="BVU37" s="733"/>
      <c r="BVV37" s="733"/>
      <c r="BVW37" s="733"/>
      <c r="BVX37" s="733"/>
      <c r="BVY37" s="733"/>
      <c r="BVZ37" s="733"/>
      <c r="BWA37" s="733"/>
      <c r="BWB37" s="733"/>
      <c r="BWC37" s="733"/>
      <c r="BWD37" s="733"/>
      <c r="BWE37" s="733"/>
      <c r="BWF37" s="733"/>
      <c r="BWG37" s="733"/>
      <c r="BWH37" s="733"/>
      <c r="BWI37" s="733"/>
      <c r="BWJ37" s="733"/>
      <c r="BWK37" s="733"/>
      <c r="BWL37" s="733"/>
      <c r="BWM37" s="733"/>
      <c r="BWN37" s="733"/>
      <c r="BWO37" s="733"/>
      <c r="BWP37" s="733"/>
      <c r="BWQ37" s="733"/>
      <c r="BWR37" s="733"/>
      <c r="BWS37" s="733"/>
      <c r="BWT37" s="733"/>
      <c r="BWU37" s="733"/>
      <c r="BWV37" s="733"/>
      <c r="BWW37" s="733"/>
      <c r="BWX37" s="733"/>
      <c r="BWY37" s="733"/>
      <c r="BWZ37" s="733"/>
      <c r="BXA37" s="733"/>
      <c r="BXB37" s="733"/>
      <c r="BXC37" s="733"/>
      <c r="BXD37" s="733"/>
      <c r="BXE37" s="733"/>
      <c r="BXF37" s="733"/>
      <c r="BXG37" s="733"/>
      <c r="BXH37" s="733"/>
      <c r="BXI37" s="733"/>
      <c r="BXJ37" s="733"/>
      <c r="BXK37" s="733"/>
      <c r="BXL37" s="733"/>
      <c r="BXM37" s="733"/>
      <c r="BXN37" s="733"/>
      <c r="BXO37" s="733"/>
      <c r="BXP37" s="733"/>
      <c r="BXQ37" s="733"/>
      <c r="BXR37" s="733"/>
      <c r="BXS37" s="733"/>
      <c r="BXT37" s="733"/>
      <c r="BXU37" s="733"/>
      <c r="BXV37" s="733"/>
      <c r="BXW37" s="733"/>
      <c r="BXX37" s="733"/>
      <c r="BXY37" s="733"/>
      <c r="BXZ37" s="733"/>
      <c r="BYA37" s="733"/>
      <c r="BYB37" s="733"/>
      <c r="BYC37" s="733"/>
      <c r="BYD37" s="733"/>
      <c r="BYE37" s="733"/>
      <c r="BYF37" s="733"/>
      <c r="BYG37" s="733"/>
      <c r="BYH37" s="733"/>
      <c r="BYI37" s="733"/>
      <c r="BYJ37" s="733"/>
      <c r="BYK37" s="733"/>
      <c r="BYL37" s="733"/>
      <c r="BYM37" s="733"/>
      <c r="BYN37" s="733"/>
      <c r="BYO37" s="733"/>
      <c r="BYP37" s="733"/>
      <c r="BYQ37" s="733"/>
      <c r="BYR37" s="733"/>
      <c r="BYS37" s="733"/>
      <c r="BYT37" s="733"/>
      <c r="BYU37" s="733"/>
      <c r="BYV37" s="733"/>
      <c r="BYW37" s="733"/>
      <c r="BYX37" s="733"/>
      <c r="BYY37" s="733"/>
      <c r="BYZ37" s="733"/>
      <c r="BZA37" s="733"/>
      <c r="BZB37" s="733"/>
      <c r="BZC37" s="733"/>
      <c r="BZD37" s="733"/>
      <c r="BZE37" s="733"/>
      <c r="BZF37" s="733"/>
      <c r="BZG37" s="733"/>
      <c r="BZH37" s="733"/>
      <c r="BZI37" s="733"/>
      <c r="BZJ37" s="733"/>
      <c r="BZK37" s="733"/>
      <c r="BZL37" s="733"/>
      <c r="BZM37" s="733"/>
      <c r="BZN37" s="733"/>
      <c r="BZO37" s="733"/>
      <c r="BZP37" s="733"/>
      <c r="BZQ37" s="733"/>
      <c r="BZR37" s="733"/>
      <c r="BZS37" s="733"/>
      <c r="BZT37" s="733"/>
      <c r="BZU37" s="733"/>
      <c r="BZV37" s="733"/>
      <c r="BZW37" s="733"/>
      <c r="BZX37" s="733"/>
      <c r="BZY37" s="733"/>
      <c r="BZZ37" s="733"/>
      <c r="CAA37" s="733"/>
      <c r="CAB37" s="733"/>
      <c r="CAC37" s="733"/>
      <c r="CAD37" s="733"/>
      <c r="CAE37" s="733"/>
      <c r="CAF37" s="733"/>
      <c r="CAG37" s="733"/>
      <c r="CAH37" s="733"/>
      <c r="CAI37" s="733"/>
      <c r="CAJ37" s="733"/>
      <c r="CAK37" s="733"/>
      <c r="CAL37" s="733"/>
      <c r="CAM37" s="733"/>
      <c r="CAN37" s="733"/>
      <c r="CAO37" s="733"/>
      <c r="CAP37" s="733"/>
      <c r="CAQ37" s="733"/>
      <c r="CAR37" s="733"/>
      <c r="CAS37" s="733"/>
      <c r="CAT37" s="733"/>
      <c r="CAU37" s="733"/>
      <c r="CAV37" s="733"/>
      <c r="CAW37" s="733"/>
      <c r="CAX37" s="733"/>
      <c r="CAY37" s="733"/>
      <c r="CAZ37" s="733"/>
      <c r="CBA37" s="733"/>
      <c r="CBB37" s="733"/>
      <c r="CBC37" s="733"/>
      <c r="CBD37" s="733"/>
      <c r="CBE37" s="733"/>
      <c r="CBF37" s="733"/>
      <c r="CBG37" s="733"/>
      <c r="CBH37" s="733"/>
      <c r="CBI37" s="733"/>
      <c r="CBJ37" s="733"/>
      <c r="CBK37" s="733"/>
      <c r="CBL37" s="733"/>
      <c r="CBM37" s="733"/>
      <c r="CBN37" s="733"/>
      <c r="CBO37" s="733"/>
      <c r="CBP37" s="733"/>
      <c r="CBQ37" s="733"/>
      <c r="CBR37" s="733"/>
      <c r="CBS37" s="733"/>
      <c r="CBT37" s="733"/>
      <c r="CBU37" s="733"/>
      <c r="CBV37" s="733"/>
      <c r="CBW37" s="733"/>
      <c r="CBX37" s="733"/>
      <c r="CBY37" s="733"/>
      <c r="CBZ37" s="733"/>
      <c r="CCA37" s="733"/>
      <c r="CCB37" s="733"/>
      <c r="CCC37" s="733"/>
      <c r="CCD37" s="733"/>
      <c r="CCE37" s="733"/>
      <c r="CCF37" s="733"/>
      <c r="CCG37" s="733"/>
      <c r="CCH37" s="733"/>
      <c r="CCI37" s="733"/>
      <c r="CCJ37" s="733"/>
      <c r="CCK37" s="733"/>
      <c r="CCL37" s="733"/>
      <c r="CCM37" s="733"/>
      <c r="CCN37" s="733"/>
      <c r="CCO37" s="733"/>
      <c r="CCP37" s="733"/>
      <c r="CCQ37" s="733"/>
      <c r="CCR37" s="733"/>
      <c r="CCS37" s="733"/>
      <c r="CCT37" s="733"/>
      <c r="CCU37" s="733"/>
      <c r="CCV37" s="733"/>
      <c r="CCW37" s="733"/>
      <c r="CCX37" s="733"/>
      <c r="CCY37" s="733"/>
      <c r="CCZ37" s="733"/>
      <c r="CDA37" s="733"/>
      <c r="CDB37" s="733"/>
      <c r="CDC37" s="733"/>
      <c r="CDD37" s="733"/>
      <c r="CDE37" s="733"/>
      <c r="CDF37" s="733"/>
      <c r="CDG37" s="733"/>
      <c r="CDH37" s="733"/>
      <c r="CDI37" s="733"/>
      <c r="CDJ37" s="733"/>
      <c r="CDK37" s="733"/>
      <c r="CDL37" s="733"/>
      <c r="CDM37" s="733"/>
      <c r="CDN37" s="733"/>
      <c r="CDO37" s="733"/>
      <c r="CDP37" s="733"/>
      <c r="CDQ37" s="733"/>
      <c r="CDR37" s="733"/>
      <c r="CDS37" s="733"/>
      <c r="CDT37" s="733"/>
      <c r="CDU37" s="733"/>
      <c r="CDV37" s="733"/>
      <c r="CDW37" s="733"/>
      <c r="CDX37" s="733"/>
      <c r="CDY37" s="733"/>
      <c r="CDZ37" s="733"/>
      <c r="CEA37" s="733"/>
      <c r="CEB37" s="733"/>
      <c r="CEC37" s="733"/>
      <c r="CED37" s="733"/>
      <c r="CEE37" s="733"/>
      <c r="CEF37" s="733"/>
      <c r="CEG37" s="733"/>
      <c r="CEH37" s="733"/>
      <c r="CEI37" s="733"/>
      <c r="CEJ37" s="733"/>
      <c r="CEK37" s="733"/>
      <c r="CEL37" s="733"/>
      <c r="CEM37" s="733"/>
      <c r="CEN37" s="733"/>
      <c r="CEO37" s="733"/>
      <c r="CEP37" s="733"/>
      <c r="CEQ37" s="733"/>
      <c r="CER37" s="733"/>
      <c r="CES37" s="733"/>
      <c r="CET37" s="733"/>
      <c r="CEU37" s="733"/>
      <c r="CEV37" s="733"/>
      <c r="CEW37" s="733"/>
      <c r="CEX37" s="733"/>
      <c r="CEY37" s="733"/>
      <c r="CEZ37" s="733"/>
      <c r="CFA37" s="733"/>
      <c r="CFB37" s="733"/>
      <c r="CFC37" s="733"/>
      <c r="CFD37" s="733"/>
      <c r="CFE37" s="733"/>
      <c r="CFF37" s="733"/>
      <c r="CFG37" s="733"/>
      <c r="CFH37" s="733"/>
      <c r="CFI37" s="733"/>
      <c r="CFJ37" s="733"/>
      <c r="CFK37" s="733"/>
      <c r="CFL37" s="733"/>
      <c r="CFM37" s="733"/>
      <c r="CFN37" s="733"/>
      <c r="CFO37" s="733"/>
      <c r="CFP37" s="733"/>
      <c r="CFQ37" s="733"/>
      <c r="CFR37" s="733"/>
      <c r="CFS37" s="733"/>
      <c r="CFT37" s="733"/>
      <c r="CFU37" s="733"/>
      <c r="CFV37" s="733"/>
      <c r="CFW37" s="733"/>
      <c r="CFX37" s="733"/>
      <c r="CFY37" s="733"/>
      <c r="CFZ37" s="733"/>
      <c r="CGA37" s="733"/>
      <c r="CGB37" s="733"/>
      <c r="CGC37" s="733"/>
      <c r="CGD37" s="733"/>
      <c r="CGE37" s="733"/>
      <c r="CGF37" s="733"/>
      <c r="CGG37" s="733"/>
      <c r="CGH37" s="733"/>
      <c r="CGI37" s="733"/>
      <c r="CGJ37" s="733"/>
      <c r="CGK37" s="733"/>
      <c r="CGL37" s="733"/>
      <c r="CGM37" s="733"/>
      <c r="CGN37" s="733"/>
      <c r="CGO37" s="733"/>
      <c r="CGP37" s="733"/>
      <c r="CGQ37" s="733"/>
      <c r="CGR37" s="733"/>
      <c r="CGS37" s="733"/>
      <c r="CGT37" s="733"/>
      <c r="CGU37" s="733"/>
      <c r="CGV37" s="733"/>
      <c r="CGW37" s="733"/>
      <c r="CGX37" s="733"/>
      <c r="CGY37" s="733"/>
      <c r="CGZ37" s="733"/>
      <c r="CHA37" s="733"/>
      <c r="CHB37" s="733"/>
      <c r="CHC37" s="733"/>
      <c r="CHD37" s="733"/>
      <c r="CHE37" s="733"/>
      <c r="CHF37" s="733"/>
      <c r="CHG37" s="733"/>
      <c r="CHH37" s="733"/>
      <c r="CHI37" s="733"/>
      <c r="CHJ37" s="733"/>
      <c r="CHK37" s="733"/>
      <c r="CHL37" s="733"/>
      <c r="CHM37" s="733"/>
      <c r="CHN37" s="733"/>
      <c r="CHO37" s="733"/>
      <c r="CHP37" s="733"/>
      <c r="CHQ37" s="733"/>
      <c r="CHR37" s="733"/>
      <c r="CHS37" s="733"/>
      <c r="CHT37" s="733"/>
      <c r="CHU37" s="733"/>
      <c r="CHV37" s="733"/>
      <c r="CHW37" s="733"/>
      <c r="CHX37" s="733"/>
      <c r="CHY37" s="733"/>
      <c r="CHZ37" s="733"/>
      <c r="CIA37" s="733"/>
      <c r="CIB37" s="733"/>
      <c r="CIC37" s="733"/>
      <c r="CID37" s="733"/>
      <c r="CIE37" s="733"/>
      <c r="CIF37" s="733"/>
      <c r="CIG37" s="733"/>
      <c r="CIH37" s="733"/>
      <c r="CII37" s="733"/>
      <c r="CIJ37" s="733"/>
      <c r="CIK37" s="733"/>
      <c r="CIL37" s="733"/>
      <c r="CIM37" s="733"/>
      <c r="CIN37" s="733"/>
      <c r="CIO37" s="733"/>
      <c r="CIP37" s="733"/>
      <c r="CIQ37" s="733"/>
      <c r="CIR37" s="733"/>
      <c r="CIS37" s="733"/>
      <c r="CIT37" s="733"/>
      <c r="CIU37" s="733"/>
      <c r="CIV37" s="733"/>
      <c r="CIW37" s="733"/>
      <c r="CIX37" s="733"/>
      <c r="CIY37" s="733"/>
      <c r="CIZ37" s="733"/>
      <c r="CJA37" s="733"/>
      <c r="CJB37" s="733"/>
      <c r="CJC37" s="733"/>
      <c r="CJD37" s="733"/>
      <c r="CJE37" s="733"/>
      <c r="CJF37" s="733"/>
      <c r="CJG37" s="733"/>
      <c r="CJH37" s="733"/>
      <c r="CJI37" s="733"/>
      <c r="CJJ37" s="733"/>
      <c r="CJK37" s="733"/>
      <c r="CJL37" s="733"/>
      <c r="CJM37" s="733"/>
      <c r="CJN37" s="733"/>
      <c r="CJO37" s="733"/>
      <c r="CJP37" s="733"/>
      <c r="CJQ37" s="733"/>
      <c r="CJR37" s="733"/>
      <c r="CJS37" s="733"/>
      <c r="CJT37" s="733"/>
      <c r="CJU37" s="733"/>
      <c r="CJV37" s="733"/>
      <c r="CJW37" s="733"/>
      <c r="CJX37" s="733"/>
      <c r="CJY37" s="733"/>
      <c r="CJZ37" s="733"/>
      <c r="CKA37" s="733"/>
      <c r="CKB37" s="733"/>
      <c r="CKC37" s="733"/>
      <c r="CKD37" s="733"/>
      <c r="CKE37" s="733"/>
      <c r="CKF37" s="733"/>
      <c r="CKG37" s="733"/>
      <c r="CKH37" s="733"/>
      <c r="CKI37" s="733"/>
      <c r="CKJ37" s="733"/>
      <c r="CKK37" s="733"/>
      <c r="CKL37" s="733"/>
      <c r="CKM37" s="733"/>
      <c r="CKN37" s="733"/>
      <c r="CKO37" s="733"/>
      <c r="CKP37" s="733"/>
      <c r="CKQ37" s="733"/>
      <c r="CKR37" s="733"/>
      <c r="CKS37" s="733"/>
      <c r="CKT37" s="733"/>
      <c r="CKU37" s="733"/>
      <c r="CKV37" s="733"/>
      <c r="CKW37" s="733"/>
      <c r="CKX37" s="733"/>
      <c r="CKY37" s="733"/>
      <c r="CKZ37" s="733"/>
      <c r="CLA37" s="733"/>
      <c r="CLB37" s="733"/>
      <c r="CLC37" s="733"/>
      <c r="CLD37" s="733"/>
      <c r="CLE37" s="733"/>
      <c r="CLF37" s="733"/>
      <c r="CLG37" s="733"/>
      <c r="CLH37" s="733"/>
      <c r="CLI37" s="733"/>
      <c r="CLJ37" s="733"/>
      <c r="CLK37" s="733"/>
      <c r="CLL37" s="733"/>
      <c r="CLM37" s="733"/>
      <c r="CLN37" s="733"/>
      <c r="CLO37" s="733"/>
      <c r="CLP37" s="733"/>
      <c r="CLQ37" s="733"/>
      <c r="CLR37" s="733"/>
      <c r="CLS37" s="733"/>
      <c r="CLT37" s="733"/>
      <c r="CLU37" s="733"/>
      <c r="CLV37" s="733"/>
      <c r="CLW37" s="733"/>
      <c r="CLX37" s="733"/>
      <c r="CLY37" s="733"/>
      <c r="CLZ37" s="733"/>
      <c r="CMA37" s="733"/>
      <c r="CMB37" s="733"/>
      <c r="CMC37" s="733"/>
      <c r="CMD37" s="733"/>
      <c r="CME37" s="733"/>
      <c r="CMF37" s="733"/>
      <c r="CMG37" s="733"/>
      <c r="CMH37" s="733"/>
      <c r="CMI37" s="733"/>
      <c r="CMJ37" s="733"/>
      <c r="CMK37" s="733"/>
      <c r="CML37" s="733"/>
      <c r="CMM37" s="733"/>
      <c r="CMN37" s="733"/>
      <c r="CMO37" s="733"/>
      <c r="CMP37" s="733"/>
      <c r="CMQ37" s="733"/>
      <c r="CMR37" s="733"/>
      <c r="CMS37" s="733"/>
      <c r="CMT37" s="733"/>
      <c r="CMU37" s="733"/>
      <c r="CMV37" s="733"/>
      <c r="CMW37" s="733"/>
      <c r="CMX37" s="733"/>
      <c r="CMY37" s="733"/>
      <c r="CMZ37" s="733"/>
      <c r="CNA37" s="733"/>
      <c r="CNB37" s="733"/>
      <c r="CNC37" s="733"/>
      <c r="CND37" s="733"/>
      <c r="CNE37" s="733"/>
      <c r="CNF37" s="733"/>
      <c r="CNG37" s="733"/>
      <c r="CNH37" s="733"/>
      <c r="CNI37" s="733"/>
      <c r="CNJ37" s="733"/>
      <c r="CNK37" s="733"/>
      <c r="CNL37" s="733"/>
      <c r="CNM37" s="733"/>
      <c r="CNN37" s="733"/>
      <c r="CNO37" s="733"/>
      <c r="CNP37" s="733"/>
      <c r="CNQ37" s="733"/>
      <c r="CNR37" s="733"/>
      <c r="CNS37" s="733"/>
      <c r="CNT37" s="733"/>
      <c r="CNU37" s="733"/>
      <c r="CNV37" s="733"/>
      <c r="CNW37" s="733"/>
      <c r="CNX37" s="733"/>
      <c r="CNY37" s="733"/>
      <c r="CNZ37" s="733"/>
      <c r="COA37" s="733"/>
      <c r="COB37" s="733"/>
      <c r="COC37" s="733"/>
      <c r="COD37" s="733"/>
      <c r="COE37" s="733"/>
      <c r="COF37" s="733"/>
      <c r="COG37" s="733"/>
      <c r="COH37" s="733"/>
      <c r="COI37" s="733"/>
      <c r="COJ37" s="733"/>
      <c r="COK37" s="733"/>
      <c r="COL37" s="733"/>
      <c r="COM37" s="733"/>
      <c r="CON37" s="733"/>
      <c r="COO37" s="733"/>
      <c r="COP37" s="733"/>
      <c r="COQ37" s="733"/>
      <c r="COR37" s="733"/>
      <c r="COS37" s="733"/>
      <c r="COT37" s="733"/>
      <c r="COU37" s="733"/>
      <c r="COV37" s="733"/>
      <c r="COW37" s="733"/>
      <c r="COX37" s="733"/>
      <c r="COY37" s="733"/>
      <c r="COZ37" s="733"/>
      <c r="CPA37" s="733"/>
      <c r="CPB37" s="733"/>
      <c r="CPC37" s="733"/>
      <c r="CPD37" s="733"/>
      <c r="CPE37" s="733"/>
      <c r="CPF37" s="733"/>
      <c r="CPG37" s="733"/>
      <c r="CPH37" s="733"/>
      <c r="CPI37" s="733"/>
      <c r="CPJ37" s="733"/>
      <c r="CPK37" s="733"/>
      <c r="CPL37" s="733"/>
      <c r="CPM37" s="733"/>
      <c r="CPN37" s="733"/>
      <c r="CPO37" s="733"/>
      <c r="CPP37" s="733"/>
      <c r="CPQ37" s="733"/>
      <c r="CPR37" s="733"/>
      <c r="CPS37" s="733"/>
      <c r="CPT37" s="733"/>
      <c r="CPU37" s="733"/>
      <c r="CPV37" s="733"/>
      <c r="CPW37" s="733"/>
      <c r="CPX37" s="733"/>
      <c r="CPY37" s="733"/>
      <c r="CPZ37" s="733"/>
      <c r="CQA37" s="733"/>
      <c r="CQB37" s="733"/>
      <c r="CQC37" s="733"/>
      <c r="CQD37" s="733"/>
      <c r="CQE37" s="733"/>
      <c r="CQF37" s="733"/>
      <c r="CQG37" s="733"/>
      <c r="CQH37" s="733"/>
      <c r="CQI37" s="733"/>
      <c r="CQJ37" s="733"/>
      <c r="CQK37" s="733"/>
      <c r="CQL37" s="733"/>
      <c r="CQM37" s="733"/>
      <c r="CQN37" s="733"/>
      <c r="CQO37" s="733"/>
      <c r="CQP37" s="733"/>
      <c r="CQQ37" s="733"/>
      <c r="CQR37" s="733"/>
      <c r="CQS37" s="733"/>
      <c r="CQT37" s="733"/>
      <c r="CQU37" s="733"/>
      <c r="CQV37" s="733"/>
      <c r="CQW37" s="733"/>
      <c r="CQX37" s="733"/>
      <c r="CQY37" s="733"/>
      <c r="CQZ37" s="733"/>
      <c r="CRA37" s="733"/>
      <c r="CRB37" s="733"/>
      <c r="CRC37" s="733"/>
      <c r="CRD37" s="733"/>
      <c r="CRE37" s="733"/>
      <c r="CRF37" s="733"/>
      <c r="CRG37" s="733"/>
      <c r="CRH37" s="733"/>
      <c r="CRI37" s="733"/>
      <c r="CRJ37" s="733"/>
      <c r="CRK37" s="733"/>
      <c r="CRL37" s="733"/>
      <c r="CRM37" s="733"/>
      <c r="CRN37" s="733"/>
      <c r="CRO37" s="733"/>
      <c r="CRP37" s="733"/>
      <c r="CRQ37" s="733"/>
      <c r="CRR37" s="733"/>
      <c r="CRS37" s="733"/>
      <c r="CRT37" s="733"/>
      <c r="CRU37" s="733"/>
      <c r="CRV37" s="733"/>
      <c r="CRW37" s="733"/>
      <c r="CRX37" s="733"/>
      <c r="CRY37" s="733"/>
      <c r="CRZ37" s="733"/>
      <c r="CSA37" s="733"/>
      <c r="CSB37" s="733"/>
      <c r="CSC37" s="733"/>
      <c r="CSD37" s="733"/>
      <c r="CSE37" s="733"/>
      <c r="CSF37" s="733"/>
      <c r="CSG37" s="733"/>
      <c r="CSH37" s="733"/>
      <c r="CSI37" s="733"/>
      <c r="CSJ37" s="733"/>
      <c r="CSK37" s="733"/>
      <c r="CSL37" s="733"/>
      <c r="CSM37" s="733"/>
      <c r="CSN37" s="733"/>
      <c r="CSO37" s="733"/>
      <c r="CSP37" s="733"/>
      <c r="CSQ37" s="733"/>
      <c r="CSR37" s="733"/>
      <c r="CSS37" s="733"/>
      <c r="CST37" s="733"/>
      <c r="CSU37" s="733"/>
      <c r="CSV37" s="733"/>
      <c r="CSW37" s="733"/>
      <c r="CSX37" s="733"/>
      <c r="CSY37" s="733"/>
      <c r="CSZ37" s="733"/>
      <c r="CTA37" s="733"/>
      <c r="CTB37" s="733"/>
      <c r="CTC37" s="733"/>
      <c r="CTD37" s="733"/>
      <c r="CTE37" s="733"/>
      <c r="CTF37" s="733"/>
      <c r="CTG37" s="733"/>
      <c r="CTH37" s="733"/>
      <c r="CTI37" s="733"/>
      <c r="CTJ37" s="733"/>
      <c r="CTK37" s="733"/>
      <c r="CTL37" s="733"/>
      <c r="CTM37" s="733"/>
      <c r="CTN37" s="733"/>
      <c r="CTO37" s="733"/>
      <c r="CTP37" s="733"/>
      <c r="CTQ37" s="733"/>
      <c r="CTR37" s="733"/>
      <c r="CTS37" s="733"/>
      <c r="CTT37" s="733"/>
      <c r="CTU37" s="733"/>
      <c r="CTV37" s="733"/>
      <c r="CTW37" s="733"/>
      <c r="CTX37" s="733"/>
      <c r="CTY37" s="733"/>
      <c r="CTZ37" s="733"/>
      <c r="CUA37" s="733"/>
      <c r="CUB37" s="733"/>
      <c r="CUC37" s="733"/>
      <c r="CUD37" s="733"/>
      <c r="CUE37" s="733"/>
      <c r="CUF37" s="733"/>
      <c r="CUG37" s="733"/>
      <c r="CUH37" s="733"/>
      <c r="CUI37" s="733"/>
      <c r="CUJ37" s="733"/>
      <c r="CUK37" s="733"/>
      <c r="CUL37" s="733"/>
      <c r="CUM37" s="733"/>
      <c r="CUN37" s="733"/>
      <c r="CUO37" s="733"/>
      <c r="CUP37" s="733"/>
      <c r="CUQ37" s="733"/>
      <c r="CUR37" s="733"/>
      <c r="CUS37" s="733"/>
      <c r="CUT37" s="733"/>
      <c r="CUU37" s="733"/>
      <c r="CUV37" s="733"/>
      <c r="CUW37" s="733"/>
      <c r="CUX37" s="733"/>
      <c r="CUY37" s="733"/>
      <c r="CUZ37" s="733"/>
      <c r="CVA37" s="733"/>
      <c r="CVB37" s="733"/>
      <c r="CVC37" s="733"/>
      <c r="CVD37" s="733"/>
      <c r="CVE37" s="733"/>
      <c r="CVF37" s="733"/>
      <c r="CVG37" s="733"/>
      <c r="CVH37" s="733"/>
      <c r="CVI37" s="733"/>
      <c r="CVJ37" s="733"/>
      <c r="CVK37" s="733"/>
      <c r="CVL37" s="733"/>
      <c r="CVM37" s="733"/>
      <c r="CVN37" s="733"/>
      <c r="CVO37" s="733"/>
      <c r="CVP37" s="733"/>
      <c r="CVQ37" s="733"/>
      <c r="CVR37" s="733"/>
      <c r="CVS37" s="733"/>
      <c r="CVT37" s="733"/>
      <c r="CVU37" s="733"/>
      <c r="CVV37" s="733"/>
      <c r="CVW37" s="733"/>
      <c r="CVX37" s="733"/>
      <c r="CVY37" s="733"/>
      <c r="CVZ37" s="733"/>
      <c r="CWA37" s="733"/>
      <c r="CWB37" s="733"/>
      <c r="CWC37" s="733"/>
      <c r="CWD37" s="733"/>
      <c r="CWE37" s="733"/>
      <c r="CWF37" s="733"/>
      <c r="CWG37" s="733"/>
      <c r="CWH37" s="733"/>
      <c r="CWI37" s="733"/>
      <c r="CWJ37" s="733"/>
      <c r="CWK37" s="733"/>
      <c r="CWL37" s="733"/>
      <c r="CWM37" s="733"/>
      <c r="CWN37" s="733"/>
      <c r="CWO37" s="733"/>
      <c r="CWP37" s="733"/>
      <c r="CWQ37" s="733"/>
      <c r="CWR37" s="733"/>
      <c r="CWS37" s="733"/>
      <c r="CWT37" s="733"/>
      <c r="CWU37" s="733"/>
      <c r="CWV37" s="733"/>
      <c r="CWW37" s="733"/>
      <c r="CWX37" s="733"/>
      <c r="CWY37" s="733"/>
      <c r="CWZ37" s="733"/>
      <c r="CXA37" s="733"/>
      <c r="CXB37" s="733"/>
      <c r="CXC37" s="733"/>
      <c r="CXD37" s="733"/>
      <c r="CXE37" s="733"/>
      <c r="CXF37" s="733"/>
      <c r="CXG37" s="733"/>
      <c r="CXH37" s="733"/>
      <c r="CXI37" s="733"/>
      <c r="CXJ37" s="733"/>
      <c r="CXK37" s="733"/>
      <c r="CXL37" s="733"/>
      <c r="CXM37" s="733"/>
      <c r="CXN37" s="733"/>
      <c r="CXO37" s="733"/>
      <c r="CXP37" s="733"/>
      <c r="CXQ37" s="733"/>
      <c r="CXR37" s="733"/>
      <c r="CXS37" s="733"/>
      <c r="CXT37" s="733"/>
      <c r="CXU37" s="733"/>
      <c r="CXV37" s="733"/>
      <c r="CXW37" s="733"/>
      <c r="CXX37" s="733"/>
      <c r="CXY37" s="733"/>
      <c r="CXZ37" s="733"/>
      <c r="CYA37" s="733"/>
      <c r="CYB37" s="733"/>
      <c r="CYC37" s="733"/>
      <c r="CYD37" s="733"/>
      <c r="CYE37" s="733"/>
      <c r="CYF37" s="733"/>
      <c r="CYG37" s="733"/>
      <c r="CYH37" s="733"/>
      <c r="CYI37" s="733"/>
      <c r="CYJ37" s="733"/>
      <c r="CYK37" s="733"/>
      <c r="CYL37" s="733"/>
      <c r="CYM37" s="733"/>
      <c r="CYN37" s="733"/>
      <c r="CYO37" s="733"/>
      <c r="CYP37" s="733"/>
      <c r="CYQ37" s="733"/>
      <c r="CYR37" s="733"/>
      <c r="CYS37" s="733"/>
      <c r="CYT37" s="733"/>
      <c r="CYU37" s="733"/>
      <c r="CYV37" s="733"/>
      <c r="CYW37" s="733"/>
      <c r="CYX37" s="733"/>
      <c r="CYY37" s="733"/>
      <c r="CYZ37" s="733"/>
      <c r="CZA37" s="733"/>
      <c r="CZB37" s="733"/>
      <c r="CZC37" s="733"/>
      <c r="CZD37" s="733"/>
      <c r="CZE37" s="733"/>
      <c r="CZF37" s="733"/>
      <c r="CZG37" s="733"/>
      <c r="CZH37" s="733"/>
      <c r="CZI37" s="733"/>
      <c r="CZJ37" s="733"/>
      <c r="CZK37" s="733"/>
      <c r="CZL37" s="733"/>
      <c r="CZM37" s="733"/>
      <c r="CZN37" s="733"/>
      <c r="CZO37" s="733"/>
      <c r="CZP37" s="733"/>
      <c r="CZQ37" s="733"/>
      <c r="CZR37" s="733"/>
      <c r="CZS37" s="733"/>
      <c r="CZT37" s="733"/>
      <c r="CZU37" s="733"/>
      <c r="CZV37" s="733"/>
      <c r="CZW37" s="733"/>
      <c r="CZX37" s="733"/>
      <c r="CZY37" s="733"/>
      <c r="CZZ37" s="733"/>
      <c r="DAA37" s="733"/>
      <c r="DAB37" s="733"/>
      <c r="DAC37" s="733"/>
      <c r="DAD37" s="733"/>
      <c r="DAE37" s="733"/>
      <c r="DAF37" s="733"/>
      <c r="DAG37" s="733"/>
      <c r="DAH37" s="733"/>
      <c r="DAI37" s="733"/>
      <c r="DAJ37" s="733"/>
      <c r="DAK37" s="733"/>
      <c r="DAL37" s="733"/>
      <c r="DAM37" s="733"/>
      <c r="DAN37" s="733"/>
      <c r="DAO37" s="733"/>
      <c r="DAP37" s="733"/>
      <c r="DAQ37" s="733"/>
      <c r="DAR37" s="733"/>
      <c r="DAS37" s="733"/>
      <c r="DAT37" s="733"/>
      <c r="DAU37" s="733"/>
      <c r="DAV37" s="733"/>
      <c r="DAW37" s="733"/>
      <c r="DAX37" s="733"/>
      <c r="DAY37" s="733"/>
      <c r="DAZ37" s="733"/>
      <c r="DBA37" s="733"/>
      <c r="DBB37" s="733"/>
      <c r="DBC37" s="733"/>
      <c r="DBD37" s="733"/>
      <c r="DBE37" s="733"/>
      <c r="DBF37" s="733"/>
      <c r="DBG37" s="733"/>
      <c r="DBH37" s="733"/>
      <c r="DBI37" s="733"/>
      <c r="DBJ37" s="733"/>
      <c r="DBK37" s="733"/>
      <c r="DBL37" s="733"/>
      <c r="DBM37" s="733"/>
      <c r="DBN37" s="733"/>
      <c r="DBO37" s="733"/>
      <c r="DBP37" s="733"/>
      <c r="DBQ37" s="733"/>
      <c r="DBR37" s="733"/>
      <c r="DBS37" s="733"/>
      <c r="DBT37" s="733"/>
      <c r="DBU37" s="733"/>
      <c r="DBV37" s="733"/>
      <c r="DBW37" s="733"/>
      <c r="DBX37" s="733"/>
      <c r="DBY37" s="733"/>
      <c r="DBZ37" s="733"/>
      <c r="DCA37" s="733"/>
      <c r="DCB37" s="733"/>
      <c r="DCC37" s="733"/>
      <c r="DCD37" s="733"/>
      <c r="DCE37" s="733"/>
      <c r="DCF37" s="733"/>
      <c r="DCG37" s="733"/>
      <c r="DCH37" s="733"/>
      <c r="DCI37" s="733"/>
      <c r="DCJ37" s="733"/>
      <c r="DCK37" s="733"/>
      <c r="DCL37" s="733"/>
      <c r="DCM37" s="733"/>
      <c r="DCN37" s="733"/>
      <c r="DCO37" s="733"/>
      <c r="DCP37" s="733"/>
      <c r="DCQ37" s="733"/>
      <c r="DCR37" s="733"/>
      <c r="DCS37" s="733"/>
      <c r="DCT37" s="733"/>
      <c r="DCU37" s="733"/>
      <c r="DCV37" s="733"/>
      <c r="DCW37" s="733"/>
      <c r="DCX37" s="733"/>
      <c r="DCY37" s="733"/>
      <c r="DCZ37" s="733"/>
      <c r="DDA37" s="733"/>
      <c r="DDB37" s="733"/>
      <c r="DDC37" s="733"/>
      <c r="DDD37" s="733"/>
      <c r="DDE37" s="733"/>
      <c r="DDF37" s="733"/>
      <c r="DDG37" s="733"/>
      <c r="DDH37" s="733"/>
      <c r="DDI37" s="733"/>
      <c r="DDJ37" s="733"/>
      <c r="DDK37" s="733"/>
      <c r="DDL37" s="733"/>
      <c r="DDM37" s="733"/>
      <c r="DDN37" s="733"/>
      <c r="DDO37" s="733"/>
      <c r="DDP37" s="733"/>
      <c r="DDQ37" s="733"/>
      <c r="DDR37" s="733"/>
      <c r="DDS37" s="733"/>
      <c r="DDT37" s="733"/>
      <c r="DDU37" s="733"/>
      <c r="DDV37" s="733"/>
      <c r="DDW37" s="733"/>
      <c r="DDX37" s="733"/>
      <c r="DDY37" s="733"/>
      <c r="DDZ37" s="733"/>
      <c r="DEA37" s="733"/>
      <c r="DEB37" s="733"/>
      <c r="DEC37" s="733"/>
      <c r="DED37" s="733"/>
      <c r="DEE37" s="733"/>
      <c r="DEF37" s="733"/>
      <c r="DEG37" s="733"/>
      <c r="DEH37" s="733"/>
      <c r="DEI37" s="733"/>
      <c r="DEJ37" s="733"/>
      <c r="DEK37" s="733"/>
      <c r="DEL37" s="733"/>
      <c r="DEM37" s="733"/>
      <c r="DEN37" s="733"/>
      <c r="DEO37" s="733"/>
      <c r="DEP37" s="733"/>
      <c r="DEQ37" s="733"/>
      <c r="DER37" s="733"/>
      <c r="DES37" s="733"/>
      <c r="DET37" s="733"/>
      <c r="DEU37" s="733"/>
      <c r="DEV37" s="733"/>
      <c r="DEW37" s="733"/>
      <c r="DEX37" s="733"/>
      <c r="DEY37" s="733"/>
      <c r="DEZ37" s="733"/>
      <c r="DFA37" s="733"/>
      <c r="DFB37" s="733"/>
      <c r="DFC37" s="733"/>
      <c r="DFD37" s="733"/>
      <c r="DFE37" s="733"/>
      <c r="DFF37" s="733"/>
      <c r="DFG37" s="733"/>
      <c r="DFH37" s="733"/>
      <c r="DFI37" s="733"/>
      <c r="DFJ37" s="733"/>
      <c r="DFK37" s="733"/>
      <c r="DFL37" s="733"/>
      <c r="DFM37" s="733"/>
      <c r="DFN37" s="733"/>
      <c r="DFO37" s="733"/>
      <c r="DFP37" s="733"/>
      <c r="DFQ37" s="733"/>
      <c r="DFR37" s="733"/>
      <c r="DFS37" s="733"/>
      <c r="DFT37" s="733"/>
      <c r="DFU37" s="733"/>
      <c r="DFV37" s="733"/>
      <c r="DFW37" s="733"/>
      <c r="DFX37" s="733"/>
      <c r="DFY37" s="733"/>
      <c r="DFZ37" s="733"/>
      <c r="DGA37" s="733"/>
      <c r="DGB37" s="733"/>
      <c r="DGC37" s="733"/>
      <c r="DGD37" s="733"/>
      <c r="DGE37" s="733"/>
      <c r="DGF37" s="733"/>
      <c r="DGG37" s="733"/>
      <c r="DGH37" s="733"/>
      <c r="DGI37" s="733"/>
      <c r="DGJ37" s="733"/>
      <c r="DGK37" s="733"/>
      <c r="DGL37" s="733"/>
      <c r="DGM37" s="733"/>
      <c r="DGN37" s="733"/>
      <c r="DGO37" s="733"/>
      <c r="DGP37" s="733"/>
      <c r="DGQ37" s="733"/>
      <c r="DGR37" s="733"/>
      <c r="DGS37" s="733"/>
      <c r="DGT37" s="733"/>
      <c r="DGU37" s="733"/>
      <c r="DGV37" s="733"/>
      <c r="DGW37" s="733"/>
      <c r="DGX37" s="733"/>
      <c r="DGY37" s="733"/>
      <c r="DGZ37" s="733"/>
      <c r="DHA37" s="733"/>
      <c r="DHB37" s="733"/>
      <c r="DHC37" s="733"/>
      <c r="DHD37" s="733"/>
      <c r="DHE37" s="733"/>
      <c r="DHF37" s="733"/>
      <c r="DHG37" s="733"/>
      <c r="DHH37" s="733"/>
      <c r="DHI37" s="733"/>
      <c r="DHJ37" s="733"/>
      <c r="DHK37" s="733"/>
      <c r="DHL37" s="733"/>
      <c r="DHM37" s="733"/>
      <c r="DHN37" s="733"/>
      <c r="DHO37" s="733"/>
      <c r="DHP37" s="733"/>
      <c r="DHQ37" s="733"/>
      <c r="DHR37" s="733"/>
      <c r="DHS37" s="733"/>
      <c r="DHT37" s="733"/>
      <c r="DHU37" s="733"/>
      <c r="DHV37" s="733"/>
      <c r="DHW37" s="733"/>
      <c r="DHX37" s="733"/>
      <c r="DHY37" s="733"/>
      <c r="DHZ37" s="733"/>
      <c r="DIA37" s="733"/>
      <c r="DIB37" s="733"/>
      <c r="DIC37" s="733"/>
      <c r="DID37" s="733"/>
      <c r="DIE37" s="733"/>
      <c r="DIF37" s="733"/>
      <c r="DIG37" s="733"/>
      <c r="DIH37" s="733"/>
      <c r="DII37" s="733"/>
      <c r="DIJ37" s="733"/>
      <c r="DIK37" s="733"/>
      <c r="DIL37" s="733"/>
      <c r="DIM37" s="733"/>
      <c r="DIN37" s="733"/>
      <c r="DIO37" s="733"/>
      <c r="DIP37" s="733"/>
      <c r="DIQ37" s="733"/>
      <c r="DIR37" s="733"/>
      <c r="DIS37" s="733"/>
      <c r="DIT37" s="733"/>
      <c r="DIU37" s="733"/>
      <c r="DIV37" s="733"/>
      <c r="DIW37" s="733"/>
      <c r="DIX37" s="733"/>
      <c r="DIY37" s="733"/>
      <c r="DIZ37" s="733"/>
      <c r="DJA37" s="733"/>
      <c r="DJB37" s="733"/>
      <c r="DJC37" s="733"/>
      <c r="DJD37" s="733"/>
      <c r="DJE37" s="733"/>
      <c r="DJF37" s="733"/>
      <c r="DJG37" s="733"/>
      <c r="DJH37" s="733"/>
      <c r="DJI37" s="733"/>
      <c r="DJJ37" s="733"/>
      <c r="DJK37" s="733"/>
      <c r="DJL37" s="733"/>
      <c r="DJM37" s="733"/>
      <c r="DJN37" s="733"/>
      <c r="DJO37" s="733"/>
      <c r="DJP37" s="733"/>
      <c r="DJQ37" s="733"/>
      <c r="DJR37" s="733"/>
      <c r="DJS37" s="733"/>
      <c r="DJT37" s="733"/>
      <c r="DJU37" s="733"/>
      <c r="DJV37" s="733"/>
      <c r="DJW37" s="733"/>
      <c r="DJX37" s="733"/>
      <c r="DJY37" s="733"/>
      <c r="DJZ37" s="733"/>
      <c r="DKA37" s="733"/>
      <c r="DKB37" s="733"/>
      <c r="DKC37" s="733"/>
      <c r="DKD37" s="733"/>
      <c r="DKE37" s="733"/>
      <c r="DKF37" s="733"/>
      <c r="DKG37" s="733"/>
      <c r="DKH37" s="733"/>
      <c r="DKI37" s="733"/>
      <c r="DKJ37" s="733"/>
      <c r="DKK37" s="733"/>
      <c r="DKL37" s="733"/>
      <c r="DKM37" s="733"/>
      <c r="DKN37" s="733"/>
      <c r="DKO37" s="733"/>
      <c r="DKP37" s="733"/>
      <c r="DKQ37" s="733"/>
      <c r="DKR37" s="733"/>
      <c r="DKS37" s="733"/>
      <c r="DKT37" s="733"/>
      <c r="DKU37" s="733"/>
      <c r="DKV37" s="733"/>
      <c r="DKW37" s="733"/>
      <c r="DKX37" s="733"/>
      <c r="DKY37" s="733"/>
      <c r="DKZ37" s="733"/>
      <c r="DLA37" s="733"/>
      <c r="DLB37" s="733"/>
      <c r="DLC37" s="733"/>
      <c r="DLD37" s="733"/>
      <c r="DLE37" s="733"/>
      <c r="DLF37" s="733"/>
      <c r="DLG37" s="733"/>
      <c r="DLH37" s="733"/>
      <c r="DLI37" s="733"/>
      <c r="DLJ37" s="733"/>
      <c r="DLK37" s="733"/>
      <c r="DLL37" s="733"/>
      <c r="DLM37" s="733"/>
      <c r="DLN37" s="733"/>
      <c r="DLO37" s="733"/>
      <c r="DLP37" s="733"/>
      <c r="DLQ37" s="733"/>
      <c r="DLR37" s="733"/>
      <c r="DLS37" s="733"/>
      <c r="DLT37" s="733"/>
      <c r="DLU37" s="733"/>
      <c r="DLV37" s="733"/>
      <c r="DLW37" s="733"/>
      <c r="DLX37" s="733"/>
      <c r="DLY37" s="733"/>
      <c r="DLZ37" s="733"/>
      <c r="DMA37" s="733"/>
      <c r="DMB37" s="733"/>
      <c r="DMC37" s="733"/>
      <c r="DMD37" s="733"/>
      <c r="DME37" s="733"/>
      <c r="DMF37" s="733"/>
      <c r="DMG37" s="733"/>
      <c r="DMH37" s="733"/>
      <c r="DMI37" s="733"/>
      <c r="DMJ37" s="733"/>
      <c r="DMK37" s="733"/>
      <c r="DML37" s="733"/>
      <c r="DMM37" s="733"/>
      <c r="DMN37" s="733"/>
      <c r="DMO37" s="733"/>
      <c r="DMP37" s="733"/>
      <c r="DMQ37" s="733"/>
      <c r="DMR37" s="733"/>
      <c r="DMS37" s="733"/>
      <c r="DMT37" s="733"/>
      <c r="DMU37" s="733"/>
      <c r="DMV37" s="733"/>
      <c r="DMW37" s="733"/>
      <c r="DMX37" s="733"/>
      <c r="DMY37" s="733"/>
      <c r="DMZ37" s="733"/>
      <c r="DNA37" s="733"/>
      <c r="DNB37" s="733"/>
      <c r="DNC37" s="733"/>
      <c r="DND37" s="733"/>
      <c r="DNE37" s="733"/>
      <c r="DNF37" s="733"/>
      <c r="DNG37" s="733"/>
      <c r="DNH37" s="733"/>
      <c r="DNI37" s="733"/>
      <c r="DNJ37" s="733"/>
      <c r="DNK37" s="733"/>
      <c r="DNL37" s="733"/>
      <c r="DNM37" s="733"/>
      <c r="DNN37" s="733"/>
      <c r="DNO37" s="733"/>
      <c r="DNP37" s="733"/>
      <c r="DNQ37" s="733"/>
      <c r="DNR37" s="733"/>
      <c r="DNS37" s="733"/>
      <c r="DNT37" s="733"/>
      <c r="DNU37" s="733"/>
      <c r="DNV37" s="733"/>
      <c r="DNW37" s="733"/>
      <c r="DNX37" s="733"/>
      <c r="DNY37" s="733"/>
      <c r="DNZ37" s="733"/>
      <c r="DOA37" s="733"/>
      <c r="DOB37" s="733"/>
      <c r="DOC37" s="733"/>
      <c r="DOD37" s="733"/>
      <c r="DOE37" s="733"/>
      <c r="DOF37" s="733"/>
      <c r="DOG37" s="733"/>
      <c r="DOH37" s="733"/>
      <c r="DOI37" s="733"/>
      <c r="DOJ37" s="733"/>
      <c r="DOK37" s="733"/>
      <c r="DOL37" s="733"/>
      <c r="DOM37" s="733"/>
      <c r="DON37" s="733"/>
      <c r="DOO37" s="733"/>
      <c r="DOP37" s="733"/>
      <c r="DOQ37" s="733"/>
      <c r="DOR37" s="733"/>
      <c r="DOS37" s="733"/>
      <c r="DOT37" s="733"/>
      <c r="DOU37" s="733"/>
      <c r="DOV37" s="733"/>
      <c r="DOW37" s="733"/>
      <c r="DOX37" s="733"/>
      <c r="DOY37" s="733"/>
      <c r="DOZ37" s="733"/>
      <c r="DPA37" s="733"/>
      <c r="DPB37" s="733"/>
      <c r="DPC37" s="733"/>
      <c r="DPD37" s="733"/>
      <c r="DPE37" s="733"/>
      <c r="DPF37" s="733"/>
      <c r="DPG37" s="733"/>
      <c r="DPH37" s="733"/>
      <c r="DPI37" s="733"/>
      <c r="DPJ37" s="733"/>
      <c r="DPK37" s="733"/>
      <c r="DPL37" s="733"/>
      <c r="DPM37" s="733"/>
      <c r="DPN37" s="733"/>
      <c r="DPO37" s="733"/>
      <c r="DPP37" s="733"/>
      <c r="DPQ37" s="733"/>
      <c r="DPR37" s="733"/>
      <c r="DPS37" s="733"/>
      <c r="DPT37" s="733"/>
      <c r="DPU37" s="733"/>
      <c r="DPV37" s="733"/>
      <c r="DPW37" s="733"/>
      <c r="DPX37" s="733"/>
      <c r="DPY37" s="733"/>
      <c r="DPZ37" s="733"/>
      <c r="DQA37" s="733"/>
      <c r="DQB37" s="733"/>
      <c r="DQC37" s="733"/>
      <c r="DQD37" s="733"/>
      <c r="DQE37" s="733"/>
      <c r="DQF37" s="733"/>
      <c r="DQG37" s="733"/>
      <c r="DQH37" s="733"/>
      <c r="DQI37" s="733"/>
      <c r="DQJ37" s="733"/>
      <c r="DQK37" s="733"/>
      <c r="DQL37" s="733"/>
      <c r="DQM37" s="733"/>
      <c r="DQN37" s="733"/>
      <c r="DQO37" s="733"/>
      <c r="DQP37" s="733"/>
      <c r="DQQ37" s="733"/>
      <c r="DQR37" s="733"/>
      <c r="DQS37" s="733"/>
      <c r="DQT37" s="733"/>
      <c r="DQU37" s="733"/>
      <c r="DQV37" s="733"/>
      <c r="DQW37" s="733"/>
      <c r="DQX37" s="733"/>
      <c r="DQY37" s="733"/>
      <c r="DQZ37" s="733"/>
      <c r="DRA37" s="733"/>
      <c r="DRB37" s="733"/>
      <c r="DRC37" s="733"/>
      <c r="DRD37" s="733"/>
      <c r="DRE37" s="733"/>
      <c r="DRF37" s="733"/>
      <c r="DRG37" s="733"/>
      <c r="DRH37" s="733"/>
      <c r="DRI37" s="733"/>
      <c r="DRJ37" s="733"/>
      <c r="DRK37" s="733"/>
      <c r="DRL37" s="733"/>
      <c r="DRM37" s="733"/>
      <c r="DRN37" s="733"/>
      <c r="DRO37" s="733"/>
      <c r="DRP37" s="733"/>
      <c r="DRQ37" s="733"/>
      <c r="DRR37" s="733"/>
      <c r="DRS37" s="733"/>
      <c r="DRT37" s="733"/>
      <c r="DRU37" s="733"/>
      <c r="DRV37" s="733"/>
      <c r="DRW37" s="733"/>
      <c r="DRX37" s="733"/>
      <c r="DRY37" s="733"/>
      <c r="DRZ37" s="733"/>
      <c r="DSA37" s="733"/>
      <c r="DSB37" s="733"/>
      <c r="DSC37" s="733"/>
      <c r="DSD37" s="733"/>
      <c r="DSE37" s="733"/>
      <c r="DSF37" s="733"/>
      <c r="DSG37" s="733"/>
      <c r="DSH37" s="733"/>
      <c r="DSI37" s="733"/>
      <c r="DSJ37" s="733"/>
      <c r="DSK37" s="733"/>
      <c r="DSL37" s="733"/>
      <c r="DSM37" s="733"/>
      <c r="DSN37" s="733"/>
      <c r="DSO37" s="733"/>
      <c r="DSP37" s="733"/>
      <c r="DSQ37" s="733"/>
      <c r="DSR37" s="733"/>
      <c r="DSS37" s="733"/>
      <c r="DST37" s="733"/>
      <c r="DSU37" s="733"/>
      <c r="DSV37" s="733"/>
      <c r="DSW37" s="733"/>
      <c r="DSX37" s="733"/>
      <c r="DSY37" s="733"/>
      <c r="DSZ37" s="733"/>
      <c r="DTA37" s="733"/>
      <c r="DTB37" s="733"/>
      <c r="DTC37" s="733"/>
      <c r="DTD37" s="733"/>
      <c r="DTE37" s="733"/>
      <c r="DTF37" s="733"/>
      <c r="DTG37" s="733"/>
      <c r="DTH37" s="733"/>
      <c r="DTI37" s="733"/>
      <c r="DTJ37" s="733"/>
      <c r="DTK37" s="733"/>
      <c r="DTL37" s="733"/>
      <c r="DTM37" s="733"/>
      <c r="DTN37" s="733"/>
      <c r="DTO37" s="733"/>
      <c r="DTP37" s="733"/>
      <c r="DTQ37" s="733"/>
      <c r="DTR37" s="733"/>
      <c r="DTS37" s="733"/>
      <c r="DTT37" s="733"/>
      <c r="DTU37" s="733"/>
      <c r="DTV37" s="733"/>
      <c r="DTW37" s="733"/>
      <c r="DTX37" s="733"/>
      <c r="DTY37" s="733"/>
      <c r="DTZ37" s="733"/>
      <c r="DUA37" s="733"/>
      <c r="DUB37" s="733"/>
      <c r="DUC37" s="733"/>
      <c r="DUD37" s="733"/>
      <c r="DUE37" s="733"/>
      <c r="DUF37" s="733"/>
      <c r="DUG37" s="733"/>
      <c r="DUH37" s="733"/>
      <c r="DUI37" s="733"/>
      <c r="DUJ37" s="733"/>
      <c r="DUK37" s="733"/>
      <c r="DUL37" s="733"/>
      <c r="DUM37" s="733"/>
      <c r="DUN37" s="733"/>
      <c r="DUO37" s="733"/>
      <c r="DUP37" s="733"/>
      <c r="DUQ37" s="733"/>
      <c r="DUR37" s="733"/>
      <c r="DUS37" s="733"/>
      <c r="DUT37" s="733"/>
      <c r="DUU37" s="733"/>
      <c r="DUV37" s="733"/>
      <c r="DUW37" s="733"/>
      <c r="DUX37" s="733"/>
      <c r="DUY37" s="733"/>
      <c r="DUZ37" s="733"/>
      <c r="DVA37" s="733"/>
      <c r="DVB37" s="733"/>
      <c r="DVC37" s="733"/>
      <c r="DVD37" s="733"/>
      <c r="DVE37" s="733"/>
      <c r="DVF37" s="733"/>
      <c r="DVG37" s="733"/>
      <c r="DVH37" s="733"/>
      <c r="DVI37" s="733"/>
      <c r="DVJ37" s="733"/>
      <c r="DVK37" s="733"/>
      <c r="DVL37" s="733"/>
      <c r="DVM37" s="733"/>
      <c r="DVN37" s="733"/>
      <c r="DVO37" s="733"/>
      <c r="DVP37" s="733"/>
      <c r="DVQ37" s="733"/>
      <c r="DVR37" s="733"/>
      <c r="DVS37" s="733"/>
      <c r="DVT37" s="733"/>
      <c r="DVU37" s="733"/>
      <c r="DVV37" s="733"/>
      <c r="DVW37" s="733"/>
      <c r="DVX37" s="733"/>
      <c r="DVY37" s="733"/>
      <c r="DVZ37" s="733"/>
      <c r="DWA37" s="733"/>
      <c r="DWB37" s="733"/>
      <c r="DWC37" s="733"/>
      <c r="DWD37" s="733"/>
      <c r="DWE37" s="733"/>
      <c r="DWF37" s="733"/>
      <c r="DWG37" s="733"/>
      <c r="DWH37" s="733"/>
      <c r="DWI37" s="733"/>
      <c r="DWJ37" s="733"/>
      <c r="DWK37" s="733"/>
      <c r="DWL37" s="733"/>
      <c r="DWM37" s="733"/>
      <c r="DWN37" s="733"/>
      <c r="DWO37" s="733"/>
      <c r="DWP37" s="733"/>
      <c r="DWQ37" s="733"/>
      <c r="DWR37" s="733"/>
      <c r="DWS37" s="733"/>
      <c r="DWT37" s="733"/>
      <c r="DWU37" s="733"/>
      <c r="DWV37" s="733"/>
      <c r="DWW37" s="733"/>
      <c r="DWX37" s="733"/>
      <c r="DWY37" s="733"/>
      <c r="DWZ37" s="733"/>
      <c r="DXA37" s="733"/>
      <c r="DXB37" s="733"/>
      <c r="DXC37" s="733"/>
      <c r="DXD37" s="733"/>
      <c r="DXE37" s="733"/>
      <c r="DXF37" s="733"/>
      <c r="DXG37" s="733"/>
      <c r="DXH37" s="733"/>
      <c r="DXI37" s="733"/>
      <c r="DXJ37" s="733"/>
      <c r="DXK37" s="733"/>
      <c r="DXL37" s="733"/>
      <c r="DXM37" s="733"/>
      <c r="DXN37" s="733"/>
      <c r="DXO37" s="733"/>
      <c r="DXP37" s="733"/>
      <c r="DXQ37" s="733"/>
      <c r="DXR37" s="733"/>
      <c r="DXS37" s="733"/>
      <c r="DXT37" s="733"/>
      <c r="DXU37" s="733"/>
      <c r="DXV37" s="733"/>
      <c r="DXW37" s="733"/>
      <c r="DXX37" s="733"/>
      <c r="DXY37" s="733"/>
      <c r="DXZ37" s="733"/>
      <c r="DYA37" s="733"/>
      <c r="DYB37" s="733"/>
      <c r="DYC37" s="733"/>
      <c r="DYD37" s="733"/>
      <c r="DYE37" s="733"/>
      <c r="DYF37" s="733"/>
      <c r="DYG37" s="733"/>
      <c r="DYH37" s="733"/>
      <c r="DYI37" s="733"/>
      <c r="DYJ37" s="733"/>
      <c r="DYK37" s="733"/>
      <c r="DYL37" s="733"/>
      <c r="DYM37" s="733"/>
      <c r="DYN37" s="733"/>
      <c r="DYO37" s="733"/>
      <c r="DYP37" s="733"/>
      <c r="DYQ37" s="733"/>
      <c r="DYR37" s="733"/>
      <c r="DYS37" s="733"/>
      <c r="DYT37" s="733"/>
      <c r="DYU37" s="733"/>
      <c r="DYV37" s="733"/>
      <c r="DYW37" s="733"/>
      <c r="DYX37" s="733"/>
      <c r="DYY37" s="733"/>
      <c r="DYZ37" s="733"/>
      <c r="DZA37" s="733"/>
      <c r="DZB37" s="733"/>
      <c r="DZC37" s="733"/>
      <c r="DZD37" s="733"/>
      <c r="DZE37" s="733"/>
      <c r="DZF37" s="733"/>
      <c r="DZG37" s="733"/>
      <c r="DZH37" s="733"/>
      <c r="DZI37" s="733"/>
      <c r="DZJ37" s="733"/>
      <c r="DZK37" s="733"/>
      <c r="DZL37" s="733"/>
      <c r="DZM37" s="733"/>
      <c r="DZN37" s="733"/>
      <c r="DZO37" s="733"/>
      <c r="DZP37" s="733"/>
      <c r="DZQ37" s="733"/>
      <c r="DZR37" s="733"/>
      <c r="DZS37" s="733"/>
      <c r="DZT37" s="733"/>
      <c r="DZU37" s="733"/>
      <c r="DZV37" s="733"/>
      <c r="DZW37" s="733"/>
      <c r="DZX37" s="733"/>
      <c r="DZY37" s="733"/>
      <c r="DZZ37" s="733"/>
      <c r="EAA37" s="733"/>
      <c r="EAB37" s="733"/>
      <c r="EAC37" s="733"/>
      <c r="EAD37" s="733"/>
      <c r="EAE37" s="733"/>
      <c r="EAF37" s="733"/>
      <c r="EAG37" s="733"/>
      <c r="EAH37" s="733"/>
      <c r="EAI37" s="733"/>
      <c r="EAJ37" s="733"/>
      <c r="EAK37" s="733"/>
      <c r="EAL37" s="733"/>
      <c r="EAM37" s="733"/>
      <c r="EAN37" s="733"/>
      <c r="EAO37" s="733"/>
      <c r="EAP37" s="733"/>
      <c r="EAQ37" s="733"/>
      <c r="EAR37" s="733"/>
      <c r="EAS37" s="733"/>
      <c r="EAT37" s="733"/>
      <c r="EAU37" s="733"/>
      <c r="EAV37" s="733"/>
      <c r="EAW37" s="733"/>
      <c r="EAX37" s="733"/>
      <c r="EAY37" s="733"/>
      <c r="EAZ37" s="733"/>
      <c r="EBA37" s="733"/>
      <c r="EBB37" s="733"/>
      <c r="EBC37" s="733"/>
      <c r="EBD37" s="733"/>
      <c r="EBE37" s="733"/>
      <c r="EBF37" s="733"/>
      <c r="EBG37" s="733"/>
      <c r="EBH37" s="733"/>
      <c r="EBI37" s="733"/>
      <c r="EBJ37" s="733"/>
      <c r="EBK37" s="733"/>
      <c r="EBL37" s="733"/>
      <c r="EBM37" s="733"/>
      <c r="EBN37" s="733"/>
      <c r="EBO37" s="733"/>
      <c r="EBP37" s="733"/>
      <c r="EBQ37" s="733"/>
      <c r="EBR37" s="733"/>
      <c r="EBS37" s="733"/>
      <c r="EBT37" s="733"/>
      <c r="EBU37" s="733"/>
      <c r="EBV37" s="733"/>
      <c r="EBW37" s="733"/>
      <c r="EBX37" s="733"/>
      <c r="EBY37" s="733"/>
      <c r="EBZ37" s="733"/>
      <c r="ECA37" s="733"/>
      <c r="ECB37" s="733"/>
      <c r="ECC37" s="733"/>
      <c r="ECD37" s="733"/>
      <c r="ECE37" s="733"/>
      <c r="ECF37" s="733"/>
      <c r="ECG37" s="733"/>
      <c r="ECH37" s="733"/>
      <c r="ECI37" s="733"/>
      <c r="ECJ37" s="733"/>
      <c r="ECK37" s="733"/>
      <c r="ECL37" s="733"/>
      <c r="ECM37" s="733"/>
      <c r="ECN37" s="733"/>
      <c r="ECO37" s="733"/>
      <c r="ECP37" s="733"/>
      <c r="ECQ37" s="733"/>
      <c r="ECR37" s="733"/>
      <c r="ECS37" s="733"/>
      <c r="ECT37" s="733"/>
      <c r="ECU37" s="733"/>
      <c r="ECV37" s="733"/>
      <c r="ECW37" s="733"/>
      <c r="ECX37" s="733"/>
      <c r="ECY37" s="733"/>
      <c r="ECZ37" s="733"/>
      <c r="EDA37" s="733"/>
      <c r="EDB37" s="733"/>
      <c r="EDC37" s="733"/>
      <c r="EDD37" s="733"/>
      <c r="EDE37" s="733"/>
      <c r="EDF37" s="733"/>
      <c r="EDG37" s="733"/>
      <c r="EDH37" s="733"/>
      <c r="EDI37" s="733"/>
      <c r="EDJ37" s="733"/>
      <c r="EDK37" s="733"/>
      <c r="EDL37" s="733"/>
      <c r="EDM37" s="733"/>
      <c r="EDN37" s="733"/>
      <c r="EDO37" s="733"/>
      <c r="EDP37" s="733"/>
      <c r="EDQ37" s="733"/>
      <c r="EDR37" s="733"/>
      <c r="EDS37" s="733"/>
      <c r="EDT37" s="733"/>
      <c r="EDU37" s="733"/>
      <c r="EDV37" s="733"/>
      <c r="EDW37" s="733"/>
      <c r="EDX37" s="733"/>
      <c r="EDY37" s="733"/>
      <c r="EDZ37" s="733"/>
      <c r="EEA37" s="733"/>
      <c r="EEB37" s="733"/>
      <c r="EEC37" s="733"/>
      <c r="EED37" s="733"/>
      <c r="EEE37" s="733"/>
      <c r="EEF37" s="733"/>
      <c r="EEG37" s="733"/>
      <c r="EEH37" s="733"/>
      <c r="EEI37" s="733"/>
      <c r="EEJ37" s="733"/>
      <c r="EEK37" s="733"/>
      <c r="EEL37" s="733"/>
      <c r="EEM37" s="733"/>
      <c r="EEN37" s="733"/>
      <c r="EEO37" s="733"/>
      <c r="EEP37" s="733"/>
      <c r="EEQ37" s="733"/>
      <c r="EER37" s="733"/>
      <c r="EES37" s="733"/>
      <c r="EET37" s="733"/>
      <c r="EEU37" s="733"/>
      <c r="EEV37" s="733"/>
      <c r="EEW37" s="733"/>
      <c r="EEX37" s="733"/>
      <c r="EEY37" s="733"/>
      <c r="EEZ37" s="733"/>
      <c r="EFA37" s="733"/>
      <c r="EFB37" s="733"/>
      <c r="EFC37" s="733"/>
      <c r="EFD37" s="733"/>
      <c r="EFE37" s="733"/>
      <c r="EFF37" s="733"/>
      <c r="EFG37" s="733"/>
      <c r="EFH37" s="733"/>
      <c r="EFI37" s="733"/>
      <c r="EFJ37" s="733"/>
      <c r="EFK37" s="733"/>
      <c r="EFL37" s="733"/>
      <c r="EFM37" s="733"/>
      <c r="EFN37" s="733"/>
      <c r="EFO37" s="733"/>
      <c r="EFP37" s="733"/>
      <c r="EFQ37" s="733"/>
      <c r="EFR37" s="733"/>
      <c r="EFS37" s="733"/>
      <c r="EFT37" s="733"/>
      <c r="EFU37" s="733"/>
      <c r="EFV37" s="733"/>
      <c r="EFW37" s="733"/>
      <c r="EFX37" s="733"/>
      <c r="EFY37" s="733"/>
      <c r="EFZ37" s="733"/>
      <c r="EGA37" s="733"/>
      <c r="EGB37" s="733"/>
      <c r="EGC37" s="733"/>
      <c r="EGD37" s="733"/>
      <c r="EGE37" s="733"/>
      <c r="EGF37" s="733"/>
      <c r="EGG37" s="733"/>
      <c r="EGH37" s="733"/>
      <c r="EGI37" s="733"/>
      <c r="EGJ37" s="733"/>
      <c r="EGK37" s="733"/>
      <c r="EGL37" s="733"/>
      <c r="EGM37" s="733"/>
      <c r="EGN37" s="733"/>
      <c r="EGO37" s="733"/>
      <c r="EGP37" s="733"/>
      <c r="EGQ37" s="733"/>
      <c r="EGR37" s="733"/>
      <c r="EGS37" s="733"/>
      <c r="EGT37" s="733"/>
      <c r="EGU37" s="733"/>
      <c r="EGV37" s="733"/>
      <c r="EGW37" s="733"/>
      <c r="EGX37" s="733"/>
      <c r="EGY37" s="733"/>
      <c r="EGZ37" s="733"/>
      <c r="EHA37" s="733"/>
      <c r="EHB37" s="733"/>
      <c r="EHC37" s="733"/>
      <c r="EHD37" s="733"/>
      <c r="EHE37" s="733"/>
      <c r="EHF37" s="733"/>
      <c r="EHG37" s="733"/>
      <c r="EHH37" s="733"/>
      <c r="EHI37" s="733"/>
      <c r="EHJ37" s="733"/>
      <c r="EHK37" s="733"/>
      <c r="EHL37" s="733"/>
      <c r="EHM37" s="733"/>
      <c r="EHN37" s="733"/>
      <c r="EHO37" s="733"/>
      <c r="EHP37" s="733"/>
      <c r="EHQ37" s="733"/>
      <c r="EHR37" s="733"/>
      <c r="EHS37" s="733"/>
      <c r="EHT37" s="733"/>
      <c r="EHU37" s="733"/>
      <c r="EHV37" s="733"/>
      <c r="EHW37" s="733"/>
      <c r="EHX37" s="733"/>
      <c r="EHY37" s="733"/>
      <c r="EHZ37" s="733"/>
      <c r="EIA37" s="733"/>
      <c r="EIB37" s="733"/>
      <c r="EIC37" s="733"/>
      <c r="EID37" s="733"/>
      <c r="EIE37" s="733"/>
      <c r="EIF37" s="733"/>
      <c r="EIG37" s="733"/>
      <c r="EIH37" s="733"/>
      <c r="EII37" s="733"/>
      <c r="EIJ37" s="733"/>
      <c r="EIK37" s="733"/>
      <c r="EIL37" s="733"/>
      <c r="EIM37" s="733"/>
      <c r="EIN37" s="733"/>
      <c r="EIO37" s="733"/>
      <c r="EIP37" s="733"/>
      <c r="EIQ37" s="733"/>
      <c r="EIR37" s="733"/>
      <c r="EIS37" s="733"/>
      <c r="EIT37" s="733"/>
      <c r="EIU37" s="733"/>
      <c r="EIV37" s="733"/>
      <c r="EIW37" s="733"/>
      <c r="EIX37" s="733"/>
      <c r="EIY37" s="733"/>
      <c r="EIZ37" s="733"/>
      <c r="EJA37" s="733"/>
      <c r="EJB37" s="733"/>
      <c r="EJC37" s="733"/>
      <c r="EJD37" s="733"/>
      <c r="EJE37" s="733"/>
      <c r="EJF37" s="733"/>
      <c r="EJG37" s="733"/>
      <c r="EJH37" s="733"/>
      <c r="EJI37" s="733"/>
      <c r="EJJ37" s="733"/>
      <c r="EJK37" s="733"/>
      <c r="EJL37" s="733"/>
      <c r="EJM37" s="733"/>
      <c r="EJN37" s="733"/>
      <c r="EJO37" s="733"/>
      <c r="EJP37" s="733"/>
      <c r="EJQ37" s="733"/>
      <c r="EJR37" s="733"/>
      <c r="EJS37" s="733"/>
      <c r="EJT37" s="733"/>
      <c r="EJU37" s="733"/>
      <c r="EJV37" s="733"/>
      <c r="EJW37" s="733"/>
      <c r="EJX37" s="733"/>
      <c r="EJY37" s="733"/>
      <c r="EJZ37" s="733"/>
      <c r="EKA37" s="733"/>
      <c r="EKB37" s="733"/>
      <c r="EKC37" s="733"/>
      <c r="EKD37" s="733"/>
      <c r="EKE37" s="733"/>
      <c r="EKF37" s="733"/>
      <c r="EKG37" s="733"/>
      <c r="EKH37" s="733"/>
      <c r="EKI37" s="733"/>
      <c r="EKJ37" s="733"/>
      <c r="EKK37" s="733"/>
      <c r="EKL37" s="733"/>
      <c r="EKM37" s="733"/>
      <c r="EKN37" s="733"/>
      <c r="EKO37" s="733"/>
      <c r="EKP37" s="733"/>
      <c r="EKQ37" s="733"/>
      <c r="EKR37" s="733"/>
      <c r="EKS37" s="733"/>
      <c r="EKT37" s="733"/>
      <c r="EKU37" s="733"/>
      <c r="EKV37" s="733"/>
      <c r="EKW37" s="733"/>
      <c r="EKX37" s="733"/>
      <c r="EKY37" s="733"/>
      <c r="EKZ37" s="733"/>
      <c r="ELA37" s="733"/>
      <c r="ELB37" s="733"/>
      <c r="ELC37" s="733"/>
      <c r="ELD37" s="733"/>
      <c r="ELE37" s="733"/>
      <c r="ELF37" s="733"/>
      <c r="ELG37" s="733"/>
      <c r="ELH37" s="733"/>
      <c r="ELI37" s="733"/>
      <c r="ELJ37" s="733"/>
      <c r="ELK37" s="733"/>
      <c r="ELL37" s="733"/>
      <c r="ELM37" s="733"/>
      <c r="ELN37" s="733"/>
      <c r="ELO37" s="733"/>
      <c r="ELP37" s="733"/>
      <c r="ELQ37" s="733"/>
      <c r="ELR37" s="733"/>
      <c r="ELS37" s="733"/>
      <c r="ELT37" s="733"/>
      <c r="ELU37" s="733"/>
      <c r="ELV37" s="733"/>
      <c r="ELW37" s="733"/>
      <c r="ELX37" s="733"/>
      <c r="ELY37" s="733"/>
      <c r="ELZ37" s="733"/>
      <c r="EMA37" s="733"/>
      <c r="EMB37" s="733"/>
      <c r="EMC37" s="733"/>
      <c r="EMD37" s="733"/>
      <c r="EME37" s="733"/>
      <c r="EMF37" s="733"/>
      <c r="EMG37" s="733"/>
      <c r="EMH37" s="733"/>
      <c r="EMI37" s="733"/>
      <c r="EMJ37" s="733"/>
      <c r="EMK37" s="733"/>
      <c r="EML37" s="733"/>
      <c r="EMM37" s="733"/>
      <c r="EMN37" s="733"/>
      <c r="EMO37" s="733"/>
      <c r="EMP37" s="733"/>
      <c r="EMQ37" s="733"/>
      <c r="EMR37" s="733"/>
      <c r="EMS37" s="733"/>
      <c r="EMT37" s="733"/>
      <c r="EMU37" s="733"/>
      <c r="EMV37" s="733"/>
      <c r="EMW37" s="733"/>
      <c r="EMX37" s="733"/>
      <c r="EMY37" s="733"/>
      <c r="EMZ37" s="733"/>
      <c r="ENA37" s="733"/>
      <c r="ENB37" s="733"/>
      <c r="ENC37" s="733"/>
      <c r="END37" s="733"/>
      <c r="ENE37" s="733"/>
      <c r="ENF37" s="733"/>
      <c r="ENG37" s="733"/>
      <c r="ENH37" s="733"/>
      <c r="ENI37" s="733"/>
      <c r="ENJ37" s="733"/>
      <c r="ENK37" s="733"/>
      <c r="ENL37" s="733"/>
      <c r="ENM37" s="733"/>
      <c r="ENN37" s="733"/>
      <c r="ENO37" s="733"/>
      <c r="ENP37" s="733"/>
      <c r="ENQ37" s="733"/>
      <c r="ENR37" s="733"/>
      <c r="ENS37" s="733"/>
      <c r="ENT37" s="733"/>
      <c r="ENU37" s="733"/>
      <c r="ENV37" s="733"/>
      <c r="ENW37" s="733"/>
      <c r="ENX37" s="733"/>
      <c r="ENY37" s="733"/>
      <c r="ENZ37" s="733"/>
      <c r="EOA37" s="733"/>
      <c r="EOB37" s="733"/>
      <c r="EOC37" s="733"/>
      <c r="EOD37" s="733"/>
      <c r="EOE37" s="733"/>
      <c r="EOF37" s="733"/>
      <c r="EOG37" s="733"/>
      <c r="EOH37" s="733"/>
      <c r="EOI37" s="733"/>
      <c r="EOJ37" s="733"/>
      <c r="EOK37" s="733"/>
      <c r="EOL37" s="733"/>
      <c r="EOM37" s="733"/>
      <c r="EON37" s="733"/>
      <c r="EOO37" s="733"/>
      <c r="EOP37" s="733"/>
      <c r="EOQ37" s="733"/>
      <c r="EOR37" s="733"/>
      <c r="EOS37" s="733"/>
      <c r="EOT37" s="733"/>
      <c r="EOU37" s="733"/>
      <c r="EOV37" s="733"/>
      <c r="EOW37" s="733"/>
      <c r="EOX37" s="733"/>
      <c r="EOY37" s="733"/>
      <c r="EOZ37" s="733"/>
      <c r="EPA37" s="733"/>
      <c r="EPB37" s="733"/>
      <c r="EPC37" s="733"/>
      <c r="EPD37" s="733"/>
      <c r="EPE37" s="733"/>
      <c r="EPF37" s="733"/>
      <c r="EPG37" s="733"/>
      <c r="EPH37" s="733"/>
      <c r="EPI37" s="733"/>
      <c r="EPJ37" s="733"/>
      <c r="EPK37" s="733"/>
      <c r="EPL37" s="733"/>
      <c r="EPM37" s="733"/>
      <c r="EPN37" s="733"/>
      <c r="EPO37" s="733"/>
      <c r="EPP37" s="733"/>
      <c r="EPQ37" s="733"/>
      <c r="EPR37" s="733"/>
      <c r="EPS37" s="733"/>
      <c r="EPT37" s="733"/>
      <c r="EPU37" s="733"/>
      <c r="EPV37" s="733"/>
      <c r="EPW37" s="733"/>
      <c r="EPX37" s="733"/>
      <c r="EPY37" s="733"/>
      <c r="EPZ37" s="733"/>
      <c r="EQA37" s="733"/>
      <c r="EQB37" s="733"/>
      <c r="EQC37" s="733"/>
      <c r="EQD37" s="733"/>
      <c r="EQE37" s="733"/>
      <c r="EQF37" s="733"/>
      <c r="EQG37" s="733"/>
      <c r="EQH37" s="733"/>
      <c r="EQI37" s="733"/>
      <c r="EQJ37" s="733"/>
      <c r="EQK37" s="733"/>
      <c r="EQL37" s="733"/>
      <c r="EQM37" s="733"/>
      <c r="EQN37" s="733"/>
      <c r="EQO37" s="733"/>
      <c r="EQP37" s="733"/>
      <c r="EQQ37" s="733"/>
      <c r="EQR37" s="733"/>
      <c r="EQS37" s="733"/>
      <c r="EQT37" s="733"/>
      <c r="EQU37" s="733"/>
      <c r="EQV37" s="733"/>
      <c r="EQW37" s="733"/>
      <c r="EQX37" s="733"/>
      <c r="EQY37" s="733"/>
      <c r="EQZ37" s="733"/>
      <c r="ERA37" s="733"/>
      <c r="ERB37" s="733"/>
      <c r="ERC37" s="733"/>
      <c r="ERD37" s="733"/>
      <c r="ERE37" s="733"/>
      <c r="ERF37" s="733"/>
      <c r="ERG37" s="733"/>
      <c r="ERH37" s="733"/>
      <c r="ERI37" s="733"/>
      <c r="ERJ37" s="733"/>
      <c r="ERK37" s="733"/>
      <c r="ERL37" s="733"/>
      <c r="ERM37" s="733"/>
      <c r="ERN37" s="733"/>
      <c r="ERO37" s="733"/>
      <c r="ERP37" s="733"/>
      <c r="ERQ37" s="733"/>
      <c r="ERR37" s="733"/>
      <c r="ERS37" s="733"/>
      <c r="ERT37" s="733"/>
      <c r="ERU37" s="733"/>
      <c r="ERV37" s="733"/>
      <c r="ERW37" s="733"/>
      <c r="ERX37" s="733"/>
      <c r="ERY37" s="733"/>
      <c r="ERZ37" s="733"/>
      <c r="ESA37" s="733"/>
      <c r="ESB37" s="733"/>
      <c r="ESC37" s="733"/>
      <c r="ESD37" s="733"/>
      <c r="ESE37" s="733"/>
      <c r="ESF37" s="733"/>
      <c r="ESG37" s="733"/>
      <c r="ESH37" s="733"/>
      <c r="ESI37" s="733"/>
      <c r="ESJ37" s="733"/>
      <c r="ESK37" s="733"/>
      <c r="ESL37" s="733"/>
      <c r="ESM37" s="733"/>
      <c r="ESN37" s="733"/>
      <c r="ESO37" s="733"/>
      <c r="ESP37" s="733"/>
      <c r="ESQ37" s="733"/>
      <c r="ESR37" s="733"/>
      <c r="ESS37" s="733"/>
      <c r="EST37" s="733"/>
      <c r="ESU37" s="733"/>
      <c r="ESV37" s="733"/>
      <c r="ESW37" s="733"/>
      <c r="ESX37" s="733"/>
      <c r="ESY37" s="733"/>
      <c r="ESZ37" s="733"/>
      <c r="ETA37" s="733"/>
      <c r="ETB37" s="733"/>
      <c r="ETC37" s="733"/>
      <c r="ETD37" s="733"/>
      <c r="ETE37" s="733"/>
      <c r="ETF37" s="733"/>
      <c r="ETG37" s="733"/>
      <c r="ETH37" s="733"/>
      <c r="ETI37" s="733"/>
      <c r="ETJ37" s="733"/>
      <c r="ETK37" s="733"/>
      <c r="ETL37" s="733"/>
      <c r="ETM37" s="733"/>
      <c r="ETN37" s="733"/>
      <c r="ETO37" s="733"/>
      <c r="ETP37" s="733"/>
      <c r="ETQ37" s="733"/>
      <c r="ETR37" s="733"/>
      <c r="ETS37" s="733"/>
      <c r="ETT37" s="733"/>
      <c r="ETU37" s="733"/>
      <c r="ETV37" s="733"/>
      <c r="ETW37" s="733"/>
      <c r="ETX37" s="733"/>
      <c r="ETY37" s="733"/>
      <c r="ETZ37" s="733"/>
      <c r="EUA37" s="733"/>
      <c r="EUB37" s="733"/>
      <c r="EUC37" s="733"/>
      <c r="EUD37" s="733"/>
      <c r="EUE37" s="733"/>
      <c r="EUF37" s="733"/>
      <c r="EUG37" s="733"/>
      <c r="EUH37" s="733"/>
      <c r="EUI37" s="733"/>
      <c r="EUJ37" s="733"/>
      <c r="EUK37" s="733"/>
      <c r="EUL37" s="733"/>
      <c r="EUM37" s="733"/>
      <c r="EUN37" s="733"/>
      <c r="EUO37" s="733"/>
      <c r="EUP37" s="733"/>
      <c r="EUQ37" s="733"/>
      <c r="EUR37" s="733"/>
      <c r="EUS37" s="733"/>
      <c r="EUT37" s="733"/>
      <c r="EUU37" s="733"/>
      <c r="EUV37" s="733"/>
      <c r="EUW37" s="733"/>
      <c r="EUX37" s="733"/>
      <c r="EUY37" s="733"/>
      <c r="EUZ37" s="733"/>
      <c r="EVA37" s="733"/>
      <c r="EVB37" s="733"/>
      <c r="EVC37" s="733"/>
      <c r="EVD37" s="733"/>
      <c r="EVE37" s="733"/>
      <c r="EVF37" s="733"/>
      <c r="EVG37" s="733"/>
      <c r="EVH37" s="733"/>
      <c r="EVI37" s="733"/>
      <c r="EVJ37" s="733"/>
      <c r="EVK37" s="733"/>
      <c r="EVL37" s="733"/>
      <c r="EVM37" s="733"/>
      <c r="EVN37" s="733"/>
      <c r="EVO37" s="733"/>
      <c r="EVP37" s="733"/>
      <c r="EVQ37" s="733"/>
      <c r="EVR37" s="733"/>
      <c r="EVS37" s="733"/>
      <c r="EVT37" s="733"/>
      <c r="EVU37" s="733"/>
      <c r="EVV37" s="733"/>
      <c r="EVW37" s="733"/>
      <c r="EVX37" s="733"/>
      <c r="EVY37" s="733"/>
      <c r="EVZ37" s="733"/>
      <c r="EWA37" s="733"/>
      <c r="EWB37" s="733"/>
      <c r="EWC37" s="733"/>
      <c r="EWD37" s="733"/>
      <c r="EWE37" s="733"/>
      <c r="EWF37" s="733"/>
      <c r="EWG37" s="733"/>
      <c r="EWH37" s="733"/>
      <c r="EWI37" s="733"/>
      <c r="EWJ37" s="733"/>
      <c r="EWK37" s="733"/>
      <c r="EWL37" s="733"/>
      <c r="EWM37" s="733"/>
      <c r="EWN37" s="733"/>
      <c r="EWO37" s="733"/>
      <c r="EWP37" s="733"/>
      <c r="EWQ37" s="733"/>
      <c r="EWR37" s="733"/>
      <c r="EWS37" s="733"/>
      <c r="EWT37" s="733"/>
      <c r="EWU37" s="733"/>
      <c r="EWV37" s="733"/>
      <c r="EWW37" s="733"/>
      <c r="EWX37" s="733"/>
      <c r="EWY37" s="733"/>
      <c r="EWZ37" s="733"/>
      <c r="EXA37" s="733"/>
      <c r="EXB37" s="733"/>
      <c r="EXC37" s="733"/>
      <c r="EXD37" s="733"/>
      <c r="EXE37" s="733"/>
      <c r="EXF37" s="733"/>
      <c r="EXG37" s="733"/>
      <c r="EXH37" s="733"/>
      <c r="EXI37" s="733"/>
      <c r="EXJ37" s="733"/>
      <c r="EXK37" s="733"/>
      <c r="EXL37" s="733"/>
      <c r="EXM37" s="733"/>
      <c r="EXN37" s="733"/>
      <c r="EXO37" s="733"/>
      <c r="EXP37" s="733"/>
      <c r="EXQ37" s="733"/>
      <c r="EXR37" s="733"/>
      <c r="EXS37" s="733"/>
      <c r="EXT37" s="733"/>
      <c r="EXU37" s="733"/>
      <c r="EXV37" s="733"/>
      <c r="EXW37" s="733"/>
      <c r="EXX37" s="733"/>
      <c r="EXY37" s="733"/>
      <c r="EXZ37" s="733"/>
      <c r="EYA37" s="733"/>
      <c r="EYB37" s="733"/>
      <c r="EYC37" s="733"/>
      <c r="EYD37" s="733"/>
      <c r="EYE37" s="733"/>
      <c r="EYF37" s="733"/>
      <c r="EYG37" s="733"/>
      <c r="EYH37" s="733"/>
      <c r="EYI37" s="733"/>
      <c r="EYJ37" s="733"/>
      <c r="EYK37" s="733"/>
      <c r="EYL37" s="733"/>
      <c r="EYM37" s="733"/>
      <c r="EYN37" s="733"/>
      <c r="EYO37" s="733"/>
      <c r="EYP37" s="733"/>
      <c r="EYQ37" s="733"/>
      <c r="EYR37" s="733"/>
      <c r="EYS37" s="733"/>
      <c r="EYT37" s="733"/>
      <c r="EYU37" s="733"/>
      <c r="EYV37" s="733"/>
      <c r="EYW37" s="733"/>
      <c r="EYX37" s="733"/>
      <c r="EYY37" s="733"/>
      <c r="EYZ37" s="733"/>
      <c r="EZA37" s="733"/>
      <c r="EZB37" s="733"/>
      <c r="EZC37" s="733"/>
      <c r="EZD37" s="733"/>
      <c r="EZE37" s="733"/>
      <c r="EZF37" s="733"/>
      <c r="EZG37" s="733"/>
      <c r="EZH37" s="733"/>
      <c r="EZI37" s="733"/>
      <c r="EZJ37" s="733"/>
      <c r="EZK37" s="733"/>
      <c r="EZL37" s="733"/>
      <c r="EZM37" s="733"/>
      <c r="EZN37" s="733"/>
      <c r="EZO37" s="733"/>
      <c r="EZP37" s="733"/>
      <c r="EZQ37" s="733"/>
      <c r="EZR37" s="733"/>
      <c r="EZS37" s="733"/>
      <c r="EZT37" s="733"/>
      <c r="EZU37" s="733"/>
      <c r="EZV37" s="733"/>
      <c r="EZW37" s="733"/>
      <c r="EZX37" s="733"/>
      <c r="EZY37" s="733"/>
      <c r="EZZ37" s="733"/>
      <c r="FAA37" s="733"/>
      <c r="FAB37" s="733"/>
      <c r="FAC37" s="733"/>
      <c r="FAD37" s="733"/>
      <c r="FAE37" s="733"/>
      <c r="FAF37" s="733"/>
      <c r="FAG37" s="733"/>
      <c r="FAH37" s="733"/>
      <c r="FAI37" s="733"/>
      <c r="FAJ37" s="733"/>
      <c r="FAK37" s="733"/>
      <c r="FAL37" s="733"/>
      <c r="FAM37" s="733"/>
      <c r="FAN37" s="733"/>
      <c r="FAO37" s="733"/>
      <c r="FAP37" s="733"/>
      <c r="FAQ37" s="733"/>
      <c r="FAR37" s="733"/>
      <c r="FAS37" s="733"/>
      <c r="FAT37" s="733"/>
      <c r="FAU37" s="733"/>
      <c r="FAV37" s="733"/>
      <c r="FAW37" s="733"/>
      <c r="FAX37" s="733"/>
      <c r="FAY37" s="733"/>
      <c r="FAZ37" s="733"/>
      <c r="FBA37" s="733"/>
      <c r="FBB37" s="733"/>
      <c r="FBC37" s="733"/>
      <c r="FBD37" s="733"/>
      <c r="FBE37" s="733"/>
      <c r="FBF37" s="733"/>
      <c r="FBG37" s="733"/>
      <c r="FBH37" s="733"/>
      <c r="FBI37" s="733"/>
      <c r="FBJ37" s="733"/>
      <c r="FBK37" s="733"/>
      <c r="FBL37" s="733"/>
      <c r="FBM37" s="733"/>
      <c r="FBN37" s="733"/>
      <c r="FBO37" s="733"/>
      <c r="FBP37" s="733"/>
      <c r="FBQ37" s="733"/>
      <c r="FBR37" s="733"/>
      <c r="FBS37" s="733"/>
      <c r="FBT37" s="733"/>
      <c r="FBU37" s="733"/>
      <c r="FBV37" s="733"/>
      <c r="FBW37" s="733"/>
      <c r="FBX37" s="733"/>
      <c r="FBY37" s="733"/>
      <c r="FBZ37" s="733"/>
      <c r="FCA37" s="733"/>
      <c r="FCB37" s="733"/>
      <c r="FCC37" s="733"/>
      <c r="FCD37" s="733"/>
      <c r="FCE37" s="733"/>
      <c r="FCF37" s="733"/>
      <c r="FCG37" s="733"/>
      <c r="FCH37" s="733"/>
      <c r="FCI37" s="733"/>
      <c r="FCJ37" s="733"/>
      <c r="FCK37" s="733"/>
      <c r="FCL37" s="733"/>
      <c r="FCM37" s="733"/>
      <c r="FCN37" s="733"/>
      <c r="FCO37" s="733"/>
      <c r="FCP37" s="733"/>
      <c r="FCQ37" s="733"/>
      <c r="FCR37" s="733"/>
      <c r="FCS37" s="733"/>
      <c r="FCT37" s="733"/>
      <c r="FCU37" s="733"/>
      <c r="FCV37" s="733"/>
      <c r="FCW37" s="733"/>
      <c r="FCX37" s="733"/>
      <c r="FCY37" s="733"/>
      <c r="FCZ37" s="733"/>
      <c r="FDA37" s="733"/>
      <c r="FDB37" s="733"/>
      <c r="FDC37" s="733"/>
      <c r="FDD37" s="733"/>
      <c r="FDE37" s="733"/>
      <c r="FDF37" s="733"/>
      <c r="FDG37" s="733"/>
      <c r="FDH37" s="733"/>
      <c r="FDI37" s="733"/>
      <c r="FDJ37" s="733"/>
      <c r="FDK37" s="733"/>
      <c r="FDL37" s="733"/>
      <c r="FDM37" s="733"/>
      <c r="FDN37" s="733"/>
      <c r="FDO37" s="733"/>
      <c r="FDP37" s="733"/>
      <c r="FDQ37" s="733"/>
      <c r="FDR37" s="733"/>
      <c r="FDS37" s="733"/>
      <c r="FDT37" s="733"/>
      <c r="FDU37" s="733"/>
      <c r="FDV37" s="733"/>
      <c r="FDW37" s="733"/>
      <c r="FDX37" s="733"/>
      <c r="FDY37" s="733"/>
      <c r="FDZ37" s="733"/>
      <c r="FEA37" s="733"/>
      <c r="FEB37" s="733"/>
      <c r="FEC37" s="733"/>
      <c r="FED37" s="733"/>
      <c r="FEE37" s="733"/>
      <c r="FEF37" s="733"/>
      <c r="FEG37" s="733"/>
      <c r="FEH37" s="733"/>
      <c r="FEI37" s="733"/>
      <c r="FEJ37" s="733"/>
      <c r="FEK37" s="733"/>
      <c r="FEL37" s="733"/>
      <c r="FEM37" s="733"/>
      <c r="FEN37" s="733"/>
      <c r="FEO37" s="733"/>
      <c r="FEP37" s="733"/>
      <c r="FEQ37" s="733"/>
      <c r="FER37" s="733"/>
      <c r="FES37" s="733"/>
      <c r="FET37" s="733"/>
      <c r="FEU37" s="733"/>
      <c r="FEV37" s="733"/>
      <c r="FEW37" s="733"/>
      <c r="FEX37" s="733"/>
      <c r="FEY37" s="733"/>
      <c r="FEZ37" s="733"/>
      <c r="FFA37" s="733"/>
      <c r="FFB37" s="733"/>
      <c r="FFC37" s="733"/>
      <c r="FFD37" s="733"/>
      <c r="FFE37" s="733"/>
      <c r="FFF37" s="733"/>
      <c r="FFG37" s="733"/>
      <c r="FFH37" s="733"/>
      <c r="FFI37" s="733"/>
      <c r="FFJ37" s="733"/>
      <c r="FFK37" s="733"/>
      <c r="FFL37" s="733"/>
      <c r="FFM37" s="733"/>
      <c r="FFN37" s="733"/>
      <c r="FFO37" s="733"/>
      <c r="FFP37" s="733"/>
      <c r="FFQ37" s="733"/>
      <c r="FFR37" s="733"/>
      <c r="FFS37" s="733"/>
      <c r="FFT37" s="733"/>
      <c r="FFU37" s="733"/>
      <c r="FFV37" s="733"/>
      <c r="FFW37" s="733"/>
      <c r="FFX37" s="733"/>
      <c r="FFY37" s="733"/>
      <c r="FFZ37" s="733"/>
      <c r="FGA37" s="733"/>
      <c r="FGB37" s="733"/>
      <c r="FGC37" s="733"/>
      <c r="FGD37" s="733"/>
      <c r="FGE37" s="733"/>
      <c r="FGF37" s="733"/>
      <c r="FGG37" s="733"/>
      <c r="FGH37" s="733"/>
      <c r="FGI37" s="733"/>
      <c r="FGJ37" s="733"/>
      <c r="FGK37" s="733"/>
      <c r="FGL37" s="733"/>
      <c r="FGM37" s="733"/>
      <c r="FGN37" s="733"/>
      <c r="FGO37" s="733"/>
      <c r="FGP37" s="733"/>
      <c r="FGQ37" s="733"/>
      <c r="FGR37" s="733"/>
      <c r="FGS37" s="733"/>
      <c r="FGT37" s="733"/>
      <c r="FGU37" s="733"/>
      <c r="FGV37" s="733"/>
      <c r="FGW37" s="733"/>
      <c r="FGX37" s="733"/>
      <c r="FGY37" s="733"/>
      <c r="FGZ37" s="733"/>
      <c r="FHA37" s="733"/>
      <c r="FHB37" s="733"/>
      <c r="FHC37" s="733"/>
      <c r="FHD37" s="733"/>
      <c r="FHE37" s="733"/>
      <c r="FHF37" s="733"/>
      <c r="FHG37" s="733"/>
      <c r="FHH37" s="733"/>
      <c r="FHI37" s="733"/>
      <c r="FHJ37" s="733"/>
      <c r="FHK37" s="733"/>
      <c r="FHL37" s="733"/>
      <c r="FHM37" s="733"/>
      <c r="FHN37" s="733"/>
      <c r="FHO37" s="733"/>
      <c r="FHP37" s="733"/>
      <c r="FHQ37" s="733"/>
      <c r="FHR37" s="733"/>
      <c r="FHS37" s="733"/>
      <c r="FHT37" s="733"/>
      <c r="FHU37" s="733"/>
      <c r="FHV37" s="733"/>
      <c r="FHW37" s="733"/>
      <c r="FHX37" s="733"/>
      <c r="FHY37" s="733"/>
      <c r="FHZ37" s="733"/>
      <c r="FIA37" s="733"/>
      <c r="FIB37" s="733"/>
      <c r="FIC37" s="733"/>
      <c r="FID37" s="733"/>
      <c r="FIE37" s="733"/>
      <c r="FIF37" s="733"/>
      <c r="FIG37" s="733"/>
      <c r="FIH37" s="733"/>
      <c r="FII37" s="733"/>
      <c r="FIJ37" s="733"/>
      <c r="FIK37" s="733"/>
      <c r="FIL37" s="733"/>
      <c r="FIM37" s="733"/>
      <c r="FIN37" s="733"/>
      <c r="FIO37" s="733"/>
      <c r="FIP37" s="733"/>
      <c r="FIQ37" s="733"/>
      <c r="FIR37" s="733"/>
      <c r="FIS37" s="733"/>
      <c r="FIT37" s="733"/>
      <c r="FIU37" s="733"/>
      <c r="FIV37" s="733"/>
      <c r="FIW37" s="733"/>
      <c r="FIX37" s="733"/>
      <c r="FIY37" s="733"/>
      <c r="FIZ37" s="733"/>
      <c r="FJA37" s="733"/>
      <c r="FJB37" s="733"/>
      <c r="FJC37" s="733"/>
      <c r="FJD37" s="733"/>
      <c r="FJE37" s="733"/>
      <c r="FJF37" s="733"/>
      <c r="FJG37" s="733"/>
      <c r="FJH37" s="733"/>
      <c r="FJI37" s="733"/>
      <c r="FJJ37" s="733"/>
      <c r="FJK37" s="733"/>
      <c r="FJL37" s="733"/>
      <c r="FJM37" s="733"/>
      <c r="FJN37" s="733"/>
      <c r="FJO37" s="733"/>
      <c r="FJP37" s="733"/>
      <c r="FJQ37" s="733"/>
      <c r="FJR37" s="733"/>
      <c r="FJS37" s="733"/>
      <c r="FJT37" s="733"/>
      <c r="FJU37" s="733"/>
      <c r="FJV37" s="733"/>
      <c r="FJW37" s="733"/>
      <c r="FJX37" s="733"/>
      <c r="FJY37" s="733"/>
      <c r="FJZ37" s="733"/>
      <c r="FKA37" s="733"/>
      <c r="FKB37" s="733"/>
      <c r="FKC37" s="733"/>
      <c r="FKD37" s="733"/>
      <c r="FKE37" s="733"/>
      <c r="FKF37" s="733"/>
      <c r="FKG37" s="733"/>
      <c r="FKH37" s="733"/>
      <c r="FKI37" s="733"/>
      <c r="FKJ37" s="733"/>
      <c r="FKK37" s="733"/>
      <c r="FKL37" s="733"/>
      <c r="FKM37" s="733"/>
      <c r="FKN37" s="733"/>
      <c r="FKO37" s="733"/>
      <c r="FKP37" s="733"/>
      <c r="FKQ37" s="733"/>
      <c r="FKR37" s="733"/>
      <c r="FKS37" s="733"/>
      <c r="FKT37" s="733"/>
      <c r="FKU37" s="733"/>
      <c r="FKV37" s="733"/>
      <c r="FKW37" s="733"/>
      <c r="FKX37" s="733"/>
      <c r="FKY37" s="733"/>
      <c r="FKZ37" s="733"/>
      <c r="FLA37" s="733"/>
      <c r="FLB37" s="733"/>
      <c r="FLC37" s="733"/>
      <c r="FLD37" s="733"/>
      <c r="FLE37" s="733"/>
      <c r="FLF37" s="733"/>
      <c r="FLG37" s="733"/>
      <c r="FLH37" s="733"/>
      <c r="FLI37" s="733"/>
      <c r="FLJ37" s="733"/>
      <c r="FLK37" s="733"/>
      <c r="FLL37" s="733"/>
      <c r="FLM37" s="733"/>
      <c r="FLN37" s="733"/>
      <c r="FLO37" s="733"/>
      <c r="FLP37" s="733"/>
      <c r="FLQ37" s="733"/>
      <c r="FLR37" s="733"/>
      <c r="FLS37" s="733"/>
      <c r="FLT37" s="733"/>
      <c r="FLU37" s="733"/>
      <c r="FLV37" s="733"/>
      <c r="FLW37" s="733"/>
      <c r="FLX37" s="733"/>
      <c r="FLY37" s="733"/>
      <c r="FLZ37" s="733"/>
      <c r="FMA37" s="733"/>
      <c r="FMB37" s="733"/>
      <c r="FMC37" s="733"/>
      <c r="FMD37" s="733"/>
      <c r="FME37" s="733"/>
      <c r="FMF37" s="733"/>
      <c r="FMG37" s="733"/>
      <c r="FMH37" s="733"/>
      <c r="FMI37" s="733"/>
      <c r="FMJ37" s="733"/>
      <c r="FMK37" s="733"/>
      <c r="FML37" s="733"/>
      <c r="FMM37" s="733"/>
      <c r="FMN37" s="733"/>
      <c r="FMO37" s="733"/>
      <c r="FMP37" s="733"/>
      <c r="FMQ37" s="733"/>
      <c r="FMR37" s="733"/>
      <c r="FMS37" s="733"/>
      <c r="FMT37" s="733"/>
      <c r="FMU37" s="733"/>
      <c r="FMV37" s="733"/>
      <c r="FMW37" s="733"/>
      <c r="FMX37" s="733"/>
      <c r="FMY37" s="733"/>
      <c r="FMZ37" s="733"/>
      <c r="FNA37" s="733"/>
      <c r="FNB37" s="733"/>
      <c r="FNC37" s="733"/>
      <c r="FND37" s="733"/>
      <c r="FNE37" s="733"/>
      <c r="FNF37" s="733"/>
      <c r="FNG37" s="733"/>
      <c r="FNH37" s="733"/>
      <c r="FNI37" s="733"/>
      <c r="FNJ37" s="733"/>
      <c r="FNK37" s="733"/>
      <c r="FNL37" s="733"/>
      <c r="FNM37" s="733"/>
      <c r="FNN37" s="733"/>
      <c r="FNO37" s="733"/>
      <c r="FNP37" s="733"/>
      <c r="FNQ37" s="733"/>
      <c r="FNR37" s="733"/>
      <c r="FNS37" s="733"/>
      <c r="FNT37" s="733"/>
      <c r="FNU37" s="733"/>
      <c r="FNV37" s="733"/>
      <c r="FNW37" s="733"/>
      <c r="FNX37" s="733"/>
      <c r="FNY37" s="733"/>
      <c r="FNZ37" s="733"/>
      <c r="FOA37" s="733"/>
      <c r="FOB37" s="733"/>
      <c r="FOC37" s="733"/>
      <c r="FOD37" s="733"/>
      <c r="FOE37" s="733"/>
      <c r="FOF37" s="733"/>
      <c r="FOG37" s="733"/>
      <c r="FOH37" s="733"/>
      <c r="FOI37" s="733"/>
      <c r="FOJ37" s="733"/>
      <c r="FOK37" s="733"/>
      <c r="FOL37" s="733"/>
      <c r="FOM37" s="733"/>
      <c r="FON37" s="733"/>
      <c r="FOO37" s="733"/>
      <c r="FOP37" s="733"/>
      <c r="FOQ37" s="733"/>
      <c r="FOR37" s="733"/>
      <c r="FOS37" s="733"/>
      <c r="FOT37" s="733"/>
      <c r="FOU37" s="733"/>
      <c r="FOV37" s="733"/>
      <c r="FOW37" s="733"/>
      <c r="FOX37" s="733"/>
      <c r="FOY37" s="733"/>
      <c r="FOZ37" s="733"/>
      <c r="FPA37" s="733"/>
      <c r="FPB37" s="733"/>
      <c r="FPC37" s="733"/>
      <c r="FPD37" s="733"/>
      <c r="FPE37" s="733"/>
      <c r="FPF37" s="733"/>
      <c r="FPG37" s="733"/>
      <c r="FPH37" s="733"/>
      <c r="FPI37" s="733"/>
      <c r="FPJ37" s="733"/>
      <c r="FPK37" s="733"/>
      <c r="FPL37" s="733"/>
      <c r="FPM37" s="733"/>
      <c r="FPN37" s="733"/>
      <c r="FPO37" s="733"/>
      <c r="FPP37" s="733"/>
      <c r="FPQ37" s="733"/>
      <c r="FPR37" s="733"/>
      <c r="FPS37" s="733"/>
      <c r="FPT37" s="733"/>
      <c r="FPU37" s="733"/>
      <c r="FPV37" s="733"/>
      <c r="FPW37" s="733"/>
      <c r="FPX37" s="733"/>
      <c r="FPY37" s="733"/>
      <c r="FPZ37" s="733"/>
      <c r="FQA37" s="733"/>
      <c r="FQB37" s="733"/>
      <c r="FQC37" s="733"/>
      <c r="FQD37" s="733"/>
      <c r="FQE37" s="733"/>
      <c r="FQF37" s="733"/>
      <c r="FQG37" s="733"/>
      <c r="FQH37" s="733"/>
      <c r="FQI37" s="733"/>
      <c r="FQJ37" s="733"/>
      <c r="FQK37" s="733"/>
      <c r="FQL37" s="733"/>
      <c r="FQM37" s="733"/>
      <c r="FQN37" s="733"/>
      <c r="FQO37" s="733"/>
      <c r="FQP37" s="733"/>
      <c r="FQQ37" s="733"/>
      <c r="FQR37" s="733"/>
      <c r="FQS37" s="733"/>
      <c r="FQT37" s="733"/>
      <c r="FQU37" s="733"/>
      <c r="FQV37" s="733"/>
      <c r="FQW37" s="733"/>
      <c r="FQX37" s="733"/>
      <c r="FQY37" s="733"/>
      <c r="FQZ37" s="733"/>
      <c r="FRA37" s="733"/>
      <c r="FRB37" s="733"/>
      <c r="FRC37" s="733"/>
      <c r="FRD37" s="733"/>
      <c r="FRE37" s="733"/>
      <c r="FRF37" s="733"/>
      <c r="FRG37" s="733"/>
      <c r="FRH37" s="733"/>
      <c r="FRI37" s="733"/>
      <c r="FRJ37" s="733"/>
      <c r="FRK37" s="733"/>
      <c r="FRL37" s="733"/>
      <c r="FRM37" s="733"/>
      <c r="FRN37" s="733"/>
      <c r="FRO37" s="733"/>
      <c r="FRP37" s="733"/>
      <c r="FRQ37" s="733"/>
      <c r="FRR37" s="733"/>
      <c r="FRS37" s="733"/>
      <c r="FRT37" s="733"/>
      <c r="FRU37" s="733"/>
      <c r="FRV37" s="733"/>
      <c r="FRW37" s="733"/>
      <c r="FRX37" s="733"/>
      <c r="FRY37" s="733"/>
      <c r="FRZ37" s="733"/>
      <c r="FSA37" s="733"/>
      <c r="FSB37" s="733"/>
      <c r="FSC37" s="733"/>
      <c r="FSD37" s="733"/>
      <c r="FSE37" s="733"/>
      <c r="FSF37" s="733"/>
      <c r="FSG37" s="733"/>
      <c r="FSH37" s="733"/>
      <c r="FSI37" s="733"/>
      <c r="FSJ37" s="733"/>
      <c r="FSK37" s="733"/>
      <c r="FSL37" s="733"/>
      <c r="FSM37" s="733"/>
      <c r="FSN37" s="733"/>
      <c r="FSO37" s="733"/>
      <c r="FSP37" s="733"/>
      <c r="FSQ37" s="733"/>
      <c r="FSR37" s="733"/>
      <c r="FSS37" s="733"/>
      <c r="FST37" s="733"/>
      <c r="FSU37" s="733"/>
      <c r="FSV37" s="733"/>
      <c r="FSW37" s="733"/>
      <c r="FSX37" s="733"/>
      <c r="FSY37" s="733"/>
      <c r="FSZ37" s="733"/>
      <c r="FTA37" s="733"/>
      <c r="FTB37" s="733"/>
      <c r="FTC37" s="733"/>
      <c r="FTD37" s="733"/>
      <c r="FTE37" s="733"/>
      <c r="FTF37" s="733"/>
      <c r="FTG37" s="733"/>
      <c r="FTH37" s="733"/>
      <c r="FTI37" s="733"/>
      <c r="FTJ37" s="733"/>
      <c r="FTK37" s="733"/>
      <c r="FTL37" s="733"/>
      <c r="FTM37" s="733"/>
      <c r="FTN37" s="733"/>
      <c r="FTO37" s="733"/>
      <c r="FTP37" s="733"/>
      <c r="FTQ37" s="733"/>
      <c r="FTR37" s="733"/>
      <c r="FTS37" s="733"/>
      <c r="FTT37" s="733"/>
      <c r="FTU37" s="733"/>
      <c r="FTV37" s="733"/>
      <c r="FTW37" s="733"/>
      <c r="FTX37" s="733"/>
      <c r="FTY37" s="733"/>
      <c r="FTZ37" s="733"/>
      <c r="FUA37" s="733"/>
      <c r="FUB37" s="733"/>
      <c r="FUC37" s="733"/>
      <c r="FUD37" s="733"/>
      <c r="FUE37" s="733"/>
      <c r="FUF37" s="733"/>
      <c r="FUG37" s="733"/>
      <c r="FUH37" s="733"/>
      <c r="FUI37" s="733"/>
      <c r="FUJ37" s="733"/>
      <c r="FUK37" s="733"/>
      <c r="FUL37" s="733"/>
      <c r="FUM37" s="733"/>
      <c r="FUN37" s="733"/>
      <c r="FUO37" s="733"/>
      <c r="FUP37" s="733"/>
      <c r="FUQ37" s="733"/>
      <c r="FUR37" s="733"/>
      <c r="FUS37" s="733"/>
      <c r="FUT37" s="733"/>
      <c r="FUU37" s="733"/>
      <c r="FUV37" s="733"/>
      <c r="FUW37" s="733"/>
      <c r="FUX37" s="733"/>
      <c r="FUY37" s="733"/>
      <c r="FUZ37" s="733"/>
      <c r="FVA37" s="733"/>
      <c r="FVB37" s="733"/>
      <c r="FVC37" s="733"/>
      <c r="FVD37" s="733"/>
      <c r="FVE37" s="733"/>
      <c r="FVF37" s="733"/>
      <c r="FVG37" s="733"/>
      <c r="FVH37" s="733"/>
      <c r="FVI37" s="733"/>
      <c r="FVJ37" s="733"/>
      <c r="FVK37" s="733"/>
      <c r="FVL37" s="733"/>
      <c r="FVM37" s="733"/>
      <c r="FVN37" s="733"/>
      <c r="FVO37" s="733"/>
      <c r="FVP37" s="733"/>
      <c r="FVQ37" s="733"/>
      <c r="FVR37" s="733"/>
      <c r="FVS37" s="733"/>
      <c r="FVT37" s="733"/>
      <c r="FVU37" s="733"/>
      <c r="FVV37" s="733"/>
      <c r="FVW37" s="733"/>
      <c r="FVX37" s="733"/>
      <c r="FVY37" s="733"/>
      <c r="FVZ37" s="733"/>
      <c r="FWA37" s="733"/>
      <c r="FWB37" s="733"/>
      <c r="FWC37" s="733"/>
      <c r="FWD37" s="733"/>
      <c r="FWE37" s="733"/>
      <c r="FWF37" s="733"/>
      <c r="FWG37" s="733"/>
      <c r="FWH37" s="733"/>
      <c r="FWI37" s="733"/>
      <c r="FWJ37" s="733"/>
      <c r="FWK37" s="733"/>
      <c r="FWL37" s="733"/>
      <c r="FWM37" s="733"/>
      <c r="FWN37" s="733"/>
      <c r="FWO37" s="733"/>
      <c r="FWP37" s="733"/>
      <c r="FWQ37" s="733"/>
      <c r="FWR37" s="733"/>
      <c r="FWS37" s="733"/>
      <c r="FWT37" s="733"/>
      <c r="FWU37" s="733"/>
      <c r="FWV37" s="733"/>
      <c r="FWW37" s="733"/>
      <c r="FWX37" s="733"/>
      <c r="FWY37" s="733"/>
      <c r="FWZ37" s="733"/>
      <c r="FXA37" s="733"/>
      <c r="FXB37" s="733"/>
      <c r="FXC37" s="733"/>
      <c r="FXD37" s="733"/>
      <c r="FXE37" s="733"/>
      <c r="FXF37" s="733"/>
      <c r="FXG37" s="733"/>
      <c r="FXH37" s="733"/>
      <c r="FXI37" s="733"/>
      <c r="FXJ37" s="733"/>
      <c r="FXK37" s="733"/>
      <c r="FXL37" s="733"/>
      <c r="FXM37" s="733"/>
      <c r="FXN37" s="733"/>
      <c r="FXO37" s="733"/>
      <c r="FXP37" s="733"/>
      <c r="FXQ37" s="733"/>
      <c r="FXR37" s="733"/>
      <c r="FXS37" s="733"/>
      <c r="FXT37" s="733"/>
      <c r="FXU37" s="733"/>
      <c r="FXV37" s="733"/>
      <c r="FXW37" s="733"/>
      <c r="FXX37" s="733"/>
      <c r="FXY37" s="733"/>
      <c r="FXZ37" s="733"/>
      <c r="FYA37" s="733"/>
      <c r="FYB37" s="733"/>
      <c r="FYC37" s="733"/>
      <c r="FYD37" s="733"/>
      <c r="FYE37" s="733"/>
      <c r="FYF37" s="733"/>
      <c r="FYG37" s="733"/>
      <c r="FYH37" s="733"/>
      <c r="FYI37" s="733"/>
      <c r="FYJ37" s="733"/>
      <c r="FYK37" s="733"/>
      <c r="FYL37" s="733"/>
      <c r="FYM37" s="733"/>
      <c r="FYN37" s="733"/>
      <c r="FYO37" s="733"/>
      <c r="FYP37" s="733"/>
      <c r="FYQ37" s="733"/>
      <c r="FYR37" s="733"/>
      <c r="FYS37" s="733"/>
      <c r="FYT37" s="733"/>
      <c r="FYU37" s="733"/>
      <c r="FYV37" s="733"/>
      <c r="FYW37" s="733"/>
      <c r="FYX37" s="733"/>
      <c r="FYY37" s="733"/>
      <c r="FYZ37" s="733"/>
      <c r="FZA37" s="733"/>
      <c r="FZB37" s="733"/>
      <c r="FZC37" s="733"/>
      <c r="FZD37" s="733"/>
      <c r="FZE37" s="733"/>
      <c r="FZF37" s="733"/>
      <c r="FZG37" s="733"/>
      <c r="FZH37" s="733"/>
      <c r="FZI37" s="733"/>
      <c r="FZJ37" s="733"/>
      <c r="FZK37" s="733"/>
      <c r="FZL37" s="733"/>
      <c r="FZM37" s="733"/>
      <c r="FZN37" s="733"/>
      <c r="FZO37" s="733"/>
      <c r="FZP37" s="733"/>
      <c r="FZQ37" s="733"/>
      <c r="FZR37" s="733"/>
      <c r="FZS37" s="733"/>
      <c r="FZT37" s="733"/>
      <c r="FZU37" s="733"/>
      <c r="FZV37" s="733"/>
      <c r="FZW37" s="733"/>
      <c r="FZX37" s="733"/>
      <c r="FZY37" s="733"/>
      <c r="FZZ37" s="733"/>
      <c r="GAA37" s="733"/>
      <c r="GAB37" s="733"/>
      <c r="GAC37" s="733"/>
      <c r="GAD37" s="733"/>
      <c r="GAE37" s="733"/>
      <c r="GAF37" s="733"/>
      <c r="GAG37" s="733"/>
      <c r="GAH37" s="733"/>
      <c r="GAI37" s="733"/>
      <c r="GAJ37" s="733"/>
      <c r="GAK37" s="733"/>
      <c r="GAL37" s="733"/>
      <c r="GAM37" s="733"/>
      <c r="GAN37" s="733"/>
      <c r="GAO37" s="733"/>
      <c r="GAP37" s="733"/>
      <c r="GAQ37" s="733"/>
      <c r="GAR37" s="733"/>
      <c r="GAS37" s="733"/>
      <c r="GAT37" s="733"/>
      <c r="GAU37" s="733"/>
      <c r="GAV37" s="733"/>
      <c r="GAW37" s="733"/>
      <c r="GAX37" s="733"/>
      <c r="GAY37" s="733"/>
      <c r="GAZ37" s="733"/>
      <c r="GBA37" s="733"/>
      <c r="GBB37" s="733"/>
      <c r="GBC37" s="733"/>
      <c r="GBD37" s="733"/>
      <c r="GBE37" s="733"/>
      <c r="GBF37" s="733"/>
      <c r="GBG37" s="733"/>
      <c r="GBH37" s="733"/>
      <c r="GBI37" s="733"/>
      <c r="GBJ37" s="733"/>
      <c r="GBK37" s="733"/>
      <c r="GBL37" s="733"/>
      <c r="GBM37" s="733"/>
      <c r="GBN37" s="733"/>
      <c r="GBO37" s="733"/>
      <c r="GBP37" s="733"/>
      <c r="GBQ37" s="733"/>
      <c r="GBR37" s="733"/>
      <c r="GBS37" s="733"/>
      <c r="GBT37" s="733"/>
      <c r="GBU37" s="733"/>
      <c r="GBV37" s="733"/>
      <c r="GBW37" s="733"/>
      <c r="GBX37" s="733"/>
      <c r="GBY37" s="733"/>
      <c r="GBZ37" s="733"/>
      <c r="GCA37" s="733"/>
      <c r="GCB37" s="733"/>
      <c r="GCC37" s="733"/>
      <c r="GCD37" s="733"/>
      <c r="GCE37" s="733"/>
      <c r="GCF37" s="733"/>
      <c r="GCG37" s="733"/>
      <c r="GCH37" s="733"/>
      <c r="GCI37" s="733"/>
      <c r="GCJ37" s="733"/>
      <c r="GCK37" s="733"/>
      <c r="GCL37" s="733"/>
      <c r="GCM37" s="733"/>
      <c r="GCN37" s="733"/>
      <c r="GCO37" s="733"/>
      <c r="GCP37" s="733"/>
      <c r="GCQ37" s="733"/>
      <c r="GCR37" s="733"/>
      <c r="GCS37" s="733"/>
      <c r="GCT37" s="733"/>
      <c r="GCU37" s="733"/>
      <c r="GCV37" s="733"/>
      <c r="GCW37" s="733"/>
      <c r="GCX37" s="733"/>
      <c r="GCY37" s="733"/>
      <c r="GCZ37" s="733"/>
      <c r="GDA37" s="733"/>
      <c r="GDB37" s="733"/>
      <c r="GDC37" s="733"/>
      <c r="GDD37" s="733"/>
      <c r="GDE37" s="733"/>
      <c r="GDF37" s="733"/>
      <c r="GDG37" s="733"/>
      <c r="GDH37" s="733"/>
      <c r="GDI37" s="733"/>
      <c r="GDJ37" s="733"/>
      <c r="GDK37" s="733"/>
      <c r="GDL37" s="733"/>
      <c r="GDM37" s="733"/>
      <c r="GDN37" s="733"/>
      <c r="GDO37" s="733"/>
      <c r="GDP37" s="733"/>
      <c r="GDQ37" s="733"/>
      <c r="GDR37" s="733"/>
      <c r="GDS37" s="733"/>
      <c r="GDT37" s="733"/>
      <c r="GDU37" s="733"/>
      <c r="GDV37" s="733"/>
      <c r="GDW37" s="733"/>
      <c r="GDX37" s="733"/>
      <c r="GDY37" s="733"/>
      <c r="GDZ37" s="733"/>
      <c r="GEA37" s="733"/>
      <c r="GEB37" s="733"/>
      <c r="GEC37" s="733"/>
      <c r="GED37" s="733"/>
      <c r="GEE37" s="733"/>
      <c r="GEF37" s="733"/>
      <c r="GEG37" s="733"/>
      <c r="GEH37" s="733"/>
      <c r="GEI37" s="733"/>
      <c r="GEJ37" s="733"/>
      <c r="GEK37" s="733"/>
      <c r="GEL37" s="733"/>
      <c r="GEM37" s="733"/>
      <c r="GEN37" s="733"/>
      <c r="GEO37" s="733"/>
      <c r="GEP37" s="733"/>
      <c r="GEQ37" s="733"/>
      <c r="GER37" s="733"/>
      <c r="GES37" s="733"/>
      <c r="GET37" s="733"/>
      <c r="GEU37" s="733"/>
      <c r="GEV37" s="733"/>
      <c r="GEW37" s="733"/>
      <c r="GEX37" s="733"/>
      <c r="GEY37" s="733"/>
      <c r="GEZ37" s="733"/>
      <c r="GFA37" s="733"/>
      <c r="GFB37" s="733"/>
      <c r="GFC37" s="733"/>
      <c r="GFD37" s="733"/>
      <c r="GFE37" s="733"/>
      <c r="GFF37" s="733"/>
      <c r="GFG37" s="733"/>
      <c r="GFH37" s="733"/>
      <c r="GFI37" s="733"/>
      <c r="GFJ37" s="733"/>
      <c r="GFK37" s="733"/>
      <c r="GFL37" s="733"/>
      <c r="GFM37" s="733"/>
      <c r="GFN37" s="733"/>
      <c r="GFO37" s="733"/>
      <c r="GFP37" s="733"/>
      <c r="GFQ37" s="733"/>
      <c r="GFR37" s="733"/>
      <c r="GFS37" s="733"/>
      <c r="GFT37" s="733"/>
      <c r="GFU37" s="733"/>
      <c r="GFV37" s="733"/>
      <c r="GFW37" s="733"/>
      <c r="GFX37" s="733"/>
      <c r="GFY37" s="733"/>
      <c r="GFZ37" s="733"/>
      <c r="GGA37" s="733"/>
      <c r="GGB37" s="733"/>
      <c r="GGC37" s="733"/>
      <c r="GGD37" s="733"/>
      <c r="GGE37" s="733"/>
      <c r="GGF37" s="733"/>
      <c r="GGG37" s="733"/>
      <c r="GGH37" s="733"/>
      <c r="GGI37" s="733"/>
      <c r="GGJ37" s="733"/>
      <c r="GGK37" s="733"/>
      <c r="GGL37" s="733"/>
      <c r="GGM37" s="733"/>
      <c r="GGN37" s="733"/>
      <c r="GGO37" s="733"/>
      <c r="GGP37" s="733"/>
      <c r="GGQ37" s="733"/>
      <c r="GGR37" s="733"/>
      <c r="GGS37" s="733"/>
      <c r="GGT37" s="733"/>
      <c r="GGU37" s="733"/>
      <c r="GGV37" s="733"/>
      <c r="GGW37" s="733"/>
      <c r="GGX37" s="733"/>
      <c r="GGY37" s="733"/>
      <c r="GGZ37" s="733"/>
      <c r="GHA37" s="733"/>
      <c r="GHB37" s="733"/>
      <c r="GHC37" s="733"/>
      <c r="GHD37" s="733"/>
      <c r="GHE37" s="733"/>
      <c r="GHF37" s="733"/>
      <c r="GHG37" s="733"/>
      <c r="GHH37" s="733"/>
      <c r="GHI37" s="733"/>
      <c r="GHJ37" s="733"/>
      <c r="GHK37" s="733"/>
      <c r="GHL37" s="733"/>
      <c r="GHM37" s="733"/>
      <c r="GHN37" s="733"/>
      <c r="GHO37" s="733"/>
      <c r="GHP37" s="733"/>
      <c r="GHQ37" s="733"/>
      <c r="GHR37" s="733"/>
      <c r="GHS37" s="733"/>
      <c r="GHT37" s="733"/>
      <c r="GHU37" s="733"/>
      <c r="GHV37" s="733"/>
      <c r="GHW37" s="733"/>
      <c r="GHX37" s="733"/>
      <c r="GHY37" s="733"/>
      <c r="GHZ37" s="733"/>
      <c r="GIA37" s="733"/>
      <c r="GIB37" s="733"/>
      <c r="GIC37" s="733"/>
      <c r="GID37" s="733"/>
      <c r="GIE37" s="733"/>
      <c r="GIF37" s="733"/>
      <c r="GIG37" s="733"/>
      <c r="GIH37" s="733"/>
      <c r="GII37" s="733"/>
      <c r="GIJ37" s="733"/>
      <c r="GIK37" s="733"/>
      <c r="GIL37" s="733"/>
      <c r="GIM37" s="733"/>
      <c r="GIN37" s="733"/>
      <c r="GIO37" s="733"/>
      <c r="GIP37" s="733"/>
      <c r="GIQ37" s="733"/>
      <c r="GIR37" s="733"/>
      <c r="GIS37" s="733"/>
      <c r="GIT37" s="733"/>
      <c r="GIU37" s="733"/>
      <c r="GIV37" s="733"/>
      <c r="GIW37" s="733"/>
      <c r="GIX37" s="733"/>
      <c r="GIY37" s="733"/>
      <c r="GIZ37" s="733"/>
      <c r="GJA37" s="733"/>
      <c r="GJB37" s="733"/>
      <c r="GJC37" s="733"/>
      <c r="GJD37" s="733"/>
      <c r="GJE37" s="733"/>
      <c r="GJF37" s="733"/>
      <c r="GJG37" s="733"/>
      <c r="GJH37" s="733"/>
      <c r="GJI37" s="733"/>
      <c r="GJJ37" s="733"/>
      <c r="GJK37" s="733"/>
      <c r="GJL37" s="733"/>
      <c r="GJM37" s="733"/>
      <c r="GJN37" s="733"/>
      <c r="GJO37" s="733"/>
      <c r="GJP37" s="733"/>
      <c r="GJQ37" s="733"/>
      <c r="GJR37" s="733"/>
      <c r="GJS37" s="733"/>
      <c r="GJT37" s="733"/>
      <c r="GJU37" s="733"/>
      <c r="GJV37" s="733"/>
      <c r="GJW37" s="733"/>
      <c r="GJX37" s="733"/>
      <c r="GJY37" s="733"/>
      <c r="GJZ37" s="733"/>
      <c r="GKA37" s="733"/>
      <c r="GKB37" s="733"/>
      <c r="GKC37" s="733"/>
      <c r="GKD37" s="733"/>
      <c r="GKE37" s="733"/>
      <c r="GKF37" s="733"/>
      <c r="GKG37" s="733"/>
      <c r="GKH37" s="733"/>
      <c r="GKI37" s="733"/>
      <c r="GKJ37" s="733"/>
      <c r="GKK37" s="733"/>
      <c r="GKL37" s="733"/>
      <c r="GKM37" s="733"/>
      <c r="GKN37" s="733"/>
      <c r="GKO37" s="733"/>
      <c r="GKP37" s="733"/>
      <c r="GKQ37" s="733"/>
      <c r="GKR37" s="733"/>
      <c r="GKS37" s="733"/>
      <c r="GKT37" s="733"/>
      <c r="GKU37" s="733"/>
      <c r="GKV37" s="733"/>
      <c r="GKW37" s="733"/>
      <c r="GKX37" s="733"/>
      <c r="GKY37" s="733"/>
      <c r="GKZ37" s="733"/>
      <c r="GLA37" s="733"/>
      <c r="GLB37" s="733"/>
      <c r="GLC37" s="733"/>
      <c r="GLD37" s="733"/>
      <c r="GLE37" s="733"/>
      <c r="GLF37" s="733"/>
      <c r="GLG37" s="733"/>
      <c r="GLH37" s="733"/>
      <c r="GLI37" s="733"/>
      <c r="GLJ37" s="733"/>
      <c r="GLK37" s="733"/>
      <c r="GLL37" s="733"/>
      <c r="GLM37" s="733"/>
      <c r="GLN37" s="733"/>
      <c r="GLO37" s="733"/>
      <c r="GLP37" s="733"/>
      <c r="GLQ37" s="733"/>
      <c r="GLR37" s="733"/>
      <c r="GLS37" s="733"/>
      <c r="GLT37" s="733"/>
      <c r="GLU37" s="733"/>
      <c r="GLV37" s="733"/>
      <c r="GLW37" s="733"/>
      <c r="GLX37" s="733"/>
      <c r="GLY37" s="733"/>
      <c r="GLZ37" s="733"/>
      <c r="GMA37" s="733"/>
      <c r="GMB37" s="733"/>
      <c r="GMC37" s="733"/>
      <c r="GMD37" s="733"/>
      <c r="GME37" s="733"/>
      <c r="GMF37" s="733"/>
      <c r="GMG37" s="733"/>
      <c r="GMH37" s="733"/>
      <c r="GMI37" s="733"/>
      <c r="GMJ37" s="733"/>
      <c r="GMK37" s="733"/>
      <c r="GML37" s="733"/>
      <c r="GMM37" s="733"/>
      <c r="GMN37" s="733"/>
      <c r="GMO37" s="733"/>
      <c r="GMP37" s="733"/>
      <c r="GMQ37" s="733"/>
      <c r="GMR37" s="733"/>
      <c r="GMS37" s="733"/>
      <c r="GMT37" s="733"/>
      <c r="GMU37" s="733"/>
      <c r="GMV37" s="733"/>
      <c r="GMW37" s="733"/>
      <c r="GMX37" s="733"/>
      <c r="GMY37" s="733"/>
      <c r="GMZ37" s="733"/>
      <c r="GNA37" s="733"/>
      <c r="GNB37" s="733"/>
      <c r="GNC37" s="733"/>
      <c r="GND37" s="733"/>
      <c r="GNE37" s="733"/>
      <c r="GNF37" s="733"/>
      <c r="GNG37" s="733"/>
      <c r="GNH37" s="733"/>
      <c r="GNI37" s="733"/>
      <c r="GNJ37" s="733"/>
      <c r="GNK37" s="733"/>
      <c r="GNL37" s="733"/>
      <c r="GNM37" s="733"/>
      <c r="GNN37" s="733"/>
      <c r="GNO37" s="733"/>
      <c r="GNP37" s="733"/>
      <c r="GNQ37" s="733"/>
      <c r="GNR37" s="733"/>
      <c r="GNS37" s="733"/>
      <c r="GNT37" s="733"/>
      <c r="GNU37" s="733"/>
      <c r="GNV37" s="733"/>
      <c r="GNW37" s="733"/>
      <c r="GNX37" s="733"/>
      <c r="GNY37" s="733"/>
      <c r="GNZ37" s="733"/>
      <c r="GOA37" s="733"/>
      <c r="GOB37" s="733"/>
      <c r="GOC37" s="733"/>
      <c r="GOD37" s="733"/>
      <c r="GOE37" s="733"/>
      <c r="GOF37" s="733"/>
      <c r="GOG37" s="733"/>
      <c r="GOH37" s="733"/>
      <c r="GOI37" s="733"/>
      <c r="GOJ37" s="733"/>
      <c r="GOK37" s="733"/>
      <c r="GOL37" s="733"/>
      <c r="GOM37" s="733"/>
      <c r="GON37" s="733"/>
      <c r="GOO37" s="733"/>
      <c r="GOP37" s="733"/>
      <c r="GOQ37" s="733"/>
      <c r="GOR37" s="733"/>
      <c r="GOS37" s="733"/>
      <c r="GOT37" s="733"/>
      <c r="GOU37" s="733"/>
      <c r="GOV37" s="733"/>
      <c r="GOW37" s="733"/>
      <c r="GOX37" s="733"/>
      <c r="GOY37" s="733"/>
      <c r="GOZ37" s="733"/>
      <c r="GPA37" s="733"/>
      <c r="GPB37" s="733"/>
      <c r="GPC37" s="733"/>
      <c r="GPD37" s="733"/>
      <c r="GPE37" s="733"/>
      <c r="GPF37" s="733"/>
      <c r="GPG37" s="733"/>
      <c r="GPH37" s="733"/>
      <c r="GPI37" s="733"/>
      <c r="GPJ37" s="733"/>
      <c r="GPK37" s="733"/>
      <c r="GPL37" s="733"/>
      <c r="GPM37" s="733"/>
      <c r="GPN37" s="733"/>
      <c r="GPO37" s="733"/>
      <c r="GPP37" s="733"/>
      <c r="GPQ37" s="733"/>
      <c r="GPR37" s="733"/>
      <c r="GPS37" s="733"/>
      <c r="GPT37" s="733"/>
      <c r="GPU37" s="733"/>
      <c r="GPV37" s="733"/>
      <c r="GPW37" s="733"/>
      <c r="GPX37" s="733"/>
      <c r="GPY37" s="733"/>
      <c r="GPZ37" s="733"/>
      <c r="GQA37" s="733"/>
      <c r="GQB37" s="733"/>
      <c r="GQC37" s="733"/>
      <c r="GQD37" s="733"/>
      <c r="GQE37" s="733"/>
      <c r="GQF37" s="733"/>
      <c r="GQG37" s="733"/>
      <c r="GQH37" s="733"/>
      <c r="GQI37" s="733"/>
      <c r="GQJ37" s="733"/>
      <c r="GQK37" s="733"/>
      <c r="GQL37" s="733"/>
      <c r="GQM37" s="733"/>
      <c r="GQN37" s="733"/>
      <c r="GQO37" s="733"/>
      <c r="GQP37" s="733"/>
      <c r="GQQ37" s="733"/>
      <c r="GQR37" s="733"/>
      <c r="GQS37" s="733"/>
      <c r="GQT37" s="733"/>
      <c r="GQU37" s="733"/>
      <c r="GQV37" s="733"/>
      <c r="GQW37" s="733"/>
      <c r="GQX37" s="733"/>
      <c r="GQY37" s="733"/>
      <c r="GQZ37" s="733"/>
      <c r="GRA37" s="733"/>
      <c r="GRB37" s="733"/>
      <c r="GRC37" s="733"/>
      <c r="GRD37" s="733"/>
      <c r="GRE37" s="733"/>
      <c r="GRF37" s="733"/>
      <c r="GRG37" s="733"/>
      <c r="GRH37" s="733"/>
      <c r="GRI37" s="733"/>
      <c r="GRJ37" s="733"/>
      <c r="GRK37" s="733"/>
      <c r="GRL37" s="733"/>
      <c r="GRM37" s="733"/>
      <c r="GRN37" s="733"/>
      <c r="GRO37" s="733"/>
      <c r="GRP37" s="733"/>
      <c r="GRQ37" s="733"/>
      <c r="GRR37" s="733"/>
      <c r="GRS37" s="733"/>
      <c r="GRT37" s="733"/>
      <c r="GRU37" s="733"/>
      <c r="GRV37" s="733"/>
      <c r="GRW37" s="733"/>
      <c r="GRX37" s="733"/>
      <c r="GRY37" s="733"/>
      <c r="GRZ37" s="733"/>
      <c r="GSA37" s="733"/>
      <c r="GSB37" s="733"/>
      <c r="GSC37" s="733"/>
      <c r="GSD37" s="733"/>
      <c r="GSE37" s="733"/>
      <c r="GSF37" s="733"/>
      <c r="GSG37" s="733"/>
      <c r="GSH37" s="733"/>
      <c r="GSI37" s="733"/>
      <c r="GSJ37" s="733"/>
      <c r="GSK37" s="733"/>
      <c r="GSL37" s="733"/>
      <c r="GSM37" s="733"/>
      <c r="GSN37" s="733"/>
      <c r="GSO37" s="733"/>
      <c r="GSP37" s="733"/>
      <c r="GSQ37" s="733"/>
      <c r="GSR37" s="733"/>
      <c r="GSS37" s="733"/>
      <c r="GST37" s="733"/>
      <c r="GSU37" s="733"/>
      <c r="GSV37" s="733"/>
      <c r="GSW37" s="733"/>
      <c r="GSX37" s="733"/>
      <c r="GSY37" s="733"/>
      <c r="GSZ37" s="733"/>
      <c r="GTA37" s="733"/>
      <c r="GTB37" s="733"/>
      <c r="GTC37" s="733"/>
      <c r="GTD37" s="733"/>
      <c r="GTE37" s="733"/>
      <c r="GTF37" s="733"/>
      <c r="GTG37" s="733"/>
      <c r="GTH37" s="733"/>
      <c r="GTI37" s="733"/>
      <c r="GTJ37" s="733"/>
      <c r="GTK37" s="733"/>
      <c r="GTL37" s="733"/>
      <c r="GTM37" s="733"/>
      <c r="GTN37" s="733"/>
      <c r="GTO37" s="733"/>
      <c r="GTP37" s="733"/>
      <c r="GTQ37" s="733"/>
      <c r="GTR37" s="733"/>
      <c r="GTS37" s="733"/>
      <c r="GTT37" s="733"/>
      <c r="GTU37" s="733"/>
      <c r="GTV37" s="733"/>
      <c r="GTW37" s="733"/>
      <c r="GTX37" s="733"/>
      <c r="GTY37" s="733"/>
      <c r="GTZ37" s="733"/>
      <c r="GUA37" s="733"/>
      <c r="GUB37" s="733"/>
      <c r="GUC37" s="733"/>
      <c r="GUD37" s="733"/>
      <c r="GUE37" s="733"/>
      <c r="GUF37" s="733"/>
      <c r="GUG37" s="733"/>
      <c r="GUH37" s="733"/>
      <c r="GUI37" s="733"/>
      <c r="GUJ37" s="733"/>
      <c r="GUK37" s="733"/>
      <c r="GUL37" s="733"/>
      <c r="GUM37" s="733"/>
      <c r="GUN37" s="733"/>
      <c r="GUO37" s="733"/>
      <c r="GUP37" s="733"/>
      <c r="GUQ37" s="733"/>
      <c r="GUR37" s="733"/>
      <c r="GUS37" s="733"/>
      <c r="GUT37" s="733"/>
      <c r="GUU37" s="733"/>
      <c r="GUV37" s="733"/>
      <c r="GUW37" s="733"/>
      <c r="GUX37" s="733"/>
      <c r="GUY37" s="733"/>
      <c r="GUZ37" s="733"/>
      <c r="GVA37" s="733"/>
      <c r="GVB37" s="733"/>
      <c r="GVC37" s="733"/>
      <c r="GVD37" s="733"/>
      <c r="GVE37" s="733"/>
      <c r="GVF37" s="733"/>
      <c r="GVG37" s="733"/>
      <c r="GVH37" s="733"/>
      <c r="GVI37" s="733"/>
      <c r="GVJ37" s="733"/>
      <c r="GVK37" s="733"/>
      <c r="GVL37" s="733"/>
      <c r="GVM37" s="733"/>
      <c r="GVN37" s="733"/>
      <c r="GVO37" s="733"/>
      <c r="GVP37" s="733"/>
      <c r="GVQ37" s="733"/>
      <c r="GVR37" s="733"/>
      <c r="GVS37" s="733"/>
      <c r="GVT37" s="733"/>
      <c r="GVU37" s="733"/>
      <c r="GVV37" s="733"/>
      <c r="GVW37" s="733"/>
      <c r="GVX37" s="733"/>
      <c r="GVY37" s="733"/>
      <c r="GVZ37" s="733"/>
      <c r="GWA37" s="733"/>
      <c r="GWB37" s="733"/>
      <c r="GWC37" s="733"/>
      <c r="GWD37" s="733"/>
      <c r="GWE37" s="733"/>
      <c r="GWF37" s="733"/>
      <c r="GWG37" s="733"/>
      <c r="GWH37" s="733"/>
      <c r="GWI37" s="733"/>
      <c r="GWJ37" s="733"/>
      <c r="GWK37" s="733"/>
      <c r="GWL37" s="733"/>
      <c r="GWM37" s="733"/>
      <c r="GWN37" s="733"/>
      <c r="GWO37" s="733"/>
      <c r="GWP37" s="733"/>
      <c r="GWQ37" s="733"/>
      <c r="GWR37" s="733"/>
      <c r="GWS37" s="733"/>
      <c r="GWT37" s="733"/>
      <c r="GWU37" s="733"/>
      <c r="GWV37" s="733"/>
      <c r="GWW37" s="733"/>
      <c r="GWX37" s="733"/>
      <c r="GWY37" s="733"/>
      <c r="GWZ37" s="733"/>
      <c r="GXA37" s="733"/>
      <c r="GXB37" s="733"/>
      <c r="GXC37" s="733"/>
      <c r="GXD37" s="733"/>
      <c r="GXE37" s="733"/>
      <c r="GXF37" s="733"/>
      <c r="GXG37" s="733"/>
      <c r="GXH37" s="733"/>
      <c r="GXI37" s="733"/>
      <c r="GXJ37" s="733"/>
      <c r="GXK37" s="733"/>
      <c r="GXL37" s="733"/>
      <c r="GXM37" s="733"/>
      <c r="GXN37" s="733"/>
      <c r="GXO37" s="733"/>
      <c r="GXP37" s="733"/>
      <c r="GXQ37" s="733"/>
      <c r="GXR37" s="733"/>
      <c r="GXS37" s="733"/>
      <c r="GXT37" s="733"/>
      <c r="GXU37" s="733"/>
      <c r="GXV37" s="733"/>
      <c r="GXW37" s="733"/>
      <c r="GXX37" s="733"/>
      <c r="GXY37" s="733"/>
      <c r="GXZ37" s="733"/>
      <c r="GYA37" s="733"/>
      <c r="GYB37" s="733"/>
      <c r="GYC37" s="733"/>
      <c r="GYD37" s="733"/>
      <c r="GYE37" s="733"/>
      <c r="GYF37" s="733"/>
      <c r="GYG37" s="733"/>
      <c r="GYH37" s="733"/>
      <c r="GYI37" s="733"/>
      <c r="GYJ37" s="733"/>
      <c r="GYK37" s="733"/>
      <c r="GYL37" s="733"/>
      <c r="GYM37" s="733"/>
      <c r="GYN37" s="733"/>
      <c r="GYO37" s="733"/>
      <c r="GYP37" s="733"/>
      <c r="GYQ37" s="733"/>
      <c r="GYR37" s="733"/>
      <c r="GYS37" s="733"/>
      <c r="GYT37" s="733"/>
      <c r="GYU37" s="733"/>
      <c r="GYV37" s="733"/>
      <c r="GYW37" s="733"/>
      <c r="GYX37" s="733"/>
      <c r="GYY37" s="733"/>
      <c r="GYZ37" s="733"/>
      <c r="GZA37" s="733"/>
      <c r="GZB37" s="733"/>
      <c r="GZC37" s="733"/>
      <c r="GZD37" s="733"/>
      <c r="GZE37" s="733"/>
      <c r="GZF37" s="733"/>
      <c r="GZG37" s="733"/>
      <c r="GZH37" s="733"/>
      <c r="GZI37" s="733"/>
      <c r="GZJ37" s="733"/>
      <c r="GZK37" s="733"/>
      <c r="GZL37" s="733"/>
      <c r="GZM37" s="733"/>
      <c r="GZN37" s="733"/>
      <c r="GZO37" s="733"/>
      <c r="GZP37" s="733"/>
      <c r="GZQ37" s="733"/>
      <c r="GZR37" s="733"/>
      <c r="GZS37" s="733"/>
      <c r="GZT37" s="733"/>
      <c r="GZU37" s="733"/>
      <c r="GZV37" s="733"/>
      <c r="GZW37" s="733"/>
      <c r="GZX37" s="733"/>
      <c r="GZY37" s="733"/>
      <c r="GZZ37" s="733"/>
      <c r="HAA37" s="733"/>
      <c r="HAB37" s="733"/>
      <c r="HAC37" s="733"/>
      <c r="HAD37" s="733"/>
      <c r="HAE37" s="733"/>
      <c r="HAF37" s="733"/>
      <c r="HAG37" s="733"/>
      <c r="HAH37" s="733"/>
      <c r="HAI37" s="733"/>
      <c r="HAJ37" s="733"/>
      <c r="HAK37" s="733"/>
      <c r="HAL37" s="733"/>
      <c r="HAM37" s="733"/>
      <c r="HAN37" s="733"/>
      <c r="HAO37" s="733"/>
      <c r="HAP37" s="733"/>
      <c r="HAQ37" s="733"/>
      <c r="HAR37" s="733"/>
      <c r="HAS37" s="733"/>
      <c r="HAT37" s="733"/>
      <c r="HAU37" s="733"/>
      <c r="HAV37" s="733"/>
      <c r="HAW37" s="733"/>
      <c r="HAX37" s="733"/>
      <c r="HAY37" s="733"/>
      <c r="HAZ37" s="733"/>
      <c r="HBA37" s="733"/>
      <c r="HBB37" s="733"/>
      <c r="HBC37" s="733"/>
      <c r="HBD37" s="733"/>
      <c r="HBE37" s="733"/>
      <c r="HBF37" s="733"/>
      <c r="HBG37" s="733"/>
      <c r="HBH37" s="733"/>
      <c r="HBI37" s="733"/>
      <c r="HBJ37" s="733"/>
      <c r="HBK37" s="733"/>
      <c r="HBL37" s="733"/>
      <c r="HBM37" s="733"/>
      <c r="HBN37" s="733"/>
      <c r="HBO37" s="733"/>
      <c r="HBP37" s="733"/>
      <c r="HBQ37" s="733"/>
      <c r="HBR37" s="733"/>
      <c r="HBS37" s="733"/>
      <c r="HBT37" s="733"/>
      <c r="HBU37" s="733"/>
      <c r="HBV37" s="733"/>
      <c r="HBW37" s="733"/>
      <c r="HBX37" s="733"/>
      <c r="HBY37" s="733"/>
      <c r="HBZ37" s="733"/>
      <c r="HCA37" s="733"/>
      <c r="HCB37" s="733"/>
      <c r="HCC37" s="733"/>
      <c r="HCD37" s="733"/>
      <c r="HCE37" s="733"/>
      <c r="HCF37" s="733"/>
      <c r="HCG37" s="733"/>
      <c r="HCH37" s="733"/>
      <c r="HCI37" s="733"/>
      <c r="HCJ37" s="733"/>
      <c r="HCK37" s="733"/>
      <c r="HCL37" s="733"/>
      <c r="HCM37" s="733"/>
      <c r="HCN37" s="733"/>
      <c r="HCO37" s="733"/>
      <c r="HCP37" s="733"/>
      <c r="HCQ37" s="733"/>
      <c r="HCR37" s="733"/>
      <c r="HCS37" s="733"/>
      <c r="HCT37" s="733"/>
      <c r="HCU37" s="733"/>
      <c r="HCV37" s="733"/>
      <c r="HCW37" s="733"/>
      <c r="HCX37" s="733"/>
      <c r="HCY37" s="733"/>
      <c r="HCZ37" s="733"/>
      <c r="HDA37" s="733"/>
      <c r="HDB37" s="733"/>
      <c r="HDC37" s="733"/>
      <c r="HDD37" s="733"/>
      <c r="HDE37" s="733"/>
      <c r="HDF37" s="733"/>
      <c r="HDG37" s="733"/>
      <c r="HDH37" s="733"/>
      <c r="HDI37" s="733"/>
      <c r="HDJ37" s="733"/>
      <c r="HDK37" s="733"/>
      <c r="HDL37" s="733"/>
      <c r="HDM37" s="733"/>
      <c r="HDN37" s="733"/>
      <c r="HDO37" s="733"/>
      <c r="HDP37" s="733"/>
      <c r="HDQ37" s="733"/>
      <c r="HDR37" s="733"/>
      <c r="HDS37" s="733"/>
      <c r="HDT37" s="733"/>
      <c r="HDU37" s="733"/>
      <c r="HDV37" s="733"/>
      <c r="HDW37" s="733"/>
      <c r="HDX37" s="733"/>
      <c r="HDY37" s="733"/>
      <c r="HDZ37" s="733"/>
      <c r="HEA37" s="733"/>
      <c r="HEB37" s="733"/>
      <c r="HEC37" s="733"/>
      <c r="HED37" s="733"/>
      <c r="HEE37" s="733"/>
      <c r="HEF37" s="733"/>
      <c r="HEG37" s="733"/>
      <c r="HEH37" s="733"/>
      <c r="HEI37" s="733"/>
      <c r="HEJ37" s="733"/>
      <c r="HEK37" s="733"/>
      <c r="HEL37" s="733"/>
      <c r="HEM37" s="733"/>
      <c r="HEN37" s="733"/>
      <c r="HEO37" s="733"/>
      <c r="HEP37" s="733"/>
      <c r="HEQ37" s="733"/>
      <c r="HER37" s="733"/>
      <c r="HES37" s="733"/>
      <c r="HET37" s="733"/>
      <c r="HEU37" s="733"/>
      <c r="HEV37" s="733"/>
      <c r="HEW37" s="733"/>
      <c r="HEX37" s="733"/>
      <c r="HEY37" s="733"/>
      <c r="HEZ37" s="733"/>
      <c r="HFA37" s="733"/>
      <c r="HFB37" s="733"/>
      <c r="HFC37" s="733"/>
      <c r="HFD37" s="733"/>
      <c r="HFE37" s="733"/>
      <c r="HFF37" s="733"/>
      <c r="HFG37" s="733"/>
      <c r="HFH37" s="733"/>
      <c r="HFI37" s="733"/>
      <c r="HFJ37" s="733"/>
      <c r="HFK37" s="733"/>
      <c r="HFL37" s="733"/>
      <c r="HFM37" s="733"/>
      <c r="HFN37" s="733"/>
      <c r="HFO37" s="733"/>
      <c r="HFP37" s="733"/>
      <c r="HFQ37" s="733"/>
      <c r="HFR37" s="733"/>
      <c r="HFS37" s="733"/>
      <c r="HFT37" s="733"/>
      <c r="HFU37" s="733"/>
      <c r="HFV37" s="733"/>
      <c r="HFW37" s="733"/>
      <c r="HFX37" s="733"/>
      <c r="HFY37" s="733"/>
      <c r="HFZ37" s="733"/>
      <c r="HGA37" s="733"/>
      <c r="HGB37" s="733"/>
      <c r="HGC37" s="733"/>
      <c r="HGD37" s="733"/>
      <c r="HGE37" s="733"/>
      <c r="HGF37" s="733"/>
      <c r="HGG37" s="733"/>
      <c r="HGH37" s="733"/>
      <c r="HGI37" s="733"/>
      <c r="HGJ37" s="733"/>
      <c r="HGK37" s="733"/>
      <c r="HGL37" s="733"/>
      <c r="HGM37" s="733"/>
      <c r="HGN37" s="733"/>
      <c r="HGO37" s="733"/>
      <c r="HGP37" s="733"/>
      <c r="HGQ37" s="733"/>
      <c r="HGR37" s="733"/>
      <c r="HGS37" s="733"/>
      <c r="HGT37" s="733"/>
      <c r="HGU37" s="733"/>
      <c r="HGV37" s="733"/>
      <c r="HGW37" s="733"/>
      <c r="HGX37" s="733"/>
      <c r="HGY37" s="733"/>
      <c r="HGZ37" s="733"/>
      <c r="HHA37" s="733"/>
      <c r="HHB37" s="733"/>
      <c r="HHC37" s="733"/>
      <c r="HHD37" s="733"/>
      <c r="HHE37" s="733"/>
      <c r="HHF37" s="733"/>
      <c r="HHG37" s="733"/>
      <c r="HHH37" s="733"/>
      <c r="HHI37" s="733"/>
      <c r="HHJ37" s="733"/>
      <c r="HHK37" s="733"/>
      <c r="HHL37" s="733"/>
      <c r="HHM37" s="733"/>
      <c r="HHN37" s="733"/>
      <c r="HHO37" s="733"/>
      <c r="HHP37" s="733"/>
      <c r="HHQ37" s="733"/>
      <c r="HHR37" s="733"/>
      <c r="HHS37" s="733"/>
      <c r="HHT37" s="733"/>
      <c r="HHU37" s="733"/>
      <c r="HHV37" s="733"/>
      <c r="HHW37" s="733"/>
      <c r="HHX37" s="733"/>
      <c r="HHY37" s="733"/>
      <c r="HHZ37" s="733"/>
      <c r="HIA37" s="733"/>
      <c r="HIB37" s="733"/>
      <c r="HIC37" s="733"/>
      <c r="HID37" s="733"/>
      <c r="HIE37" s="733"/>
      <c r="HIF37" s="733"/>
      <c r="HIG37" s="733"/>
      <c r="HIH37" s="733"/>
      <c r="HII37" s="733"/>
      <c r="HIJ37" s="733"/>
      <c r="HIK37" s="733"/>
      <c r="HIL37" s="733"/>
      <c r="HIM37" s="733"/>
      <c r="HIN37" s="733"/>
      <c r="HIO37" s="733"/>
      <c r="HIP37" s="733"/>
      <c r="HIQ37" s="733"/>
      <c r="HIR37" s="733"/>
      <c r="HIS37" s="733"/>
      <c r="HIT37" s="733"/>
      <c r="HIU37" s="733"/>
      <c r="HIV37" s="733"/>
      <c r="HIW37" s="733"/>
      <c r="HIX37" s="733"/>
      <c r="HIY37" s="733"/>
      <c r="HIZ37" s="733"/>
      <c r="HJA37" s="733"/>
      <c r="HJB37" s="733"/>
      <c r="HJC37" s="733"/>
      <c r="HJD37" s="733"/>
      <c r="HJE37" s="733"/>
      <c r="HJF37" s="733"/>
      <c r="HJG37" s="733"/>
      <c r="HJH37" s="733"/>
      <c r="HJI37" s="733"/>
      <c r="HJJ37" s="733"/>
      <c r="HJK37" s="733"/>
      <c r="HJL37" s="733"/>
      <c r="HJM37" s="733"/>
      <c r="HJN37" s="733"/>
      <c r="HJO37" s="733"/>
      <c r="HJP37" s="733"/>
      <c r="HJQ37" s="733"/>
      <c r="HJR37" s="733"/>
      <c r="HJS37" s="733"/>
      <c r="HJT37" s="733"/>
      <c r="HJU37" s="733"/>
      <c r="HJV37" s="733"/>
      <c r="HJW37" s="733"/>
      <c r="HJX37" s="733"/>
      <c r="HJY37" s="733"/>
      <c r="HJZ37" s="733"/>
      <c r="HKA37" s="733"/>
      <c r="HKB37" s="733"/>
      <c r="HKC37" s="733"/>
      <c r="HKD37" s="733"/>
      <c r="HKE37" s="733"/>
      <c r="HKF37" s="733"/>
      <c r="HKG37" s="733"/>
      <c r="HKH37" s="733"/>
      <c r="HKI37" s="733"/>
      <c r="HKJ37" s="733"/>
      <c r="HKK37" s="733"/>
      <c r="HKL37" s="733"/>
      <c r="HKM37" s="733"/>
      <c r="HKN37" s="733"/>
      <c r="HKO37" s="733"/>
      <c r="HKP37" s="733"/>
      <c r="HKQ37" s="733"/>
      <c r="HKR37" s="733"/>
      <c r="HKS37" s="733"/>
      <c r="HKT37" s="733"/>
      <c r="HKU37" s="733"/>
      <c r="HKV37" s="733"/>
      <c r="HKW37" s="733"/>
      <c r="HKX37" s="733"/>
      <c r="HKY37" s="733"/>
      <c r="HKZ37" s="733"/>
      <c r="HLA37" s="733"/>
      <c r="HLB37" s="733"/>
      <c r="HLC37" s="733"/>
      <c r="HLD37" s="733"/>
      <c r="HLE37" s="733"/>
      <c r="HLF37" s="733"/>
      <c r="HLG37" s="733"/>
      <c r="HLH37" s="733"/>
      <c r="HLI37" s="733"/>
      <c r="HLJ37" s="733"/>
      <c r="HLK37" s="733"/>
      <c r="HLL37" s="733"/>
      <c r="HLM37" s="733"/>
      <c r="HLN37" s="733"/>
      <c r="HLO37" s="733"/>
      <c r="HLP37" s="733"/>
      <c r="HLQ37" s="733"/>
      <c r="HLR37" s="733"/>
      <c r="HLS37" s="733"/>
      <c r="HLT37" s="733"/>
      <c r="HLU37" s="733"/>
      <c r="HLV37" s="733"/>
      <c r="HLW37" s="733"/>
      <c r="HLX37" s="733"/>
      <c r="HLY37" s="733"/>
      <c r="HLZ37" s="733"/>
      <c r="HMA37" s="733"/>
      <c r="HMB37" s="733"/>
      <c r="HMC37" s="733"/>
      <c r="HMD37" s="733"/>
      <c r="HME37" s="733"/>
      <c r="HMF37" s="733"/>
      <c r="HMG37" s="733"/>
      <c r="HMH37" s="733"/>
      <c r="HMI37" s="733"/>
      <c r="HMJ37" s="733"/>
      <c r="HMK37" s="733"/>
      <c r="HML37" s="733"/>
      <c r="HMM37" s="733"/>
      <c r="HMN37" s="733"/>
      <c r="HMO37" s="733"/>
      <c r="HMP37" s="733"/>
      <c r="HMQ37" s="733"/>
      <c r="HMR37" s="733"/>
      <c r="HMS37" s="733"/>
      <c r="HMT37" s="733"/>
      <c r="HMU37" s="733"/>
      <c r="HMV37" s="733"/>
      <c r="HMW37" s="733"/>
      <c r="HMX37" s="733"/>
      <c r="HMY37" s="733"/>
      <c r="HMZ37" s="733"/>
      <c r="HNA37" s="733"/>
      <c r="HNB37" s="733"/>
      <c r="HNC37" s="733"/>
      <c r="HND37" s="733"/>
      <c r="HNE37" s="733"/>
      <c r="HNF37" s="733"/>
      <c r="HNG37" s="733"/>
      <c r="HNH37" s="733"/>
      <c r="HNI37" s="733"/>
      <c r="HNJ37" s="733"/>
      <c r="HNK37" s="733"/>
      <c r="HNL37" s="733"/>
      <c r="HNM37" s="733"/>
      <c r="HNN37" s="733"/>
      <c r="HNO37" s="733"/>
      <c r="HNP37" s="733"/>
      <c r="HNQ37" s="733"/>
      <c r="HNR37" s="733"/>
      <c r="HNS37" s="733"/>
      <c r="HNT37" s="733"/>
      <c r="HNU37" s="733"/>
      <c r="HNV37" s="733"/>
      <c r="HNW37" s="733"/>
      <c r="HNX37" s="733"/>
      <c r="HNY37" s="733"/>
      <c r="HNZ37" s="733"/>
      <c r="HOA37" s="733"/>
      <c r="HOB37" s="733"/>
      <c r="HOC37" s="733"/>
      <c r="HOD37" s="733"/>
      <c r="HOE37" s="733"/>
      <c r="HOF37" s="733"/>
      <c r="HOG37" s="733"/>
      <c r="HOH37" s="733"/>
      <c r="HOI37" s="733"/>
      <c r="HOJ37" s="733"/>
      <c r="HOK37" s="733"/>
      <c r="HOL37" s="733"/>
      <c r="HOM37" s="733"/>
      <c r="HON37" s="733"/>
      <c r="HOO37" s="733"/>
      <c r="HOP37" s="733"/>
      <c r="HOQ37" s="733"/>
      <c r="HOR37" s="733"/>
      <c r="HOS37" s="733"/>
      <c r="HOT37" s="733"/>
      <c r="HOU37" s="733"/>
      <c r="HOV37" s="733"/>
      <c r="HOW37" s="733"/>
      <c r="HOX37" s="733"/>
      <c r="HOY37" s="733"/>
      <c r="HOZ37" s="733"/>
      <c r="HPA37" s="733"/>
      <c r="HPB37" s="733"/>
      <c r="HPC37" s="733"/>
      <c r="HPD37" s="733"/>
      <c r="HPE37" s="733"/>
      <c r="HPF37" s="733"/>
      <c r="HPG37" s="733"/>
      <c r="HPH37" s="733"/>
      <c r="HPI37" s="733"/>
      <c r="HPJ37" s="733"/>
      <c r="HPK37" s="733"/>
      <c r="HPL37" s="733"/>
      <c r="HPM37" s="733"/>
      <c r="HPN37" s="733"/>
      <c r="HPO37" s="733"/>
      <c r="HPP37" s="733"/>
      <c r="HPQ37" s="733"/>
      <c r="HPR37" s="733"/>
      <c r="HPS37" s="733"/>
      <c r="HPT37" s="733"/>
      <c r="HPU37" s="733"/>
      <c r="HPV37" s="733"/>
      <c r="HPW37" s="733"/>
      <c r="HPX37" s="733"/>
      <c r="HPY37" s="733"/>
      <c r="HPZ37" s="733"/>
      <c r="HQA37" s="733"/>
      <c r="HQB37" s="733"/>
      <c r="HQC37" s="733"/>
      <c r="HQD37" s="733"/>
      <c r="HQE37" s="733"/>
      <c r="HQF37" s="733"/>
      <c r="HQG37" s="733"/>
      <c r="HQH37" s="733"/>
      <c r="HQI37" s="733"/>
      <c r="HQJ37" s="733"/>
      <c r="HQK37" s="733"/>
      <c r="HQL37" s="733"/>
      <c r="HQM37" s="733"/>
      <c r="HQN37" s="733"/>
      <c r="HQO37" s="733"/>
      <c r="HQP37" s="733"/>
      <c r="HQQ37" s="733"/>
      <c r="HQR37" s="733"/>
      <c r="HQS37" s="733"/>
      <c r="HQT37" s="733"/>
      <c r="HQU37" s="733"/>
      <c r="HQV37" s="733"/>
      <c r="HQW37" s="733"/>
      <c r="HQX37" s="733"/>
      <c r="HQY37" s="733"/>
      <c r="HQZ37" s="733"/>
      <c r="HRA37" s="733"/>
      <c r="HRB37" s="733"/>
      <c r="HRC37" s="733"/>
      <c r="HRD37" s="733"/>
      <c r="HRE37" s="733"/>
      <c r="HRF37" s="733"/>
      <c r="HRG37" s="733"/>
      <c r="HRH37" s="733"/>
      <c r="HRI37" s="733"/>
      <c r="HRJ37" s="733"/>
      <c r="HRK37" s="733"/>
      <c r="HRL37" s="733"/>
      <c r="HRM37" s="733"/>
      <c r="HRN37" s="733"/>
      <c r="HRO37" s="733"/>
      <c r="HRP37" s="733"/>
      <c r="HRQ37" s="733"/>
      <c r="HRR37" s="733"/>
      <c r="HRS37" s="733"/>
      <c r="HRT37" s="733"/>
      <c r="HRU37" s="733"/>
      <c r="HRV37" s="733"/>
      <c r="HRW37" s="733"/>
      <c r="HRX37" s="733"/>
      <c r="HRY37" s="733"/>
      <c r="HRZ37" s="733"/>
      <c r="HSA37" s="733"/>
      <c r="HSB37" s="733"/>
      <c r="HSC37" s="733"/>
      <c r="HSD37" s="733"/>
      <c r="HSE37" s="733"/>
      <c r="HSF37" s="733"/>
      <c r="HSG37" s="733"/>
      <c r="HSH37" s="733"/>
      <c r="HSI37" s="733"/>
      <c r="HSJ37" s="733"/>
      <c r="HSK37" s="733"/>
      <c r="HSL37" s="733"/>
      <c r="HSM37" s="733"/>
      <c r="HSN37" s="733"/>
      <c r="HSO37" s="733"/>
      <c r="HSP37" s="733"/>
      <c r="HSQ37" s="733"/>
      <c r="HSR37" s="733"/>
      <c r="HSS37" s="733"/>
      <c r="HST37" s="733"/>
      <c r="HSU37" s="733"/>
      <c r="HSV37" s="733"/>
      <c r="HSW37" s="733"/>
      <c r="HSX37" s="733"/>
      <c r="HSY37" s="733"/>
      <c r="HSZ37" s="733"/>
      <c r="HTA37" s="733"/>
      <c r="HTB37" s="733"/>
      <c r="HTC37" s="733"/>
      <c r="HTD37" s="733"/>
      <c r="HTE37" s="733"/>
      <c r="HTF37" s="733"/>
      <c r="HTG37" s="733"/>
      <c r="HTH37" s="733"/>
      <c r="HTI37" s="733"/>
      <c r="HTJ37" s="733"/>
      <c r="HTK37" s="733"/>
      <c r="HTL37" s="733"/>
      <c r="HTM37" s="733"/>
      <c r="HTN37" s="733"/>
      <c r="HTO37" s="733"/>
      <c r="HTP37" s="733"/>
      <c r="HTQ37" s="733"/>
      <c r="HTR37" s="733"/>
      <c r="HTS37" s="733"/>
      <c r="HTT37" s="733"/>
      <c r="HTU37" s="733"/>
      <c r="HTV37" s="733"/>
      <c r="HTW37" s="733"/>
      <c r="HTX37" s="733"/>
      <c r="HTY37" s="733"/>
      <c r="HTZ37" s="733"/>
      <c r="HUA37" s="733"/>
      <c r="HUB37" s="733"/>
      <c r="HUC37" s="733"/>
      <c r="HUD37" s="733"/>
      <c r="HUE37" s="733"/>
      <c r="HUF37" s="733"/>
      <c r="HUG37" s="733"/>
      <c r="HUH37" s="733"/>
      <c r="HUI37" s="733"/>
      <c r="HUJ37" s="733"/>
      <c r="HUK37" s="733"/>
      <c r="HUL37" s="733"/>
      <c r="HUM37" s="733"/>
      <c r="HUN37" s="733"/>
      <c r="HUO37" s="733"/>
      <c r="HUP37" s="733"/>
      <c r="HUQ37" s="733"/>
      <c r="HUR37" s="733"/>
      <c r="HUS37" s="733"/>
      <c r="HUT37" s="733"/>
      <c r="HUU37" s="733"/>
      <c r="HUV37" s="733"/>
      <c r="HUW37" s="733"/>
      <c r="HUX37" s="733"/>
      <c r="HUY37" s="733"/>
      <c r="HUZ37" s="733"/>
      <c r="HVA37" s="733"/>
      <c r="HVB37" s="733"/>
      <c r="HVC37" s="733"/>
      <c r="HVD37" s="733"/>
      <c r="HVE37" s="733"/>
      <c r="HVF37" s="733"/>
      <c r="HVG37" s="733"/>
      <c r="HVH37" s="733"/>
      <c r="HVI37" s="733"/>
      <c r="HVJ37" s="733"/>
      <c r="HVK37" s="733"/>
      <c r="HVL37" s="733"/>
      <c r="HVM37" s="733"/>
      <c r="HVN37" s="733"/>
      <c r="HVO37" s="733"/>
      <c r="HVP37" s="733"/>
      <c r="HVQ37" s="733"/>
      <c r="HVR37" s="733"/>
      <c r="HVS37" s="733"/>
      <c r="HVT37" s="733"/>
      <c r="HVU37" s="733"/>
      <c r="HVV37" s="733"/>
      <c r="HVW37" s="733"/>
      <c r="HVX37" s="733"/>
      <c r="HVY37" s="733"/>
      <c r="HVZ37" s="733"/>
      <c r="HWA37" s="733"/>
      <c r="HWB37" s="733"/>
      <c r="HWC37" s="733"/>
      <c r="HWD37" s="733"/>
      <c r="HWE37" s="733"/>
      <c r="HWF37" s="733"/>
      <c r="HWG37" s="733"/>
      <c r="HWH37" s="733"/>
      <c r="HWI37" s="733"/>
      <c r="HWJ37" s="733"/>
      <c r="HWK37" s="733"/>
      <c r="HWL37" s="733"/>
      <c r="HWM37" s="733"/>
      <c r="HWN37" s="733"/>
      <c r="HWO37" s="733"/>
      <c r="HWP37" s="733"/>
      <c r="HWQ37" s="733"/>
      <c r="HWR37" s="733"/>
      <c r="HWS37" s="733"/>
      <c r="HWT37" s="733"/>
      <c r="HWU37" s="733"/>
      <c r="HWV37" s="733"/>
      <c r="HWW37" s="733"/>
      <c r="HWX37" s="733"/>
      <c r="HWY37" s="733"/>
      <c r="HWZ37" s="733"/>
      <c r="HXA37" s="733"/>
      <c r="HXB37" s="733"/>
      <c r="HXC37" s="733"/>
      <c r="HXD37" s="733"/>
      <c r="HXE37" s="733"/>
      <c r="HXF37" s="733"/>
      <c r="HXG37" s="733"/>
      <c r="HXH37" s="733"/>
      <c r="HXI37" s="733"/>
      <c r="HXJ37" s="733"/>
      <c r="HXK37" s="733"/>
      <c r="HXL37" s="733"/>
      <c r="HXM37" s="733"/>
      <c r="HXN37" s="733"/>
      <c r="HXO37" s="733"/>
      <c r="HXP37" s="733"/>
      <c r="HXQ37" s="733"/>
      <c r="HXR37" s="733"/>
      <c r="HXS37" s="733"/>
      <c r="HXT37" s="733"/>
      <c r="HXU37" s="733"/>
      <c r="HXV37" s="733"/>
      <c r="HXW37" s="733"/>
      <c r="HXX37" s="733"/>
      <c r="HXY37" s="733"/>
      <c r="HXZ37" s="733"/>
      <c r="HYA37" s="733"/>
      <c r="HYB37" s="733"/>
      <c r="HYC37" s="733"/>
      <c r="HYD37" s="733"/>
      <c r="HYE37" s="733"/>
      <c r="HYF37" s="733"/>
      <c r="HYG37" s="733"/>
      <c r="HYH37" s="733"/>
      <c r="HYI37" s="733"/>
      <c r="HYJ37" s="733"/>
      <c r="HYK37" s="733"/>
      <c r="HYL37" s="733"/>
      <c r="HYM37" s="733"/>
      <c r="HYN37" s="733"/>
      <c r="HYO37" s="733"/>
      <c r="HYP37" s="733"/>
      <c r="HYQ37" s="733"/>
      <c r="HYR37" s="733"/>
      <c r="HYS37" s="733"/>
      <c r="HYT37" s="733"/>
      <c r="HYU37" s="733"/>
      <c r="HYV37" s="733"/>
      <c r="HYW37" s="733"/>
      <c r="HYX37" s="733"/>
      <c r="HYY37" s="733"/>
      <c r="HYZ37" s="733"/>
      <c r="HZA37" s="733"/>
      <c r="HZB37" s="733"/>
      <c r="HZC37" s="733"/>
      <c r="HZD37" s="733"/>
      <c r="HZE37" s="733"/>
      <c r="HZF37" s="733"/>
      <c r="HZG37" s="733"/>
      <c r="HZH37" s="733"/>
      <c r="HZI37" s="733"/>
      <c r="HZJ37" s="733"/>
      <c r="HZK37" s="733"/>
      <c r="HZL37" s="733"/>
      <c r="HZM37" s="733"/>
      <c r="HZN37" s="733"/>
      <c r="HZO37" s="733"/>
      <c r="HZP37" s="733"/>
      <c r="HZQ37" s="733"/>
      <c r="HZR37" s="733"/>
      <c r="HZS37" s="733"/>
      <c r="HZT37" s="733"/>
      <c r="HZU37" s="733"/>
      <c r="HZV37" s="733"/>
      <c r="HZW37" s="733"/>
      <c r="HZX37" s="733"/>
      <c r="HZY37" s="733"/>
      <c r="HZZ37" s="733"/>
      <c r="IAA37" s="733"/>
      <c r="IAB37" s="733"/>
      <c r="IAC37" s="733"/>
      <c r="IAD37" s="733"/>
      <c r="IAE37" s="733"/>
      <c r="IAF37" s="733"/>
      <c r="IAG37" s="733"/>
      <c r="IAH37" s="733"/>
      <c r="IAI37" s="733"/>
      <c r="IAJ37" s="733"/>
      <c r="IAK37" s="733"/>
      <c r="IAL37" s="733"/>
      <c r="IAM37" s="733"/>
      <c r="IAN37" s="733"/>
      <c r="IAO37" s="733"/>
      <c r="IAP37" s="733"/>
      <c r="IAQ37" s="733"/>
      <c r="IAR37" s="733"/>
      <c r="IAS37" s="733"/>
      <c r="IAT37" s="733"/>
      <c r="IAU37" s="733"/>
      <c r="IAV37" s="733"/>
      <c r="IAW37" s="733"/>
      <c r="IAX37" s="733"/>
      <c r="IAY37" s="733"/>
      <c r="IAZ37" s="733"/>
      <c r="IBA37" s="733"/>
      <c r="IBB37" s="733"/>
      <c r="IBC37" s="733"/>
      <c r="IBD37" s="733"/>
      <c r="IBE37" s="733"/>
      <c r="IBF37" s="733"/>
      <c r="IBG37" s="733"/>
      <c r="IBH37" s="733"/>
      <c r="IBI37" s="733"/>
      <c r="IBJ37" s="733"/>
      <c r="IBK37" s="733"/>
      <c r="IBL37" s="733"/>
      <c r="IBM37" s="733"/>
      <c r="IBN37" s="733"/>
      <c r="IBO37" s="733"/>
      <c r="IBP37" s="733"/>
      <c r="IBQ37" s="733"/>
      <c r="IBR37" s="733"/>
      <c r="IBS37" s="733"/>
      <c r="IBT37" s="733"/>
      <c r="IBU37" s="733"/>
      <c r="IBV37" s="733"/>
      <c r="IBW37" s="733"/>
      <c r="IBX37" s="733"/>
      <c r="IBY37" s="733"/>
      <c r="IBZ37" s="733"/>
      <c r="ICA37" s="733"/>
      <c r="ICB37" s="733"/>
      <c r="ICC37" s="733"/>
      <c r="ICD37" s="733"/>
      <c r="ICE37" s="733"/>
      <c r="ICF37" s="733"/>
      <c r="ICG37" s="733"/>
      <c r="ICH37" s="733"/>
      <c r="ICI37" s="733"/>
      <c r="ICJ37" s="733"/>
      <c r="ICK37" s="733"/>
      <c r="ICL37" s="733"/>
      <c r="ICM37" s="733"/>
      <c r="ICN37" s="733"/>
      <c r="ICO37" s="733"/>
      <c r="ICP37" s="733"/>
      <c r="ICQ37" s="733"/>
      <c r="ICR37" s="733"/>
      <c r="ICS37" s="733"/>
      <c r="ICT37" s="733"/>
      <c r="ICU37" s="733"/>
      <c r="ICV37" s="733"/>
      <c r="ICW37" s="733"/>
      <c r="ICX37" s="733"/>
      <c r="ICY37" s="733"/>
      <c r="ICZ37" s="733"/>
      <c r="IDA37" s="733"/>
      <c r="IDB37" s="733"/>
      <c r="IDC37" s="733"/>
      <c r="IDD37" s="733"/>
      <c r="IDE37" s="733"/>
      <c r="IDF37" s="733"/>
      <c r="IDG37" s="733"/>
      <c r="IDH37" s="733"/>
      <c r="IDI37" s="733"/>
      <c r="IDJ37" s="733"/>
      <c r="IDK37" s="733"/>
      <c r="IDL37" s="733"/>
      <c r="IDM37" s="733"/>
      <c r="IDN37" s="733"/>
      <c r="IDO37" s="733"/>
      <c r="IDP37" s="733"/>
      <c r="IDQ37" s="733"/>
      <c r="IDR37" s="733"/>
      <c r="IDS37" s="733"/>
      <c r="IDT37" s="733"/>
      <c r="IDU37" s="733"/>
      <c r="IDV37" s="733"/>
      <c r="IDW37" s="733"/>
      <c r="IDX37" s="733"/>
      <c r="IDY37" s="733"/>
      <c r="IDZ37" s="733"/>
      <c r="IEA37" s="733"/>
      <c r="IEB37" s="733"/>
      <c r="IEC37" s="733"/>
      <c r="IED37" s="733"/>
      <c r="IEE37" s="733"/>
      <c r="IEF37" s="733"/>
      <c r="IEG37" s="733"/>
      <c r="IEH37" s="733"/>
      <c r="IEI37" s="733"/>
      <c r="IEJ37" s="733"/>
      <c r="IEK37" s="733"/>
      <c r="IEL37" s="733"/>
      <c r="IEM37" s="733"/>
      <c r="IEN37" s="733"/>
      <c r="IEO37" s="733"/>
      <c r="IEP37" s="733"/>
      <c r="IEQ37" s="733"/>
      <c r="IER37" s="733"/>
      <c r="IES37" s="733"/>
      <c r="IET37" s="733"/>
      <c r="IEU37" s="733"/>
      <c r="IEV37" s="733"/>
      <c r="IEW37" s="733"/>
      <c r="IEX37" s="733"/>
      <c r="IEY37" s="733"/>
      <c r="IEZ37" s="733"/>
      <c r="IFA37" s="733"/>
      <c r="IFB37" s="733"/>
      <c r="IFC37" s="733"/>
      <c r="IFD37" s="733"/>
      <c r="IFE37" s="733"/>
      <c r="IFF37" s="733"/>
      <c r="IFG37" s="733"/>
      <c r="IFH37" s="733"/>
      <c r="IFI37" s="733"/>
      <c r="IFJ37" s="733"/>
      <c r="IFK37" s="733"/>
      <c r="IFL37" s="733"/>
      <c r="IFM37" s="733"/>
      <c r="IFN37" s="733"/>
      <c r="IFO37" s="733"/>
      <c r="IFP37" s="733"/>
      <c r="IFQ37" s="733"/>
      <c r="IFR37" s="733"/>
      <c r="IFS37" s="733"/>
      <c r="IFT37" s="733"/>
      <c r="IFU37" s="733"/>
      <c r="IFV37" s="733"/>
      <c r="IFW37" s="733"/>
      <c r="IFX37" s="733"/>
      <c r="IFY37" s="733"/>
      <c r="IFZ37" s="733"/>
      <c r="IGA37" s="733"/>
      <c r="IGB37" s="733"/>
      <c r="IGC37" s="733"/>
      <c r="IGD37" s="733"/>
      <c r="IGE37" s="733"/>
      <c r="IGF37" s="733"/>
      <c r="IGG37" s="733"/>
      <c r="IGH37" s="733"/>
      <c r="IGI37" s="733"/>
      <c r="IGJ37" s="733"/>
      <c r="IGK37" s="733"/>
      <c r="IGL37" s="733"/>
      <c r="IGM37" s="733"/>
      <c r="IGN37" s="733"/>
      <c r="IGO37" s="733"/>
      <c r="IGP37" s="733"/>
      <c r="IGQ37" s="733"/>
      <c r="IGR37" s="733"/>
      <c r="IGS37" s="733"/>
      <c r="IGT37" s="733"/>
      <c r="IGU37" s="733"/>
      <c r="IGV37" s="733"/>
      <c r="IGW37" s="733"/>
      <c r="IGX37" s="733"/>
      <c r="IGY37" s="733"/>
      <c r="IGZ37" s="733"/>
      <c r="IHA37" s="733"/>
      <c r="IHB37" s="733"/>
      <c r="IHC37" s="733"/>
      <c r="IHD37" s="733"/>
      <c r="IHE37" s="733"/>
      <c r="IHF37" s="733"/>
      <c r="IHG37" s="733"/>
      <c r="IHH37" s="733"/>
      <c r="IHI37" s="733"/>
      <c r="IHJ37" s="733"/>
      <c r="IHK37" s="733"/>
      <c r="IHL37" s="733"/>
      <c r="IHM37" s="733"/>
      <c r="IHN37" s="733"/>
      <c r="IHO37" s="733"/>
      <c r="IHP37" s="733"/>
      <c r="IHQ37" s="733"/>
      <c r="IHR37" s="733"/>
      <c r="IHS37" s="733"/>
      <c r="IHT37" s="733"/>
      <c r="IHU37" s="733"/>
      <c r="IHV37" s="733"/>
      <c r="IHW37" s="733"/>
      <c r="IHX37" s="733"/>
      <c r="IHY37" s="733"/>
      <c r="IHZ37" s="733"/>
      <c r="IIA37" s="733"/>
      <c r="IIB37" s="733"/>
      <c r="IIC37" s="733"/>
      <c r="IID37" s="733"/>
      <c r="IIE37" s="733"/>
      <c r="IIF37" s="733"/>
      <c r="IIG37" s="733"/>
      <c r="IIH37" s="733"/>
      <c r="III37" s="733"/>
      <c r="IIJ37" s="733"/>
      <c r="IIK37" s="733"/>
      <c r="IIL37" s="733"/>
      <c r="IIM37" s="733"/>
      <c r="IIN37" s="733"/>
      <c r="IIO37" s="733"/>
      <c r="IIP37" s="733"/>
      <c r="IIQ37" s="733"/>
      <c r="IIR37" s="733"/>
      <c r="IIS37" s="733"/>
      <c r="IIT37" s="733"/>
      <c r="IIU37" s="733"/>
      <c r="IIV37" s="733"/>
      <c r="IIW37" s="733"/>
      <c r="IIX37" s="733"/>
      <c r="IIY37" s="733"/>
      <c r="IIZ37" s="733"/>
      <c r="IJA37" s="733"/>
      <c r="IJB37" s="733"/>
      <c r="IJC37" s="733"/>
      <c r="IJD37" s="733"/>
      <c r="IJE37" s="733"/>
      <c r="IJF37" s="733"/>
      <c r="IJG37" s="733"/>
      <c r="IJH37" s="733"/>
      <c r="IJI37" s="733"/>
      <c r="IJJ37" s="733"/>
      <c r="IJK37" s="733"/>
      <c r="IJL37" s="733"/>
      <c r="IJM37" s="733"/>
      <c r="IJN37" s="733"/>
      <c r="IJO37" s="733"/>
      <c r="IJP37" s="733"/>
      <c r="IJQ37" s="733"/>
      <c r="IJR37" s="733"/>
      <c r="IJS37" s="733"/>
      <c r="IJT37" s="733"/>
      <c r="IJU37" s="733"/>
      <c r="IJV37" s="733"/>
      <c r="IJW37" s="733"/>
      <c r="IJX37" s="733"/>
      <c r="IJY37" s="733"/>
      <c r="IJZ37" s="733"/>
      <c r="IKA37" s="733"/>
      <c r="IKB37" s="733"/>
      <c r="IKC37" s="733"/>
      <c r="IKD37" s="733"/>
      <c r="IKE37" s="733"/>
      <c r="IKF37" s="733"/>
      <c r="IKG37" s="733"/>
      <c r="IKH37" s="733"/>
      <c r="IKI37" s="733"/>
      <c r="IKJ37" s="733"/>
      <c r="IKK37" s="733"/>
      <c r="IKL37" s="733"/>
      <c r="IKM37" s="733"/>
      <c r="IKN37" s="733"/>
      <c r="IKO37" s="733"/>
      <c r="IKP37" s="733"/>
      <c r="IKQ37" s="733"/>
      <c r="IKR37" s="733"/>
      <c r="IKS37" s="733"/>
      <c r="IKT37" s="733"/>
      <c r="IKU37" s="733"/>
      <c r="IKV37" s="733"/>
      <c r="IKW37" s="733"/>
      <c r="IKX37" s="733"/>
      <c r="IKY37" s="733"/>
      <c r="IKZ37" s="733"/>
      <c r="ILA37" s="733"/>
      <c r="ILB37" s="733"/>
      <c r="ILC37" s="733"/>
      <c r="ILD37" s="733"/>
      <c r="ILE37" s="733"/>
      <c r="ILF37" s="733"/>
      <c r="ILG37" s="733"/>
      <c r="ILH37" s="733"/>
      <c r="ILI37" s="733"/>
      <c r="ILJ37" s="733"/>
      <c r="ILK37" s="733"/>
      <c r="ILL37" s="733"/>
      <c r="ILM37" s="733"/>
      <c r="ILN37" s="733"/>
      <c r="ILO37" s="733"/>
      <c r="ILP37" s="733"/>
      <c r="ILQ37" s="733"/>
      <c r="ILR37" s="733"/>
      <c r="ILS37" s="733"/>
      <c r="ILT37" s="733"/>
      <c r="ILU37" s="733"/>
      <c r="ILV37" s="733"/>
      <c r="ILW37" s="733"/>
      <c r="ILX37" s="733"/>
      <c r="ILY37" s="733"/>
      <c r="ILZ37" s="733"/>
      <c r="IMA37" s="733"/>
      <c r="IMB37" s="733"/>
      <c r="IMC37" s="733"/>
      <c r="IMD37" s="733"/>
      <c r="IME37" s="733"/>
      <c r="IMF37" s="733"/>
      <c r="IMG37" s="733"/>
      <c r="IMH37" s="733"/>
      <c r="IMI37" s="733"/>
      <c r="IMJ37" s="733"/>
      <c r="IMK37" s="733"/>
      <c r="IML37" s="733"/>
      <c r="IMM37" s="733"/>
      <c r="IMN37" s="733"/>
      <c r="IMO37" s="733"/>
      <c r="IMP37" s="733"/>
      <c r="IMQ37" s="733"/>
      <c r="IMR37" s="733"/>
      <c r="IMS37" s="733"/>
      <c r="IMT37" s="733"/>
      <c r="IMU37" s="733"/>
      <c r="IMV37" s="733"/>
      <c r="IMW37" s="733"/>
      <c r="IMX37" s="733"/>
      <c r="IMY37" s="733"/>
      <c r="IMZ37" s="733"/>
      <c r="INA37" s="733"/>
      <c r="INB37" s="733"/>
      <c r="INC37" s="733"/>
      <c r="IND37" s="733"/>
      <c r="INE37" s="733"/>
      <c r="INF37" s="733"/>
      <c r="ING37" s="733"/>
      <c r="INH37" s="733"/>
      <c r="INI37" s="733"/>
      <c r="INJ37" s="733"/>
      <c r="INK37" s="733"/>
      <c r="INL37" s="733"/>
      <c r="INM37" s="733"/>
      <c r="INN37" s="733"/>
      <c r="INO37" s="733"/>
      <c r="INP37" s="733"/>
      <c r="INQ37" s="733"/>
      <c r="INR37" s="733"/>
      <c r="INS37" s="733"/>
      <c r="INT37" s="733"/>
      <c r="INU37" s="733"/>
      <c r="INV37" s="733"/>
      <c r="INW37" s="733"/>
      <c r="INX37" s="733"/>
      <c r="INY37" s="733"/>
      <c r="INZ37" s="733"/>
      <c r="IOA37" s="733"/>
      <c r="IOB37" s="733"/>
      <c r="IOC37" s="733"/>
      <c r="IOD37" s="733"/>
      <c r="IOE37" s="733"/>
      <c r="IOF37" s="733"/>
      <c r="IOG37" s="733"/>
      <c r="IOH37" s="733"/>
      <c r="IOI37" s="733"/>
      <c r="IOJ37" s="733"/>
      <c r="IOK37" s="733"/>
      <c r="IOL37" s="733"/>
      <c r="IOM37" s="733"/>
      <c r="ION37" s="733"/>
      <c r="IOO37" s="733"/>
      <c r="IOP37" s="733"/>
      <c r="IOQ37" s="733"/>
      <c r="IOR37" s="733"/>
      <c r="IOS37" s="733"/>
      <c r="IOT37" s="733"/>
      <c r="IOU37" s="733"/>
      <c r="IOV37" s="733"/>
      <c r="IOW37" s="733"/>
      <c r="IOX37" s="733"/>
      <c r="IOY37" s="733"/>
      <c r="IOZ37" s="733"/>
      <c r="IPA37" s="733"/>
      <c r="IPB37" s="733"/>
      <c r="IPC37" s="733"/>
      <c r="IPD37" s="733"/>
      <c r="IPE37" s="733"/>
      <c r="IPF37" s="733"/>
      <c r="IPG37" s="733"/>
      <c r="IPH37" s="733"/>
      <c r="IPI37" s="733"/>
      <c r="IPJ37" s="733"/>
      <c r="IPK37" s="733"/>
      <c r="IPL37" s="733"/>
      <c r="IPM37" s="733"/>
      <c r="IPN37" s="733"/>
      <c r="IPO37" s="733"/>
      <c r="IPP37" s="733"/>
      <c r="IPQ37" s="733"/>
      <c r="IPR37" s="733"/>
      <c r="IPS37" s="733"/>
      <c r="IPT37" s="733"/>
      <c r="IPU37" s="733"/>
      <c r="IPV37" s="733"/>
      <c r="IPW37" s="733"/>
      <c r="IPX37" s="733"/>
      <c r="IPY37" s="733"/>
      <c r="IPZ37" s="733"/>
      <c r="IQA37" s="733"/>
      <c r="IQB37" s="733"/>
      <c r="IQC37" s="733"/>
      <c r="IQD37" s="733"/>
      <c r="IQE37" s="733"/>
      <c r="IQF37" s="733"/>
      <c r="IQG37" s="733"/>
      <c r="IQH37" s="733"/>
      <c r="IQI37" s="733"/>
      <c r="IQJ37" s="733"/>
      <c r="IQK37" s="733"/>
      <c r="IQL37" s="733"/>
      <c r="IQM37" s="733"/>
      <c r="IQN37" s="733"/>
      <c r="IQO37" s="733"/>
      <c r="IQP37" s="733"/>
      <c r="IQQ37" s="733"/>
      <c r="IQR37" s="733"/>
      <c r="IQS37" s="733"/>
      <c r="IQT37" s="733"/>
      <c r="IQU37" s="733"/>
      <c r="IQV37" s="733"/>
      <c r="IQW37" s="733"/>
      <c r="IQX37" s="733"/>
      <c r="IQY37" s="733"/>
      <c r="IQZ37" s="733"/>
      <c r="IRA37" s="733"/>
      <c r="IRB37" s="733"/>
      <c r="IRC37" s="733"/>
      <c r="IRD37" s="733"/>
      <c r="IRE37" s="733"/>
      <c r="IRF37" s="733"/>
      <c r="IRG37" s="733"/>
      <c r="IRH37" s="733"/>
      <c r="IRI37" s="733"/>
      <c r="IRJ37" s="733"/>
      <c r="IRK37" s="733"/>
      <c r="IRL37" s="733"/>
      <c r="IRM37" s="733"/>
      <c r="IRN37" s="733"/>
      <c r="IRO37" s="733"/>
      <c r="IRP37" s="733"/>
      <c r="IRQ37" s="733"/>
      <c r="IRR37" s="733"/>
      <c r="IRS37" s="733"/>
      <c r="IRT37" s="733"/>
      <c r="IRU37" s="733"/>
      <c r="IRV37" s="733"/>
      <c r="IRW37" s="733"/>
      <c r="IRX37" s="733"/>
      <c r="IRY37" s="733"/>
      <c r="IRZ37" s="733"/>
      <c r="ISA37" s="733"/>
      <c r="ISB37" s="733"/>
      <c r="ISC37" s="733"/>
      <c r="ISD37" s="733"/>
      <c r="ISE37" s="733"/>
      <c r="ISF37" s="733"/>
      <c r="ISG37" s="733"/>
      <c r="ISH37" s="733"/>
      <c r="ISI37" s="733"/>
      <c r="ISJ37" s="733"/>
      <c r="ISK37" s="733"/>
      <c r="ISL37" s="733"/>
      <c r="ISM37" s="733"/>
      <c r="ISN37" s="733"/>
      <c r="ISO37" s="733"/>
      <c r="ISP37" s="733"/>
      <c r="ISQ37" s="733"/>
      <c r="ISR37" s="733"/>
      <c r="ISS37" s="733"/>
      <c r="IST37" s="733"/>
      <c r="ISU37" s="733"/>
      <c r="ISV37" s="733"/>
      <c r="ISW37" s="733"/>
      <c r="ISX37" s="733"/>
      <c r="ISY37" s="733"/>
      <c r="ISZ37" s="733"/>
      <c r="ITA37" s="733"/>
      <c r="ITB37" s="733"/>
      <c r="ITC37" s="733"/>
      <c r="ITD37" s="733"/>
      <c r="ITE37" s="733"/>
      <c r="ITF37" s="733"/>
      <c r="ITG37" s="733"/>
      <c r="ITH37" s="733"/>
      <c r="ITI37" s="733"/>
      <c r="ITJ37" s="733"/>
      <c r="ITK37" s="733"/>
      <c r="ITL37" s="733"/>
      <c r="ITM37" s="733"/>
      <c r="ITN37" s="733"/>
      <c r="ITO37" s="733"/>
      <c r="ITP37" s="733"/>
      <c r="ITQ37" s="733"/>
      <c r="ITR37" s="733"/>
      <c r="ITS37" s="733"/>
      <c r="ITT37" s="733"/>
      <c r="ITU37" s="733"/>
      <c r="ITV37" s="733"/>
      <c r="ITW37" s="733"/>
      <c r="ITX37" s="733"/>
      <c r="ITY37" s="733"/>
      <c r="ITZ37" s="733"/>
      <c r="IUA37" s="733"/>
      <c r="IUB37" s="733"/>
      <c r="IUC37" s="733"/>
      <c r="IUD37" s="733"/>
      <c r="IUE37" s="733"/>
      <c r="IUF37" s="733"/>
      <c r="IUG37" s="733"/>
      <c r="IUH37" s="733"/>
      <c r="IUI37" s="733"/>
      <c r="IUJ37" s="733"/>
      <c r="IUK37" s="733"/>
      <c r="IUL37" s="733"/>
      <c r="IUM37" s="733"/>
      <c r="IUN37" s="733"/>
      <c r="IUO37" s="733"/>
      <c r="IUP37" s="733"/>
      <c r="IUQ37" s="733"/>
      <c r="IUR37" s="733"/>
      <c r="IUS37" s="733"/>
      <c r="IUT37" s="733"/>
      <c r="IUU37" s="733"/>
      <c r="IUV37" s="733"/>
      <c r="IUW37" s="733"/>
      <c r="IUX37" s="733"/>
      <c r="IUY37" s="733"/>
      <c r="IUZ37" s="733"/>
      <c r="IVA37" s="733"/>
      <c r="IVB37" s="733"/>
      <c r="IVC37" s="733"/>
      <c r="IVD37" s="733"/>
      <c r="IVE37" s="733"/>
      <c r="IVF37" s="733"/>
      <c r="IVG37" s="733"/>
      <c r="IVH37" s="733"/>
      <c r="IVI37" s="733"/>
      <c r="IVJ37" s="733"/>
      <c r="IVK37" s="733"/>
      <c r="IVL37" s="733"/>
      <c r="IVM37" s="733"/>
      <c r="IVN37" s="733"/>
      <c r="IVO37" s="733"/>
      <c r="IVP37" s="733"/>
      <c r="IVQ37" s="733"/>
      <c r="IVR37" s="733"/>
      <c r="IVS37" s="733"/>
      <c r="IVT37" s="733"/>
      <c r="IVU37" s="733"/>
      <c r="IVV37" s="733"/>
      <c r="IVW37" s="733"/>
      <c r="IVX37" s="733"/>
      <c r="IVY37" s="733"/>
      <c r="IVZ37" s="733"/>
      <c r="IWA37" s="733"/>
      <c r="IWB37" s="733"/>
      <c r="IWC37" s="733"/>
      <c r="IWD37" s="733"/>
      <c r="IWE37" s="733"/>
      <c r="IWF37" s="733"/>
      <c r="IWG37" s="733"/>
      <c r="IWH37" s="733"/>
      <c r="IWI37" s="733"/>
      <c r="IWJ37" s="733"/>
      <c r="IWK37" s="733"/>
      <c r="IWL37" s="733"/>
      <c r="IWM37" s="733"/>
      <c r="IWN37" s="733"/>
      <c r="IWO37" s="733"/>
      <c r="IWP37" s="733"/>
      <c r="IWQ37" s="733"/>
      <c r="IWR37" s="733"/>
      <c r="IWS37" s="733"/>
      <c r="IWT37" s="733"/>
      <c r="IWU37" s="733"/>
      <c r="IWV37" s="733"/>
      <c r="IWW37" s="733"/>
      <c r="IWX37" s="733"/>
      <c r="IWY37" s="733"/>
      <c r="IWZ37" s="733"/>
      <c r="IXA37" s="733"/>
      <c r="IXB37" s="733"/>
      <c r="IXC37" s="733"/>
      <c r="IXD37" s="733"/>
      <c r="IXE37" s="733"/>
      <c r="IXF37" s="733"/>
      <c r="IXG37" s="733"/>
      <c r="IXH37" s="733"/>
      <c r="IXI37" s="733"/>
      <c r="IXJ37" s="733"/>
      <c r="IXK37" s="733"/>
      <c r="IXL37" s="733"/>
      <c r="IXM37" s="733"/>
      <c r="IXN37" s="733"/>
      <c r="IXO37" s="733"/>
      <c r="IXP37" s="733"/>
      <c r="IXQ37" s="733"/>
      <c r="IXR37" s="733"/>
      <c r="IXS37" s="733"/>
      <c r="IXT37" s="733"/>
      <c r="IXU37" s="733"/>
      <c r="IXV37" s="733"/>
      <c r="IXW37" s="733"/>
      <c r="IXX37" s="733"/>
      <c r="IXY37" s="733"/>
      <c r="IXZ37" s="733"/>
      <c r="IYA37" s="733"/>
      <c r="IYB37" s="733"/>
      <c r="IYC37" s="733"/>
      <c r="IYD37" s="733"/>
      <c r="IYE37" s="733"/>
      <c r="IYF37" s="733"/>
      <c r="IYG37" s="733"/>
      <c r="IYH37" s="733"/>
      <c r="IYI37" s="733"/>
      <c r="IYJ37" s="733"/>
      <c r="IYK37" s="733"/>
      <c r="IYL37" s="733"/>
      <c r="IYM37" s="733"/>
      <c r="IYN37" s="733"/>
      <c r="IYO37" s="733"/>
      <c r="IYP37" s="733"/>
      <c r="IYQ37" s="733"/>
      <c r="IYR37" s="733"/>
      <c r="IYS37" s="733"/>
      <c r="IYT37" s="733"/>
      <c r="IYU37" s="733"/>
      <c r="IYV37" s="733"/>
      <c r="IYW37" s="733"/>
      <c r="IYX37" s="733"/>
      <c r="IYY37" s="733"/>
      <c r="IYZ37" s="733"/>
      <c r="IZA37" s="733"/>
      <c r="IZB37" s="733"/>
      <c r="IZC37" s="733"/>
      <c r="IZD37" s="733"/>
      <c r="IZE37" s="733"/>
      <c r="IZF37" s="733"/>
      <c r="IZG37" s="733"/>
      <c r="IZH37" s="733"/>
      <c r="IZI37" s="733"/>
      <c r="IZJ37" s="733"/>
      <c r="IZK37" s="733"/>
      <c r="IZL37" s="733"/>
      <c r="IZM37" s="733"/>
      <c r="IZN37" s="733"/>
      <c r="IZO37" s="733"/>
      <c r="IZP37" s="733"/>
      <c r="IZQ37" s="733"/>
      <c r="IZR37" s="733"/>
      <c r="IZS37" s="733"/>
      <c r="IZT37" s="733"/>
      <c r="IZU37" s="733"/>
      <c r="IZV37" s="733"/>
      <c r="IZW37" s="733"/>
      <c r="IZX37" s="733"/>
      <c r="IZY37" s="733"/>
      <c r="IZZ37" s="733"/>
      <c r="JAA37" s="733"/>
      <c r="JAB37" s="733"/>
      <c r="JAC37" s="733"/>
      <c r="JAD37" s="733"/>
      <c r="JAE37" s="733"/>
      <c r="JAF37" s="733"/>
      <c r="JAG37" s="733"/>
      <c r="JAH37" s="733"/>
      <c r="JAI37" s="733"/>
      <c r="JAJ37" s="733"/>
      <c r="JAK37" s="733"/>
      <c r="JAL37" s="733"/>
      <c r="JAM37" s="733"/>
      <c r="JAN37" s="733"/>
      <c r="JAO37" s="733"/>
      <c r="JAP37" s="733"/>
      <c r="JAQ37" s="733"/>
      <c r="JAR37" s="733"/>
      <c r="JAS37" s="733"/>
      <c r="JAT37" s="733"/>
      <c r="JAU37" s="733"/>
      <c r="JAV37" s="733"/>
      <c r="JAW37" s="733"/>
      <c r="JAX37" s="733"/>
      <c r="JAY37" s="733"/>
      <c r="JAZ37" s="733"/>
      <c r="JBA37" s="733"/>
      <c r="JBB37" s="733"/>
      <c r="JBC37" s="733"/>
      <c r="JBD37" s="733"/>
      <c r="JBE37" s="733"/>
      <c r="JBF37" s="733"/>
      <c r="JBG37" s="733"/>
      <c r="JBH37" s="733"/>
      <c r="JBI37" s="733"/>
      <c r="JBJ37" s="733"/>
      <c r="JBK37" s="733"/>
      <c r="JBL37" s="733"/>
      <c r="JBM37" s="733"/>
      <c r="JBN37" s="733"/>
      <c r="JBO37" s="733"/>
      <c r="JBP37" s="733"/>
      <c r="JBQ37" s="733"/>
      <c r="JBR37" s="733"/>
      <c r="JBS37" s="733"/>
      <c r="JBT37" s="733"/>
      <c r="JBU37" s="733"/>
      <c r="JBV37" s="733"/>
      <c r="JBW37" s="733"/>
      <c r="JBX37" s="733"/>
      <c r="JBY37" s="733"/>
      <c r="JBZ37" s="733"/>
      <c r="JCA37" s="733"/>
      <c r="JCB37" s="733"/>
      <c r="JCC37" s="733"/>
      <c r="JCD37" s="733"/>
      <c r="JCE37" s="733"/>
      <c r="JCF37" s="733"/>
      <c r="JCG37" s="733"/>
      <c r="JCH37" s="733"/>
      <c r="JCI37" s="733"/>
      <c r="JCJ37" s="733"/>
      <c r="JCK37" s="733"/>
      <c r="JCL37" s="733"/>
      <c r="JCM37" s="733"/>
      <c r="JCN37" s="733"/>
      <c r="JCO37" s="733"/>
      <c r="JCP37" s="733"/>
      <c r="JCQ37" s="733"/>
      <c r="JCR37" s="733"/>
      <c r="JCS37" s="733"/>
      <c r="JCT37" s="733"/>
      <c r="JCU37" s="733"/>
      <c r="JCV37" s="733"/>
      <c r="JCW37" s="733"/>
      <c r="JCX37" s="733"/>
      <c r="JCY37" s="733"/>
      <c r="JCZ37" s="733"/>
      <c r="JDA37" s="733"/>
      <c r="JDB37" s="733"/>
      <c r="JDC37" s="733"/>
      <c r="JDD37" s="733"/>
      <c r="JDE37" s="733"/>
      <c r="JDF37" s="733"/>
      <c r="JDG37" s="733"/>
      <c r="JDH37" s="733"/>
      <c r="JDI37" s="733"/>
      <c r="JDJ37" s="733"/>
      <c r="JDK37" s="733"/>
      <c r="JDL37" s="733"/>
      <c r="JDM37" s="733"/>
      <c r="JDN37" s="733"/>
      <c r="JDO37" s="733"/>
      <c r="JDP37" s="733"/>
      <c r="JDQ37" s="733"/>
      <c r="JDR37" s="733"/>
      <c r="JDS37" s="733"/>
      <c r="JDT37" s="733"/>
      <c r="JDU37" s="733"/>
      <c r="JDV37" s="733"/>
      <c r="JDW37" s="733"/>
      <c r="JDX37" s="733"/>
      <c r="JDY37" s="733"/>
      <c r="JDZ37" s="733"/>
      <c r="JEA37" s="733"/>
      <c r="JEB37" s="733"/>
      <c r="JEC37" s="733"/>
      <c r="JED37" s="733"/>
      <c r="JEE37" s="733"/>
      <c r="JEF37" s="733"/>
      <c r="JEG37" s="733"/>
      <c r="JEH37" s="733"/>
      <c r="JEI37" s="733"/>
      <c r="JEJ37" s="733"/>
      <c r="JEK37" s="733"/>
      <c r="JEL37" s="733"/>
      <c r="JEM37" s="733"/>
      <c r="JEN37" s="733"/>
      <c r="JEO37" s="733"/>
      <c r="JEP37" s="733"/>
      <c r="JEQ37" s="733"/>
      <c r="JER37" s="733"/>
      <c r="JES37" s="733"/>
      <c r="JET37" s="733"/>
      <c r="JEU37" s="733"/>
      <c r="JEV37" s="733"/>
      <c r="JEW37" s="733"/>
      <c r="JEX37" s="733"/>
      <c r="JEY37" s="733"/>
      <c r="JEZ37" s="733"/>
      <c r="JFA37" s="733"/>
      <c r="JFB37" s="733"/>
      <c r="JFC37" s="733"/>
      <c r="JFD37" s="733"/>
      <c r="JFE37" s="733"/>
      <c r="JFF37" s="733"/>
      <c r="JFG37" s="733"/>
      <c r="JFH37" s="733"/>
      <c r="JFI37" s="733"/>
      <c r="JFJ37" s="733"/>
      <c r="JFK37" s="733"/>
      <c r="JFL37" s="733"/>
      <c r="JFM37" s="733"/>
      <c r="JFN37" s="733"/>
      <c r="JFO37" s="733"/>
      <c r="JFP37" s="733"/>
      <c r="JFQ37" s="733"/>
      <c r="JFR37" s="733"/>
      <c r="JFS37" s="733"/>
      <c r="JFT37" s="733"/>
      <c r="JFU37" s="733"/>
      <c r="JFV37" s="733"/>
      <c r="JFW37" s="733"/>
      <c r="JFX37" s="733"/>
      <c r="JFY37" s="733"/>
      <c r="JFZ37" s="733"/>
      <c r="JGA37" s="733"/>
      <c r="JGB37" s="733"/>
      <c r="JGC37" s="733"/>
      <c r="JGD37" s="733"/>
      <c r="JGE37" s="733"/>
      <c r="JGF37" s="733"/>
      <c r="JGG37" s="733"/>
      <c r="JGH37" s="733"/>
      <c r="JGI37" s="733"/>
      <c r="JGJ37" s="733"/>
      <c r="JGK37" s="733"/>
      <c r="JGL37" s="733"/>
      <c r="JGM37" s="733"/>
      <c r="JGN37" s="733"/>
      <c r="JGO37" s="733"/>
      <c r="JGP37" s="733"/>
      <c r="JGQ37" s="733"/>
      <c r="JGR37" s="733"/>
      <c r="JGS37" s="733"/>
      <c r="JGT37" s="733"/>
      <c r="JGU37" s="733"/>
      <c r="JGV37" s="733"/>
      <c r="JGW37" s="733"/>
      <c r="JGX37" s="733"/>
      <c r="JGY37" s="733"/>
      <c r="JGZ37" s="733"/>
      <c r="JHA37" s="733"/>
      <c r="JHB37" s="733"/>
      <c r="JHC37" s="733"/>
      <c r="JHD37" s="733"/>
      <c r="JHE37" s="733"/>
      <c r="JHF37" s="733"/>
      <c r="JHG37" s="733"/>
      <c r="JHH37" s="733"/>
      <c r="JHI37" s="733"/>
      <c r="JHJ37" s="733"/>
      <c r="JHK37" s="733"/>
      <c r="JHL37" s="733"/>
      <c r="JHM37" s="733"/>
      <c r="JHN37" s="733"/>
      <c r="JHO37" s="733"/>
      <c r="JHP37" s="733"/>
      <c r="JHQ37" s="733"/>
      <c r="JHR37" s="733"/>
      <c r="JHS37" s="733"/>
      <c r="JHT37" s="733"/>
      <c r="JHU37" s="733"/>
      <c r="JHV37" s="733"/>
      <c r="JHW37" s="733"/>
      <c r="JHX37" s="733"/>
      <c r="JHY37" s="733"/>
      <c r="JHZ37" s="733"/>
      <c r="JIA37" s="733"/>
      <c r="JIB37" s="733"/>
      <c r="JIC37" s="733"/>
      <c r="JID37" s="733"/>
      <c r="JIE37" s="733"/>
      <c r="JIF37" s="733"/>
      <c r="JIG37" s="733"/>
      <c r="JIH37" s="733"/>
      <c r="JII37" s="733"/>
      <c r="JIJ37" s="733"/>
      <c r="JIK37" s="733"/>
      <c r="JIL37" s="733"/>
      <c r="JIM37" s="733"/>
      <c r="JIN37" s="733"/>
      <c r="JIO37" s="733"/>
      <c r="JIP37" s="733"/>
      <c r="JIQ37" s="733"/>
      <c r="JIR37" s="733"/>
      <c r="JIS37" s="733"/>
      <c r="JIT37" s="733"/>
      <c r="JIU37" s="733"/>
      <c r="JIV37" s="733"/>
      <c r="JIW37" s="733"/>
      <c r="JIX37" s="733"/>
      <c r="JIY37" s="733"/>
      <c r="JIZ37" s="733"/>
      <c r="JJA37" s="733"/>
      <c r="JJB37" s="733"/>
      <c r="JJC37" s="733"/>
      <c r="JJD37" s="733"/>
      <c r="JJE37" s="733"/>
      <c r="JJF37" s="733"/>
      <c r="JJG37" s="733"/>
      <c r="JJH37" s="733"/>
      <c r="JJI37" s="733"/>
      <c r="JJJ37" s="733"/>
      <c r="JJK37" s="733"/>
      <c r="JJL37" s="733"/>
      <c r="JJM37" s="733"/>
      <c r="JJN37" s="733"/>
      <c r="JJO37" s="733"/>
      <c r="JJP37" s="733"/>
      <c r="JJQ37" s="733"/>
      <c r="JJR37" s="733"/>
      <c r="JJS37" s="733"/>
      <c r="JJT37" s="733"/>
      <c r="JJU37" s="733"/>
      <c r="JJV37" s="733"/>
      <c r="JJW37" s="733"/>
      <c r="JJX37" s="733"/>
      <c r="JJY37" s="733"/>
      <c r="JJZ37" s="733"/>
      <c r="JKA37" s="733"/>
      <c r="JKB37" s="733"/>
      <c r="JKC37" s="733"/>
      <c r="JKD37" s="733"/>
      <c r="JKE37" s="733"/>
      <c r="JKF37" s="733"/>
      <c r="JKG37" s="733"/>
      <c r="JKH37" s="733"/>
      <c r="JKI37" s="733"/>
      <c r="JKJ37" s="733"/>
      <c r="JKK37" s="733"/>
      <c r="JKL37" s="733"/>
      <c r="JKM37" s="733"/>
      <c r="JKN37" s="733"/>
      <c r="JKO37" s="733"/>
      <c r="JKP37" s="733"/>
      <c r="JKQ37" s="733"/>
      <c r="JKR37" s="733"/>
      <c r="JKS37" s="733"/>
      <c r="JKT37" s="733"/>
      <c r="JKU37" s="733"/>
      <c r="JKV37" s="733"/>
      <c r="JKW37" s="733"/>
      <c r="JKX37" s="733"/>
      <c r="JKY37" s="733"/>
      <c r="JKZ37" s="733"/>
      <c r="JLA37" s="733"/>
      <c r="JLB37" s="733"/>
      <c r="JLC37" s="733"/>
      <c r="JLD37" s="733"/>
      <c r="JLE37" s="733"/>
      <c r="JLF37" s="733"/>
      <c r="JLG37" s="733"/>
      <c r="JLH37" s="733"/>
      <c r="JLI37" s="733"/>
      <c r="JLJ37" s="733"/>
      <c r="JLK37" s="733"/>
      <c r="JLL37" s="733"/>
      <c r="JLM37" s="733"/>
      <c r="JLN37" s="733"/>
      <c r="JLO37" s="733"/>
      <c r="JLP37" s="733"/>
      <c r="JLQ37" s="733"/>
      <c r="JLR37" s="733"/>
      <c r="JLS37" s="733"/>
      <c r="JLT37" s="733"/>
      <c r="JLU37" s="733"/>
      <c r="JLV37" s="733"/>
      <c r="JLW37" s="733"/>
      <c r="JLX37" s="733"/>
      <c r="JLY37" s="733"/>
      <c r="JLZ37" s="733"/>
      <c r="JMA37" s="733"/>
      <c r="JMB37" s="733"/>
      <c r="JMC37" s="733"/>
      <c r="JMD37" s="733"/>
      <c r="JME37" s="733"/>
      <c r="JMF37" s="733"/>
      <c r="JMG37" s="733"/>
      <c r="JMH37" s="733"/>
      <c r="JMI37" s="733"/>
      <c r="JMJ37" s="733"/>
      <c r="JMK37" s="733"/>
      <c r="JML37" s="733"/>
      <c r="JMM37" s="733"/>
      <c r="JMN37" s="733"/>
      <c r="JMO37" s="733"/>
      <c r="JMP37" s="733"/>
      <c r="JMQ37" s="733"/>
      <c r="JMR37" s="733"/>
      <c r="JMS37" s="733"/>
      <c r="JMT37" s="733"/>
      <c r="JMU37" s="733"/>
      <c r="JMV37" s="733"/>
      <c r="JMW37" s="733"/>
      <c r="JMX37" s="733"/>
      <c r="JMY37" s="733"/>
      <c r="JMZ37" s="733"/>
      <c r="JNA37" s="733"/>
      <c r="JNB37" s="733"/>
      <c r="JNC37" s="733"/>
      <c r="JND37" s="733"/>
      <c r="JNE37" s="733"/>
      <c r="JNF37" s="733"/>
      <c r="JNG37" s="733"/>
      <c r="JNH37" s="733"/>
      <c r="JNI37" s="733"/>
      <c r="JNJ37" s="733"/>
      <c r="JNK37" s="733"/>
      <c r="JNL37" s="733"/>
      <c r="JNM37" s="733"/>
      <c r="JNN37" s="733"/>
      <c r="JNO37" s="733"/>
      <c r="JNP37" s="733"/>
      <c r="JNQ37" s="733"/>
      <c r="JNR37" s="733"/>
      <c r="JNS37" s="733"/>
      <c r="JNT37" s="733"/>
      <c r="JNU37" s="733"/>
      <c r="JNV37" s="733"/>
      <c r="JNW37" s="733"/>
      <c r="JNX37" s="733"/>
      <c r="JNY37" s="733"/>
      <c r="JNZ37" s="733"/>
      <c r="JOA37" s="733"/>
      <c r="JOB37" s="733"/>
      <c r="JOC37" s="733"/>
      <c r="JOD37" s="733"/>
      <c r="JOE37" s="733"/>
      <c r="JOF37" s="733"/>
      <c r="JOG37" s="733"/>
      <c r="JOH37" s="733"/>
      <c r="JOI37" s="733"/>
      <c r="JOJ37" s="733"/>
      <c r="JOK37" s="733"/>
      <c r="JOL37" s="733"/>
      <c r="JOM37" s="733"/>
      <c r="JON37" s="733"/>
      <c r="JOO37" s="733"/>
      <c r="JOP37" s="733"/>
      <c r="JOQ37" s="733"/>
      <c r="JOR37" s="733"/>
      <c r="JOS37" s="733"/>
      <c r="JOT37" s="733"/>
      <c r="JOU37" s="733"/>
      <c r="JOV37" s="733"/>
      <c r="JOW37" s="733"/>
      <c r="JOX37" s="733"/>
      <c r="JOY37" s="733"/>
      <c r="JOZ37" s="733"/>
      <c r="JPA37" s="733"/>
      <c r="JPB37" s="733"/>
      <c r="JPC37" s="733"/>
      <c r="JPD37" s="733"/>
      <c r="JPE37" s="733"/>
      <c r="JPF37" s="733"/>
      <c r="JPG37" s="733"/>
      <c r="JPH37" s="733"/>
      <c r="JPI37" s="733"/>
      <c r="JPJ37" s="733"/>
      <c r="JPK37" s="733"/>
      <c r="JPL37" s="733"/>
      <c r="JPM37" s="733"/>
      <c r="JPN37" s="733"/>
      <c r="JPO37" s="733"/>
      <c r="JPP37" s="733"/>
      <c r="JPQ37" s="733"/>
      <c r="JPR37" s="733"/>
      <c r="JPS37" s="733"/>
      <c r="JPT37" s="733"/>
      <c r="JPU37" s="733"/>
      <c r="JPV37" s="733"/>
      <c r="JPW37" s="733"/>
      <c r="JPX37" s="733"/>
      <c r="JPY37" s="733"/>
      <c r="JPZ37" s="733"/>
      <c r="JQA37" s="733"/>
      <c r="JQB37" s="733"/>
      <c r="JQC37" s="733"/>
      <c r="JQD37" s="733"/>
      <c r="JQE37" s="733"/>
      <c r="JQF37" s="733"/>
      <c r="JQG37" s="733"/>
      <c r="JQH37" s="733"/>
      <c r="JQI37" s="733"/>
      <c r="JQJ37" s="733"/>
      <c r="JQK37" s="733"/>
      <c r="JQL37" s="733"/>
      <c r="JQM37" s="733"/>
      <c r="JQN37" s="733"/>
      <c r="JQO37" s="733"/>
      <c r="JQP37" s="733"/>
      <c r="JQQ37" s="733"/>
      <c r="JQR37" s="733"/>
      <c r="JQS37" s="733"/>
      <c r="JQT37" s="733"/>
      <c r="JQU37" s="733"/>
      <c r="JQV37" s="733"/>
      <c r="JQW37" s="733"/>
      <c r="JQX37" s="733"/>
      <c r="JQY37" s="733"/>
      <c r="JQZ37" s="733"/>
      <c r="JRA37" s="733"/>
      <c r="JRB37" s="733"/>
      <c r="JRC37" s="733"/>
      <c r="JRD37" s="733"/>
      <c r="JRE37" s="733"/>
      <c r="JRF37" s="733"/>
      <c r="JRG37" s="733"/>
      <c r="JRH37" s="733"/>
      <c r="JRI37" s="733"/>
      <c r="JRJ37" s="733"/>
      <c r="JRK37" s="733"/>
      <c r="JRL37" s="733"/>
      <c r="JRM37" s="733"/>
      <c r="JRN37" s="733"/>
      <c r="JRO37" s="733"/>
      <c r="JRP37" s="733"/>
      <c r="JRQ37" s="733"/>
      <c r="JRR37" s="733"/>
      <c r="JRS37" s="733"/>
      <c r="JRT37" s="733"/>
      <c r="JRU37" s="733"/>
      <c r="JRV37" s="733"/>
      <c r="JRW37" s="733"/>
      <c r="JRX37" s="733"/>
      <c r="JRY37" s="733"/>
      <c r="JRZ37" s="733"/>
      <c r="JSA37" s="733"/>
      <c r="JSB37" s="733"/>
      <c r="JSC37" s="733"/>
      <c r="JSD37" s="733"/>
      <c r="JSE37" s="733"/>
      <c r="JSF37" s="733"/>
      <c r="JSG37" s="733"/>
      <c r="JSH37" s="733"/>
      <c r="JSI37" s="733"/>
      <c r="JSJ37" s="733"/>
      <c r="JSK37" s="733"/>
      <c r="JSL37" s="733"/>
      <c r="JSM37" s="733"/>
      <c r="JSN37" s="733"/>
      <c r="JSO37" s="733"/>
      <c r="JSP37" s="733"/>
      <c r="JSQ37" s="733"/>
      <c r="JSR37" s="733"/>
      <c r="JSS37" s="733"/>
      <c r="JST37" s="733"/>
      <c r="JSU37" s="733"/>
      <c r="JSV37" s="733"/>
      <c r="JSW37" s="733"/>
      <c r="JSX37" s="733"/>
      <c r="JSY37" s="733"/>
      <c r="JSZ37" s="733"/>
      <c r="JTA37" s="733"/>
      <c r="JTB37" s="733"/>
      <c r="JTC37" s="733"/>
      <c r="JTD37" s="733"/>
      <c r="JTE37" s="733"/>
      <c r="JTF37" s="733"/>
      <c r="JTG37" s="733"/>
      <c r="JTH37" s="733"/>
      <c r="JTI37" s="733"/>
      <c r="JTJ37" s="733"/>
      <c r="JTK37" s="733"/>
      <c r="JTL37" s="733"/>
      <c r="JTM37" s="733"/>
      <c r="JTN37" s="733"/>
      <c r="JTO37" s="733"/>
      <c r="JTP37" s="733"/>
      <c r="JTQ37" s="733"/>
      <c r="JTR37" s="733"/>
      <c r="JTS37" s="733"/>
      <c r="JTT37" s="733"/>
      <c r="JTU37" s="733"/>
      <c r="JTV37" s="733"/>
      <c r="JTW37" s="733"/>
      <c r="JTX37" s="733"/>
      <c r="JTY37" s="733"/>
      <c r="JTZ37" s="733"/>
      <c r="JUA37" s="733"/>
      <c r="JUB37" s="733"/>
      <c r="JUC37" s="733"/>
      <c r="JUD37" s="733"/>
      <c r="JUE37" s="733"/>
      <c r="JUF37" s="733"/>
      <c r="JUG37" s="733"/>
      <c r="JUH37" s="733"/>
      <c r="JUI37" s="733"/>
      <c r="JUJ37" s="733"/>
      <c r="JUK37" s="733"/>
      <c r="JUL37" s="733"/>
      <c r="JUM37" s="733"/>
      <c r="JUN37" s="733"/>
      <c r="JUO37" s="733"/>
      <c r="JUP37" s="733"/>
      <c r="JUQ37" s="733"/>
      <c r="JUR37" s="733"/>
      <c r="JUS37" s="733"/>
      <c r="JUT37" s="733"/>
      <c r="JUU37" s="733"/>
      <c r="JUV37" s="733"/>
      <c r="JUW37" s="733"/>
      <c r="JUX37" s="733"/>
      <c r="JUY37" s="733"/>
      <c r="JUZ37" s="733"/>
      <c r="JVA37" s="733"/>
      <c r="JVB37" s="733"/>
      <c r="JVC37" s="733"/>
      <c r="JVD37" s="733"/>
      <c r="JVE37" s="733"/>
      <c r="JVF37" s="733"/>
      <c r="JVG37" s="733"/>
      <c r="JVH37" s="733"/>
      <c r="JVI37" s="733"/>
      <c r="JVJ37" s="733"/>
      <c r="JVK37" s="733"/>
      <c r="JVL37" s="733"/>
      <c r="JVM37" s="733"/>
      <c r="JVN37" s="733"/>
      <c r="JVO37" s="733"/>
      <c r="JVP37" s="733"/>
      <c r="JVQ37" s="733"/>
      <c r="JVR37" s="733"/>
      <c r="JVS37" s="733"/>
      <c r="JVT37" s="733"/>
      <c r="JVU37" s="733"/>
      <c r="JVV37" s="733"/>
      <c r="JVW37" s="733"/>
      <c r="JVX37" s="733"/>
      <c r="JVY37" s="733"/>
      <c r="JVZ37" s="733"/>
      <c r="JWA37" s="733"/>
      <c r="JWB37" s="733"/>
      <c r="JWC37" s="733"/>
      <c r="JWD37" s="733"/>
      <c r="JWE37" s="733"/>
      <c r="JWF37" s="733"/>
      <c r="JWG37" s="733"/>
      <c r="JWH37" s="733"/>
      <c r="JWI37" s="733"/>
      <c r="JWJ37" s="733"/>
      <c r="JWK37" s="733"/>
      <c r="JWL37" s="733"/>
      <c r="JWM37" s="733"/>
      <c r="JWN37" s="733"/>
      <c r="JWO37" s="733"/>
      <c r="JWP37" s="733"/>
      <c r="JWQ37" s="733"/>
      <c r="JWR37" s="733"/>
      <c r="JWS37" s="733"/>
      <c r="JWT37" s="733"/>
      <c r="JWU37" s="733"/>
      <c r="JWV37" s="733"/>
      <c r="JWW37" s="733"/>
      <c r="JWX37" s="733"/>
      <c r="JWY37" s="733"/>
      <c r="JWZ37" s="733"/>
      <c r="JXA37" s="733"/>
      <c r="JXB37" s="733"/>
      <c r="JXC37" s="733"/>
      <c r="JXD37" s="733"/>
      <c r="JXE37" s="733"/>
      <c r="JXF37" s="733"/>
      <c r="JXG37" s="733"/>
      <c r="JXH37" s="733"/>
      <c r="JXI37" s="733"/>
      <c r="JXJ37" s="733"/>
      <c r="JXK37" s="733"/>
      <c r="JXL37" s="733"/>
      <c r="JXM37" s="733"/>
      <c r="JXN37" s="733"/>
      <c r="JXO37" s="733"/>
      <c r="JXP37" s="733"/>
      <c r="JXQ37" s="733"/>
      <c r="JXR37" s="733"/>
      <c r="JXS37" s="733"/>
      <c r="JXT37" s="733"/>
      <c r="JXU37" s="733"/>
      <c r="JXV37" s="733"/>
      <c r="JXW37" s="733"/>
      <c r="JXX37" s="733"/>
      <c r="JXY37" s="733"/>
      <c r="JXZ37" s="733"/>
      <c r="JYA37" s="733"/>
      <c r="JYB37" s="733"/>
      <c r="JYC37" s="733"/>
      <c r="JYD37" s="733"/>
      <c r="JYE37" s="733"/>
      <c r="JYF37" s="733"/>
      <c r="JYG37" s="733"/>
      <c r="JYH37" s="733"/>
      <c r="JYI37" s="733"/>
      <c r="JYJ37" s="733"/>
      <c r="JYK37" s="733"/>
      <c r="JYL37" s="733"/>
      <c r="JYM37" s="733"/>
      <c r="JYN37" s="733"/>
      <c r="JYO37" s="733"/>
      <c r="JYP37" s="733"/>
      <c r="JYQ37" s="733"/>
      <c r="JYR37" s="733"/>
      <c r="JYS37" s="733"/>
      <c r="JYT37" s="733"/>
      <c r="JYU37" s="733"/>
      <c r="JYV37" s="733"/>
      <c r="JYW37" s="733"/>
      <c r="JYX37" s="733"/>
      <c r="JYY37" s="733"/>
      <c r="JYZ37" s="733"/>
      <c r="JZA37" s="733"/>
      <c r="JZB37" s="733"/>
      <c r="JZC37" s="733"/>
      <c r="JZD37" s="733"/>
      <c r="JZE37" s="733"/>
      <c r="JZF37" s="733"/>
      <c r="JZG37" s="733"/>
      <c r="JZH37" s="733"/>
      <c r="JZI37" s="733"/>
      <c r="JZJ37" s="733"/>
      <c r="JZK37" s="733"/>
      <c r="JZL37" s="733"/>
      <c r="JZM37" s="733"/>
      <c r="JZN37" s="733"/>
      <c r="JZO37" s="733"/>
      <c r="JZP37" s="733"/>
      <c r="JZQ37" s="733"/>
      <c r="JZR37" s="733"/>
      <c r="JZS37" s="733"/>
      <c r="JZT37" s="733"/>
      <c r="JZU37" s="733"/>
      <c r="JZV37" s="733"/>
      <c r="JZW37" s="733"/>
      <c r="JZX37" s="733"/>
      <c r="JZY37" s="733"/>
      <c r="JZZ37" s="733"/>
      <c r="KAA37" s="733"/>
      <c r="KAB37" s="733"/>
      <c r="KAC37" s="733"/>
      <c r="KAD37" s="733"/>
      <c r="KAE37" s="733"/>
      <c r="KAF37" s="733"/>
      <c r="KAG37" s="733"/>
      <c r="KAH37" s="733"/>
      <c r="KAI37" s="733"/>
      <c r="KAJ37" s="733"/>
      <c r="KAK37" s="733"/>
      <c r="KAL37" s="733"/>
      <c r="KAM37" s="733"/>
      <c r="KAN37" s="733"/>
      <c r="KAO37" s="733"/>
      <c r="KAP37" s="733"/>
      <c r="KAQ37" s="733"/>
      <c r="KAR37" s="733"/>
      <c r="KAS37" s="733"/>
      <c r="KAT37" s="733"/>
      <c r="KAU37" s="733"/>
      <c r="KAV37" s="733"/>
      <c r="KAW37" s="733"/>
      <c r="KAX37" s="733"/>
      <c r="KAY37" s="733"/>
      <c r="KAZ37" s="733"/>
      <c r="KBA37" s="733"/>
      <c r="KBB37" s="733"/>
      <c r="KBC37" s="733"/>
      <c r="KBD37" s="733"/>
      <c r="KBE37" s="733"/>
      <c r="KBF37" s="733"/>
      <c r="KBG37" s="733"/>
      <c r="KBH37" s="733"/>
      <c r="KBI37" s="733"/>
      <c r="KBJ37" s="733"/>
      <c r="KBK37" s="733"/>
      <c r="KBL37" s="733"/>
      <c r="KBM37" s="733"/>
      <c r="KBN37" s="733"/>
      <c r="KBO37" s="733"/>
      <c r="KBP37" s="733"/>
      <c r="KBQ37" s="733"/>
      <c r="KBR37" s="733"/>
      <c r="KBS37" s="733"/>
      <c r="KBT37" s="733"/>
      <c r="KBU37" s="733"/>
      <c r="KBV37" s="733"/>
      <c r="KBW37" s="733"/>
      <c r="KBX37" s="733"/>
      <c r="KBY37" s="733"/>
      <c r="KBZ37" s="733"/>
      <c r="KCA37" s="733"/>
      <c r="KCB37" s="733"/>
      <c r="KCC37" s="733"/>
      <c r="KCD37" s="733"/>
      <c r="KCE37" s="733"/>
      <c r="KCF37" s="733"/>
      <c r="KCG37" s="733"/>
      <c r="KCH37" s="733"/>
      <c r="KCI37" s="733"/>
      <c r="KCJ37" s="733"/>
      <c r="KCK37" s="733"/>
      <c r="KCL37" s="733"/>
      <c r="KCM37" s="733"/>
      <c r="KCN37" s="733"/>
      <c r="KCO37" s="733"/>
      <c r="KCP37" s="733"/>
      <c r="KCQ37" s="733"/>
      <c r="KCR37" s="733"/>
      <c r="KCS37" s="733"/>
      <c r="KCT37" s="733"/>
      <c r="KCU37" s="733"/>
      <c r="KCV37" s="733"/>
      <c r="KCW37" s="733"/>
      <c r="KCX37" s="733"/>
      <c r="KCY37" s="733"/>
      <c r="KCZ37" s="733"/>
      <c r="KDA37" s="733"/>
      <c r="KDB37" s="733"/>
      <c r="KDC37" s="733"/>
      <c r="KDD37" s="733"/>
      <c r="KDE37" s="733"/>
      <c r="KDF37" s="733"/>
      <c r="KDG37" s="733"/>
      <c r="KDH37" s="733"/>
      <c r="KDI37" s="733"/>
      <c r="KDJ37" s="733"/>
      <c r="KDK37" s="733"/>
      <c r="KDL37" s="733"/>
      <c r="KDM37" s="733"/>
      <c r="KDN37" s="733"/>
      <c r="KDO37" s="733"/>
      <c r="KDP37" s="733"/>
      <c r="KDQ37" s="733"/>
      <c r="KDR37" s="733"/>
      <c r="KDS37" s="733"/>
      <c r="KDT37" s="733"/>
      <c r="KDU37" s="733"/>
      <c r="KDV37" s="733"/>
      <c r="KDW37" s="733"/>
      <c r="KDX37" s="733"/>
      <c r="KDY37" s="733"/>
      <c r="KDZ37" s="733"/>
      <c r="KEA37" s="733"/>
      <c r="KEB37" s="733"/>
      <c r="KEC37" s="733"/>
      <c r="KED37" s="733"/>
      <c r="KEE37" s="733"/>
      <c r="KEF37" s="733"/>
      <c r="KEG37" s="733"/>
      <c r="KEH37" s="733"/>
      <c r="KEI37" s="733"/>
      <c r="KEJ37" s="733"/>
      <c r="KEK37" s="733"/>
      <c r="KEL37" s="733"/>
      <c r="KEM37" s="733"/>
      <c r="KEN37" s="733"/>
      <c r="KEO37" s="733"/>
      <c r="KEP37" s="733"/>
      <c r="KEQ37" s="733"/>
      <c r="KER37" s="733"/>
      <c r="KES37" s="733"/>
      <c r="KET37" s="733"/>
      <c r="KEU37" s="733"/>
      <c r="KEV37" s="733"/>
      <c r="KEW37" s="733"/>
      <c r="KEX37" s="733"/>
      <c r="KEY37" s="733"/>
      <c r="KEZ37" s="733"/>
      <c r="KFA37" s="733"/>
      <c r="KFB37" s="733"/>
      <c r="KFC37" s="733"/>
      <c r="KFD37" s="733"/>
      <c r="KFE37" s="733"/>
      <c r="KFF37" s="733"/>
      <c r="KFG37" s="733"/>
      <c r="KFH37" s="733"/>
      <c r="KFI37" s="733"/>
      <c r="KFJ37" s="733"/>
      <c r="KFK37" s="733"/>
      <c r="KFL37" s="733"/>
      <c r="KFM37" s="733"/>
      <c r="KFN37" s="733"/>
      <c r="KFO37" s="733"/>
      <c r="KFP37" s="733"/>
      <c r="KFQ37" s="733"/>
      <c r="KFR37" s="733"/>
      <c r="KFS37" s="733"/>
      <c r="KFT37" s="733"/>
      <c r="KFU37" s="733"/>
      <c r="KFV37" s="733"/>
      <c r="KFW37" s="733"/>
      <c r="KFX37" s="733"/>
      <c r="KFY37" s="733"/>
      <c r="KFZ37" s="733"/>
      <c r="KGA37" s="733"/>
      <c r="KGB37" s="733"/>
      <c r="KGC37" s="733"/>
      <c r="KGD37" s="733"/>
      <c r="KGE37" s="733"/>
      <c r="KGF37" s="733"/>
      <c r="KGG37" s="733"/>
      <c r="KGH37" s="733"/>
      <c r="KGI37" s="733"/>
      <c r="KGJ37" s="733"/>
      <c r="KGK37" s="733"/>
      <c r="KGL37" s="733"/>
      <c r="KGM37" s="733"/>
      <c r="KGN37" s="733"/>
      <c r="KGO37" s="733"/>
      <c r="KGP37" s="733"/>
      <c r="KGQ37" s="733"/>
      <c r="KGR37" s="733"/>
      <c r="KGS37" s="733"/>
      <c r="KGT37" s="733"/>
      <c r="KGU37" s="733"/>
      <c r="KGV37" s="733"/>
      <c r="KGW37" s="733"/>
      <c r="KGX37" s="733"/>
      <c r="KGY37" s="733"/>
      <c r="KGZ37" s="733"/>
      <c r="KHA37" s="733"/>
      <c r="KHB37" s="733"/>
      <c r="KHC37" s="733"/>
      <c r="KHD37" s="733"/>
      <c r="KHE37" s="733"/>
      <c r="KHF37" s="733"/>
      <c r="KHG37" s="733"/>
      <c r="KHH37" s="733"/>
      <c r="KHI37" s="733"/>
      <c r="KHJ37" s="733"/>
      <c r="KHK37" s="733"/>
      <c r="KHL37" s="733"/>
      <c r="KHM37" s="733"/>
      <c r="KHN37" s="733"/>
      <c r="KHO37" s="733"/>
      <c r="KHP37" s="733"/>
      <c r="KHQ37" s="733"/>
      <c r="KHR37" s="733"/>
      <c r="KHS37" s="733"/>
      <c r="KHT37" s="733"/>
      <c r="KHU37" s="733"/>
      <c r="KHV37" s="733"/>
      <c r="KHW37" s="733"/>
      <c r="KHX37" s="733"/>
      <c r="KHY37" s="733"/>
      <c r="KHZ37" s="733"/>
      <c r="KIA37" s="733"/>
      <c r="KIB37" s="733"/>
      <c r="KIC37" s="733"/>
      <c r="KID37" s="733"/>
      <c r="KIE37" s="733"/>
      <c r="KIF37" s="733"/>
      <c r="KIG37" s="733"/>
      <c r="KIH37" s="733"/>
      <c r="KII37" s="733"/>
      <c r="KIJ37" s="733"/>
      <c r="KIK37" s="733"/>
      <c r="KIL37" s="733"/>
      <c r="KIM37" s="733"/>
      <c r="KIN37" s="733"/>
      <c r="KIO37" s="733"/>
      <c r="KIP37" s="733"/>
      <c r="KIQ37" s="733"/>
      <c r="KIR37" s="733"/>
      <c r="KIS37" s="733"/>
      <c r="KIT37" s="733"/>
      <c r="KIU37" s="733"/>
      <c r="KIV37" s="733"/>
      <c r="KIW37" s="733"/>
      <c r="KIX37" s="733"/>
      <c r="KIY37" s="733"/>
      <c r="KIZ37" s="733"/>
      <c r="KJA37" s="733"/>
      <c r="KJB37" s="733"/>
      <c r="KJC37" s="733"/>
      <c r="KJD37" s="733"/>
      <c r="KJE37" s="733"/>
      <c r="KJF37" s="733"/>
      <c r="KJG37" s="733"/>
      <c r="KJH37" s="733"/>
      <c r="KJI37" s="733"/>
      <c r="KJJ37" s="733"/>
      <c r="KJK37" s="733"/>
      <c r="KJL37" s="733"/>
      <c r="KJM37" s="733"/>
      <c r="KJN37" s="733"/>
      <c r="KJO37" s="733"/>
      <c r="KJP37" s="733"/>
      <c r="KJQ37" s="733"/>
      <c r="KJR37" s="733"/>
      <c r="KJS37" s="733"/>
      <c r="KJT37" s="733"/>
      <c r="KJU37" s="733"/>
      <c r="KJV37" s="733"/>
      <c r="KJW37" s="733"/>
      <c r="KJX37" s="733"/>
      <c r="KJY37" s="733"/>
      <c r="KJZ37" s="733"/>
      <c r="KKA37" s="733"/>
      <c r="KKB37" s="733"/>
      <c r="KKC37" s="733"/>
      <c r="KKD37" s="733"/>
      <c r="KKE37" s="733"/>
      <c r="KKF37" s="733"/>
      <c r="KKG37" s="733"/>
      <c r="KKH37" s="733"/>
      <c r="KKI37" s="733"/>
      <c r="KKJ37" s="733"/>
      <c r="KKK37" s="733"/>
      <c r="KKL37" s="733"/>
      <c r="KKM37" s="733"/>
      <c r="KKN37" s="733"/>
      <c r="KKO37" s="733"/>
      <c r="KKP37" s="733"/>
      <c r="KKQ37" s="733"/>
      <c r="KKR37" s="733"/>
      <c r="KKS37" s="733"/>
      <c r="KKT37" s="733"/>
      <c r="KKU37" s="733"/>
      <c r="KKV37" s="733"/>
      <c r="KKW37" s="733"/>
      <c r="KKX37" s="733"/>
      <c r="KKY37" s="733"/>
      <c r="KKZ37" s="733"/>
      <c r="KLA37" s="733"/>
      <c r="KLB37" s="733"/>
      <c r="KLC37" s="733"/>
      <c r="KLD37" s="733"/>
      <c r="KLE37" s="733"/>
      <c r="KLF37" s="733"/>
      <c r="KLG37" s="733"/>
      <c r="KLH37" s="733"/>
      <c r="KLI37" s="733"/>
      <c r="KLJ37" s="733"/>
      <c r="KLK37" s="733"/>
      <c r="KLL37" s="733"/>
      <c r="KLM37" s="733"/>
      <c r="KLN37" s="733"/>
      <c r="KLO37" s="733"/>
      <c r="KLP37" s="733"/>
      <c r="KLQ37" s="733"/>
      <c r="KLR37" s="733"/>
      <c r="KLS37" s="733"/>
      <c r="KLT37" s="733"/>
      <c r="KLU37" s="733"/>
      <c r="KLV37" s="733"/>
      <c r="KLW37" s="733"/>
      <c r="KLX37" s="733"/>
      <c r="KLY37" s="733"/>
      <c r="KLZ37" s="733"/>
      <c r="KMA37" s="733"/>
      <c r="KMB37" s="733"/>
      <c r="KMC37" s="733"/>
      <c r="KMD37" s="733"/>
      <c r="KME37" s="733"/>
      <c r="KMF37" s="733"/>
      <c r="KMG37" s="733"/>
      <c r="KMH37" s="733"/>
      <c r="KMI37" s="733"/>
      <c r="KMJ37" s="733"/>
      <c r="KMK37" s="733"/>
      <c r="KML37" s="733"/>
      <c r="KMM37" s="733"/>
      <c r="KMN37" s="733"/>
      <c r="KMO37" s="733"/>
      <c r="KMP37" s="733"/>
      <c r="KMQ37" s="733"/>
      <c r="KMR37" s="733"/>
      <c r="KMS37" s="733"/>
      <c r="KMT37" s="733"/>
      <c r="KMU37" s="733"/>
      <c r="KMV37" s="733"/>
      <c r="KMW37" s="733"/>
      <c r="KMX37" s="733"/>
      <c r="KMY37" s="733"/>
      <c r="KMZ37" s="733"/>
      <c r="KNA37" s="733"/>
      <c r="KNB37" s="733"/>
      <c r="KNC37" s="733"/>
      <c r="KND37" s="733"/>
      <c r="KNE37" s="733"/>
      <c r="KNF37" s="733"/>
      <c r="KNG37" s="733"/>
      <c r="KNH37" s="733"/>
      <c r="KNI37" s="733"/>
      <c r="KNJ37" s="733"/>
      <c r="KNK37" s="733"/>
      <c r="KNL37" s="733"/>
      <c r="KNM37" s="733"/>
      <c r="KNN37" s="733"/>
      <c r="KNO37" s="733"/>
      <c r="KNP37" s="733"/>
      <c r="KNQ37" s="733"/>
      <c r="KNR37" s="733"/>
      <c r="KNS37" s="733"/>
      <c r="KNT37" s="733"/>
      <c r="KNU37" s="733"/>
      <c r="KNV37" s="733"/>
      <c r="KNW37" s="733"/>
      <c r="KNX37" s="733"/>
      <c r="KNY37" s="733"/>
      <c r="KNZ37" s="733"/>
      <c r="KOA37" s="733"/>
      <c r="KOB37" s="733"/>
      <c r="KOC37" s="733"/>
      <c r="KOD37" s="733"/>
      <c r="KOE37" s="733"/>
      <c r="KOF37" s="733"/>
      <c r="KOG37" s="733"/>
      <c r="KOH37" s="733"/>
      <c r="KOI37" s="733"/>
      <c r="KOJ37" s="733"/>
      <c r="KOK37" s="733"/>
      <c r="KOL37" s="733"/>
      <c r="KOM37" s="733"/>
      <c r="KON37" s="733"/>
      <c r="KOO37" s="733"/>
      <c r="KOP37" s="733"/>
      <c r="KOQ37" s="733"/>
      <c r="KOR37" s="733"/>
      <c r="KOS37" s="733"/>
      <c r="KOT37" s="733"/>
      <c r="KOU37" s="733"/>
      <c r="KOV37" s="733"/>
      <c r="KOW37" s="733"/>
      <c r="KOX37" s="733"/>
      <c r="KOY37" s="733"/>
      <c r="KOZ37" s="733"/>
      <c r="KPA37" s="733"/>
      <c r="KPB37" s="733"/>
      <c r="KPC37" s="733"/>
      <c r="KPD37" s="733"/>
      <c r="KPE37" s="733"/>
      <c r="KPF37" s="733"/>
      <c r="KPG37" s="733"/>
      <c r="KPH37" s="733"/>
      <c r="KPI37" s="733"/>
      <c r="KPJ37" s="733"/>
      <c r="KPK37" s="733"/>
      <c r="KPL37" s="733"/>
      <c r="KPM37" s="733"/>
      <c r="KPN37" s="733"/>
      <c r="KPO37" s="733"/>
      <c r="KPP37" s="733"/>
      <c r="KPQ37" s="733"/>
      <c r="KPR37" s="733"/>
      <c r="KPS37" s="733"/>
      <c r="KPT37" s="733"/>
      <c r="KPU37" s="733"/>
      <c r="KPV37" s="733"/>
      <c r="KPW37" s="733"/>
      <c r="KPX37" s="733"/>
      <c r="KPY37" s="733"/>
      <c r="KPZ37" s="733"/>
      <c r="KQA37" s="733"/>
      <c r="KQB37" s="733"/>
      <c r="KQC37" s="733"/>
      <c r="KQD37" s="733"/>
      <c r="KQE37" s="733"/>
      <c r="KQF37" s="733"/>
      <c r="KQG37" s="733"/>
      <c r="KQH37" s="733"/>
      <c r="KQI37" s="733"/>
      <c r="KQJ37" s="733"/>
      <c r="KQK37" s="733"/>
      <c r="KQL37" s="733"/>
      <c r="KQM37" s="733"/>
      <c r="KQN37" s="733"/>
      <c r="KQO37" s="733"/>
      <c r="KQP37" s="733"/>
      <c r="KQQ37" s="733"/>
      <c r="KQR37" s="733"/>
      <c r="KQS37" s="733"/>
      <c r="KQT37" s="733"/>
      <c r="KQU37" s="733"/>
      <c r="KQV37" s="733"/>
      <c r="KQW37" s="733"/>
      <c r="KQX37" s="733"/>
      <c r="KQY37" s="733"/>
      <c r="KQZ37" s="733"/>
      <c r="KRA37" s="733"/>
      <c r="KRB37" s="733"/>
      <c r="KRC37" s="733"/>
      <c r="KRD37" s="733"/>
      <c r="KRE37" s="733"/>
      <c r="KRF37" s="733"/>
      <c r="KRG37" s="733"/>
      <c r="KRH37" s="733"/>
      <c r="KRI37" s="733"/>
      <c r="KRJ37" s="733"/>
      <c r="KRK37" s="733"/>
      <c r="KRL37" s="733"/>
      <c r="KRM37" s="733"/>
      <c r="KRN37" s="733"/>
      <c r="KRO37" s="733"/>
      <c r="KRP37" s="733"/>
      <c r="KRQ37" s="733"/>
      <c r="KRR37" s="733"/>
      <c r="KRS37" s="733"/>
      <c r="KRT37" s="733"/>
      <c r="KRU37" s="733"/>
      <c r="KRV37" s="733"/>
      <c r="KRW37" s="733"/>
      <c r="KRX37" s="733"/>
      <c r="KRY37" s="733"/>
      <c r="KRZ37" s="733"/>
      <c r="KSA37" s="733"/>
      <c r="KSB37" s="733"/>
      <c r="KSC37" s="733"/>
      <c r="KSD37" s="733"/>
      <c r="KSE37" s="733"/>
      <c r="KSF37" s="733"/>
      <c r="KSG37" s="733"/>
      <c r="KSH37" s="733"/>
      <c r="KSI37" s="733"/>
      <c r="KSJ37" s="733"/>
      <c r="KSK37" s="733"/>
      <c r="KSL37" s="733"/>
      <c r="KSM37" s="733"/>
      <c r="KSN37" s="733"/>
      <c r="KSO37" s="733"/>
      <c r="KSP37" s="733"/>
      <c r="KSQ37" s="733"/>
      <c r="KSR37" s="733"/>
      <c r="KSS37" s="733"/>
      <c r="KST37" s="733"/>
      <c r="KSU37" s="733"/>
      <c r="KSV37" s="733"/>
      <c r="KSW37" s="733"/>
      <c r="KSX37" s="733"/>
      <c r="KSY37" s="733"/>
      <c r="KSZ37" s="733"/>
      <c r="KTA37" s="733"/>
      <c r="KTB37" s="733"/>
      <c r="KTC37" s="733"/>
      <c r="KTD37" s="733"/>
      <c r="KTE37" s="733"/>
      <c r="KTF37" s="733"/>
      <c r="KTG37" s="733"/>
      <c r="KTH37" s="733"/>
      <c r="KTI37" s="733"/>
      <c r="KTJ37" s="733"/>
      <c r="KTK37" s="733"/>
      <c r="KTL37" s="733"/>
      <c r="KTM37" s="733"/>
      <c r="KTN37" s="733"/>
      <c r="KTO37" s="733"/>
      <c r="KTP37" s="733"/>
      <c r="KTQ37" s="733"/>
      <c r="KTR37" s="733"/>
      <c r="KTS37" s="733"/>
      <c r="KTT37" s="733"/>
      <c r="KTU37" s="733"/>
      <c r="KTV37" s="733"/>
      <c r="KTW37" s="733"/>
      <c r="KTX37" s="733"/>
      <c r="KTY37" s="733"/>
      <c r="KTZ37" s="733"/>
      <c r="KUA37" s="733"/>
      <c r="KUB37" s="733"/>
      <c r="KUC37" s="733"/>
      <c r="KUD37" s="733"/>
      <c r="KUE37" s="733"/>
      <c r="KUF37" s="733"/>
      <c r="KUG37" s="733"/>
      <c r="KUH37" s="733"/>
      <c r="KUI37" s="733"/>
      <c r="KUJ37" s="733"/>
      <c r="KUK37" s="733"/>
      <c r="KUL37" s="733"/>
      <c r="KUM37" s="733"/>
      <c r="KUN37" s="733"/>
      <c r="KUO37" s="733"/>
      <c r="KUP37" s="733"/>
      <c r="KUQ37" s="733"/>
      <c r="KUR37" s="733"/>
      <c r="KUS37" s="733"/>
      <c r="KUT37" s="733"/>
      <c r="KUU37" s="733"/>
      <c r="KUV37" s="733"/>
      <c r="KUW37" s="733"/>
      <c r="KUX37" s="733"/>
      <c r="KUY37" s="733"/>
      <c r="KUZ37" s="733"/>
      <c r="KVA37" s="733"/>
      <c r="KVB37" s="733"/>
      <c r="KVC37" s="733"/>
      <c r="KVD37" s="733"/>
      <c r="KVE37" s="733"/>
      <c r="KVF37" s="733"/>
      <c r="KVG37" s="733"/>
      <c r="KVH37" s="733"/>
      <c r="KVI37" s="733"/>
      <c r="KVJ37" s="733"/>
      <c r="KVK37" s="733"/>
      <c r="KVL37" s="733"/>
      <c r="KVM37" s="733"/>
      <c r="KVN37" s="733"/>
      <c r="KVO37" s="733"/>
      <c r="KVP37" s="733"/>
      <c r="KVQ37" s="733"/>
      <c r="KVR37" s="733"/>
      <c r="KVS37" s="733"/>
      <c r="KVT37" s="733"/>
      <c r="KVU37" s="733"/>
      <c r="KVV37" s="733"/>
      <c r="KVW37" s="733"/>
      <c r="KVX37" s="733"/>
      <c r="KVY37" s="733"/>
      <c r="KVZ37" s="733"/>
      <c r="KWA37" s="733"/>
      <c r="KWB37" s="733"/>
      <c r="KWC37" s="733"/>
      <c r="KWD37" s="733"/>
      <c r="KWE37" s="733"/>
      <c r="KWF37" s="733"/>
      <c r="KWG37" s="733"/>
      <c r="KWH37" s="733"/>
      <c r="KWI37" s="733"/>
      <c r="KWJ37" s="733"/>
      <c r="KWK37" s="733"/>
      <c r="KWL37" s="733"/>
      <c r="KWM37" s="733"/>
      <c r="KWN37" s="733"/>
      <c r="KWO37" s="733"/>
      <c r="KWP37" s="733"/>
      <c r="KWQ37" s="733"/>
      <c r="KWR37" s="733"/>
      <c r="KWS37" s="733"/>
      <c r="KWT37" s="733"/>
      <c r="KWU37" s="733"/>
      <c r="KWV37" s="733"/>
      <c r="KWW37" s="733"/>
      <c r="KWX37" s="733"/>
      <c r="KWY37" s="733"/>
      <c r="KWZ37" s="733"/>
      <c r="KXA37" s="733"/>
      <c r="KXB37" s="733"/>
      <c r="KXC37" s="733"/>
      <c r="KXD37" s="733"/>
      <c r="KXE37" s="733"/>
      <c r="KXF37" s="733"/>
      <c r="KXG37" s="733"/>
      <c r="KXH37" s="733"/>
      <c r="KXI37" s="733"/>
      <c r="KXJ37" s="733"/>
      <c r="KXK37" s="733"/>
      <c r="KXL37" s="733"/>
      <c r="KXM37" s="733"/>
      <c r="KXN37" s="733"/>
      <c r="KXO37" s="733"/>
      <c r="KXP37" s="733"/>
      <c r="KXQ37" s="733"/>
      <c r="KXR37" s="733"/>
      <c r="KXS37" s="733"/>
      <c r="KXT37" s="733"/>
      <c r="KXU37" s="733"/>
      <c r="KXV37" s="733"/>
      <c r="KXW37" s="733"/>
      <c r="KXX37" s="733"/>
      <c r="KXY37" s="733"/>
      <c r="KXZ37" s="733"/>
      <c r="KYA37" s="733"/>
      <c r="KYB37" s="733"/>
      <c r="KYC37" s="733"/>
      <c r="KYD37" s="733"/>
      <c r="KYE37" s="733"/>
      <c r="KYF37" s="733"/>
      <c r="KYG37" s="733"/>
      <c r="KYH37" s="733"/>
      <c r="KYI37" s="733"/>
      <c r="KYJ37" s="733"/>
      <c r="KYK37" s="733"/>
      <c r="KYL37" s="733"/>
      <c r="KYM37" s="733"/>
      <c r="KYN37" s="733"/>
      <c r="KYO37" s="733"/>
      <c r="KYP37" s="733"/>
      <c r="KYQ37" s="733"/>
      <c r="KYR37" s="733"/>
      <c r="KYS37" s="733"/>
      <c r="KYT37" s="733"/>
      <c r="KYU37" s="733"/>
      <c r="KYV37" s="733"/>
      <c r="KYW37" s="733"/>
      <c r="KYX37" s="733"/>
      <c r="KYY37" s="733"/>
      <c r="KYZ37" s="733"/>
      <c r="KZA37" s="733"/>
      <c r="KZB37" s="733"/>
      <c r="KZC37" s="733"/>
      <c r="KZD37" s="733"/>
      <c r="KZE37" s="733"/>
      <c r="KZF37" s="733"/>
      <c r="KZG37" s="733"/>
      <c r="KZH37" s="733"/>
      <c r="KZI37" s="733"/>
      <c r="KZJ37" s="733"/>
      <c r="KZK37" s="733"/>
      <c r="KZL37" s="733"/>
      <c r="KZM37" s="733"/>
      <c r="KZN37" s="733"/>
      <c r="KZO37" s="733"/>
      <c r="KZP37" s="733"/>
      <c r="KZQ37" s="733"/>
      <c r="KZR37" s="733"/>
      <c r="KZS37" s="733"/>
      <c r="KZT37" s="733"/>
      <c r="KZU37" s="733"/>
      <c r="KZV37" s="733"/>
      <c r="KZW37" s="733"/>
      <c r="KZX37" s="733"/>
      <c r="KZY37" s="733"/>
      <c r="KZZ37" s="733"/>
      <c r="LAA37" s="733"/>
      <c r="LAB37" s="733"/>
      <c r="LAC37" s="733"/>
      <c r="LAD37" s="733"/>
      <c r="LAE37" s="733"/>
      <c r="LAF37" s="733"/>
      <c r="LAG37" s="733"/>
      <c r="LAH37" s="733"/>
      <c r="LAI37" s="733"/>
      <c r="LAJ37" s="733"/>
      <c r="LAK37" s="733"/>
      <c r="LAL37" s="733"/>
      <c r="LAM37" s="733"/>
      <c r="LAN37" s="733"/>
      <c r="LAO37" s="733"/>
      <c r="LAP37" s="733"/>
      <c r="LAQ37" s="733"/>
      <c r="LAR37" s="733"/>
      <c r="LAS37" s="733"/>
      <c r="LAT37" s="733"/>
      <c r="LAU37" s="733"/>
      <c r="LAV37" s="733"/>
      <c r="LAW37" s="733"/>
      <c r="LAX37" s="733"/>
      <c r="LAY37" s="733"/>
      <c r="LAZ37" s="733"/>
      <c r="LBA37" s="733"/>
      <c r="LBB37" s="733"/>
      <c r="LBC37" s="733"/>
      <c r="LBD37" s="733"/>
      <c r="LBE37" s="733"/>
      <c r="LBF37" s="733"/>
      <c r="LBG37" s="733"/>
      <c r="LBH37" s="733"/>
      <c r="LBI37" s="733"/>
      <c r="LBJ37" s="733"/>
      <c r="LBK37" s="733"/>
      <c r="LBL37" s="733"/>
      <c r="LBM37" s="733"/>
      <c r="LBN37" s="733"/>
      <c r="LBO37" s="733"/>
      <c r="LBP37" s="733"/>
      <c r="LBQ37" s="733"/>
      <c r="LBR37" s="733"/>
      <c r="LBS37" s="733"/>
      <c r="LBT37" s="733"/>
      <c r="LBU37" s="733"/>
      <c r="LBV37" s="733"/>
      <c r="LBW37" s="733"/>
      <c r="LBX37" s="733"/>
      <c r="LBY37" s="733"/>
      <c r="LBZ37" s="733"/>
      <c r="LCA37" s="733"/>
      <c r="LCB37" s="733"/>
      <c r="LCC37" s="733"/>
      <c r="LCD37" s="733"/>
      <c r="LCE37" s="733"/>
      <c r="LCF37" s="733"/>
      <c r="LCG37" s="733"/>
      <c r="LCH37" s="733"/>
      <c r="LCI37" s="733"/>
      <c r="LCJ37" s="733"/>
      <c r="LCK37" s="733"/>
      <c r="LCL37" s="733"/>
      <c r="LCM37" s="733"/>
      <c r="LCN37" s="733"/>
      <c r="LCO37" s="733"/>
      <c r="LCP37" s="733"/>
      <c r="LCQ37" s="733"/>
      <c r="LCR37" s="733"/>
      <c r="LCS37" s="733"/>
      <c r="LCT37" s="733"/>
      <c r="LCU37" s="733"/>
      <c r="LCV37" s="733"/>
      <c r="LCW37" s="733"/>
      <c r="LCX37" s="733"/>
      <c r="LCY37" s="733"/>
      <c r="LCZ37" s="733"/>
      <c r="LDA37" s="733"/>
      <c r="LDB37" s="733"/>
      <c r="LDC37" s="733"/>
      <c r="LDD37" s="733"/>
      <c r="LDE37" s="733"/>
      <c r="LDF37" s="733"/>
      <c r="LDG37" s="733"/>
      <c r="LDH37" s="733"/>
      <c r="LDI37" s="733"/>
      <c r="LDJ37" s="733"/>
      <c r="LDK37" s="733"/>
      <c r="LDL37" s="733"/>
      <c r="LDM37" s="733"/>
      <c r="LDN37" s="733"/>
      <c r="LDO37" s="733"/>
      <c r="LDP37" s="733"/>
      <c r="LDQ37" s="733"/>
      <c r="LDR37" s="733"/>
      <c r="LDS37" s="733"/>
      <c r="LDT37" s="733"/>
      <c r="LDU37" s="733"/>
      <c r="LDV37" s="733"/>
      <c r="LDW37" s="733"/>
      <c r="LDX37" s="733"/>
      <c r="LDY37" s="733"/>
      <c r="LDZ37" s="733"/>
      <c r="LEA37" s="733"/>
      <c r="LEB37" s="733"/>
      <c r="LEC37" s="733"/>
      <c r="LED37" s="733"/>
      <c r="LEE37" s="733"/>
      <c r="LEF37" s="733"/>
      <c r="LEG37" s="733"/>
      <c r="LEH37" s="733"/>
      <c r="LEI37" s="733"/>
      <c r="LEJ37" s="733"/>
      <c r="LEK37" s="733"/>
      <c r="LEL37" s="733"/>
      <c r="LEM37" s="733"/>
      <c r="LEN37" s="733"/>
      <c r="LEO37" s="733"/>
      <c r="LEP37" s="733"/>
      <c r="LEQ37" s="733"/>
      <c r="LER37" s="733"/>
      <c r="LES37" s="733"/>
      <c r="LET37" s="733"/>
      <c r="LEU37" s="733"/>
      <c r="LEV37" s="733"/>
      <c r="LEW37" s="733"/>
      <c r="LEX37" s="733"/>
      <c r="LEY37" s="733"/>
      <c r="LEZ37" s="733"/>
      <c r="LFA37" s="733"/>
      <c r="LFB37" s="733"/>
      <c r="LFC37" s="733"/>
      <c r="LFD37" s="733"/>
      <c r="LFE37" s="733"/>
      <c r="LFF37" s="733"/>
      <c r="LFG37" s="733"/>
      <c r="LFH37" s="733"/>
      <c r="LFI37" s="733"/>
      <c r="LFJ37" s="733"/>
      <c r="LFK37" s="733"/>
      <c r="LFL37" s="733"/>
      <c r="LFM37" s="733"/>
      <c r="LFN37" s="733"/>
      <c r="LFO37" s="733"/>
      <c r="LFP37" s="733"/>
      <c r="LFQ37" s="733"/>
      <c r="LFR37" s="733"/>
      <c r="LFS37" s="733"/>
      <c r="LFT37" s="733"/>
      <c r="LFU37" s="733"/>
      <c r="LFV37" s="733"/>
      <c r="LFW37" s="733"/>
      <c r="LFX37" s="733"/>
      <c r="LFY37" s="733"/>
      <c r="LFZ37" s="733"/>
      <c r="LGA37" s="733"/>
      <c r="LGB37" s="733"/>
      <c r="LGC37" s="733"/>
      <c r="LGD37" s="733"/>
      <c r="LGE37" s="733"/>
      <c r="LGF37" s="733"/>
      <c r="LGG37" s="733"/>
      <c r="LGH37" s="733"/>
      <c r="LGI37" s="733"/>
      <c r="LGJ37" s="733"/>
      <c r="LGK37" s="733"/>
      <c r="LGL37" s="733"/>
      <c r="LGM37" s="733"/>
      <c r="LGN37" s="733"/>
      <c r="LGO37" s="733"/>
      <c r="LGP37" s="733"/>
      <c r="LGQ37" s="733"/>
      <c r="LGR37" s="733"/>
      <c r="LGS37" s="733"/>
      <c r="LGT37" s="733"/>
      <c r="LGU37" s="733"/>
      <c r="LGV37" s="733"/>
      <c r="LGW37" s="733"/>
      <c r="LGX37" s="733"/>
      <c r="LGY37" s="733"/>
      <c r="LGZ37" s="733"/>
      <c r="LHA37" s="733"/>
      <c r="LHB37" s="733"/>
      <c r="LHC37" s="733"/>
      <c r="LHD37" s="733"/>
      <c r="LHE37" s="733"/>
      <c r="LHF37" s="733"/>
      <c r="LHG37" s="733"/>
      <c r="LHH37" s="733"/>
      <c r="LHI37" s="733"/>
      <c r="LHJ37" s="733"/>
      <c r="LHK37" s="733"/>
      <c r="LHL37" s="733"/>
      <c r="LHM37" s="733"/>
      <c r="LHN37" s="733"/>
      <c r="LHO37" s="733"/>
      <c r="LHP37" s="733"/>
      <c r="LHQ37" s="733"/>
      <c r="LHR37" s="733"/>
      <c r="LHS37" s="733"/>
      <c r="LHT37" s="733"/>
      <c r="LHU37" s="733"/>
      <c r="LHV37" s="733"/>
      <c r="LHW37" s="733"/>
      <c r="LHX37" s="733"/>
      <c r="LHY37" s="733"/>
      <c r="LHZ37" s="733"/>
      <c r="LIA37" s="733"/>
      <c r="LIB37" s="733"/>
      <c r="LIC37" s="733"/>
      <c r="LID37" s="733"/>
      <c r="LIE37" s="733"/>
      <c r="LIF37" s="733"/>
      <c r="LIG37" s="733"/>
      <c r="LIH37" s="733"/>
      <c r="LII37" s="733"/>
      <c r="LIJ37" s="733"/>
      <c r="LIK37" s="733"/>
      <c r="LIL37" s="733"/>
      <c r="LIM37" s="733"/>
      <c r="LIN37" s="733"/>
      <c r="LIO37" s="733"/>
      <c r="LIP37" s="733"/>
      <c r="LIQ37" s="733"/>
      <c r="LIR37" s="733"/>
      <c r="LIS37" s="733"/>
      <c r="LIT37" s="733"/>
      <c r="LIU37" s="733"/>
      <c r="LIV37" s="733"/>
      <c r="LIW37" s="733"/>
      <c r="LIX37" s="733"/>
      <c r="LIY37" s="733"/>
      <c r="LIZ37" s="733"/>
      <c r="LJA37" s="733"/>
      <c r="LJB37" s="733"/>
      <c r="LJC37" s="733"/>
      <c r="LJD37" s="733"/>
      <c r="LJE37" s="733"/>
      <c r="LJF37" s="733"/>
      <c r="LJG37" s="733"/>
      <c r="LJH37" s="733"/>
      <c r="LJI37" s="733"/>
      <c r="LJJ37" s="733"/>
      <c r="LJK37" s="733"/>
      <c r="LJL37" s="733"/>
      <c r="LJM37" s="733"/>
      <c r="LJN37" s="733"/>
      <c r="LJO37" s="733"/>
      <c r="LJP37" s="733"/>
      <c r="LJQ37" s="733"/>
      <c r="LJR37" s="733"/>
      <c r="LJS37" s="733"/>
      <c r="LJT37" s="733"/>
      <c r="LJU37" s="733"/>
      <c r="LJV37" s="733"/>
      <c r="LJW37" s="733"/>
      <c r="LJX37" s="733"/>
      <c r="LJY37" s="733"/>
      <c r="LJZ37" s="733"/>
      <c r="LKA37" s="733"/>
      <c r="LKB37" s="733"/>
      <c r="LKC37" s="733"/>
      <c r="LKD37" s="733"/>
      <c r="LKE37" s="733"/>
      <c r="LKF37" s="733"/>
      <c r="LKG37" s="733"/>
      <c r="LKH37" s="733"/>
      <c r="LKI37" s="733"/>
      <c r="LKJ37" s="733"/>
      <c r="LKK37" s="733"/>
      <c r="LKL37" s="733"/>
      <c r="LKM37" s="733"/>
      <c r="LKN37" s="733"/>
      <c r="LKO37" s="733"/>
      <c r="LKP37" s="733"/>
      <c r="LKQ37" s="733"/>
      <c r="LKR37" s="733"/>
      <c r="LKS37" s="733"/>
      <c r="LKT37" s="733"/>
      <c r="LKU37" s="733"/>
      <c r="LKV37" s="733"/>
      <c r="LKW37" s="733"/>
      <c r="LKX37" s="733"/>
      <c r="LKY37" s="733"/>
      <c r="LKZ37" s="733"/>
      <c r="LLA37" s="733"/>
      <c r="LLB37" s="733"/>
      <c r="LLC37" s="733"/>
      <c r="LLD37" s="733"/>
      <c r="LLE37" s="733"/>
      <c r="LLF37" s="733"/>
      <c r="LLG37" s="733"/>
      <c r="LLH37" s="733"/>
      <c r="LLI37" s="733"/>
      <c r="LLJ37" s="733"/>
      <c r="LLK37" s="733"/>
      <c r="LLL37" s="733"/>
      <c r="LLM37" s="733"/>
      <c r="LLN37" s="733"/>
      <c r="LLO37" s="733"/>
      <c r="LLP37" s="733"/>
      <c r="LLQ37" s="733"/>
      <c r="LLR37" s="733"/>
      <c r="LLS37" s="733"/>
      <c r="LLT37" s="733"/>
      <c r="LLU37" s="733"/>
      <c r="LLV37" s="733"/>
      <c r="LLW37" s="733"/>
      <c r="LLX37" s="733"/>
      <c r="LLY37" s="733"/>
      <c r="LLZ37" s="733"/>
      <c r="LMA37" s="733"/>
      <c r="LMB37" s="733"/>
      <c r="LMC37" s="733"/>
      <c r="LMD37" s="733"/>
      <c r="LME37" s="733"/>
      <c r="LMF37" s="733"/>
      <c r="LMG37" s="733"/>
      <c r="LMH37" s="733"/>
      <c r="LMI37" s="733"/>
      <c r="LMJ37" s="733"/>
      <c r="LMK37" s="733"/>
      <c r="LML37" s="733"/>
      <c r="LMM37" s="733"/>
      <c r="LMN37" s="733"/>
      <c r="LMO37" s="733"/>
      <c r="LMP37" s="733"/>
      <c r="LMQ37" s="733"/>
      <c r="LMR37" s="733"/>
      <c r="LMS37" s="733"/>
      <c r="LMT37" s="733"/>
      <c r="LMU37" s="733"/>
      <c r="LMV37" s="733"/>
      <c r="LMW37" s="733"/>
      <c r="LMX37" s="733"/>
      <c r="LMY37" s="733"/>
      <c r="LMZ37" s="733"/>
      <c r="LNA37" s="733"/>
      <c r="LNB37" s="733"/>
      <c r="LNC37" s="733"/>
      <c r="LND37" s="733"/>
      <c r="LNE37" s="733"/>
      <c r="LNF37" s="733"/>
      <c r="LNG37" s="733"/>
      <c r="LNH37" s="733"/>
      <c r="LNI37" s="733"/>
      <c r="LNJ37" s="733"/>
      <c r="LNK37" s="733"/>
      <c r="LNL37" s="733"/>
      <c r="LNM37" s="733"/>
      <c r="LNN37" s="733"/>
      <c r="LNO37" s="733"/>
      <c r="LNP37" s="733"/>
      <c r="LNQ37" s="733"/>
      <c r="LNR37" s="733"/>
      <c r="LNS37" s="733"/>
      <c r="LNT37" s="733"/>
      <c r="LNU37" s="733"/>
      <c r="LNV37" s="733"/>
      <c r="LNW37" s="733"/>
      <c r="LNX37" s="733"/>
      <c r="LNY37" s="733"/>
      <c r="LNZ37" s="733"/>
      <c r="LOA37" s="733"/>
      <c r="LOB37" s="733"/>
      <c r="LOC37" s="733"/>
      <c r="LOD37" s="733"/>
      <c r="LOE37" s="733"/>
      <c r="LOF37" s="733"/>
      <c r="LOG37" s="733"/>
      <c r="LOH37" s="733"/>
      <c r="LOI37" s="733"/>
      <c r="LOJ37" s="733"/>
      <c r="LOK37" s="733"/>
      <c r="LOL37" s="733"/>
      <c r="LOM37" s="733"/>
      <c r="LON37" s="733"/>
      <c r="LOO37" s="733"/>
      <c r="LOP37" s="733"/>
      <c r="LOQ37" s="733"/>
      <c r="LOR37" s="733"/>
      <c r="LOS37" s="733"/>
      <c r="LOT37" s="733"/>
      <c r="LOU37" s="733"/>
      <c r="LOV37" s="733"/>
      <c r="LOW37" s="733"/>
      <c r="LOX37" s="733"/>
      <c r="LOY37" s="733"/>
      <c r="LOZ37" s="733"/>
      <c r="LPA37" s="733"/>
      <c r="LPB37" s="733"/>
      <c r="LPC37" s="733"/>
      <c r="LPD37" s="733"/>
      <c r="LPE37" s="733"/>
      <c r="LPF37" s="733"/>
      <c r="LPG37" s="733"/>
      <c r="LPH37" s="733"/>
      <c r="LPI37" s="733"/>
      <c r="LPJ37" s="733"/>
      <c r="LPK37" s="733"/>
      <c r="LPL37" s="733"/>
      <c r="LPM37" s="733"/>
      <c r="LPN37" s="733"/>
      <c r="LPO37" s="733"/>
      <c r="LPP37" s="733"/>
      <c r="LPQ37" s="733"/>
      <c r="LPR37" s="733"/>
      <c r="LPS37" s="733"/>
      <c r="LPT37" s="733"/>
      <c r="LPU37" s="733"/>
      <c r="LPV37" s="733"/>
      <c r="LPW37" s="733"/>
      <c r="LPX37" s="733"/>
      <c r="LPY37" s="733"/>
      <c r="LPZ37" s="733"/>
      <c r="LQA37" s="733"/>
      <c r="LQB37" s="733"/>
      <c r="LQC37" s="733"/>
      <c r="LQD37" s="733"/>
      <c r="LQE37" s="733"/>
      <c r="LQF37" s="733"/>
      <c r="LQG37" s="733"/>
      <c r="LQH37" s="733"/>
      <c r="LQI37" s="733"/>
      <c r="LQJ37" s="733"/>
      <c r="LQK37" s="733"/>
      <c r="LQL37" s="733"/>
      <c r="LQM37" s="733"/>
      <c r="LQN37" s="733"/>
      <c r="LQO37" s="733"/>
      <c r="LQP37" s="733"/>
      <c r="LQQ37" s="733"/>
      <c r="LQR37" s="733"/>
      <c r="LQS37" s="733"/>
      <c r="LQT37" s="733"/>
      <c r="LQU37" s="733"/>
      <c r="LQV37" s="733"/>
      <c r="LQW37" s="733"/>
      <c r="LQX37" s="733"/>
      <c r="LQY37" s="733"/>
      <c r="LQZ37" s="733"/>
      <c r="LRA37" s="733"/>
      <c r="LRB37" s="733"/>
      <c r="LRC37" s="733"/>
      <c r="LRD37" s="733"/>
      <c r="LRE37" s="733"/>
      <c r="LRF37" s="733"/>
      <c r="LRG37" s="733"/>
      <c r="LRH37" s="733"/>
      <c r="LRI37" s="733"/>
      <c r="LRJ37" s="733"/>
      <c r="LRK37" s="733"/>
      <c r="LRL37" s="733"/>
      <c r="LRM37" s="733"/>
      <c r="LRN37" s="733"/>
      <c r="LRO37" s="733"/>
      <c r="LRP37" s="733"/>
      <c r="LRQ37" s="733"/>
      <c r="LRR37" s="733"/>
      <c r="LRS37" s="733"/>
      <c r="LRT37" s="733"/>
      <c r="LRU37" s="733"/>
      <c r="LRV37" s="733"/>
      <c r="LRW37" s="733"/>
      <c r="LRX37" s="733"/>
      <c r="LRY37" s="733"/>
      <c r="LRZ37" s="733"/>
      <c r="LSA37" s="733"/>
      <c r="LSB37" s="733"/>
      <c r="LSC37" s="733"/>
      <c r="LSD37" s="733"/>
      <c r="LSE37" s="733"/>
      <c r="LSF37" s="733"/>
      <c r="LSG37" s="733"/>
      <c r="LSH37" s="733"/>
      <c r="LSI37" s="733"/>
      <c r="LSJ37" s="733"/>
      <c r="LSK37" s="733"/>
      <c r="LSL37" s="733"/>
      <c r="LSM37" s="733"/>
      <c r="LSN37" s="733"/>
      <c r="LSO37" s="733"/>
      <c r="LSP37" s="733"/>
      <c r="LSQ37" s="733"/>
      <c r="LSR37" s="733"/>
      <c r="LSS37" s="733"/>
      <c r="LST37" s="733"/>
      <c r="LSU37" s="733"/>
      <c r="LSV37" s="733"/>
      <c r="LSW37" s="733"/>
      <c r="LSX37" s="733"/>
      <c r="LSY37" s="733"/>
      <c r="LSZ37" s="733"/>
      <c r="LTA37" s="733"/>
      <c r="LTB37" s="733"/>
      <c r="LTC37" s="733"/>
      <c r="LTD37" s="733"/>
      <c r="LTE37" s="733"/>
      <c r="LTF37" s="733"/>
      <c r="LTG37" s="733"/>
      <c r="LTH37" s="733"/>
      <c r="LTI37" s="733"/>
      <c r="LTJ37" s="733"/>
      <c r="LTK37" s="733"/>
      <c r="LTL37" s="733"/>
      <c r="LTM37" s="733"/>
      <c r="LTN37" s="733"/>
      <c r="LTO37" s="733"/>
      <c r="LTP37" s="733"/>
      <c r="LTQ37" s="733"/>
      <c r="LTR37" s="733"/>
      <c r="LTS37" s="733"/>
      <c r="LTT37" s="733"/>
      <c r="LTU37" s="733"/>
      <c r="LTV37" s="733"/>
      <c r="LTW37" s="733"/>
      <c r="LTX37" s="733"/>
      <c r="LTY37" s="733"/>
      <c r="LTZ37" s="733"/>
      <c r="LUA37" s="733"/>
      <c r="LUB37" s="733"/>
      <c r="LUC37" s="733"/>
      <c r="LUD37" s="733"/>
      <c r="LUE37" s="733"/>
      <c r="LUF37" s="733"/>
      <c r="LUG37" s="733"/>
      <c r="LUH37" s="733"/>
      <c r="LUI37" s="733"/>
      <c r="LUJ37" s="733"/>
      <c r="LUK37" s="733"/>
      <c r="LUL37" s="733"/>
      <c r="LUM37" s="733"/>
      <c r="LUN37" s="733"/>
      <c r="LUO37" s="733"/>
      <c r="LUP37" s="733"/>
      <c r="LUQ37" s="733"/>
      <c r="LUR37" s="733"/>
      <c r="LUS37" s="733"/>
      <c r="LUT37" s="733"/>
      <c r="LUU37" s="733"/>
      <c r="LUV37" s="733"/>
      <c r="LUW37" s="733"/>
      <c r="LUX37" s="733"/>
      <c r="LUY37" s="733"/>
      <c r="LUZ37" s="733"/>
      <c r="LVA37" s="733"/>
      <c r="LVB37" s="733"/>
      <c r="LVC37" s="733"/>
      <c r="LVD37" s="733"/>
      <c r="LVE37" s="733"/>
      <c r="LVF37" s="733"/>
      <c r="LVG37" s="733"/>
      <c r="LVH37" s="733"/>
      <c r="LVI37" s="733"/>
      <c r="LVJ37" s="733"/>
      <c r="LVK37" s="733"/>
      <c r="LVL37" s="733"/>
      <c r="LVM37" s="733"/>
      <c r="LVN37" s="733"/>
      <c r="LVO37" s="733"/>
      <c r="LVP37" s="733"/>
      <c r="LVQ37" s="733"/>
      <c r="LVR37" s="733"/>
      <c r="LVS37" s="733"/>
      <c r="LVT37" s="733"/>
      <c r="LVU37" s="733"/>
      <c r="LVV37" s="733"/>
      <c r="LVW37" s="733"/>
      <c r="LVX37" s="733"/>
      <c r="LVY37" s="733"/>
      <c r="LVZ37" s="733"/>
      <c r="LWA37" s="733"/>
      <c r="LWB37" s="733"/>
      <c r="LWC37" s="733"/>
      <c r="LWD37" s="733"/>
      <c r="LWE37" s="733"/>
      <c r="LWF37" s="733"/>
      <c r="LWG37" s="733"/>
      <c r="LWH37" s="733"/>
      <c r="LWI37" s="733"/>
      <c r="LWJ37" s="733"/>
      <c r="LWK37" s="733"/>
      <c r="LWL37" s="733"/>
      <c r="LWM37" s="733"/>
      <c r="LWN37" s="733"/>
      <c r="LWO37" s="733"/>
      <c r="LWP37" s="733"/>
      <c r="LWQ37" s="733"/>
      <c r="LWR37" s="733"/>
      <c r="LWS37" s="733"/>
      <c r="LWT37" s="733"/>
      <c r="LWU37" s="733"/>
      <c r="LWV37" s="733"/>
      <c r="LWW37" s="733"/>
      <c r="LWX37" s="733"/>
      <c r="LWY37" s="733"/>
      <c r="LWZ37" s="733"/>
      <c r="LXA37" s="733"/>
      <c r="LXB37" s="733"/>
      <c r="LXC37" s="733"/>
      <c r="LXD37" s="733"/>
      <c r="LXE37" s="733"/>
      <c r="LXF37" s="733"/>
      <c r="LXG37" s="733"/>
      <c r="LXH37" s="733"/>
      <c r="LXI37" s="733"/>
      <c r="LXJ37" s="733"/>
      <c r="LXK37" s="733"/>
      <c r="LXL37" s="733"/>
      <c r="LXM37" s="733"/>
      <c r="LXN37" s="733"/>
      <c r="LXO37" s="733"/>
      <c r="LXP37" s="733"/>
      <c r="LXQ37" s="733"/>
      <c r="LXR37" s="733"/>
      <c r="LXS37" s="733"/>
      <c r="LXT37" s="733"/>
      <c r="LXU37" s="733"/>
      <c r="LXV37" s="733"/>
      <c r="LXW37" s="733"/>
      <c r="LXX37" s="733"/>
      <c r="LXY37" s="733"/>
      <c r="LXZ37" s="733"/>
      <c r="LYA37" s="733"/>
      <c r="LYB37" s="733"/>
      <c r="LYC37" s="733"/>
      <c r="LYD37" s="733"/>
      <c r="LYE37" s="733"/>
      <c r="LYF37" s="733"/>
      <c r="LYG37" s="733"/>
      <c r="LYH37" s="733"/>
      <c r="LYI37" s="733"/>
      <c r="LYJ37" s="733"/>
      <c r="LYK37" s="733"/>
      <c r="LYL37" s="733"/>
      <c r="LYM37" s="733"/>
      <c r="LYN37" s="733"/>
      <c r="LYO37" s="733"/>
      <c r="LYP37" s="733"/>
      <c r="LYQ37" s="733"/>
      <c r="LYR37" s="733"/>
      <c r="LYS37" s="733"/>
      <c r="LYT37" s="733"/>
      <c r="LYU37" s="733"/>
      <c r="LYV37" s="733"/>
      <c r="LYW37" s="733"/>
      <c r="LYX37" s="733"/>
      <c r="LYY37" s="733"/>
      <c r="LYZ37" s="733"/>
      <c r="LZA37" s="733"/>
      <c r="LZB37" s="733"/>
      <c r="LZC37" s="733"/>
      <c r="LZD37" s="733"/>
      <c r="LZE37" s="733"/>
      <c r="LZF37" s="733"/>
      <c r="LZG37" s="733"/>
      <c r="LZH37" s="733"/>
      <c r="LZI37" s="733"/>
      <c r="LZJ37" s="733"/>
      <c r="LZK37" s="733"/>
      <c r="LZL37" s="733"/>
      <c r="LZM37" s="733"/>
      <c r="LZN37" s="733"/>
      <c r="LZO37" s="733"/>
      <c r="LZP37" s="733"/>
      <c r="LZQ37" s="733"/>
      <c r="LZR37" s="733"/>
      <c r="LZS37" s="733"/>
      <c r="LZT37" s="733"/>
      <c r="LZU37" s="733"/>
      <c r="LZV37" s="733"/>
      <c r="LZW37" s="733"/>
      <c r="LZX37" s="733"/>
      <c r="LZY37" s="733"/>
      <c r="LZZ37" s="733"/>
      <c r="MAA37" s="733"/>
      <c r="MAB37" s="733"/>
      <c r="MAC37" s="733"/>
      <c r="MAD37" s="733"/>
      <c r="MAE37" s="733"/>
      <c r="MAF37" s="733"/>
      <c r="MAG37" s="733"/>
      <c r="MAH37" s="733"/>
      <c r="MAI37" s="733"/>
      <c r="MAJ37" s="733"/>
      <c r="MAK37" s="733"/>
      <c r="MAL37" s="733"/>
      <c r="MAM37" s="733"/>
      <c r="MAN37" s="733"/>
      <c r="MAO37" s="733"/>
      <c r="MAP37" s="733"/>
      <c r="MAQ37" s="733"/>
      <c r="MAR37" s="733"/>
      <c r="MAS37" s="733"/>
      <c r="MAT37" s="733"/>
      <c r="MAU37" s="733"/>
      <c r="MAV37" s="733"/>
      <c r="MAW37" s="733"/>
      <c r="MAX37" s="733"/>
      <c r="MAY37" s="733"/>
      <c r="MAZ37" s="733"/>
      <c r="MBA37" s="733"/>
      <c r="MBB37" s="733"/>
      <c r="MBC37" s="733"/>
      <c r="MBD37" s="733"/>
      <c r="MBE37" s="733"/>
      <c r="MBF37" s="733"/>
      <c r="MBG37" s="733"/>
      <c r="MBH37" s="733"/>
      <c r="MBI37" s="733"/>
      <c r="MBJ37" s="733"/>
      <c r="MBK37" s="733"/>
      <c r="MBL37" s="733"/>
      <c r="MBM37" s="733"/>
      <c r="MBN37" s="733"/>
      <c r="MBO37" s="733"/>
      <c r="MBP37" s="733"/>
      <c r="MBQ37" s="733"/>
      <c r="MBR37" s="733"/>
      <c r="MBS37" s="733"/>
      <c r="MBT37" s="733"/>
      <c r="MBU37" s="733"/>
      <c r="MBV37" s="733"/>
      <c r="MBW37" s="733"/>
      <c r="MBX37" s="733"/>
      <c r="MBY37" s="733"/>
      <c r="MBZ37" s="733"/>
      <c r="MCA37" s="733"/>
      <c r="MCB37" s="733"/>
      <c r="MCC37" s="733"/>
      <c r="MCD37" s="733"/>
      <c r="MCE37" s="733"/>
      <c r="MCF37" s="733"/>
      <c r="MCG37" s="733"/>
      <c r="MCH37" s="733"/>
      <c r="MCI37" s="733"/>
      <c r="MCJ37" s="733"/>
      <c r="MCK37" s="733"/>
      <c r="MCL37" s="733"/>
      <c r="MCM37" s="733"/>
      <c r="MCN37" s="733"/>
      <c r="MCO37" s="733"/>
      <c r="MCP37" s="733"/>
      <c r="MCQ37" s="733"/>
      <c r="MCR37" s="733"/>
      <c r="MCS37" s="733"/>
      <c r="MCT37" s="733"/>
      <c r="MCU37" s="733"/>
      <c r="MCV37" s="733"/>
      <c r="MCW37" s="733"/>
      <c r="MCX37" s="733"/>
      <c r="MCY37" s="733"/>
      <c r="MCZ37" s="733"/>
      <c r="MDA37" s="733"/>
      <c r="MDB37" s="733"/>
      <c r="MDC37" s="733"/>
      <c r="MDD37" s="733"/>
      <c r="MDE37" s="733"/>
      <c r="MDF37" s="733"/>
      <c r="MDG37" s="733"/>
      <c r="MDH37" s="733"/>
      <c r="MDI37" s="733"/>
      <c r="MDJ37" s="733"/>
      <c r="MDK37" s="733"/>
      <c r="MDL37" s="733"/>
      <c r="MDM37" s="733"/>
      <c r="MDN37" s="733"/>
      <c r="MDO37" s="733"/>
      <c r="MDP37" s="733"/>
      <c r="MDQ37" s="733"/>
      <c r="MDR37" s="733"/>
      <c r="MDS37" s="733"/>
      <c r="MDT37" s="733"/>
      <c r="MDU37" s="733"/>
      <c r="MDV37" s="733"/>
      <c r="MDW37" s="733"/>
      <c r="MDX37" s="733"/>
      <c r="MDY37" s="733"/>
      <c r="MDZ37" s="733"/>
      <c r="MEA37" s="733"/>
      <c r="MEB37" s="733"/>
      <c r="MEC37" s="733"/>
      <c r="MED37" s="733"/>
      <c r="MEE37" s="733"/>
      <c r="MEF37" s="733"/>
      <c r="MEG37" s="733"/>
      <c r="MEH37" s="733"/>
      <c r="MEI37" s="733"/>
      <c r="MEJ37" s="733"/>
      <c r="MEK37" s="733"/>
      <c r="MEL37" s="733"/>
      <c r="MEM37" s="733"/>
      <c r="MEN37" s="733"/>
      <c r="MEO37" s="733"/>
      <c r="MEP37" s="733"/>
      <c r="MEQ37" s="733"/>
      <c r="MER37" s="733"/>
      <c r="MES37" s="733"/>
      <c r="MET37" s="733"/>
      <c r="MEU37" s="733"/>
      <c r="MEV37" s="733"/>
      <c r="MEW37" s="733"/>
      <c r="MEX37" s="733"/>
      <c r="MEY37" s="733"/>
      <c r="MEZ37" s="733"/>
      <c r="MFA37" s="733"/>
      <c r="MFB37" s="733"/>
      <c r="MFC37" s="733"/>
      <c r="MFD37" s="733"/>
      <c r="MFE37" s="733"/>
      <c r="MFF37" s="733"/>
      <c r="MFG37" s="733"/>
      <c r="MFH37" s="733"/>
      <c r="MFI37" s="733"/>
      <c r="MFJ37" s="733"/>
      <c r="MFK37" s="733"/>
      <c r="MFL37" s="733"/>
      <c r="MFM37" s="733"/>
      <c r="MFN37" s="733"/>
      <c r="MFO37" s="733"/>
      <c r="MFP37" s="733"/>
      <c r="MFQ37" s="733"/>
      <c r="MFR37" s="733"/>
      <c r="MFS37" s="733"/>
      <c r="MFT37" s="733"/>
      <c r="MFU37" s="733"/>
      <c r="MFV37" s="733"/>
      <c r="MFW37" s="733"/>
      <c r="MFX37" s="733"/>
      <c r="MFY37" s="733"/>
      <c r="MFZ37" s="733"/>
      <c r="MGA37" s="733"/>
      <c r="MGB37" s="733"/>
      <c r="MGC37" s="733"/>
      <c r="MGD37" s="733"/>
      <c r="MGE37" s="733"/>
      <c r="MGF37" s="733"/>
      <c r="MGG37" s="733"/>
      <c r="MGH37" s="733"/>
      <c r="MGI37" s="733"/>
      <c r="MGJ37" s="733"/>
      <c r="MGK37" s="733"/>
      <c r="MGL37" s="733"/>
      <c r="MGM37" s="733"/>
      <c r="MGN37" s="733"/>
      <c r="MGO37" s="733"/>
      <c r="MGP37" s="733"/>
      <c r="MGQ37" s="733"/>
      <c r="MGR37" s="733"/>
      <c r="MGS37" s="733"/>
      <c r="MGT37" s="733"/>
      <c r="MGU37" s="733"/>
      <c r="MGV37" s="733"/>
      <c r="MGW37" s="733"/>
      <c r="MGX37" s="733"/>
      <c r="MGY37" s="733"/>
      <c r="MGZ37" s="733"/>
      <c r="MHA37" s="733"/>
      <c r="MHB37" s="733"/>
      <c r="MHC37" s="733"/>
      <c r="MHD37" s="733"/>
      <c r="MHE37" s="733"/>
      <c r="MHF37" s="733"/>
      <c r="MHG37" s="733"/>
      <c r="MHH37" s="733"/>
      <c r="MHI37" s="733"/>
      <c r="MHJ37" s="733"/>
      <c r="MHK37" s="733"/>
      <c r="MHL37" s="733"/>
      <c r="MHM37" s="733"/>
      <c r="MHN37" s="733"/>
      <c r="MHO37" s="733"/>
      <c r="MHP37" s="733"/>
      <c r="MHQ37" s="733"/>
      <c r="MHR37" s="733"/>
      <c r="MHS37" s="733"/>
      <c r="MHT37" s="733"/>
      <c r="MHU37" s="733"/>
      <c r="MHV37" s="733"/>
      <c r="MHW37" s="733"/>
      <c r="MHX37" s="733"/>
      <c r="MHY37" s="733"/>
      <c r="MHZ37" s="733"/>
      <c r="MIA37" s="733"/>
      <c r="MIB37" s="733"/>
      <c r="MIC37" s="733"/>
      <c r="MID37" s="733"/>
      <c r="MIE37" s="733"/>
      <c r="MIF37" s="733"/>
      <c r="MIG37" s="733"/>
      <c r="MIH37" s="733"/>
      <c r="MII37" s="733"/>
      <c r="MIJ37" s="733"/>
      <c r="MIK37" s="733"/>
      <c r="MIL37" s="733"/>
      <c r="MIM37" s="733"/>
      <c r="MIN37" s="733"/>
      <c r="MIO37" s="733"/>
      <c r="MIP37" s="733"/>
      <c r="MIQ37" s="733"/>
      <c r="MIR37" s="733"/>
      <c r="MIS37" s="733"/>
      <c r="MIT37" s="733"/>
      <c r="MIU37" s="733"/>
      <c r="MIV37" s="733"/>
      <c r="MIW37" s="733"/>
      <c r="MIX37" s="733"/>
      <c r="MIY37" s="733"/>
      <c r="MIZ37" s="733"/>
      <c r="MJA37" s="733"/>
      <c r="MJB37" s="733"/>
      <c r="MJC37" s="733"/>
      <c r="MJD37" s="733"/>
      <c r="MJE37" s="733"/>
      <c r="MJF37" s="733"/>
      <c r="MJG37" s="733"/>
      <c r="MJH37" s="733"/>
      <c r="MJI37" s="733"/>
      <c r="MJJ37" s="733"/>
      <c r="MJK37" s="733"/>
      <c r="MJL37" s="733"/>
      <c r="MJM37" s="733"/>
      <c r="MJN37" s="733"/>
      <c r="MJO37" s="733"/>
      <c r="MJP37" s="733"/>
      <c r="MJQ37" s="733"/>
      <c r="MJR37" s="733"/>
      <c r="MJS37" s="733"/>
      <c r="MJT37" s="733"/>
      <c r="MJU37" s="733"/>
      <c r="MJV37" s="733"/>
      <c r="MJW37" s="733"/>
      <c r="MJX37" s="733"/>
      <c r="MJY37" s="733"/>
      <c r="MJZ37" s="733"/>
      <c r="MKA37" s="733"/>
      <c r="MKB37" s="733"/>
      <c r="MKC37" s="733"/>
      <c r="MKD37" s="733"/>
      <c r="MKE37" s="733"/>
      <c r="MKF37" s="733"/>
      <c r="MKG37" s="733"/>
      <c r="MKH37" s="733"/>
      <c r="MKI37" s="733"/>
      <c r="MKJ37" s="733"/>
      <c r="MKK37" s="733"/>
      <c r="MKL37" s="733"/>
      <c r="MKM37" s="733"/>
      <c r="MKN37" s="733"/>
      <c r="MKO37" s="733"/>
      <c r="MKP37" s="733"/>
      <c r="MKQ37" s="733"/>
      <c r="MKR37" s="733"/>
      <c r="MKS37" s="733"/>
      <c r="MKT37" s="733"/>
      <c r="MKU37" s="733"/>
      <c r="MKV37" s="733"/>
      <c r="MKW37" s="733"/>
      <c r="MKX37" s="733"/>
      <c r="MKY37" s="733"/>
      <c r="MKZ37" s="733"/>
      <c r="MLA37" s="733"/>
      <c r="MLB37" s="733"/>
      <c r="MLC37" s="733"/>
      <c r="MLD37" s="733"/>
      <c r="MLE37" s="733"/>
      <c r="MLF37" s="733"/>
      <c r="MLG37" s="733"/>
      <c r="MLH37" s="733"/>
      <c r="MLI37" s="733"/>
      <c r="MLJ37" s="733"/>
      <c r="MLK37" s="733"/>
      <c r="MLL37" s="733"/>
      <c r="MLM37" s="733"/>
      <c r="MLN37" s="733"/>
      <c r="MLO37" s="733"/>
      <c r="MLP37" s="733"/>
      <c r="MLQ37" s="733"/>
      <c r="MLR37" s="733"/>
      <c r="MLS37" s="733"/>
      <c r="MLT37" s="733"/>
      <c r="MLU37" s="733"/>
      <c r="MLV37" s="733"/>
      <c r="MLW37" s="733"/>
      <c r="MLX37" s="733"/>
      <c r="MLY37" s="733"/>
      <c r="MLZ37" s="733"/>
      <c r="MMA37" s="733"/>
      <c r="MMB37" s="733"/>
      <c r="MMC37" s="733"/>
      <c r="MMD37" s="733"/>
      <c r="MME37" s="733"/>
      <c r="MMF37" s="733"/>
      <c r="MMG37" s="733"/>
      <c r="MMH37" s="733"/>
      <c r="MMI37" s="733"/>
      <c r="MMJ37" s="733"/>
      <c r="MMK37" s="733"/>
      <c r="MML37" s="733"/>
      <c r="MMM37" s="733"/>
      <c r="MMN37" s="733"/>
      <c r="MMO37" s="733"/>
      <c r="MMP37" s="733"/>
      <c r="MMQ37" s="733"/>
      <c r="MMR37" s="733"/>
      <c r="MMS37" s="733"/>
      <c r="MMT37" s="733"/>
      <c r="MMU37" s="733"/>
      <c r="MMV37" s="733"/>
      <c r="MMW37" s="733"/>
      <c r="MMX37" s="733"/>
      <c r="MMY37" s="733"/>
      <c r="MMZ37" s="733"/>
      <c r="MNA37" s="733"/>
      <c r="MNB37" s="733"/>
      <c r="MNC37" s="733"/>
      <c r="MND37" s="733"/>
      <c r="MNE37" s="733"/>
      <c r="MNF37" s="733"/>
      <c r="MNG37" s="733"/>
      <c r="MNH37" s="733"/>
      <c r="MNI37" s="733"/>
      <c r="MNJ37" s="733"/>
      <c r="MNK37" s="733"/>
      <c r="MNL37" s="733"/>
      <c r="MNM37" s="733"/>
      <c r="MNN37" s="733"/>
      <c r="MNO37" s="733"/>
      <c r="MNP37" s="733"/>
      <c r="MNQ37" s="733"/>
      <c r="MNR37" s="733"/>
      <c r="MNS37" s="733"/>
      <c r="MNT37" s="733"/>
      <c r="MNU37" s="733"/>
      <c r="MNV37" s="733"/>
      <c r="MNW37" s="733"/>
      <c r="MNX37" s="733"/>
      <c r="MNY37" s="733"/>
      <c r="MNZ37" s="733"/>
      <c r="MOA37" s="733"/>
      <c r="MOB37" s="733"/>
      <c r="MOC37" s="733"/>
      <c r="MOD37" s="733"/>
      <c r="MOE37" s="733"/>
      <c r="MOF37" s="733"/>
      <c r="MOG37" s="733"/>
      <c r="MOH37" s="733"/>
      <c r="MOI37" s="733"/>
      <c r="MOJ37" s="733"/>
      <c r="MOK37" s="733"/>
      <c r="MOL37" s="733"/>
      <c r="MOM37" s="733"/>
      <c r="MON37" s="733"/>
      <c r="MOO37" s="733"/>
      <c r="MOP37" s="733"/>
      <c r="MOQ37" s="733"/>
      <c r="MOR37" s="733"/>
      <c r="MOS37" s="733"/>
      <c r="MOT37" s="733"/>
      <c r="MOU37" s="733"/>
      <c r="MOV37" s="733"/>
      <c r="MOW37" s="733"/>
      <c r="MOX37" s="733"/>
      <c r="MOY37" s="733"/>
      <c r="MOZ37" s="733"/>
      <c r="MPA37" s="733"/>
      <c r="MPB37" s="733"/>
      <c r="MPC37" s="733"/>
      <c r="MPD37" s="733"/>
      <c r="MPE37" s="733"/>
      <c r="MPF37" s="733"/>
      <c r="MPG37" s="733"/>
      <c r="MPH37" s="733"/>
      <c r="MPI37" s="733"/>
      <c r="MPJ37" s="733"/>
      <c r="MPK37" s="733"/>
      <c r="MPL37" s="733"/>
      <c r="MPM37" s="733"/>
      <c r="MPN37" s="733"/>
      <c r="MPO37" s="733"/>
      <c r="MPP37" s="733"/>
      <c r="MPQ37" s="733"/>
      <c r="MPR37" s="733"/>
      <c r="MPS37" s="733"/>
      <c r="MPT37" s="733"/>
      <c r="MPU37" s="733"/>
      <c r="MPV37" s="733"/>
      <c r="MPW37" s="733"/>
      <c r="MPX37" s="733"/>
      <c r="MPY37" s="733"/>
      <c r="MPZ37" s="733"/>
      <c r="MQA37" s="733"/>
      <c r="MQB37" s="733"/>
      <c r="MQC37" s="733"/>
      <c r="MQD37" s="733"/>
      <c r="MQE37" s="733"/>
      <c r="MQF37" s="733"/>
      <c r="MQG37" s="733"/>
      <c r="MQH37" s="733"/>
      <c r="MQI37" s="733"/>
      <c r="MQJ37" s="733"/>
      <c r="MQK37" s="733"/>
      <c r="MQL37" s="733"/>
      <c r="MQM37" s="733"/>
      <c r="MQN37" s="733"/>
      <c r="MQO37" s="733"/>
      <c r="MQP37" s="733"/>
      <c r="MQQ37" s="733"/>
      <c r="MQR37" s="733"/>
      <c r="MQS37" s="733"/>
      <c r="MQT37" s="733"/>
      <c r="MQU37" s="733"/>
      <c r="MQV37" s="733"/>
      <c r="MQW37" s="733"/>
      <c r="MQX37" s="733"/>
      <c r="MQY37" s="733"/>
      <c r="MQZ37" s="733"/>
      <c r="MRA37" s="733"/>
      <c r="MRB37" s="733"/>
      <c r="MRC37" s="733"/>
      <c r="MRD37" s="733"/>
      <c r="MRE37" s="733"/>
      <c r="MRF37" s="733"/>
      <c r="MRG37" s="733"/>
      <c r="MRH37" s="733"/>
      <c r="MRI37" s="733"/>
      <c r="MRJ37" s="733"/>
      <c r="MRK37" s="733"/>
      <c r="MRL37" s="733"/>
      <c r="MRM37" s="733"/>
      <c r="MRN37" s="733"/>
      <c r="MRO37" s="733"/>
      <c r="MRP37" s="733"/>
      <c r="MRQ37" s="733"/>
      <c r="MRR37" s="733"/>
      <c r="MRS37" s="733"/>
      <c r="MRT37" s="733"/>
      <c r="MRU37" s="733"/>
      <c r="MRV37" s="733"/>
      <c r="MRW37" s="733"/>
      <c r="MRX37" s="733"/>
      <c r="MRY37" s="733"/>
      <c r="MRZ37" s="733"/>
      <c r="MSA37" s="733"/>
      <c r="MSB37" s="733"/>
      <c r="MSC37" s="733"/>
      <c r="MSD37" s="733"/>
      <c r="MSE37" s="733"/>
      <c r="MSF37" s="733"/>
      <c r="MSG37" s="733"/>
      <c r="MSH37" s="733"/>
      <c r="MSI37" s="733"/>
      <c r="MSJ37" s="733"/>
      <c r="MSK37" s="733"/>
      <c r="MSL37" s="733"/>
      <c r="MSM37" s="733"/>
      <c r="MSN37" s="733"/>
      <c r="MSO37" s="733"/>
      <c r="MSP37" s="733"/>
      <c r="MSQ37" s="733"/>
      <c r="MSR37" s="733"/>
      <c r="MSS37" s="733"/>
      <c r="MST37" s="733"/>
      <c r="MSU37" s="733"/>
      <c r="MSV37" s="733"/>
      <c r="MSW37" s="733"/>
      <c r="MSX37" s="733"/>
      <c r="MSY37" s="733"/>
      <c r="MSZ37" s="733"/>
      <c r="MTA37" s="733"/>
      <c r="MTB37" s="733"/>
      <c r="MTC37" s="733"/>
      <c r="MTD37" s="733"/>
      <c r="MTE37" s="733"/>
      <c r="MTF37" s="733"/>
      <c r="MTG37" s="733"/>
      <c r="MTH37" s="733"/>
      <c r="MTI37" s="733"/>
      <c r="MTJ37" s="733"/>
      <c r="MTK37" s="733"/>
      <c r="MTL37" s="733"/>
      <c r="MTM37" s="733"/>
      <c r="MTN37" s="733"/>
      <c r="MTO37" s="733"/>
      <c r="MTP37" s="733"/>
      <c r="MTQ37" s="733"/>
      <c r="MTR37" s="733"/>
      <c r="MTS37" s="733"/>
      <c r="MTT37" s="733"/>
      <c r="MTU37" s="733"/>
      <c r="MTV37" s="733"/>
      <c r="MTW37" s="733"/>
      <c r="MTX37" s="733"/>
      <c r="MTY37" s="733"/>
      <c r="MTZ37" s="733"/>
      <c r="MUA37" s="733"/>
      <c r="MUB37" s="733"/>
      <c r="MUC37" s="733"/>
      <c r="MUD37" s="733"/>
      <c r="MUE37" s="733"/>
      <c r="MUF37" s="733"/>
      <c r="MUG37" s="733"/>
      <c r="MUH37" s="733"/>
      <c r="MUI37" s="733"/>
      <c r="MUJ37" s="733"/>
      <c r="MUK37" s="733"/>
      <c r="MUL37" s="733"/>
      <c r="MUM37" s="733"/>
      <c r="MUN37" s="733"/>
      <c r="MUO37" s="733"/>
      <c r="MUP37" s="733"/>
      <c r="MUQ37" s="733"/>
      <c r="MUR37" s="733"/>
      <c r="MUS37" s="733"/>
      <c r="MUT37" s="733"/>
      <c r="MUU37" s="733"/>
      <c r="MUV37" s="733"/>
      <c r="MUW37" s="733"/>
      <c r="MUX37" s="733"/>
      <c r="MUY37" s="733"/>
      <c r="MUZ37" s="733"/>
      <c r="MVA37" s="733"/>
      <c r="MVB37" s="733"/>
      <c r="MVC37" s="733"/>
      <c r="MVD37" s="733"/>
      <c r="MVE37" s="733"/>
      <c r="MVF37" s="733"/>
      <c r="MVG37" s="733"/>
      <c r="MVH37" s="733"/>
      <c r="MVI37" s="733"/>
      <c r="MVJ37" s="733"/>
      <c r="MVK37" s="733"/>
      <c r="MVL37" s="733"/>
      <c r="MVM37" s="733"/>
      <c r="MVN37" s="733"/>
      <c r="MVO37" s="733"/>
      <c r="MVP37" s="733"/>
      <c r="MVQ37" s="733"/>
      <c r="MVR37" s="733"/>
      <c r="MVS37" s="733"/>
      <c r="MVT37" s="733"/>
      <c r="MVU37" s="733"/>
      <c r="MVV37" s="733"/>
      <c r="MVW37" s="733"/>
      <c r="MVX37" s="733"/>
      <c r="MVY37" s="733"/>
      <c r="MVZ37" s="733"/>
      <c r="MWA37" s="733"/>
      <c r="MWB37" s="733"/>
      <c r="MWC37" s="733"/>
      <c r="MWD37" s="733"/>
      <c r="MWE37" s="733"/>
      <c r="MWF37" s="733"/>
      <c r="MWG37" s="733"/>
      <c r="MWH37" s="733"/>
      <c r="MWI37" s="733"/>
      <c r="MWJ37" s="733"/>
      <c r="MWK37" s="733"/>
      <c r="MWL37" s="733"/>
      <c r="MWM37" s="733"/>
      <c r="MWN37" s="733"/>
      <c r="MWO37" s="733"/>
      <c r="MWP37" s="733"/>
      <c r="MWQ37" s="733"/>
      <c r="MWR37" s="733"/>
      <c r="MWS37" s="733"/>
      <c r="MWT37" s="733"/>
      <c r="MWU37" s="733"/>
      <c r="MWV37" s="733"/>
      <c r="MWW37" s="733"/>
      <c r="MWX37" s="733"/>
      <c r="MWY37" s="733"/>
      <c r="MWZ37" s="733"/>
      <c r="MXA37" s="733"/>
      <c r="MXB37" s="733"/>
      <c r="MXC37" s="733"/>
      <c r="MXD37" s="733"/>
      <c r="MXE37" s="733"/>
      <c r="MXF37" s="733"/>
      <c r="MXG37" s="733"/>
      <c r="MXH37" s="733"/>
      <c r="MXI37" s="733"/>
      <c r="MXJ37" s="733"/>
      <c r="MXK37" s="733"/>
      <c r="MXL37" s="733"/>
      <c r="MXM37" s="733"/>
      <c r="MXN37" s="733"/>
      <c r="MXO37" s="733"/>
      <c r="MXP37" s="733"/>
      <c r="MXQ37" s="733"/>
      <c r="MXR37" s="733"/>
      <c r="MXS37" s="733"/>
      <c r="MXT37" s="733"/>
      <c r="MXU37" s="733"/>
      <c r="MXV37" s="733"/>
      <c r="MXW37" s="733"/>
      <c r="MXX37" s="733"/>
      <c r="MXY37" s="733"/>
      <c r="MXZ37" s="733"/>
      <c r="MYA37" s="733"/>
      <c r="MYB37" s="733"/>
      <c r="MYC37" s="733"/>
      <c r="MYD37" s="733"/>
      <c r="MYE37" s="733"/>
      <c r="MYF37" s="733"/>
      <c r="MYG37" s="733"/>
      <c r="MYH37" s="733"/>
      <c r="MYI37" s="733"/>
      <c r="MYJ37" s="733"/>
      <c r="MYK37" s="733"/>
      <c r="MYL37" s="733"/>
      <c r="MYM37" s="733"/>
      <c r="MYN37" s="733"/>
      <c r="MYO37" s="733"/>
      <c r="MYP37" s="733"/>
      <c r="MYQ37" s="733"/>
      <c r="MYR37" s="733"/>
      <c r="MYS37" s="733"/>
      <c r="MYT37" s="733"/>
      <c r="MYU37" s="733"/>
      <c r="MYV37" s="733"/>
      <c r="MYW37" s="733"/>
      <c r="MYX37" s="733"/>
      <c r="MYY37" s="733"/>
      <c r="MYZ37" s="733"/>
      <c r="MZA37" s="733"/>
      <c r="MZB37" s="733"/>
      <c r="MZC37" s="733"/>
      <c r="MZD37" s="733"/>
      <c r="MZE37" s="733"/>
      <c r="MZF37" s="733"/>
      <c r="MZG37" s="733"/>
      <c r="MZH37" s="733"/>
      <c r="MZI37" s="733"/>
      <c r="MZJ37" s="733"/>
      <c r="MZK37" s="733"/>
      <c r="MZL37" s="733"/>
      <c r="MZM37" s="733"/>
      <c r="MZN37" s="733"/>
      <c r="MZO37" s="733"/>
      <c r="MZP37" s="733"/>
      <c r="MZQ37" s="733"/>
      <c r="MZR37" s="733"/>
      <c r="MZS37" s="733"/>
      <c r="MZT37" s="733"/>
      <c r="MZU37" s="733"/>
      <c r="MZV37" s="733"/>
      <c r="MZW37" s="733"/>
      <c r="MZX37" s="733"/>
      <c r="MZY37" s="733"/>
      <c r="MZZ37" s="733"/>
      <c r="NAA37" s="733"/>
      <c r="NAB37" s="733"/>
      <c r="NAC37" s="733"/>
      <c r="NAD37" s="733"/>
      <c r="NAE37" s="733"/>
      <c r="NAF37" s="733"/>
      <c r="NAG37" s="733"/>
      <c r="NAH37" s="733"/>
      <c r="NAI37" s="733"/>
      <c r="NAJ37" s="733"/>
      <c r="NAK37" s="733"/>
      <c r="NAL37" s="733"/>
      <c r="NAM37" s="733"/>
      <c r="NAN37" s="733"/>
      <c r="NAO37" s="733"/>
      <c r="NAP37" s="733"/>
      <c r="NAQ37" s="733"/>
      <c r="NAR37" s="733"/>
      <c r="NAS37" s="733"/>
      <c r="NAT37" s="733"/>
      <c r="NAU37" s="733"/>
      <c r="NAV37" s="733"/>
      <c r="NAW37" s="733"/>
      <c r="NAX37" s="733"/>
      <c r="NAY37" s="733"/>
      <c r="NAZ37" s="733"/>
      <c r="NBA37" s="733"/>
      <c r="NBB37" s="733"/>
      <c r="NBC37" s="733"/>
      <c r="NBD37" s="733"/>
      <c r="NBE37" s="733"/>
      <c r="NBF37" s="733"/>
      <c r="NBG37" s="733"/>
      <c r="NBH37" s="733"/>
      <c r="NBI37" s="733"/>
      <c r="NBJ37" s="733"/>
      <c r="NBK37" s="733"/>
      <c r="NBL37" s="733"/>
      <c r="NBM37" s="733"/>
      <c r="NBN37" s="733"/>
      <c r="NBO37" s="733"/>
      <c r="NBP37" s="733"/>
      <c r="NBQ37" s="733"/>
      <c r="NBR37" s="733"/>
      <c r="NBS37" s="733"/>
      <c r="NBT37" s="733"/>
      <c r="NBU37" s="733"/>
      <c r="NBV37" s="733"/>
      <c r="NBW37" s="733"/>
      <c r="NBX37" s="733"/>
      <c r="NBY37" s="733"/>
      <c r="NBZ37" s="733"/>
      <c r="NCA37" s="733"/>
      <c r="NCB37" s="733"/>
      <c r="NCC37" s="733"/>
      <c r="NCD37" s="733"/>
      <c r="NCE37" s="733"/>
      <c r="NCF37" s="733"/>
      <c r="NCG37" s="733"/>
      <c r="NCH37" s="733"/>
      <c r="NCI37" s="733"/>
      <c r="NCJ37" s="733"/>
      <c r="NCK37" s="733"/>
      <c r="NCL37" s="733"/>
      <c r="NCM37" s="733"/>
      <c r="NCN37" s="733"/>
      <c r="NCO37" s="733"/>
      <c r="NCP37" s="733"/>
      <c r="NCQ37" s="733"/>
      <c r="NCR37" s="733"/>
      <c r="NCS37" s="733"/>
      <c r="NCT37" s="733"/>
      <c r="NCU37" s="733"/>
      <c r="NCV37" s="733"/>
      <c r="NCW37" s="733"/>
      <c r="NCX37" s="733"/>
      <c r="NCY37" s="733"/>
      <c r="NCZ37" s="733"/>
      <c r="NDA37" s="733"/>
      <c r="NDB37" s="733"/>
      <c r="NDC37" s="733"/>
      <c r="NDD37" s="733"/>
      <c r="NDE37" s="733"/>
      <c r="NDF37" s="733"/>
      <c r="NDG37" s="733"/>
      <c r="NDH37" s="733"/>
      <c r="NDI37" s="733"/>
      <c r="NDJ37" s="733"/>
      <c r="NDK37" s="733"/>
      <c r="NDL37" s="733"/>
      <c r="NDM37" s="733"/>
      <c r="NDN37" s="733"/>
      <c r="NDO37" s="733"/>
      <c r="NDP37" s="733"/>
      <c r="NDQ37" s="733"/>
      <c r="NDR37" s="733"/>
      <c r="NDS37" s="733"/>
      <c r="NDT37" s="733"/>
      <c r="NDU37" s="733"/>
      <c r="NDV37" s="733"/>
      <c r="NDW37" s="733"/>
      <c r="NDX37" s="733"/>
      <c r="NDY37" s="733"/>
      <c r="NDZ37" s="733"/>
      <c r="NEA37" s="733"/>
      <c r="NEB37" s="733"/>
      <c r="NEC37" s="733"/>
      <c r="NED37" s="733"/>
      <c r="NEE37" s="733"/>
      <c r="NEF37" s="733"/>
      <c r="NEG37" s="733"/>
      <c r="NEH37" s="733"/>
      <c r="NEI37" s="733"/>
      <c r="NEJ37" s="733"/>
      <c r="NEK37" s="733"/>
      <c r="NEL37" s="733"/>
      <c r="NEM37" s="733"/>
      <c r="NEN37" s="733"/>
      <c r="NEO37" s="733"/>
      <c r="NEP37" s="733"/>
      <c r="NEQ37" s="733"/>
      <c r="NER37" s="733"/>
      <c r="NES37" s="733"/>
      <c r="NET37" s="733"/>
      <c r="NEU37" s="733"/>
      <c r="NEV37" s="733"/>
      <c r="NEW37" s="733"/>
      <c r="NEX37" s="733"/>
      <c r="NEY37" s="733"/>
      <c r="NEZ37" s="733"/>
      <c r="NFA37" s="733"/>
      <c r="NFB37" s="733"/>
      <c r="NFC37" s="733"/>
      <c r="NFD37" s="733"/>
      <c r="NFE37" s="733"/>
      <c r="NFF37" s="733"/>
      <c r="NFG37" s="733"/>
      <c r="NFH37" s="733"/>
      <c r="NFI37" s="733"/>
      <c r="NFJ37" s="733"/>
      <c r="NFK37" s="733"/>
      <c r="NFL37" s="733"/>
      <c r="NFM37" s="733"/>
      <c r="NFN37" s="733"/>
      <c r="NFO37" s="733"/>
      <c r="NFP37" s="733"/>
      <c r="NFQ37" s="733"/>
      <c r="NFR37" s="733"/>
      <c r="NFS37" s="733"/>
      <c r="NFT37" s="733"/>
      <c r="NFU37" s="733"/>
      <c r="NFV37" s="733"/>
      <c r="NFW37" s="733"/>
      <c r="NFX37" s="733"/>
      <c r="NFY37" s="733"/>
      <c r="NFZ37" s="733"/>
      <c r="NGA37" s="733"/>
      <c r="NGB37" s="733"/>
      <c r="NGC37" s="733"/>
      <c r="NGD37" s="733"/>
      <c r="NGE37" s="733"/>
      <c r="NGF37" s="733"/>
      <c r="NGG37" s="733"/>
      <c r="NGH37" s="733"/>
      <c r="NGI37" s="733"/>
      <c r="NGJ37" s="733"/>
      <c r="NGK37" s="733"/>
      <c r="NGL37" s="733"/>
      <c r="NGM37" s="733"/>
      <c r="NGN37" s="733"/>
      <c r="NGO37" s="733"/>
      <c r="NGP37" s="733"/>
      <c r="NGQ37" s="733"/>
      <c r="NGR37" s="733"/>
      <c r="NGS37" s="733"/>
      <c r="NGT37" s="733"/>
      <c r="NGU37" s="733"/>
      <c r="NGV37" s="733"/>
      <c r="NGW37" s="733"/>
      <c r="NGX37" s="733"/>
      <c r="NGY37" s="733"/>
      <c r="NGZ37" s="733"/>
      <c r="NHA37" s="733"/>
      <c r="NHB37" s="733"/>
      <c r="NHC37" s="733"/>
      <c r="NHD37" s="733"/>
      <c r="NHE37" s="733"/>
      <c r="NHF37" s="733"/>
      <c r="NHG37" s="733"/>
      <c r="NHH37" s="733"/>
      <c r="NHI37" s="733"/>
      <c r="NHJ37" s="733"/>
      <c r="NHK37" s="733"/>
      <c r="NHL37" s="733"/>
      <c r="NHM37" s="733"/>
      <c r="NHN37" s="733"/>
      <c r="NHO37" s="733"/>
      <c r="NHP37" s="733"/>
      <c r="NHQ37" s="733"/>
      <c r="NHR37" s="733"/>
      <c r="NHS37" s="733"/>
      <c r="NHT37" s="733"/>
      <c r="NHU37" s="733"/>
      <c r="NHV37" s="733"/>
      <c r="NHW37" s="733"/>
      <c r="NHX37" s="733"/>
      <c r="NHY37" s="733"/>
      <c r="NHZ37" s="733"/>
      <c r="NIA37" s="733"/>
      <c r="NIB37" s="733"/>
      <c r="NIC37" s="733"/>
      <c r="NID37" s="733"/>
      <c r="NIE37" s="733"/>
      <c r="NIF37" s="733"/>
      <c r="NIG37" s="733"/>
      <c r="NIH37" s="733"/>
      <c r="NII37" s="733"/>
      <c r="NIJ37" s="733"/>
      <c r="NIK37" s="733"/>
      <c r="NIL37" s="733"/>
      <c r="NIM37" s="733"/>
      <c r="NIN37" s="733"/>
      <c r="NIO37" s="733"/>
      <c r="NIP37" s="733"/>
      <c r="NIQ37" s="733"/>
      <c r="NIR37" s="733"/>
      <c r="NIS37" s="733"/>
      <c r="NIT37" s="733"/>
      <c r="NIU37" s="733"/>
      <c r="NIV37" s="733"/>
      <c r="NIW37" s="733"/>
      <c r="NIX37" s="733"/>
      <c r="NIY37" s="733"/>
      <c r="NIZ37" s="733"/>
      <c r="NJA37" s="733"/>
      <c r="NJB37" s="733"/>
      <c r="NJC37" s="733"/>
      <c r="NJD37" s="733"/>
      <c r="NJE37" s="733"/>
      <c r="NJF37" s="733"/>
      <c r="NJG37" s="733"/>
      <c r="NJH37" s="733"/>
      <c r="NJI37" s="733"/>
      <c r="NJJ37" s="733"/>
      <c r="NJK37" s="733"/>
      <c r="NJL37" s="733"/>
      <c r="NJM37" s="733"/>
      <c r="NJN37" s="733"/>
      <c r="NJO37" s="733"/>
      <c r="NJP37" s="733"/>
      <c r="NJQ37" s="733"/>
      <c r="NJR37" s="733"/>
      <c r="NJS37" s="733"/>
      <c r="NJT37" s="733"/>
      <c r="NJU37" s="733"/>
      <c r="NJV37" s="733"/>
      <c r="NJW37" s="733"/>
      <c r="NJX37" s="733"/>
      <c r="NJY37" s="733"/>
      <c r="NJZ37" s="733"/>
      <c r="NKA37" s="733"/>
      <c r="NKB37" s="733"/>
      <c r="NKC37" s="733"/>
      <c r="NKD37" s="733"/>
      <c r="NKE37" s="733"/>
      <c r="NKF37" s="733"/>
      <c r="NKG37" s="733"/>
      <c r="NKH37" s="733"/>
      <c r="NKI37" s="733"/>
      <c r="NKJ37" s="733"/>
      <c r="NKK37" s="733"/>
      <c r="NKL37" s="733"/>
      <c r="NKM37" s="733"/>
      <c r="NKN37" s="733"/>
      <c r="NKO37" s="733"/>
      <c r="NKP37" s="733"/>
      <c r="NKQ37" s="733"/>
      <c r="NKR37" s="733"/>
      <c r="NKS37" s="733"/>
      <c r="NKT37" s="733"/>
      <c r="NKU37" s="733"/>
      <c r="NKV37" s="733"/>
      <c r="NKW37" s="733"/>
      <c r="NKX37" s="733"/>
      <c r="NKY37" s="733"/>
      <c r="NKZ37" s="733"/>
      <c r="NLA37" s="733"/>
      <c r="NLB37" s="733"/>
      <c r="NLC37" s="733"/>
      <c r="NLD37" s="733"/>
      <c r="NLE37" s="733"/>
      <c r="NLF37" s="733"/>
      <c r="NLG37" s="733"/>
      <c r="NLH37" s="733"/>
      <c r="NLI37" s="733"/>
      <c r="NLJ37" s="733"/>
      <c r="NLK37" s="733"/>
      <c r="NLL37" s="733"/>
      <c r="NLM37" s="733"/>
      <c r="NLN37" s="733"/>
      <c r="NLO37" s="733"/>
      <c r="NLP37" s="733"/>
      <c r="NLQ37" s="733"/>
      <c r="NLR37" s="733"/>
      <c r="NLS37" s="733"/>
      <c r="NLT37" s="733"/>
      <c r="NLU37" s="733"/>
      <c r="NLV37" s="733"/>
      <c r="NLW37" s="733"/>
      <c r="NLX37" s="733"/>
      <c r="NLY37" s="733"/>
      <c r="NLZ37" s="733"/>
      <c r="NMA37" s="733"/>
      <c r="NMB37" s="733"/>
      <c r="NMC37" s="733"/>
      <c r="NMD37" s="733"/>
      <c r="NME37" s="733"/>
      <c r="NMF37" s="733"/>
      <c r="NMG37" s="733"/>
      <c r="NMH37" s="733"/>
      <c r="NMI37" s="733"/>
      <c r="NMJ37" s="733"/>
      <c r="NMK37" s="733"/>
      <c r="NML37" s="733"/>
      <c r="NMM37" s="733"/>
      <c r="NMN37" s="733"/>
      <c r="NMO37" s="733"/>
      <c r="NMP37" s="733"/>
      <c r="NMQ37" s="733"/>
      <c r="NMR37" s="733"/>
      <c r="NMS37" s="733"/>
      <c r="NMT37" s="733"/>
      <c r="NMU37" s="733"/>
      <c r="NMV37" s="733"/>
      <c r="NMW37" s="733"/>
      <c r="NMX37" s="733"/>
      <c r="NMY37" s="733"/>
      <c r="NMZ37" s="733"/>
      <c r="NNA37" s="733"/>
      <c r="NNB37" s="733"/>
      <c r="NNC37" s="733"/>
      <c r="NND37" s="733"/>
      <c r="NNE37" s="733"/>
      <c r="NNF37" s="733"/>
      <c r="NNG37" s="733"/>
      <c r="NNH37" s="733"/>
      <c r="NNI37" s="733"/>
      <c r="NNJ37" s="733"/>
      <c r="NNK37" s="733"/>
      <c r="NNL37" s="733"/>
      <c r="NNM37" s="733"/>
      <c r="NNN37" s="733"/>
      <c r="NNO37" s="733"/>
      <c r="NNP37" s="733"/>
      <c r="NNQ37" s="733"/>
      <c r="NNR37" s="733"/>
      <c r="NNS37" s="733"/>
      <c r="NNT37" s="733"/>
      <c r="NNU37" s="733"/>
      <c r="NNV37" s="733"/>
      <c r="NNW37" s="733"/>
      <c r="NNX37" s="733"/>
      <c r="NNY37" s="733"/>
      <c r="NNZ37" s="733"/>
      <c r="NOA37" s="733"/>
      <c r="NOB37" s="733"/>
      <c r="NOC37" s="733"/>
      <c r="NOD37" s="733"/>
      <c r="NOE37" s="733"/>
      <c r="NOF37" s="733"/>
      <c r="NOG37" s="733"/>
      <c r="NOH37" s="733"/>
      <c r="NOI37" s="733"/>
      <c r="NOJ37" s="733"/>
      <c r="NOK37" s="733"/>
      <c r="NOL37" s="733"/>
      <c r="NOM37" s="733"/>
      <c r="NON37" s="733"/>
      <c r="NOO37" s="733"/>
      <c r="NOP37" s="733"/>
      <c r="NOQ37" s="733"/>
      <c r="NOR37" s="733"/>
      <c r="NOS37" s="733"/>
      <c r="NOT37" s="733"/>
      <c r="NOU37" s="733"/>
      <c r="NOV37" s="733"/>
      <c r="NOW37" s="733"/>
      <c r="NOX37" s="733"/>
      <c r="NOY37" s="733"/>
      <c r="NOZ37" s="733"/>
      <c r="NPA37" s="733"/>
      <c r="NPB37" s="733"/>
      <c r="NPC37" s="733"/>
      <c r="NPD37" s="733"/>
      <c r="NPE37" s="733"/>
      <c r="NPF37" s="733"/>
      <c r="NPG37" s="733"/>
      <c r="NPH37" s="733"/>
      <c r="NPI37" s="733"/>
      <c r="NPJ37" s="733"/>
      <c r="NPK37" s="733"/>
      <c r="NPL37" s="733"/>
      <c r="NPM37" s="733"/>
      <c r="NPN37" s="733"/>
      <c r="NPO37" s="733"/>
      <c r="NPP37" s="733"/>
      <c r="NPQ37" s="733"/>
      <c r="NPR37" s="733"/>
      <c r="NPS37" s="733"/>
      <c r="NPT37" s="733"/>
      <c r="NPU37" s="733"/>
      <c r="NPV37" s="733"/>
      <c r="NPW37" s="733"/>
      <c r="NPX37" s="733"/>
      <c r="NPY37" s="733"/>
      <c r="NPZ37" s="733"/>
      <c r="NQA37" s="733"/>
      <c r="NQB37" s="733"/>
      <c r="NQC37" s="733"/>
      <c r="NQD37" s="733"/>
      <c r="NQE37" s="733"/>
      <c r="NQF37" s="733"/>
      <c r="NQG37" s="733"/>
      <c r="NQH37" s="733"/>
      <c r="NQI37" s="733"/>
      <c r="NQJ37" s="733"/>
      <c r="NQK37" s="733"/>
      <c r="NQL37" s="733"/>
      <c r="NQM37" s="733"/>
      <c r="NQN37" s="733"/>
      <c r="NQO37" s="733"/>
      <c r="NQP37" s="733"/>
      <c r="NQQ37" s="733"/>
      <c r="NQR37" s="733"/>
      <c r="NQS37" s="733"/>
      <c r="NQT37" s="733"/>
      <c r="NQU37" s="733"/>
      <c r="NQV37" s="733"/>
      <c r="NQW37" s="733"/>
      <c r="NQX37" s="733"/>
      <c r="NQY37" s="733"/>
      <c r="NQZ37" s="733"/>
      <c r="NRA37" s="733"/>
      <c r="NRB37" s="733"/>
      <c r="NRC37" s="733"/>
      <c r="NRD37" s="733"/>
      <c r="NRE37" s="733"/>
      <c r="NRF37" s="733"/>
      <c r="NRG37" s="733"/>
      <c r="NRH37" s="733"/>
      <c r="NRI37" s="733"/>
      <c r="NRJ37" s="733"/>
      <c r="NRK37" s="733"/>
      <c r="NRL37" s="733"/>
      <c r="NRM37" s="733"/>
      <c r="NRN37" s="733"/>
      <c r="NRO37" s="733"/>
      <c r="NRP37" s="733"/>
      <c r="NRQ37" s="733"/>
      <c r="NRR37" s="733"/>
      <c r="NRS37" s="733"/>
      <c r="NRT37" s="733"/>
      <c r="NRU37" s="733"/>
      <c r="NRV37" s="733"/>
      <c r="NRW37" s="733"/>
      <c r="NRX37" s="733"/>
      <c r="NRY37" s="733"/>
      <c r="NRZ37" s="733"/>
      <c r="NSA37" s="733"/>
      <c r="NSB37" s="733"/>
      <c r="NSC37" s="733"/>
      <c r="NSD37" s="733"/>
      <c r="NSE37" s="733"/>
      <c r="NSF37" s="733"/>
      <c r="NSG37" s="733"/>
      <c r="NSH37" s="733"/>
      <c r="NSI37" s="733"/>
      <c r="NSJ37" s="733"/>
      <c r="NSK37" s="733"/>
      <c r="NSL37" s="733"/>
      <c r="NSM37" s="733"/>
      <c r="NSN37" s="733"/>
      <c r="NSO37" s="733"/>
      <c r="NSP37" s="733"/>
      <c r="NSQ37" s="733"/>
      <c r="NSR37" s="733"/>
      <c r="NSS37" s="733"/>
      <c r="NST37" s="733"/>
      <c r="NSU37" s="733"/>
      <c r="NSV37" s="733"/>
      <c r="NSW37" s="733"/>
      <c r="NSX37" s="733"/>
      <c r="NSY37" s="733"/>
      <c r="NSZ37" s="733"/>
      <c r="NTA37" s="733"/>
      <c r="NTB37" s="733"/>
      <c r="NTC37" s="733"/>
      <c r="NTD37" s="733"/>
      <c r="NTE37" s="733"/>
      <c r="NTF37" s="733"/>
      <c r="NTG37" s="733"/>
      <c r="NTH37" s="733"/>
      <c r="NTI37" s="733"/>
      <c r="NTJ37" s="733"/>
      <c r="NTK37" s="733"/>
      <c r="NTL37" s="733"/>
      <c r="NTM37" s="733"/>
      <c r="NTN37" s="733"/>
      <c r="NTO37" s="733"/>
      <c r="NTP37" s="733"/>
      <c r="NTQ37" s="733"/>
      <c r="NTR37" s="733"/>
      <c r="NTS37" s="733"/>
      <c r="NTT37" s="733"/>
      <c r="NTU37" s="733"/>
      <c r="NTV37" s="733"/>
      <c r="NTW37" s="733"/>
      <c r="NTX37" s="733"/>
      <c r="NTY37" s="733"/>
      <c r="NTZ37" s="733"/>
      <c r="NUA37" s="733"/>
      <c r="NUB37" s="733"/>
      <c r="NUC37" s="733"/>
      <c r="NUD37" s="733"/>
      <c r="NUE37" s="733"/>
      <c r="NUF37" s="733"/>
      <c r="NUG37" s="733"/>
      <c r="NUH37" s="733"/>
      <c r="NUI37" s="733"/>
      <c r="NUJ37" s="733"/>
      <c r="NUK37" s="733"/>
      <c r="NUL37" s="733"/>
      <c r="NUM37" s="733"/>
      <c r="NUN37" s="733"/>
      <c r="NUO37" s="733"/>
      <c r="NUP37" s="733"/>
      <c r="NUQ37" s="733"/>
      <c r="NUR37" s="733"/>
      <c r="NUS37" s="733"/>
      <c r="NUT37" s="733"/>
      <c r="NUU37" s="733"/>
      <c r="NUV37" s="733"/>
      <c r="NUW37" s="733"/>
      <c r="NUX37" s="733"/>
      <c r="NUY37" s="733"/>
      <c r="NUZ37" s="733"/>
      <c r="NVA37" s="733"/>
      <c r="NVB37" s="733"/>
      <c r="NVC37" s="733"/>
      <c r="NVD37" s="733"/>
      <c r="NVE37" s="733"/>
      <c r="NVF37" s="733"/>
      <c r="NVG37" s="733"/>
      <c r="NVH37" s="733"/>
      <c r="NVI37" s="733"/>
      <c r="NVJ37" s="733"/>
      <c r="NVK37" s="733"/>
      <c r="NVL37" s="733"/>
      <c r="NVM37" s="733"/>
      <c r="NVN37" s="733"/>
      <c r="NVO37" s="733"/>
      <c r="NVP37" s="733"/>
      <c r="NVQ37" s="733"/>
      <c r="NVR37" s="733"/>
      <c r="NVS37" s="733"/>
      <c r="NVT37" s="733"/>
      <c r="NVU37" s="733"/>
      <c r="NVV37" s="733"/>
      <c r="NVW37" s="733"/>
      <c r="NVX37" s="733"/>
      <c r="NVY37" s="733"/>
      <c r="NVZ37" s="733"/>
      <c r="NWA37" s="733"/>
      <c r="NWB37" s="733"/>
      <c r="NWC37" s="733"/>
      <c r="NWD37" s="733"/>
      <c r="NWE37" s="733"/>
      <c r="NWF37" s="733"/>
      <c r="NWG37" s="733"/>
      <c r="NWH37" s="733"/>
      <c r="NWI37" s="733"/>
      <c r="NWJ37" s="733"/>
      <c r="NWK37" s="733"/>
      <c r="NWL37" s="733"/>
      <c r="NWM37" s="733"/>
      <c r="NWN37" s="733"/>
      <c r="NWO37" s="733"/>
      <c r="NWP37" s="733"/>
      <c r="NWQ37" s="733"/>
      <c r="NWR37" s="733"/>
      <c r="NWS37" s="733"/>
      <c r="NWT37" s="733"/>
      <c r="NWU37" s="733"/>
      <c r="NWV37" s="733"/>
      <c r="NWW37" s="733"/>
      <c r="NWX37" s="733"/>
      <c r="NWY37" s="733"/>
      <c r="NWZ37" s="733"/>
      <c r="NXA37" s="733"/>
      <c r="NXB37" s="733"/>
      <c r="NXC37" s="733"/>
      <c r="NXD37" s="733"/>
      <c r="NXE37" s="733"/>
      <c r="NXF37" s="733"/>
      <c r="NXG37" s="733"/>
      <c r="NXH37" s="733"/>
      <c r="NXI37" s="733"/>
      <c r="NXJ37" s="733"/>
      <c r="NXK37" s="733"/>
      <c r="NXL37" s="733"/>
      <c r="NXM37" s="733"/>
      <c r="NXN37" s="733"/>
      <c r="NXO37" s="733"/>
      <c r="NXP37" s="733"/>
      <c r="NXQ37" s="733"/>
      <c r="NXR37" s="733"/>
      <c r="NXS37" s="733"/>
      <c r="NXT37" s="733"/>
      <c r="NXU37" s="733"/>
      <c r="NXV37" s="733"/>
      <c r="NXW37" s="733"/>
      <c r="NXX37" s="733"/>
      <c r="NXY37" s="733"/>
      <c r="NXZ37" s="733"/>
      <c r="NYA37" s="733"/>
      <c r="NYB37" s="733"/>
      <c r="NYC37" s="733"/>
      <c r="NYD37" s="733"/>
      <c r="NYE37" s="733"/>
      <c r="NYF37" s="733"/>
      <c r="NYG37" s="733"/>
      <c r="NYH37" s="733"/>
      <c r="NYI37" s="733"/>
      <c r="NYJ37" s="733"/>
      <c r="NYK37" s="733"/>
      <c r="NYL37" s="733"/>
      <c r="NYM37" s="733"/>
      <c r="NYN37" s="733"/>
      <c r="NYO37" s="733"/>
      <c r="NYP37" s="733"/>
      <c r="NYQ37" s="733"/>
      <c r="NYR37" s="733"/>
      <c r="NYS37" s="733"/>
      <c r="NYT37" s="733"/>
      <c r="NYU37" s="733"/>
      <c r="NYV37" s="733"/>
      <c r="NYW37" s="733"/>
      <c r="NYX37" s="733"/>
      <c r="NYY37" s="733"/>
      <c r="NYZ37" s="733"/>
      <c r="NZA37" s="733"/>
      <c r="NZB37" s="733"/>
      <c r="NZC37" s="733"/>
      <c r="NZD37" s="733"/>
      <c r="NZE37" s="733"/>
      <c r="NZF37" s="733"/>
      <c r="NZG37" s="733"/>
      <c r="NZH37" s="733"/>
      <c r="NZI37" s="733"/>
      <c r="NZJ37" s="733"/>
      <c r="NZK37" s="733"/>
      <c r="NZL37" s="733"/>
      <c r="NZM37" s="733"/>
      <c r="NZN37" s="733"/>
      <c r="NZO37" s="733"/>
      <c r="NZP37" s="733"/>
      <c r="NZQ37" s="733"/>
      <c r="NZR37" s="733"/>
      <c r="NZS37" s="733"/>
      <c r="NZT37" s="733"/>
      <c r="NZU37" s="733"/>
      <c r="NZV37" s="733"/>
      <c r="NZW37" s="733"/>
      <c r="NZX37" s="733"/>
      <c r="NZY37" s="733"/>
      <c r="NZZ37" s="733"/>
      <c r="OAA37" s="733"/>
      <c r="OAB37" s="733"/>
      <c r="OAC37" s="733"/>
      <c r="OAD37" s="733"/>
      <c r="OAE37" s="733"/>
      <c r="OAF37" s="733"/>
      <c r="OAG37" s="733"/>
      <c r="OAH37" s="733"/>
      <c r="OAI37" s="733"/>
      <c r="OAJ37" s="733"/>
      <c r="OAK37" s="733"/>
      <c r="OAL37" s="733"/>
      <c r="OAM37" s="733"/>
      <c r="OAN37" s="733"/>
      <c r="OAO37" s="733"/>
      <c r="OAP37" s="733"/>
      <c r="OAQ37" s="733"/>
      <c r="OAR37" s="733"/>
      <c r="OAS37" s="733"/>
      <c r="OAT37" s="733"/>
      <c r="OAU37" s="733"/>
      <c r="OAV37" s="733"/>
      <c r="OAW37" s="733"/>
      <c r="OAX37" s="733"/>
      <c r="OAY37" s="733"/>
      <c r="OAZ37" s="733"/>
      <c r="OBA37" s="733"/>
      <c r="OBB37" s="733"/>
      <c r="OBC37" s="733"/>
      <c r="OBD37" s="733"/>
      <c r="OBE37" s="733"/>
      <c r="OBF37" s="733"/>
      <c r="OBG37" s="733"/>
      <c r="OBH37" s="733"/>
      <c r="OBI37" s="733"/>
      <c r="OBJ37" s="733"/>
      <c r="OBK37" s="733"/>
      <c r="OBL37" s="733"/>
      <c r="OBM37" s="733"/>
      <c r="OBN37" s="733"/>
      <c r="OBO37" s="733"/>
      <c r="OBP37" s="733"/>
      <c r="OBQ37" s="733"/>
      <c r="OBR37" s="733"/>
      <c r="OBS37" s="733"/>
      <c r="OBT37" s="733"/>
      <c r="OBU37" s="733"/>
      <c r="OBV37" s="733"/>
      <c r="OBW37" s="733"/>
      <c r="OBX37" s="733"/>
      <c r="OBY37" s="733"/>
      <c r="OBZ37" s="733"/>
      <c r="OCA37" s="733"/>
      <c r="OCB37" s="733"/>
      <c r="OCC37" s="733"/>
      <c r="OCD37" s="733"/>
      <c r="OCE37" s="733"/>
      <c r="OCF37" s="733"/>
      <c r="OCG37" s="733"/>
      <c r="OCH37" s="733"/>
      <c r="OCI37" s="733"/>
      <c r="OCJ37" s="733"/>
      <c r="OCK37" s="733"/>
      <c r="OCL37" s="733"/>
      <c r="OCM37" s="733"/>
      <c r="OCN37" s="733"/>
      <c r="OCO37" s="733"/>
      <c r="OCP37" s="733"/>
      <c r="OCQ37" s="733"/>
      <c r="OCR37" s="733"/>
      <c r="OCS37" s="733"/>
      <c r="OCT37" s="733"/>
      <c r="OCU37" s="733"/>
      <c r="OCV37" s="733"/>
      <c r="OCW37" s="733"/>
      <c r="OCX37" s="733"/>
      <c r="OCY37" s="733"/>
      <c r="OCZ37" s="733"/>
      <c r="ODA37" s="733"/>
      <c r="ODB37" s="733"/>
      <c r="ODC37" s="733"/>
      <c r="ODD37" s="733"/>
      <c r="ODE37" s="733"/>
      <c r="ODF37" s="733"/>
      <c r="ODG37" s="733"/>
      <c r="ODH37" s="733"/>
      <c r="ODI37" s="733"/>
      <c r="ODJ37" s="733"/>
      <c r="ODK37" s="733"/>
      <c r="ODL37" s="733"/>
      <c r="ODM37" s="733"/>
      <c r="ODN37" s="733"/>
      <c r="ODO37" s="733"/>
      <c r="ODP37" s="733"/>
      <c r="ODQ37" s="733"/>
      <c r="ODR37" s="733"/>
      <c r="ODS37" s="733"/>
      <c r="ODT37" s="733"/>
      <c r="ODU37" s="733"/>
      <c r="ODV37" s="733"/>
      <c r="ODW37" s="733"/>
      <c r="ODX37" s="733"/>
      <c r="ODY37" s="733"/>
      <c r="ODZ37" s="733"/>
      <c r="OEA37" s="733"/>
      <c r="OEB37" s="733"/>
      <c r="OEC37" s="733"/>
      <c r="OED37" s="733"/>
      <c r="OEE37" s="733"/>
      <c r="OEF37" s="733"/>
      <c r="OEG37" s="733"/>
      <c r="OEH37" s="733"/>
      <c r="OEI37" s="733"/>
      <c r="OEJ37" s="733"/>
      <c r="OEK37" s="733"/>
      <c r="OEL37" s="733"/>
      <c r="OEM37" s="733"/>
      <c r="OEN37" s="733"/>
      <c r="OEO37" s="733"/>
      <c r="OEP37" s="733"/>
      <c r="OEQ37" s="733"/>
      <c r="OER37" s="733"/>
      <c r="OES37" s="733"/>
      <c r="OET37" s="733"/>
      <c r="OEU37" s="733"/>
      <c r="OEV37" s="733"/>
      <c r="OEW37" s="733"/>
      <c r="OEX37" s="733"/>
      <c r="OEY37" s="733"/>
      <c r="OEZ37" s="733"/>
      <c r="OFA37" s="733"/>
      <c r="OFB37" s="733"/>
      <c r="OFC37" s="733"/>
      <c r="OFD37" s="733"/>
      <c r="OFE37" s="733"/>
      <c r="OFF37" s="733"/>
      <c r="OFG37" s="733"/>
      <c r="OFH37" s="733"/>
      <c r="OFI37" s="733"/>
      <c r="OFJ37" s="733"/>
      <c r="OFK37" s="733"/>
      <c r="OFL37" s="733"/>
      <c r="OFM37" s="733"/>
      <c r="OFN37" s="733"/>
      <c r="OFO37" s="733"/>
      <c r="OFP37" s="733"/>
      <c r="OFQ37" s="733"/>
      <c r="OFR37" s="733"/>
      <c r="OFS37" s="733"/>
      <c r="OFT37" s="733"/>
      <c r="OFU37" s="733"/>
      <c r="OFV37" s="733"/>
      <c r="OFW37" s="733"/>
      <c r="OFX37" s="733"/>
      <c r="OFY37" s="733"/>
      <c r="OFZ37" s="733"/>
      <c r="OGA37" s="733"/>
      <c r="OGB37" s="733"/>
      <c r="OGC37" s="733"/>
      <c r="OGD37" s="733"/>
      <c r="OGE37" s="733"/>
      <c r="OGF37" s="733"/>
      <c r="OGG37" s="733"/>
      <c r="OGH37" s="733"/>
      <c r="OGI37" s="733"/>
      <c r="OGJ37" s="733"/>
      <c r="OGK37" s="733"/>
      <c r="OGL37" s="733"/>
      <c r="OGM37" s="733"/>
      <c r="OGN37" s="733"/>
      <c r="OGO37" s="733"/>
      <c r="OGP37" s="733"/>
      <c r="OGQ37" s="733"/>
      <c r="OGR37" s="733"/>
      <c r="OGS37" s="733"/>
      <c r="OGT37" s="733"/>
      <c r="OGU37" s="733"/>
      <c r="OGV37" s="733"/>
      <c r="OGW37" s="733"/>
      <c r="OGX37" s="733"/>
      <c r="OGY37" s="733"/>
      <c r="OGZ37" s="733"/>
      <c r="OHA37" s="733"/>
      <c r="OHB37" s="733"/>
      <c r="OHC37" s="733"/>
      <c r="OHD37" s="733"/>
      <c r="OHE37" s="733"/>
      <c r="OHF37" s="733"/>
      <c r="OHG37" s="733"/>
      <c r="OHH37" s="733"/>
      <c r="OHI37" s="733"/>
      <c r="OHJ37" s="733"/>
      <c r="OHK37" s="733"/>
      <c r="OHL37" s="733"/>
      <c r="OHM37" s="733"/>
      <c r="OHN37" s="733"/>
      <c r="OHO37" s="733"/>
      <c r="OHP37" s="733"/>
      <c r="OHQ37" s="733"/>
      <c r="OHR37" s="733"/>
      <c r="OHS37" s="733"/>
      <c r="OHT37" s="733"/>
      <c r="OHU37" s="733"/>
      <c r="OHV37" s="733"/>
      <c r="OHW37" s="733"/>
      <c r="OHX37" s="733"/>
      <c r="OHY37" s="733"/>
      <c r="OHZ37" s="733"/>
      <c r="OIA37" s="733"/>
      <c r="OIB37" s="733"/>
      <c r="OIC37" s="733"/>
      <c r="OID37" s="733"/>
      <c r="OIE37" s="733"/>
      <c r="OIF37" s="733"/>
      <c r="OIG37" s="733"/>
      <c r="OIH37" s="733"/>
      <c r="OII37" s="733"/>
      <c r="OIJ37" s="733"/>
      <c r="OIK37" s="733"/>
      <c r="OIL37" s="733"/>
      <c r="OIM37" s="733"/>
      <c r="OIN37" s="733"/>
      <c r="OIO37" s="733"/>
      <c r="OIP37" s="733"/>
      <c r="OIQ37" s="733"/>
      <c r="OIR37" s="733"/>
      <c r="OIS37" s="733"/>
      <c r="OIT37" s="733"/>
      <c r="OIU37" s="733"/>
      <c r="OIV37" s="733"/>
      <c r="OIW37" s="733"/>
      <c r="OIX37" s="733"/>
      <c r="OIY37" s="733"/>
      <c r="OIZ37" s="733"/>
      <c r="OJA37" s="733"/>
      <c r="OJB37" s="733"/>
      <c r="OJC37" s="733"/>
      <c r="OJD37" s="733"/>
      <c r="OJE37" s="733"/>
      <c r="OJF37" s="733"/>
      <c r="OJG37" s="733"/>
      <c r="OJH37" s="733"/>
      <c r="OJI37" s="733"/>
      <c r="OJJ37" s="733"/>
      <c r="OJK37" s="733"/>
      <c r="OJL37" s="733"/>
      <c r="OJM37" s="733"/>
      <c r="OJN37" s="733"/>
      <c r="OJO37" s="733"/>
      <c r="OJP37" s="733"/>
      <c r="OJQ37" s="733"/>
      <c r="OJR37" s="733"/>
      <c r="OJS37" s="733"/>
      <c r="OJT37" s="733"/>
      <c r="OJU37" s="733"/>
      <c r="OJV37" s="733"/>
      <c r="OJW37" s="733"/>
      <c r="OJX37" s="733"/>
      <c r="OJY37" s="733"/>
      <c r="OJZ37" s="733"/>
      <c r="OKA37" s="733"/>
      <c r="OKB37" s="733"/>
      <c r="OKC37" s="733"/>
      <c r="OKD37" s="733"/>
      <c r="OKE37" s="733"/>
      <c r="OKF37" s="733"/>
      <c r="OKG37" s="733"/>
      <c r="OKH37" s="733"/>
      <c r="OKI37" s="733"/>
      <c r="OKJ37" s="733"/>
      <c r="OKK37" s="733"/>
      <c r="OKL37" s="733"/>
      <c r="OKM37" s="733"/>
      <c r="OKN37" s="733"/>
      <c r="OKO37" s="733"/>
      <c r="OKP37" s="733"/>
      <c r="OKQ37" s="733"/>
      <c r="OKR37" s="733"/>
      <c r="OKS37" s="733"/>
      <c r="OKT37" s="733"/>
      <c r="OKU37" s="733"/>
      <c r="OKV37" s="733"/>
      <c r="OKW37" s="733"/>
      <c r="OKX37" s="733"/>
      <c r="OKY37" s="733"/>
      <c r="OKZ37" s="733"/>
      <c r="OLA37" s="733"/>
      <c r="OLB37" s="733"/>
      <c r="OLC37" s="733"/>
      <c r="OLD37" s="733"/>
      <c r="OLE37" s="733"/>
      <c r="OLF37" s="733"/>
      <c r="OLG37" s="733"/>
      <c r="OLH37" s="733"/>
      <c r="OLI37" s="733"/>
      <c r="OLJ37" s="733"/>
      <c r="OLK37" s="733"/>
      <c r="OLL37" s="733"/>
      <c r="OLM37" s="733"/>
      <c r="OLN37" s="733"/>
      <c r="OLO37" s="733"/>
      <c r="OLP37" s="733"/>
      <c r="OLQ37" s="733"/>
      <c r="OLR37" s="733"/>
      <c r="OLS37" s="733"/>
      <c r="OLT37" s="733"/>
      <c r="OLU37" s="733"/>
      <c r="OLV37" s="733"/>
      <c r="OLW37" s="733"/>
      <c r="OLX37" s="733"/>
      <c r="OLY37" s="733"/>
      <c r="OLZ37" s="733"/>
      <c r="OMA37" s="733"/>
      <c r="OMB37" s="733"/>
      <c r="OMC37" s="733"/>
      <c r="OMD37" s="733"/>
      <c r="OME37" s="733"/>
      <c r="OMF37" s="733"/>
      <c r="OMG37" s="733"/>
      <c r="OMH37" s="733"/>
      <c r="OMI37" s="733"/>
      <c r="OMJ37" s="733"/>
      <c r="OMK37" s="733"/>
      <c r="OML37" s="733"/>
      <c r="OMM37" s="733"/>
      <c r="OMN37" s="733"/>
      <c r="OMO37" s="733"/>
      <c r="OMP37" s="733"/>
      <c r="OMQ37" s="733"/>
      <c r="OMR37" s="733"/>
      <c r="OMS37" s="733"/>
      <c r="OMT37" s="733"/>
      <c r="OMU37" s="733"/>
      <c r="OMV37" s="733"/>
      <c r="OMW37" s="733"/>
      <c r="OMX37" s="733"/>
      <c r="OMY37" s="733"/>
      <c r="OMZ37" s="733"/>
      <c r="ONA37" s="733"/>
      <c r="ONB37" s="733"/>
      <c r="ONC37" s="733"/>
      <c r="OND37" s="733"/>
      <c r="ONE37" s="733"/>
      <c r="ONF37" s="733"/>
      <c r="ONG37" s="733"/>
      <c r="ONH37" s="733"/>
      <c r="ONI37" s="733"/>
      <c r="ONJ37" s="733"/>
      <c r="ONK37" s="733"/>
      <c r="ONL37" s="733"/>
      <c r="ONM37" s="733"/>
      <c r="ONN37" s="733"/>
      <c r="ONO37" s="733"/>
      <c r="ONP37" s="733"/>
      <c r="ONQ37" s="733"/>
      <c r="ONR37" s="733"/>
      <c r="ONS37" s="733"/>
      <c r="ONT37" s="733"/>
      <c r="ONU37" s="733"/>
      <c r="ONV37" s="733"/>
      <c r="ONW37" s="733"/>
      <c r="ONX37" s="733"/>
      <c r="ONY37" s="733"/>
      <c r="ONZ37" s="733"/>
      <c r="OOA37" s="733"/>
      <c r="OOB37" s="733"/>
      <c r="OOC37" s="733"/>
      <c r="OOD37" s="733"/>
      <c r="OOE37" s="733"/>
      <c r="OOF37" s="733"/>
      <c r="OOG37" s="733"/>
      <c r="OOH37" s="733"/>
      <c r="OOI37" s="733"/>
      <c r="OOJ37" s="733"/>
      <c r="OOK37" s="733"/>
      <c r="OOL37" s="733"/>
      <c r="OOM37" s="733"/>
      <c r="OON37" s="733"/>
      <c r="OOO37" s="733"/>
      <c r="OOP37" s="733"/>
      <c r="OOQ37" s="733"/>
      <c r="OOR37" s="733"/>
      <c r="OOS37" s="733"/>
      <c r="OOT37" s="733"/>
      <c r="OOU37" s="733"/>
      <c r="OOV37" s="733"/>
      <c r="OOW37" s="733"/>
      <c r="OOX37" s="733"/>
      <c r="OOY37" s="733"/>
      <c r="OOZ37" s="733"/>
      <c r="OPA37" s="733"/>
      <c r="OPB37" s="733"/>
      <c r="OPC37" s="733"/>
      <c r="OPD37" s="733"/>
      <c r="OPE37" s="733"/>
      <c r="OPF37" s="733"/>
      <c r="OPG37" s="733"/>
      <c r="OPH37" s="733"/>
      <c r="OPI37" s="733"/>
      <c r="OPJ37" s="733"/>
      <c r="OPK37" s="733"/>
      <c r="OPL37" s="733"/>
      <c r="OPM37" s="733"/>
      <c r="OPN37" s="733"/>
      <c r="OPO37" s="733"/>
      <c r="OPP37" s="733"/>
      <c r="OPQ37" s="733"/>
      <c r="OPR37" s="733"/>
      <c r="OPS37" s="733"/>
      <c r="OPT37" s="733"/>
      <c r="OPU37" s="733"/>
      <c r="OPV37" s="733"/>
      <c r="OPW37" s="733"/>
      <c r="OPX37" s="733"/>
      <c r="OPY37" s="733"/>
      <c r="OPZ37" s="733"/>
      <c r="OQA37" s="733"/>
      <c r="OQB37" s="733"/>
      <c r="OQC37" s="733"/>
      <c r="OQD37" s="733"/>
      <c r="OQE37" s="733"/>
      <c r="OQF37" s="733"/>
      <c r="OQG37" s="733"/>
      <c r="OQH37" s="733"/>
      <c r="OQI37" s="733"/>
      <c r="OQJ37" s="733"/>
      <c r="OQK37" s="733"/>
      <c r="OQL37" s="733"/>
      <c r="OQM37" s="733"/>
      <c r="OQN37" s="733"/>
      <c r="OQO37" s="733"/>
      <c r="OQP37" s="733"/>
      <c r="OQQ37" s="733"/>
      <c r="OQR37" s="733"/>
      <c r="OQS37" s="733"/>
      <c r="OQT37" s="733"/>
      <c r="OQU37" s="733"/>
      <c r="OQV37" s="733"/>
      <c r="OQW37" s="733"/>
      <c r="OQX37" s="733"/>
      <c r="OQY37" s="733"/>
      <c r="OQZ37" s="733"/>
      <c r="ORA37" s="733"/>
      <c r="ORB37" s="733"/>
      <c r="ORC37" s="733"/>
      <c r="ORD37" s="733"/>
      <c r="ORE37" s="733"/>
      <c r="ORF37" s="733"/>
      <c r="ORG37" s="733"/>
      <c r="ORH37" s="733"/>
      <c r="ORI37" s="733"/>
      <c r="ORJ37" s="733"/>
      <c r="ORK37" s="733"/>
      <c r="ORL37" s="733"/>
      <c r="ORM37" s="733"/>
      <c r="ORN37" s="733"/>
      <c r="ORO37" s="733"/>
      <c r="ORP37" s="733"/>
      <c r="ORQ37" s="733"/>
      <c r="ORR37" s="733"/>
      <c r="ORS37" s="733"/>
      <c r="ORT37" s="733"/>
      <c r="ORU37" s="733"/>
      <c r="ORV37" s="733"/>
      <c r="ORW37" s="733"/>
      <c r="ORX37" s="733"/>
      <c r="ORY37" s="733"/>
      <c r="ORZ37" s="733"/>
      <c r="OSA37" s="733"/>
      <c r="OSB37" s="733"/>
      <c r="OSC37" s="733"/>
      <c r="OSD37" s="733"/>
      <c r="OSE37" s="733"/>
      <c r="OSF37" s="733"/>
      <c r="OSG37" s="733"/>
      <c r="OSH37" s="733"/>
      <c r="OSI37" s="733"/>
      <c r="OSJ37" s="733"/>
      <c r="OSK37" s="733"/>
      <c r="OSL37" s="733"/>
      <c r="OSM37" s="733"/>
      <c r="OSN37" s="733"/>
      <c r="OSO37" s="733"/>
      <c r="OSP37" s="733"/>
      <c r="OSQ37" s="733"/>
      <c r="OSR37" s="733"/>
      <c r="OSS37" s="733"/>
      <c r="OST37" s="733"/>
      <c r="OSU37" s="733"/>
      <c r="OSV37" s="733"/>
      <c r="OSW37" s="733"/>
      <c r="OSX37" s="733"/>
      <c r="OSY37" s="733"/>
      <c r="OSZ37" s="733"/>
      <c r="OTA37" s="733"/>
      <c r="OTB37" s="733"/>
      <c r="OTC37" s="733"/>
      <c r="OTD37" s="733"/>
      <c r="OTE37" s="733"/>
      <c r="OTF37" s="733"/>
      <c r="OTG37" s="733"/>
      <c r="OTH37" s="733"/>
      <c r="OTI37" s="733"/>
      <c r="OTJ37" s="733"/>
      <c r="OTK37" s="733"/>
      <c r="OTL37" s="733"/>
      <c r="OTM37" s="733"/>
      <c r="OTN37" s="733"/>
      <c r="OTO37" s="733"/>
      <c r="OTP37" s="733"/>
      <c r="OTQ37" s="733"/>
      <c r="OTR37" s="733"/>
      <c r="OTS37" s="733"/>
      <c r="OTT37" s="733"/>
      <c r="OTU37" s="733"/>
      <c r="OTV37" s="733"/>
      <c r="OTW37" s="733"/>
      <c r="OTX37" s="733"/>
      <c r="OTY37" s="733"/>
      <c r="OTZ37" s="733"/>
      <c r="OUA37" s="733"/>
      <c r="OUB37" s="733"/>
      <c r="OUC37" s="733"/>
      <c r="OUD37" s="733"/>
      <c r="OUE37" s="733"/>
      <c r="OUF37" s="733"/>
      <c r="OUG37" s="733"/>
      <c r="OUH37" s="733"/>
      <c r="OUI37" s="733"/>
      <c r="OUJ37" s="733"/>
      <c r="OUK37" s="733"/>
      <c r="OUL37" s="733"/>
      <c r="OUM37" s="733"/>
      <c r="OUN37" s="733"/>
      <c r="OUO37" s="733"/>
      <c r="OUP37" s="733"/>
      <c r="OUQ37" s="733"/>
      <c r="OUR37" s="733"/>
      <c r="OUS37" s="733"/>
      <c r="OUT37" s="733"/>
      <c r="OUU37" s="733"/>
      <c r="OUV37" s="733"/>
      <c r="OUW37" s="733"/>
      <c r="OUX37" s="733"/>
      <c r="OUY37" s="733"/>
      <c r="OUZ37" s="733"/>
      <c r="OVA37" s="733"/>
      <c r="OVB37" s="733"/>
      <c r="OVC37" s="733"/>
      <c r="OVD37" s="733"/>
      <c r="OVE37" s="733"/>
      <c r="OVF37" s="733"/>
      <c r="OVG37" s="733"/>
      <c r="OVH37" s="733"/>
      <c r="OVI37" s="733"/>
      <c r="OVJ37" s="733"/>
      <c r="OVK37" s="733"/>
      <c r="OVL37" s="733"/>
      <c r="OVM37" s="733"/>
      <c r="OVN37" s="733"/>
      <c r="OVO37" s="733"/>
      <c r="OVP37" s="733"/>
      <c r="OVQ37" s="733"/>
      <c r="OVR37" s="733"/>
      <c r="OVS37" s="733"/>
      <c r="OVT37" s="733"/>
      <c r="OVU37" s="733"/>
      <c r="OVV37" s="733"/>
      <c r="OVW37" s="733"/>
      <c r="OVX37" s="733"/>
      <c r="OVY37" s="733"/>
      <c r="OVZ37" s="733"/>
      <c r="OWA37" s="733"/>
      <c r="OWB37" s="733"/>
      <c r="OWC37" s="733"/>
      <c r="OWD37" s="733"/>
      <c r="OWE37" s="733"/>
      <c r="OWF37" s="733"/>
      <c r="OWG37" s="733"/>
      <c r="OWH37" s="733"/>
      <c r="OWI37" s="733"/>
      <c r="OWJ37" s="733"/>
      <c r="OWK37" s="733"/>
      <c r="OWL37" s="733"/>
      <c r="OWM37" s="733"/>
      <c r="OWN37" s="733"/>
      <c r="OWO37" s="733"/>
      <c r="OWP37" s="733"/>
      <c r="OWQ37" s="733"/>
      <c r="OWR37" s="733"/>
      <c r="OWS37" s="733"/>
      <c r="OWT37" s="733"/>
      <c r="OWU37" s="733"/>
      <c r="OWV37" s="733"/>
      <c r="OWW37" s="733"/>
      <c r="OWX37" s="733"/>
      <c r="OWY37" s="733"/>
      <c r="OWZ37" s="733"/>
      <c r="OXA37" s="733"/>
      <c r="OXB37" s="733"/>
      <c r="OXC37" s="733"/>
      <c r="OXD37" s="733"/>
      <c r="OXE37" s="733"/>
      <c r="OXF37" s="733"/>
      <c r="OXG37" s="733"/>
      <c r="OXH37" s="733"/>
      <c r="OXI37" s="733"/>
      <c r="OXJ37" s="733"/>
      <c r="OXK37" s="733"/>
      <c r="OXL37" s="733"/>
      <c r="OXM37" s="733"/>
      <c r="OXN37" s="733"/>
      <c r="OXO37" s="733"/>
      <c r="OXP37" s="733"/>
      <c r="OXQ37" s="733"/>
      <c r="OXR37" s="733"/>
      <c r="OXS37" s="733"/>
      <c r="OXT37" s="733"/>
      <c r="OXU37" s="733"/>
      <c r="OXV37" s="733"/>
      <c r="OXW37" s="733"/>
      <c r="OXX37" s="733"/>
      <c r="OXY37" s="733"/>
      <c r="OXZ37" s="733"/>
      <c r="OYA37" s="733"/>
      <c r="OYB37" s="733"/>
      <c r="OYC37" s="733"/>
      <c r="OYD37" s="733"/>
      <c r="OYE37" s="733"/>
      <c r="OYF37" s="733"/>
      <c r="OYG37" s="733"/>
      <c r="OYH37" s="733"/>
      <c r="OYI37" s="733"/>
      <c r="OYJ37" s="733"/>
      <c r="OYK37" s="733"/>
      <c r="OYL37" s="733"/>
      <c r="OYM37" s="733"/>
      <c r="OYN37" s="733"/>
      <c r="OYO37" s="733"/>
      <c r="OYP37" s="733"/>
      <c r="OYQ37" s="733"/>
      <c r="OYR37" s="733"/>
      <c r="OYS37" s="733"/>
      <c r="OYT37" s="733"/>
      <c r="OYU37" s="733"/>
      <c r="OYV37" s="733"/>
      <c r="OYW37" s="733"/>
      <c r="OYX37" s="733"/>
      <c r="OYY37" s="733"/>
      <c r="OYZ37" s="733"/>
      <c r="OZA37" s="733"/>
      <c r="OZB37" s="733"/>
      <c r="OZC37" s="733"/>
      <c r="OZD37" s="733"/>
      <c r="OZE37" s="733"/>
      <c r="OZF37" s="733"/>
      <c r="OZG37" s="733"/>
      <c r="OZH37" s="733"/>
      <c r="OZI37" s="733"/>
      <c r="OZJ37" s="733"/>
      <c r="OZK37" s="733"/>
      <c r="OZL37" s="733"/>
      <c r="OZM37" s="733"/>
      <c r="OZN37" s="733"/>
      <c r="OZO37" s="733"/>
      <c r="OZP37" s="733"/>
      <c r="OZQ37" s="733"/>
      <c r="OZR37" s="733"/>
      <c r="OZS37" s="733"/>
      <c r="OZT37" s="733"/>
      <c r="OZU37" s="733"/>
      <c r="OZV37" s="733"/>
      <c r="OZW37" s="733"/>
      <c r="OZX37" s="733"/>
      <c r="OZY37" s="733"/>
      <c r="OZZ37" s="733"/>
      <c r="PAA37" s="733"/>
      <c r="PAB37" s="733"/>
      <c r="PAC37" s="733"/>
      <c r="PAD37" s="733"/>
      <c r="PAE37" s="733"/>
      <c r="PAF37" s="733"/>
      <c r="PAG37" s="733"/>
      <c r="PAH37" s="733"/>
      <c r="PAI37" s="733"/>
      <c r="PAJ37" s="733"/>
      <c r="PAK37" s="733"/>
      <c r="PAL37" s="733"/>
      <c r="PAM37" s="733"/>
      <c r="PAN37" s="733"/>
      <c r="PAO37" s="733"/>
      <c r="PAP37" s="733"/>
      <c r="PAQ37" s="733"/>
      <c r="PAR37" s="733"/>
      <c r="PAS37" s="733"/>
      <c r="PAT37" s="733"/>
      <c r="PAU37" s="733"/>
      <c r="PAV37" s="733"/>
      <c r="PAW37" s="733"/>
      <c r="PAX37" s="733"/>
      <c r="PAY37" s="733"/>
      <c r="PAZ37" s="733"/>
      <c r="PBA37" s="733"/>
      <c r="PBB37" s="733"/>
      <c r="PBC37" s="733"/>
      <c r="PBD37" s="733"/>
      <c r="PBE37" s="733"/>
      <c r="PBF37" s="733"/>
      <c r="PBG37" s="733"/>
      <c r="PBH37" s="733"/>
      <c r="PBI37" s="733"/>
      <c r="PBJ37" s="733"/>
      <c r="PBK37" s="733"/>
      <c r="PBL37" s="733"/>
      <c r="PBM37" s="733"/>
      <c r="PBN37" s="733"/>
      <c r="PBO37" s="733"/>
      <c r="PBP37" s="733"/>
      <c r="PBQ37" s="733"/>
      <c r="PBR37" s="733"/>
      <c r="PBS37" s="733"/>
      <c r="PBT37" s="733"/>
      <c r="PBU37" s="733"/>
      <c r="PBV37" s="733"/>
      <c r="PBW37" s="733"/>
      <c r="PBX37" s="733"/>
      <c r="PBY37" s="733"/>
      <c r="PBZ37" s="733"/>
      <c r="PCA37" s="733"/>
      <c r="PCB37" s="733"/>
      <c r="PCC37" s="733"/>
      <c r="PCD37" s="733"/>
      <c r="PCE37" s="733"/>
      <c r="PCF37" s="733"/>
      <c r="PCG37" s="733"/>
      <c r="PCH37" s="733"/>
      <c r="PCI37" s="733"/>
      <c r="PCJ37" s="733"/>
      <c r="PCK37" s="733"/>
      <c r="PCL37" s="733"/>
      <c r="PCM37" s="733"/>
      <c r="PCN37" s="733"/>
      <c r="PCO37" s="733"/>
      <c r="PCP37" s="733"/>
      <c r="PCQ37" s="733"/>
      <c r="PCR37" s="733"/>
      <c r="PCS37" s="733"/>
      <c r="PCT37" s="733"/>
      <c r="PCU37" s="733"/>
      <c r="PCV37" s="733"/>
      <c r="PCW37" s="733"/>
      <c r="PCX37" s="733"/>
      <c r="PCY37" s="733"/>
      <c r="PCZ37" s="733"/>
      <c r="PDA37" s="733"/>
      <c r="PDB37" s="733"/>
      <c r="PDC37" s="733"/>
      <c r="PDD37" s="733"/>
      <c r="PDE37" s="733"/>
      <c r="PDF37" s="733"/>
      <c r="PDG37" s="733"/>
      <c r="PDH37" s="733"/>
      <c r="PDI37" s="733"/>
      <c r="PDJ37" s="733"/>
      <c r="PDK37" s="733"/>
      <c r="PDL37" s="733"/>
      <c r="PDM37" s="733"/>
      <c r="PDN37" s="733"/>
      <c r="PDO37" s="733"/>
      <c r="PDP37" s="733"/>
      <c r="PDQ37" s="733"/>
      <c r="PDR37" s="733"/>
      <c r="PDS37" s="733"/>
      <c r="PDT37" s="733"/>
      <c r="PDU37" s="733"/>
      <c r="PDV37" s="733"/>
      <c r="PDW37" s="733"/>
      <c r="PDX37" s="733"/>
      <c r="PDY37" s="733"/>
      <c r="PDZ37" s="733"/>
      <c r="PEA37" s="733"/>
      <c r="PEB37" s="733"/>
      <c r="PEC37" s="733"/>
      <c r="PED37" s="733"/>
      <c r="PEE37" s="733"/>
      <c r="PEF37" s="733"/>
      <c r="PEG37" s="733"/>
      <c r="PEH37" s="733"/>
      <c r="PEI37" s="733"/>
      <c r="PEJ37" s="733"/>
      <c r="PEK37" s="733"/>
      <c r="PEL37" s="733"/>
      <c r="PEM37" s="733"/>
      <c r="PEN37" s="733"/>
      <c r="PEO37" s="733"/>
      <c r="PEP37" s="733"/>
      <c r="PEQ37" s="733"/>
      <c r="PER37" s="733"/>
      <c r="PES37" s="733"/>
      <c r="PET37" s="733"/>
      <c r="PEU37" s="733"/>
      <c r="PEV37" s="733"/>
      <c r="PEW37" s="733"/>
      <c r="PEX37" s="733"/>
      <c r="PEY37" s="733"/>
      <c r="PEZ37" s="733"/>
      <c r="PFA37" s="733"/>
      <c r="PFB37" s="733"/>
      <c r="PFC37" s="733"/>
      <c r="PFD37" s="733"/>
      <c r="PFE37" s="733"/>
      <c r="PFF37" s="733"/>
      <c r="PFG37" s="733"/>
      <c r="PFH37" s="733"/>
      <c r="PFI37" s="733"/>
      <c r="PFJ37" s="733"/>
      <c r="PFK37" s="733"/>
      <c r="PFL37" s="733"/>
      <c r="PFM37" s="733"/>
      <c r="PFN37" s="733"/>
      <c r="PFO37" s="733"/>
      <c r="PFP37" s="733"/>
      <c r="PFQ37" s="733"/>
      <c r="PFR37" s="733"/>
      <c r="PFS37" s="733"/>
      <c r="PFT37" s="733"/>
      <c r="PFU37" s="733"/>
      <c r="PFV37" s="733"/>
      <c r="PFW37" s="733"/>
      <c r="PFX37" s="733"/>
      <c r="PFY37" s="733"/>
      <c r="PFZ37" s="733"/>
      <c r="PGA37" s="733"/>
      <c r="PGB37" s="733"/>
      <c r="PGC37" s="733"/>
      <c r="PGD37" s="733"/>
      <c r="PGE37" s="733"/>
      <c r="PGF37" s="733"/>
      <c r="PGG37" s="733"/>
      <c r="PGH37" s="733"/>
      <c r="PGI37" s="733"/>
      <c r="PGJ37" s="733"/>
      <c r="PGK37" s="733"/>
      <c r="PGL37" s="733"/>
      <c r="PGM37" s="733"/>
      <c r="PGN37" s="733"/>
      <c r="PGO37" s="733"/>
      <c r="PGP37" s="733"/>
      <c r="PGQ37" s="733"/>
      <c r="PGR37" s="733"/>
      <c r="PGS37" s="733"/>
      <c r="PGT37" s="733"/>
      <c r="PGU37" s="733"/>
      <c r="PGV37" s="733"/>
      <c r="PGW37" s="733"/>
      <c r="PGX37" s="733"/>
      <c r="PGY37" s="733"/>
      <c r="PGZ37" s="733"/>
      <c r="PHA37" s="733"/>
      <c r="PHB37" s="733"/>
      <c r="PHC37" s="733"/>
      <c r="PHD37" s="733"/>
      <c r="PHE37" s="733"/>
      <c r="PHF37" s="733"/>
      <c r="PHG37" s="733"/>
      <c r="PHH37" s="733"/>
      <c r="PHI37" s="733"/>
      <c r="PHJ37" s="733"/>
      <c r="PHK37" s="733"/>
      <c r="PHL37" s="733"/>
      <c r="PHM37" s="733"/>
      <c r="PHN37" s="733"/>
      <c r="PHO37" s="733"/>
      <c r="PHP37" s="733"/>
      <c r="PHQ37" s="733"/>
      <c r="PHR37" s="733"/>
      <c r="PHS37" s="733"/>
      <c r="PHT37" s="733"/>
      <c r="PHU37" s="733"/>
      <c r="PHV37" s="733"/>
      <c r="PHW37" s="733"/>
      <c r="PHX37" s="733"/>
      <c r="PHY37" s="733"/>
      <c r="PHZ37" s="733"/>
      <c r="PIA37" s="733"/>
      <c r="PIB37" s="733"/>
      <c r="PIC37" s="733"/>
      <c r="PID37" s="733"/>
      <c r="PIE37" s="733"/>
      <c r="PIF37" s="733"/>
      <c r="PIG37" s="733"/>
      <c r="PIH37" s="733"/>
      <c r="PII37" s="733"/>
      <c r="PIJ37" s="733"/>
      <c r="PIK37" s="733"/>
      <c r="PIL37" s="733"/>
      <c r="PIM37" s="733"/>
      <c r="PIN37" s="733"/>
      <c r="PIO37" s="733"/>
      <c r="PIP37" s="733"/>
      <c r="PIQ37" s="733"/>
      <c r="PIR37" s="733"/>
      <c r="PIS37" s="733"/>
      <c r="PIT37" s="733"/>
      <c r="PIU37" s="733"/>
      <c r="PIV37" s="733"/>
      <c r="PIW37" s="733"/>
      <c r="PIX37" s="733"/>
      <c r="PIY37" s="733"/>
      <c r="PIZ37" s="733"/>
      <c r="PJA37" s="733"/>
      <c r="PJB37" s="733"/>
      <c r="PJC37" s="733"/>
      <c r="PJD37" s="733"/>
      <c r="PJE37" s="733"/>
      <c r="PJF37" s="733"/>
      <c r="PJG37" s="733"/>
      <c r="PJH37" s="733"/>
      <c r="PJI37" s="733"/>
      <c r="PJJ37" s="733"/>
      <c r="PJK37" s="733"/>
      <c r="PJL37" s="733"/>
      <c r="PJM37" s="733"/>
      <c r="PJN37" s="733"/>
      <c r="PJO37" s="733"/>
      <c r="PJP37" s="733"/>
      <c r="PJQ37" s="733"/>
      <c r="PJR37" s="733"/>
      <c r="PJS37" s="733"/>
      <c r="PJT37" s="733"/>
      <c r="PJU37" s="733"/>
      <c r="PJV37" s="733"/>
      <c r="PJW37" s="733"/>
      <c r="PJX37" s="733"/>
      <c r="PJY37" s="733"/>
      <c r="PJZ37" s="733"/>
      <c r="PKA37" s="733"/>
      <c r="PKB37" s="733"/>
      <c r="PKC37" s="733"/>
      <c r="PKD37" s="733"/>
      <c r="PKE37" s="733"/>
      <c r="PKF37" s="733"/>
      <c r="PKG37" s="733"/>
      <c r="PKH37" s="733"/>
      <c r="PKI37" s="733"/>
      <c r="PKJ37" s="733"/>
      <c r="PKK37" s="733"/>
      <c r="PKL37" s="733"/>
      <c r="PKM37" s="733"/>
      <c r="PKN37" s="733"/>
      <c r="PKO37" s="733"/>
      <c r="PKP37" s="733"/>
      <c r="PKQ37" s="733"/>
      <c r="PKR37" s="733"/>
      <c r="PKS37" s="733"/>
      <c r="PKT37" s="733"/>
      <c r="PKU37" s="733"/>
      <c r="PKV37" s="733"/>
      <c r="PKW37" s="733"/>
      <c r="PKX37" s="733"/>
      <c r="PKY37" s="733"/>
      <c r="PKZ37" s="733"/>
      <c r="PLA37" s="733"/>
      <c r="PLB37" s="733"/>
      <c r="PLC37" s="733"/>
      <c r="PLD37" s="733"/>
      <c r="PLE37" s="733"/>
      <c r="PLF37" s="733"/>
      <c r="PLG37" s="733"/>
      <c r="PLH37" s="733"/>
      <c r="PLI37" s="733"/>
      <c r="PLJ37" s="733"/>
      <c r="PLK37" s="733"/>
      <c r="PLL37" s="733"/>
      <c r="PLM37" s="733"/>
      <c r="PLN37" s="733"/>
      <c r="PLO37" s="733"/>
      <c r="PLP37" s="733"/>
      <c r="PLQ37" s="733"/>
      <c r="PLR37" s="733"/>
      <c r="PLS37" s="733"/>
      <c r="PLT37" s="733"/>
      <c r="PLU37" s="733"/>
      <c r="PLV37" s="733"/>
      <c r="PLW37" s="733"/>
      <c r="PLX37" s="733"/>
      <c r="PLY37" s="733"/>
      <c r="PLZ37" s="733"/>
      <c r="PMA37" s="733"/>
      <c r="PMB37" s="733"/>
      <c r="PMC37" s="733"/>
      <c r="PMD37" s="733"/>
      <c r="PME37" s="733"/>
      <c r="PMF37" s="733"/>
      <c r="PMG37" s="733"/>
      <c r="PMH37" s="733"/>
      <c r="PMI37" s="733"/>
      <c r="PMJ37" s="733"/>
      <c r="PMK37" s="733"/>
      <c r="PML37" s="733"/>
      <c r="PMM37" s="733"/>
      <c r="PMN37" s="733"/>
      <c r="PMO37" s="733"/>
      <c r="PMP37" s="733"/>
      <c r="PMQ37" s="733"/>
      <c r="PMR37" s="733"/>
      <c r="PMS37" s="733"/>
      <c r="PMT37" s="733"/>
      <c r="PMU37" s="733"/>
      <c r="PMV37" s="733"/>
      <c r="PMW37" s="733"/>
      <c r="PMX37" s="733"/>
      <c r="PMY37" s="733"/>
      <c r="PMZ37" s="733"/>
      <c r="PNA37" s="733"/>
      <c r="PNB37" s="733"/>
      <c r="PNC37" s="733"/>
      <c r="PND37" s="733"/>
      <c r="PNE37" s="733"/>
      <c r="PNF37" s="733"/>
      <c r="PNG37" s="733"/>
      <c r="PNH37" s="733"/>
      <c r="PNI37" s="733"/>
      <c r="PNJ37" s="733"/>
      <c r="PNK37" s="733"/>
      <c r="PNL37" s="733"/>
      <c r="PNM37" s="733"/>
      <c r="PNN37" s="733"/>
      <c r="PNO37" s="733"/>
      <c r="PNP37" s="733"/>
      <c r="PNQ37" s="733"/>
      <c r="PNR37" s="733"/>
      <c r="PNS37" s="733"/>
      <c r="PNT37" s="733"/>
      <c r="PNU37" s="733"/>
      <c r="PNV37" s="733"/>
      <c r="PNW37" s="733"/>
      <c r="PNX37" s="733"/>
      <c r="PNY37" s="733"/>
      <c r="PNZ37" s="733"/>
      <c r="POA37" s="733"/>
      <c r="POB37" s="733"/>
      <c r="POC37" s="733"/>
      <c r="POD37" s="733"/>
      <c r="POE37" s="733"/>
      <c r="POF37" s="733"/>
      <c r="POG37" s="733"/>
      <c r="POH37" s="733"/>
      <c r="POI37" s="733"/>
      <c r="POJ37" s="733"/>
      <c r="POK37" s="733"/>
      <c r="POL37" s="733"/>
      <c r="POM37" s="733"/>
      <c r="PON37" s="733"/>
      <c r="POO37" s="733"/>
      <c r="POP37" s="733"/>
      <c r="POQ37" s="733"/>
      <c r="POR37" s="733"/>
      <c r="POS37" s="733"/>
      <c r="POT37" s="733"/>
      <c r="POU37" s="733"/>
      <c r="POV37" s="733"/>
      <c r="POW37" s="733"/>
      <c r="POX37" s="733"/>
      <c r="POY37" s="733"/>
      <c r="POZ37" s="733"/>
      <c r="PPA37" s="733"/>
      <c r="PPB37" s="733"/>
      <c r="PPC37" s="733"/>
      <c r="PPD37" s="733"/>
      <c r="PPE37" s="733"/>
      <c r="PPF37" s="733"/>
      <c r="PPG37" s="733"/>
      <c r="PPH37" s="733"/>
      <c r="PPI37" s="733"/>
      <c r="PPJ37" s="733"/>
      <c r="PPK37" s="733"/>
      <c r="PPL37" s="733"/>
      <c r="PPM37" s="733"/>
      <c r="PPN37" s="733"/>
      <c r="PPO37" s="733"/>
      <c r="PPP37" s="733"/>
      <c r="PPQ37" s="733"/>
      <c r="PPR37" s="733"/>
      <c r="PPS37" s="733"/>
      <c r="PPT37" s="733"/>
      <c r="PPU37" s="733"/>
      <c r="PPV37" s="733"/>
      <c r="PPW37" s="733"/>
      <c r="PPX37" s="733"/>
      <c r="PPY37" s="733"/>
      <c r="PPZ37" s="733"/>
      <c r="PQA37" s="733"/>
      <c r="PQB37" s="733"/>
      <c r="PQC37" s="733"/>
      <c r="PQD37" s="733"/>
      <c r="PQE37" s="733"/>
      <c r="PQF37" s="733"/>
      <c r="PQG37" s="733"/>
      <c r="PQH37" s="733"/>
      <c r="PQI37" s="733"/>
      <c r="PQJ37" s="733"/>
      <c r="PQK37" s="733"/>
      <c r="PQL37" s="733"/>
      <c r="PQM37" s="733"/>
      <c r="PQN37" s="733"/>
      <c r="PQO37" s="733"/>
      <c r="PQP37" s="733"/>
      <c r="PQQ37" s="733"/>
      <c r="PQR37" s="733"/>
      <c r="PQS37" s="733"/>
      <c r="PQT37" s="733"/>
      <c r="PQU37" s="733"/>
      <c r="PQV37" s="733"/>
      <c r="PQW37" s="733"/>
      <c r="PQX37" s="733"/>
      <c r="PQY37" s="733"/>
      <c r="PQZ37" s="733"/>
      <c r="PRA37" s="733"/>
      <c r="PRB37" s="733"/>
      <c r="PRC37" s="733"/>
      <c r="PRD37" s="733"/>
      <c r="PRE37" s="733"/>
      <c r="PRF37" s="733"/>
      <c r="PRG37" s="733"/>
      <c r="PRH37" s="733"/>
      <c r="PRI37" s="733"/>
      <c r="PRJ37" s="733"/>
      <c r="PRK37" s="733"/>
      <c r="PRL37" s="733"/>
      <c r="PRM37" s="733"/>
      <c r="PRN37" s="733"/>
      <c r="PRO37" s="733"/>
      <c r="PRP37" s="733"/>
      <c r="PRQ37" s="733"/>
      <c r="PRR37" s="733"/>
      <c r="PRS37" s="733"/>
      <c r="PRT37" s="733"/>
      <c r="PRU37" s="733"/>
      <c r="PRV37" s="733"/>
      <c r="PRW37" s="733"/>
      <c r="PRX37" s="733"/>
      <c r="PRY37" s="733"/>
      <c r="PRZ37" s="733"/>
      <c r="PSA37" s="733"/>
      <c r="PSB37" s="733"/>
      <c r="PSC37" s="733"/>
      <c r="PSD37" s="733"/>
      <c r="PSE37" s="733"/>
      <c r="PSF37" s="733"/>
      <c r="PSG37" s="733"/>
      <c r="PSH37" s="733"/>
      <c r="PSI37" s="733"/>
      <c r="PSJ37" s="733"/>
      <c r="PSK37" s="733"/>
      <c r="PSL37" s="733"/>
      <c r="PSM37" s="733"/>
      <c r="PSN37" s="733"/>
      <c r="PSO37" s="733"/>
      <c r="PSP37" s="733"/>
      <c r="PSQ37" s="733"/>
      <c r="PSR37" s="733"/>
      <c r="PSS37" s="733"/>
      <c r="PST37" s="733"/>
      <c r="PSU37" s="733"/>
      <c r="PSV37" s="733"/>
      <c r="PSW37" s="733"/>
      <c r="PSX37" s="733"/>
      <c r="PSY37" s="733"/>
      <c r="PSZ37" s="733"/>
      <c r="PTA37" s="733"/>
      <c r="PTB37" s="733"/>
      <c r="PTC37" s="733"/>
      <c r="PTD37" s="733"/>
      <c r="PTE37" s="733"/>
      <c r="PTF37" s="733"/>
      <c r="PTG37" s="733"/>
      <c r="PTH37" s="733"/>
      <c r="PTI37" s="733"/>
      <c r="PTJ37" s="733"/>
      <c r="PTK37" s="733"/>
      <c r="PTL37" s="733"/>
      <c r="PTM37" s="733"/>
      <c r="PTN37" s="733"/>
      <c r="PTO37" s="733"/>
      <c r="PTP37" s="733"/>
      <c r="PTQ37" s="733"/>
      <c r="PTR37" s="733"/>
      <c r="PTS37" s="733"/>
      <c r="PTT37" s="733"/>
      <c r="PTU37" s="733"/>
      <c r="PTV37" s="733"/>
      <c r="PTW37" s="733"/>
      <c r="PTX37" s="733"/>
      <c r="PTY37" s="733"/>
      <c r="PTZ37" s="733"/>
      <c r="PUA37" s="733"/>
      <c r="PUB37" s="733"/>
      <c r="PUC37" s="733"/>
      <c r="PUD37" s="733"/>
      <c r="PUE37" s="733"/>
      <c r="PUF37" s="733"/>
      <c r="PUG37" s="733"/>
      <c r="PUH37" s="733"/>
      <c r="PUI37" s="733"/>
      <c r="PUJ37" s="733"/>
      <c r="PUK37" s="733"/>
      <c r="PUL37" s="733"/>
      <c r="PUM37" s="733"/>
      <c r="PUN37" s="733"/>
      <c r="PUO37" s="733"/>
      <c r="PUP37" s="733"/>
      <c r="PUQ37" s="733"/>
      <c r="PUR37" s="733"/>
      <c r="PUS37" s="733"/>
      <c r="PUT37" s="733"/>
      <c r="PUU37" s="733"/>
      <c r="PUV37" s="733"/>
      <c r="PUW37" s="733"/>
      <c r="PUX37" s="733"/>
      <c r="PUY37" s="733"/>
      <c r="PUZ37" s="733"/>
      <c r="PVA37" s="733"/>
      <c r="PVB37" s="733"/>
      <c r="PVC37" s="733"/>
      <c r="PVD37" s="733"/>
      <c r="PVE37" s="733"/>
      <c r="PVF37" s="733"/>
      <c r="PVG37" s="733"/>
      <c r="PVH37" s="733"/>
      <c r="PVI37" s="733"/>
      <c r="PVJ37" s="733"/>
      <c r="PVK37" s="733"/>
      <c r="PVL37" s="733"/>
      <c r="PVM37" s="733"/>
      <c r="PVN37" s="733"/>
      <c r="PVO37" s="733"/>
      <c r="PVP37" s="733"/>
      <c r="PVQ37" s="733"/>
      <c r="PVR37" s="733"/>
      <c r="PVS37" s="733"/>
      <c r="PVT37" s="733"/>
      <c r="PVU37" s="733"/>
      <c r="PVV37" s="733"/>
      <c r="PVW37" s="733"/>
      <c r="PVX37" s="733"/>
      <c r="PVY37" s="733"/>
      <c r="PVZ37" s="733"/>
      <c r="PWA37" s="733"/>
      <c r="PWB37" s="733"/>
      <c r="PWC37" s="733"/>
      <c r="PWD37" s="733"/>
      <c r="PWE37" s="733"/>
      <c r="PWF37" s="733"/>
      <c r="PWG37" s="733"/>
      <c r="PWH37" s="733"/>
      <c r="PWI37" s="733"/>
      <c r="PWJ37" s="733"/>
      <c r="PWK37" s="733"/>
      <c r="PWL37" s="733"/>
      <c r="PWM37" s="733"/>
      <c r="PWN37" s="733"/>
      <c r="PWO37" s="733"/>
      <c r="PWP37" s="733"/>
      <c r="PWQ37" s="733"/>
      <c r="PWR37" s="733"/>
      <c r="PWS37" s="733"/>
      <c r="PWT37" s="733"/>
      <c r="PWU37" s="733"/>
      <c r="PWV37" s="733"/>
      <c r="PWW37" s="733"/>
      <c r="PWX37" s="733"/>
      <c r="PWY37" s="733"/>
      <c r="PWZ37" s="733"/>
      <c r="PXA37" s="733"/>
      <c r="PXB37" s="733"/>
      <c r="PXC37" s="733"/>
      <c r="PXD37" s="733"/>
      <c r="PXE37" s="733"/>
      <c r="PXF37" s="733"/>
      <c r="PXG37" s="733"/>
      <c r="PXH37" s="733"/>
      <c r="PXI37" s="733"/>
      <c r="PXJ37" s="733"/>
      <c r="PXK37" s="733"/>
      <c r="PXL37" s="733"/>
      <c r="PXM37" s="733"/>
      <c r="PXN37" s="733"/>
      <c r="PXO37" s="733"/>
      <c r="PXP37" s="733"/>
      <c r="PXQ37" s="733"/>
      <c r="PXR37" s="733"/>
      <c r="PXS37" s="733"/>
      <c r="PXT37" s="733"/>
      <c r="PXU37" s="733"/>
      <c r="PXV37" s="733"/>
      <c r="PXW37" s="733"/>
      <c r="PXX37" s="733"/>
      <c r="PXY37" s="733"/>
      <c r="PXZ37" s="733"/>
      <c r="PYA37" s="733"/>
      <c r="PYB37" s="733"/>
      <c r="PYC37" s="733"/>
      <c r="PYD37" s="733"/>
      <c r="PYE37" s="733"/>
      <c r="PYF37" s="733"/>
      <c r="PYG37" s="733"/>
      <c r="PYH37" s="733"/>
      <c r="PYI37" s="733"/>
      <c r="PYJ37" s="733"/>
      <c r="PYK37" s="733"/>
      <c r="PYL37" s="733"/>
      <c r="PYM37" s="733"/>
      <c r="PYN37" s="733"/>
      <c r="PYO37" s="733"/>
      <c r="PYP37" s="733"/>
      <c r="PYQ37" s="733"/>
      <c r="PYR37" s="733"/>
      <c r="PYS37" s="733"/>
      <c r="PYT37" s="733"/>
      <c r="PYU37" s="733"/>
      <c r="PYV37" s="733"/>
      <c r="PYW37" s="733"/>
      <c r="PYX37" s="733"/>
      <c r="PYY37" s="733"/>
      <c r="PYZ37" s="733"/>
      <c r="PZA37" s="733"/>
      <c r="PZB37" s="733"/>
      <c r="PZC37" s="733"/>
      <c r="PZD37" s="733"/>
      <c r="PZE37" s="733"/>
      <c r="PZF37" s="733"/>
      <c r="PZG37" s="733"/>
      <c r="PZH37" s="733"/>
      <c r="PZI37" s="733"/>
      <c r="PZJ37" s="733"/>
      <c r="PZK37" s="733"/>
      <c r="PZL37" s="733"/>
      <c r="PZM37" s="733"/>
      <c r="PZN37" s="733"/>
      <c r="PZO37" s="733"/>
      <c r="PZP37" s="733"/>
      <c r="PZQ37" s="733"/>
      <c r="PZR37" s="733"/>
      <c r="PZS37" s="733"/>
      <c r="PZT37" s="733"/>
      <c r="PZU37" s="733"/>
      <c r="PZV37" s="733"/>
      <c r="PZW37" s="733"/>
      <c r="PZX37" s="733"/>
      <c r="PZY37" s="733"/>
      <c r="PZZ37" s="733"/>
      <c r="QAA37" s="733"/>
      <c r="QAB37" s="733"/>
      <c r="QAC37" s="733"/>
      <c r="QAD37" s="733"/>
      <c r="QAE37" s="733"/>
      <c r="QAF37" s="733"/>
      <c r="QAG37" s="733"/>
      <c r="QAH37" s="733"/>
      <c r="QAI37" s="733"/>
      <c r="QAJ37" s="733"/>
      <c r="QAK37" s="733"/>
      <c r="QAL37" s="733"/>
      <c r="QAM37" s="733"/>
      <c r="QAN37" s="733"/>
      <c r="QAO37" s="733"/>
      <c r="QAP37" s="733"/>
      <c r="QAQ37" s="733"/>
      <c r="QAR37" s="733"/>
      <c r="QAS37" s="733"/>
      <c r="QAT37" s="733"/>
      <c r="QAU37" s="733"/>
      <c r="QAV37" s="733"/>
      <c r="QAW37" s="733"/>
      <c r="QAX37" s="733"/>
      <c r="QAY37" s="733"/>
      <c r="QAZ37" s="733"/>
      <c r="QBA37" s="733"/>
      <c r="QBB37" s="733"/>
      <c r="QBC37" s="733"/>
      <c r="QBD37" s="733"/>
      <c r="QBE37" s="733"/>
      <c r="QBF37" s="733"/>
      <c r="QBG37" s="733"/>
      <c r="QBH37" s="733"/>
      <c r="QBI37" s="733"/>
      <c r="QBJ37" s="733"/>
      <c r="QBK37" s="733"/>
      <c r="QBL37" s="733"/>
      <c r="QBM37" s="733"/>
      <c r="QBN37" s="733"/>
      <c r="QBO37" s="733"/>
      <c r="QBP37" s="733"/>
      <c r="QBQ37" s="733"/>
      <c r="QBR37" s="733"/>
      <c r="QBS37" s="733"/>
      <c r="QBT37" s="733"/>
      <c r="QBU37" s="733"/>
      <c r="QBV37" s="733"/>
      <c r="QBW37" s="733"/>
      <c r="QBX37" s="733"/>
      <c r="QBY37" s="733"/>
      <c r="QBZ37" s="733"/>
      <c r="QCA37" s="733"/>
      <c r="QCB37" s="733"/>
      <c r="QCC37" s="733"/>
      <c r="QCD37" s="733"/>
      <c r="QCE37" s="733"/>
      <c r="QCF37" s="733"/>
      <c r="QCG37" s="733"/>
      <c r="QCH37" s="733"/>
      <c r="QCI37" s="733"/>
      <c r="QCJ37" s="733"/>
      <c r="QCK37" s="733"/>
      <c r="QCL37" s="733"/>
      <c r="QCM37" s="733"/>
      <c r="QCN37" s="733"/>
      <c r="QCO37" s="733"/>
      <c r="QCP37" s="733"/>
      <c r="QCQ37" s="733"/>
      <c r="QCR37" s="733"/>
      <c r="QCS37" s="733"/>
      <c r="QCT37" s="733"/>
      <c r="QCU37" s="733"/>
      <c r="QCV37" s="733"/>
      <c r="QCW37" s="733"/>
      <c r="QCX37" s="733"/>
      <c r="QCY37" s="733"/>
      <c r="QCZ37" s="733"/>
      <c r="QDA37" s="733"/>
      <c r="QDB37" s="733"/>
      <c r="QDC37" s="733"/>
      <c r="QDD37" s="733"/>
      <c r="QDE37" s="733"/>
      <c r="QDF37" s="733"/>
      <c r="QDG37" s="733"/>
      <c r="QDH37" s="733"/>
      <c r="QDI37" s="733"/>
      <c r="QDJ37" s="733"/>
      <c r="QDK37" s="733"/>
      <c r="QDL37" s="733"/>
      <c r="QDM37" s="733"/>
      <c r="QDN37" s="733"/>
      <c r="QDO37" s="733"/>
      <c r="QDP37" s="733"/>
      <c r="QDQ37" s="733"/>
      <c r="QDR37" s="733"/>
      <c r="QDS37" s="733"/>
      <c r="QDT37" s="733"/>
      <c r="QDU37" s="733"/>
      <c r="QDV37" s="733"/>
      <c r="QDW37" s="733"/>
      <c r="QDX37" s="733"/>
      <c r="QDY37" s="733"/>
      <c r="QDZ37" s="733"/>
      <c r="QEA37" s="733"/>
      <c r="QEB37" s="733"/>
      <c r="QEC37" s="733"/>
      <c r="QED37" s="733"/>
      <c r="QEE37" s="733"/>
      <c r="QEF37" s="733"/>
      <c r="QEG37" s="733"/>
      <c r="QEH37" s="733"/>
      <c r="QEI37" s="733"/>
      <c r="QEJ37" s="733"/>
      <c r="QEK37" s="733"/>
      <c r="QEL37" s="733"/>
      <c r="QEM37" s="733"/>
      <c r="QEN37" s="733"/>
      <c r="QEO37" s="733"/>
      <c r="QEP37" s="733"/>
      <c r="QEQ37" s="733"/>
      <c r="QER37" s="733"/>
      <c r="QES37" s="733"/>
      <c r="QET37" s="733"/>
      <c r="QEU37" s="733"/>
      <c r="QEV37" s="733"/>
      <c r="QEW37" s="733"/>
      <c r="QEX37" s="733"/>
      <c r="QEY37" s="733"/>
      <c r="QEZ37" s="733"/>
      <c r="QFA37" s="733"/>
      <c r="QFB37" s="733"/>
      <c r="QFC37" s="733"/>
      <c r="QFD37" s="733"/>
      <c r="QFE37" s="733"/>
      <c r="QFF37" s="733"/>
      <c r="QFG37" s="733"/>
      <c r="QFH37" s="733"/>
      <c r="QFI37" s="733"/>
      <c r="QFJ37" s="733"/>
      <c r="QFK37" s="733"/>
      <c r="QFL37" s="733"/>
      <c r="QFM37" s="733"/>
      <c r="QFN37" s="733"/>
      <c r="QFO37" s="733"/>
      <c r="QFP37" s="733"/>
      <c r="QFQ37" s="733"/>
      <c r="QFR37" s="733"/>
      <c r="QFS37" s="733"/>
      <c r="QFT37" s="733"/>
      <c r="QFU37" s="733"/>
      <c r="QFV37" s="733"/>
      <c r="QFW37" s="733"/>
      <c r="QFX37" s="733"/>
      <c r="QFY37" s="733"/>
      <c r="QFZ37" s="733"/>
      <c r="QGA37" s="733"/>
      <c r="QGB37" s="733"/>
      <c r="QGC37" s="733"/>
      <c r="QGD37" s="733"/>
      <c r="QGE37" s="733"/>
      <c r="QGF37" s="733"/>
      <c r="QGG37" s="733"/>
      <c r="QGH37" s="733"/>
      <c r="QGI37" s="733"/>
      <c r="QGJ37" s="733"/>
      <c r="QGK37" s="733"/>
      <c r="QGL37" s="733"/>
      <c r="QGM37" s="733"/>
      <c r="QGN37" s="733"/>
      <c r="QGO37" s="733"/>
      <c r="QGP37" s="733"/>
      <c r="QGQ37" s="733"/>
      <c r="QGR37" s="733"/>
      <c r="QGS37" s="733"/>
      <c r="QGT37" s="733"/>
      <c r="QGU37" s="733"/>
      <c r="QGV37" s="733"/>
      <c r="QGW37" s="733"/>
      <c r="QGX37" s="733"/>
      <c r="QGY37" s="733"/>
      <c r="QGZ37" s="733"/>
      <c r="QHA37" s="733"/>
      <c r="QHB37" s="733"/>
      <c r="QHC37" s="733"/>
      <c r="QHD37" s="733"/>
      <c r="QHE37" s="733"/>
      <c r="QHF37" s="733"/>
      <c r="QHG37" s="733"/>
      <c r="QHH37" s="733"/>
      <c r="QHI37" s="733"/>
      <c r="QHJ37" s="733"/>
      <c r="QHK37" s="733"/>
      <c r="QHL37" s="733"/>
      <c r="QHM37" s="733"/>
      <c r="QHN37" s="733"/>
      <c r="QHO37" s="733"/>
      <c r="QHP37" s="733"/>
      <c r="QHQ37" s="733"/>
      <c r="QHR37" s="733"/>
      <c r="QHS37" s="733"/>
      <c r="QHT37" s="733"/>
      <c r="QHU37" s="733"/>
      <c r="QHV37" s="733"/>
      <c r="QHW37" s="733"/>
      <c r="QHX37" s="733"/>
      <c r="QHY37" s="733"/>
      <c r="QHZ37" s="733"/>
      <c r="QIA37" s="733"/>
      <c r="QIB37" s="733"/>
      <c r="QIC37" s="733"/>
      <c r="QID37" s="733"/>
      <c r="QIE37" s="733"/>
      <c r="QIF37" s="733"/>
      <c r="QIG37" s="733"/>
      <c r="QIH37" s="733"/>
      <c r="QII37" s="733"/>
      <c r="QIJ37" s="733"/>
      <c r="QIK37" s="733"/>
      <c r="QIL37" s="733"/>
      <c r="QIM37" s="733"/>
      <c r="QIN37" s="733"/>
      <c r="QIO37" s="733"/>
      <c r="QIP37" s="733"/>
      <c r="QIQ37" s="733"/>
      <c r="QIR37" s="733"/>
      <c r="QIS37" s="733"/>
      <c r="QIT37" s="733"/>
      <c r="QIU37" s="733"/>
      <c r="QIV37" s="733"/>
      <c r="QIW37" s="733"/>
      <c r="QIX37" s="733"/>
      <c r="QIY37" s="733"/>
      <c r="QIZ37" s="733"/>
      <c r="QJA37" s="733"/>
      <c r="QJB37" s="733"/>
      <c r="QJC37" s="733"/>
      <c r="QJD37" s="733"/>
      <c r="QJE37" s="733"/>
      <c r="QJF37" s="733"/>
      <c r="QJG37" s="733"/>
      <c r="QJH37" s="733"/>
      <c r="QJI37" s="733"/>
      <c r="QJJ37" s="733"/>
      <c r="QJK37" s="733"/>
      <c r="QJL37" s="733"/>
      <c r="QJM37" s="733"/>
      <c r="QJN37" s="733"/>
      <c r="QJO37" s="733"/>
      <c r="QJP37" s="733"/>
      <c r="QJQ37" s="733"/>
      <c r="QJR37" s="733"/>
      <c r="QJS37" s="733"/>
      <c r="QJT37" s="733"/>
      <c r="QJU37" s="733"/>
      <c r="QJV37" s="733"/>
      <c r="QJW37" s="733"/>
      <c r="QJX37" s="733"/>
      <c r="QJY37" s="733"/>
      <c r="QJZ37" s="733"/>
      <c r="QKA37" s="733"/>
      <c r="QKB37" s="733"/>
      <c r="QKC37" s="733"/>
      <c r="QKD37" s="733"/>
      <c r="QKE37" s="733"/>
      <c r="QKF37" s="733"/>
      <c r="QKG37" s="733"/>
      <c r="QKH37" s="733"/>
      <c r="QKI37" s="733"/>
      <c r="QKJ37" s="733"/>
      <c r="QKK37" s="733"/>
      <c r="QKL37" s="733"/>
      <c r="QKM37" s="733"/>
      <c r="QKN37" s="733"/>
      <c r="QKO37" s="733"/>
      <c r="QKP37" s="733"/>
      <c r="QKQ37" s="733"/>
      <c r="QKR37" s="733"/>
      <c r="QKS37" s="733"/>
      <c r="QKT37" s="733"/>
      <c r="QKU37" s="733"/>
      <c r="QKV37" s="733"/>
      <c r="QKW37" s="733"/>
      <c r="QKX37" s="733"/>
      <c r="QKY37" s="733"/>
      <c r="QKZ37" s="733"/>
      <c r="QLA37" s="733"/>
      <c r="QLB37" s="733"/>
      <c r="QLC37" s="733"/>
      <c r="QLD37" s="733"/>
      <c r="QLE37" s="733"/>
      <c r="QLF37" s="733"/>
      <c r="QLG37" s="733"/>
      <c r="QLH37" s="733"/>
      <c r="QLI37" s="733"/>
      <c r="QLJ37" s="733"/>
      <c r="QLK37" s="733"/>
      <c r="QLL37" s="733"/>
      <c r="QLM37" s="733"/>
      <c r="QLN37" s="733"/>
      <c r="QLO37" s="733"/>
      <c r="QLP37" s="733"/>
      <c r="QLQ37" s="733"/>
      <c r="QLR37" s="733"/>
      <c r="QLS37" s="733"/>
      <c r="QLT37" s="733"/>
      <c r="QLU37" s="733"/>
      <c r="QLV37" s="733"/>
      <c r="QLW37" s="733"/>
      <c r="QLX37" s="733"/>
      <c r="QLY37" s="733"/>
      <c r="QLZ37" s="733"/>
      <c r="QMA37" s="733"/>
      <c r="QMB37" s="733"/>
      <c r="QMC37" s="733"/>
      <c r="QMD37" s="733"/>
      <c r="QME37" s="733"/>
      <c r="QMF37" s="733"/>
      <c r="QMG37" s="733"/>
      <c r="QMH37" s="733"/>
      <c r="QMI37" s="733"/>
      <c r="QMJ37" s="733"/>
      <c r="QMK37" s="733"/>
      <c r="QML37" s="733"/>
      <c r="QMM37" s="733"/>
      <c r="QMN37" s="733"/>
      <c r="QMO37" s="733"/>
      <c r="QMP37" s="733"/>
      <c r="QMQ37" s="733"/>
      <c r="QMR37" s="733"/>
      <c r="QMS37" s="733"/>
      <c r="QMT37" s="733"/>
      <c r="QMU37" s="733"/>
      <c r="QMV37" s="733"/>
      <c r="QMW37" s="733"/>
      <c r="QMX37" s="733"/>
      <c r="QMY37" s="733"/>
      <c r="QMZ37" s="733"/>
      <c r="QNA37" s="733"/>
      <c r="QNB37" s="733"/>
      <c r="QNC37" s="733"/>
      <c r="QND37" s="733"/>
      <c r="QNE37" s="733"/>
      <c r="QNF37" s="733"/>
      <c r="QNG37" s="733"/>
      <c r="QNH37" s="733"/>
      <c r="QNI37" s="733"/>
      <c r="QNJ37" s="733"/>
      <c r="QNK37" s="733"/>
      <c r="QNL37" s="733"/>
      <c r="QNM37" s="733"/>
      <c r="QNN37" s="733"/>
      <c r="QNO37" s="733"/>
      <c r="QNP37" s="733"/>
      <c r="QNQ37" s="733"/>
      <c r="QNR37" s="733"/>
      <c r="QNS37" s="733"/>
      <c r="QNT37" s="733"/>
      <c r="QNU37" s="733"/>
      <c r="QNV37" s="733"/>
      <c r="QNW37" s="733"/>
      <c r="QNX37" s="733"/>
      <c r="QNY37" s="733"/>
      <c r="QNZ37" s="733"/>
      <c r="QOA37" s="733"/>
      <c r="QOB37" s="733"/>
      <c r="QOC37" s="733"/>
      <c r="QOD37" s="733"/>
      <c r="QOE37" s="733"/>
      <c r="QOF37" s="733"/>
      <c r="QOG37" s="733"/>
      <c r="QOH37" s="733"/>
      <c r="QOI37" s="733"/>
      <c r="QOJ37" s="733"/>
      <c r="QOK37" s="733"/>
      <c r="QOL37" s="733"/>
      <c r="QOM37" s="733"/>
      <c r="QON37" s="733"/>
      <c r="QOO37" s="733"/>
      <c r="QOP37" s="733"/>
      <c r="QOQ37" s="733"/>
      <c r="QOR37" s="733"/>
      <c r="QOS37" s="733"/>
      <c r="QOT37" s="733"/>
      <c r="QOU37" s="733"/>
      <c r="QOV37" s="733"/>
      <c r="QOW37" s="733"/>
      <c r="QOX37" s="733"/>
      <c r="QOY37" s="733"/>
      <c r="QOZ37" s="733"/>
      <c r="QPA37" s="733"/>
      <c r="QPB37" s="733"/>
      <c r="QPC37" s="733"/>
      <c r="QPD37" s="733"/>
      <c r="QPE37" s="733"/>
      <c r="QPF37" s="733"/>
      <c r="QPG37" s="733"/>
      <c r="QPH37" s="733"/>
      <c r="QPI37" s="733"/>
      <c r="QPJ37" s="733"/>
      <c r="QPK37" s="733"/>
      <c r="QPL37" s="733"/>
      <c r="QPM37" s="733"/>
      <c r="QPN37" s="733"/>
      <c r="QPO37" s="733"/>
      <c r="QPP37" s="733"/>
      <c r="QPQ37" s="733"/>
      <c r="QPR37" s="733"/>
      <c r="QPS37" s="733"/>
      <c r="QPT37" s="733"/>
      <c r="QPU37" s="733"/>
      <c r="QPV37" s="733"/>
      <c r="QPW37" s="733"/>
      <c r="QPX37" s="733"/>
      <c r="QPY37" s="733"/>
      <c r="QPZ37" s="733"/>
      <c r="QQA37" s="733"/>
      <c r="QQB37" s="733"/>
      <c r="QQC37" s="733"/>
      <c r="QQD37" s="733"/>
      <c r="QQE37" s="733"/>
      <c r="QQF37" s="733"/>
      <c r="QQG37" s="733"/>
      <c r="QQH37" s="733"/>
      <c r="QQI37" s="733"/>
      <c r="QQJ37" s="733"/>
      <c r="QQK37" s="733"/>
      <c r="QQL37" s="733"/>
      <c r="QQM37" s="733"/>
      <c r="QQN37" s="733"/>
      <c r="QQO37" s="733"/>
      <c r="QQP37" s="733"/>
      <c r="QQQ37" s="733"/>
      <c r="QQR37" s="733"/>
      <c r="QQS37" s="733"/>
      <c r="QQT37" s="733"/>
      <c r="QQU37" s="733"/>
      <c r="QQV37" s="733"/>
      <c r="QQW37" s="733"/>
      <c r="QQX37" s="733"/>
      <c r="QQY37" s="733"/>
      <c r="QQZ37" s="733"/>
      <c r="QRA37" s="733"/>
      <c r="QRB37" s="733"/>
      <c r="QRC37" s="733"/>
      <c r="QRD37" s="733"/>
      <c r="QRE37" s="733"/>
      <c r="QRF37" s="733"/>
      <c r="QRG37" s="733"/>
      <c r="QRH37" s="733"/>
      <c r="QRI37" s="733"/>
      <c r="QRJ37" s="733"/>
      <c r="QRK37" s="733"/>
      <c r="QRL37" s="733"/>
      <c r="QRM37" s="733"/>
      <c r="QRN37" s="733"/>
      <c r="QRO37" s="733"/>
      <c r="QRP37" s="733"/>
      <c r="QRQ37" s="733"/>
      <c r="QRR37" s="733"/>
      <c r="QRS37" s="733"/>
      <c r="QRT37" s="733"/>
      <c r="QRU37" s="733"/>
      <c r="QRV37" s="733"/>
      <c r="QRW37" s="733"/>
      <c r="QRX37" s="733"/>
      <c r="QRY37" s="733"/>
      <c r="QRZ37" s="733"/>
      <c r="QSA37" s="733"/>
      <c r="QSB37" s="733"/>
      <c r="QSC37" s="733"/>
      <c r="QSD37" s="733"/>
      <c r="QSE37" s="733"/>
      <c r="QSF37" s="733"/>
      <c r="QSG37" s="733"/>
      <c r="QSH37" s="733"/>
      <c r="QSI37" s="733"/>
      <c r="QSJ37" s="733"/>
      <c r="QSK37" s="733"/>
      <c r="QSL37" s="733"/>
      <c r="QSM37" s="733"/>
      <c r="QSN37" s="733"/>
      <c r="QSO37" s="733"/>
      <c r="QSP37" s="733"/>
      <c r="QSQ37" s="733"/>
      <c r="QSR37" s="733"/>
      <c r="QSS37" s="733"/>
      <c r="QST37" s="733"/>
      <c r="QSU37" s="733"/>
      <c r="QSV37" s="733"/>
      <c r="QSW37" s="733"/>
      <c r="QSX37" s="733"/>
      <c r="QSY37" s="733"/>
      <c r="QSZ37" s="733"/>
      <c r="QTA37" s="733"/>
      <c r="QTB37" s="733"/>
      <c r="QTC37" s="733"/>
      <c r="QTD37" s="733"/>
      <c r="QTE37" s="733"/>
      <c r="QTF37" s="733"/>
      <c r="QTG37" s="733"/>
      <c r="QTH37" s="733"/>
      <c r="QTI37" s="733"/>
      <c r="QTJ37" s="733"/>
      <c r="QTK37" s="733"/>
      <c r="QTL37" s="733"/>
      <c r="QTM37" s="733"/>
      <c r="QTN37" s="733"/>
      <c r="QTO37" s="733"/>
      <c r="QTP37" s="733"/>
      <c r="QTQ37" s="733"/>
      <c r="QTR37" s="733"/>
      <c r="QTS37" s="733"/>
      <c r="QTT37" s="733"/>
      <c r="QTU37" s="733"/>
      <c r="QTV37" s="733"/>
      <c r="QTW37" s="733"/>
      <c r="QTX37" s="733"/>
      <c r="QTY37" s="733"/>
      <c r="QTZ37" s="733"/>
      <c r="QUA37" s="733"/>
      <c r="QUB37" s="733"/>
      <c r="QUC37" s="733"/>
      <c r="QUD37" s="733"/>
      <c r="QUE37" s="733"/>
      <c r="QUF37" s="733"/>
      <c r="QUG37" s="733"/>
      <c r="QUH37" s="733"/>
      <c r="QUI37" s="733"/>
      <c r="QUJ37" s="733"/>
      <c r="QUK37" s="733"/>
      <c r="QUL37" s="733"/>
      <c r="QUM37" s="733"/>
      <c r="QUN37" s="733"/>
      <c r="QUO37" s="733"/>
      <c r="QUP37" s="733"/>
      <c r="QUQ37" s="733"/>
      <c r="QUR37" s="733"/>
      <c r="QUS37" s="733"/>
      <c r="QUT37" s="733"/>
      <c r="QUU37" s="733"/>
      <c r="QUV37" s="733"/>
      <c r="QUW37" s="733"/>
      <c r="QUX37" s="733"/>
      <c r="QUY37" s="733"/>
      <c r="QUZ37" s="733"/>
      <c r="QVA37" s="733"/>
      <c r="QVB37" s="733"/>
      <c r="QVC37" s="733"/>
      <c r="QVD37" s="733"/>
      <c r="QVE37" s="733"/>
      <c r="QVF37" s="733"/>
      <c r="QVG37" s="733"/>
      <c r="QVH37" s="733"/>
      <c r="QVI37" s="733"/>
      <c r="QVJ37" s="733"/>
      <c r="QVK37" s="733"/>
      <c r="QVL37" s="733"/>
      <c r="QVM37" s="733"/>
      <c r="QVN37" s="733"/>
      <c r="QVO37" s="733"/>
      <c r="QVP37" s="733"/>
      <c r="QVQ37" s="733"/>
      <c r="QVR37" s="733"/>
      <c r="QVS37" s="733"/>
      <c r="QVT37" s="733"/>
      <c r="QVU37" s="733"/>
      <c r="QVV37" s="733"/>
      <c r="QVW37" s="733"/>
      <c r="QVX37" s="733"/>
      <c r="QVY37" s="733"/>
      <c r="QVZ37" s="733"/>
      <c r="QWA37" s="733"/>
      <c r="QWB37" s="733"/>
      <c r="QWC37" s="733"/>
      <c r="QWD37" s="733"/>
      <c r="QWE37" s="733"/>
      <c r="QWF37" s="733"/>
      <c r="QWG37" s="733"/>
      <c r="QWH37" s="733"/>
      <c r="QWI37" s="733"/>
      <c r="QWJ37" s="733"/>
      <c r="QWK37" s="733"/>
      <c r="QWL37" s="733"/>
      <c r="QWM37" s="733"/>
      <c r="QWN37" s="733"/>
      <c r="QWO37" s="733"/>
      <c r="QWP37" s="733"/>
      <c r="QWQ37" s="733"/>
      <c r="QWR37" s="733"/>
      <c r="QWS37" s="733"/>
      <c r="QWT37" s="733"/>
      <c r="QWU37" s="733"/>
      <c r="QWV37" s="733"/>
      <c r="QWW37" s="733"/>
      <c r="QWX37" s="733"/>
      <c r="QWY37" s="733"/>
      <c r="QWZ37" s="733"/>
      <c r="QXA37" s="733"/>
      <c r="QXB37" s="733"/>
      <c r="QXC37" s="733"/>
      <c r="QXD37" s="733"/>
      <c r="QXE37" s="733"/>
      <c r="QXF37" s="733"/>
      <c r="QXG37" s="733"/>
      <c r="QXH37" s="733"/>
      <c r="QXI37" s="733"/>
      <c r="QXJ37" s="733"/>
      <c r="QXK37" s="733"/>
      <c r="QXL37" s="733"/>
      <c r="QXM37" s="733"/>
      <c r="QXN37" s="733"/>
      <c r="QXO37" s="733"/>
      <c r="QXP37" s="733"/>
      <c r="QXQ37" s="733"/>
      <c r="QXR37" s="733"/>
      <c r="QXS37" s="733"/>
      <c r="QXT37" s="733"/>
      <c r="QXU37" s="733"/>
      <c r="QXV37" s="733"/>
      <c r="QXW37" s="733"/>
      <c r="QXX37" s="733"/>
      <c r="QXY37" s="733"/>
      <c r="QXZ37" s="733"/>
      <c r="QYA37" s="733"/>
      <c r="QYB37" s="733"/>
      <c r="QYC37" s="733"/>
      <c r="QYD37" s="733"/>
      <c r="QYE37" s="733"/>
      <c r="QYF37" s="733"/>
      <c r="QYG37" s="733"/>
      <c r="QYH37" s="733"/>
      <c r="QYI37" s="733"/>
      <c r="QYJ37" s="733"/>
      <c r="QYK37" s="733"/>
      <c r="QYL37" s="733"/>
      <c r="QYM37" s="733"/>
      <c r="QYN37" s="733"/>
      <c r="QYO37" s="733"/>
      <c r="QYP37" s="733"/>
      <c r="QYQ37" s="733"/>
      <c r="QYR37" s="733"/>
      <c r="QYS37" s="733"/>
      <c r="QYT37" s="733"/>
      <c r="QYU37" s="733"/>
      <c r="QYV37" s="733"/>
      <c r="QYW37" s="733"/>
      <c r="QYX37" s="733"/>
      <c r="QYY37" s="733"/>
      <c r="QYZ37" s="733"/>
      <c r="QZA37" s="733"/>
      <c r="QZB37" s="733"/>
      <c r="QZC37" s="733"/>
      <c r="QZD37" s="733"/>
      <c r="QZE37" s="733"/>
      <c r="QZF37" s="733"/>
      <c r="QZG37" s="733"/>
      <c r="QZH37" s="733"/>
      <c r="QZI37" s="733"/>
      <c r="QZJ37" s="733"/>
      <c r="QZK37" s="733"/>
      <c r="QZL37" s="733"/>
      <c r="QZM37" s="733"/>
      <c r="QZN37" s="733"/>
      <c r="QZO37" s="733"/>
      <c r="QZP37" s="733"/>
      <c r="QZQ37" s="733"/>
      <c r="QZR37" s="733"/>
      <c r="QZS37" s="733"/>
      <c r="QZT37" s="733"/>
      <c r="QZU37" s="733"/>
      <c r="QZV37" s="733"/>
      <c r="QZW37" s="733"/>
      <c r="QZX37" s="733"/>
      <c r="QZY37" s="733"/>
      <c r="QZZ37" s="733"/>
      <c r="RAA37" s="733"/>
      <c r="RAB37" s="733"/>
      <c r="RAC37" s="733"/>
      <c r="RAD37" s="733"/>
      <c r="RAE37" s="733"/>
      <c r="RAF37" s="733"/>
      <c r="RAG37" s="733"/>
      <c r="RAH37" s="733"/>
      <c r="RAI37" s="733"/>
      <c r="RAJ37" s="733"/>
      <c r="RAK37" s="733"/>
      <c r="RAL37" s="733"/>
      <c r="RAM37" s="733"/>
      <c r="RAN37" s="733"/>
      <c r="RAO37" s="733"/>
      <c r="RAP37" s="733"/>
      <c r="RAQ37" s="733"/>
      <c r="RAR37" s="733"/>
      <c r="RAS37" s="733"/>
      <c r="RAT37" s="733"/>
      <c r="RAU37" s="733"/>
      <c r="RAV37" s="733"/>
      <c r="RAW37" s="733"/>
      <c r="RAX37" s="733"/>
      <c r="RAY37" s="733"/>
      <c r="RAZ37" s="733"/>
      <c r="RBA37" s="733"/>
      <c r="RBB37" s="733"/>
      <c r="RBC37" s="733"/>
      <c r="RBD37" s="733"/>
      <c r="RBE37" s="733"/>
      <c r="RBF37" s="733"/>
      <c r="RBG37" s="733"/>
      <c r="RBH37" s="733"/>
      <c r="RBI37" s="733"/>
      <c r="RBJ37" s="733"/>
      <c r="RBK37" s="733"/>
      <c r="RBL37" s="733"/>
      <c r="RBM37" s="733"/>
      <c r="RBN37" s="733"/>
      <c r="RBO37" s="733"/>
      <c r="RBP37" s="733"/>
      <c r="RBQ37" s="733"/>
      <c r="RBR37" s="733"/>
      <c r="RBS37" s="733"/>
      <c r="RBT37" s="733"/>
      <c r="RBU37" s="733"/>
      <c r="RBV37" s="733"/>
      <c r="RBW37" s="733"/>
      <c r="RBX37" s="733"/>
      <c r="RBY37" s="733"/>
      <c r="RBZ37" s="733"/>
      <c r="RCA37" s="733"/>
      <c r="RCB37" s="733"/>
      <c r="RCC37" s="733"/>
      <c r="RCD37" s="733"/>
      <c r="RCE37" s="733"/>
      <c r="RCF37" s="733"/>
      <c r="RCG37" s="733"/>
      <c r="RCH37" s="733"/>
      <c r="RCI37" s="733"/>
      <c r="RCJ37" s="733"/>
      <c r="RCK37" s="733"/>
      <c r="RCL37" s="733"/>
      <c r="RCM37" s="733"/>
      <c r="RCN37" s="733"/>
      <c r="RCO37" s="733"/>
      <c r="RCP37" s="733"/>
      <c r="RCQ37" s="733"/>
      <c r="RCR37" s="733"/>
      <c r="RCS37" s="733"/>
      <c r="RCT37" s="733"/>
      <c r="RCU37" s="733"/>
      <c r="RCV37" s="733"/>
      <c r="RCW37" s="733"/>
      <c r="RCX37" s="733"/>
      <c r="RCY37" s="733"/>
      <c r="RCZ37" s="733"/>
      <c r="RDA37" s="733"/>
      <c r="RDB37" s="733"/>
      <c r="RDC37" s="733"/>
      <c r="RDD37" s="733"/>
      <c r="RDE37" s="733"/>
      <c r="RDF37" s="733"/>
      <c r="RDG37" s="733"/>
      <c r="RDH37" s="733"/>
      <c r="RDI37" s="733"/>
      <c r="RDJ37" s="733"/>
      <c r="RDK37" s="733"/>
      <c r="RDL37" s="733"/>
      <c r="RDM37" s="733"/>
      <c r="RDN37" s="733"/>
      <c r="RDO37" s="733"/>
      <c r="RDP37" s="733"/>
      <c r="RDQ37" s="733"/>
      <c r="RDR37" s="733"/>
      <c r="RDS37" s="733"/>
      <c r="RDT37" s="733"/>
      <c r="RDU37" s="733"/>
      <c r="RDV37" s="733"/>
      <c r="RDW37" s="733"/>
      <c r="RDX37" s="733"/>
      <c r="RDY37" s="733"/>
      <c r="RDZ37" s="733"/>
      <c r="REA37" s="733"/>
      <c r="REB37" s="733"/>
      <c r="REC37" s="733"/>
      <c r="RED37" s="733"/>
      <c r="REE37" s="733"/>
      <c r="REF37" s="733"/>
      <c r="REG37" s="733"/>
      <c r="REH37" s="733"/>
      <c r="REI37" s="733"/>
      <c r="REJ37" s="733"/>
      <c r="REK37" s="733"/>
      <c r="REL37" s="733"/>
      <c r="REM37" s="733"/>
      <c r="REN37" s="733"/>
      <c r="REO37" s="733"/>
      <c r="REP37" s="733"/>
      <c r="REQ37" s="733"/>
      <c r="RER37" s="733"/>
      <c r="RES37" s="733"/>
      <c r="RET37" s="733"/>
      <c r="REU37" s="733"/>
      <c r="REV37" s="733"/>
      <c r="REW37" s="733"/>
      <c r="REX37" s="733"/>
      <c r="REY37" s="733"/>
      <c r="REZ37" s="733"/>
      <c r="RFA37" s="733"/>
      <c r="RFB37" s="733"/>
      <c r="RFC37" s="733"/>
      <c r="RFD37" s="733"/>
      <c r="RFE37" s="733"/>
      <c r="RFF37" s="733"/>
      <c r="RFG37" s="733"/>
      <c r="RFH37" s="733"/>
      <c r="RFI37" s="733"/>
      <c r="RFJ37" s="733"/>
      <c r="RFK37" s="733"/>
      <c r="RFL37" s="733"/>
      <c r="RFM37" s="733"/>
      <c r="RFN37" s="733"/>
      <c r="RFO37" s="733"/>
      <c r="RFP37" s="733"/>
      <c r="RFQ37" s="733"/>
      <c r="RFR37" s="733"/>
      <c r="RFS37" s="733"/>
      <c r="RFT37" s="733"/>
      <c r="RFU37" s="733"/>
      <c r="RFV37" s="733"/>
      <c r="RFW37" s="733"/>
      <c r="RFX37" s="733"/>
      <c r="RFY37" s="733"/>
      <c r="RFZ37" s="733"/>
      <c r="RGA37" s="733"/>
      <c r="RGB37" s="733"/>
      <c r="RGC37" s="733"/>
      <c r="RGD37" s="733"/>
      <c r="RGE37" s="733"/>
      <c r="RGF37" s="733"/>
      <c r="RGG37" s="733"/>
      <c r="RGH37" s="733"/>
      <c r="RGI37" s="733"/>
      <c r="RGJ37" s="733"/>
      <c r="RGK37" s="733"/>
      <c r="RGL37" s="733"/>
      <c r="RGM37" s="733"/>
      <c r="RGN37" s="733"/>
      <c r="RGO37" s="733"/>
      <c r="RGP37" s="733"/>
      <c r="RGQ37" s="733"/>
      <c r="RGR37" s="733"/>
      <c r="RGS37" s="733"/>
      <c r="RGT37" s="733"/>
      <c r="RGU37" s="733"/>
      <c r="RGV37" s="733"/>
      <c r="RGW37" s="733"/>
      <c r="RGX37" s="733"/>
      <c r="RGY37" s="733"/>
      <c r="RGZ37" s="733"/>
      <c r="RHA37" s="733"/>
      <c r="RHB37" s="733"/>
      <c r="RHC37" s="733"/>
      <c r="RHD37" s="733"/>
      <c r="RHE37" s="733"/>
      <c r="RHF37" s="733"/>
      <c r="RHG37" s="733"/>
      <c r="RHH37" s="733"/>
      <c r="RHI37" s="733"/>
      <c r="RHJ37" s="733"/>
      <c r="RHK37" s="733"/>
      <c r="RHL37" s="733"/>
      <c r="RHM37" s="733"/>
      <c r="RHN37" s="733"/>
      <c r="RHO37" s="733"/>
      <c r="RHP37" s="733"/>
      <c r="RHQ37" s="733"/>
      <c r="RHR37" s="733"/>
      <c r="RHS37" s="733"/>
      <c r="RHT37" s="733"/>
      <c r="RHU37" s="733"/>
      <c r="RHV37" s="733"/>
      <c r="RHW37" s="733"/>
      <c r="RHX37" s="733"/>
      <c r="RHY37" s="733"/>
      <c r="RHZ37" s="733"/>
      <c r="RIA37" s="733"/>
      <c r="RIB37" s="733"/>
      <c r="RIC37" s="733"/>
      <c r="RID37" s="733"/>
      <c r="RIE37" s="733"/>
      <c r="RIF37" s="733"/>
      <c r="RIG37" s="733"/>
      <c r="RIH37" s="733"/>
      <c r="RII37" s="733"/>
      <c r="RIJ37" s="733"/>
      <c r="RIK37" s="733"/>
      <c r="RIL37" s="733"/>
      <c r="RIM37" s="733"/>
      <c r="RIN37" s="733"/>
      <c r="RIO37" s="733"/>
      <c r="RIP37" s="733"/>
      <c r="RIQ37" s="733"/>
      <c r="RIR37" s="733"/>
      <c r="RIS37" s="733"/>
      <c r="RIT37" s="733"/>
      <c r="RIU37" s="733"/>
      <c r="RIV37" s="733"/>
      <c r="RIW37" s="733"/>
      <c r="RIX37" s="733"/>
      <c r="RIY37" s="733"/>
      <c r="RIZ37" s="733"/>
      <c r="RJA37" s="733"/>
      <c r="RJB37" s="733"/>
      <c r="RJC37" s="733"/>
      <c r="RJD37" s="733"/>
      <c r="RJE37" s="733"/>
      <c r="RJF37" s="733"/>
      <c r="RJG37" s="733"/>
      <c r="RJH37" s="733"/>
      <c r="RJI37" s="733"/>
      <c r="RJJ37" s="733"/>
      <c r="RJK37" s="733"/>
      <c r="RJL37" s="733"/>
      <c r="RJM37" s="733"/>
      <c r="RJN37" s="733"/>
      <c r="RJO37" s="733"/>
      <c r="RJP37" s="733"/>
      <c r="RJQ37" s="733"/>
      <c r="RJR37" s="733"/>
      <c r="RJS37" s="733"/>
      <c r="RJT37" s="733"/>
      <c r="RJU37" s="733"/>
      <c r="RJV37" s="733"/>
      <c r="RJW37" s="733"/>
      <c r="RJX37" s="733"/>
      <c r="RJY37" s="733"/>
      <c r="RJZ37" s="733"/>
      <c r="RKA37" s="733"/>
      <c r="RKB37" s="733"/>
      <c r="RKC37" s="733"/>
      <c r="RKD37" s="733"/>
      <c r="RKE37" s="733"/>
      <c r="RKF37" s="733"/>
      <c r="RKG37" s="733"/>
      <c r="RKH37" s="733"/>
      <c r="RKI37" s="733"/>
      <c r="RKJ37" s="733"/>
      <c r="RKK37" s="733"/>
      <c r="RKL37" s="733"/>
      <c r="RKM37" s="733"/>
      <c r="RKN37" s="733"/>
      <c r="RKO37" s="733"/>
      <c r="RKP37" s="733"/>
      <c r="RKQ37" s="733"/>
      <c r="RKR37" s="733"/>
      <c r="RKS37" s="733"/>
      <c r="RKT37" s="733"/>
      <c r="RKU37" s="733"/>
      <c r="RKV37" s="733"/>
      <c r="RKW37" s="733"/>
      <c r="RKX37" s="733"/>
      <c r="RKY37" s="733"/>
      <c r="RKZ37" s="733"/>
      <c r="RLA37" s="733"/>
      <c r="RLB37" s="733"/>
      <c r="RLC37" s="733"/>
      <c r="RLD37" s="733"/>
      <c r="RLE37" s="733"/>
      <c r="RLF37" s="733"/>
      <c r="RLG37" s="733"/>
      <c r="RLH37" s="733"/>
      <c r="RLI37" s="733"/>
      <c r="RLJ37" s="733"/>
      <c r="RLK37" s="733"/>
      <c r="RLL37" s="733"/>
      <c r="RLM37" s="733"/>
      <c r="RLN37" s="733"/>
      <c r="RLO37" s="733"/>
      <c r="RLP37" s="733"/>
      <c r="RLQ37" s="733"/>
      <c r="RLR37" s="733"/>
      <c r="RLS37" s="733"/>
      <c r="RLT37" s="733"/>
      <c r="RLU37" s="733"/>
      <c r="RLV37" s="733"/>
      <c r="RLW37" s="733"/>
      <c r="RLX37" s="733"/>
      <c r="RLY37" s="733"/>
      <c r="RLZ37" s="733"/>
      <c r="RMA37" s="733"/>
      <c r="RMB37" s="733"/>
      <c r="RMC37" s="733"/>
      <c r="RMD37" s="733"/>
      <c r="RME37" s="733"/>
      <c r="RMF37" s="733"/>
      <c r="RMG37" s="733"/>
      <c r="RMH37" s="733"/>
      <c r="RMI37" s="733"/>
      <c r="RMJ37" s="733"/>
      <c r="RMK37" s="733"/>
      <c r="RML37" s="733"/>
      <c r="RMM37" s="733"/>
      <c r="RMN37" s="733"/>
      <c r="RMO37" s="733"/>
      <c r="RMP37" s="733"/>
      <c r="RMQ37" s="733"/>
      <c r="RMR37" s="733"/>
      <c r="RMS37" s="733"/>
      <c r="RMT37" s="733"/>
      <c r="RMU37" s="733"/>
      <c r="RMV37" s="733"/>
      <c r="RMW37" s="733"/>
      <c r="RMX37" s="733"/>
      <c r="RMY37" s="733"/>
      <c r="RMZ37" s="733"/>
      <c r="RNA37" s="733"/>
      <c r="RNB37" s="733"/>
      <c r="RNC37" s="733"/>
      <c r="RND37" s="733"/>
      <c r="RNE37" s="733"/>
      <c r="RNF37" s="733"/>
      <c r="RNG37" s="733"/>
      <c r="RNH37" s="733"/>
      <c r="RNI37" s="733"/>
      <c r="RNJ37" s="733"/>
      <c r="RNK37" s="733"/>
      <c r="RNL37" s="733"/>
      <c r="RNM37" s="733"/>
      <c r="RNN37" s="733"/>
      <c r="RNO37" s="733"/>
      <c r="RNP37" s="733"/>
      <c r="RNQ37" s="733"/>
      <c r="RNR37" s="733"/>
      <c r="RNS37" s="733"/>
      <c r="RNT37" s="733"/>
      <c r="RNU37" s="733"/>
      <c r="RNV37" s="733"/>
      <c r="RNW37" s="733"/>
      <c r="RNX37" s="733"/>
      <c r="RNY37" s="733"/>
      <c r="RNZ37" s="733"/>
      <c r="ROA37" s="733"/>
      <c r="ROB37" s="733"/>
      <c r="ROC37" s="733"/>
      <c r="ROD37" s="733"/>
      <c r="ROE37" s="733"/>
      <c r="ROF37" s="733"/>
      <c r="ROG37" s="733"/>
      <c r="ROH37" s="733"/>
      <c r="ROI37" s="733"/>
      <c r="ROJ37" s="733"/>
      <c r="ROK37" s="733"/>
      <c r="ROL37" s="733"/>
      <c r="ROM37" s="733"/>
      <c r="RON37" s="733"/>
      <c r="ROO37" s="733"/>
      <c r="ROP37" s="733"/>
      <c r="ROQ37" s="733"/>
      <c r="ROR37" s="733"/>
      <c r="ROS37" s="733"/>
      <c r="ROT37" s="733"/>
      <c r="ROU37" s="733"/>
      <c r="ROV37" s="733"/>
      <c r="ROW37" s="733"/>
      <c r="ROX37" s="733"/>
      <c r="ROY37" s="733"/>
      <c r="ROZ37" s="733"/>
      <c r="RPA37" s="733"/>
      <c r="RPB37" s="733"/>
      <c r="RPC37" s="733"/>
      <c r="RPD37" s="733"/>
      <c r="RPE37" s="733"/>
      <c r="RPF37" s="733"/>
      <c r="RPG37" s="733"/>
      <c r="RPH37" s="733"/>
      <c r="RPI37" s="733"/>
      <c r="RPJ37" s="733"/>
      <c r="RPK37" s="733"/>
      <c r="RPL37" s="733"/>
      <c r="RPM37" s="733"/>
      <c r="RPN37" s="733"/>
      <c r="RPO37" s="733"/>
      <c r="RPP37" s="733"/>
      <c r="RPQ37" s="733"/>
      <c r="RPR37" s="733"/>
      <c r="RPS37" s="733"/>
      <c r="RPT37" s="733"/>
      <c r="RPU37" s="733"/>
      <c r="RPV37" s="733"/>
      <c r="RPW37" s="733"/>
      <c r="RPX37" s="733"/>
      <c r="RPY37" s="733"/>
      <c r="RPZ37" s="733"/>
      <c r="RQA37" s="733"/>
      <c r="RQB37" s="733"/>
      <c r="RQC37" s="733"/>
      <c r="RQD37" s="733"/>
      <c r="RQE37" s="733"/>
      <c r="RQF37" s="733"/>
      <c r="RQG37" s="733"/>
      <c r="RQH37" s="733"/>
      <c r="RQI37" s="733"/>
      <c r="RQJ37" s="733"/>
      <c r="RQK37" s="733"/>
      <c r="RQL37" s="733"/>
      <c r="RQM37" s="733"/>
      <c r="RQN37" s="733"/>
      <c r="RQO37" s="733"/>
      <c r="RQP37" s="733"/>
      <c r="RQQ37" s="733"/>
      <c r="RQR37" s="733"/>
      <c r="RQS37" s="733"/>
      <c r="RQT37" s="733"/>
      <c r="RQU37" s="733"/>
      <c r="RQV37" s="733"/>
      <c r="RQW37" s="733"/>
      <c r="RQX37" s="733"/>
      <c r="RQY37" s="733"/>
      <c r="RQZ37" s="733"/>
      <c r="RRA37" s="733"/>
      <c r="RRB37" s="733"/>
      <c r="RRC37" s="733"/>
      <c r="RRD37" s="733"/>
      <c r="RRE37" s="733"/>
      <c r="RRF37" s="733"/>
      <c r="RRG37" s="733"/>
      <c r="RRH37" s="733"/>
      <c r="RRI37" s="733"/>
      <c r="RRJ37" s="733"/>
      <c r="RRK37" s="733"/>
      <c r="RRL37" s="733"/>
      <c r="RRM37" s="733"/>
      <c r="RRN37" s="733"/>
      <c r="RRO37" s="733"/>
      <c r="RRP37" s="733"/>
      <c r="RRQ37" s="733"/>
      <c r="RRR37" s="733"/>
      <c r="RRS37" s="733"/>
      <c r="RRT37" s="733"/>
      <c r="RRU37" s="733"/>
      <c r="RRV37" s="733"/>
      <c r="RRW37" s="733"/>
      <c r="RRX37" s="733"/>
      <c r="RRY37" s="733"/>
      <c r="RRZ37" s="733"/>
      <c r="RSA37" s="733"/>
      <c r="RSB37" s="733"/>
      <c r="RSC37" s="733"/>
      <c r="RSD37" s="733"/>
      <c r="RSE37" s="733"/>
      <c r="RSF37" s="733"/>
      <c r="RSG37" s="733"/>
      <c r="RSH37" s="733"/>
      <c r="RSI37" s="733"/>
      <c r="RSJ37" s="733"/>
      <c r="RSK37" s="733"/>
      <c r="RSL37" s="733"/>
      <c r="RSM37" s="733"/>
      <c r="RSN37" s="733"/>
      <c r="RSO37" s="733"/>
      <c r="RSP37" s="733"/>
      <c r="RSQ37" s="733"/>
      <c r="RSR37" s="733"/>
      <c r="RSS37" s="733"/>
      <c r="RST37" s="733"/>
      <c r="RSU37" s="733"/>
      <c r="RSV37" s="733"/>
      <c r="RSW37" s="733"/>
      <c r="RSX37" s="733"/>
      <c r="RSY37" s="733"/>
      <c r="RSZ37" s="733"/>
      <c r="RTA37" s="733"/>
      <c r="RTB37" s="733"/>
      <c r="RTC37" s="733"/>
      <c r="RTD37" s="733"/>
      <c r="RTE37" s="733"/>
      <c r="RTF37" s="733"/>
      <c r="RTG37" s="733"/>
      <c r="RTH37" s="733"/>
      <c r="RTI37" s="733"/>
      <c r="RTJ37" s="733"/>
      <c r="RTK37" s="733"/>
      <c r="RTL37" s="733"/>
      <c r="RTM37" s="733"/>
      <c r="RTN37" s="733"/>
      <c r="RTO37" s="733"/>
      <c r="RTP37" s="733"/>
      <c r="RTQ37" s="733"/>
      <c r="RTR37" s="733"/>
      <c r="RTS37" s="733"/>
      <c r="RTT37" s="733"/>
      <c r="RTU37" s="733"/>
      <c r="RTV37" s="733"/>
      <c r="RTW37" s="733"/>
      <c r="RTX37" s="733"/>
      <c r="RTY37" s="733"/>
      <c r="RTZ37" s="733"/>
      <c r="RUA37" s="733"/>
      <c r="RUB37" s="733"/>
      <c r="RUC37" s="733"/>
      <c r="RUD37" s="733"/>
      <c r="RUE37" s="733"/>
      <c r="RUF37" s="733"/>
      <c r="RUG37" s="733"/>
      <c r="RUH37" s="733"/>
      <c r="RUI37" s="733"/>
      <c r="RUJ37" s="733"/>
      <c r="RUK37" s="733"/>
      <c r="RUL37" s="733"/>
      <c r="RUM37" s="733"/>
      <c r="RUN37" s="733"/>
      <c r="RUO37" s="733"/>
      <c r="RUP37" s="733"/>
      <c r="RUQ37" s="733"/>
      <c r="RUR37" s="733"/>
      <c r="RUS37" s="733"/>
      <c r="RUT37" s="733"/>
      <c r="RUU37" s="733"/>
      <c r="RUV37" s="733"/>
      <c r="RUW37" s="733"/>
      <c r="RUX37" s="733"/>
      <c r="RUY37" s="733"/>
      <c r="RUZ37" s="733"/>
      <c r="RVA37" s="733"/>
      <c r="RVB37" s="733"/>
      <c r="RVC37" s="733"/>
      <c r="RVD37" s="733"/>
      <c r="RVE37" s="733"/>
      <c r="RVF37" s="733"/>
      <c r="RVG37" s="733"/>
      <c r="RVH37" s="733"/>
      <c r="RVI37" s="733"/>
      <c r="RVJ37" s="733"/>
      <c r="RVK37" s="733"/>
      <c r="RVL37" s="733"/>
      <c r="RVM37" s="733"/>
      <c r="RVN37" s="733"/>
      <c r="RVO37" s="733"/>
      <c r="RVP37" s="733"/>
      <c r="RVQ37" s="733"/>
      <c r="RVR37" s="733"/>
      <c r="RVS37" s="733"/>
      <c r="RVT37" s="733"/>
      <c r="RVU37" s="733"/>
      <c r="RVV37" s="733"/>
      <c r="RVW37" s="733"/>
      <c r="RVX37" s="733"/>
      <c r="RVY37" s="733"/>
      <c r="RVZ37" s="733"/>
      <c r="RWA37" s="733"/>
      <c r="RWB37" s="733"/>
      <c r="RWC37" s="733"/>
      <c r="RWD37" s="733"/>
      <c r="RWE37" s="733"/>
      <c r="RWF37" s="733"/>
      <c r="RWG37" s="733"/>
      <c r="RWH37" s="733"/>
      <c r="RWI37" s="733"/>
      <c r="RWJ37" s="733"/>
      <c r="RWK37" s="733"/>
      <c r="RWL37" s="733"/>
      <c r="RWM37" s="733"/>
      <c r="RWN37" s="733"/>
      <c r="RWO37" s="733"/>
      <c r="RWP37" s="733"/>
      <c r="RWQ37" s="733"/>
      <c r="RWR37" s="733"/>
      <c r="RWS37" s="733"/>
      <c r="RWT37" s="733"/>
      <c r="RWU37" s="733"/>
      <c r="RWV37" s="733"/>
      <c r="RWW37" s="733"/>
      <c r="RWX37" s="733"/>
      <c r="RWY37" s="733"/>
      <c r="RWZ37" s="733"/>
      <c r="RXA37" s="733"/>
      <c r="RXB37" s="733"/>
      <c r="RXC37" s="733"/>
      <c r="RXD37" s="733"/>
      <c r="RXE37" s="733"/>
      <c r="RXF37" s="733"/>
      <c r="RXG37" s="733"/>
      <c r="RXH37" s="733"/>
      <c r="RXI37" s="733"/>
      <c r="RXJ37" s="733"/>
      <c r="RXK37" s="733"/>
      <c r="RXL37" s="733"/>
      <c r="RXM37" s="733"/>
      <c r="RXN37" s="733"/>
      <c r="RXO37" s="733"/>
      <c r="RXP37" s="733"/>
      <c r="RXQ37" s="733"/>
      <c r="RXR37" s="733"/>
      <c r="RXS37" s="733"/>
      <c r="RXT37" s="733"/>
      <c r="RXU37" s="733"/>
      <c r="RXV37" s="733"/>
      <c r="RXW37" s="733"/>
      <c r="RXX37" s="733"/>
      <c r="RXY37" s="733"/>
      <c r="RXZ37" s="733"/>
      <c r="RYA37" s="733"/>
      <c r="RYB37" s="733"/>
      <c r="RYC37" s="733"/>
      <c r="RYD37" s="733"/>
      <c r="RYE37" s="733"/>
      <c r="RYF37" s="733"/>
      <c r="RYG37" s="733"/>
      <c r="RYH37" s="733"/>
      <c r="RYI37" s="733"/>
      <c r="RYJ37" s="733"/>
      <c r="RYK37" s="733"/>
      <c r="RYL37" s="733"/>
      <c r="RYM37" s="733"/>
      <c r="RYN37" s="733"/>
      <c r="RYO37" s="733"/>
      <c r="RYP37" s="733"/>
      <c r="RYQ37" s="733"/>
      <c r="RYR37" s="733"/>
      <c r="RYS37" s="733"/>
      <c r="RYT37" s="733"/>
      <c r="RYU37" s="733"/>
      <c r="RYV37" s="733"/>
      <c r="RYW37" s="733"/>
      <c r="RYX37" s="733"/>
      <c r="RYY37" s="733"/>
      <c r="RYZ37" s="733"/>
      <c r="RZA37" s="733"/>
      <c r="RZB37" s="733"/>
      <c r="RZC37" s="733"/>
      <c r="RZD37" s="733"/>
      <c r="RZE37" s="733"/>
      <c r="RZF37" s="733"/>
      <c r="RZG37" s="733"/>
      <c r="RZH37" s="733"/>
      <c r="RZI37" s="733"/>
      <c r="RZJ37" s="733"/>
      <c r="RZK37" s="733"/>
      <c r="RZL37" s="733"/>
      <c r="RZM37" s="733"/>
      <c r="RZN37" s="733"/>
      <c r="RZO37" s="733"/>
      <c r="RZP37" s="733"/>
      <c r="RZQ37" s="733"/>
      <c r="RZR37" s="733"/>
      <c r="RZS37" s="733"/>
      <c r="RZT37" s="733"/>
      <c r="RZU37" s="733"/>
      <c r="RZV37" s="733"/>
      <c r="RZW37" s="733"/>
      <c r="RZX37" s="733"/>
      <c r="RZY37" s="733"/>
      <c r="RZZ37" s="733"/>
      <c r="SAA37" s="733"/>
      <c r="SAB37" s="733"/>
      <c r="SAC37" s="733"/>
      <c r="SAD37" s="733"/>
      <c r="SAE37" s="733"/>
      <c r="SAF37" s="733"/>
      <c r="SAG37" s="733"/>
      <c r="SAH37" s="733"/>
      <c r="SAI37" s="733"/>
      <c r="SAJ37" s="733"/>
      <c r="SAK37" s="733"/>
      <c r="SAL37" s="733"/>
      <c r="SAM37" s="733"/>
      <c r="SAN37" s="733"/>
      <c r="SAO37" s="733"/>
      <c r="SAP37" s="733"/>
      <c r="SAQ37" s="733"/>
      <c r="SAR37" s="733"/>
      <c r="SAS37" s="733"/>
      <c r="SAT37" s="733"/>
      <c r="SAU37" s="733"/>
      <c r="SAV37" s="733"/>
      <c r="SAW37" s="733"/>
      <c r="SAX37" s="733"/>
      <c r="SAY37" s="733"/>
      <c r="SAZ37" s="733"/>
      <c r="SBA37" s="733"/>
      <c r="SBB37" s="733"/>
      <c r="SBC37" s="733"/>
      <c r="SBD37" s="733"/>
      <c r="SBE37" s="733"/>
      <c r="SBF37" s="733"/>
      <c r="SBG37" s="733"/>
      <c r="SBH37" s="733"/>
      <c r="SBI37" s="733"/>
      <c r="SBJ37" s="733"/>
      <c r="SBK37" s="733"/>
      <c r="SBL37" s="733"/>
      <c r="SBM37" s="733"/>
      <c r="SBN37" s="733"/>
      <c r="SBO37" s="733"/>
      <c r="SBP37" s="733"/>
      <c r="SBQ37" s="733"/>
      <c r="SBR37" s="733"/>
      <c r="SBS37" s="733"/>
      <c r="SBT37" s="733"/>
      <c r="SBU37" s="733"/>
      <c r="SBV37" s="733"/>
      <c r="SBW37" s="733"/>
      <c r="SBX37" s="733"/>
      <c r="SBY37" s="733"/>
      <c r="SBZ37" s="733"/>
      <c r="SCA37" s="733"/>
      <c r="SCB37" s="733"/>
      <c r="SCC37" s="733"/>
      <c r="SCD37" s="733"/>
      <c r="SCE37" s="733"/>
      <c r="SCF37" s="733"/>
      <c r="SCG37" s="733"/>
      <c r="SCH37" s="733"/>
      <c r="SCI37" s="733"/>
      <c r="SCJ37" s="733"/>
      <c r="SCK37" s="733"/>
      <c r="SCL37" s="733"/>
      <c r="SCM37" s="733"/>
      <c r="SCN37" s="733"/>
      <c r="SCO37" s="733"/>
      <c r="SCP37" s="733"/>
      <c r="SCQ37" s="733"/>
      <c r="SCR37" s="733"/>
      <c r="SCS37" s="733"/>
      <c r="SCT37" s="733"/>
      <c r="SCU37" s="733"/>
      <c r="SCV37" s="733"/>
      <c r="SCW37" s="733"/>
      <c r="SCX37" s="733"/>
      <c r="SCY37" s="733"/>
      <c r="SCZ37" s="733"/>
      <c r="SDA37" s="733"/>
      <c r="SDB37" s="733"/>
      <c r="SDC37" s="733"/>
      <c r="SDD37" s="733"/>
      <c r="SDE37" s="733"/>
      <c r="SDF37" s="733"/>
      <c r="SDG37" s="733"/>
      <c r="SDH37" s="733"/>
      <c r="SDI37" s="733"/>
      <c r="SDJ37" s="733"/>
      <c r="SDK37" s="733"/>
      <c r="SDL37" s="733"/>
      <c r="SDM37" s="733"/>
      <c r="SDN37" s="733"/>
      <c r="SDO37" s="733"/>
      <c r="SDP37" s="733"/>
      <c r="SDQ37" s="733"/>
      <c r="SDR37" s="733"/>
      <c r="SDS37" s="733"/>
      <c r="SDT37" s="733"/>
      <c r="SDU37" s="733"/>
      <c r="SDV37" s="733"/>
      <c r="SDW37" s="733"/>
      <c r="SDX37" s="733"/>
      <c r="SDY37" s="733"/>
      <c r="SDZ37" s="733"/>
      <c r="SEA37" s="733"/>
      <c r="SEB37" s="733"/>
      <c r="SEC37" s="733"/>
      <c r="SED37" s="733"/>
      <c r="SEE37" s="733"/>
      <c r="SEF37" s="733"/>
      <c r="SEG37" s="733"/>
      <c r="SEH37" s="733"/>
      <c r="SEI37" s="733"/>
      <c r="SEJ37" s="733"/>
      <c r="SEK37" s="733"/>
      <c r="SEL37" s="733"/>
      <c r="SEM37" s="733"/>
      <c r="SEN37" s="733"/>
      <c r="SEO37" s="733"/>
      <c r="SEP37" s="733"/>
      <c r="SEQ37" s="733"/>
      <c r="SER37" s="733"/>
      <c r="SES37" s="733"/>
      <c r="SET37" s="733"/>
      <c r="SEU37" s="733"/>
      <c r="SEV37" s="733"/>
      <c r="SEW37" s="733"/>
      <c r="SEX37" s="733"/>
      <c r="SEY37" s="733"/>
      <c r="SEZ37" s="733"/>
      <c r="SFA37" s="733"/>
      <c r="SFB37" s="733"/>
      <c r="SFC37" s="733"/>
      <c r="SFD37" s="733"/>
      <c r="SFE37" s="733"/>
      <c r="SFF37" s="733"/>
      <c r="SFG37" s="733"/>
      <c r="SFH37" s="733"/>
      <c r="SFI37" s="733"/>
      <c r="SFJ37" s="733"/>
      <c r="SFK37" s="733"/>
      <c r="SFL37" s="733"/>
      <c r="SFM37" s="733"/>
      <c r="SFN37" s="733"/>
      <c r="SFO37" s="733"/>
      <c r="SFP37" s="733"/>
      <c r="SFQ37" s="733"/>
      <c r="SFR37" s="733"/>
      <c r="SFS37" s="733"/>
      <c r="SFT37" s="733"/>
      <c r="SFU37" s="733"/>
      <c r="SFV37" s="733"/>
      <c r="SFW37" s="733"/>
      <c r="SFX37" s="733"/>
      <c r="SFY37" s="733"/>
      <c r="SFZ37" s="733"/>
      <c r="SGA37" s="733"/>
      <c r="SGB37" s="733"/>
      <c r="SGC37" s="733"/>
      <c r="SGD37" s="733"/>
      <c r="SGE37" s="733"/>
      <c r="SGF37" s="733"/>
      <c r="SGG37" s="733"/>
      <c r="SGH37" s="733"/>
      <c r="SGI37" s="733"/>
      <c r="SGJ37" s="733"/>
      <c r="SGK37" s="733"/>
      <c r="SGL37" s="733"/>
      <c r="SGM37" s="733"/>
      <c r="SGN37" s="733"/>
      <c r="SGO37" s="733"/>
      <c r="SGP37" s="733"/>
      <c r="SGQ37" s="733"/>
      <c r="SGR37" s="733"/>
      <c r="SGS37" s="733"/>
      <c r="SGT37" s="733"/>
      <c r="SGU37" s="733"/>
      <c r="SGV37" s="733"/>
      <c r="SGW37" s="733"/>
      <c r="SGX37" s="733"/>
      <c r="SGY37" s="733"/>
      <c r="SGZ37" s="733"/>
      <c r="SHA37" s="733"/>
      <c r="SHB37" s="733"/>
      <c r="SHC37" s="733"/>
      <c r="SHD37" s="733"/>
      <c r="SHE37" s="733"/>
      <c r="SHF37" s="733"/>
      <c r="SHG37" s="733"/>
      <c r="SHH37" s="733"/>
      <c r="SHI37" s="733"/>
      <c r="SHJ37" s="733"/>
      <c r="SHK37" s="733"/>
      <c r="SHL37" s="733"/>
      <c r="SHM37" s="733"/>
      <c r="SHN37" s="733"/>
      <c r="SHO37" s="733"/>
      <c r="SHP37" s="733"/>
      <c r="SHQ37" s="733"/>
      <c r="SHR37" s="733"/>
      <c r="SHS37" s="733"/>
      <c r="SHT37" s="733"/>
      <c r="SHU37" s="733"/>
      <c r="SHV37" s="733"/>
      <c r="SHW37" s="733"/>
      <c r="SHX37" s="733"/>
      <c r="SHY37" s="733"/>
      <c r="SHZ37" s="733"/>
      <c r="SIA37" s="733"/>
      <c r="SIB37" s="733"/>
      <c r="SIC37" s="733"/>
      <c r="SID37" s="733"/>
      <c r="SIE37" s="733"/>
      <c r="SIF37" s="733"/>
      <c r="SIG37" s="733"/>
      <c r="SIH37" s="733"/>
      <c r="SII37" s="733"/>
      <c r="SIJ37" s="733"/>
      <c r="SIK37" s="733"/>
      <c r="SIL37" s="733"/>
      <c r="SIM37" s="733"/>
      <c r="SIN37" s="733"/>
      <c r="SIO37" s="733"/>
      <c r="SIP37" s="733"/>
      <c r="SIQ37" s="733"/>
      <c r="SIR37" s="733"/>
      <c r="SIS37" s="733"/>
      <c r="SIT37" s="733"/>
      <c r="SIU37" s="733"/>
      <c r="SIV37" s="733"/>
      <c r="SIW37" s="733"/>
      <c r="SIX37" s="733"/>
      <c r="SIY37" s="733"/>
      <c r="SIZ37" s="733"/>
      <c r="SJA37" s="733"/>
      <c r="SJB37" s="733"/>
      <c r="SJC37" s="733"/>
      <c r="SJD37" s="733"/>
      <c r="SJE37" s="733"/>
      <c r="SJF37" s="733"/>
      <c r="SJG37" s="733"/>
      <c r="SJH37" s="733"/>
      <c r="SJI37" s="733"/>
      <c r="SJJ37" s="733"/>
      <c r="SJK37" s="733"/>
      <c r="SJL37" s="733"/>
      <c r="SJM37" s="733"/>
      <c r="SJN37" s="733"/>
      <c r="SJO37" s="733"/>
      <c r="SJP37" s="733"/>
      <c r="SJQ37" s="733"/>
      <c r="SJR37" s="733"/>
      <c r="SJS37" s="733"/>
      <c r="SJT37" s="733"/>
      <c r="SJU37" s="733"/>
      <c r="SJV37" s="733"/>
      <c r="SJW37" s="733"/>
      <c r="SJX37" s="733"/>
      <c r="SJY37" s="733"/>
      <c r="SJZ37" s="733"/>
      <c r="SKA37" s="733"/>
      <c r="SKB37" s="733"/>
      <c r="SKC37" s="733"/>
      <c r="SKD37" s="733"/>
      <c r="SKE37" s="733"/>
      <c r="SKF37" s="733"/>
      <c r="SKG37" s="733"/>
      <c r="SKH37" s="733"/>
      <c r="SKI37" s="733"/>
      <c r="SKJ37" s="733"/>
      <c r="SKK37" s="733"/>
      <c r="SKL37" s="733"/>
      <c r="SKM37" s="733"/>
      <c r="SKN37" s="733"/>
      <c r="SKO37" s="733"/>
      <c r="SKP37" s="733"/>
      <c r="SKQ37" s="733"/>
      <c r="SKR37" s="733"/>
      <c r="SKS37" s="733"/>
      <c r="SKT37" s="733"/>
      <c r="SKU37" s="733"/>
      <c r="SKV37" s="733"/>
      <c r="SKW37" s="733"/>
      <c r="SKX37" s="733"/>
      <c r="SKY37" s="733"/>
      <c r="SKZ37" s="733"/>
      <c r="SLA37" s="733"/>
      <c r="SLB37" s="733"/>
      <c r="SLC37" s="733"/>
      <c r="SLD37" s="733"/>
      <c r="SLE37" s="733"/>
      <c r="SLF37" s="733"/>
      <c r="SLG37" s="733"/>
      <c r="SLH37" s="733"/>
      <c r="SLI37" s="733"/>
      <c r="SLJ37" s="733"/>
      <c r="SLK37" s="733"/>
      <c r="SLL37" s="733"/>
      <c r="SLM37" s="733"/>
      <c r="SLN37" s="733"/>
      <c r="SLO37" s="733"/>
      <c r="SLP37" s="733"/>
      <c r="SLQ37" s="733"/>
      <c r="SLR37" s="733"/>
      <c r="SLS37" s="733"/>
      <c r="SLT37" s="733"/>
      <c r="SLU37" s="733"/>
      <c r="SLV37" s="733"/>
      <c r="SLW37" s="733"/>
      <c r="SLX37" s="733"/>
      <c r="SLY37" s="733"/>
      <c r="SLZ37" s="733"/>
      <c r="SMA37" s="733"/>
      <c r="SMB37" s="733"/>
      <c r="SMC37" s="733"/>
      <c r="SMD37" s="733"/>
      <c r="SME37" s="733"/>
      <c r="SMF37" s="733"/>
      <c r="SMG37" s="733"/>
      <c r="SMH37" s="733"/>
      <c r="SMI37" s="733"/>
      <c r="SMJ37" s="733"/>
      <c r="SMK37" s="733"/>
      <c r="SML37" s="733"/>
      <c r="SMM37" s="733"/>
      <c r="SMN37" s="733"/>
      <c r="SMO37" s="733"/>
      <c r="SMP37" s="733"/>
      <c r="SMQ37" s="733"/>
      <c r="SMR37" s="733"/>
      <c r="SMS37" s="733"/>
      <c r="SMT37" s="733"/>
      <c r="SMU37" s="733"/>
      <c r="SMV37" s="733"/>
      <c r="SMW37" s="733"/>
      <c r="SMX37" s="733"/>
      <c r="SMY37" s="733"/>
      <c r="SMZ37" s="733"/>
      <c r="SNA37" s="733"/>
      <c r="SNB37" s="733"/>
      <c r="SNC37" s="733"/>
      <c r="SND37" s="733"/>
      <c r="SNE37" s="733"/>
      <c r="SNF37" s="733"/>
      <c r="SNG37" s="733"/>
      <c r="SNH37" s="733"/>
      <c r="SNI37" s="733"/>
      <c r="SNJ37" s="733"/>
      <c r="SNK37" s="733"/>
      <c r="SNL37" s="733"/>
      <c r="SNM37" s="733"/>
      <c r="SNN37" s="733"/>
      <c r="SNO37" s="733"/>
      <c r="SNP37" s="733"/>
      <c r="SNQ37" s="733"/>
      <c r="SNR37" s="733"/>
      <c r="SNS37" s="733"/>
      <c r="SNT37" s="733"/>
      <c r="SNU37" s="733"/>
      <c r="SNV37" s="733"/>
      <c r="SNW37" s="733"/>
      <c r="SNX37" s="733"/>
      <c r="SNY37" s="733"/>
      <c r="SNZ37" s="733"/>
      <c r="SOA37" s="733"/>
      <c r="SOB37" s="733"/>
      <c r="SOC37" s="733"/>
      <c r="SOD37" s="733"/>
      <c r="SOE37" s="733"/>
      <c r="SOF37" s="733"/>
      <c r="SOG37" s="733"/>
      <c r="SOH37" s="733"/>
      <c r="SOI37" s="733"/>
      <c r="SOJ37" s="733"/>
      <c r="SOK37" s="733"/>
      <c r="SOL37" s="733"/>
      <c r="SOM37" s="733"/>
      <c r="SON37" s="733"/>
      <c r="SOO37" s="733"/>
      <c r="SOP37" s="733"/>
      <c r="SOQ37" s="733"/>
      <c r="SOR37" s="733"/>
      <c r="SOS37" s="733"/>
      <c r="SOT37" s="733"/>
      <c r="SOU37" s="733"/>
      <c r="SOV37" s="733"/>
      <c r="SOW37" s="733"/>
      <c r="SOX37" s="733"/>
      <c r="SOY37" s="733"/>
      <c r="SOZ37" s="733"/>
      <c r="SPA37" s="733"/>
      <c r="SPB37" s="733"/>
      <c r="SPC37" s="733"/>
      <c r="SPD37" s="733"/>
      <c r="SPE37" s="733"/>
      <c r="SPF37" s="733"/>
      <c r="SPG37" s="733"/>
      <c r="SPH37" s="733"/>
      <c r="SPI37" s="733"/>
      <c r="SPJ37" s="733"/>
      <c r="SPK37" s="733"/>
      <c r="SPL37" s="733"/>
      <c r="SPM37" s="733"/>
      <c r="SPN37" s="733"/>
      <c r="SPO37" s="733"/>
      <c r="SPP37" s="733"/>
      <c r="SPQ37" s="733"/>
      <c r="SPR37" s="733"/>
      <c r="SPS37" s="733"/>
      <c r="SPT37" s="733"/>
      <c r="SPU37" s="733"/>
      <c r="SPV37" s="733"/>
      <c r="SPW37" s="733"/>
      <c r="SPX37" s="733"/>
      <c r="SPY37" s="733"/>
      <c r="SPZ37" s="733"/>
      <c r="SQA37" s="733"/>
      <c r="SQB37" s="733"/>
      <c r="SQC37" s="733"/>
      <c r="SQD37" s="733"/>
      <c r="SQE37" s="733"/>
      <c r="SQF37" s="733"/>
      <c r="SQG37" s="733"/>
      <c r="SQH37" s="733"/>
      <c r="SQI37" s="733"/>
      <c r="SQJ37" s="733"/>
      <c r="SQK37" s="733"/>
      <c r="SQL37" s="733"/>
      <c r="SQM37" s="733"/>
      <c r="SQN37" s="733"/>
      <c r="SQO37" s="733"/>
      <c r="SQP37" s="733"/>
      <c r="SQQ37" s="733"/>
      <c r="SQR37" s="733"/>
      <c r="SQS37" s="733"/>
      <c r="SQT37" s="733"/>
      <c r="SQU37" s="733"/>
      <c r="SQV37" s="733"/>
      <c r="SQW37" s="733"/>
      <c r="SQX37" s="733"/>
      <c r="SQY37" s="733"/>
      <c r="SQZ37" s="733"/>
      <c r="SRA37" s="733"/>
      <c r="SRB37" s="733"/>
      <c r="SRC37" s="733"/>
      <c r="SRD37" s="733"/>
      <c r="SRE37" s="733"/>
      <c r="SRF37" s="733"/>
      <c r="SRG37" s="733"/>
      <c r="SRH37" s="733"/>
      <c r="SRI37" s="733"/>
      <c r="SRJ37" s="733"/>
      <c r="SRK37" s="733"/>
      <c r="SRL37" s="733"/>
      <c r="SRM37" s="733"/>
      <c r="SRN37" s="733"/>
      <c r="SRO37" s="733"/>
      <c r="SRP37" s="733"/>
      <c r="SRQ37" s="733"/>
      <c r="SRR37" s="733"/>
      <c r="SRS37" s="733"/>
      <c r="SRT37" s="733"/>
      <c r="SRU37" s="733"/>
      <c r="SRV37" s="733"/>
      <c r="SRW37" s="733"/>
      <c r="SRX37" s="733"/>
      <c r="SRY37" s="733"/>
      <c r="SRZ37" s="733"/>
      <c r="SSA37" s="733"/>
      <c r="SSB37" s="733"/>
      <c r="SSC37" s="733"/>
      <c r="SSD37" s="733"/>
      <c r="SSE37" s="733"/>
      <c r="SSF37" s="733"/>
      <c r="SSG37" s="733"/>
      <c r="SSH37" s="733"/>
      <c r="SSI37" s="733"/>
      <c r="SSJ37" s="733"/>
      <c r="SSK37" s="733"/>
      <c r="SSL37" s="733"/>
      <c r="SSM37" s="733"/>
      <c r="SSN37" s="733"/>
      <c r="SSO37" s="733"/>
      <c r="SSP37" s="733"/>
      <c r="SSQ37" s="733"/>
      <c r="SSR37" s="733"/>
      <c r="SSS37" s="733"/>
      <c r="SST37" s="733"/>
      <c r="SSU37" s="733"/>
      <c r="SSV37" s="733"/>
      <c r="SSW37" s="733"/>
      <c r="SSX37" s="733"/>
      <c r="SSY37" s="733"/>
      <c r="SSZ37" s="733"/>
      <c r="STA37" s="733"/>
      <c r="STB37" s="733"/>
      <c r="STC37" s="733"/>
      <c r="STD37" s="733"/>
      <c r="STE37" s="733"/>
      <c r="STF37" s="733"/>
      <c r="STG37" s="733"/>
      <c r="STH37" s="733"/>
      <c r="STI37" s="733"/>
      <c r="STJ37" s="733"/>
      <c r="STK37" s="733"/>
      <c r="STL37" s="733"/>
      <c r="STM37" s="733"/>
      <c r="STN37" s="733"/>
      <c r="STO37" s="733"/>
      <c r="STP37" s="733"/>
      <c r="STQ37" s="733"/>
      <c r="STR37" s="733"/>
      <c r="STS37" s="733"/>
      <c r="STT37" s="733"/>
      <c r="STU37" s="733"/>
      <c r="STV37" s="733"/>
      <c r="STW37" s="733"/>
      <c r="STX37" s="733"/>
      <c r="STY37" s="733"/>
      <c r="STZ37" s="733"/>
      <c r="SUA37" s="733"/>
      <c r="SUB37" s="733"/>
      <c r="SUC37" s="733"/>
      <c r="SUD37" s="733"/>
      <c r="SUE37" s="733"/>
      <c r="SUF37" s="733"/>
      <c r="SUG37" s="733"/>
      <c r="SUH37" s="733"/>
      <c r="SUI37" s="733"/>
      <c r="SUJ37" s="733"/>
      <c r="SUK37" s="733"/>
      <c r="SUL37" s="733"/>
      <c r="SUM37" s="733"/>
      <c r="SUN37" s="733"/>
      <c r="SUO37" s="733"/>
      <c r="SUP37" s="733"/>
      <c r="SUQ37" s="733"/>
      <c r="SUR37" s="733"/>
      <c r="SUS37" s="733"/>
      <c r="SUT37" s="733"/>
      <c r="SUU37" s="733"/>
      <c r="SUV37" s="733"/>
      <c r="SUW37" s="733"/>
      <c r="SUX37" s="733"/>
      <c r="SUY37" s="733"/>
      <c r="SUZ37" s="733"/>
      <c r="SVA37" s="733"/>
      <c r="SVB37" s="733"/>
      <c r="SVC37" s="733"/>
      <c r="SVD37" s="733"/>
      <c r="SVE37" s="733"/>
      <c r="SVF37" s="733"/>
      <c r="SVG37" s="733"/>
      <c r="SVH37" s="733"/>
      <c r="SVI37" s="733"/>
      <c r="SVJ37" s="733"/>
      <c r="SVK37" s="733"/>
      <c r="SVL37" s="733"/>
      <c r="SVM37" s="733"/>
      <c r="SVN37" s="733"/>
      <c r="SVO37" s="733"/>
      <c r="SVP37" s="733"/>
      <c r="SVQ37" s="733"/>
      <c r="SVR37" s="733"/>
      <c r="SVS37" s="733"/>
      <c r="SVT37" s="733"/>
      <c r="SVU37" s="733"/>
      <c r="SVV37" s="733"/>
      <c r="SVW37" s="733"/>
      <c r="SVX37" s="733"/>
      <c r="SVY37" s="733"/>
      <c r="SVZ37" s="733"/>
      <c r="SWA37" s="733"/>
      <c r="SWB37" s="733"/>
      <c r="SWC37" s="733"/>
      <c r="SWD37" s="733"/>
      <c r="SWE37" s="733"/>
      <c r="SWF37" s="733"/>
      <c r="SWG37" s="733"/>
      <c r="SWH37" s="733"/>
      <c r="SWI37" s="733"/>
      <c r="SWJ37" s="733"/>
      <c r="SWK37" s="733"/>
      <c r="SWL37" s="733"/>
      <c r="SWM37" s="733"/>
      <c r="SWN37" s="733"/>
      <c r="SWO37" s="733"/>
      <c r="SWP37" s="733"/>
      <c r="SWQ37" s="733"/>
      <c r="SWR37" s="733"/>
      <c r="SWS37" s="733"/>
      <c r="SWT37" s="733"/>
      <c r="SWU37" s="733"/>
      <c r="SWV37" s="733"/>
      <c r="SWW37" s="733"/>
      <c r="SWX37" s="733"/>
      <c r="SWY37" s="733"/>
      <c r="SWZ37" s="733"/>
      <c r="SXA37" s="733"/>
      <c r="SXB37" s="733"/>
      <c r="SXC37" s="733"/>
      <c r="SXD37" s="733"/>
      <c r="SXE37" s="733"/>
      <c r="SXF37" s="733"/>
      <c r="SXG37" s="733"/>
      <c r="SXH37" s="733"/>
      <c r="SXI37" s="733"/>
      <c r="SXJ37" s="733"/>
      <c r="SXK37" s="733"/>
      <c r="SXL37" s="733"/>
      <c r="SXM37" s="733"/>
      <c r="SXN37" s="733"/>
      <c r="SXO37" s="733"/>
      <c r="SXP37" s="733"/>
      <c r="SXQ37" s="733"/>
      <c r="SXR37" s="733"/>
      <c r="SXS37" s="733"/>
      <c r="SXT37" s="733"/>
      <c r="SXU37" s="733"/>
      <c r="SXV37" s="733"/>
      <c r="SXW37" s="733"/>
      <c r="SXX37" s="733"/>
      <c r="SXY37" s="733"/>
      <c r="SXZ37" s="733"/>
      <c r="SYA37" s="733"/>
      <c r="SYB37" s="733"/>
      <c r="SYC37" s="733"/>
      <c r="SYD37" s="733"/>
      <c r="SYE37" s="733"/>
      <c r="SYF37" s="733"/>
      <c r="SYG37" s="733"/>
      <c r="SYH37" s="733"/>
      <c r="SYI37" s="733"/>
      <c r="SYJ37" s="733"/>
      <c r="SYK37" s="733"/>
      <c r="SYL37" s="733"/>
      <c r="SYM37" s="733"/>
      <c r="SYN37" s="733"/>
      <c r="SYO37" s="733"/>
      <c r="SYP37" s="733"/>
      <c r="SYQ37" s="733"/>
      <c r="SYR37" s="733"/>
      <c r="SYS37" s="733"/>
      <c r="SYT37" s="733"/>
      <c r="SYU37" s="733"/>
      <c r="SYV37" s="733"/>
      <c r="SYW37" s="733"/>
      <c r="SYX37" s="733"/>
      <c r="SYY37" s="733"/>
      <c r="SYZ37" s="733"/>
      <c r="SZA37" s="733"/>
      <c r="SZB37" s="733"/>
      <c r="SZC37" s="733"/>
      <c r="SZD37" s="733"/>
      <c r="SZE37" s="733"/>
      <c r="SZF37" s="733"/>
      <c r="SZG37" s="733"/>
      <c r="SZH37" s="733"/>
      <c r="SZI37" s="733"/>
      <c r="SZJ37" s="733"/>
      <c r="SZK37" s="733"/>
      <c r="SZL37" s="733"/>
      <c r="SZM37" s="733"/>
      <c r="SZN37" s="733"/>
      <c r="SZO37" s="733"/>
      <c r="SZP37" s="733"/>
      <c r="SZQ37" s="733"/>
      <c r="SZR37" s="733"/>
      <c r="SZS37" s="733"/>
      <c r="SZT37" s="733"/>
      <c r="SZU37" s="733"/>
      <c r="SZV37" s="733"/>
      <c r="SZW37" s="733"/>
      <c r="SZX37" s="733"/>
      <c r="SZY37" s="733"/>
      <c r="SZZ37" s="733"/>
      <c r="TAA37" s="733"/>
      <c r="TAB37" s="733"/>
      <c r="TAC37" s="733"/>
      <c r="TAD37" s="733"/>
      <c r="TAE37" s="733"/>
      <c r="TAF37" s="733"/>
      <c r="TAG37" s="733"/>
      <c r="TAH37" s="733"/>
      <c r="TAI37" s="733"/>
      <c r="TAJ37" s="733"/>
      <c r="TAK37" s="733"/>
      <c r="TAL37" s="733"/>
      <c r="TAM37" s="733"/>
      <c r="TAN37" s="733"/>
      <c r="TAO37" s="733"/>
      <c r="TAP37" s="733"/>
      <c r="TAQ37" s="733"/>
      <c r="TAR37" s="733"/>
      <c r="TAS37" s="733"/>
      <c r="TAT37" s="733"/>
      <c r="TAU37" s="733"/>
      <c r="TAV37" s="733"/>
      <c r="TAW37" s="733"/>
      <c r="TAX37" s="733"/>
      <c r="TAY37" s="733"/>
      <c r="TAZ37" s="733"/>
      <c r="TBA37" s="733"/>
      <c r="TBB37" s="733"/>
      <c r="TBC37" s="733"/>
      <c r="TBD37" s="733"/>
      <c r="TBE37" s="733"/>
      <c r="TBF37" s="733"/>
      <c r="TBG37" s="733"/>
      <c r="TBH37" s="733"/>
      <c r="TBI37" s="733"/>
      <c r="TBJ37" s="733"/>
      <c r="TBK37" s="733"/>
      <c r="TBL37" s="733"/>
      <c r="TBM37" s="733"/>
      <c r="TBN37" s="733"/>
      <c r="TBO37" s="733"/>
      <c r="TBP37" s="733"/>
      <c r="TBQ37" s="733"/>
      <c r="TBR37" s="733"/>
      <c r="TBS37" s="733"/>
      <c r="TBT37" s="733"/>
      <c r="TBU37" s="733"/>
      <c r="TBV37" s="733"/>
      <c r="TBW37" s="733"/>
      <c r="TBX37" s="733"/>
      <c r="TBY37" s="733"/>
      <c r="TBZ37" s="733"/>
      <c r="TCA37" s="733"/>
      <c r="TCB37" s="733"/>
      <c r="TCC37" s="733"/>
      <c r="TCD37" s="733"/>
      <c r="TCE37" s="733"/>
      <c r="TCF37" s="733"/>
      <c r="TCG37" s="733"/>
      <c r="TCH37" s="733"/>
      <c r="TCI37" s="733"/>
      <c r="TCJ37" s="733"/>
      <c r="TCK37" s="733"/>
      <c r="TCL37" s="733"/>
      <c r="TCM37" s="733"/>
      <c r="TCN37" s="733"/>
      <c r="TCO37" s="733"/>
      <c r="TCP37" s="733"/>
      <c r="TCQ37" s="733"/>
      <c r="TCR37" s="733"/>
      <c r="TCS37" s="733"/>
      <c r="TCT37" s="733"/>
      <c r="TCU37" s="733"/>
      <c r="TCV37" s="733"/>
      <c r="TCW37" s="733"/>
      <c r="TCX37" s="733"/>
      <c r="TCY37" s="733"/>
      <c r="TCZ37" s="733"/>
      <c r="TDA37" s="733"/>
      <c r="TDB37" s="733"/>
      <c r="TDC37" s="733"/>
      <c r="TDD37" s="733"/>
      <c r="TDE37" s="733"/>
      <c r="TDF37" s="733"/>
      <c r="TDG37" s="733"/>
      <c r="TDH37" s="733"/>
      <c r="TDI37" s="733"/>
      <c r="TDJ37" s="733"/>
      <c r="TDK37" s="733"/>
      <c r="TDL37" s="733"/>
      <c r="TDM37" s="733"/>
      <c r="TDN37" s="733"/>
      <c r="TDO37" s="733"/>
      <c r="TDP37" s="733"/>
      <c r="TDQ37" s="733"/>
      <c r="TDR37" s="733"/>
      <c r="TDS37" s="733"/>
      <c r="TDT37" s="733"/>
      <c r="TDU37" s="733"/>
      <c r="TDV37" s="733"/>
      <c r="TDW37" s="733"/>
      <c r="TDX37" s="733"/>
      <c r="TDY37" s="733"/>
      <c r="TDZ37" s="733"/>
      <c r="TEA37" s="733"/>
      <c r="TEB37" s="733"/>
      <c r="TEC37" s="733"/>
      <c r="TED37" s="733"/>
      <c r="TEE37" s="733"/>
      <c r="TEF37" s="733"/>
      <c r="TEG37" s="733"/>
      <c r="TEH37" s="733"/>
      <c r="TEI37" s="733"/>
      <c r="TEJ37" s="733"/>
      <c r="TEK37" s="733"/>
      <c r="TEL37" s="733"/>
      <c r="TEM37" s="733"/>
      <c r="TEN37" s="733"/>
      <c r="TEO37" s="733"/>
      <c r="TEP37" s="733"/>
      <c r="TEQ37" s="733"/>
      <c r="TER37" s="733"/>
      <c r="TES37" s="733"/>
      <c r="TET37" s="733"/>
      <c r="TEU37" s="733"/>
      <c r="TEV37" s="733"/>
      <c r="TEW37" s="733"/>
      <c r="TEX37" s="733"/>
      <c r="TEY37" s="733"/>
      <c r="TEZ37" s="733"/>
      <c r="TFA37" s="733"/>
      <c r="TFB37" s="733"/>
      <c r="TFC37" s="733"/>
      <c r="TFD37" s="733"/>
      <c r="TFE37" s="733"/>
      <c r="TFF37" s="733"/>
      <c r="TFG37" s="733"/>
      <c r="TFH37" s="733"/>
      <c r="TFI37" s="733"/>
      <c r="TFJ37" s="733"/>
      <c r="TFK37" s="733"/>
      <c r="TFL37" s="733"/>
      <c r="TFM37" s="733"/>
      <c r="TFN37" s="733"/>
      <c r="TFO37" s="733"/>
      <c r="TFP37" s="733"/>
      <c r="TFQ37" s="733"/>
      <c r="TFR37" s="733"/>
      <c r="TFS37" s="733"/>
      <c r="TFT37" s="733"/>
      <c r="TFU37" s="733"/>
      <c r="TFV37" s="733"/>
      <c r="TFW37" s="733"/>
      <c r="TFX37" s="733"/>
      <c r="TFY37" s="733"/>
      <c r="TFZ37" s="733"/>
      <c r="TGA37" s="733"/>
      <c r="TGB37" s="733"/>
      <c r="TGC37" s="733"/>
      <c r="TGD37" s="733"/>
      <c r="TGE37" s="733"/>
      <c r="TGF37" s="733"/>
      <c r="TGG37" s="733"/>
      <c r="TGH37" s="733"/>
      <c r="TGI37" s="733"/>
      <c r="TGJ37" s="733"/>
      <c r="TGK37" s="733"/>
      <c r="TGL37" s="733"/>
      <c r="TGM37" s="733"/>
      <c r="TGN37" s="733"/>
      <c r="TGO37" s="733"/>
      <c r="TGP37" s="733"/>
      <c r="TGQ37" s="733"/>
      <c r="TGR37" s="733"/>
      <c r="TGS37" s="733"/>
      <c r="TGT37" s="733"/>
      <c r="TGU37" s="733"/>
      <c r="TGV37" s="733"/>
      <c r="TGW37" s="733"/>
      <c r="TGX37" s="733"/>
      <c r="TGY37" s="733"/>
      <c r="TGZ37" s="733"/>
      <c r="THA37" s="733"/>
      <c r="THB37" s="733"/>
      <c r="THC37" s="733"/>
      <c r="THD37" s="733"/>
      <c r="THE37" s="733"/>
      <c r="THF37" s="733"/>
      <c r="THG37" s="733"/>
      <c r="THH37" s="733"/>
      <c r="THI37" s="733"/>
      <c r="THJ37" s="733"/>
      <c r="THK37" s="733"/>
      <c r="THL37" s="733"/>
      <c r="THM37" s="733"/>
      <c r="THN37" s="733"/>
      <c r="THO37" s="733"/>
      <c r="THP37" s="733"/>
      <c r="THQ37" s="733"/>
      <c r="THR37" s="733"/>
      <c r="THS37" s="733"/>
      <c r="THT37" s="733"/>
      <c r="THU37" s="733"/>
      <c r="THV37" s="733"/>
      <c r="THW37" s="733"/>
      <c r="THX37" s="733"/>
      <c r="THY37" s="733"/>
      <c r="THZ37" s="733"/>
      <c r="TIA37" s="733"/>
      <c r="TIB37" s="733"/>
      <c r="TIC37" s="733"/>
      <c r="TID37" s="733"/>
      <c r="TIE37" s="733"/>
      <c r="TIF37" s="733"/>
      <c r="TIG37" s="733"/>
      <c r="TIH37" s="733"/>
      <c r="TII37" s="733"/>
      <c r="TIJ37" s="733"/>
      <c r="TIK37" s="733"/>
      <c r="TIL37" s="733"/>
      <c r="TIM37" s="733"/>
      <c r="TIN37" s="733"/>
      <c r="TIO37" s="733"/>
      <c r="TIP37" s="733"/>
      <c r="TIQ37" s="733"/>
      <c r="TIR37" s="733"/>
      <c r="TIS37" s="733"/>
      <c r="TIT37" s="733"/>
      <c r="TIU37" s="733"/>
      <c r="TIV37" s="733"/>
      <c r="TIW37" s="733"/>
      <c r="TIX37" s="733"/>
      <c r="TIY37" s="733"/>
      <c r="TIZ37" s="733"/>
      <c r="TJA37" s="733"/>
      <c r="TJB37" s="733"/>
      <c r="TJC37" s="733"/>
      <c r="TJD37" s="733"/>
      <c r="TJE37" s="733"/>
      <c r="TJF37" s="733"/>
      <c r="TJG37" s="733"/>
      <c r="TJH37" s="733"/>
      <c r="TJI37" s="733"/>
      <c r="TJJ37" s="733"/>
      <c r="TJK37" s="733"/>
      <c r="TJL37" s="733"/>
      <c r="TJM37" s="733"/>
      <c r="TJN37" s="733"/>
      <c r="TJO37" s="733"/>
      <c r="TJP37" s="733"/>
      <c r="TJQ37" s="733"/>
      <c r="TJR37" s="733"/>
      <c r="TJS37" s="733"/>
      <c r="TJT37" s="733"/>
      <c r="TJU37" s="733"/>
      <c r="TJV37" s="733"/>
      <c r="TJW37" s="733"/>
      <c r="TJX37" s="733"/>
      <c r="TJY37" s="733"/>
      <c r="TJZ37" s="733"/>
      <c r="TKA37" s="733"/>
      <c r="TKB37" s="733"/>
      <c r="TKC37" s="733"/>
      <c r="TKD37" s="733"/>
      <c r="TKE37" s="733"/>
      <c r="TKF37" s="733"/>
      <c r="TKG37" s="733"/>
      <c r="TKH37" s="733"/>
      <c r="TKI37" s="733"/>
      <c r="TKJ37" s="733"/>
      <c r="TKK37" s="733"/>
      <c r="TKL37" s="733"/>
      <c r="TKM37" s="733"/>
      <c r="TKN37" s="733"/>
      <c r="TKO37" s="733"/>
      <c r="TKP37" s="733"/>
      <c r="TKQ37" s="733"/>
      <c r="TKR37" s="733"/>
      <c r="TKS37" s="733"/>
      <c r="TKT37" s="733"/>
      <c r="TKU37" s="733"/>
      <c r="TKV37" s="733"/>
      <c r="TKW37" s="733"/>
      <c r="TKX37" s="733"/>
      <c r="TKY37" s="733"/>
      <c r="TKZ37" s="733"/>
      <c r="TLA37" s="733"/>
      <c r="TLB37" s="733"/>
      <c r="TLC37" s="733"/>
      <c r="TLD37" s="733"/>
      <c r="TLE37" s="733"/>
      <c r="TLF37" s="733"/>
      <c r="TLG37" s="733"/>
      <c r="TLH37" s="733"/>
      <c r="TLI37" s="733"/>
      <c r="TLJ37" s="733"/>
      <c r="TLK37" s="733"/>
      <c r="TLL37" s="733"/>
      <c r="TLM37" s="733"/>
      <c r="TLN37" s="733"/>
      <c r="TLO37" s="733"/>
      <c r="TLP37" s="733"/>
      <c r="TLQ37" s="733"/>
      <c r="TLR37" s="733"/>
      <c r="TLS37" s="733"/>
      <c r="TLT37" s="733"/>
      <c r="TLU37" s="733"/>
      <c r="TLV37" s="733"/>
      <c r="TLW37" s="733"/>
      <c r="TLX37" s="733"/>
      <c r="TLY37" s="733"/>
      <c r="TLZ37" s="733"/>
      <c r="TMA37" s="733"/>
      <c r="TMB37" s="733"/>
      <c r="TMC37" s="733"/>
      <c r="TMD37" s="733"/>
      <c r="TME37" s="733"/>
      <c r="TMF37" s="733"/>
      <c r="TMG37" s="733"/>
      <c r="TMH37" s="733"/>
      <c r="TMI37" s="733"/>
      <c r="TMJ37" s="733"/>
      <c r="TMK37" s="733"/>
      <c r="TML37" s="733"/>
      <c r="TMM37" s="733"/>
      <c r="TMN37" s="733"/>
      <c r="TMO37" s="733"/>
      <c r="TMP37" s="733"/>
      <c r="TMQ37" s="733"/>
      <c r="TMR37" s="733"/>
      <c r="TMS37" s="733"/>
      <c r="TMT37" s="733"/>
      <c r="TMU37" s="733"/>
      <c r="TMV37" s="733"/>
      <c r="TMW37" s="733"/>
      <c r="TMX37" s="733"/>
      <c r="TMY37" s="733"/>
      <c r="TMZ37" s="733"/>
      <c r="TNA37" s="733"/>
      <c r="TNB37" s="733"/>
      <c r="TNC37" s="733"/>
      <c r="TND37" s="733"/>
      <c r="TNE37" s="733"/>
      <c r="TNF37" s="733"/>
      <c r="TNG37" s="733"/>
      <c r="TNH37" s="733"/>
      <c r="TNI37" s="733"/>
      <c r="TNJ37" s="733"/>
      <c r="TNK37" s="733"/>
      <c r="TNL37" s="733"/>
      <c r="TNM37" s="733"/>
      <c r="TNN37" s="733"/>
      <c r="TNO37" s="733"/>
      <c r="TNP37" s="733"/>
      <c r="TNQ37" s="733"/>
      <c r="TNR37" s="733"/>
      <c r="TNS37" s="733"/>
      <c r="TNT37" s="733"/>
      <c r="TNU37" s="733"/>
      <c r="TNV37" s="733"/>
      <c r="TNW37" s="733"/>
      <c r="TNX37" s="733"/>
      <c r="TNY37" s="733"/>
      <c r="TNZ37" s="733"/>
      <c r="TOA37" s="733"/>
      <c r="TOB37" s="733"/>
      <c r="TOC37" s="733"/>
      <c r="TOD37" s="733"/>
      <c r="TOE37" s="733"/>
      <c r="TOF37" s="733"/>
      <c r="TOG37" s="733"/>
      <c r="TOH37" s="733"/>
      <c r="TOI37" s="733"/>
      <c r="TOJ37" s="733"/>
      <c r="TOK37" s="733"/>
      <c r="TOL37" s="733"/>
      <c r="TOM37" s="733"/>
      <c r="TON37" s="733"/>
      <c r="TOO37" s="733"/>
      <c r="TOP37" s="733"/>
      <c r="TOQ37" s="733"/>
      <c r="TOR37" s="733"/>
      <c r="TOS37" s="733"/>
      <c r="TOT37" s="733"/>
      <c r="TOU37" s="733"/>
      <c r="TOV37" s="733"/>
      <c r="TOW37" s="733"/>
      <c r="TOX37" s="733"/>
      <c r="TOY37" s="733"/>
      <c r="TOZ37" s="733"/>
      <c r="TPA37" s="733"/>
      <c r="TPB37" s="733"/>
      <c r="TPC37" s="733"/>
      <c r="TPD37" s="733"/>
      <c r="TPE37" s="733"/>
      <c r="TPF37" s="733"/>
      <c r="TPG37" s="733"/>
      <c r="TPH37" s="733"/>
      <c r="TPI37" s="733"/>
      <c r="TPJ37" s="733"/>
      <c r="TPK37" s="733"/>
      <c r="TPL37" s="733"/>
      <c r="TPM37" s="733"/>
      <c r="TPN37" s="733"/>
      <c r="TPO37" s="733"/>
      <c r="TPP37" s="733"/>
      <c r="TPQ37" s="733"/>
      <c r="TPR37" s="733"/>
      <c r="TPS37" s="733"/>
      <c r="TPT37" s="733"/>
      <c r="TPU37" s="733"/>
      <c r="TPV37" s="733"/>
      <c r="TPW37" s="733"/>
      <c r="TPX37" s="733"/>
      <c r="TPY37" s="733"/>
      <c r="TPZ37" s="733"/>
      <c r="TQA37" s="733"/>
      <c r="TQB37" s="733"/>
      <c r="TQC37" s="733"/>
      <c r="TQD37" s="733"/>
      <c r="TQE37" s="733"/>
      <c r="TQF37" s="733"/>
      <c r="TQG37" s="733"/>
      <c r="TQH37" s="733"/>
      <c r="TQI37" s="733"/>
      <c r="TQJ37" s="733"/>
      <c r="TQK37" s="733"/>
      <c r="TQL37" s="733"/>
      <c r="TQM37" s="733"/>
      <c r="TQN37" s="733"/>
      <c r="TQO37" s="733"/>
      <c r="TQP37" s="733"/>
      <c r="TQQ37" s="733"/>
      <c r="TQR37" s="733"/>
      <c r="TQS37" s="733"/>
      <c r="TQT37" s="733"/>
      <c r="TQU37" s="733"/>
      <c r="TQV37" s="733"/>
      <c r="TQW37" s="733"/>
      <c r="TQX37" s="733"/>
      <c r="TQY37" s="733"/>
      <c r="TQZ37" s="733"/>
      <c r="TRA37" s="733"/>
      <c r="TRB37" s="733"/>
      <c r="TRC37" s="733"/>
      <c r="TRD37" s="733"/>
      <c r="TRE37" s="733"/>
      <c r="TRF37" s="733"/>
      <c r="TRG37" s="733"/>
      <c r="TRH37" s="733"/>
      <c r="TRI37" s="733"/>
      <c r="TRJ37" s="733"/>
      <c r="TRK37" s="733"/>
      <c r="TRL37" s="733"/>
      <c r="TRM37" s="733"/>
      <c r="TRN37" s="733"/>
      <c r="TRO37" s="733"/>
      <c r="TRP37" s="733"/>
      <c r="TRQ37" s="733"/>
      <c r="TRR37" s="733"/>
      <c r="TRS37" s="733"/>
      <c r="TRT37" s="733"/>
      <c r="TRU37" s="733"/>
      <c r="TRV37" s="733"/>
      <c r="TRW37" s="733"/>
      <c r="TRX37" s="733"/>
      <c r="TRY37" s="733"/>
      <c r="TRZ37" s="733"/>
      <c r="TSA37" s="733"/>
      <c r="TSB37" s="733"/>
      <c r="TSC37" s="733"/>
      <c r="TSD37" s="733"/>
      <c r="TSE37" s="733"/>
      <c r="TSF37" s="733"/>
      <c r="TSG37" s="733"/>
      <c r="TSH37" s="733"/>
      <c r="TSI37" s="733"/>
      <c r="TSJ37" s="733"/>
      <c r="TSK37" s="733"/>
      <c r="TSL37" s="733"/>
      <c r="TSM37" s="733"/>
      <c r="TSN37" s="733"/>
      <c r="TSO37" s="733"/>
      <c r="TSP37" s="733"/>
      <c r="TSQ37" s="733"/>
      <c r="TSR37" s="733"/>
      <c r="TSS37" s="733"/>
      <c r="TST37" s="733"/>
      <c r="TSU37" s="733"/>
      <c r="TSV37" s="733"/>
      <c r="TSW37" s="733"/>
      <c r="TSX37" s="733"/>
      <c r="TSY37" s="733"/>
      <c r="TSZ37" s="733"/>
      <c r="TTA37" s="733"/>
      <c r="TTB37" s="733"/>
      <c r="TTC37" s="733"/>
      <c r="TTD37" s="733"/>
      <c r="TTE37" s="733"/>
      <c r="TTF37" s="733"/>
      <c r="TTG37" s="733"/>
      <c r="TTH37" s="733"/>
      <c r="TTI37" s="733"/>
      <c r="TTJ37" s="733"/>
      <c r="TTK37" s="733"/>
      <c r="TTL37" s="733"/>
      <c r="TTM37" s="733"/>
      <c r="TTN37" s="733"/>
      <c r="TTO37" s="733"/>
      <c r="TTP37" s="733"/>
      <c r="TTQ37" s="733"/>
      <c r="TTR37" s="733"/>
      <c r="TTS37" s="733"/>
      <c r="TTT37" s="733"/>
      <c r="TTU37" s="733"/>
      <c r="TTV37" s="733"/>
      <c r="TTW37" s="733"/>
      <c r="TTX37" s="733"/>
      <c r="TTY37" s="733"/>
      <c r="TTZ37" s="733"/>
      <c r="TUA37" s="733"/>
      <c r="TUB37" s="733"/>
      <c r="TUC37" s="733"/>
      <c r="TUD37" s="733"/>
      <c r="TUE37" s="733"/>
      <c r="TUF37" s="733"/>
      <c r="TUG37" s="733"/>
      <c r="TUH37" s="733"/>
      <c r="TUI37" s="733"/>
      <c r="TUJ37" s="733"/>
      <c r="TUK37" s="733"/>
      <c r="TUL37" s="733"/>
      <c r="TUM37" s="733"/>
      <c r="TUN37" s="733"/>
      <c r="TUO37" s="733"/>
      <c r="TUP37" s="733"/>
      <c r="TUQ37" s="733"/>
      <c r="TUR37" s="733"/>
      <c r="TUS37" s="733"/>
      <c r="TUT37" s="733"/>
      <c r="TUU37" s="733"/>
      <c r="TUV37" s="733"/>
      <c r="TUW37" s="733"/>
      <c r="TUX37" s="733"/>
      <c r="TUY37" s="733"/>
      <c r="TUZ37" s="733"/>
      <c r="TVA37" s="733"/>
      <c r="TVB37" s="733"/>
      <c r="TVC37" s="733"/>
      <c r="TVD37" s="733"/>
      <c r="TVE37" s="733"/>
      <c r="TVF37" s="733"/>
      <c r="TVG37" s="733"/>
      <c r="TVH37" s="733"/>
      <c r="TVI37" s="733"/>
      <c r="TVJ37" s="733"/>
      <c r="TVK37" s="733"/>
      <c r="TVL37" s="733"/>
      <c r="TVM37" s="733"/>
      <c r="TVN37" s="733"/>
      <c r="TVO37" s="733"/>
      <c r="TVP37" s="733"/>
      <c r="TVQ37" s="733"/>
      <c r="TVR37" s="733"/>
      <c r="TVS37" s="733"/>
      <c r="TVT37" s="733"/>
      <c r="TVU37" s="733"/>
      <c r="TVV37" s="733"/>
      <c r="TVW37" s="733"/>
      <c r="TVX37" s="733"/>
      <c r="TVY37" s="733"/>
      <c r="TVZ37" s="733"/>
      <c r="TWA37" s="733"/>
      <c r="TWB37" s="733"/>
      <c r="TWC37" s="733"/>
      <c r="TWD37" s="733"/>
      <c r="TWE37" s="733"/>
      <c r="TWF37" s="733"/>
      <c r="TWG37" s="733"/>
      <c r="TWH37" s="733"/>
      <c r="TWI37" s="733"/>
      <c r="TWJ37" s="733"/>
      <c r="TWK37" s="733"/>
      <c r="TWL37" s="733"/>
      <c r="TWM37" s="733"/>
      <c r="TWN37" s="733"/>
      <c r="TWO37" s="733"/>
      <c r="TWP37" s="733"/>
      <c r="TWQ37" s="733"/>
      <c r="TWR37" s="733"/>
      <c r="TWS37" s="733"/>
      <c r="TWT37" s="733"/>
      <c r="TWU37" s="733"/>
      <c r="TWV37" s="733"/>
      <c r="TWW37" s="733"/>
      <c r="TWX37" s="733"/>
      <c r="TWY37" s="733"/>
      <c r="TWZ37" s="733"/>
      <c r="TXA37" s="733"/>
      <c r="TXB37" s="733"/>
      <c r="TXC37" s="733"/>
      <c r="TXD37" s="733"/>
      <c r="TXE37" s="733"/>
      <c r="TXF37" s="733"/>
      <c r="TXG37" s="733"/>
      <c r="TXH37" s="733"/>
      <c r="TXI37" s="733"/>
      <c r="TXJ37" s="733"/>
      <c r="TXK37" s="733"/>
      <c r="TXL37" s="733"/>
      <c r="TXM37" s="733"/>
      <c r="TXN37" s="733"/>
      <c r="TXO37" s="733"/>
      <c r="TXP37" s="733"/>
      <c r="TXQ37" s="733"/>
      <c r="TXR37" s="733"/>
      <c r="TXS37" s="733"/>
      <c r="TXT37" s="733"/>
      <c r="TXU37" s="733"/>
      <c r="TXV37" s="733"/>
      <c r="TXW37" s="733"/>
      <c r="TXX37" s="733"/>
      <c r="TXY37" s="733"/>
      <c r="TXZ37" s="733"/>
      <c r="TYA37" s="733"/>
      <c r="TYB37" s="733"/>
      <c r="TYC37" s="733"/>
      <c r="TYD37" s="733"/>
      <c r="TYE37" s="733"/>
      <c r="TYF37" s="733"/>
      <c r="TYG37" s="733"/>
      <c r="TYH37" s="733"/>
      <c r="TYI37" s="733"/>
      <c r="TYJ37" s="733"/>
      <c r="TYK37" s="733"/>
      <c r="TYL37" s="733"/>
      <c r="TYM37" s="733"/>
      <c r="TYN37" s="733"/>
      <c r="TYO37" s="733"/>
      <c r="TYP37" s="733"/>
      <c r="TYQ37" s="733"/>
      <c r="TYR37" s="733"/>
      <c r="TYS37" s="733"/>
      <c r="TYT37" s="733"/>
      <c r="TYU37" s="733"/>
      <c r="TYV37" s="733"/>
      <c r="TYW37" s="733"/>
      <c r="TYX37" s="733"/>
      <c r="TYY37" s="733"/>
      <c r="TYZ37" s="733"/>
      <c r="TZA37" s="733"/>
      <c r="TZB37" s="733"/>
      <c r="TZC37" s="733"/>
      <c r="TZD37" s="733"/>
      <c r="TZE37" s="733"/>
      <c r="TZF37" s="733"/>
      <c r="TZG37" s="733"/>
      <c r="TZH37" s="733"/>
      <c r="TZI37" s="733"/>
      <c r="TZJ37" s="733"/>
      <c r="TZK37" s="733"/>
      <c r="TZL37" s="733"/>
      <c r="TZM37" s="733"/>
      <c r="TZN37" s="733"/>
      <c r="TZO37" s="733"/>
      <c r="TZP37" s="733"/>
      <c r="TZQ37" s="733"/>
      <c r="TZR37" s="733"/>
      <c r="TZS37" s="733"/>
      <c r="TZT37" s="733"/>
      <c r="TZU37" s="733"/>
      <c r="TZV37" s="733"/>
      <c r="TZW37" s="733"/>
      <c r="TZX37" s="733"/>
      <c r="TZY37" s="733"/>
      <c r="TZZ37" s="733"/>
      <c r="UAA37" s="733"/>
      <c r="UAB37" s="733"/>
      <c r="UAC37" s="733"/>
      <c r="UAD37" s="733"/>
      <c r="UAE37" s="733"/>
      <c r="UAF37" s="733"/>
      <c r="UAG37" s="733"/>
      <c r="UAH37" s="733"/>
      <c r="UAI37" s="733"/>
      <c r="UAJ37" s="733"/>
      <c r="UAK37" s="733"/>
      <c r="UAL37" s="733"/>
      <c r="UAM37" s="733"/>
      <c r="UAN37" s="733"/>
      <c r="UAO37" s="733"/>
      <c r="UAP37" s="733"/>
      <c r="UAQ37" s="733"/>
      <c r="UAR37" s="733"/>
      <c r="UAS37" s="733"/>
      <c r="UAT37" s="733"/>
      <c r="UAU37" s="733"/>
      <c r="UAV37" s="733"/>
      <c r="UAW37" s="733"/>
      <c r="UAX37" s="733"/>
      <c r="UAY37" s="733"/>
      <c r="UAZ37" s="733"/>
      <c r="UBA37" s="733"/>
      <c r="UBB37" s="733"/>
      <c r="UBC37" s="733"/>
      <c r="UBD37" s="733"/>
      <c r="UBE37" s="733"/>
      <c r="UBF37" s="733"/>
      <c r="UBG37" s="733"/>
      <c r="UBH37" s="733"/>
      <c r="UBI37" s="733"/>
      <c r="UBJ37" s="733"/>
      <c r="UBK37" s="733"/>
      <c r="UBL37" s="733"/>
      <c r="UBM37" s="733"/>
      <c r="UBN37" s="733"/>
      <c r="UBO37" s="733"/>
      <c r="UBP37" s="733"/>
      <c r="UBQ37" s="733"/>
      <c r="UBR37" s="733"/>
      <c r="UBS37" s="733"/>
      <c r="UBT37" s="733"/>
      <c r="UBU37" s="733"/>
      <c r="UBV37" s="733"/>
      <c r="UBW37" s="733"/>
      <c r="UBX37" s="733"/>
      <c r="UBY37" s="733"/>
      <c r="UBZ37" s="733"/>
      <c r="UCA37" s="733"/>
      <c r="UCB37" s="733"/>
      <c r="UCC37" s="733"/>
      <c r="UCD37" s="733"/>
      <c r="UCE37" s="733"/>
      <c r="UCF37" s="733"/>
      <c r="UCG37" s="733"/>
      <c r="UCH37" s="733"/>
      <c r="UCI37" s="733"/>
      <c r="UCJ37" s="733"/>
      <c r="UCK37" s="733"/>
      <c r="UCL37" s="733"/>
      <c r="UCM37" s="733"/>
      <c r="UCN37" s="733"/>
      <c r="UCO37" s="733"/>
      <c r="UCP37" s="733"/>
      <c r="UCQ37" s="733"/>
      <c r="UCR37" s="733"/>
      <c r="UCS37" s="733"/>
      <c r="UCT37" s="733"/>
      <c r="UCU37" s="733"/>
      <c r="UCV37" s="733"/>
      <c r="UCW37" s="733"/>
      <c r="UCX37" s="733"/>
      <c r="UCY37" s="733"/>
      <c r="UCZ37" s="733"/>
      <c r="UDA37" s="733"/>
      <c r="UDB37" s="733"/>
      <c r="UDC37" s="733"/>
      <c r="UDD37" s="733"/>
      <c r="UDE37" s="733"/>
      <c r="UDF37" s="733"/>
      <c r="UDG37" s="733"/>
      <c r="UDH37" s="733"/>
      <c r="UDI37" s="733"/>
      <c r="UDJ37" s="733"/>
      <c r="UDK37" s="733"/>
      <c r="UDL37" s="733"/>
      <c r="UDM37" s="733"/>
      <c r="UDN37" s="733"/>
      <c r="UDO37" s="733"/>
      <c r="UDP37" s="733"/>
      <c r="UDQ37" s="733"/>
      <c r="UDR37" s="733"/>
      <c r="UDS37" s="733"/>
      <c r="UDT37" s="733"/>
      <c r="UDU37" s="733"/>
      <c r="UDV37" s="733"/>
      <c r="UDW37" s="733"/>
      <c r="UDX37" s="733"/>
      <c r="UDY37" s="733"/>
      <c r="UDZ37" s="733"/>
      <c r="UEA37" s="733"/>
      <c r="UEB37" s="733"/>
      <c r="UEC37" s="733"/>
      <c r="UED37" s="733"/>
      <c r="UEE37" s="733"/>
      <c r="UEF37" s="733"/>
      <c r="UEG37" s="733"/>
      <c r="UEH37" s="733"/>
      <c r="UEI37" s="733"/>
      <c r="UEJ37" s="733"/>
      <c r="UEK37" s="733"/>
      <c r="UEL37" s="733"/>
      <c r="UEM37" s="733"/>
      <c r="UEN37" s="733"/>
      <c r="UEO37" s="733"/>
      <c r="UEP37" s="733"/>
      <c r="UEQ37" s="733"/>
      <c r="UER37" s="733"/>
      <c r="UES37" s="733"/>
      <c r="UET37" s="733"/>
      <c r="UEU37" s="733"/>
      <c r="UEV37" s="733"/>
      <c r="UEW37" s="733"/>
      <c r="UEX37" s="733"/>
      <c r="UEY37" s="733"/>
      <c r="UEZ37" s="733"/>
      <c r="UFA37" s="733"/>
      <c r="UFB37" s="733"/>
      <c r="UFC37" s="733"/>
      <c r="UFD37" s="733"/>
      <c r="UFE37" s="733"/>
      <c r="UFF37" s="733"/>
      <c r="UFG37" s="733"/>
      <c r="UFH37" s="733"/>
      <c r="UFI37" s="733"/>
      <c r="UFJ37" s="733"/>
      <c r="UFK37" s="733"/>
      <c r="UFL37" s="733"/>
      <c r="UFM37" s="733"/>
      <c r="UFN37" s="733"/>
      <c r="UFO37" s="733"/>
      <c r="UFP37" s="733"/>
      <c r="UFQ37" s="733"/>
      <c r="UFR37" s="733"/>
      <c r="UFS37" s="733"/>
      <c r="UFT37" s="733"/>
      <c r="UFU37" s="733"/>
      <c r="UFV37" s="733"/>
      <c r="UFW37" s="733"/>
      <c r="UFX37" s="733"/>
      <c r="UFY37" s="733"/>
      <c r="UFZ37" s="733"/>
      <c r="UGA37" s="733"/>
      <c r="UGB37" s="733"/>
      <c r="UGC37" s="733"/>
      <c r="UGD37" s="733"/>
      <c r="UGE37" s="733"/>
      <c r="UGF37" s="733"/>
      <c r="UGG37" s="733"/>
      <c r="UGH37" s="733"/>
      <c r="UGI37" s="733"/>
      <c r="UGJ37" s="733"/>
      <c r="UGK37" s="733"/>
      <c r="UGL37" s="733"/>
      <c r="UGM37" s="733"/>
      <c r="UGN37" s="733"/>
      <c r="UGO37" s="733"/>
      <c r="UGP37" s="733"/>
      <c r="UGQ37" s="733"/>
      <c r="UGR37" s="733"/>
      <c r="UGS37" s="733"/>
      <c r="UGT37" s="733"/>
      <c r="UGU37" s="733"/>
      <c r="UGV37" s="733"/>
      <c r="UGW37" s="733"/>
      <c r="UGX37" s="733"/>
      <c r="UGY37" s="733"/>
      <c r="UGZ37" s="733"/>
      <c r="UHA37" s="733"/>
      <c r="UHB37" s="733"/>
      <c r="UHC37" s="733"/>
      <c r="UHD37" s="733"/>
      <c r="UHE37" s="733"/>
      <c r="UHF37" s="733"/>
      <c r="UHG37" s="733"/>
      <c r="UHH37" s="733"/>
      <c r="UHI37" s="733"/>
      <c r="UHJ37" s="733"/>
      <c r="UHK37" s="733"/>
      <c r="UHL37" s="733"/>
      <c r="UHM37" s="733"/>
      <c r="UHN37" s="733"/>
      <c r="UHO37" s="733"/>
      <c r="UHP37" s="733"/>
      <c r="UHQ37" s="733"/>
      <c r="UHR37" s="733"/>
      <c r="UHS37" s="733"/>
      <c r="UHT37" s="733"/>
      <c r="UHU37" s="733"/>
      <c r="UHV37" s="733"/>
      <c r="UHW37" s="733"/>
      <c r="UHX37" s="733"/>
      <c r="UHY37" s="733"/>
      <c r="UHZ37" s="733"/>
      <c r="UIA37" s="733"/>
      <c r="UIB37" s="733"/>
      <c r="UIC37" s="733"/>
      <c r="UID37" s="733"/>
      <c r="UIE37" s="733"/>
      <c r="UIF37" s="733"/>
      <c r="UIG37" s="733"/>
      <c r="UIH37" s="733"/>
      <c r="UII37" s="733"/>
      <c r="UIJ37" s="733"/>
      <c r="UIK37" s="733"/>
      <c r="UIL37" s="733"/>
      <c r="UIM37" s="733"/>
      <c r="UIN37" s="733"/>
      <c r="UIO37" s="733"/>
      <c r="UIP37" s="733"/>
      <c r="UIQ37" s="733"/>
      <c r="UIR37" s="733"/>
      <c r="UIS37" s="733"/>
      <c r="UIT37" s="733"/>
      <c r="UIU37" s="733"/>
      <c r="UIV37" s="733"/>
      <c r="UIW37" s="733"/>
      <c r="UIX37" s="733"/>
      <c r="UIY37" s="733"/>
      <c r="UIZ37" s="733"/>
      <c r="UJA37" s="733"/>
      <c r="UJB37" s="733"/>
      <c r="UJC37" s="733"/>
      <c r="UJD37" s="733"/>
      <c r="UJE37" s="733"/>
      <c r="UJF37" s="733"/>
      <c r="UJG37" s="733"/>
      <c r="UJH37" s="733"/>
      <c r="UJI37" s="733"/>
      <c r="UJJ37" s="733"/>
      <c r="UJK37" s="733"/>
      <c r="UJL37" s="733"/>
      <c r="UJM37" s="733"/>
      <c r="UJN37" s="733"/>
      <c r="UJO37" s="733"/>
      <c r="UJP37" s="733"/>
      <c r="UJQ37" s="733"/>
      <c r="UJR37" s="733"/>
      <c r="UJS37" s="733"/>
      <c r="UJT37" s="733"/>
      <c r="UJU37" s="733"/>
      <c r="UJV37" s="733"/>
      <c r="UJW37" s="733"/>
      <c r="UJX37" s="733"/>
      <c r="UJY37" s="733"/>
      <c r="UJZ37" s="733"/>
      <c r="UKA37" s="733"/>
      <c r="UKB37" s="733"/>
      <c r="UKC37" s="733"/>
      <c r="UKD37" s="733"/>
      <c r="UKE37" s="733"/>
      <c r="UKF37" s="733"/>
      <c r="UKG37" s="733"/>
      <c r="UKH37" s="733"/>
      <c r="UKI37" s="733"/>
      <c r="UKJ37" s="733"/>
      <c r="UKK37" s="733"/>
      <c r="UKL37" s="733"/>
      <c r="UKM37" s="733"/>
      <c r="UKN37" s="733"/>
      <c r="UKO37" s="733"/>
      <c r="UKP37" s="733"/>
      <c r="UKQ37" s="733"/>
      <c r="UKR37" s="733"/>
      <c r="UKS37" s="733"/>
      <c r="UKT37" s="733"/>
      <c r="UKU37" s="733"/>
      <c r="UKV37" s="733"/>
      <c r="UKW37" s="733"/>
      <c r="UKX37" s="733"/>
      <c r="UKY37" s="733"/>
      <c r="UKZ37" s="733"/>
      <c r="ULA37" s="733"/>
      <c r="ULB37" s="733"/>
      <c r="ULC37" s="733"/>
      <c r="ULD37" s="733"/>
      <c r="ULE37" s="733"/>
      <c r="ULF37" s="733"/>
      <c r="ULG37" s="733"/>
      <c r="ULH37" s="733"/>
      <c r="ULI37" s="733"/>
      <c r="ULJ37" s="733"/>
      <c r="ULK37" s="733"/>
      <c r="ULL37" s="733"/>
      <c r="ULM37" s="733"/>
      <c r="ULN37" s="733"/>
      <c r="ULO37" s="733"/>
      <c r="ULP37" s="733"/>
      <c r="ULQ37" s="733"/>
      <c r="ULR37" s="733"/>
      <c r="ULS37" s="733"/>
      <c r="ULT37" s="733"/>
      <c r="ULU37" s="733"/>
      <c r="ULV37" s="733"/>
      <c r="ULW37" s="733"/>
      <c r="ULX37" s="733"/>
      <c r="ULY37" s="733"/>
      <c r="ULZ37" s="733"/>
      <c r="UMA37" s="733"/>
      <c r="UMB37" s="733"/>
      <c r="UMC37" s="733"/>
      <c r="UMD37" s="733"/>
      <c r="UME37" s="733"/>
      <c r="UMF37" s="733"/>
      <c r="UMG37" s="733"/>
      <c r="UMH37" s="733"/>
      <c r="UMI37" s="733"/>
      <c r="UMJ37" s="733"/>
      <c r="UMK37" s="733"/>
      <c r="UML37" s="733"/>
      <c r="UMM37" s="733"/>
      <c r="UMN37" s="733"/>
      <c r="UMO37" s="733"/>
      <c r="UMP37" s="733"/>
      <c r="UMQ37" s="733"/>
      <c r="UMR37" s="733"/>
      <c r="UMS37" s="733"/>
      <c r="UMT37" s="733"/>
      <c r="UMU37" s="733"/>
      <c r="UMV37" s="733"/>
      <c r="UMW37" s="733"/>
      <c r="UMX37" s="733"/>
      <c r="UMY37" s="733"/>
      <c r="UMZ37" s="733"/>
      <c r="UNA37" s="733"/>
      <c r="UNB37" s="733"/>
      <c r="UNC37" s="733"/>
      <c r="UND37" s="733"/>
      <c r="UNE37" s="733"/>
      <c r="UNF37" s="733"/>
      <c r="UNG37" s="733"/>
      <c r="UNH37" s="733"/>
      <c r="UNI37" s="733"/>
      <c r="UNJ37" s="733"/>
      <c r="UNK37" s="733"/>
      <c r="UNL37" s="733"/>
      <c r="UNM37" s="733"/>
      <c r="UNN37" s="733"/>
      <c r="UNO37" s="733"/>
      <c r="UNP37" s="733"/>
      <c r="UNQ37" s="733"/>
      <c r="UNR37" s="733"/>
      <c r="UNS37" s="733"/>
      <c r="UNT37" s="733"/>
      <c r="UNU37" s="733"/>
      <c r="UNV37" s="733"/>
      <c r="UNW37" s="733"/>
      <c r="UNX37" s="733"/>
      <c r="UNY37" s="733"/>
      <c r="UNZ37" s="733"/>
      <c r="UOA37" s="733"/>
      <c r="UOB37" s="733"/>
      <c r="UOC37" s="733"/>
      <c r="UOD37" s="733"/>
      <c r="UOE37" s="733"/>
      <c r="UOF37" s="733"/>
      <c r="UOG37" s="733"/>
      <c r="UOH37" s="733"/>
      <c r="UOI37" s="733"/>
      <c r="UOJ37" s="733"/>
      <c r="UOK37" s="733"/>
      <c r="UOL37" s="733"/>
      <c r="UOM37" s="733"/>
      <c r="UON37" s="733"/>
      <c r="UOO37" s="733"/>
      <c r="UOP37" s="733"/>
      <c r="UOQ37" s="733"/>
      <c r="UOR37" s="733"/>
      <c r="UOS37" s="733"/>
      <c r="UOT37" s="733"/>
      <c r="UOU37" s="733"/>
      <c r="UOV37" s="733"/>
      <c r="UOW37" s="733"/>
      <c r="UOX37" s="733"/>
      <c r="UOY37" s="733"/>
      <c r="UOZ37" s="733"/>
      <c r="UPA37" s="733"/>
      <c r="UPB37" s="733"/>
      <c r="UPC37" s="733"/>
      <c r="UPD37" s="733"/>
      <c r="UPE37" s="733"/>
      <c r="UPF37" s="733"/>
      <c r="UPG37" s="733"/>
      <c r="UPH37" s="733"/>
      <c r="UPI37" s="733"/>
      <c r="UPJ37" s="733"/>
      <c r="UPK37" s="733"/>
      <c r="UPL37" s="733"/>
      <c r="UPM37" s="733"/>
      <c r="UPN37" s="733"/>
      <c r="UPO37" s="733"/>
      <c r="UPP37" s="733"/>
      <c r="UPQ37" s="733"/>
      <c r="UPR37" s="733"/>
      <c r="UPS37" s="733"/>
      <c r="UPT37" s="733"/>
      <c r="UPU37" s="733"/>
      <c r="UPV37" s="733"/>
      <c r="UPW37" s="733"/>
      <c r="UPX37" s="733"/>
      <c r="UPY37" s="733"/>
      <c r="UPZ37" s="733"/>
      <c r="UQA37" s="733"/>
      <c r="UQB37" s="733"/>
      <c r="UQC37" s="733"/>
      <c r="UQD37" s="733"/>
      <c r="UQE37" s="733"/>
      <c r="UQF37" s="733"/>
      <c r="UQG37" s="733"/>
      <c r="UQH37" s="733"/>
      <c r="UQI37" s="733"/>
      <c r="UQJ37" s="733"/>
      <c r="UQK37" s="733"/>
      <c r="UQL37" s="733"/>
      <c r="UQM37" s="733"/>
      <c r="UQN37" s="733"/>
      <c r="UQO37" s="733"/>
      <c r="UQP37" s="733"/>
      <c r="UQQ37" s="733"/>
      <c r="UQR37" s="733"/>
      <c r="UQS37" s="733"/>
      <c r="UQT37" s="733"/>
      <c r="UQU37" s="733"/>
      <c r="UQV37" s="733"/>
      <c r="UQW37" s="733"/>
      <c r="UQX37" s="733"/>
      <c r="UQY37" s="733"/>
      <c r="UQZ37" s="733"/>
      <c r="URA37" s="733"/>
      <c r="URB37" s="733"/>
      <c r="URC37" s="733"/>
      <c r="URD37" s="733"/>
      <c r="URE37" s="733"/>
      <c r="URF37" s="733"/>
      <c r="URG37" s="733"/>
      <c r="URH37" s="733"/>
      <c r="URI37" s="733"/>
      <c r="URJ37" s="733"/>
      <c r="URK37" s="733"/>
      <c r="URL37" s="733"/>
      <c r="URM37" s="733"/>
      <c r="URN37" s="733"/>
      <c r="URO37" s="733"/>
      <c r="URP37" s="733"/>
      <c r="URQ37" s="733"/>
      <c r="URR37" s="733"/>
      <c r="URS37" s="733"/>
      <c r="URT37" s="733"/>
      <c r="URU37" s="733"/>
      <c r="URV37" s="733"/>
      <c r="URW37" s="733"/>
      <c r="URX37" s="733"/>
      <c r="URY37" s="733"/>
      <c r="URZ37" s="733"/>
      <c r="USA37" s="733"/>
      <c r="USB37" s="733"/>
      <c r="USC37" s="733"/>
      <c r="USD37" s="733"/>
      <c r="USE37" s="733"/>
      <c r="USF37" s="733"/>
      <c r="USG37" s="733"/>
      <c r="USH37" s="733"/>
      <c r="USI37" s="733"/>
      <c r="USJ37" s="733"/>
      <c r="USK37" s="733"/>
      <c r="USL37" s="733"/>
      <c r="USM37" s="733"/>
      <c r="USN37" s="733"/>
      <c r="USO37" s="733"/>
      <c r="USP37" s="733"/>
      <c r="USQ37" s="733"/>
      <c r="USR37" s="733"/>
      <c r="USS37" s="733"/>
      <c r="UST37" s="733"/>
      <c r="USU37" s="733"/>
      <c r="USV37" s="733"/>
      <c r="USW37" s="733"/>
      <c r="USX37" s="733"/>
      <c r="USY37" s="733"/>
      <c r="USZ37" s="733"/>
      <c r="UTA37" s="733"/>
      <c r="UTB37" s="733"/>
      <c r="UTC37" s="733"/>
      <c r="UTD37" s="733"/>
      <c r="UTE37" s="733"/>
      <c r="UTF37" s="733"/>
      <c r="UTG37" s="733"/>
      <c r="UTH37" s="733"/>
      <c r="UTI37" s="733"/>
      <c r="UTJ37" s="733"/>
      <c r="UTK37" s="733"/>
      <c r="UTL37" s="733"/>
      <c r="UTM37" s="733"/>
      <c r="UTN37" s="733"/>
      <c r="UTO37" s="733"/>
      <c r="UTP37" s="733"/>
      <c r="UTQ37" s="733"/>
      <c r="UTR37" s="733"/>
      <c r="UTS37" s="733"/>
      <c r="UTT37" s="733"/>
      <c r="UTU37" s="733"/>
      <c r="UTV37" s="733"/>
      <c r="UTW37" s="733"/>
      <c r="UTX37" s="733"/>
      <c r="UTY37" s="733"/>
      <c r="UTZ37" s="733"/>
      <c r="UUA37" s="733"/>
      <c r="UUB37" s="733"/>
      <c r="UUC37" s="733"/>
      <c r="UUD37" s="733"/>
      <c r="UUE37" s="733"/>
      <c r="UUF37" s="733"/>
      <c r="UUG37" s="733"/>
      <c r="UUH37" s="733"/>
      <c r="UUI37" s="733"/>
      <c r="UUJ37" s="733"/>
      <c r="UUK37" s="733"/>
      <c r="UUL37" s="733"/>
      <c r="UUM37" s="733"/>
      <c r="UUN37" s="733"/>
      <c r="UUO37" s="733"/>
      <c r="UUP37" s="733"/>
      <c r="UUQ37" s="733"/>
      <c r="UUR37" s="733"/>
      <c r="UUS37" s="733"/>
      <c r="UUT37" s="733"/>
      <c r="UUU37" s="733"/>
      <c r="UUV37" s="733"/>
      <c r="UUW37" s="733"/>
      <c r="UUX37" s="733"/>
      <c r="UUY37" s="733"/>
      <c r="UUZ37" s="733"/>
      <c r="UVA37" s="733"/>
      <c r="UVB37" s="733"/>
      <c r="UVC37" s="733"/>
      <c r="UVD37" s="733"/>
      <c r="UVE37" s="733"/>
      <c r="UVF37" s="733"/>
      <c r="UVG37" s="733"/>
      <c r="UVH37" s="733"/>
      <c r="UVI37" s="733"/>
      <c r="UVJ37" s="733"/>
      <c r="UVK37" s="733"/>
      <c r="UVL37" s="733"/>
      <c r="UVM37" s="733"/>
      <c r="UVN37" s="733"/>
      <c r="UVO37" s="733"/>
      <c r="UVP37" s="733"/>
      <c r="UVQ37" s="733"/>
      <c r="UVR37" s="733"/>
      <c r="UVS37" s="733"/>
      <c r="UVT37" s="733"/>
      <c r="UVU37" s="733"/>
      <c r="UVV37" s="733"/>
      <c r="UVW37" s="733"/>
      <c r="UVX37" s="733"/>
      <c r="UVY37" s="733"/>
      <c r="UVZ37" s="733"/>
      <c r="UWA37" s="733"/>
      <c r="UWB37" s="733"/>
      <c r="UWC37" s="733"/>
      <c r="UWD37" s="733"/>
      <c r="UWE37" s="733"/>
      <c r="UWF37" s="733"/>
      <c r="UWG37" s="733"/>
      <c r="UWH37" s="733"/>
      <c r="UWI37" s="733"/>
      <c r="UWJ37" s="733"/>
      <c r="UWK37" s="733"/>
      <c r="UWL37" s="733"/>
      <c r="UWM37" s="733"/>
      <c r="UWN37" s="733"/>
      <c r="UWO37" s="733"/>
      <c r="UWP37" s="733"/>
      <c r="UWQ37" s="733"/>
      <c r="UWR37" s="733"/>
      <c r="UWS37" s="733"/>
      <c r="UWT37" s="733"/>
      <c r="UWU37" s="733"/>
      <c r="UWV37" s="733"/>
      <c r="UWW37" s="733"/>
      <c r="UWX37" s="733"/>
      <c r="UWY37" s="733"/>
      <c r="UWZ37" s="733"/>
      <c r="UXA37" s="733"/>
      <c r="UXB37" s="733"/>
      <c r="UXC37" s="733"/>
      <c r="UXD37" s="733"/>
      <c r="UXE37" s="733"/>
      <c r="UXF37" s="733"/>
      <c r="UXG37" s="733"/>
      <c r="UXH37" s="733"/>
      <c r="UXI37" s="733"/>
      <c r="UXJ37" s="733"/>
      <c r="UXK37" s="733"/>
      <c r="UXL37" s="733"/>
      <c r="UXM37" s="733"/>
      <c r="UXN37" s="733"/>
      <c r="UXO37" s="733"/>
      <c r="UXP37" s="733"/>
      <c r="UXQ37" s="733"/>
      <c r="UXR37" s="733"/>
      <c r="UXS37" s="733"/>
      <c r="UXT37" s="733"/>
      <c r="UXU37" s="733"/>
      <c r="UXV37" s="733"/>
      <c r="UXW37" s="733"/>
      <c r="UXX37" s="733"/>
      <c r="UXY37" s="733"/>
      <c r="UXZ37" s="733"/>
      <c r="UYA37" s="733"/>
      <c r="UYB37" s="733"/>
      <c r="UYC37" s="733"/>
      <c r="UYD37" s="733"/>
      <c r="UYE37" s="733"/>
      <c r="UYF37" s="733"/>
      <c r="UYG37" s="733"/>
      <c r="UYH37" s="733"/>
      <c r="UYI37" s="733"/>
      <c r="UYJ37" s="733"/>
      <c r="UYK37" s="733"/>
      <c r="UYL37" s="733"/>
      <c r="UYM37" s="733"/>
      <c r="UYN37" s="733"/>
      <c r="UYO37" s="733"/>
      <c r="UYP37" s="733"/>
      <c r="UYQ37" s="733"/>
      <c r="UYR37" s="733"/>
      <c r="UYS37" s="733"/>
      <c r="UYT37" s="733"/>
      <c r="UYU37" s="733"/>
      <c r="UYV37" s="733"/>
      <c r="UYW37" s="733"/>
      <c r="UYX37" s="733"/>
      <c r="UYY37" s="733"/>
      <c r="UYZ37" s="733"/>
      <c r="UZA37" s="733"/>
      <c r="UZB37" s="733"/>
      <c r="UZC37" s="733"/>
      <c r="UZD37" s="733"/>
      <c r="UZE37" s="733"/>
      <c r="UZF37" s="733"/>
      <c r="UZG37" s="733"/>
      <c r="UZH37" s="733"/>
      <c r="UZI37" s="733"/>
      <c r="UZJ37" s="733"/>
      <c r="UZK37" s="733"/>
      <c r="UZL37" s="733"/>
      <c r="UZM37" s="733"/>
      <c r="UZN37" s="733"/>
      <c r="UZO37" s="733"/>
      <c r="UZP37" s="733"/>
      <c r="UZQ37" s="733"/>
      <c r="UZR37" s="733"/>
      <c r="UZS37" s="733"/>
      <c r="UZT37" s="733"/>
      <c r="UZU37" s="733"/>
      <c r="UZV37" s="733"/>
      <c r="UZW37" s="733"/>
      <c r="UZX37" s="733"/>
      <c r="UZY37" s="733"/>
      <c r="UZZ37" s="733"/>
      <c r="VAA37" s="733"/>
      <c r="VAB37" s="733"/>
      <c r="VAC37" s="733"/>
      <c r="VAD37" s="733"/>
      <c r="VAE37" s="733"/>
      <c r="VAF37" s="733"/>
      <c r="VAG37" s="733"/>
      <c r="VAH37" s="733"/>
      <c r="VAI37" s="733"/>
      <c r="VAJ37" s="733"/>
      <c r="VAK37" s="733"/>
      <c r="VAL37" s="733"/>
      <c r="VAM37" s="733"/>
      <c r="VAN37" s="733"/>
      <c r="VAO37" s="733"/>
      <c r="VAP37" s="733"/>
      <c r="VAQ37" s="733"/>
      <c r="VAR37" s="733"/>
      <c r="VAS37" s="733"/>
      <c r="VAT37" s="733"/>
      <c r="VAU37" s="733"/>
      <c r="VAV37" s="733"/>
      <c r="VAW37" s="733"/>
      <c r="VAX37" s="733"/>
      <c r="VAY37" s="733"/>
      <c r="VAZ37" s="733"/>
      <c r="VBA37" s="733"/>
      <c r="VBB37" s="733"/>
      <c r="VBC37" s="733"/>
      <c r="VBD37" s="733"/>
      <c r="VBE37" s="733"/>
      <c r="VBF37" s="733"/>
      <c r="VBG37" s="733"/>
      <c r="VBH37" s="733"/>
      <c r="VBI37" s="733"/>
      <c r="VBJ37" s="733"/>
      <c r="VBK37" s="733"/>
      <c r="VBL37" s="733"/>
      <c r="VBM37" s="733"/>
      <c r="VBN37" s="733"/>
      <c r="VBO37" s="733"/>
      <c r="VBP37" s="733"/>
      <c r="VBQ37" s="733"/>
      <c r="VBR37" s="733"/>
      <c r="VBS37" s="733"/>
      <c r="VBT37" s="733"/>
      <c r="VBU37" s="733"/>
      <c r="VBV37" s="733"/>
      <c r="VBW37" s="733"/>
      <c r="VBX37" s="733"/>
      <c r="VBY37" s="733"/>
      <c r="VBZ37" s="733"/>
      <c r="VCA37" s="733"/>
      <c r="VCB37" s="733"/>
      <c r="VCC37" s="733"/>
      <c r="VCD37" s="733"/>
      <c r="VCE37" s="733"/>
      <c r="VCF37" s="733"/>
      <c r="VCG37" s="733"/>
      <c r="VCH37" s="733"/>
      <c r="VCI37" s="733"/>
      <c r="VCJ37" s="733"/>
      <c r="VCK37" s="733"/>
      <c r="VCL37" s="733"/>
      <c r="VCM37" s="733"/>
      <c r="VCN37" s="733"/>
      <c r="VCO37" s="733"/>
      <c r="VCP37" s="733"/>
      <c r="VCQ37" s="733"/>
      <c r="VCR37" s="733"/>
      <c r="VCS37" s="733"/>
      <c r="VCT37" s="733"/>
      <c r="VCU37" s="733"/>
      <c r="VCV37" s="733"/>
      <c r="VCW37" s="733"/>
      <c r="VCX37" s="733"/>
      <c r="VCY37" s="733"/>
      <c r="VCZ37" s="733"/>
      <c r="VDA37" s="733"/>
      <c r="VDB37" s="733"/>
      <c r="VDC37" s="733"/>
      <c r="VDD37" s="733"/>
      <c r="VDE37" s="733"/>
      <c r="VDF37" s="733"/>
      <c r="VDG37" s="733"/>
      <c r="VDH37" s="733"/>
      <c r="VDI37" s="733"/>
      <c r="VDJ37" s="733"/>
      <c r="VDK37" s="733"/>
      <c r="VDL37" s="733"/>
      <c r="VDM37" s="733"/>
      <c r="VDN37" s="733"/>
      <c r="VDO37" s="733"/>
      <c r="VDP37" s="733"/>
      <c r="VDQ37" s="733"/>
      <c r="VDR37" s="733"/>
      <c r="VDS37" s="733"/>
      <c r="VDT37" s="733"/>
      <c r="VDU37" s="733"/>
      <c r="VDV37" s="733"/>
      <c r="VDW37" s="733"/>
      <c r="VDX37" s="733"/>
      <c r="VDY37" s="733"/>
      <c r="VDZ37" s="733"/>
      <c r="VEA37" s="733"/>
      <c r="VEB37" s="733"/>
      <c r="VEC37" s="733"/>
      <c r="VED37" s="733"/>
      <c r="VEE37" s="733"/>
      <c r="VEF37" s="733"/>
      <c r="VEG37" s="733"/>
      <c r="VEH37" s="733"/>
      <c r="VEI37" s="733"/>
      <c r="VEJ37" s="733"/>
      <c r="VEK37" s="733"/>
      <c r="VEL37" s="733"/>
      <c r="VEM37" s="733"/>
      <c r="VEN37" s="733"/>
      <c r="VEO37" s="733"/>
      <c r="VEP37" s="733"/>
      <c r="VEQ37" s="733"/>
      <c r="VER37" s="733"/>
      <c r="VES37" s="733"/>
      <c r="VET37" s="733"/>
      <c r="VEU37" s="733"/>
      <c r="VEV37" s="733"/>
      <c r="VEW37" s="733"/>
      <c r="VEX37" s="733"/>
      <c r="VEY37" s="733"/>
      <c r="VEZ37" s="733"/>
      <c r="VFA37" s="733"/>
      <c r="VFB37" s="733"/>
      <c r="VFC37" s="733"/>
      <c r="VFD37" s="733"/>
      <c r="VFE37" s="733"/>
      <c r="VFF37" s="733"/>
      <c r="VFG37" s="733"/>
      <c r="VFH37" s="733"/>
      <c r="VFI37" s="733"/>
      <c r="VFJ37" s="733"/>
      <c r="VFK37" s="733"/>
      <c r="VFL37" s="733"/>
      <c r="VFM37" s="733"/>
      <c r="VFN37" s="733"/>
      <c r="VFO37" s="733"/>
      <c r="VFP37" s="733"/>
      <c r="VFQ37" s="733"/>
      <c r="VFR37" s="733"/>
      <c r="VFS37" s="733"/>
      <c r="VFT37" s="733"/>
      <c r="VFU37" s="733"/>
      <c r="VFV37" s="733"/>
      <c r="VFW37" s="733"/>
      <c r="VFX37" s="733"/>
      <c r="VFY37" s="733"/>
      <c r="VFZ37" s="733"/>
      <c r="VGA37" s="733"/>
      <c r="VGB37" s="733"/>
      <c r="VGC37" s="733"/>
      <c r="VGD37" s="733"/>
      <c r="VGE37" s="733"/>
      <c r="VGF37" s="733"/>
      <c r="VGG37" s="733"/>
      <c r="VGH37" s="733"/>
      <c r="VGI37" s="733"/>
      <c r="VGJ37" s="733"/>
      <c r="VGK37" s="733"/>
      <c r="VGL37" s="733"/>
      <c r="VGM37" s="733"/>
      <c r="VGN37" s="733"/>
      <c r="VGO37" s="733"/>
      <c r="VGP37" s="733"/>
      <c r="VGQ37" s="733"/>
      <c r="VGR37" s="733"/>
      <c r="VGS37" s="733"/>
      <c r="VGT37" s="733"/>
      <c r="VGU37" s="733"/>
      <c r="VGV37" s="733"/>
      <c r="VGW37" s="733"/>
      <c r="VGX37" s="733"/>
      <c r="VGY37" s="733"/>
      <c r="VGZ37" s="733"/>
      <c r="VHA37" s="733"/>
      <c r="VHB37" s="733"/>
      <c r="VHC37" s="733"/>
      <c r="VHD37" s="733"/>
      <c r="VHE37" s="733"/>
      <c r="VHF37" s="733"/>
      <c r="VHG37" s="733"/>
      <c r="VHH37" s="733"/>
      <c r="VHI37" s="733"/>
      <c r="VHJ37" s="733"/>
      <c r="VHK37" s="733"/>
      <c r="VHL37" s="733"/>
      <c r="VHM37" s="733"/>
      <c r="VHN37" s="733"/>
      <c r="VHO37" s="733"/>
      <c r="VHP37" s="733"/>
      <c r="VHQ37" s="733"/>
      <c r="VHR37" s="733"/>
      <c r="VHS37" s="733"/>
      <c r="VHT37" s="733"/>
      <c r="VHU37" s="733"/>
      <c r="VHV37" s="733"/>
      <c r="VHW37" s="733"/>
      <c r="VHX37" s="733"/>
      <c r="VHY37" s="733"/>
      <c r="VHZ37" s="733"/>
      <c r="VIA37" s="733"/>
      <c r="VIB37" s="733"/>
      <c r="VIC37" s="733"/>
      <c r="VID37" s="733"/>
      <c r="VIE37" s="733"/>
      <c r="VIF37" s="733"/>
      <c r="VIG37" s="733"/>
      <c r="VIH37" s="733"/>
      <c r="VII37" s="733"/>
      <c r="VIJ37" s="733"/>
      <c r="VIK37" s="733"/>
      <c r="VIL37" s="733"/>
      <c r="VIM37" s="733"/>
      <c r="VIN37" s="733"/>
      <c r="VIO37" s="733"/>
      <c r="VIP37" s="733"/>
      <c r="VIQ37" s="733"/>
      <c r="VIR37" s="733"/>
      <c r="VIS37" s="733"/>
      <c r="VIT37" s="733"/>
      <c r="VIU37" s="733"/>
      <c r="VIV37" s="733"/>
      <c r="VIW37" s="733"/>
      <c r="VIX37" s="733"/>
      <c r="VIY37" s="733"/>
      <c r="VIZ37" s="733"/>
      <c r="VJA37" s="733"/>
      <c r="VJB37" s="733"/>
      <c r="VJC37" s="733"/>
      <c r="VJD37" s="733"/>
      <c r="VJE37" s="733"/>
      <c r="VJF37" s="733"/>
      <c r="VJG37" s="733"/>
      <c r="VJH37" s="733"/>
      <c r="VJI37" s="733"/>
      <c r="VJJ37" s="733"/>
      <c r="VJK37" s="733"/>
      <c r="VJL37" s="733"/>
      <c r="VJM37" s="733"/>
      <c r="VJN37" s="733"/>
      <c r="VJO37" s="733"/>
      <c r="VJP37" s="733"/>
      <c r="VJQ37" s="733"/>
      <c r="VJR37" s="733"/>
      <c r="VJS37" s="733"/>
      <c r="VJT37" s="733"/>
      <c r="VJU37" s="733"/>
      <c r="VJV37" s="733"/>
      <c r="VJW37" s="733"/>
      <c r="VJX37" s="733"/>
      <c r="VJY37" s="733"/>
      <c r="VJZ37" s="733"/>
      <c r="VKA37" s="733"/>
      <c r="VKB37" s="733"/>
      <c r="VKC37" s="733"/>
      <c r="VKD37" s="733"/>
      <c r="VKE37" s="733"/>
      <c r="VKF37" s="733"/>
      <c r="VKG37" s="733"/>
      <c r="VKH37" s="733"/>
      <c r="VKI37" s="733"/>
      <c r="VKJ37" s="733"/>
      <c r="VKK37" s="733"/>
      <c r="VKL37" s="733"/>
      <c r="VKM37" s="733"/>
      <c r="VKN37" s="733"/>
      <c r="VKO37" s="733"/>
      <c r="VKP37" s="733"/>
      <c r="VKQ37" s="733"/>
      <c r="VKR37" s="733"/>
      <c r="VKS37" s="733"/>
      <c r="VKT37" s="733"/>
      <c r="VKU37" s="733"/>
      <c r="VKV37" s="733"/>
      <c r="VKW37" s="733"/>
      <c r="VKX37" s="733"/>
      <c r="VKY37" s="733"/>
      <c r="VKZ37" s="733"/>
      <c r="VLA37" s="733"/>
      <c r="VLB37" s="733"/>
      <c r="VLC37" s="733"/>
      <c r="VLD37" s="733"/>
      <c r="VLE37" s="733"/>
      <c r="VLF37" s="733"/>
      <c r="VLG37" s="733"/>
      <c r="VLH37" s="733"/>
      <c r="VLI37" s="733"/>
      <c r="VLJ37" s="733"/>
      <c r="VLK37" s="733"/>
      <c r="VLL37" s="733"/>
      <c r="VLM37" s="733"/>
      <c r="VLN37" s="733"/>
      <c r="VLO37" s="733"/>
      <c r="VLP37" s="733"/>
      <c r="VLQ37" s="733"/>
      <c r="VLR37" s="733"/>
      <c r="VLS37" s="733"/>
      <c r="VLT37" s="733"/>
      <c r="VLU37" s="733"/>
      <c r="VLV37" s="733"/>
      <c r="VLW37" s="733"/>
      <c r="VLX37" s="733"/>
      <c r="VLY37" s="733"/>
      <c r="VLZ37" s="733"/>
      <c r="VMA37" s="733"/>
      <c r="VMB37" s="733"/>
      <c r="VMC37" s="733"/>
      <c r="VMD37" s="733"/>
      <c r="VME37" s="733"/>
      <c r="VMF37" s="733"/>
      <c r="VMG37" s="733"/>
      <c r="VMH37" s="733"/>
      <c r="VMI37" s="733"/>
      <c r="VMJ37" s="733"/>
      <c r="VMK37" s="733"/>
      <c r="VML37" s="733"/>
      <c r="VMM37" s="733"/>
      <c r="VMN37" s="733"/>
      <c r="VMO37" s="733"/>
      <c r="VMP37" s="733"/>
      <c r="VMQ37" s="733"/>
      <c r="VMR37" s="733"/>
      <c r="VMS37" s="733"/>
      <c r="VMT37" s="733"/>
      <c r="VMU37" s="733"/>
      <c r="VMV37" s="733"/>
      <c r="VMW37" s="733"/>
      <c r="VMX37" s="733"/>
      <c r="VMY37" s="733"/>
      <c r="VMZ37" s="733"/>
      <c r="VNA37" s="733"/>
      <c r="VNB37" s="733"/>
      <c r="VNC37" s="733"/>
      <c r="VND37" s="733"/>
      <c r="VNE37" s="733"/>
      <c r="VNF37" s="733"/>
      <c r="VNG37" s="733"/>
      <c r="VNH37" s="733"/>
      <c r="VNI37" s="733"/>
      <c r="VNJ37" s="733"/>
      <c r="VNK37" s="733"/>
      <c r="VNL37" s="733"/>
      <c r="VNM37" s="733"/>
      <c r="VNN37" s="733"/>
      <c r="VNO37" s="733"/>
      <c r="VNP37" s="733"/>
      <c r="VNQ37" s="733"/>
      <c r="VNR37" s="733"/>
      <c r="VNS37" s="733"/>
      <c r="VNT37" s="733"/>
      <c r="VNU37" s="733"/>
      <c r="VNV37" s="733"/>
      <c r="VNW37" s="733"/>
      <c r="VNX37" s="733"/>
      <c r="VNY37" s="733"/>
      <c r="VNZ37" s="733"/>
      <c r="VOA37" s="733"/>
      <c r="VOB37" s="733"/>
      <c r="VOC37" s="733"/>
      <c r="VOD37" s="733"/>
      <c r="VOE37" s="733"/>
      <c r="VOF37" s="733"/>
      <c r="VOG37" s="733"/>
      <c r="VOH37" s="733"/>
      <c r="VOI37" s="733"/>
      <c r="VOJ37" s="733"/>
      <c r="VOK37" s="733"/>
      <c r="VOL37" s="733"/>
      <c r="VOM37" s="733"/>
      <c r="VON37" s="733"/>
      <c r="VOO37" s="733"/>
      <c r="VOP37" s="733"/>
      <c r="VOQ37" s="733"/>
      <c r="VOR37" s="733"/>
      <c r="VOS37" s="733"/>
      <c r="VOT37" s="733"/>
      <c r="VOU37" s="733"/>
      <c r="VOV37" s="733"/>
      <c r="VOW37" s="733"/>
      <c r="VOX37" s="733"/>
      <c r="VOY37" s="733"/>
      <c r="VOZ37" s="733"/>
      <c r="VPA37" s="733"/>
      <c r="VPB37" s="733"/>
      <c r="VPC37" s="733"/>
      <c r="VPD37" s="733"/>
      <c r="VPE37" s="733"/>
      <c r="VPF37" s="733"/>
      <c r="VPG37" s="733"/>
      <c r="VPH37" s="733"/>
      <c r="VPI37" s="733"/>
      <c r="VPJ37" s="733"/>
      <c r="VPK37" s="733"/>
      <c r="VPL37" s="733"/>
      <c r="VPM37" s="733"/>
      <c r="VPN37" s="733"/>
      <c r="VPO37" s="733"/>
      <c r="VPP37" s="733"/>
      <c r="VPQ37" s="733"/>
      <c r="VPR37" s="733"/>
      <c r="VPS37" s="733"/>
      <c r="VPT37" s="733"/>
      <c r="VPU37" s="733"/>
      <c r="VPV37" s="733"/>
      <c r="VPW37" s="733"/>
      <c r="VPX37" s="733"/>
      <c r="VPY37" s="733"/>
      <c r="VPZ37" s="733"/>
      <c r="VQA37" s="733"/>
      <c r="VQB37" s="733"/>
      <c r="VQC37" s="733"/>
      <c r="VQD37" s="733"/>
      <c r="VQE37" s="733"/>
      <c r="VQF37" s="733"/>
      <c r="VQG37" s="733"/>
      <c r="VQH37" s="733"/>
      <c r="VQI37" s="733"/>
      <c r="VQJ37" s="733"/>
      <c r="VQK37" s="733"/>
      <c r="VQL37" s="733"/>
      <c r="VQM37" s="733"/>
      <c r="VQN37" s="733"/>
      <c r="VQO37" s="733"/>
      <c r="VQP37" s="733"/>
      <c r="VQQ37" s="733"/>
      <c r="VQR37" s="733"/>
      <c r="VQS37" s="733"/>
      <c r="VQT37" s="733"/>
      <c r="VQU37" s="733"/>
      <c r="VQV37" s="733"/>
      <c r="VQW37" s="733"/>
      <c r="VQX37" s="733"/>
      <c r="VQY37" s="733"/>
      <c r="VQZ37" s="733"/>
      <c r="VRA37" s="733"/>
      <c r="VRB37" s="733"/>
      <c r="VRC37" s="733"/>
      <c r="VRD37" s="733"/>
      <c r="VRE37" s="733"/>
      <c r="VRF37" s="733"/>
      <c r="VRG37" s="733"/>
      <c r="VRH37" s="733"/>
      <c r="VRI37" s="733"/>
      <c r="VRJ37" s="733"/>
      <c r="VRK37" s="733"/>
      <c r="VRL37" s="733"/>
      <c r="VRM37" s="733"/>
      <c r="VRN37" s="733"/>
      <c r="VRO37" s="733"/>
      <c r="VRP37" s="733"/>
      <c r="VRQ37" s="733"/>
      <c r="VRR37" s="733"/>
      <c r="VRS37" s="733"/>
      <c r="VRT37" s="733"/>
      <c r="VRU37" s="733"/>
      <c r="VRV37" s="733"/>
      <c r="VRW37" s="733"/>
      <c r="VRX37" s="733"/>
      <c r="VRY37" s="733"/>
      <c r="VRZ37" s="733"/>
      <c r="VSA37" s="733"/>
      <c r="VSB37" s="733"/>
      <c r="VSC37" s="733"/>
      <c r="VSD37" s="733"/>
      <c r="VSE37" s="733"/>
      <c r="VSF37" s="733"/>
      <c r="VSG37" s="733"/>
      <c r="VSH37" s="733"/>
      <c r="VSI37" s="733"/>
      <c r="VSJ37" s="733"/>
      <c r="VSK37" s="733"/>
      <c r="VSL37" s="733"/>
      <c r="VSM37" s="733"/>
      <c r="VSN37" s="733"/>
      <c r="VSO37" s="733"/>
      <c r="VSP37" s="733"/>
      <c r="VSQ37" s="733"/>
      <c r="VSR37" s="733"/>
      <c r="VSS37" s="733"/>
      <c r="VST37" s="733"/>
      <c r="VSU37" s="733"/>
      <c r="VSV37" s="733"/>
      <c r="VSW37" s="733"/>
      <c r="VSX37" s="733"/>
      <c r="VSY37" s="733"/>
      <c r="VSZ37" s="733"/>
      <c r="VTA37" s="733"/>
      <c r="VTB37" s="733"/>
      <c r="VTC37" s="733"/>
      <c r="VTD37" s="733"/>
      <c r="VTE37" s="733"/>
      <c r="VTF37" s="733"/>
      <c r="VTG37" s="733"/>
      <c r="VTH37" s="733"/>
      <c r="VTI37" s="733"/>
      <c r="VTJ37" s="733"/>
      <c r="VTK37" s="733"/>
      <c r="VTL37" s="733"/>
      <c r="VTM37" s="733"/>
      <c r="VTN37" s="733"/>
      <c r="VTO37" s="733"/>
      <c r="VTP37" s="733"/>
      <c r="VTQ37" s="733"/>
      <c r="VTR37" s="733"/>
      <c r="VTS37" s="733"/>
      <c r="VTT37" s="733"/>
      <c r="VTU37" s="733"/>
      <c r="VTV37" s="733"/>
      <c r="VTW37" s="733"/>
      <c r="VTX37" s="733"/>
      <c r="VTY37" s="733"/>
      <c r="VTZ37" s="733"/>
      <c r="VUA37" s="733"/>
      <c r="VUB37" s="733"/>
      <c r="VUC37" s="733"/>
      <c r="VUD37" s="733"/>
      <c r="VUE37" s="733"/>
      <c r="VUF37" s="733"/>
      <c r="VUG37" s="733"/>
      <c r="VUH37" s="733"/>
      <c r="VUI37" s="733"/>
      <c r="VUJ37" s="733"/>
      <c r="VUK37" s="733"/>
      <c r="VUL37" s="733"/>
      <c r="VUM37" s="733"/>
      <c r="VUN37" s="733"/>
      <c r="VUO37" s="733"/>
      <c r="VUP37" s="733"/>
      <c r="VUQ37" s="733"/>
      <c r="VUR37" s="733"/>
      <c r="VUS37" s="733"/>
      <c r="VUT37" s="733"/>
      <c r="VUU37" s="733"/>
      <c r="VUV37" s="733"/>
      <c r="VUW37" s="733"/>
      <c r="VUX37" s="733"/>
      <c r="VUY37" s="733"/>
      <c r="VUZ37" s="733"/>
      <c r="VVA37" s="733"/>
      <c r="VVB37" s="733"/>
      <c r="VVC37" s="733"/>
      <c r="VVD37" s="733"/>
      <c r="VVE37" s="733"/>
      <c r="VVF37" s="733"/>
      <c r="VVG37" s="733"/>
      <c r="VVH37" s="733"/>
      <c r="VVI37" s="733"/>
      <c r="VVJ37" s="733"/>
      <c r="VVK37" s="733"/>
      <c r="VVL37" s="733"/>
      <c r="VVM37" s="733"/>
      <c r="VVN37" s="733"/>
      <c r="VVO37" s="733"/>
      <c r="VVP37" s="733"/>
      <c r="VVQ37" s="733"/>
      <c r="VVR37" s="733"/>
      <c r="VVS37" s="733"/>
      <c r="VVT37" s="733"/>
      <c r="VVU37" s="733"/>
      <c r="VVV37" s="733"/>
      <c r="VVW37" s="733"/>
      <c r="VVX37" s="733"/>
      <c r="VVY37" s="733"/>
      <c r="VVZ37" s="733"/>
      <c r="VWA37" s="733"/>
      <c r="VWB37" s="733"/>
      <c r="VWC37" s="733"/>
      <c r="VWD37" s="733"/>
      <c r="VWE37" s="733"/>
      <c r="VWF37" s="733"/>
      <c r="VWG37" s="733"/>
      <c r="VWH37" s="733"/>
      <c r="VWI37" s="733"/>
      <c r="VWJ37" s="733"/>
      <c r="VWK37" s="733"/>
      <c r="VWL37" s="733"/>
      <c r="VWM37" s="733"/>
      <c r="VWN37" s="733"/>
      <c r="VWO37" s="733"/>
      <c r="VWP37" s="733"/>
      <c r="VWQ37" s="733"/>
      <c r="VWR37" s="733"/>
      <c r="VWS37" s="733"/>
      <c r="VWT37" s="733"/>
      <c r="VWU37" s="733"/>
      <c r="VWV37" s="733"/>
      <c r="VWW37" s="733"/>
      <c r="VWX37" s="733"/>
      <c r="VWY37" s="733"/>
      <c r="VWZ37" s="733"/>
      <c r="VXA37" s="733"/>
      <c r="VXB37" s="733"/>
      <c r="VXC37" s="733"/>
      <c r="VXD37" s="733"/>
      <c r="VXE37" s="733"/>
      <c r="VXF37" s="733"/>
      <c r="VXG37" s="733"/>
      <c r="VXH37" s="733"/>
      <c r="VXI37" s="733"/>
      <c r="VXJ37" s="733"/>
      <c r="VXK37" s="733"/>
      <c r="VXL37" s="733"/>
      <c r="VXM37" s="733"/>
      <c r="VXN37" s="733"/>
      <c r="VXO37" s="733"/>
      <c r="VXP37" s="733"/>
      <c r="VXQ37" s="733"/>
      <c r="VXR37" s="733"/>
      <c r="VXS37" s="733"/>
      <c r="VXT37" s="733"/>
      <c r="VXU37" s="733"/>
      <c r="VXV37" s="733"/>
      <c r="VXW37" s="733"/>
      <c r="VXX37" s="733"/>
      <c r="VXY37" s="733"/>
      <c r="VXZ37" s="733"/>
      <c r="VYA37" s="733"/>
      <c r="VYB37" s="733"/>
      <c r="VYC37" s="733"/>
      <c r="VYD37" s="733"/>
      <c r="VYE37" s="733"/>
      <c r="VYF37" s="733"/>
      <c r="VYG37" s="733"/>
      <c r="VYH37" s="733"/>
      <c r="VYI37" s="733"/>
      <c r="VYJ37" s="733"/>
      <c r="VYK37" s="733"/>
      <c r="VYL37" s="733"/>
      <c r="VYM37" s="733"/>
      <c r="VYN37" s="733"/>
      <c r="VYO37" s="733"/>
      <c r="VYP37" s="733"/>
      <c r="VYQ37" s="733"/>
      <c r="VYR37" s="733"/>
      <c r="VYS37" s="733"/>
      <c r="VYT37" s="733"/>
      <c r="VYU37" s="733"/>
      <c r="VYV37" s="733"/>
      <c r="VYW37" s="733"/>
      <c r="VYX37" s="733"/>
      <c r="VYY37" s="733"/>
      <c r="VYZ37" s="733"/>
      <c r="VZA37" s="733"/>
      <c r="VZB37" s="733"/>
      <c r="VZC37" s="733"/>
      <c r="VZD37" s="733"/>
      <c r="VZE37" s="733"/>
      <c r="VZF37" s="733"/>
      <c r="VZG37" s="733"/>
      <c r="VZH37" s="733"/>
      <c r="VZI37" s="733"/>
      <c r="VZJ37" s="733"/>
      <c r="VZK37" s="733"/>
      <c r="VZL37" s="733"/>
      <c r="VZM37" s="733"/>
      <c r="VZN37" s="733"/>
      <c r="VZO37" s="733"/>
      <c r="VZP37" s="733"/>
      <c r="VZQ37" s="733"/>
      <c r="VZR37" s="733"/>
      <c r="VZS37" s="733"/>
      <c r="VZT37" s="733"/>
      <c r="VZU37" s="733"/>
      <c r="VZV37" s="733"/>
      <c r="VZW37" s="733"/>
      <c r="VZX37" s="733"/>
      <c r="VZY37" s="733"/>
      <c r="VZZ37" s="733"/>
      <c r="WAA37" s="733"/>
      <c r="WAB37" s="733"/>
      <c r="WAC37" s="733"/>
      <c r="WAD37" s="733"/>
      <c r="WAE37" s="733"/>
      <c r="WAF37" s="733"/>
      <c r="WAG37" s="733"/>
      <c r="WAH37" s="733"/>
      <c r="WAI37" s="733"/>
      <c r="WAJ37" s="733"/>
      <c r="WAK37" s="733"/>
      <c r="WAL37" s="733"/>
      <c r="WAM37" s="733"/>
      <c r="WAN37" s="733"/>
      <c r="WAO37" s="733"/>
      <c r="WAP37" s="733"/>
      <c r="WAQ37" s="733"/>
      <c r="WAR37" s="733"/>
      <c r="WAS37" s="733"/>
      <c r="WAT37" s="733"/>
      <c r="WAU37" s="733"/>
      <c r="WAV37" s="733"/>
      <c r="WAW37" s="733"/>
      <c r="WAX37" s="733"/>
      <c r="WAY37" s="733"/>
      <c r="WAZ37" s="733"/>
      <c r="WBA37" s="733"/>
      <c r="WBB37" s="733"/>
      <c r="WBC37" s="733"/>
      <c r="WBD37" s="733"/>
      <c r="WBE37" s="733"/>
      <c r="WBF37" s="733"/>
      <c r="WBG37" s="733"/>
      <c r="WBH37" s="733"/>
      <c r="WBI37" s="733"/>
      <c r="WBJ37" s="733"/>
      <c r="WBK37" s="733"/>
      <c r="WBL37" s="733"/>
      <c r="WBM37" s="733"/>
      <c r="WBN37" s="733"/>
      <c r="WBO37" s="733"/>
      <c r="WBP37" s="733"/>
      <c r="WBQ37" s="733"/>
      <c r="WBR37" s="733"/>
      <c r="WBS37" s="733"/>
      <c r="WBT37" s="733"/>
      <c r="WBU37" s="733"/>
      <c r="WBV37" s="733"/>
      <c r="WBW37" s="733"/>
      <c r="WBX37" s="733"/>
      <c r="WBY37" s="733"/>
      <c r="WBZ37" s="733"/>
      <c r="WCA37" s="733"/>
      <c r="WCB37" s="733"/>
      <c r="WCC37" s="733"/>
      <c r="WCD37" s="733"/>
      <c r="WCE37" s="733"/>
      <c r="WCF37" s="733"/>
      <c r="WCG37" s="733"/>
      <c r="WCH37" s="733"/>
      <c r="WCI37" s="733"/>
      <c r="WCJ37" s="733"/>
      <c r="WCK37" s="733"/>
      <c r="WCL37" s="733"/>
      <c r="WCM37" s="733"/>
      <c r="WCN37" s="733"/>
      <c r="WCO37" s="733"/>
      <c r="WCP37" s="733"/>
      <c r="WCQ37" s="733"/>
      <c r="WCR37" s="733"/>
      <c r="WCS37" s="733"/>
      <c r="WCT37" s="733"/>
      <c r="WCU37" s="733"/>
      <c r="WCV37" s="733"/>
      <c r="WCW37" s="733"/>
      <c r="WCX37" s="733"/>
      <c r="WCY37" s="733"/>
      <c r="WCZ37" s="733"/>
      <c r="WDA37" s="733"/>
      <c r="WDB37" s="733"/>
      <c r="WDC37" s="733"/>
      <c r="WDD37" s="733"/>
      <c r="WDE37" s="733"/>
      <c r="WDF37" s="733"/>
      <c r="WDG37" s="733"/>
      <c r="WDH37" s="733"/>
      <c r="WDI37" s="733"/>
      <c r="WDJ37" s="733"/>
      <c r="WDK37" s="733"/>
      <c r="WDL37" s="733"/>
      <c r="WDM37" s="733"/>
      <c r="WDN37" s="733"/>
      <c r="WDO37" s="733"/>
      <c r="WDP37" s="733"/>
      <c r="WDQ37" s="733"/>
      <c r="WDR37" s="733"/>
      <c r="WDS37" s="733"/>
      <c r="WDT37" s="733"/>
      <c r="WDU37" s="733"/>
      <c r="WDV37" s="733"/>
      <c r="WDW37" s="733"/>
      <c r="WDX37" s="733"/>
      <c r="WDY37" s="733"/>
      <c r="WDZ37" s="733"/>
      <c r="WEA37" s="733"/>
      <c r="WEB37" s="733"/>
      <c r="WEC37" s="733"/>
      <c r="WED37" s="733"/>
      <c r="WEE37" s="733"/>
      <c r="WEF37" s="733"/>
      <c r="WEG37" s="733"/>
      <c r="WEH37" s="733"/>
      <c r="WEI37" s="733"/>
      <c r="WEJ37" s="733"/>
      <c r="WEK37" s="733"/>
      <c r="WEL37" s="733"/>
      <c r="WEM37" s="733"/>
      <c r="WEN37" s="733"/>
      <c r="WEO37" s="733"/>
      <c r="WEP37" s="733"/>
      <c r="WEQ37" s="733"/>
      <c r="WER37" s="733"/>
      <c r="WES37" s="733"/>
      <c r="WET37" s="733"/>
      <c r="WEU37" s="733"/>
      <c r="WEV37" s="733"/>
      <c r="WEW37" s="733"/>
      <c r="WEX37" s="733"/>
      <c r="WEY37" s="733"/>
      <c r="WEZ37" s="733"/>
      <c r="WFA37" s="733"/>
      <c r="WFB37" s="733"/>
      <c r="WFC37" s="733"/>
      <c r="WFD37" s="733"/>
      <c r="WFE37" s="733"/>
      <c r="WFF37" s="733"/>
      <c r="WFG37" s="733"/>
      <c r="WFH37" s="733"/>
      <c r="WFI37" s="733"/>
      <c r="WFJ37" s="733"/>
      <c r="WFK37" s="733"/>
      <c r="WFL37" s="733"/>
      <c r="WFM37" s="733"/>
      <c r="WFN37" s="733"/>
      <c r="WFO37" s="733"/>
      <c r="WFP37" s="733"/>
      <c r="WFQ37" s="733"/>
      <c r="WFR37" s="733"/>
      <c r="WFS37" s="733"/>
      <c r="WFT37" s="733"/>
      <c r="WFU37" s="733"/>
      <c r="WFV37" s="733"/>
      <c r="WFW37" s="733"/>
      <c r="WFX37" s="733"/>
      <c r="WFY37" s="733"/>
      <c r="WFZ37" s="733"/>
      <c r="WGA37" s="733"/>
      <c r="WGB37" s="733"/>
      <c r="WGC37" s="733"/>
      <c r="WGD37" s="733"/>
      <c r="WGE37" s="733"/>
      <c r="WGF37" s="733"/>
      <c r="WGG37" s="733"/>
      <c r="WGH37" s="733"/>
      <c r="WGI37" s="733"/>
      <c r="WGJ37" s="733"/>
      <c r="WGK37" s="733"/>
      <c r="WGL37" s="733"/>
      <c r="WGM37" s="733"/>
      <c r="WGN37" s="733"/>
      <c r="WGO37" s="733"/>
      <c r="WGP37" s="733"/>
      <c r="WGQ37" s="733"/>
      <c r="WGR37" s="733"/>
      <c r="WGS37" s="733"/>
      <c r="WGT37" s="733"/>
      <c r="WGU37" s="733"/>
      <c r="WGV37" s="733"/>
      <c r="WGW37" s="733"/>
      <c r="WGX37" s="733"/>
      <c r="WGY37" s="733"/>
      <c r="WGZ37" s="733"/>
      <c r="WHA37" s="733"/>
      <c r="WHB37" s="733"/>
      <c r="WHC37" s="733"/>
      <c r="WHD37" s="733"/>
      <c r="WHE37" s="733"/>
      <c r="WHF37" s="733"/>
      <c r="WHG37" s="733"/>
      <c r="WHH37" s="733"/>
      <c r="WHI37" s="733"/>
      <c r="WHJ37" s="733"/>
      <c r="WHK37" s="733"/>
      <c r="WHL37" s="733"/>
      <c r="WHM37" s="733"/>
      <c r="WHN37" s="733"/>
      <c r="WHO37" s="733"/>
      <c r="WHP37" s="733"/>
      <c r="WHQ37" s="733"/>
      <c r="WHR37" s="733"/>
      <c r="WHS37" s="733"/>
      <c r="WHT37" s="733"/>
      <c r="WHU37" s="733"/>
      <c r="WHV37" s="733"/>
      <c r="WHW37" s="733"/>
      <c r="WHX37" s="733"/>
      <c r="WHY37" s="733"/>
      <c r="WHZ37" s="733"/>
      <c r="WIA37" s="733"/>
      <c r="WIB37" s="733"/>
      <c r="WIC37" s="733"/>
      <c r="WID37" s="733"/>
      <c r="WIE37" s="733"/>
      <c r="WIF37" s="733"/>
      <c r="WIG37" s="733"/>
      <c r="WIH37" s="733"/>
      <c r="WII37" s="733"/>
      <c r="WIJ37" s="733"/>
      <c r="WIK37" s="733"/>
      <c r="WIL37" s="733"/>
      <c r="WIM37" s="733"/>
      <c r="WIN37" s="733"/>
      <c r="WIO37" s="733"/>
      <c r="WIP37" s="733"/>
      <c r="WIQ37" s="733"/>
      <c r="WIR37" s="733"/>
      <c r="WIS37" s="733"/>
      <c r="WIT37" s="733"/>
      <c r="WIU37" s="733"/>
      <c r="WIV37" s="733"/>
      <c r="WIW37" s="733"/>
      <c r="WIX37" s="733"/>
      <c r="WIY37" s="733"/>
      <c r="WIZ37" s="733"/>
      <c r="WJA37" s="733"/>
      <c r="WJB37" s="733"/>
      <c r="WJC37" s="733"/>
      <c r="WJD37" s="733"/>
      <c r="WJE37" s="733"/>
      <c r="WJF37" s="733"/>
      <c r="WJG37" s="733"/>
      <c r="WJH37" s="733"/>
      <c r="WJI37" s="733"/>
      <c r="WJJ37" s="733"/>
      <c r="WJK37" s="733"/>
      <c r="WJL37" s="733"/>
      <c r="WJM37" s="733"/>
      <c r="WJN37" s="733"/>
      <c r="WJO37" s="733"/>
      <c r="WJP37" s="733"/>
      <c r="WJQ37" s="733"/>
      <c r="WJR37" s="733"/>
      <c r="WJS37" s="733"/>
      <c r="WJT37" s="733"/>
      <c r="WJU37" s="733"/>
      <c r="WJV37" s="733"/>
      <c r="WJW37" s="733"/>
      <c r="WJX37" s="733"/>
      <c r="WJY37" s="733"/>
      <c r="WJZ37" s="733"/>
      <c r="WKA37" s="733"/>
      <c r="WKB37" s="733"/>
      <c r="WKC37" s="733"/>
      <c r="WKD37" s="733"/>
      <c r="WKE37" s="733"/>
      <c r="WKF37" s="733"/>
      <c r="WKG37" s="733"/>
      <c r="WKH37" s="733"/>
      <c r="WKI37" s="733"/>
      <c r="WKJ37" s="733"/>
      <c r="WKK37" s="733"/>
      <c r="WKL37" s="733"/>
      <c r="WKM37" s="733"/>
      <c r="WKN37" s="733"/>
      <c r="WKO37" s="733"/>
      <c r="WKP37" s="733"/>
      <c r="WKQ37" s="733"/>
      <c r="WKR37" s="733"/>
      <c r="WKS37" s="733"/>
      <c r="WKT37" s="733"/>
      <c r="WKU37" s="733"/>
      <c r="WKV37" s="733"/>
      <c r="WKW37" s="733"/>
      <c r="WKX37" s="733"/>
      <c r="WKY37" s="733"/>
      <c r="WKZ37" s="733"/>
      <c r="WLA37" s="733"/>
      <c r="WLB37" s="733"/>
      <c r="WLC37" s="733"/>
      <c r="WLD37" s="733"/>
      <c r="WLE37" s="733"/>
      <c r="WLF37" s="733"/>
      <c r="WLG37" s="733"/>
      <c r="WLH37" s="733"/>
      <c r="WLI37" s="733"/>
      <c r="WLJ37" s="733"/>
      <c r="WLK37" s="733"/>
      <c r="WLL37" s="733"/>
      <c r="WLM37" s="733"/>
      <c r="WLN37" s="733"/>
      <c r="WLO37" s="733"/>
      <c r="WLP37" s="733"/>
      <c r="WLQ37" s="733"/>
      <c r="WLR37" s="733"/>
      <c r="WLS37" s="733"/>
      <c r="WLT37" s="733"/>
      <c r="WLU37" s="733"/>
      <c r="WLV37" s="733"/>
      <c r="WLW37" s="733"/>
      <c r="WLX37" s="733"/>
      <c r="WLY37" s="733"/>
      <c r="WLZ37" s="733"/>
      <c r="WMA37" s="733"/>
      <c r="WMB37" s="733"/>
      <c r="WMC37" s="733"/>
      <c r="WMD37" s="733"/>
      <c r="WME37" s="733"/>
      <c r="WMF37" s="733"/>
      <c r="WMG37" s="733"/>
      <c r="WMH37" s="733"/>
      <c r="WMI37" s="733"/>
      <c r="WMJ37" s="733"/>
      <c r="WMK37" s="733"/>
      <c r="WML37" s="733"/>
      <c r="WMM37" s="733"/>
      <c r="WMN37" s="733"/>
      <c r="WMO37" s="733"/>
      <c r="WMP37" s="733"/>
      <c r="WMQ37" s="733"/>
      <c r="WMR37" s="733"/>
      <c r="WMS37" s="733"/>
      <c r="WMT37" s="733"/>
      <c r="WMU37" s="733"/>
      <c r="WMV37" s="733"/>
      <c r="WMW37" s="733"/>
      <c r="WMX37" s="733"/>
      <c r="WMY37" s="733"/>
      <c r="WMZ37" s="733"/>
      <c r="WNA37" s="733"/>
      <c r="WNB37" s="733"/>
      <c r="WNC37" s="733"/>
      <c r="WND37" s="733"/>
      <c r="WNE37" s="733"/>
      <c r="WNF37" s="733"/>
      <c r="WNG37" s="733"/>
      <c r="WNH37" s="733"/>
      <c r="WNI37" s="733"/>
      <c r="WNJ37" s="733"/>
      <c r="WNK37" s="733"/>
      <c r="WNL37" s="733"/>
      <c r="WNM37" s="733"/>
      <c r="WNN37" s="733"/>
      <c r="WNO37" s="733"/>
      <c r="WNP37" s="733"/>
      <c r="WNQ37" s="733"/>
      <c r="WNR37" s="733"/>
      <c r="WNS37" s="733"/>
      <c r="WNT37" s="733"/>
      <c r="WNU37" s="733"/>
      <c r="WNV37" s="733"/>
      <c r="WNW37" s="733"/>
      <c r="WNX37" s="733"/>
      <c r="WNY37" s="733"/>
      <c r="WNZ37" s="733"/>
      <c r="WOA37" s="733"/>
      <c r="WOB37" s="733"/>
      <c r="WOC37" s="733"/>
      <c r="WOD37" s="733"/>
      <c r="WOE37" s="733"/>
      <c r="WOF37" s="733"/>
      <c r="WOG37" s="733"/>
      <c r="WOH37" s="733"/>
      <c r="WOI37" s="733"/>
      <c r="WOJ37" s="733"/>
      <c r="WOK37" s="733"/>
      <c r="WOL37" s="733"/>
      <c r="WOM37" s="733"/>
      <c r="WON37" s="733"/>
      <c r="WOO37" s="733"/>
      <c r="WOP37" s="733"/>
      <c r="WOQ37" s="733"/>
      <c r="WOR37" s="733"/>
      <c r="WOS37" s="733"/>
      <c r="WOT37" s="733"/>
      <c r="WOU37" s="733"/>
      <c r="WOV37" s="733"/>
      <c r="WOW37" s="733"/>
      <c r="WOX37" s="733"/>
      <c r="WOY37" s="733"/>
      <c r="WOZ37" s="733"/>
      <c r="WPA37" s="733"/>
      <c r="WPB37" s="733"/>
      <c r="WPC37" s="733"/>
      <c r="WPD37" s="733"/>
      <c r="WPE37" s="733"/>
      <c r="WPF37" s="733"/>
      <c r="WPG37" s="733"/>
      <c r="WPH37" s="733"/>
      <c r="WPI37" s="733"/>
      <c r="WPJ37" s="733"/>
      <c r="WPK37" s="733"/>
      <c r="WPL37" s="733"/>
      <c r="WPM37" s="733"/>
      <c r="WPN37" s="733"/>
      <c r="WPO37" s="733"/>
      <c r="WPP37" s="733"/>
      <c r="WPQ37" s="733"/>
      <c r="WPR37" s="733"/>
      <c r="WPS37" s="733"/>
      <c r="WPT37" s="733"/>
      <c r="WPU37" s="733"/>
      <c r="WPV37" s="733"/>
      <c r="WPW37" s="733"/>
      <c r="WPX37" s="733"/>
      <c r="WPY37" s="733"/>
      <c r="WPZ37" s="733"/>
      <c r="WQA37" s="733"/>
      <c r="WQB37" s="733"/>
      <c r="WQC37" s="733"/>
      <c r="WQD37" s="733"/>
      <c r="WQE37" s="733"/>
      <c r="WQF37" s="733"/>
      <c r="WQG37" s="733"/>
      <c r="WQH37" s="733"/>
      <c r="WQI37" s="733"/>
      <c r="WQJ37" s="733"/>
      <c r="WQK37" s="733"/>
      <c r="WQL37" s="733"/>
      <c r="WQM37" s="733"/>
      <c r="WQN37" s="733"/>
      <c r="WQO37" s="733"/>
      <c r="WQP37" s="733"/>
      <c r="WQQ37" s="733"/>
      <c r="WQR37" s="733"/>
      <c r="WQS37" s="733"/>
      <c r="WQT37" s="733"/>
      <c r="WQU37" s="733"/>
      <c r="WQV37" s="733"/>
      <c r="WQW37" s="733"/>
      <c r="WQX37" s="733"/>
      <c r="WQY37" s="733"/>
      <c r="WQZ37" s="733"/>
      <c r="WRA37" s="733"/>
      <c r="WRB37" s="733"/>
      <c r="WRC37" s="733"/>
      <c r="WRD37" s="733"/>
      <c r="WRE37" s="733"/>
      <c r="WRF37" s="733"/>
      <c r="WRG37" s="733"/>
      <c r="WRH37" s="733"/>
      <c r="WRI37" s="733"/>
      <c r="WRJ37" s="733"/>
      <c r="WRK37" s="733"/>
      <c r="WRL37" s="733"/>
      <c r="WRM37" s="733"/>
      <c r="WRN37" s="733"/>
      <c r="WRO37" s="733"/>
      <c r="WRP37" s="733"/>
      <c r="WRQ37" s="733"/>
      <c r="WRR37" s="733"/>
      <c r="WRS37" s="733"/>
      <c r="WRT37" s="733"/>
      <c r="WRU37" s="733"/>
      <c r="WRV37" s="733"/>
      <c r="WRW37" s="733"/>
      <c r="WRX37" s="733"/>
      <c r="WRY37" s="733"/>
      <c r="WRZ37" s="733"/>
      <c r="WSA37" s="733"/>
      <c r="WSB37" s="733"/>
      <c r="WSC37" s="733"/>
      <c r="WSD37" s="733"/>
      <c r="WSE37" s="733"/>
      <c r="WSF37" s="733"/>
      <c r="WSG37" s="733"/>
      <c r="WSH37" s="733"/>
      <c r="WSI37" s="733"/>
      <c r="WSJ37" s="733"/>
      <c r="WSK37" s="733"/>
      <c r="WSL37" s="733"/>
      <c r="WSM37" s="733"/>
      <c r="WSN37" s="733"/>
      <c r="WSO37" s="733"/>
      <c r="WSP37" s="733"/>
      <c r="WSQ37" s="733"/>
      <c r="WSR37" s="733"/>
      <c r="WSS37" s="733"/>
      <c r="WST37" s="733"/>
      <c r="WSU37" s="733"/>
      <c r="WSV37" s="733"/>
      <c r="WSW37" s="733"/>
      <c r="WSX37" s="733"/>
      <c r="WSY37" s="733"/>
      <c r="WSZ37" s="733"/>
      <c r="WTA37" s="733"/>
      <c r="WTB37" s="733"/>
      <c r="WTC37" s="733"/>
      <c r="WTD37" s="733"/>
      <c r="WTE37" s="733"/>
      <c r="WTF37" s="733"/>
      <c r="WTG37" s="733"/>
      <c r="WTH37" s="733"/>
      <c r="WTI37" s="733"/>
      <c r="WTJ37" s="733"/>
      <c r="WTK37" s="733"/>
      <c r="WTL37" s="733"/>
      <c r="WTM37" s="733"/>
      <c r="WTN37" s="733"/>
      <c r="WTO37" s="733"/>
      <c r="WTP37" s="733"/>
      <c r="WTQ37" s="733"/>
      <c r="WTR37" s="733"/>
      <c r="WTS37" s="733"/>
      <c r="WTT37" s="733"/>
      <c r="WTU37" s="733"/>
      <c r="WTV37" s="733"/>
      <c r="WTW37" s="733"/>
      <c r="WTX37" s="733"/>
      <c r="WTY37" s="733"/>
      <c r="WTZ37" s="733"/>
      <c r="WUA37" s="733"/>
      <c r="WUB37" s="733"/>
      <c r="WUC37" s="733"/>
      <c r="WUD37" s="733"/>
      <c r="WUE37" s="733"/>
      <c r="WUF37" s="733"/>
      <c r="WUG37" s="733"/>
      <c r="WUH37" s="733"/>
      <c r="WUI37" s="733"/>
      <c r="WUJ37" s="733"/>
      <c r="WUK37" s="733"/>
      <c r="WUL37" s="733"/>
      <c r="WUM37" s="733"/>
      <c r="WUN37" s="733"/>
      <c r="WUO37" s="733"/>
      <c r="WUP37" s="733"/>
      <c r="WUQ37" s="733"/>
      <c r="WUR37" s="733"/>
      <c r="WUS37" s="733"/>
      <c r="WUT37" s="733"/>
      <c r="WUU37" s="733"/>
      <c r="WUV37" s="733"/>
      <c r="WUW37" s="733"/>
      <c r="WUX37" s="733"/>
      <c r="WUY37" s="733"/>
      <c r="WUZ37" s="733"/>
      <c r="WVA37" s="733"/>
      <c r="WVB37" s="733"/>
      <c r="WVC37" s="733"/>
      <c r="WVD37" s="733"/>
      <c r="WVE37" s="733"/>
      <c r="WVF37" s="733"/>
      <c r="WVG37" s="733"/>
      <c r="WVH37" s="733"/>
      <c r="WVI37" s="733"/>
      <c r="WVJ37" s="733"/>
      <c r="WVK37" s="733"/>
      <c r="WVL37" s="733"/>
      <c r="WVM37" s="733"/>
      <c r="WVN37" s="733"/>
      <c r="WVO37" s="733"/>
      <c r="WVP37" s="733"/>
      <c r="WVQ37" s="733"/>
      <c r="WVR37" s="733"/>
      <c r="WVS37" s="733"/>
      <c r="WVT37" s="733"/>
      <c r="WVU37" s="733"/>
      <c r="WVV37" s="733"/>
      <c r="WVW37" s="733"/>
      <c r="WVX37" s="733"/>
      <c r="WVY37" s="733"/>
      <c r="WVZ37" s="733"/>
      <c r="WWA37" s="733"/>
      <c r="WWB37" s="733"/>
      <c r="WWC37" s="733"/>
      <c r="WWD37" s="733"/>
      <c r="WWE37" s="733"/>
      <c r="WWF37" s="733"/>
      <c r="WWG37" s="733"/>
      <c r="WWH37" s="733"/>
      <c r="WWI37" s="733"/>
      <c r="WWJ37" s="733"/>
      <c r="WWK37" s="733"/>
      <c r="WWL37" s="733"/>
      <c r="WWM37" s="733"/>
      <c r="WWN37" s="733"/>
      <c r="WWO37" s="733"/>
      <c r="WWP37" s="733"/>
      <c r="WWQ37" s="733"/>
      <c r="WWR37" s="733"/>
      <c r="WWS37" s="733"/>
      <c r="WWT37" s="733"/>
      <c r="WWU37" s="733"/>
      <c r="WWV37" s="733"/>
      <c r="WWW37" s="733"/>
      <c r="WWX37" s="733"/>
      <c r="WWY37" s="733"/>
      <c r="WWZ37" s="733"/>
      <c r="WXA37" s="733"/>
      <c r="WXB37" s="733"/>
      <c r="WXC37" s="733"/>
      <c r="WXD37" s="733"/>
      <c r="WXE37" s="733"/>
      <c r="WXF37" s="733"/>
      <c r="WXG37" s="733"/>
      <c r="WXH37" s="733"/>
      <c r="WXI37" s="733"/>
      <c r="WXJ37" s="733"/>
      <c r="WXK37" s="733"/>
      <c r="WXL37" s="733"/>
      <c r="WXM37" s="733"/>
      <c r="WXN37" s="733"/>
      <c r="WXO37" s="733"/>
      <c r="WXP37" s="733"/>
      <c r="WXQ37" s="733"/>
      <c r="WXR37" s="733"/>
      <c r="WXS37" s="733"/>
      <c r="WXT37" s="733"/>
      <c r="WXU37" s="733"/>
      <c r="WXV37" s="733"/>
      <c r="WXW37" s="733"/>
      <c r="WXX37" s="733"/>
      <c r="WXY37" s="733"/>
      <c r="WXZ37" s="733"/>
      <c r="WYA37" s="733"/>
      <c r="WYB37" s="733"/>
      <c r="WYC37" s="733"/>
      <c r="WYD37" s="733"/>
      <c r="WYE37" s="733"/>
      <c r="WYF37" s="733"/>
      <c r="WYG37" s="733"/>
      <c r="WYH37" s="733"/>
      <c r="WYI37" s="733"/>
      <c r="WYJ37" s="733"/>
      <c r="WYK37" s="733"/>
      <c r="WYL37" s="733"/>
      <c r="WYM37" s="733"/>
      <c r="WYN37" s="733"/>
      <c r="WYO37" s="733"/>
      <c r="WYP37" s="733"/>
      <c r="WYQ37" s="733"/>
      <c r="WYR37" s="733"/>
      <c r="WYS37" s="733"/>
      <c r="WYT37" s="733"/>
      <c r="WYU37" s="733"/>
      <c r="WYV37" s="733"/>
      <c r="WYW37" s="733"/>
      <c r="WYX37" s="733"/>
      <c r="WYY37" s="733"/>
      <c r="WYZ37" s="733"/>
      <c r="WZA37" s="733"/>
      <c r="WZB37" s="733"/>
      <c r="WZC37" s="733"/>
      <c r="WZD37" s="733"/>
      <c r="WZE37" s="733"/>
      <c r="WZF37" s="733"/>
      <c r="WZG37" s="733"/>
      <c r="WZH37" s="733"/>
      <c r="WZI37" s="733"/>
      <c r="WZJ37" s="733"/>
      <c r="WZK37" s="733"/>
      <c r="WZL37" s="733"/>
      <c r="WZM37" s="733"/>
      <c r="WZN37" s="733"/>
      <c r="WZO37" s="733"/>
      <c r="WZP37" s="733"/>
      <c r="WZQ37" s="733"/>
      <c r="WZR37" s="733"/>
      <c r="WZS37" s="733"/>
      <c r="WZT37" s="733"/>
      <c r="WZU37" s="733"/>
      <c r="WZV37" s="733"/>
      <c r="WZW37" s="733"/>
      <c r="WZX37" s="733"/>
      <c r="WZY37" s="733"/>
      <c r="WZZ37" s="733"/>
      <c r="XAA37" s="733"/>
      <c r="XAB37" s="733"/>
      <c r="XAC37" s="733"/>
      <c r="XAD37" s="733"/>
      <c r="XAE37" s="733"/>
      <c r="XAF37" s="733"/>
      <c r="XAG37" s="733"/>
      <c r="XAH37" s="733"/>
      <c r="XAI37" s="733"/>
      <c r="XAJ37" s="733"/>
      <c r="XAK37" s="733"/>
      <c r="XAL37" s="733"/>
      <c r="XAM37" s="733"/>
      <c r="XAN37" s="733"/>
      <c r="XAO37" s="733"/>
      <c r="XAP37" s="733"/>
      <c r="XAQ37" s="733"/>
      <c r="XAR37" s="733"/>
      <c r="XAS37" s="733"/>
      <c r="XAT37" s="733"/>
      <c r="XAU37" s="733"/>
      <c r="XAV37" s="733"/>
      <c r="XAW37" s="733"/>
      <c r="XAX37" s="733"/>
      <c r="XAY37" s="733"/>
      <c r="XAZ37" s="733"/>
      <c r="XBA37" s="733"/>
      <c r="XBB37" s="733"/>
      <c r="XBC37" s="733"/>
      <c r="XBD37" s="733"/>
      <c r="XBE37" s="733"/>
      <c r="XBF37" s="733"/>
      <c r="XBG37" s="733"/>
      <c r="XBH37" s="733"/>
      <c r="XBI37" s="733"/>
      <c r="XBJ37" s="733"/>
      <c r="XBK37" s="733"/>
      <c r="XBL37" s="733"/>
      <c r="XBM37" s="733"/>
      <c r="XBN37" s="733"/>
      <c r="XBO37" s="733"/>
      <c r="XBP37" s="733"/>
      <c r="XBQ37" s="733"/>
      <c r="XBR37" s="733"/>
      <c r="XBS37" s="733"/>
      <c r="XBT37" s="733"/>
      <c r="XBU37" s="733"/>
      <c r="XBV37" s="733"/>
      <c r="XBW37" s="733"/>
      <c r="XBX37" s="733"/>
      <c r="XBY37" s="733"/>
      <c r="XBZ37" s="733"/>
      <c r="XCA37" s="733"/>
      <c r="XCB37" s="733"/>
      <c r="XCC37" s="733"/>
      <c r="XCD37" s="733"/>
      <c r="XCE37" s="733"/>
      <c r="XCF37" s="733"/>
      <c r="XCG37" s="733"/>
      <c r="XCH37" s="733"/>
      <c r="XCI37" s="733"/>
      <c r="XCJ37" s="733"/>
      <c r="XCK37" s="733"/>
      <c r="XCL37" s="733"/>
      <c r="XCM37" s="733"/>
      <c r="XCN37" s="733"/>
      <c r="XCO37" s="733"/>
      <c r="XCP37" s="733"/>
      <c r="XCQ37" s="733"/>
      <c r="XCR37" s="733"/>
      <c r="XCS37" s="733"/>
      <c r="XCT37" s="733"/>
      <c r="XCU37" s="733"/>
      <c r="XCV37" s="733"/>
      <c r="XCW37" s="733"/>
      <c r="XCX37" s="733"/>
      <c r="XCY37" s="733"/>
      <c r="XCZ37" s="733"/>
      <c r="XDA37" s="733"/>
      <c r="XDB37" s="733"/>
      <c r="XDC37" s="733"/>
      <c r="XDD37" s="733"/>
      <c r="XDE37" s="733"/>
      <c r="XDF37" s="733"/>
      <c r="XDG37" s="733"/>
      <c r="XDH37" s="733"/>
      <c r="XDI37" s="733"/>
      <c r="XDJ37" s="733"/>
      <c r="XDK37" s="733"/>
      <c r="XDL37" s="733"/>
      <c r="XDM37" s="733"/>
      <c r="XDN37" s="733"/>
      <c r="XDO37" s="733"/>
      <c r="XDP37" s="733"/>
      <c r="XDQ37" s="733"/>
      <c r="XDR37" s="733"/>
      <c r="XDS37" s="733"/>
      <c r="XDT37" s="733"/>
      <c r="XDU37" s="733"/>
      <c r="XDV37" s="733"/>
      <c r="XDW37" s="733"/>
      <c r="XDX37" s="733"/>
      <c r="XDY37" s="733"/>
      <c r="XDZ37" s="733"/>
      <c r="XEA37" s="733"/>
      <c r="XEB37" s="733"/>
      <c r="XEC37" s="733"/>
      <c r="XED37" s="733"/>
      <c r="XEE37" s="733"/>
      <c r="XEF37" s="733"/>
      <c r="XEG37" s="733"/>
      <c r="XEH37" s="733"/>
      <c r="XEI37" s="733"/>
      <c r="XEJ37" s="733"/>
      <c r="XEK37" s="733"/>
      <c r="XEL37" s="733"/>
      <c r="XEM37" s="733"/>
      <c r="XEN37" s="733"/>
      <c r="XEO37" s="733"/>
      <c r="XEP37" s="733"/>
      <c r="XEQ37" s="733"/>
      <c r="XER37" s="733"/>
      <c r="XES37" s="733"/>
      <c r="XET37" s="733"/>
      <c r="XEU37" s="733"/>
      <c r="XEV37" s="733"/>
      <c r="XEW37" s="733"/>
      <c r="XEX37" s="733"/>
      <c r="XEY37" s="733"/>
      <c r="XEZ37" s="733"/>
      <c r="XFA37" s="733"/>
      <c r="XFB37" s="733"/>
      <c r="XFC37" s="733"/>
    </row>
    <row r="38" spans="1:16383" s="733" customFormat="1">
      <c r="B38" s="782">
        <f t="shared" si="1"/>
        <v>16</v>
      </c>
      <c r="D38" s="740" t="s">
        <v>532</v>
      </c>
      <c r="E38" s="1016" t="str">
        <f>_xll.GenericSql("SELECT INSTRUMENT FROM FIN.BONDS_LIST WHERE ISIN='"&amp;D38&amp;"'",FALSE)</f>
        <v>BTP 01-nov-2029 5.25%</v>
      </c>
      <c r="F38" s="1016"/>
      <c r="G38" s="1016"/>
      <c r="H38" s="797">
        <f>IF(VLOOKUP($D38,Bonds!$E$11:$AM$347,26,FALSE)*100-$H$21&gt;0,VLOOKUP($D38,Bonds!$E$11:$AM$347,26,FALSE)*100-$H$21,$H$21-VLOOKUP($D38,Bonds!$E$11:$AM$347,26,FALSE)*100)</f>
        <v>6.9513668295209108E-2</v>
      </c>
      <c r="J38" s="797">
        <f t="shared" si="0"/>
        <v>-4.03698279003466E-2</v>
      </c>
      <c r="M38" s="764">
        <v>0.10988349619555571</v>
      </c>
      <c r="N38" s="765">
        <v>0.10816241868687615</v>
      </c>
      <c r="O38" s="765">
        <v>0.11416305307927765</v>
      </c>
      <c r="P38" s="765">
        <v>0.10891400514025795</v>
      </c>
      <c r="Q38" s="765">
        <v>0.10376440889597105</v>
      </c>
      <c r="R38" s="765">
        <v>0.10962487673662347</v>
      </c>
      <c r="S38" s="765">
        <v>0.10807766871297053</v>
      </c>
      <c r="T38" s="765">
        <v>0.10484063933223542</v>
      </c>
      <c r="U38" s="765">
        <v>0.10545724111334365</v>
      </c>
      <c r="V38" s="765">
        <v>0.1014152356906961</v>
      </c>
      <c r="W38" s="765">
        <v>0.10397455644125042</v>
      </c>
      <c r="X38" s="765">
        <v>0.1054377555219097</v>
      </c>
      <c r="Y38" s="765">
        <v>0.1052252265013105</v>
      </c>
      <c r="Z38" s="765">
        <v>9.9375002181755878E-2</v>
      </c>
      <c r="AA38" s="765">
        <v>0.10609378921831913</v>
      </c>
      <c r="AB38" s="765">
        <v>0.10837580307878891</v>
      </c>
      <c r="AC38" s="765">
        <v>0.1025725106143458</v>
      </c>
      <c r="AD38" s="765">
        <v>9.870276797731492E-2</v>
      </c>
      <c r="AE38" s="765">
        <v>0.1037126945548188</v>
      </c>
      <c r="AF38" s="765">
        <v>8.5865892591573179E-2</v>
      </c>
      <c r="AG38" s="765">
        <v>3.290719682698251E-2</v>
      </c>
      <c r="AH38" s="765">
        <v>3.5981443629128584E-2</v>
      </c>
      <c r="AI38" s="765">
        <v>9.1397542246225871E-2</v>
      </c>
      <c r="AJ38" s="765">
        <v>8.463253047170527E-2</v>
      </c>
      <c r="AK38" s="765">
        <v>8.586914812374502E-2</v>
      </c>
      <c r="AL38" s="765">
        <v>7.6146778447898633E-2</v>
      </c>
      <c r="AM38" s="765"/>
      <c r="AN38" s="765"/>
      <c r="AO38" s="765"/>
      <c r="AP38" s="766"/>
      <c r="AU38" s="735"/>
      <c r="AV38" s="735"/>
      <c r="AW38" s="735"/>
      <c r="AX38" s="735"/>
      <c r="AY38" s="735"/>
      <c r="AZ38" s="735"/>
      <c r="BA38" s="735"/>
      <c r="BB38" s="735"/>
      <c r="BC38" s="735"/>
      <c r="BD38" s="735"/>
      <c r="BE38" s="735"/>
      <c r="BF38" s="735"/>
      <c r="BG38" s="735"/>
      <c r="BH38" s="735"/>
      <c r="BI38" s="735"/>
      <c r="BJ38" s="735"/>
      <c r="BK38" s="735"/>
      <c r="BL38" s="735"/>
      <c r="BM38" s="735"/>
      <c r="BN38" s="735"/>
      <c r="BO38" s="735"/>
      <c r="BP38" s="735"/>
      <c r="BQ38" s="735"/>
      <c r="BR38" s="735"/>
      <c r="BS38" s="735"/>
      <c r="BT38" s="735"/>
      <c r="BU38" s="735"/>
      <c r="BV38" s="735"/>
      <c r="BW38" s="735"/>
      <c r="BX38" s="735"/>
      <c r="BY38" s="735"/>
      <c r="BZ38" s="735"/>
      <c r="CA38" s="735"/>
      <c r="CB38" s="735"/>
      <c r="CC38" s="735"/>
      <c r="CD38" s="735"/>
      <c r="CE38" s="735"/>
    </row>
    <row r="39" spans="1:16383" s="733" customFormat="1">
      <c r="B39" s="782">
        <f t="shared" si="1"/>
        <v>17</v>
      </c>
      <c r="D39" s="740" t="s">
        <v>242</v>
      </c>
      <c r="E39" s="1016" t="str">
        <f>_xll.GenericSql("SELECT INSTRUMENT FROM FIN.BONDS_LIST WHERE ISIN='"&amp;D39&amp;"'",FALSE)</f>
        <v>BTP 01-mar-30 3.5%</v>
      </c>
      <c r="F39" s="1016"/>
      <c r="G39" s="1016"/>
      <c r="H39" s="797">
        <f>IF(VLOOKUP($D39,Bonds!$E$11:$AM$347,26,FALSE)*100-$H$21&gt;0,VLOOKUP($D39,Bonds!$E$11:$AM$347,26,FALSE)*100-$H$21,$H$21-VLOOKUP($D39,Bonds!$E$11:$AM$347,26,FALSE)*100)</f>
        <v>9.624995280007953E-2</v>
      </c>
      <c r="J39" s="797">
        <f t="shared" si="0"/>
        <v>-0.10884153503738148</v>
      </c>
      <c r="M39" s="764">
        <v>0.20509148783746101</v>
      </c>
      <c r="N39" s="765">
        <v>0.20497418095348841</v>
      </c>
      <c r="O39" s="765">
        <v>0.21094611979569855</v>
      </c>
      <c r="P39" s="765">
        <v>0.19730686525522345</v>
      </c>
      <c r="Q39" s="765">
        <v>0.19906566055598462</v>
      </c>
      <c r="R39" s="765">
        <v>0.21224056419749382</v>
      </c>
      <c r="S39" s="765">
        <v>0.20895980919532375</v>
      </c>
      <c r="T39" s="765">
        <v>0.20737181597481857</v>
      </c>
      <c r="U39" s="765">
        <v>0.20518007144237438</v>
      </c>
      <c r="V39" s="765">
        <v>0.20069886744595777</v>
      </c>
      <c r="W39" s="765">
        <v>0.19865070517775552</v>
      </c>
      <c r="X39" s="765">
        <v>0.19880991513400836</v>
      </c>
      <c r="Y39" s="765">
        <v>0.19716193518581449</v>
      </c>
      <c r="Z39" s="765">
        <v>0.19017411923293892</v>
      </c>
      <c r="AA39" s="765">
        <v>0.19436578516027758</v>
      </c>
      <c r="AB39" s="765">
        <v>0.20177440479386055</v>
      </c>
      <c r="AC39" s="765">
        <v>0.18956293500929977</v>
      </c>
      <c r="AD39" s="765">
        <v>0.1610845689622904</v>
      </c>
      <c r="AE39" s="765">
        <v>0.16817487721276247</v>
      </c>
      <c r="AF39" s="765">
        <v>0.10912350994901976</v>
      </c>
      <c r="AG39" s="765">
        <v>6.5795833277620286E-2</v>
      </c>
      <c r="AH39" s="765">
        <v>8.3081519522969494E-2</v>
      </c>
      <c r="AI39" s="765">
        <v>0.1383667055459421</v>
      </c>
      <c r="AJ39" s="765">
        <v>0.11935937669248364</v>
      </c>
      <c r="AK39" s="765">
        <v>9.037597900936678E-2</v>
      </c>
      <c r="AL39" s="765">
        <v>5.3446951351210359E-2</v>
      </c>
      <c r="AM39" s="765"/>
      <c r="AN39" s="765"/>
      <c r="AO39" s="765"/>
      <c r="AP39" s="766"/>
      <c r="AU39" s="735"/>
      <c r="AV39" s="735"/>
      <c r="AW39" s="735"/>
      <c r="AX39" s="735"/>
      <c r="AY39" s="735"/>
      <c r="AZ39" s="735"/>
      <c r="BA39" s="735"/>
      <c r="BB39" s="735"/>
      <c r="BC39" s="735"/>
      <c r="BD39" s="735"/>
      <c r="BE39" s="735"/>
      <c r="BF39" s="735"/>
      <c r="BG39" s="735"/>
      <c r="BH39" s="735"/>
      <c r="BI39" s="735"/>
      <c r="BJ39" s="735"/>
      <c r="BK39" s="735"/>
      <c r="BL39" s="735"/>
      <c r="BM39" s="735"/>
      <c r="BN39" s="735"/>
      <c r="BO39" s="735"/>
      <c r="BP39" s="735"/>
      <c r="BQ39" s="735"/>
      <c r="BR39" s="735"/>
      <c r="BS39" s="735"/>
      <c r="BT39" s="735"/>
      <c r="BU39" s="735"/>
      <c r="BV39" s="735"/>
      <c r="BW39" s="735"/>
      <c r="BX39" s="735"/>
      <c r="BY39" s="735"/>
      <c r="BZ39" s="735"/>
      <c r="CA39" s="735"/>
      <c r="CB39" s="735"/>
      <c r="CC39" s="735"/>
      <c r="CD39" s="735"/>
      <c r="CE39" s="735"/>
    </row>
    <row r="40" spans="1:16383" s="733" customFormat="1">
      <c r="B40" s="782">
        <f t="shared" si="1"/>
        <v>18</v>
      </c>
      <c r="D40" s="740" t="s">
        <v>533</v>
      </c>
      <c r="E40" s="1016" t="str">
        <f>_xll.GenericSql("SELECT INSTRUMENT FROM FIN.BONDS_LIST WHERE ISIN='"&amp;D40&amp;"'",FALSE)</f>
        <v>BTP 01-may-2031 6.00%</v>
      </c>
      <c r="F40" s="1016"/>
      <c r="G40" s="1016"/>
      <c r="H40" s="797">
        <f>IF(VLOOKUP($D40,Bonds!$E$11:$AM$347,26,FALSE)*100-$H$21&gt;0,VLOOKUP($D40,Bonds!$E$11:$AM$347,26,FALSE)*100-$H$21,$H$21-VLOOKUP($D40,Bonds!$E$11:$AM$347,26,FALSE)*100)</f>
        <v>0.17176465275671671</v>
      </c>
      <c r="J40" s="797">
        <f t="shared" si="0"/>
        <v>-9.2485911466766435E-2</v>
      </c>
      <c r="M40" s="764">
        <v>0.26425056422348314</v>
      </c>
      <c r="N40" s="765">
        <v>0.26710439293084831</v>
      </c>
      <c r="O40" s="765">
        <v>0.27247461344679857</v>
      </c>
      <c r="P40" s="765">
        <v>0.26654179163481317</v>
      </c>
      <c r="Q40" s="765">
        <v>0.26415795481314808</v>
      </c>
      <c r="R40" s="765">
        <v>0.2704260238084919</v>
      </c>
      <c r="S40" s="765">
        <v>0.27783006517308761</v>
      </c>
      <c r="T40" s="765">
        <v>0.27361733798678944</v>
      </c>
      <c r="U40" s="765">
        <v>0.26977762748254031</v>
      </c>
      <c r="V40" s="765">
        <v>0.26511178680498704</v>
      </c>
      <c r="W40" s="765">
        <v>0.26531611150951617</v>
      </c>
      <c r="X40" s="765">
        <v>0.26270302553576075</v>
      </c>
      <c r="Y40" s="765">
        <v>0.2597203405315871</v>
      </c>
      <c r="Z40" s="765">
        <v>0.25328067718261726</v>
      </c>
      <c r="AA40" s="765">
        <v>0.26831110722935669</v>
      </c>
      <c r="AB40" s="765">
        <v>0.27812204472279412</v>
      </c>
      <c r="AC40" s="765">
        <v>0.27545797386624793</v>
      </c>
      <c r="AD40" s="765">
        <v>0.256156983759392</v>
      </c>
      <c r="AE40" s="765">
        <v>0.26083562780571201</v>
      </c>
      <c r="AF40" s="765">
        <v>0.22053583810183675</v>
      </c>
      <c r="AG40" s="765">
        <v>0.11613545769871081</v>
      </c>
      <c r="AH40" s="765">
        <v>0.12242695812810345</v>
      </c>
      <c r="AI40" s="765">
        <v>0.20501540768731807</v>
      </c>
      <c r="AJ40" s="765">
        <v>0.20047122161969222</v>
      </c>
      <c r="AK40" s="765">
        <v>0.17013565848355761</v>
      </c>
      <c r="AL40" s="765">
        <v>0.13954931547353633</v>
      </c>
      <c r="AM40" s="765"/>
      <c r="AN40" s="765"/>
      <c r="AO40" s="765"/>
      <c r="AP40" s="766"/>
      <c r="AU40" s="735"/>
      <c r="AV40" s="735"/>
      <c r="AW40" s="735"/>
      <c r="AX40" s="735"/>
      <c r="AY40" s="735"/>
      <c r="AZ40" s="735"/>
      <c r="BA40" s="735"/>
      <c r="BB40" s="735"/>
      <c r="BC40" s="735"/>
      <c r="BD40" s="735"/>
      <c r="BE40" s="735"/>
      <c r="BF40" s="735"/>
      <c r="BG40" s="735"/>
      <c r="BH40" s="735"/>
      <c r="BI40" s="735"/>
      <c r="BJ40" s="735"/>
      <c r="BK40" s="735"/>
      <c r="BL40" s="735"/>
      <c r="BM40" s="735"/>
      <c r="BN40" s="735"/>
      <c r="BO40" s="735"/>
      <c r="BP40" s="735"/>
      <c r="BQ40" s="735"/>
      <c r="BR40" s="735"/>
      <c r="BS40" s="735"/>
      <c r="BT40" s="735"/>
      <c r="BU40" s="735"/>
      <c r="BV40" s="735"/>
      <c r="BW40" s="735"/>
      <c r="BX40" s="735"/>
      <c r="BY40" s="735"/>
      <c r="BZ40" s="735"/>
      <c r="CA40" s="735"/>
      <c r="CB40" s="735"/>
      <c r="CC40" s="735"/>
      <c r="CD40" s="735"/>
      <c r="CE40" s="735"/>
    </row>
    <row r="41" spans="1:16383" s="733" customFormat="1">
      <c r="B41" s="782">
        <f t="shared" si="1"/>
        <v>19</v>
      </c>
      <c r="D41" s="740" t="s">
        <v>635</v>
      </c>
      <c r="E41" s="1016" t="str">
        <f>_xll.GenericSql("SELECT INSTRUMENT FROM FIN.BONDS_LIST WHERE ISIN='"&amp;D41&amp;"'",FALSE)</f>
        <v>BTP 01-mar-32 1.65%</v>
      </c>
      <c r="F41" s="1016"/>
      <c r="G41" s="1016"/>
      <c r="H41" s="797">
        <f>IF(VLOOKUP($D41,Bonds!$E$11:$AM$347,26,FALSE)*100-$H$21&gt;0,VLOOKUP($D41,Bonds!$E$11:$AM$347,26,FALSE)*100-$H$21,$H$21-VLOOKUP($D41,Bonds!$E$11:$AM$347,26,FALSE)*100)</f>
        <v>1.8896163187297699E-2</v>
      </c>
      <c r="J41" s="797">
        <f t="shared" si="0"/>
        <v>-0.27877874555519311</v>
      </c>
      <c r="M41" s="764">
        <v>0.29767490874249081</v>
      </c>
      <c r="N41" s="765">
        <v>0.30260758707453639</v>
      </c>
      <c r="O41" s="765">
        <v>0.30543660301768361</v>
      </c>
      <c r="P41" s="765">
        <v>0.2955708626511695</v>
      </c>
      <c r="Q41" s="765">
        <v>0.29419582453899817</v>
      </c>
      <c r="R41" s="765">
        <v>0.30232494273596067</v>
      </c>
      <c r="S41" s="765">
        <v>0.30480241615398596</v>
      </c>
      <c r="T41" s="765">
        <v>0.29923307865297533</v>
      </c>
      <c r="U41" s="765">
        <v>0.29691660510429263</v>
      </c>
      <c r="V41" s="765">
        <v>0.2798748680140366</v>
      </c>
      <c r="W41" s="765">
        <v>0.28597426224712796</v>
      </c>
      <c r="X41" s="765">
        <v>0.28026134544089487</v>
      </c>
      <c r="Y41" s="765">
        <v>0.27721947865037189</v>
      </c>
      <c r="Z41" s="765">
        <v>0.2487478467095805</v>
      </c>
      <c r="AA41" s="765">
        <v>0.25230864495186323</v>
      </c>
      <c r="AB41" s="765">
        <v>0.24957698069317757</v>
      </c>
      <c r="AC41" s="765">
        <v>0.20711329096697328</v>
      </c>
      <c r="AD41" s="765">
        <v>0.18299432836291052</v>
      </c>
      <c r="AE41" s="765">
        <v>0.18477830260895178</v>
      </c>
      <c r="AF41" s="765">
        <v>0.11026010173040124</v>
      </c>
      <c r="AG41" s="765">
        <v>8.436532093606619E-2</v>
      </c>
      <c r="AH41" s="765">
        <v>7.0744154353679534E-2</v>
      </c>
      <c r="AI41" s="765">
        <v>7.1863335251022953E-2</v>
      </c>
      <c r="AJ41" s="765">
        <v>2.9564453929144641E-2</v>
      </c>
      <c r="AK41" s="765">
        <v>2.0968752348360375E-3</v>
      </c>
      <c r="AL41" s="765">
        <v>6.4638311242309232E-2</v>
      </c>
      <c r="AM41" s="765"/>
      <c r="AN41" s="765"/>
      <c r="AO41" s="765"/>
      <c r="AP41" s="766"/>
      <c r="AU41" s="735"/>
      <c r="AV41" s="735"/>
      <c r="AW41" s="735"/>
      <c r="AX41" s="735"/>
      <c r="AY41" s="735"/>
      <c r="AZ41" s="735"/>
      <c r="BA41" s="735"/>
      <c r="BB41" s="735"/>
      <c r="BC41" s="735"/>
      <c r="BD41" s="735"/>
      <c r="BE41" s="735"/>
      <c r="BF41" s="735"/>
      <c r="BG41" s="735"/>
      <c r="BH41" s="735"/>
      <c r="BI41" s="735"/>
      <c r="BJ41" s="735"/>
      <c r="BK41" s="735"/>
      <c r="BL41" s="735"/>
      <c r="BM41" s="735"/>
      <c r="BN41" s="735"/>
      <c r="BO41" s="735"/>
      <c r="BP41" s="735"/>
      <c r="BQ41" s="735"/>
      <c r="BR41" s="735"/>
      <c r="BS41" s="735"/>
      <c r="BT41" s="735"/>
      <c r="BU41" s="735"/>
      <c r="BV41" s="735"/>
      <c r="BW41" s="735"/>
      <c r="BX41" s="735"/>
      <c r="BY41" s="735"/>
      <c r="BZ41" s="735"/>
      <c r="CA41" s="735"/>
      <c r="CB41" s="735"/>
      <c r="CC41" s="735"/>
      <c r="CD41" s="735"/>
      <c r="CE41" s="735"/>
    </row>
    <row r="42" spans="1:16383" s="733" customFormat="1">
      <c r="B42" s="782">
        <f t="shared" si="1"/>
        <v>20</v>
      </c>
      <c r="D42" s="740" t="s">
        <v>534</v>
      </c>
      <c r="E42" s="1016" t="str">
        <f>_xll.GenericSql("SELECT INSTRUMENT FROM FIN.BONDS_LIST WHERE ISIN='"&amp;D42&amp;"'",FALSE)</f>
        <v>BTP 01-feb-33 5.75%</v>
      </c>
      <c r="F42" s="1016"/>
      <c r="G42" s="1016"/>
      <c r="H42" s="797">
        <f>IF(VLOOKUP($D42,Bonds!$E$11:$AM$347,26,FALSE)*100-$H$21&gt;0,VLOOKUP($D42,Bonds!$E$11:$AM$347,26,FALSE)*100-$H$21,$H$21-VLOOKUP($D42,Bonds!$E$11:$AM$347,26,FALSE)*100)</f>
        <v>0.20988576096923284</v>
      </c>
      <c r="J42" s="797">
        <f t="shared" si="0"/>
        <v>-0.19890893833052958</v>
      </c>
      <c r="M42" s="764">
        <v>0.40879469929976242</v>
      </c>
      <c r="N42" s="765">
        <v>0.41118797981172306</v>
      </c>
      <c r="O42" s="765">
        <v>0.41457276905117268</v>
      </c>
      <c r="P42" s="765">
        <v>0.40430615762184918</v>
      </c>
      <c r="Q42" s="765">
        <v>0.40246110000024471</v>
      </c>
      <c r="R42" s="765">
        <v>0.41489571199217612</v>
      </c>
      <c r="S42" s="765">
        <v>0.42119372802440003</v>
      </c>
      <c r="T42" s="765">
        <v>0.42265558321137542</v>
      </c>
      <c r="U42" s="765">
        <v>0.41384827762384702</v>
      </c>
      <c r="V42" s="765">
        <v>0.39769866888698857</v>
      </c>
      <c r="W42" s="765">
        <v>0.40777802204114355</v>
      </c>
      <c r="X42" s="765">
        <v>0.39864238754505488</v>
      </c>
      <c r="Y42" s="765">
        <v>0.39774693796837735</v>
      </c>
      <c r="Z42" s="765">
        <v>0.37359258778573112</v>
      </c>
      <c r="AA42" s="765">
        <v>0.3886932462498387</v>
      </c>
      <c r="AB42" s="765">
        <v>0.39291429295278268</v>
      </c>
      <c r="AC42" s="765">
        <v>0.39031160513547247</v>
      </c>
      <c r="AD42" s="765">
        <v>0.37869553198743677</v>
      </c>
      <c r="AE42" s="765">
        <v>0.37603612610489279</v>
      </c>
      <c r="AF42" s="765">
        <v>0.30775233317656259</v>
      </c>
      <c r="AG42" s="765">
        <v>0.13982453893046243</v>
      </c>
      <c r="AH42" s="765">
        <v>0.17444820075154688</v>
      </c>
      <c r="AI42" s="765">
        <v>0.30275071769747708</v>
      </c>
      <c r="AJ42" s="765">
        <v>0.26966767166925276</v>
      </c>
      <c r="AK42" s="765">
        <v>0.19280210181280033</v>
      </c>
      <c r="AL42" s="765">
        <v>0.15714729525729787</v>
      </c>
      <c r="AM42" s="765"/>
      <c r="AN42" s="765"/>
      <c r="AO42" s="765"/>
      <c r="AP42" s="766"/>
      <c r="AU42" s="735"/>
      <c r="AV42" s="735"/>
      <c r="AW42" s="735"/>
      <c r="AX42" s="735"/>
      <c r="AY42" s="735"/>
      <c r="AZ42" s="735"/>
      <c r="BA42" s="735"/>
      <c r="BB42" s="735"/>
      <c r="BC42" s="735"/>
      <c r="BD42" s="735"/>
      <c r="BE42" s="735"/>
      <c r="BF42" s="735"/>
      <c r="BG42" s="735"/>
      <c r="BH42" s="735"/>
      <c r="BI42" s="735"/>
      <c r="BJ42" s="735"/>
      <c r="BK42" s="735"/>
      <c r="BL42" s="735"/>
      <c r="BM42" s="735"/>
      <c r="BN42" s="735"/>
      <c r="BO42" s="735"/>
      <c r="BP42" s="735"/>
      <c r="BQ42" s="735"/>
      <c r="BR42" s="735"/>
      <c r="BS42" s="735"/>
      <c r="BT42" s="735"/>
      <c r="BU42" s="735"/>
      <c r="BV42" s="735"/>
      <c r="BW42" s="735"/>
      <c r="BX42" s="735"/>
      <c r="BY42" s="735"/>
      <c r="BZ42" s="735"/>
      <c r="CA42" s="735"/>
      <c r="CB42" s="735"/>
      <c r="CC42" s="735"/>
      <c r="CD42" s="735"/>
      <c r="CE42" s="735"/>
    </row>
    <row r="43" spans="1:16383" s="733" customFormat="1">
      <c r="B43" s="782">
        <f t="shared" si="1"/>
        <v>21</v>
      </c>
      <c r="D43" s="740" t="s">
        <v>755</v>
      </c>
      <c r="E43" s="1016" t="str">
        <f>_xll.GenericSql("SELECT INSTRUMENT FROM FIN.BONDS_LIST WHERE ISIN='"&amp;D43&amp;"'",FALSE)</f>
        <v>BTP 01-sep-33 2.45%</v>
      </c>
      <c r="F43" s="1016"/>
      <c r="G43" s="1016"/>
      <c r="H43" s="797">
        <f>IF(VLOOKUP($D43,Bonds!$E$11:$AM$347,26,FALSE)*100-$H$21&gt;0,VLOOKUP($D43,Bonds!$E$11:$AM$347,26,FALSE)*100-$H$21,$H$21-VLOOKUP($D43,Bonds!$E$11:$AM$347,26,FALSE)*100)</f>
        <v>0.12299813761029199</v>
      </c>
      <c r="J43" s="797">
        <f t="shared" si="0"/>
        <v>-0.31583249056180263</v>
      </c>
      <c r="M43" s="764">
        <v>0.43883062817209462</v>
      </c>
      <c r="N43" s="765">
        <v>0.44093571929432085</v>
      </c>
      <c r="O43" s="765">
        <v>0.44786990260158088</v>
      </c>
      <c r="P43" s="765">
        <v>0.4395736517500517</v>
      </c>
      <c r="Q43" s="765">
        <v>0.43699380234007457</v>
      </c>
      <c r="R43" s="765">
        <v>0.45292263788838683</v>
      </c>
      <c r="S43" s="765">
        <v>0.46236234896331574</v>
      </c>
      <c r="T43" s="765">
        <v>0.45367757495173722</v>
      </c>
      <c r="U43" s="765">
        <v>0.44463917445310064</v>
      </c>
      <c r="V43" s="765">
        <v>0.43675057146942953</v>
      </c>
      <c r="W43" s="765">
        <v>0.44394400251611943</v>
      </c>
      <c r="X43" s="765">
        <v>0.4341111847951078</v>
      </c>
      <c r="Y43" s="765">
        <v>0.42860851717393578</v>
      </c>
      <c r="Z43" s="765">
        <v>0.39718453180390467</v>
      </c>
      <c r="AA43" s="765">
        <v>0.40807120766385907</v>
      </c>
      <c r="AB43" s="765">
        <v>0.39657259296309544</v>
      </c>
      <c r="AC43" s="765">
        <v>0.36795344443318623</v>
      </c>
      <c r="AD43" s="765">
        <v>0.34002595092116383</v>
      </c>
      <c r="AE43" s="765">
        <v>0.33830840504079029</v>
      </c>
      <c r="AF43" s="765">
        <v>0.24414496289697185</v>
      </c>
      <c r="AG43" s="765">
        <v>5.0813402724534384E-2</v>
      </c>
      <c r="AH43" s="765">
        <v>5.9083347286046806E-2</v>
      </c>
      <c r="AI43" s="765">
        <v>0.19137112922149058</v>
      </c>
      <c r="AJ43" s="765">
        <v>0.16967258178763611</v>
      </c>
      <c r="AK43" s="765">
        <v>0.10402283992155592</v>
      </c>
      <c r="AL43" s="765">
        <v>6.266012063611992E-2</v>
      </c>
      <c r="AM43" s="765"/>
      <c r="AN43" s="765"/>
      <c r="AO43" s="765"/>
      <c r="AP43" s="766"/>
      <c r="AU43" s="735"/>
      <c r="AV43" s="735"/>
      <c r="AW43" s="735"/>
      <c r="AX43" s="735"/>
      <c r="AY43" s="735"/>
      <c r="AZ43" s="735"/>
      <c r="BA43" s="735"/>
      <c r="BB43" s="735"/>
      <c r="BC43" s="735"/>
      <c r="BD43" s="735"/>
      <c r="BE43" s="735"/>
      <c r="BF43" s="735"/>
      <c r="BG43" s="735"/>
      <c r="BH43" s="735"/>
      <c r="BI43" s="735"/>
      <c r="BJ43" s="735"/>
      <c r="BK43" s="735"/>
      <c r="BL43" s="735"/>
      <c r="BM43" s="735"/>
      <c r="BN43" s="735"/>
      <c r="BO43" s="735"/>
      <c r="BP43" s="735"/>
      <c r="BQ43" s="735"/>
      <c r="BR43" s="735"/>
      <c r="BS43" s="735"/>
      <c r="BT43" s="735"/>
      <c r="BU43" s="735"/>
      <c r="BV43" s="735"/>
      <c r="BW43" s="735"/>
      <c r="BX43" s="735"/>
      <c r="BY43" s="735"/>
      <c r="BZ43" s="735"/>
      <c r="CA43" s="735"/>
      <c r="CB43" s="735"/>
      <c r="CC43" s="735"/>
      <c r="CD43" s="735"/>
      <c r="CE43" s="735"/>
    </row>
    <row r="44" spans="1:16383" s="733" customFormat="1">
      <c r="B44" s="782">
        <f t="shared" si="1"/>
        <v>22</v>
      </c>
      <c r="D44" s="740" t="s">
        <v>535</v>
      </c>
      <c r="E44" s="1016" t="str">
        <f>_xll.GenericSql("SELECT INSTRUMENT FROM FIN.BONDS_LIST WHERE ISIN='"&amp;D44&amp;"'",FALSE)</f>
        <v>BTP 01-aug-34 5%</v>
      </c>
      <c r="F44" s="1016"/>
      <c r="G44" s="1016"/>
      <c r="H44" s="797">
        <f>IF(VLOOKUP($D44,Bonds!$E$11:$AM$347,26,FALSE)*100-$H$21&gt;0,VLOOKUP($D44,Bonds!$E$11:$AM$347,26,FALSE)*100-$H$21,$H$21-VLOOKUP($D44,Bonds!$E$11:$AM$347,26,FALSE)*100)</f>
        <v>0.20342460242264515</v>
      </c>
      <c r="J44" s="797">
        <f t="shared" si="0"/>
        <v>-0.28850792585222962</v>
      </c>
      <c r="M44" s="764">
        <v>0.49193252827487477</v>
      </c>
      <c r="N44" s="765">
        <v>0.49340266128076737</v>
      </c>
      <c r="O44" s="765">
        <v>0.49481744270618799</v>
      </c>
      <c r="P44" s="765">
        <v>0.4834434680576003</v>
      </c>
      <c r="Q44" s="765">
        <v>0.48002564941194814</v>
      </c>
      <c r="R44" s="765">
        <v>0.49242954473959721</v>
      </c>
      <c r="S44" s="765">
        <v>0.50395530340552108</v>
      </c>
      <c r="T44" s="765">
        <v>0.4944226704454544</v>
      </c>
      <c r="U44" s="765">
        <v>0.48808705771677841</v>
      </c>
      <c r="V44" s="765">
        <v>0.47709721748507228</v>
      </c>
      <c r="W44" s="765">
        <v>0.48766797414699159</v>
      </c>
      <c r="X44" s="765">
        <v>0.47940726180674709</v>
      </c>
      <c r="Y44" s="765">
        <v>0.4800436660793439</v>
      </c>
      <c r="Z44" s="765">
        <v>0.45246197869769844</v>
      </c>
      <c r="AA44" s="765">
        <v>0.46273631007637528</v>
      </c>
      <c r="AB44" s="765">
        <v>0.46262222486523363</v>
      </c>
      <c r="AC44" s="765">
        <v>0.4424459072107445</v>
      </c>
      <c r="AD44" s="765">
        <v>0.43386563915745269</v>
      </c>
      <c r="AE44" s="765">
        <v>0.42694653386699732</v>
      </c>
      <c r="AF44" s="765">
        <v>0.34587255513288051</v>
      </c>
      <c r="AG44" s="765">
        <v>0.12343535219560975</v>
      </c>
      <c r="AH44" s="765">
        <v>0.12573293258217388</v>
      </c>
      <c r="AI44" s="765">
        <v>0.2879095696751226</v>
      </c>
      <c r="AJ44" s="765">
        <v>0.27491885334328359</v>
      </c>
      <c r="AK44" s="765">
        <v>0.20156449840223356</v>
      </c>
      <c r="AL44" s="765">
        <v>0.13598612424056222</v>
      </c>
      <c r="AM44" s="765"/>
      <c r="AN44" s="765"/>
      <c r="AO44" s="765"/>
      <c r="AP44" s="766"/>
      <c r="AU44" s="735"/>
      <c r="AV44" s="735"/>
      <c r="AW44" s="735"/>
      <c r="AX44" s="735"/>
      <c r="AY44" s="735"/>
      <c r="AZ44" s="735"/>
      <c r="BA44" s="735"/>
      <c r="BB44" s="735"/>
      <c r="BC44" s="735"/>
      <c r="BD44" s="735"/>
      <c r="BE44" s="735"/>
      <c r="BF44" s="735"/>
      <c r="BG44" s="735"/>
      <c r="BH44" s="735"/>
      <c r="BI44" s="735"/>
      <c r="BJ44" s="735"/>
      <c r="BK44" s="735"/>
      <c r="BL44" s="735"/>
      <c r="BM44" s="735"/>
      <c r="BN44" s="735"/>
      <c r="BO44" s="735"/>
      <c r="BP44" s="735"/>
      <c r="BQ44" s="735"/>
      <c r="BR44" s="735"/>
      <c r="BS44" s="735"/>
      <c r="BT44" s="735"/>
      <c r="BU44" s="735"/>
      <c r="BV44" s="735"/>
      <c r="BW44" s="735"/>
      <c r="BX44" s="735"/>
      <c r="BY44" s="735"/>
      <c r="BZ44" s="735"/>
      <c r="CA44" s="735"/>
      <c r="CB44" s="735"/>
      <c r="CC44" s="735"/>
      <c r="CD44" s="735"/>
      <c r="CE44" s="735"/>
    </row>
    <row r="45" spans="1:16383" s="733" customFormat="1">
      <c r="B45" s="782">
        <f t="shared" si="1"/>
        <v>23</v>
      </c>
      <c r="D45" s="740" t="s">
        <v>679</v>
      </c>
      <c r="E45" s="1016" t="str">
        <f>_xll.GenericSql("SELECT INSTRUMENT FROM FIN.BONDS_LIST WHERE ISIN='"&amp;D45&amp;"'",FALSE)</f>
        <v>BTP 01-sep-36 2.25%</v>
      </c>
      <c r="F45" s="1016"/>
      <c r="G45" s="1016"/>
      <c r="H45" s="797">
        <f>IF(VLOOKUP($D45,Bonds!$E$11:$AM$347,26,FALSE)*100-$H$21&gt;0,VLOOKUP($D45,Bonds!$E$11:$AM$347,26,FALSE)*100-$H$21,$H$21-VLOOKUP($D45,Bonds!$E$11:$AM$347,26,FALSE)*100)</f>
        <v>0.12761410888872815</v>
      </c>
      <c r="J45" s="797">
        <f t="shared" si="0"/>
        <v>-0.44682875843150471</v>
      </c>
      <c r="M45" s="764">
        <v>0.57444286732023286</v>
      </c>
      <c r="N45" s="765">
        <v>0.57777926196016405</v>
      </c>
      <c r="O45" s="765">
        <v>0.58615949058197048</v>
      </c>
      <c r="P45" s="765">
        <v>0.57235161714135985</v>
      </c>
      <c r="Q45" s="765">
        <v>0.57103012895488137</v>
      </c>
      <c r="R45" s="765">
        <v>0.5921449072160343</v>
      </c>
      <c r="S45" s="765">
        <v>0.60184098975781275</v>
      </c>
      <c r="T45" s="765">
        <v>0.58986475680916373</v>
      </c>
      <c r="U45" s="765">
        <v>0.58197291848420396</v>
      </c>
      <c r="V45" s="765">
        <v>0.56121763676417036</v>
      </c>
      <c r="W45" s="765">
        <v>0.57616044220923035</v>
      </c>
      <c r="X45" s="765">
        <v>0.57174794264235107</v>
      </c>
      <c r="Y45" s="765">
        <v>0.56018379007622832</v>
      </c>
      <c r="Z45" s="765">
        <v>0.53183115878593412</v>
      </c>
      <c r="AA45" s="765">
        <v>0.54548815557865327</v>
      </c>
      <c r="AB45" s="765">
        <v>0.54973978514342514</v>
      </c>
      <c r="AC45" s="765">
        <v>0.50030553791811272</v>
      </c>
      <c r="AD45" s="765">
        <v>0.48003175399076037</v>
      </c>
      <c r="AE45" s="765">
        <v>0.448796010601618</v>
      </c>
      <c r="AF45" s="765">
        <v>0.3072126625718079</v>
      </c>
      <c r="AG45" s="765">
        <v>3.0480375873783494E-2</v>
      </c>
      <c r="AH45" s="765">
        <v>7.4616034686482813E-2</v>
      </c>
      <c r="AI45" s="765">
        <v>0.23272914077981355</v>
      </c>
      <c r="AJ45" s="765">
        <v>0.19337034490329863</v>
      </c>
      <c r="AK45" s="765">
        <v>0.10625935948620091</v>
      </c>
      <c r="AL45" s="765">
        <v>3.2756542759456497E-2</v>
      </c>
      <c r="AM45" s="765"/>
      <c r="AN45" s="765"/>
      <c r="AO45" s="765"/>
      <c r="AP45" s="766"/>
      <c r="AU45" s="735"/>
      <c r="AV45" s="735"/>
      <c r="AW45" s="735"/>
      <c r="AX45" s="735"/>
      <c r="AY45" s="735"/>
      <c r="AZ45" s="735"/>
      <c r="BA45" s="735"/>
      <c r="BB45" s="735"/>
      <c r="BC45" s="735"/>
      <c r="BD45" s="735"/>
      <c r="BE45" s="735"/>
      <c r="BF45" s="735"/>
      <c r="BG45" s="735"/>
      <c r="BH45" s="735"/>
      <c r="BI45" s="735"/>
      <c r="BJ45" s="735"/>
      <c r="BK45" s="735"/>
      <c r="BL45" s="735"/>
      <c r="BM45" s="735"/>
      <c r="BN45" s="735"/>
      <c r="BO45" s="735"/>
      <c r="BP45" s="735"/>
      <c r="BQ45" s="735"/>
      <c r="BR45" s="735"/>
      <c r="BS45" s="735"/>
      <c r="BT45" s="735"/>
      <c r="BU45" s="735"/>
      <c r="BV45" s="735"/>
      <c r="BW45" s="735"/>
      <c r="BX45" s="735"/>
      <c r="BY45" s="735"/>
      <c r="BZ45" s="735"/>
      <c r="CA45" s="735"/>
      <c r="CB45" s="735"/>
      <c r="CC45" s="735"/>
      <c r="CD45" s="735"/>
      <c r="CE45" s="735"/>
    </row>
    <row r="46" spans="1:16383" s="733" customFormat="1">
      <c r="B46" s="782">
        <f t="shared" si="1"/>
        <v>24</v>
      </c>
      <c r="D46" s="740" t="s">
        <v>536</v>
      </c>
      <c r="E46" s="1016" t="str">
        <f>_xll.GenericSql("SELECT INSTRUMENT FROM FIN.BONDS_LIST WHERE ISIN='"&amp;D46&amp;"'",FALSE)</f>
        <v>BTP 01-feb-37 4%</v>
      </c>
      <c r="F46" s="1016"/>
      <c r="G46" s="1016"/>
      <c r="H46" s="797">
        <f>IF(VLOOKUP($D46,Bonds!$E$11:$AM$347,26,FALSE)*100-$H$21&gt;0,VLOOKUP($D46,Bonds!$E$11:$AM$347,26,FALSE)*100-$H$21,$H$21-VLOOKUP($D46,Bonds!$E$11:$AM$347,26,FALSE)*100)</f>
        <v>0.26034775174831815</v>
      </c>
      <c r="J46" s="797">
        <f t="shared" si="0"/>
        <v>-0.33672362103887066</v>
      </c>
      <c r="M46" s="764">
        <v>0.5970713727871888</v>
      </c>
      <c r="N46" s="765">
        <v>0.60129681913046729</v>
      </c>
      <c r="O46" s="765">
        <v>0.60809794989203159</v>
      </c>
      <c r="P46" s="765">
        <v>0.59664354414008058</v>
      </c>
      <c r="Q46" s="765">
        <v>0.59629558181048381</v>
      </c>
      <c r="R46" s="765">
        <v>0.61219050891891524</v>
      </c>
      <c r="S46" s="765">
        <v>0.61891266900972486</v>
      </c>
      <c r="T46" s="765">
        <v>0.61211305470939692</v>
      </c>
      <c r="U46" s="765">
        <v>0.60475911632373403</v>
      </c>
      <c r="V46" s="765">
        <v>0.58955595048816711</v>
      </c>
      <c r="W46" s="765">
        <v>0.60475119314840198</v>
      </c>
      <c r="X46" s="765">
        <v>0.59780882487125497</v>
      </c>
      <c r="Y46" s="765">
        <v>0.5972772784180429</v>
      </c>
      <c r="Z46" s="765">
        <v>0.57022274931859496</v>
      </c>
      <c r="AA46" s="765">
        <v>0.57032093002790107</v>
      </c>
      <c r="AB46" s="765">
        <v>0.56970610342113925</v>
      </c>
      <c r="AC46" s="765">
        <v>0.54305045165296617</v>
      </c>
      <c r="AD46" s="765">
        <v>0.53767261442180558</v>
      </c>
      <c r="AE46" s="765">
        <v>0.51966680321301117</v>
      </c>
      <c r="AF46" s="765">
        <v>0.42286235149475981</v>
      </c>
      <c r="AG46" s="765">
        <v>0.16304168262767993</v>
      </c>
      <c r="AH46" s="765">
        <v>0.15944966428831897</v>
      </c>
      <c r="AI46" s="765">
        <v>0.32581851612154411</v>
      </c>
      <c r="AJ46" s="765">
        <v>0.30746549918882549</v>
      </c>
      <c r="AK46" s="765">
        <v>0.22538880153112117</v>
      </c>
      <c r="AL46" s="765">
        <v>0.15545153447064886</v>
      </c>
      <c r="AM46" s="765"/>
      <c r="AN46" s="765"/>
      <c r="AO46" s="765"/>
      <c r="AP46" s="766"/>
      <c r="AU46" s="735"/>
      <c r="AV46" s="735"/>
      <c r="AW46" s="735"/>
      <c r="AX46" s="735"/>
      <c r="AY46" s="735"/>
      <c r="AZ46" s="735"/>
      <c r="BA46" s="735"/>
      <c r="BB46" s="735"/>
      <c r="BC46" s="735"/>
      <c r="BD46" s="735"/>
      <c r="BE46" s="735"/>
      <c r="BF46" s="735"/>
      <c r="BG46" s="735"/>
      <c r="BH46" s="735"/>
      <c r="BI46" s="735"/>
      <c r="BJ46" s="735"/>
      <c r="BK46" s="735"/>
      <c r="BL46" s="735"/>
      <c r="BM46" s="735"/>
      <c r="BN46" s="735"/>
      <c r="BO46" s="735"/>
      <c r="BP46" s="735"/>
      <c r="BQ46" s="735"/>
      <c r="BR46" s="735"/>
      <c r="BS46" s="735"/>
      <c r="BT46" s="735"/>
      <c r="BU46" s="735"/>
      <c r="BV46" s="735"/>
      <c r="BW46" s="735"/>
      <c r="BX46" s="735"/>
      <c r="BY46" s="735"/>
      <c r="BZ46" s="735"/>
      <c r="CA46" s="735"/>
      <c r="CB46" s="735"/>
      <c r="CC46" s="735"/>
      <c r="CD46" s="735"/>
      <c r="CE46" s="735"/>
    </row>
    <row r="47" spans="1:16383" s="733" customFormat="1" ht="12.75" customHeight="1" thickBot="1">
      <c r="B47" s="782">
        <f t="shared" si="1"/>
        <v>25</v>
      </c>
      <c r="D47" s="740" t="s">
        <v>1490</v>
      </c>
      <c r="E47" s="1016" t="str">
        <f>_xll.GenericSql("SELECT INSTRUMENT FROM FIN.BONDS_LIST WHERE ISIN='"&amp;D47&amp;"'",FALSE)</f>
        <v>BTP 01-sep-38 2.95%</v>
      </c>
      <c r="F47" s="1016"/>
      <c r="G47" s="1016"/>
      <c r="H47" s="799">
        <f>IF(VLOOKUP($D47,Bonds!$E$11:$AM$347,26,FALSE)*100-$H$21&gt;0,VLOOKUP($D47,Bonds!$E$11:$AM$347,26,FALSE)*100-$H$21,$H$21-VLOOKUP($D47,Bonds!$E$11:$AM$347,26,FALSE)*100)</f>
        <v>0.30649954313672367</v>
      </c>
      <c r="J47" s="799">
        <f t="shared" si="0"/>
        <v>-0.41934702146993619</v>
      </c>
      <c r="M47" s="767">
        <v>0.72584656460665986</v>
      </c>
      <c r="N47" s="768">
        <v>0.73290193855509922</v>
      </c>
      <c r="O47" s="768">
        <v>0.73920617072793382</v>
      </c>
      <c r="P47" s="768">
        <v>0.72611498123396889</v>
      </c>
      <c r="Q47" s="768">
        <v>0.73041476988803655</v>
      </c>
      <c r="R47" s="768">
        <v>0.745260319520481</v>
      </c>
      <c r="S47" s="768">
        <v>0.75572197615492787</v>
      </c>
      <c r="T47" s="768">
        <v>0.74740616479711974</v>
      </c>
      <c r="U47" s="768">
        <v>0.73754630167347002</v>
      </c>
      <c r="V47" s="768">
        <v>0.72269856429067625</v>
      </c>
      <c r="W47" s="768">
        <v>0.73792356258129166</v>
      </c>
      <c r="X47" s="768">
        <v>0.73317079286720555</v>
      </c>
      <c r="Y47" s="768">
        <v>0.7252357780955121</v>
      </c>
      <c r="Z47" s="768">
        <v>0.70112622047123896</v>
      </c>
      <c r="AA47" s="768">
        <v>0.70653882435830662</v>
      </c>
      <c r="AB47" s="768">
        <v>0.70400592676213813</v>
      </c>
      <c r="AC47" s="768">
        <v>0.67456531333369485</v>
      </c>
      <c r="AD47" s="768">
        <v>0.65345709961521026</v>
      </c>
      <c r="AE47" s="768">
        <v>0.62858019992135761</v>
      </c>
      <c r="AF47" s="768">
        <v>0.49853533389819438</v>
      </c>
      <c r="AG47" s="768">
        <v>0.23366483885901479</v>
      </c>
      <c r="AH47" s="768">
        <v>0.23327338476015935</v>
      </c>
      <c r="AI47" s="768">
        <v>0.4158810151022565</v>
      </c>
      <c r="AJ47" s="768">
        <v>0.38633514139267211</v>
      </c>
      <c r="AK47" s="768">
        <v>0.28162929745677445</v>
      </c>
      <c r="AL47" s="768">
        <v>0.2117782306714604</v>
      </c>
      <c r="AM47" s="768"/>
      <c r="AN47" s="768"/>
      <c r="AO47" s="768"/>
      <c r="AP47" s="769"/>
      <c r="AU47" s="735"/>
      <c r="AV47" s="735"/>
      <c r="AW47" s="735"/>
      <c r="AX47" s="735"/>
      <c r="AY47" s="735"/>
      <c r="AZ47" s="735"/>
      <c r="BA47" s="735"/>
      <c r="BB47" s="735"/>
      <c r="BC47" s="735"/>
      <c r="BD47" s="735"/>
      <c r="BE47" s="735"/>
      <c r="BF47" s="735"/>
      <c r="BG47" s="735"/>
      <c r="BH47" s="735"/>
      <c r="BI47" s="735"/>
      <c r="BJ47" s="735"/>
      <c r="BK47" s="735"/>
      <c r="BL47" s="735"/>
      <c r="BM47" s="735"/>
      <c r="BN47" s="735"/>
      <c r="BO47" s="735"/>
      <c r="BP47" s="735"/>
      <c r="BQ47" s="735"/>
      <c r="BR47" s="735"/>
      <c r="BS47" s="735"/>
      <c r="BT47" s="735"/>
      <c r="BU47" s="735"/>
      <c r="BV47" s="735"/>
      <c r="BW47" s="735"/>
      <c r="BX47" s="735"/>
      <c r="BY47" s="735"/>
      <c r="BZ47" s="735"/>
      <c r="CA47" s="735"/>
      <c r="CB47" s="735"/>
      <c r="CC47" s="735"/>
      <c r="CD47" s="735"/>
      <c r="CE47" s="735"/>
    </row>
    <row r="48" spans="1:16383" s="733" customFormat="1">
      <c r="C48" s="734"/>
      <c r="D48" s="736"/>
      <c r="E48" s="735"/>
      <c r="F48" s="735"/>
      <c r="G48" s="735"/>
      <c r="H48" s="735"/>
      <c r="I48" s="735"/>
      <c r="J48" s="735"/>
      <c r="K48" s="735"/>
      <c r="L48" s="735"/>
      <c r="M48" s="735"/>
      <c r="N48" s="735"/>
      <c r="O48" s="735"/>
      <c r="P48" s="735"/>
      <c r="Q48" s="735"/>
      <c r="R48" s="743"/>
      <c r="S48" s="743"/>
      <c r="T48" s="743"/>
      <c r="U48" s="743"/>
      <c r="V48" s="743"/>
      <c r="W48" s="743"/>
      <c r="X48" s="743"/>
      <c r="Y48" s="743"/>
      <c r="Z48" s="743"/>
      <c r="AA48" s="743"/>
      <c r="AB48" s="743"/>
      <c r="AC48" s="743"/>
      <c r="AD48" s="743"/>
      <c r="AE48" s="743"/>
      <c r="AF48" s="743"/>
      <c r="AG48" s="743"/>
      <c r="AH48" s="743"/>
      <c r="AI48" s="756"/>
      <c r="AJ48" s="743"/>
      <c r="AK48" s="743"/>
      <c r="AL48" s="743"/>
      <c r="AM48" s="743"/>
      <c r="AN48" s="743"/>
      <c r="AO48" s="743"/>
      <c r="AP48" s="743"/>
      <c r="AQ48" s="743"/>
      <c r="AR48" s="743"/>
      <c r="AS48" s="743"/>
      <c r="AT48" s="743"/>
      <c r="AU48" s="735"/>
      <c r="AV48" s="735"/>
      <c r="AW48" s="735"/>
      <c r="AX48" s="735"/>
      <c r="AY48" s="735"/>
      <c r="AZ48" s="735"/>
      <c r="BA48" s="735"/>
      <c r="BB48" s="735"/>
      <c r="BC48" s="735"/>
      <c r="BD48" s="735"/>
      <c r="BE48" s="735"/>
      <c r="BF48" s="735"/>
      <c r="BG48" s="735"/>
      <c r="BH48" s="735"/>
      <c r="BI48" s="735"/>
      <c r="BJ48" s="735"/>
      <c r="BK48" s="735"/>
      <c r="BL48" s="735"/>
      <c r="BM48" s="735"/>
      <c r="BN48" s="735"/>
      <c r="BO48" s="735"/>
      <c r="BP48" s="735"/>
      <c r="BQ48" s="735"/>
      <c r="BR48" s="735"/>
      <c r="BS48" s="735"/>
      <c r="BT48" s="735"/>
      <c r="BU48" s="735"/>
      <c r="BV48" s="735"/>
      <c r="BW48" s="735"/>
      <c r="BX48" s="735"/>
      <c r="BY48" s="735"/>
      <c r="BZ48" s="735"/>
      <c r="CA48" s="735"/>
      <c r="CB48" s="735"/>
      <c r="CC48" s="735"/>
      <c r="CD48" s="735"/>
      <c r="CE48" s="735"/>
    </row>
    <row r="49" spans="3:83" s="733" customFormat="1">
      <c r="C49" s="734"/>
      <c r="D49" s="778"/>
      <c r="E49" s="778"/>
      <c r="F49" s="778"/>
      <c r="G49" s="778"/>
      <c r="H49" s="735"/>
      <c r="I49" s="735"/>
      <c r="J49" s="735"/>
      <c r="K49" s="735"/>
      <c r="L49" s="735"/>
      <c r="M49" s="735"/>
      <c r="N49" s="735"/>
      <c r="O49" s="735"/>
      <c r="P49" s="735"/>
      <c r="Q49" s="735"/>
      <c r="R49" s="743"/>
      <c r="S49" s="743"/>
      <c r="T49" s="743"/>
      <c r="U49" s="743"/>
      <c r="V49" s="743"/>
      <c r="W49" s="743"/>
      <c r="X49" s="743"/>
      <c r="Y49" s="743"/>
      <c r="Z49" s="743"/>
      <c r="AA49" s="743"/>
      <c r="AB49" s="743"/>
      <c r="AC49" s="743"/>
      <c r="AD49" s="743"/>
      <c r="AE49" s="743"/>
      <c r="AF49" s="743"/>
      <c r="AG49" s="743"/>
      <c r="AH49" s="743"/>
      <c r="AI49" s="743"/>
      <c r="AJ49" s="756"/>
      <c r="AK49" s="743"/>
      <c r="AL49" s="743"/>
      <c r="AM49" s="743"/>
      <c r="AN49" s="743"/>
      <c r="AO49" s="743"/>
      <c r="AP49" s="743"/>
      <c r="AQ49" s="743"/>
      <c r="AR49" s="743"/>
      <c r="AS49" s="743"/>
      <c r="AT49" s="743"/>
      <c r="AU49" s="735"/>
      <c r="AV49" s="735"/>
      <c r="AW49" s="735"/>
      <c r="AX49" s="735"/>
      <c r="AY49" s="735"/>
      <c r="AZ49" s="735"/>
      <c r="BA49" s="735"/>
      <c r="BB49" s="735"/>
      <c r="BC49" s="735"/>
      <c r="BD49" s="735"/>
      <c r="BE49" s="735"/>
      <c r="BF49" s="735"/>
      <c r="BG49" s="735"/>
      <c r="BH49" s="735"/>
      <c r="BI49" s="735"/>
      <c r="BJ49" s="735"/>
      <c r="BK49" s="735"/>
      <c r="BL49" s="735"/>
      <c r="BM49" s="735"/>
      <c r="BN49" s="735"/>
      <c r="BO49" s="735"/>
      <c r="BP49" s="735"/>
      <c r="BQ49" s="735"/>
      <c r="BR49" s="735"/>
      <c r="BS49" s="735"/>
      <c r="BT49" s="735"/>
      <c r="BU49" s="735"/>
      <c r="BV49" s="735"/>
      <c r="BW49" s="735"/>
      <c r="BX49" s="735"/>
      <c r="BY49" s="735"/>
      <c r="BZ49" s="735"/>
      <c r="CA49" s="735"/>
      <c r="CB49" s="735"/>
      <c r="CC49" s="735"/>
      <c r="CD49" s="735"/>
      <c r="CE49" s="735"/>
    </row>
    <row r="50" spans="3:83" s="733" customFormat="1">
      <c r="C50" s="734"/>
      <c r="D50" s="742"/>
      <c r="E50" s="742"/>
      <c r="F50" s="742"/>
      <c r="G50" s="742"/>
      <c r="H50" s="749"/>
      <c r="I50" s="735"/>
      <c r="J50" s="735"/>
      <c r="K50" s="735"/>
      <c r="L50" s="735"/>
      <c r="M50" s="735"/>
      <c r="N50" s="735"/>
      <c r="O50" s="735"/>
      <c r="P50" s="735"/>
      <c r="Q50" s="735"/>
      <c r="R50" s="743"/>
      <c r="S50" s="743"/>
      <c r="T50" s="743"/>
      <c r="U50" s="743"/>
      <c r="V50" s="743"/>
      <c r="W50" s="743"/>
      <c r="X50" s="743"/>
      <c r="Y50" s="743"/>
      <c r="Z50" s="743"/>
      <c r="AA50" s="743"/>
      <c r="AB50" s="743"/>
      <c r="AC50" s="743"/>
      <c r="AD50" s="743"/>
      <c r="AE50" s="743"/>
      <c r="AF50" s="743"/>
      <c r="AG50" s="743"/>
      <c r="AH50" s="743"/>
      <c r="AI50" s="743"/>
      <c r="AJ50" s="743"/>
      <c r="AK50" s="756"/>
      <c r="AL50" s="743"/>
      <c r="AM50" s="743"/>
      <c r="AN50" s="743"/>
      <c r="AO50" s="743"/>
      <c r="AP50" s="743"/>
      <c r="AQ50" s="743"/>
      <c r="AR50" s="743"/>
      <c r="AS50" s="743"/>
      <c r="AT50" s="743"/>
      <c r="AU50" s="735"/>
      <c r="AV50" s="735"/>
      <c r="AW50" s="735"/>
      <c r="AX50" s="735"/>
      <c r="AY50" s="735"/>
      <c r="AZ50" s="735"/>
      <c r="BA50" s="735"/>
      <c r="BB50" s="735"/>
      <c r="BC50" s="735"/>
      <c r="BD50" s="735"/>
      <c r="BE50" s="735"/>
      <c r="BF50" s="735"/>
      <c r="BG50" s="735"/>
      <c r="BH50" s="735"/>
      <c r="BI50" s="735"/>
      <c r="BJ50" s="735"/>
      <c r="BK50" s="735"/>
      <c r="BL50" s="735"/>
      <c r="BM50" s="735"/>
      <c r="BN50" s="735"/>
      <c r="BO50" s="735"/>
      <c r="BP50" s="735"/>
      <c r="BQ50" s="735"/>
      <c r="BR50" s="735"/>
      <c r="BS50" s="735"/>
      <c r="BT50" s="735"/>
      <c r="BU50" s="735"/>
      <c r="BV50" s="735"/>
      <c r="BW50" s="735"/>
      <c r="BX50" s="735"/>
      <c r="BY50" s="735"/>
      <c r="BZ50" s="735"/>
      <c r="CA50" s="735"/>
      <c r="CB50" s="735"/>
      <c r="CC50" s="735"/>
      <c r="CD50" s="735"/>
      <c r="CE50" s="735"/>
    </row>
    <row r="51" spans="3:83" s="733" customFormat="1">
      <c r="C51" s="734"/>
      <c r="D51" s="778"/>
      <c r="E51" s="778"/>
      <c r="F51" s="778"/>
      <c r="G51" s="778"/>
      <c r="H51" s="735"/>
      <c r="I51" s="735"/>
      <c r="J51" s="735"/>
      <c r="K51" s="735"/>
      <c r="L51" s="735"/>
      <c r="M51" s="735"/>
      <c r="N51" s="735"/>
      <c r="O51" s="735"/>
      <c r="P51" s="735"/>
      <c r="Q51" s="735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43"/>
      <c r="AD51" s="743"/>
      <c r="AE51" s="743"/>
      <c r="AF51" s="743"/>
      <c r="AG51" s="743"/>
      <c r="AH51" s="743"/>
      <c r="AI51" s="743"/>
      <c r="AJ51" s="743"/>
      <c r="AK51" s="743"/>
      <c r="AL51" s="756"/>
      <c r="AM51" s="743"/>
      <c r="AN51" s="743"/>
      <c r="AO51" s="743"/>
      <c r="AP51" s="743"/>
      <c r="AQ51" s="743"/>
      <c r="AR51" s="743"/>
      <c r="AS51" s="743"/>
      <c r="AT51" s="743"/>
      <c r="AU51" s="735"/>
      <c r="AV51" s="735"/>
      <c r="AW51" s="735"/>
      <c r="AX51" s="735"/>
      <c r="AY51" s="735"/>
      <c r="AZ51" s="735"/>
      <c r="BA51" s="735"/>
      <c r="BB51" s="735"/>
      <c r="BC51" s="735"/>
      <c r="BD51" s="735"/>
      <c r="BE51" s="735"/>
      <c r="BF51" s="735"/>
      <c r="BG51" s="735"/>
      <c r="BH51" s="735"/>
      <c r="BI51" s="735"/>
      <c r="BJ51" s="735"/>
      <c r="BK51" s="735"/>
      <c r="BL51" s="735"/>
      <c r="BM51" s="735"/>
      <c r="BN51" s="735"/>
      <c r="BO51" s="735"/>
      <c r="BP51" s="735"/>
      <c r="BQ51" s="735"/>
      <c r="BR51" s="735"/>
      <c r="BS51" s="735"/>
      <c r="BT51" s="735"/>
      <c r="BU51" s="735"/>
      <c r="BV51" s="735"/>
      <c r="BW51" s="735"/>
      <c r="BX51" s="735"/>
      <c r="BY51" s="735"/>
      <c r="BZ51" s="735"/>
      <c r="CA51" s="735"/>
      <c r="CB51" s="735"/>
      <c r="CC51" s="735"/>
      <c r="CD51" s="735"/>
      <c r="CE51" s="735"/>
    </row>
    <row r="52" spans="3:83" s="733" customFormat="1">
      <c r="C52" s="734"/>
      <c r="H52" s="735"/>
      <c r="I52" s="735"/>
      <c r="J52" s="735"/>
      <c r="K52" s="735"/>
      <c r="L52" s="735"/>
      <c r="M52" s="735"/>
      <c r="N52" s="735"/>
      <c r="O52" s="735"/>
      <c r="P52" s="735"/>
      <c r="Q52" s="735"/>
      <c r="R52" s="743"/>
      <c r="S52" s="743"/>
      <c r="T52" s="743"/>
      <c r="U52" s="743"/>
      <c r="V52" s="743"/>
      <c r="W52" s="743"/>
      <c r="X52" s="743"/>
      <c r="Y52" s="743"/>
      <c r="Z52" s="743"/>
      <c r="AA52" s="743"/>
      <c r="AB52" s="743"/>
      <c r="AC52" s="743"/>
      <c r="AD52" s="743"/>
      <c r="AE52" s="743"/>
      <c r="AF52" s="743"/>
      <c r="AG52" s="743"/>
      <c r="AH52" s="743"/>
      <c r="AI52" s="743"/>
      <c r="AJ52" s="743"/>
      <c r="AK52" s="743"/>
      <c r="AL52" s="743"/>
      <c r="AM52" s="756"/>
      <c r="AN52" s="743"/>
      <c r="AO52" s="743"/>
      <c r="AP52" s="743"/>
      <c r="AQ52" s="743"/>
      <c r="AR52" s="743"/>
      <c r="AS52" s="743"/>
      <c r="AT52" s="743"/>
      <c r="AU52" s="735"/>
      <c r="AV52" s="735"/>
      <c r="AW52" s="735"/>
      <c r="AX52" s="735"/>
      <c r="AY52" s="735"/>
      <c r="AZ52" s="735"/>
      <c r="BA52" s="735"/>
      <c r="BB52" s="735"/>
      <c r="BC52" s="735"/>
      <c r="BD52" s="735"/>
      <c r="BE52" s="735"/>
      <c r="BF52" s="735"/>
      <c r="BG52" s="735"/>
      <c r="BH52" s="735"/>
      <c r="BI52" s="735"/>
      <c r="BJ52" s="735"/>
      <c r="BK52" s="735"/>
      <c r="BL52" s="735"/>
      <c r="BM52" s="735"/>
      <c r="BN52" s="735"/>
      <c r="BO52" s="735"/>
      <c r="BP52" s="735"/>
      <c r="BQ52" s="735"/>
      <c r="BR52" s="735"/>
      <c r="BS52" s="735"/>
      <c r="BT52" s="735"/>
      <c r="BU52" s="735"/>
      <c r="BV52" s="735"/>
      <c r="BW52" s="735"/>
      <c r="BX52" s="735"/>
      <c r="BY52" s="735"/>
      <c r="BZ52" s="735"/>
      <c r="CA52" s="735"/>
      <c r="CB52" s="735"/>
      <c r="CC52" s="735"/>
      <c r="CD52" s="735"/>
      <c r="CE52" s="735"/>
    </row>
    <row r="53" spans="3:83" s="733" customFormat="1">
      <c r="C53" s="734"/>
      <c r="D53" s="736"/>
      <c r="E53" s="735"/>
      <c r="F53" s="735"/>
      <c r="G53" s="735"/>
      <c r="H53" s="735"/>
      <c r="I53" s="735"/>
      <c r="J53" s="735"/>
      <c r="K53" s="735"/>
      <c r="L53" s="735"/>
      <c r="M53" s="735"/>
      <c r="N53" s="735"/>
      <c r="O53" s="735"/>
      <c r="P53" s="735"/>
      <c r="Q53" s="735"/>
      <c r="R53" s="743"/>
      <c r="S53" s="743"/>
      <c r="T53" s="743"/>
      <c r="U53" s="743"/>
      <c r="V53" s="743"/>
      <c r="W53" s="743"/>
      <c r="X53" s="743"/>
      <c r="Y53" s="743"/>
      <c r="Z53" s="743"/>
      <c r="AA53" s="743"/>
      <c r="AB53" s="743"/>
      <c r="AC53" s="743"/>
      <c r="AD53" s="743"/>
      <c r="AE53" s="743"/>
      <c r="AF53" s="743"/>
      <c r="AG53" s="743"/>
      <c r="AH53" s="743"/>
      <c r="AI53" s="743"/>
      <c r="AJ53" s="743"/>
      <c r="AK53" s="743"/>
      <c r="AL53" s="743"/>
      <c r="AM53" s="743"/>
      <c r="AN53" s="756"/>
      <c r="AO53" s="743"/>
      <c r="AP53" s="743"/>
      <c r="AQ53" s="743"/>
      <c r="AR53" s="743"/>
      <c r="AS53" s="743"/>
      <c r="AT53" s="743"/>
      <c r="AU53" s="735"/>
      <c r="AV53" s="735"/>
      <c r="AW53" s="735"/>
      <c r="AX53" s="735"/>
      <c r="AY53" s="735"/>
      <c r="AZ53" s="735"/>
      <c r="BA53" s="735"/>
      <c r="BB53" s="735"/>
      <c r="BC53" s="735"/>
      <c r="BD53" s="735"/>
      <c r="BE53" s="735"/>
      <c r="BF53" s="735"/>
      <c r="BG53" s="735"/>
      <c r="BH53" s="735"/>
      <c r="BI53" s="735"/>
      <c r="BJ53" s="735"/>
      <c r="BK53" s="735"/>
      <c r="BL53" s="735"/>
      <c r="BM53" s="735"/>
      <c r="BN53" s="735"/>
      <c r="BO53" s="735"/>
      <c r="BP53" s="735"/>
      <c r="BQ53" s="735"/>
      <c r="BR53" s="735"/>
      <c r="BS53" s="735"/>
      <c r="BT53" s="735"/>
      <c r="BU53" s="735"/>
      <c r="BV53" s="735"/>
      <c r="BW53" s="735"/>
      <c r="BX53" s="735"/>
      <c r="BY53" s="735"/>
      <c r="BZ53" s="735"/>
      <c r="CA53" s="735"/>
      <c r="CB53" s="735"/>
      <c r="CC53" s="735"/>
      <c r="CD53" s="735"/>
      <c r="CE53" s="735"/>
    </row>
    <row r="54" spans="3:83" s="733" customFormat="1">
      <c r="C54" s="734"/>
      <c r="D54" s="736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5"/>
      <c r="P54" s="735"/>
      <c r="Q54" s="735"/>
      <c r="R54" s="743"/>
      <c r="S54" s="743"/>
      <c r="T54" s="743"/>
      <c r="U54" s="743"/>
      <c r="V54" s="743"/>
      <c r="W54" s="743"/>
      <c r="X54" s="743"/>
      <c r="Y54" s="743"/>
      <c r="Z54" s="743"/>
      <c r="AA54" s="743"/>
      <c r="AB54" s="743"/>
      <c r="AC54" s="743"/>
      <c r="AD54" s="743"/>
      <c r="AE54" s="743"/>
      <c r="AF54" s="743"/>
      <c r="AG54" s="743"/>
      <c r="AH54" s="743"/>
      <c r="AI54" s="743"/>
      <c r="AJ54" s="743"/>
      <c r="AK54" s="743"/>
      <c r="AL54" s="743"/>
      <c r="AM54" s="743"/>
      <c r="AN54" s="743"/>
      <c r="AO54" s="756"/>
      <c r="AP54" s="743"/>
      <c r="AQ54" s="743"/>
      <c r="AR54" s="743"/>
      <c r="AS54" s="743"/>
      <c r="AT54" s="743"/>
      <c r="AU54" s="735"/>
      <c r="AV54" s="735"/>
      <c r="AW54" s="735"/>
      <c r="AX54" s="735"/>
      <c r="AY54" s="735"/>
      <c r="AZ54" s="735"/>
      <c r="BA54" s="735"/>
      <c r="BB54" s="735"/>
      <c r="BC54" s="735"/>
      <c r="BD54" s="735"/>
      <c r="BE54" s="735"/>
      <c r="BF54" s="735"/>
      <c r="BG54" s="735"/>
      <c r="BH54" s="735"/>
      <c r="BI54" s="735"/>
      <c r="BJ54" s="735"/>
      <c r="BK54" s="735"/>
      <c r="BL54" s="735"/>
      <c r="BM54" s="735"/>
      <c r="BN54" s="735"/>
      <c r="BO54" s="735"/>
      <c r="BP54" s="735"/>
      <c r="BQ54" s="735"/>
      <c r="BR54" s="735"/>
      <c r="BS54" s="735"/>
      <c r="BT54" s="735"/>
      <c r="BU54" s="735"/>
      <c r="BV54" s="735"/>
      <c r="BW54" s="735"/>
      <c r="BX54" s="735"/>
      <c r="BY54" s="735"/>
      <c r="BZ54" s="735"/>
      <c r="CA54" s="735"/>
      <c r="CB54" s="735"/>
      <c r="CC54" s="735"/>
      <c r="CD54" s="735"/>
      <c r="CE54" s="735"/>
    </row>
    <row r="55" spans="3:83" s="733" customFormat="1">
      <c r="C55" s="734"/>
      <c r="D55" s="736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5"/>
      <c r="P55" s="735"/>
      <c r="Q55" s="735"/>
      <c r="R55" s="743"/>
      <c r="S55" s="743"/>
      <c r="T55" s="743"/>
      <c r="U55" s="743"/>
      <c r="V55" s="743"/>
      <c r="W55" s="743"/>
      <c r="X55" s="743"/>
      <c r="Y55" s="743"/>
      <c r="Z55" s="743"/>
      <c r="AA55" s="743"/>
      <c r="AB55" s="743"/>
      <c r="AC55" s="743"/>
      <c r="AD55" s="743"/>
      <c r="AE55" s="743"/>
      <c r="AF55" s="743"/>
      <c r="AG55" s="743"/>
      <c r="AH55" s="743"/>
      <c r="AI55" s="743"/>
      <c r="AJ55" s="743"/>
      <c r="AK55" s="743"/>
      <c r="AL55" s="743"/>
      <c r="AM55" s="743"/>
      <c r="AN55" s="743"/>
      <c r="AO55" s="743"/>
      <c r="AP55" s="756"/>
      <c r="AQ55" s="743"/>
      <c r="AR55" s="743"/>
      <c r="AS55" s="743"/>
      <c r="AT55" s="743"/>
      <c r="AU55" s="735"/>
      <c r="AV55" s="735"/>
      <c r="AW55" s="735"/>
      <c r="AX55" s="735"/>
      <c r="AY55" s="735"/>
      <c r="AZ55" s="735"/>
      <c r="BA55" s="735"/>
      <c r="BB55" s="735"/>
      <c r="BC55" s="735"/>
      <c r="BD55" s="735"/>
      <c r="BE55" s="735"/>
      <c r="BF55" s="735"/>
      <c r="BG55" s="735"/>
      <c r="BH55" s="735"/>
      <c r="BI55" s="735"/>
      <c r="BJ55" s="735"/>
      <c r="BK55" s="735"/>
      <c r="BL55" s="735"/>
      <c r="BM55" s="735"/>
      <c r="BN55" s="735"/>
      <c r="BO55" s="735"/>
      <c r="BP55" s="735"/>
      <c r="BQ55" s="735"/>
      <c r="BR55" s="735"/>
      <c r="BS55" s="735"/>
      <c r="BT55" s="735"/>
      <c r="BU55" s="735"/>
      <c r="BV55" s="735"/>
      <c r="BW55" s="735"/>
      <c r="BX55" s="735"/>
      <c r="BY55" s="735"/>
      <c r="BZ55" s="735"/>
      <c r="CA55" s="735"/>
      <c r="CB55" s="735"/>
      <c r="CC55" s="735"/>
      <c r="CD55" s="735"/>
      <c r="CE55" s="735"/>
    </row>
    <row r="56" spans="3:83" s="733" customFormat="1">
      <c r="C56" s="734"/>
      <c r="D56" s="736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5"/>
      <c r="P56" s="735"/>
      <c r="Q56" s="735"/>
      <c r="R56" s="743"/>
      <c r="S56" s="743"/>
      <c r="T56" s="743"/>
      <c r="U56" s="743"/>
      <c r="V56" s="743"/>
      <c r="W56" s="743"/>
      <c r="X56" s="743"/>
      <c r="Y56" s="743"/>
      <c r="Z56" s="743"/>
      <c r="AA56" s="743"/>
      <c r="AB56" s="743"/>
      <c r="AC56" s="743"/>
      <c r="AD56" s="743"/>
      <c r="AE56" s="743"/>
      <c r="AF56" s="743"/>
      <c r="AG56" s="743"/>
      <c r="AH56" s="743"/>
      <c r="AI56" s="743"/>
      <c r="AJ56" s="743"/>
      <c r="AK56" s="743"/>
      <c r="AL56" s="743"/>
      <c r="AM56" s="743"/>
      <c r="AN56" s="743"/>
      <c r="AO56" s="743"/>
      <c r="AP56" s="743"/>
      <c r="AQ56" s="756"/>
      <c r="AR56" s="743"/>
      <c r="AS56" s="743"/>
      <c r="AT56" s="743"/>
      <c r="AU56" s="735"/>
      <c r="AV56" s="735"/>
      <c r="AW56" s="735"/>
      <c r="AX56" s="735"/>
      <c r="AY56" s="735"/>
      <c r="AZ56" s="735"/>
      <c r="BA56" s="735"/>
      <c r="BB56" s="735"/>
      <c r="BC56" s="735"/>
      <c r="BD56" s="735"/>
      <c r="BE56" s="735"/>
      <c r="BF56" s="735"/>
      <c r="BG56" s="735"/>
      <c r="BH56" s="735"/>
      <c r="BI56" s="735"/>
      <c r="BJ56" s="735"/>
      <c r="BK56" s="735"/>
      <c r="BL56" s="735"/>
      <c r="BM56" s="735"/>
      <c r="BN56" s="735"/>
      <c r="BO56" s="735"/>
      <c r="BP56" s="735"/>
      <c r="BQ56" s="735"/>
      <c r="BR56" s="735"/>
      <c r="BS56" s="735"/>
      <c r="BT56" s="735"/>
      <c r="BU56" s="735"/>
      <c r="BV56" s="735"/>
      <c r="BW56" s="735"/>
      <c r="BX56" s="735"/>
      <c r="BY56" s="735"/>
      <c r="BZ56" s="735"/>
      <c r="CA56" s="735"/>
      <c r="CB56" s="735"/>
      <c r="CC56" s="735"/>
      <c r="CD56" s="735"/>
      <c r="CE56" s="735"/>
    </row>
    <row r="57" spans="3:83" s="733" customFormat="1">
      <c r="C57" s="734"/>
      <c r="D57" s="736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5"/>
      <c r="P57" s="735"/>
      <c r="Q57" s="735"/>
      <c r="R57" s="743"/>
      <c r="S57" s="743"/>
      <c r="T57" s="743"/>
      <c r="U57" s="743"/>
      <c r="V57" s="743"/>
      <c r="W57" s="743"/>
      <c r="X57" s="743"/>
      <c r="Y57" s="743"/>
      <c r="Z57" s="743"/>
      <c r="AA57" s="743"/>
      <c r="AB57" s="743"/>
      <c r="AC57" s="743"/>
      <c r="AD57" s="743"/>
      <c r="AE57" s="743"/>
      <c r="AF57" s="743"/>
      <c r="AG57" s="743"/>
      <c r="AH57" s="743"/>
      <c r="AI57" s="743"/>
      <c r="AJ57" s="743"/>
      <c r="AK57" s="743"/>
      <c r="AL57" s="743"/>
      <c r="AM57" s="743"/>
      <c r="AN57" s="743"/>
      <c r="AO57" s="743"/>
      <c r="AP57" s="743"/>
      <c r="AQ57" s="743"/>
      <c r="AR57" s="756"/>
      <c r="AS57" s="743"/>
      <c r="AT57" s="743"/>
      <c r="AU57" s="735"/>
      <c r="AV57" s="735"/>
      <c r="AW57" s="735"/>
      <c r="AX57" s="735"/>
      <c r="AY57" s="735"/>
      <c r="AZ57" s="735"/>
      <c r="BA57" s="735"/>
      <c r="BB57" s="735"/>
      <c r="BC57" s="735"/>
      <c r="BD57" s="735"/>
      <c r="BE57" s="735"/>
      <c r="BF57" s="735"/>
      <c r="BG57" s="735"/>
      <c r="BH57" s="735"/>
      <c r="BI57" s="735"/>
      <c r="BJ57" s="735"/>
      <c r="BK57" s="735"/>
      <c r="BL57" s="735"/>
      <c r="BM57" s="735"/>
      <c r="BN57" s="735"/>
      <c r="BO57" s="735"/>
      <c r="BP57" s="735"/>
      <c r="BQ57" s="735"/>
      <c r="BR57" s="735"/>
      <c r="BS57" s="735"/>
      <c r="BT57" s="735"/>
      <c r="BU57" s="735"/>
      <c r="BV57" s="735"/>
      <c r="BW57" s="735"/>
      <c r="BX57" s="735"/>
      <c r="BY57" s="735"/>
      <c r="BZ57" s="735"/>
      <c r="CA57" s="735"/>
      <c r="CB57" s="735"/>
      <c r="CC57" s="735"/>
      <c r="CD57" s="735"/>
      <c r="CE57" s="735"/>
    </row>
    <row r="58" spans="3:83" s="733" customFormat="1">
      <c r="C58" s="734"/>
      <c r="D58" s="736"/>
      <c r="E58" s="735"/>
      <c r="F58" s="735"/>
      <c r="G58" s="735"/>
      <c r="H58" s="735"/>
      <c r="I58" s="735"/>
      <c r="J58" s="735"/>
      <c r="K58" s="735"/>
      <c r="L58" s="735"/>
      <c r="M58" s="735"/>
      <c r="N58" s="735"/>
      <c r="O58" s="735"/>
      <c r="P58" s="735"/>
      <c r="Q58" s="735"/>
      <c r="R58" s="743"/>
      <c r="S58" s="743"/>
      <c r="T58" s="743"/>
      <c r="U58" s="743"/>
      <c r="V58" s="743"/>
      <c r="W58" s="743"/>
      <c r="X58" s="743"/>
      <c r="Y58" s="743"/>
      <c r="Z58" s="743"/>
      <c r="AA58" s="743"/>
      <c r="AB58" s="743"/>
      <c r="AC58" s="743"/>
      <c r="AD58" s="743"/>
      <c r="AE58" s="743"/>
      <c r="AF58" s="743"/>
      <c r="AG58" s="743"/>
      <c r="AH58" s="743"/>
      <c r="AI58" s="743"/>
      <c r="AJ58" s="743"/>
      <c r="AK58" s="743"/>
      <c r="AL58" s="743"/>
      <c r="AM58" s="743"/>
      <c r="AN58" s="743"/>
      <c r="AO58" s="743"/>
      <c r="AP58" s="743"/>
      <c r="AQ58" s="743"/>
      <c r="AR58" s="743"/>
      <c r="AS58" s="756"/>
      <c r="AT58" s="743"/>
      <c r="AU58" s="735"/>
      <c r="AV58" s="735"/>
      <c r="AW58" s="735"/>
      <c r="AX58" s="735"/>
      <c r="AY58" s="735"/>
      <c r="AZ58" s="735"/>
      <c r="BA58" s="735"/>
      <c r="BB58" s="735"/>
      <c r="BC58" s="735"/>
      <c r="BD58" s="735"/>
      <c r="BE58" s="735"/>
      <c r="BF58" s="735"/>
      <c r="BG58" s="735"/>
      <c r="BH58" s="735"/>
      <c r="BI58" s="735"/>
      <c r="BJ58" s="735"/>
      <c r="BK58" s="735"/>
      <c r="BL58" s="735"/>
      <c r="BM58" s="735"/>
      <c r="BN58" s="735"/>
      <c r="BO58" s="735"/>
      <c r="BP58" s="735"/>
      <c r="BQ58" s="735"/>
      <c r="BR58" s="735"/>
      <c r="BS58" s="735"/>
      <c r="BT58" s="735"/>
      <c r="BU58" s="735"/>
      <c r="BV58" s="735"/>
      <c r="BW58" s="735"/>
      <c r="BX58" s="735"/>
      <c r="BY58" s="735"/>
      <c r="BZ58" s="735"/>
      <c r="CA58" s="735"/>
      <c r="CB58" s="735"/>
      <c r="CC58" s="735"/>
      <c r="CD58" s="735"/>
      <c r="CE58" s="735"/>
    </row>
    <row r="59" spans="3:83" s="733" customFormat="1">
      <c r="C59" s="734"/>
      <c r="D59" s="736"/>
      <c r="E59" s="735"/>
      <c r="F59" s="735"/>
      <c r="G59" s="735"/>
      <c r="H59" s="735"/>
      <c r="I59" s="735"/>
      <c r="J59" s="735"/>
      <c r="K59" s="735"/>
      <c r="L59" s="735"/>
      <c r="M59" s="735"/>
      <c r="N59" s="735"/>
      <c r="O59" s="735"/>
      <c r="P59" s="735"/>
      <c r="Q59" s="735"/>
      <c r="R59" s="743"/>
      <c r="S59" s="743"/>
      <c r="T59" s="743"/>
      <c r="U59" s="743"/>
      <c r="V59" s="743"/>
      <c r="W59" s="743"/>
      <c r="X59" s="743"/>
      <c r="Y59" s="743"/>
      <c r="Z59" s="743"/>
      <c r="AA59" s="743"/>
      <c r="AB59" s="743"/>
      <c r="AC59" s="743"/>
      <c r="AD59" s="743"/>
      <c r="AE59" s="743"/>
      <c r="AF59" s="743"/>
      <c r="AG59" s="743"/>
      <c r="AH59" s="743"/>
      <c r="AI59" s="743"/>
      <c r="AJ59" s="743"/>
      <c r="AK59" s="743"/>
      <c r="AL59" s="743"/>
      <c r="AM59" s="743"/>
      <c r="AN59" s="743"/>
      <c r="AO59" s="743"/>
      <c r="AP59" s="743"/>
      <c r="AQ59" s="743"/>
      <c r="AR59" s="743"/>
      <c r="AS59" s="743"/>
      <c r="AT59" s="756"/>
      <c r="AU59" s="735"/>
      <c r="AV59" s="735"/>
      <c r="AW59" s="735"/>
      <c r="AX59" s="735"/>
      <c r="AY59" s="735"/>
      <c r="AZ59" s="735"/>
      <c r="BA59" s="735"/>
      <c r="BB59" s="735"/>
      <c r="BC59" s="735"/>
      <c r="BD59" s="735"/>
      <c r="BE59" s="735"/>
      <c r="BF59" s="735"/>
      <c r="BG59" s="735"/>
      <c r="BH59" s="735"/>
      <c r="BI59" s="735"/>
      <c r="BJ59" s="735"/>
      <c r="BK59" s="735"/>
      <c r="BL59" s="735"/>
      <c r="BM59" s="735"/>
      <c r="BN59" s="735"/>
      <c r="BO59" s="735"/>
      <c r="BP59" s="735"/>
      <c r="BQ59" s="735"/>
      <c r="BR59" s="735"/>
      <c r="BS59" s="735"/>
      <c r="BT59" s="735"/>
      <c r="BU59" s="735"/>
      <c r="BV59" s="735"/>
      <c r="BW59" s="735"/>
      <c r="BX59" s="735"/>
      <c r="BY59" s="735"/>
      <c r="BZ59" s="735"/>
      <c r="CA59" s="735"/>
      <c r="CB59" s="735"/>
      <c r="CC59" s="735"/>
      <c r="CD59" s="735"/>
      <c r="CE59" s="735"/>
    </row>
    <row r="60" spans="3:83" s="733" customFormat="1">
      <c r="C60" s="734"/>
      <c r="D60" s="736"/>
      <c r="E60" s="735"/>
      <c r="F60" s="735"/>
      <c r="G60" s="735"/>
      <c r="H60" s="735"/>
      <c r="I60" s="735"/>
      <c r="J60" s="735"/>
      <c r="K60" s="735"/>
      <c r="L60" s="735"/>
      <c r="M60" s="735"/>
      <c r="N60" s="735"/>
      <c r="O60" s="735"/>
      <c r="P60" s="735"/>
      <c r="Q60" s="735"/>
      <c r="R60" s="743"/>
      <c r="S60" s="743"/>
      <c r="T60" s="743"/>
      <c r="U60" s="743"/>
      <c r="V60" s="743"/>
      <c r="W60" s="743"/>
      <c r="X60" s="743"/>
      <c r="Y60" s="743"/>
      <c r="Z60" s="743"/>
      <c r="AA60" s="743"/>
      <c r="AB60" s="743"/>
      <c r="AC60" s="743"/>
      <c r="AD60" s="743"/>
      <c r="AE60" s="743"/>
      <c r="AF60" s="743"/>
      <c r="AG60" s="743"/>
      <c r="AH60" s="743"/>
      <c r="AI60" s="743"/>
      <c r="AJ60" s="743"/>
      <c r="AK60" s="743"/>
      <c r="AL60" s="743"/>
      <c r="AM60" s="743"/>
      <c r="AN60" s="743"/>
      <c r="AO60" s="743"/>
      <c r="AP60" s="743"/>
      <c r="AQ60" s="743"/>
      <c r="AR60" s="743"/>
      <c r="AS60" s="743"/>
      <c r="AT60" s="743"/>
      <c r="AU60" s="737"/>
      <c r="AV60" s="735"/>
      <c r="AW60" s="735"/>
      <c r="AX60" s="735"/>
      <c r="AY60" s="735"/>
      <c r="AZ60" s="735"/>
      <c r="BA60" s="735"/>
      <c r="BB60" s="735"/>
      <c r="BC60" s="735"/>
      <c r="BD60" s="735"/>
      <c r="BE60" s="735"/>
      <c r="BF60" s="735"/>
      <c r="BG60" s="735"/>
      <c r="BH60" s="735"/>
      <c r="BI60" s="735"/>
      <c r="BJ60" s="735"/>
      <c r="BK60" s="735"/>
      <c r="BL60" s="735"/>
      <c r="BM60" s="735"/>
      <c r="BN60" s="735"/>
      <c r="BO60" s="735"/>
      <c r="BP60" s="735"/>
      <c r="BQ60" s="735"/>
      <c r="BR60" s="735"/>
      <c r="BS60" s="735"/>
      <c r="BT60" s="735"/>
      <c r="BU60" s="735"/>
      <c r="BV60" s="735"/>
      <c r="BW60" s="735"/>
      <c r="BX60" s="735"/>
      <c r="BY60" s="735"/>
      <c r="BZ60" s="735"/>
      <c r="CA60" s="735"/>
      <c r="CB60" s="735"/>
      <c r="CC60" s="735"/>
      <c r="CD60" s="735"/>
      <c r="CE60" s="735"/>
    </row>
    <row r="61" spans="3:83" s="733" customFormat="1">
      <c r="C61" s="734"/>
      <c r="D61" s="736"/>
      <c r="E61" s="735"/>
      <c r="F61" s="735"/>
      <c r="G61" s="735"/>
      <c r="H61" s="735"/>
      <c r="I61" s="735"/>
      <c r="J61" s="735"/>
      <c r="K61" s="735"/>
      <c r="L61" s="735"/>
      <c r="M61" s="735"/>
      <c r="N61" s="735"/>
      <c r="O61" s="735"/>
      <c r="P61" s="735"/>
      <c r="Q61" s="735"/>
      <c r="R61" s="743"/>
      <c r="S61" s="743"/>
      <c r="T61" s="743"/>
      <c r="U61" s="743"/>
      <c r="V61" s="743"/>
      <c r="W61" s="743"/>
      <c r="X61" s="743"/>
      <c r="Y61" s="743"/>
      <c r="Z61" s="743"/>
      <c r="AA61" s="743"/>
      <c r="AB61" s="743"/>
      <c r="AC61" s="743"/>
      <c r="AD61" s="743"/>
      <c r="AE61" s="743"/>
      <c r="AF61" s="743"/>
      <c r="AG61" s="743"/>
      <c r="AH61" s="743"/>
      <c r="AI61" s="743"/>
      <c r="AJ61" s="743"/>
      <c r="AK61" s="743"/>
      <c r="AL61" s="743"/>
      <c r="AM61" s="743"/>
      <c r="AN61" s="743"/>
      <c r="AO61" s="743"/>
      <c r="AP61" s="743"/>
      <c r="AQ61" s="743"/>
      <c r="AR61" s="743"/>
      <c r="AS61" s="743"/>
      <c r="AT61" s="743"/>
      <c r="AU61" s="735"/>
      <c r="AV61" s="737"/>
      <c r="AW61" s="735"/>
      <c r="AX61" s="735"/>
      <c r="AY61" s="735"/>
      <c r="AZ61" s="735"/>
      <c r="BA61" s="735"/>
      <c r="BB61" s="735"/>
      <c r="BC61" s="735"/>
      <c r="BD61" s="735"/>
      <c r="BE61" s="735"/>
      <c r="BF61" s="735"/>
      <c r="BG61" s="735"/>
      <c r="BH61" s="735"/>
      <c r="BI61" s="735"/>
      <c r="BJ61" s="735"/>
      <c r="BK61" s="735"/>
      <c r="BL61" s="735"/>
      <c r="BM61" s="735"/>
      <c r="BN61" s="735"/>
      <c r="BO61" s="735"/>
      <c r="BP61" s="735"/>
      <c r="BQ61" s="735"/>
      <c r="BR61" s="735"/>
      <c r="BS61" s="735"/>
      <c r="BT61" s="735"/>
      <c r="BU61" s="735"/>
      <c r="BV61" s="735"/>
      <c r="BW61" s="735"/>
      <c r="BX61" s="735"/>
      <c r="BY61" s="735"/>
      <c r="BZ61" s="735"/>
      <c r="CA61" s="735"/>
      <c r="CB61" s="735"/>
      <c r="CC61" s="735"/>
      <c r="CD61" s="735"/>
      <c r="CE61" s="735"/>
    </row>
    <row r="62" spans="3:83" s="733" customFormat="1">
      <c r="C62" s="734"/>
      <c r="D62" s="736"/>
      <c r="E62" s="735"/>
      <c r="F62" s="735"/>
      <c r="G62" s="735"/>
      <c r="H62" s="735"/>
      <c r="I62" s="735"/>
      <c r="J62" s="735"/>
      <c r="K62" s="735"/>
      <c r="L62" s="735"/>
      <c r="M62" s="735"/>
      <c r="N62" s="735"/>
      <c r="O62" s="735"/>
      <c r="P62" s="735"/>
      <c r="Q62" s="735"/>
      <c r="R62" s="743"/>
      <c r="S62" s="743"/>
      <c r="T62" s="743"/>
      <c r="U62" s="743"/>
      <c r="V62" s="743"/>
      <c r="W62" s="743"/>
      <c r="X62" s="743"/>
      <c r="Y62" s="743"/>
      <c r="Z62" s="743"/>
      <c r="AA62" s="743"/>
      <c r="AB62" s="743"/>
      <c r="AC62" s="743"/>
      <c r="AD62" s="743"/>
      <c r="AE62" s="743"/>
      <c r="AF62" s="743"/>
      <c r="AG62" s="743"/>
      <c r="AH62" s="743"/>
      <c r="AI62" s="743"/>
      <c r="AJ62" s="743"/>
      <c r="AK62" s="743"/>
      <c r="AL62" s="743"/>
      <c r="AM62" s="743"/>
      <c r="AN62" s="743"/>
      <c r="AO62" s="743"/>
      <c r="AP62" s="743"/>
      <c r="AQ62" s="743"/>
      <c r="AR62" s="743"/>
      <c r="AS62" s="743"/>
      <c r="AT62" s="743"/>
      <c r="AU62" s="735"/>
      <c r="AV62" s="735"/>
      <c r="AW62" s="737"/>
      <c r="AX62" s="735"/>
      <c r="AY62" s="735"/>
      <c r="AZ62" s="735"/>
      <c r="BA62" s="735"/>
      <c r="BB62" s="735"/>
      <c r="BC62" s="735"/>
      <c r="BD62" s="735"/>
      <c r="BE62" s="735"/>
      <c r="BF62" s="735"/>
      <c r="BG62" s="735"/>
      <c r="BH62" s="735"/>
      <c r="BI62" s="735"/>
      <c r="BJ62" s="735"/>
      <c r="BK62" s="735"/>
      <c r="BL62" s="735"/>
      <c r="BM62" s="735"/>
      <c r="BN62" s="735"/>
      <c r="BO62" s="735"/>
      <c r="BP62" s="735"/>
      <c r="BQ62" s="735"/>
      <c r="BR62" s="735"/>
      <c r="BS62" s="735"/>
      <c r="BT62" s="735"/>
      <c r="BU62" s="735"/>
      <c r="BV62" s="735"/>
      <c r="BW62" s="735"/>
      <c r="BX62" s="735"/>
      <c r="BY62" s="735"/>
      <c r="BZ62" s="735"/>
      <c r="CA62" s="735"/>
      <c r="CB62" s="735"/>
      <c r="CC62" s="735"/>
      <c r="CD62" s="735"/>
      <c r="CE62" s="735"/>
    </row>
    <row r="63" spans="3:83" s="733" customFormat="1">
      <c r="C63" s="734"/>
      <c r="D63" s="736"/>
      <c r="E63" s="735"/>
      <c r="F63" s="735"/>
      <c r="G63" s="735"/>
      <c r="H63" s="735"/>
      <c r="I63" s="735"/>
      <c r="J63" s="735"/>
      <c r="K63" s="735"/>
      <c r="L63" s="735"/>
      <c r="M63" s="735"/>
      <c r="N63" s="735"/>
      <c r="O63" s="735"/>
      <c r="P63" s="735"/>
      <c r="Q63" s="735"/>
      <c r="R63" s="743"/>
      <c r="S63" s="743"/>
      <c r="T63" s="743"/>
      <c r="U63" s="743"/>
      <c r="V63" s="743"/>
      <c r="W63" s="743"/>
      <c r="X63" s="743"/>
      <c r="Y63" s="743"/>
      <c r="Z63" s="743"/>
      <c r="AA63" s="743"/>
      <c r="AB63" s="743"/>
      <c r="AC63" s="743"/>
      <c r="AD63" s="743"/>
      <c r="AE63" s="743"/>
      <c r="AF63" s="743"/>
      <c r="AG63" s="743"/>
      <c r="AH63" s="743"/>
      <c r="AI63" s="743"/>
      <c r="AJ63" s="743"/>
      <c r="AK63" s="743"/>
      <c r="AL63" s="743"/>
      <c r="AM63" s="743"/>
      <c r="AN63" s="743"/>
      <c r="AO63" s="743"/>
      <c r="AP63" s="743"/>
      <c r="AQ63" s="743"/>
      <c r="AR63" s="743"/>
      <c r="AS63" s="743"/>
      <c r="AT63" s="743"/>
      <c r="AU63" s="735"/>
      <c r="AV63" s="735"/>
      <c r="AW63" s="735"/>
      <c r="AX63" s="737"/>
      <c r="AY63" s="735"/>
      <c r="AZ63" s="735"/>
      <c r="BA63" s="735"/>
      <c r="BB63" s="735"/>
      <c r="BC63" s="735"/>
      <c r="BD63" s="735"/>
      <c r="BE63" s="735"/>
      <c r="BF63" s="735"/>
      <c r="BG63" s="735"/>
      <c r="BH63" s="735"/>
      <c r="BI63" s="735"/>
      <c r="BJ63" s="735"/>
      <c r="BK63" s="735"/>
      <c r="BL63" s="735"/>
      <c r="BM63" s="735"/>
      <c r="BN63" s="735"/>
      <c r="BO63" s="735"/>
      <c r="BP63" s="735"/>
      <c r="BQ63" s="735"/>
      <c r="BR63" s="735"/>
      <c r="BS63" s="735"/>
      <c r="BT63" s="735"/>
      <c r="BU63" s="735"/>
      <c r="BV63" s="735"/>
      <c r="BW63" s="735"/>
      <c r="BX63" s="735"/>
      <c r="BY63" s="735"/>
      <c r="BZ63" s="735"/>
      <c r="CA63" s="735"/>
      <c r="CB63" s="735"/>
      <c r="CC63" s="735"/>
      <c r="CD63" s="735"/>
      <c r="CE63" s="735"/>
    </row>
    <row r="64" spans="3:83" s="733" customFormat="1">
      <c r="C64" s="734"/>
      <c r="D64" s="736"/>
      <c r="E64" s="735"/>
      <c r="F64" s="735"/>
      <c r="G64" s="735"/>
      <c r="H64" s="735"/>
      <c r="I64" s="735"/>
      <c r="J64" s="735"/>
      <c r="K64" s="735"/>
      <c r="L64" s="735"/>
      <c r="M64" s="735"/>
      <c r="N64" s="735"/>
      <c r="O64" s="735"/>
      <c r="P64" s="735"/>
      <c r="Q64" s="735"/>
      <c r="R64" s="743"/>
      <c r="S64" s="743"/>
      <c r="T64" s="743"/>
      <c r="U64" s="743"/>
      <c r="V64" s="743"/>
      <c r="W64" s="743"/>
      <c r="X64" s="743"/>
      <c r="Y64" s="743"/>
      <c r="Z64" s="743"/>
      <c r="AA64" s="743"/>
      <c r="AB64" s="743"/>
      <c r="AC64" s="743"/>
      <c r="AD64" s="743"/>
      <c r="AE64" s="743"/>
      <c r="AF64" s="743"/>
      <c r="AG64" s="743"/>
      <c r="AH64" s="743"/>
      <c r="AI64" s="743"/>
      <c r="AJ64" s="743"/>
      <c r="AK64" s="743"/>
      <c r="AL64" s="743"/>
      <c r="AM64" s="743"/>
      <c r="AN64" s="743"/>
      <c r="AO64" s="743"/>
      <c r="AP64" s="743"/>
      <c r="AQ64" s="743"/>
      <c r="AR64" s="743"/>
      <c r="AS64" s="743"/>
      <c r="AT64" s="743"/>
      <c r="AU64" s="735"/>
      <c r="AV64" s="735"/>
      <c r="AW64" s="735"/>
      <c r="AX64" s="735"/>
      <c r="AY64" s="737"/>
      <c r="AZ64" s="735"/>
      <c r="BA64" s="735"/>
      <c r="BB64" s="735"/>
      <c r="BC64" s="735"/>
      <c r="BD64" s="735"/>
      <c r="BE64" s="735"/>
      <c r="BF64" s="735"/>
      <c r="BG64" s="735"/>
      <c r="BH64" s="735"/>
      <c r="BI64" s="735"/>
      <c r="BJ64" s="735"/>
      <c r="BK64" s="735"/>
      <c r="BL64" s="735"/>
      <c r="BM64" s="735"/>
      <c r="BN64" s="735"/>
      <c r="BO64" s="735"/>
      <c r="BP64" s="735"/>
      <c r="BQ64" s="735"/>
      <c r="BR64" s="735"/>
      <c r="BS64" s="735"/>
      <c r="BT64" s="735"/>
      <c r="BU64" s="735"/>
      <c r="BV64" s="735"/>
      <c r="BW64" s="735"/>
      <c r="BX64" s="735"/>
      <c r="BY64" s="735"/>
      <c r="BZ64" s="735"/>
      <c r="CA64" s="735"/>
      <c r="CB64" s="735"/>
      <c r="CC64" s="735"/>
      <c r="CD64" s="735"/>
      <c r="CE64" s="735"/>
    </row>
    <row r="65" spans="3:83" s="733" customFormat="1">
      <c r="C65" s="734"/>
      <c r="D65" s="736"/>
      <c r="E65" s="735"/>
      <c r="F65" s="735"/>
      <c r="G65" s="735"/>
      <c r="H65" s="735"/>
      <c r="I65" s="735"/>
      <c r="J65" s="735"/>
      <c r="K65" s="735"/>
      <c r="L65" s="735"/>
      <c r="M65" s="735"/>
      <c r="N65" s="735"/>
      <c r="O65" s="735"/>
      <c r="P65" s="735"/>
      <c r="Q65" s="735"/>
      <c r="R65" s="743"/>
      <c r="S65" s="743"/>
      <c r="T65" s="743"/>
      <c r="U65" s="743"/>
      <c r="V65" s="743"/>
      <c r="W65" s="743"/>
      <c r="X65" s="743"/>
      <c r="Y65" s="743"/>
      <c r="Z65" s="743"/>
      <c r="AA65" s="743"/>
      <c r="AB65" s="743"/>
      <c r="AC65" s="743"/>
      <c r="AD65" s="743"/>
      <c r="AE65" s="743"/>
      <c r="AF65" s="743"/>
      <c r="AG65" s="743"/>
      <c r="AH65" s="743"/>
      <c r="AI65" s="743"/>
      <c r="AJ65" s="743"/>
      <c r="AK65" s="743"/>
      <c r="AL65" s="743"/>
      <c r="AM65" s="743"/>
      <c r="AN65" s="743"/>
      <c r="AO65" s="743"/>
      <c r="AP65" s="743"/>
      <c r="AQ65" s="743"/>
      <c r="AR65" s="743"/>
      <c r="AS65" s="743"/>
      <c r="AT65" s="743"/>
      <c r="AU65" s="735"/>
      <c r="AV65" s="735"/>
      <c r="AW65" s="735"/>
      <c r="AX65" s="735"/>
      <c r="AY65" s="735"/>
      <c r="AZ65" s="737"/>
      <c r="BA65" s="735"/>
      <c r="BB65" s="735"/>
      <c r="BC65" s="735"/>
      <c r="BD65" s="735"/>
      <c r="BE65" s="735"/>
      <c r="BF65" s="735"/>
      <c r="BG65" s="735"/>
      <c r="BH65" s="735"/>
      <c r="BI65" s="735"/>
      <c r="BJ65" s="735"/>
      <c r="BK65" s="735"/>
      <c r="BL65" s="735"/>
      <c r="BM65" s="735"/>
      <c r="BN65" s="735"/>
      <c r="BO65" s="735"/>
      <c r="BP65" s="735"/>
      <c r="BQ65" s="735"/>
      <c r="BR65" s="735"/>
      <c r="BS65" s="735"/>
      <c r="BT65" s="735"/>
      <c r="BU65" s="735"/>
      <c r="BV65" s="735"/>
      <c r="BW65" s="735"/>
      <c r="BX65" s="735"/>
      <c r="BY65" s="735"/>
      <c r="BZ65" s="735"/>
      <c r="CA65" s="735"/>
      <c r="CB65" s="735"/>
      <c r="CC65" s="735"/>
      <c r="CD65" s="735"/>
      <c r="CE65" s="735"/>
    </row>
    <row r="66" spans="3:83" s="733" customFormat="1">
      <c r="C66" s="734"/>
      <c r="D66" s="736"/>
      <c r="E66" s="735"/>
      <c r="F66" s="735"/>
      <c r="G66" s="735"/>
      <c r="H66" s="735"/>
      <c r="I66" s="735"/>
      <c r="J66" s="735"/>
      <c r="K66" s="735"/>
      <c r="L66" s="735"/>
      <c r="M66" s="735"/>
      <c r="N66" s="735"/>
      <c r="O66" s="735"/>
      <c r="P66" s="735"/>
      <c r="Q66" s="735"/>
      <c r="R66" s="743"/>
      <c r="S66" s="743"/>
      <c r="T66" s="743"/>
      <c r="U66" s="743"/>
      <c r="V66" s="743"/>
      <c r="W66" s="743"/>
      <c r="X66" s="743"/>
      <c r="Y66" s="743"/>
      <c r="Z66" s="743"/>
      <c r="AA66" s="743"/>
      <c r="AB66" s="743"/>
      <c r="AC66" s="743"/>
      <c r="AD66" s="743"/>
      <c r="AE66" s="743"/>
      <c r="AF66" s="743"/>
      <c r="AG66" s="743"/>
      <c r="AH66" s="743"/>
      <c r="AI66" s="743"/>
      <c r="AJ66" s="743"/>
      <c r="AK66" s="743"/>
      <c r="AL66" s="743"/>
      <c r="AM66" s="743"/>
      <c r="AN66" s="743"/>
      <c r="AO66" s="743"/>
      <c r="AP66" s="743"/>
      <c r="AQ66" s="743"/>
      <c r="AR66" s="743"/>
      <c r="AS66" s="743"/>
      <c r="AT66" s="743"/>
      <c r="AU66" s="735"/>
      <c r="AV66" s="735"/>
      <c r="AW66" s="735"/>
      <c r="AX66" s="735"/>
      <c r="AY66" s="735"/>
      <c r="AZ66" s="735"/>
      <c r="BA66" s="737"/>
      <c r="BB66" s="735"/>
      <c r="BC66" s="735"/>
      <c r="BD66" s="735"/>
      <c r="BE66" s="735"/>
      <c r="BF66" s="735"/>
      <c r="BG66" s="735"/>
      <c r="BH66" s="735"/>
      <c r="BI66" s="735"/>
      <c r="BJ66" s="735"/>
      <c r="BK66" s="735"/>
      <c r="BL66" s="735"/>
      <c r="BM66" s="735"/>
      <c r="BN66" s="735"/>
      <c r="BO66" s="735"/>
      <c r="BP66" s="735"/>
      <c r="BQ66" s="735"/>
      <c r="BR66" s="735"/>
      <c r="BS66" s="735"/>
      <c r="BT66" s="735"/>
      <c r="BU66" s="735"/>
      <c r="BV66" s="735"/>
      <c r="BW66" s="735"/>
      <c r="BX66" s="735"/>
      <c r="BY66" s="735"/>
      <c r="BZ66" s="735"/>
      <c r="CA66" s="735"/>
      <c r="CB66" s="735"/>
      <c r="CC66" s="735"/>
      <c r="CD66" s="735"/>
      <c r="CE66" s="735"/>
    </row>
    <row r="67" spans="3:83" s="733" customFormat="1">
      <c r="C67" s="734"/>
      <c r="D67" s="736"/>
      <c r="E67" s="735"/>
      <c r="F67" s="735"/>
      <c r="G67" s="735"/>
      <c r="H67" s="735"/>
      <c r="I67" s="735"/>
      <c r="J67" s="735"/>
      <c r="K67" s="735"/>
      <c r="L67" s="735"/>
      <c r="M67" s="735"/>
      <c r="N67" s="735"/>
      <c r="O67" s="735"/>
      <c r="P67" s="735"/>
      <c r="Q67" s="735"/>
      <c r="R67" s="743"/>
      <c r="S67" s="743"/>
      <c r="T67" s="743"/>
      <c r="U67" s="743"/>
      <c r="V67" s="743"/>
      <c r="W67" s="743"/>
      <c r="X67" s="743"/>
      <c r="Y67" s="743"/>
      <c r="Z67" s="743"/>
      <c r="AA67" s="743"/>
      <c r="AB67" s="743"/>
      <c r="AC67" s="743"/>
      <c r="AD67" s="743"/>
      <c r="AE67" s="743"/>
      <c r="AF67" s="743"/>
      <c r="AG67" s="743"/>
      <c r="AH67" s="743"/>
      <c r="AI67" s="743"/>
      <c r="AJ67" s="743"/>
      <c r="AK67" s="743"/>
      <c r="AL67" s="743"/>
      <c r="AM67" s="743"/>
      <c r="AN67" s="743"/>
      <c r="AO67" s="743"/>
      <c r="AP67" s="743"/>
      <c r="AQ67" s="743"/>
      <c r="AR67" s="743"/>
      <c r="AS67" s="743"/>
      <c r="AT67" s="743"/>
      <c r="AU67" s="735"/>
      <c r="AV67" s="735"/>
      <c r="AW67" s="735"/>
      <c r="AX67" s="735"/>
      <c r="AY67" s="735"/>
      <c r="AZ67" s="735"/>
      <c r="BA67" s="735"/>
      <c r="BB67" s="737"/>
      <c r="BC67" s="735"/>
      <c r="BD67" s="735"/>
      <c r="BE67" s="735"/>
      <c r="BF67" s="735"/>
      <c r="BG67" s="735"/>
      <c r="BH67" s="735"/>
      <c r="BI67" s="735"/>
      <c r="BJ67" s="735"/>
      <c r="BK67" s="735"/>
      <c r="BL67" s="735"/>
      <c r="BM67" s="735"/>
      <c r="BN67" s="735"/>
      <c r="BO67" s="735"/>
      <c r="BP67" s="735"/>
      <c r="BQ67" s="735"/>
      <c r="BR67" s="735"/>
      <c r="BS67" s="735"/>
      <c r="BT67" s="735"/>
      <c r="BU67" s="735"/>
      <c r="BV67" s="735"/>
      <c r="BW67" s="735"/>
      <c r="BX67" s="735"/>
      <c r="BY67" s="735"/>
      <c r="BZ67" s="735"/>
      <c r="CA67" s="735"/>
      <c r="CB67" s="735"/>
      <c r="CC67" s="735"/>
      <c r="CD67" s="735"/>
      <c r="CE67" s="735"/>
    </row>
    <row r="68" spans="3:83" s="733" customFormat="1">
      <c r="C68" s="734"/>
      <c r="D68" s="736"/>
      <c r="E68" s="735"/>
      <c r="F68" s="735"/>
      <c r="G68" s="735"/>
      <c r="H68" s="735"/>
      <c r="I68" s="735"/>
      <c r="J68" s="735"/>
      <c r="K68" s="735"/>
      <c r="L68" s="735"/>
      <c r="M68" s="735"/>
      <c r="N68" s="735"/>
      <c r="O68" s="735"/>
      <c r="P68" s="735"/>
      <c r="Q68" s="735"/>
      <c r="R68" s="743"/>
      <c r="S68" s="743"/>
      <c r="T68" s="743"/>
      <c r="U68" s="743"/>
      <c r="V68" s="743"/>
      <c r="W68" s="743"/>
      <c r="X68" s="743"/>
      <c r="Y68" s="743"/>
      <c r="Z68" s="743"/>
      <c r="AA68" s="743"/>
      <c r="AB68" s="743"/>
      <c r="AC68" s="743"/>
      <c r="AD68" s="743"/>
      <c r="AE68" s="743"/>
      <c r="AF68" s="743"/>
      <c r="AG68" s="743"/>
      <c r="AH68" s="743"/>
      <c r="AI68" s="743"/>
      <c r="AJ68" s="743"/>
      <c r="AK68" s="743"/>
      <c r="AL68" s="743"/>
      <c r="AM68" s="743"/>
      <c r="AN68" s="743"/>
      <c r="AO68" s="743"/>
      <c r="AP68" s="743"/>
      <c r="AQ68" s="743"/>
      <c r="AR68" s="743"/>
      <c r="AS68" s="743"/>
      <c r="AT68" s="743"/>
      <c r="AU68" s="735"/>
      <c r="AV68" s="735"/>
      <c r="AW68" s="735"/>
      <c r="AX68" s="735"/>
      <c r="AY68" s="735"/>
      <c r="AZ68" s="735"/>
      <c r="BA68" s="735"/>
      <c r="BB68" s="735"/>
      <c r="BC68" s="737"/>
      <c r="BD68" s="735"/>
      <c r="BE68" s="735"/>
      <c r="BF68" s="735"/>
      <c r="BG68" s="735"/>
      <c r="BH68" s="735"/>
      <c r="BI68" s="735"/>
      <c r="BJ68" s="735"/>
      <c r="BK68" s="735"/>
      <c r="BL68" s="735"/>
      <c r="BM68" s="735"/>
      <c r="BN68" s="735"/>
      <c r="BO68" s="735"/>
      <c r="BP68" s="735"/>
      <c r="BQ68" s="735"/>
      <c r="BR68" s="735"/>
      <c r="BS68" s="735"/>
      <c r="BT68" s="735"/>
      <c r="BU68" s="735"/>
      <c r="BV68" s="735"/>
      <c r="BW68" s="735"/>
      <c r="BX68" s="735"/>
      <c r="BY68" s="735"/>
      <c r="BZ68" s="735"/>
      <c r="CA68" s="735"/>
      <c r="CB68" s="735"/>
      <c r="CC68" s="735"/>
      <c r="CD68" s="735"/>
      <c r="CE68" s="735"/>
    </row>
    <row r="69" spans="3:83" s="733" customFormat="1">
      <c r="C69" s="734"/>
      <c r="D69" s="736"/>
      <c r="E69" s="735"/>
      <c r="F69" s="735"/>
      <c r="G69" s="735"/>
      <c r="H69" s="735"/>
      <c r="I69" s="735"/>
      <c r="J69" s="735"/>
      <c r="K69" s="735"/>
      <c r="L69" s="735"/>
      <c r="M69" s="735"/>
      <c r="N69" s="735"/>
      <c r="O69" s="735"/>
      <c r="P69" s="735"/>
      <c r="Q69" s="735"/>
      <c r="R69" s="743"/>
      <c r="S69" s="743"/>
      <c r="T69" s="743"/>
      <c r="U69" s="743"/>
      <c r="V69" s="743"/>
      <c r="W69" s="743"/>
      <c r="X69" s="743"/>
      <c r="Y69" s="743"/>
      <c r="Z69" s="743"/>
      <c r="AA69" s="743"/>
      <c r="AB69" s="743"/>
      <c r="AC69" s="743"/>
      <c r="AD69" s="743"/>
      <c r="AE69" s="743"/>
      <c r="AF69" s="743"/>
      <c r="AG69" s="743"/>
      <c r="AH69" s="743"/>
      <c r="AI69" s="743"/>
      <c r="AJ69" s="743"/>
      <c r="AK69" s="743"/>
      <c r="AL69" s="743"/>
      <c r="AM69" s="743"/>
      <c r="AN69" s="743"/>
      <c r="AO69" s="743"/>
      <c r="AP69" s="743"/>
      <c r="AQ69" s="743"/>
      <c r="AR69" s="743"/>
      <c r="AS69" s="743"/>
      <c r="AT69" s="743"/>
      <c r="AU69" s="735"/>
      <c r="AV69" s="735"/>
      <c r="AW69" s="735"/>
      <c r="AX69" s="735"/>
      <c r="AY69" s="735"/>
      <c r="AZ69" s="735"/>
      <c r="BA69" s="735"/>
      <c r="BB69" s="735"/>
      <c r="BC69" s="735"/>
      <c r="BD69" s="737"/>
      <c r="BE69" s="735"/>
      <c r="BF69" s="735"/>
      <c r="BG69" s="735"/>
      <c r="BH69" s="735"/>
      <c r="BI69" s="735"/>
      <c r="BJ69" s="735"/>
      <c r="BK69" s="735"/>
      <c r="BL69" s="735"/>
      <c r="BM69" s="735"/>
      <c r="BN69" s="735"/>
      <c r="BO69" s="735"/>
      <c r="BP69" s="735"/>
      <c r="BQ69" s="735"/>
      <c r="BR69" s="735"/>
      <c r="BS69" s="735"/>
      <c r="BT69" s="735"/>
      <c r="BU69" s="735"/>
      <c r="BV69" s="735"/>
      <c r="BW69" s="735"/>
      <c r="BX69" s="735"/>
      <c r="BY69" s="735"/>
      <c r="BZ69" s="735"/>
      <c r="CA69" s="735"/>
      <c r="CB69" s="735"/>
      <c r="CC69" s="735"/>
      <c r="CD69" s="735"/>
      <c r="CE69" s="735"/>
    </row>
    <row r="70" spans="3:83" s="733" customFormat="1">
      <c r="C70" s="734"/>
      <c r="D70" s="736"/>
      <c r="E70" s="735"/>
      <c r="F70" s="735"/>
      <c r="G70" s="735"/>
      <c r="H70" s="735"/>
      <c r="I70" s="735"/>
      <c r="J70" s="735"/>
      <c r="K70" s="735"/>
      <c r="L70" s="735"/>
      <c r="M70" s="735"/>
      <c r="N70" s="735"/>
      <c r="O70" s="735"/>
      <c r="P70" s="735"/>
      <c r="Q70" s="735"/>
      <c r="R70" s="743"/>
      <c r="S70" s="743"/>
      <c r="T70" s="743"/>
      <c r="U70" s="743"/>
      <c r="V70" s="743"/>
      <c r="W70" s="743"/>
      <c r="X70" s="743"/>
      <c r="Y70" s="743"/>
      <c r="Z70" s="743"/>
      <c r="AA70" s="743"/>
      <c r="AB70" s="743"/>
      <c r="AC70" s="743"/>
      <c r="AD70" s="743"/>
      <c r="AE70" s="743"/>
      <c r="AF70" s="743"/>
      <c r="AG70" s="743"/>
      <c r="AH70" s="743"/>
      <c r="AI70" s="743"/>
      <c r="AJ70" s="743"/>
      <c r="AK70" s="743"/>
      <c r="AL70" s="743"/>
      <c r="AM70" s="743"/>
      <c r="AN70" s="743"/>
      <c r="AO70" s="743"/>
      <c r="AP70" s="743"/>
      <c r="AQ70" s="743"/>
      <c r="AR70" s="743"/>
      <c r="AS70" s="743"/>
      <c r="AT70" s="743"/>
      <c r="AU70" s="735"/>
      <c r="AV70" s="735"/>
      <c r="AW70" s="735"/>
      <c r="AX70" s="735"/>
      <c r="AY70" s="735"/>
      <c r="AZ70" s="735"/>
      <c r="BA70" s="735"/>
      <c r="BB70" s="735"/>
      <c r="BC70" s="735"/>
      <c r="BD70" s="735"/>
      <c r="BE70" s="737"/>
      <c r="BF70" s="735"/>
      <c r="BG70" s="735"/>
      <c r="BH70" s="735"/>
      <c r="BI70" s="735"/>
      <c r="BJ70" s="735"/>
      <c r="BK70" s="735"/>
      <c r="BL70" s="735"/>
      <c r="BM70" s="735"/>
      <c r="BN70" s="735"/>
      <c r="BO70" s="735"/>
      <c r="BP70" s="735"/>
      <c r="BQ70" s="735"/>
      <c r="BR70" s="735"/>
      <c r="BS70" s="735"/>
      <c r="BT70" s="735"/>
      <c r="BU70" s="735"/>
      <c r="BV70" s="735"/>
      <c r="BW70" s="735"/>
      <c r="BX70" s="735"/>
      <c r="BY70" s="735"/>
      <c r="BZ70" s="735"/>
      <c r="CA70" s="735"/>
      <c r="CB70" s="735"/>
      <c r="CC70" s="735"/>
      <c r="CD70" s="735"/>
      <c r="CE70" s="735"/>
    </row>
    <row r="71" spans="3:83" s="733" customFormat="1">
      <c r="C71" s="734"/>
      <c r="D71" s="736"/>
      <c r="E71" s="735"/>
      <c r="F71" s="735"/>
      <c r="G71" s="735"/>
      <c r="H71" s="735"/>
      <c r="I71" s="735"/>
      <c r="J71" s="735"/>
      <c r="K71" s="735"/>
      <c r="L71" s="735"/>
      <c r="M71" s="735"/>
      <c r="N71" s="735"/>
      <c r="O71" s="735"/>
      <c r="P71" s="735"/>
      <c r="Q71" s="735"/>
      <c r="R71" s="743"/>
      <c r="S71" s="743"/>
      <c r="T71" s="743"/>
      <c r="U71" s="743"/>
      <c r="V71" s="743"/>
      <c r="W71" s="743"/>
      <c r="X71" s="743"/>
      <c r="Y71" s="743"/>
      <c r="Z71" s="743"/>
      <c r="AA71" s="743"/>
      <c r="AB71" s="743"/>
      <c r="AC71" s="743"/>
      <c r="AD71" s="743"/>
      <c r="AE71" s="743"/>
      <c r="AF71" s="743"/>
      <c r="AG71" s="743"/>
      <c r="AH71" s="743"/>
      <c r="AI71" s="743"/>
      <c r="AJ71" s="743"/>
      <c r="AK71" s="743"/>
      <c r="AL71" s="743"/>
      <c r="AM71" s="743"/>
      <c r="AN71" s="743"/>
      <c r="AO71" s="743"/>
      <c r="AP71" s="743"/>
      <c r="AQ71" s="743"/>
      <c r="AR71" s="743"/>
      <c r="AS71" s="743"/>
      <c r="AT71" s="743"/>
      <c r="AU71" s="735"/>
      <c r="AV71" s="735"/>
      <c r="AW71" s="735"/>
      <c r="AX71" s="735"/>
      <c r="AY71" s="735"/>
      <c r="AZ71" s="735"/>
      <c r="BA71" s="735"/>
      <c r="BB71" s="735"/>
      <c r="BC71" s="735"/>
      <c r="BD71" s="735"/>
      <c r="BE71" s="735"/>
      <c r="BF71" s="737"/>
      <c r="BG71" s="735"/>
      <c r="BH71" s="735"/>
      <c r="BI71" s="735"/>
      <c r="BJ71" s="735"/>
      <c r="BK71" s="735"/>
      <c r="BL71" s="735"/>
      <c r="BM71" s="735"/>
      <c r="BN71" s="735"/>
      <c r="BO71" s="735"/>
      <c r="BP71" s="735"/>
      <c r="BQ71" s="735"/>
      <c r="BR71" s="735"/>
      <c r="BS71" s="735"/>
      <c r="BT71" s="735"/>
      <c r="BU71" s="735"/>
      <c r="BV71" s="735"/>
      <c r="BW71" s="735"/>
      <c r="BX71" s="735"/>
      <c r="BY71" s="735"/>
      <c r="BZ71" s="735"/>
      <c r="CA71" s="735"/>
      <c r="CB71" s="735"/>
      <c r="CC71" s="735"/>
      <c r="CD71" s="735"/>
      <c r="CE71" s="735"/>
    </row>
    <row r="72" spans="3:83" s="733" customFormat="1">
      <c r="C72" s="734"/>
      <c r="D72" s="736"/>
      <c r="E72" s="735"/>
      <c r="F72" s="735"/>
      <c r="G72" s="735"/>
      <c r="H72" s="735"/>
      <c r="I72" s="735"/>
      <c r="J72" s="735"/>
      <c r="K72" s="735"/>
      <c r="L72" s="735"/>
      <c r="M72" s="735"/>
      <c r="N72" s="735"/>
      <c r="O72" s="735"/>
      <c r="P72" s="735"/>
      <c r="Q72" s="735"/>
      <c r="R72" s="743"/>
      <c r="S72" s="743"/>
      <c r="T72" s="743"/>
      <c r="U72" s="743"/>
      <c r="V72" s="743"/>
      <c r="W72" s="743"/>
      <c r="X72" s="743"/>
      <c r="Y72" s="743"/>
      <c r="Z72" s="743"/>
      <c r="AA72" s="743"/>
      <c r="AB72" s="743"/>
      <c r="AC72" s="743"/>
      <c r="AD72" s="743"/>
      <c r="AE72" s="743"/>
      <c r="AF72" s="743"/>
      <c r="AG72" s="743"/>
      <c r="AH72" s="743"/>
      <c r="AI72" s="743"/>
      <c r="AJ72" s="743"/>
      <c r="AK72" s="743"/>
      <c r="AL72" s="743"/>
      <c r="AM72" s="743"/>
      <c r="AN72" s="743"/>
      <c r="AO72" s="743"/>
      <c r="AP72" s="743"/>
      <c r="AQ72" s="743"/>
      <c r="AR72" s="743"/>
      <c r="AS72" s="743"/>
      <c r="AT72" s="743"/>
      <c r="AU72" s="735"/>
      <c r="AV72" s="735"/>
      <c r="AW72" s="735"/>
      <c r="AX72" s="735"/>
      <c r="AY72" s="735"/>
      <c r="AZ72" s="735"/>
      <c r="BA72" s="735"/>
      <c r="BB72" s="735"/>
      <c r="BC72" s="735"/>
      <c r="BD72" s="735"/>
      <c r="BE72" s="735"/>
      <c r="BF72" s="735"/>
      <c r="BG72" s="737"/>
      <c r="BH72" s="735"/>
      <c r="BI72" s="735"/>
      <c r="BJ72" s="735"/>
      <c r="BK72" s="735"/>
      <c r="BL72" s="735"/>
      <c r="BM72" s="735"/>
      <c r="BN72" s="735"/>
      <c r="BO72" s="735"/>
      <c r="BP72" s="735"/>
      <c r="BQ72" s="735"/>
      <c r="BR72" s="735"/>
      <c r="BS72" s="735"/>
      <c r="BT72" s="735"/>
      <c r="BU72" s="735"/>
      <c r="BV72" s="735"/>
      <c r="BW72" s="735"/>
      <c r="BX72" s="735"/>
      <c r="BY72" s="735"/>
      <c r="BZ72" s="735"/>
      <c r="CA72" s="735"/>
      <c r="CB72" s="735"/>
      <c r="CC72" s="735"/>
      <c r="CD72" s="735"/>
      <c r="CE72" s="735"/>
    </row>
    <row r="73" spans="3:83" s="733" customFormat="1">
      <c r="C73" s="734"/>
      <c r="D73" s="736"/>
      <c r="E73" s="735"/>
      <c r="F73" s="735"/>
      <c r="G73" s="735"/>
      <c r="H73" s="735"/>
      <c r="I73" s="735"/>
      <c r="J73" s="735"/>
      <c r="K73" s="735"/>
      <c r="L73" s="735"/>
      <c r="M73" s="735"/>
      <c r="N73" s="735"/>
      <c r="O73" s="735"/>
      <c r="P73" s="735"/>
      <c r="Q73" s="735"/>
      <c r="R73" s="743"/>
      <c r="S73" s="743"/>
      <c r="T73" s="743"/>
      <c r="U73" s="743"/>
      <c r="V73" s="743"/>
      <c r="W73" s="743"/>
      <c r="X73" s="743"/>
      <c r="Y73" s="743"/>
      <c r="Z73" s="743"/>
      <c r="AA73" s="743"/>
      <c r="AB73" s="743"/>
      <c r="AC73" s="743"/>
      <c r="AD73" s="743"/>
      <c r="AE73" s="743"/>
      <c r="AF73" s="743"/>
      <c r="AG73" s="743"/>
      <c r="AH73" s="743"/>
      <c r="AI73" s="743"/>
      <c r="AJ73" s="743"/>
      <c r="AK73" s="743"/>
      <c r="AL73" s="743"/>
      <c r="AM73" s="743"/>
      <c r="AN73" s="743"/>
      <c r="AO73" s="743"/>
      <c r="AP73" s="743"/>
      <c r="AQ73" s="743"/>
      <c r="AR73" s="743"/>
      <c r="AS73" s="743"/>
      <c r="AT73" s="743"/>
      <c r="AU73" s="735"/>
      <c r="AV73" s="735"/>
      <c r="AW73" s="735"/>
      <c r="AX73" s="735"/>
      <c r="AY73" s="735"/>
      <c r="AZ73" s="735"/>
      <c r="BA73" s="735"/>
      <c r="BB73" s="735"/>
      <c r="BC73" s="735"/>
      <c r="BD73" s="735"/>
      <c r="BE73" s="735"/>
      <c r="BF73" s="735"/>
      <c r="BG73" s="735"/>
      <c r="BH73" s="737"/>
      <c r="BI73" s="735"/>
      <c r="BJ73" s="735"/>
      <c r="BK73" s="735"/>
      <c r="BL73" s="735"/>
      <c r="BM73" s="735"/>
      <c r="BN73" s="735"/>
      <c r="BO73" s="735"/>
      <c r="BP73" s="735"/>
      <c r="BQ73" s="735"/>
      <c r="BR73" s="735"/>
      <c r="BS73" s="735"/>
      <c r="BT73" s="735"/>
      <c r="BU73" s="735"/>
      <c r="BV73" s="735"/>
      <c r="BW73" s="735"/>
      <c r="BX73" s="735"/>
      <c r="BY73" s="735"/>
      <c r="BZ73" s="735"/>
      <c r="CA73" s="735"/>
      <c r="CB73" s="735"/>
      <c r="CC73" s="735"/>
      <c r="CD73" s="735"/>
      <c r="CE73" s="735"/>
    </row>
    <row r="74" spans="3:83" s="733" customFormat="1">
      <c r="C74" s="734"/>
      <c r="D74" s="736"/>
      <c r="E74" s="735"/>
      <c r="F74" s="735"/>
      <c r="G74" s="735"/>
      <c r="H74" s="735"/>
      <c r="I74" s="735"/>
      <c r="J74" s="735"/>
      <c r="K74" s="735"/>
      <c r="L74" s="735"/>
      <c r="M74" s="735"/>
      <c r="N74" s="735"/>
      <c r="O74" s="735"/>
      <c r="P74" s="735"/>
      <c r="Q74" s="735"/>
      <c r="R74" s="743"/>
      <c r="S74" s="743"/>
      <c r="T74" s="743"/>
      <c r="U74" s="743"/>
      <c r="V74" s="743"/>
      <c r="W74" s="743"/>
      <c r="X74" s="743"/>
      <c r="Y74" s="743"/>
      <c r="Z74" s="743"/>
      <c r="AA74" s="743"/>
      <c r="AB74" s="743"/>
      <c r="AC74" s="743"/>
      <c r="AD74" s="743"/>
      <c r="AE74" s="743"/>
      <c r="AF74" s="743"/>
      <c r="AG74" s="743"/>
      <c r="AH74" s="743"/>
      <c r="AI74" s="743"/>
      <c r="AJ74" s="743"/>
      <c r="AK74" s="743"/>
      <c r="AL74" s="743"/>
      <c r="AM74" s="743"/>
      <c r="AN74" s="743"/>
      <c r="AO74" s="743"/>
      <c r="AP74" s="743"/>
      <c r="AQ74" s="743"/>
      <c r="AR74" s="743"/>
      <c r="AS74" s="743"/>
      <c r="AT74" s="743"/>
      <c r="AU74" s="735"/>
      <c r="AV74" s="735"/>
      <c r="AW74" s="735"/>
      <c r="AX74" s="735"/>
      <c r="AY74" s="735"/>
      <c r="AZ74" s="735"/>
      <c r="BA74" s="735"/>
      <c r="BB74" s="735"/>
      <c r="BC74" s="735"/>
      <c r="BD74" s="735"/>
      <c r="BE74" s="735"/>
      <c r="BF74" s="735"/>
      <c r="BG74" s="735"/>
      <c r="BH74" s="735"/>
      <c r="BI74" s="737"/>
      <c r="BJ74" s="735"/>
      <c r="BK74" s="735"/>
      <c r="BL74" s="735"/>
      <c r="BM74" s="735"/>
      <c r="BN74" s="735"/>
      <c r="BO74" s="735"/>
      <c r="BP74" s="735"/>
      <c r="BQ74" s="735"/>
      <c r="BR74" s="735"/>
      <c r="BS74" s="735"/>
      <c r="BT74" s="735"/>
      <c r="BU74" s="735"/>
      <c r="BV74" s="735"/>
      <c r="BW74" s="735"/>
      <c r="BX74" s="735"/>
      <c r="BY74" s="735"/>
      <c r="BZ74" s="735"/>
      <c r="CA74" s="735"/>
      <c r="CB74" s="735"/>
      <c r="CC74" s="735"/>
      <c r="CD74" s="735"/>
      <c r="CE74" s="735"/>
    </row>
    <row r="75" spans="3:83" s="733" customFormat="1">
      <c r="C75" s="734"/>
      <c r="D75" s="736"/>
      <c r="E75" s="735"/>
      <c r="F75" s="735"/>
      <c r="G75" s="735"/>
      <c r="H75" s="735"/>
      <c r="I75" s="735"/>
      <c r="J75" s="735"/>
      <c r="K75" s="735"/>
      <c r="L75" s="735"/>
      <c r="M75" s="735"/>
      <c r="N75" s="735"/>
      <c r="O75" s="735"/>
      <c r="P75" s="735"/>
      <c r="Q75" s="735"/>
      <c r="R75" s="743"/>
      <c r="S75" s="743"/>
      <c r="T75" s="743"/>
      <c r="U75" s="743"/>
      <c r="V75" s="743"/>
      <c r="W75" s="743"/>
      <c r="X75" s="743"/>
      <c r="Y75" s="743"/>
      <c r="Z75" s="743"/>
      <c r="AA75" s="743"/>
      <c r="AB75" s="743"/>
      <c r="AC75" s="743"/>
      <c r="AD75" s="743"/>
      <c r="AE75" s="743"/>
      <c r="AF75" s="743"/>
      <c r="AG75" s="743"/>
      <c r="AH75" s="743"/>
      <c r="AI75" s="743"/>
      <c r="AJ75" s="743"/>
      <c r="AK75" s="743"/>
      <c r="AL75" s="743"/>
      <c r="AM75" s="743"/>
      <c r="AN75" s="743"/>
      <c r="AO75" s="743"/>
      <c r="AP75" s="743"/>
      <c r="AQ75" s="743"/>
      <c r="AR75" s="743"/>
      <c r="AS75" s="743"/>
      <c r="AT75" s="743"/>
      <c r="AU75" s="735"/>
      <c r="AV75" s="735"/>
      <c r="AW75" s="735"/>
      <c r="AX75" s="735"/>
      <c r="AY75" s="735"/>
      <c r="AZ75" s="735"/>
      <c r="BA75" s="735"/>
      <c r="BB75" s="735"/>
      <c r="BC75" s="735"/>
      <c r="BD75" s="735"/>
      <c r="BE75" s="735"/>
      <c r="BF75" s="735"/>
      <c r="BG75" s="735"/>
      <c r="BH75" s="735"/>
      <c r="BI75" s="735"/>
      <c r="BJ75" s="737"/>
      <c r="BK75" s="735"/>
      <c r="BL75" s="735"/>
      <c r="BM75" s="735"/>
      <c r="BN75" s="735"/>
      <c r="BO75" s="735"/>
      <c r="BP75" s="735"/>
      <c r="BQ75" s="735"/>
      <c r="BR75" s="735"/>
      <c r="BS75" s="735"/>
      <c r="BT75" s="735"/>
      <c r="BU75" s="735"/>
      <c r="BV75" s="735"/>
      <c r="BW75" s="735"/>
      <c r="BX75" s="735"/>
      <c r="BY75" s="735"/>
      <c r="BZ75" s="735"/>
      <c r="CA75" s="735"/>
      <c r="CB75" s="735"/>
      <c r="CC75" s="735"/>
      <c r="CD75" s="735"/>
      <c r="CE75" s="735"/>
    </row>
    <row r="76" spans="3:83" s="733" customFormat="1">
      <c r="C76" s="734"/>
      <c r="D76" s="736"/>
      <c r="E76" s="735"/>
      <c r="F76" s="735"/>
      <c r="G76" s="735"/>
      <c r="H76" s="735"/>
      <c r="I76" s="735"/>
      <c r="J76" s="735"/>
      <c r="K76" s="735"/>
      <c r="L76" s="735"/>
      <c r="M76" s="735"/>
      <c r="N76" s="735"/>
      <c r="O76" s="735"/>
      <c r="P76" s="735"/>
      <c r="Q76" s="735"/>
      <c r="R76" s="743"/>
      <c r="S76" s="743"/>
      <c r="T76" s="743"/>
      <c r="U76" s="743"/>
      <c r="V76" s="743"/>
      <c r="W76" s="743"/>
      <c r="X76" s="743"/>
      <c r="Y76" s="743"/>
      <c r="Z76" s="743"/>
      <c r="AA76" s="743"/>
      <c r="AB76" s="743"/>
      <c r="AC76" s="743"/>
      <c r="AD76" s="743"/>
      <c r="AE76" s="743"/>
      <c r="AF76" s="743"/>
      <c r="AG76" s="743"/>
      <c r="AH76" s="743"/>
      <c r="AI76" s="743"/>
      <c r="AJ76" s="743"/>
      <c r="AK76" s="743"/>
      <c r="AL76" s="743"/>
      <c r="AM76" s="743"/>
      <c r="AN76" s="743"/>
      <c r="AO76" s="743"/>
      <c r="AP76" s="743"/>
      <c r="AQ76" s="743"/>
      <c r="AR76" s="743"/>
      <c r="AS76" s="743"/>
      <c r="AT76" s="743"/>
      <c r="AU76" s="735"/>
      <c r="AV76" s="735"/>
      <c r="AW76" s="735"/>
      <c r="AX76" s="735"/>
      <c r="AY76" s="735"/>
      <c r="AZ76" s="735"/>
      <c r="BA76" s="735"/>
      <c r="BB76" s="735"/>
      <c r="BC76" s="735"/>
      <c r="BD76" s="735"/>
      <c r="BE76" s="735"/>
      <c r="BF76" s="735"/>
      <c r="BG76" s="735"/>
      <c r="BH76" s="735"/>
      <c r="BI76" s="735"/>
      <c r="BJ76" s="735"/>
      <c r="BK76" s="737"/>
      <c r="BL76" s="735"/>
      <c r="BM76" s="735"/>
      <c r="BN76" s="735"/>
      <c r="BO76" s="735"/>
      <c r="BP76" s="735"/>
      <c r="BQ76" s="735"/>
      <c r="BR76" s="735"/>
      <c r="BS76" s="735"/>
      <c r="BT76" s="735"/>
      <c r="BU76" s="735"/>
      <c r="BV76" s="735"/>
      <c r="BW76" s="735"/>
      <c r="BX76" s="735"/>
      <c r="BY76" s="735"/>
      <c r="BZ76" s="735"/>
      <c r="CA76" s="735"/>
      <c r="CB76" s="735"/>
      <c r="CC76" s="735"/>
      <c r="CD76" s="735"/>
      <c r="CE76" s="735"/>
    </row>
    <row r="77" spans="3:83" s="733" customFormat="1">
      <c r="C77" s="734"/>
      <c r="D77" s="736"/>
      <c r="E77" s="735"/>
      <c r="F77" s="735"/>
      <c r="G77" s="735"/>
      <c r="H77" s="735"/>
      <c r="I77" s="735"/>
      <c r="J77" s="735"/>
      <c r="K77" s="735"/>
      <c r="L77" s="735"/>
      <c r="M77" s="735"/>
      <c r="N77" s="735"/>
      <c r="O77" s="735"/>
      <c r="P77" s="735"/>
      <c r="Q77" s="735"/>
      <c r="R77" s="743"/>
      <c r="S77" s="743"/>
      <c r="T77" s="743"/>
      <c r="U77" s="743"/>
      <c r="V77" s="743"/>
      <c r="W77" s="743"/>
      <c r="X77" s="743"/>
      <c r="Y77" s="743"/>
      <c r="Z77" s="743"/>
      <c r="AA77" s="743"/>
      <c r="AB77" s="743"/>
      <c r="AC77" s="743"/>
      <c r="AD77" s="743"/>
      <c r="AE77" s="743"/>
      <c r="AF77" s="743"/>
      <c r="AG77" s="743"/>
      <c r="AH77" s="743"/>
      <c r="AI77" s="743"/>
      <c r="AJ77" s="743"/>
      <c r="AK77" s="743"/>
      <c r="AL77" s="743"/>
      <c r="AM77" s="743"/>
      <c r="AN77" s="743"/>
      <c r="AO77" s="743"/>
      <c r="AP77" s="743"/>
      <c r="AQ77" s="743"/>
      <c r="AR77" s="743"/>
      <c r="AS77" s="743"/>
      <c r="AT77" s="743"/>
      <c r="AU77" s="735"/>
      <c r="AV77" s="735"/>
      <c r="AW77" s="735"/>
      <c r="AX77" s="735"/>
      <c r="AY77" s="735"/>
      <c r="AZ77" s="735"/>
      <c r="BA77" s="735"/>
      <c r="BB77" s="735"/>
      <c r="BC77" s="735"/>
      <c r="BD77" s="735"/>
      <c r="BE77" s="735"/>
      <c r="BF77" s="735"/>
      <c r="BG77" s="735"/>
      <c r="BH77" s="735"/>
      <c r="BI77" s="735"/>
      <c r="BJ77" s="735"/>
      <c r="BK77" s="735"/>
      <c r="BL77" s="737"/>
      <c r="BM77" s="735"/>
      <c r="BN77" s="735"/>
      <c r="BO77" s="735"/>
      <c r="BP77" s="735"/>
      <c r="BQ77" s="735"/>
      <c r="BR77" s="735"/>
      <c r="BS77" s="735"/>
      <c r="BT77" s="735"/>
      <c r="BU77" s="735"/>
      <c r="BV77" s="735"/>
      <c r="BW77" s="735"/>
      <c r="BX77" s="735"/>
      <c r="BY77" s="735"/>
      <c r="BZ77" s="735"/>
      <c r="CA77" s="735"/>
      <c r="CB77" s="735"/>
      <c r="CC77" s="735"/>
      <c r="CD77" s="735"/>
      <c r="CE77" s="735"/>
    </row>
    <row r="78" spans="3:83" s="733" customFormat="1">
      <c r="C78" s="734"/>
      <c r="D78" s="736"/>
      <c r="E78" s="735"/>
      <c r="F78" s="735"/>
      <c r="G78" s="735"/>
      <c r="H78" s="735"/>
      <c r="I78" s="735"/>
      <c r="J78" s="735"/>
      <c r="K78" s="735"/>
      <c r="L78" s="735"/>
      <c r="M78" s="735"/>
      <c r="N78" s="735"/>
      <c r="O78" s="735"/>
      <c r="P78" s="735"/>
      <c r="Q78" s="735"/>
      <c r="R78" s="743"/>
      <c r="S78" s="743"/>
      <c r="T78" s="743"/>
      <c r="U78" s="743"/>
      <c r="V78" s="743"/>
      <c r="W78" s="743"/>
      <c r="X78" s="743"/>
      <c r="Y78" s="743"/>
      <c r="Z78" s="743"/>
      <c r="AA78" s="743"/>
      <c r="AB78" s="743"/>
      <c r="AC78" s="743"/>
      <c r="AD78" s="743"/>
      <c r="AE78" s="743"/>
      <c r="AF78" s="743"/>
      <c r="AG78" s="743"/>
      <c r="AH78" s="743"/>
      <c r="AI78" s="743"/>
      <c r="AJ78" s="743"/>
      <c r="AK78" s="743"/>
      <c r="AL78" s="743"/>
      <c r="AM78" s="743"/>
      <c r="AN78" s="743"/>
      <c r="AO78" s="743"/>
      <c r="AP78" s="743"/>
      <c r="AQ78" s="743"/>
      <c r="AR78" s="743"/>
      <c r="AS78" s="743"/>
      <c r="AT78" s="743"/>
      <c r="AU78" s="735"/>
      <c r="AV78" s="735"/>
      <c r="AW78" s="735"/>
      <c r="AX78" s="735"/>
      <c r="AY78" s="735"/>
      <c r="AZ78" s="735"/>
      <c r="BA78" s="735"/>
      <c r="BB78" s="735"/>
      <c r="BC78" s="735"/>
      <c r="BD78" s="735"/>
      <c r="BE78" s="735"/>
      <c r="BF78" s="735"/>
      <c r="BG78" s="735"/>
      <c r="BH78" s="735"/>
      <c r="BI78" s="735"/>
      <c r="BJ78" s="735"/>
      <c r="BK78" s="735"/>
      <c r="BL78" s="735"/>
      <c r="BM78" s="737"/>
      <c r="BN78" s="735"/>
      <c r="BO78" s="735"/>
      <c r="BP78" s="735"/>
      <c r="BQ78" s="735"/>
      <c r="BR78" s="735"/>
      <c r="BS78" s="735"/>
      <c r="BT78" s="735"/>
      <c r="BU78" s="735"/>
      <c r="BV78" s="735"/>
      <c r="BW78" s="735"/>
      <c r="BX78" s="735"/>
      <c r="BY78" s="735"/>
      <c r="BZ78" s="735"/>
      <c r="CA78" s="735"/>
      <c r="CB78" s="735"/>
      <c r="CC78" s="735"/>
      <c r="CD78" s="735"/>
      <c r="CE78" s="735"/>
    </row>
    <row r="79" spans="3:83" s="733" customFormat="1">
      <c r="C79" s="734"/>
      <c r="D79" s="736"/>
      <c r="E79" s="735"/>
      <c r="F79" s="735"/>
      <c r="G79" s="735"/>
      <c r="H79" s="735"/>
      <c r="I79" s="735"/>
      <c r="J79" s="735"/>
      <c r="K79" s="735"/>
      <c r="L79" s="735"/>
      <c r="M79" s="735"/>
      <c r="N79" s="735"/>
      <c r="O79" s="735"/>
      <c r="P79" s="735"/>
      <c r="Q79" s="735"/>
      <c r="R79" s="743"/>
      <c r="S79" s="743"/>
      <c r="T79" s="743"/>
      <c r="U79" s="743"/>
      <c r="V79" s="743"/>
      <c r="W79" s="743"/>
      <c r="X79" s="743"/>
      <c r="Y79" s="743"/>
      <c r="Z79" s="743"/>
      <c r="AA79" s="743"/>
      <c r="AB79" s="743"/>
      <c r="AC79" s="743"/>
      <c r="AD79" s="743"/>
      <c r="AE79" s="743"/>
      <c r="AF79" s="743"/>
      <c r="AG79" s="743"/>
      <c r="AH79" s="743"/>
      <c r="AI79" s="743"/>
      <c r="AJ79" s="743"/>
      <c r="AK79" s="743"/>
      <c r="AL79" s="743"/>
      <c r="AM79" s="743"/>
      <c r="AN79" s="743"/>
      <c r="AO79" s="743"/>
      <c r="AP79" s="743"/>
      <c r="AQ79" s="743"/>
      <c r="AR79" s="743"/>
      <c r="AS79" s="743"/>
      <c r="AT79" s="743"/>
      <c r="AU79" s="735"/>
      <c r="AV79" s="735"/>
      <c r="AW79" s="735"/>
      <c r="AX79" s="735"/>
      <c r="AY79" s="735"/>
      <c r="AZ79" s="735"/>
      <c r="BA79" s="735"/>
      <c r="BB79" s="735"/>
      <c r="BC79" s="735"/>
      <c r="BD79" s="735"/>
      <c r="BE79" s="735"/>
      <c r="BF79" s="735"/>
      <c r="BG79" s="735"/>
      <c r="BH79" s="735"/>
      <c r="BI79" s="735"/>
      <c r="BJ79" s="735"/>
      <c r="BK79" s="735"/>
      <c r="BL79" s="735"/>
      <c r="BM79" s="735"/>
      <c r="BN79" s="737"/>
      <c r="BO79" s="735"/>
      <c r="BP79" s="735"/>
      <c r="BQ79" s="735"/>
      <c r="BR79" s="735"/>
      <c r="BS79" s="735"/>
      <c r="BT79" s="735"/>
      <c r="BU79" s="735"/>
      <c r="BV79" s="735"/>
      <c r="BW79" s="735"/>
      <c r="BX79" s="735"/>
      <c r="BY79" s="735"/>
      <c r="BZ79" s="735"/>
      <c r="CA79" s="735"/>
      <c r="CB79" s="735"/>
      <c r="CC79" s="735"/>
      <c r="CD79" s="735"/>
      <c r="CE79" s="735"/>
    </row>
    <row r="80" spans="3:83" s="733" customFormat="1">
      <c r="C80" s="734"/>
      <c r="D80" s="736"/>
      <c r="E80" s="735"/>
      <c r="F80" s="735"/>
      <c r="G80" s="735"/>
      <c r="H80" s="735"/>
      <c r="I80" s="735"/>
      <c r="J80" s="735"/>
      <c r="K80" s="735"/>
      <c r="L80" s="735"/>
      <c r="M80" s="735"/>
      <c r="N80" s="735"/>
      <c r="O80" s="735"/>
      <c r="P80" s="735"/>
      <c r="Q80" s="735"/>
      <c r="R80" s="743"/>
      <c r="S80" s="743"/>
      <c r="T80" s="743"/>
      <c r="U80" s="743"/>
      <c r="V80" s="743"/>
      <c r="W80" s="743"/>
      <c r="X80" s="743"/>
      <c r="Y80" s="743"/>
      <c r="Z80" s="743"/>
      <c r="AA80" s="743"/>
      <c r="AB80" s="743"/>
      <c r="AC80" s="743"/>
      <c r="AD80" s="743"/>
      <c r="AE80" s="743"/>
      <c r="AF80" s="743"/>
      <c r="AG80" s="743"/>
      <c r="AH80" s="743"/>
      <c r="AI80" s="743"/>
      <c r="AJ80" s="743"/>
      <c r="AK80" s="743"/>
      <c r="AL80" s="743"/>
      <c r="AM80" s="743"/>
      <c r="AN80" s="743"/>
      <c r="AO80" s="743"/>
      <c r="AP80" s="743"/>
      <c r="AQ80" s="743"/>
      <c r="AR80" s="743"/>
      <c r="AS80" s="743"/>
      <c r="AT80" s="743"/>
      <c r="AU80" s="735"/>
      <c r="AV80" s="735"/>
      <c r="AW80" s="735"/>
      <c r="AX80" s="735"/>
      <c r="AY80" s="735"/>
      <c r="AZ80" s="735"/>
      <c r="BA80" s="735"/>
      <c r="BB80" s="735"/>
      <c r="BC80" s="735"/>
      <c r="BD80" s="735"/>
      <c r="BE80" s="735"/>
      <c r="BF80" s="735"/>
      <c r="BG80" s="735"/>
      <c r="BH80" s="735"/>
      <c r="BI80" s="735"/>
      <c r="BJ80" s="735"/>
      <c r="BK80" s="735"/>
      <c r="BL80" s="735"/>
      <c r="BM80" s="735"/>
      <c r="BN80" s="735"/>
      <c r="BO80" s="737"/>
      <c r="BP80" s="735"/>
      <c r="BQ80" s="735"/>
      <c r="BR80" s="735"/>
      <c r="BS80" s="735"/>
      <c r="BT80" s="735"/>
      <c r="BU80" s="735"/>
      <c r="BV80" s="735"/>
      <c r="BW80" s="735"/>
      <c r="BX80" s="735"/>
      <c r="BY80" s="735"/>
      <c r="BZ80" s="735"/>
      <c r="CA80" s="735"/>
      <c r="CB80" s="735"/>
      <c r="CC80" s="735"/>
      <c r="CD80" s="735"/>
      <c r="CE80" s="735"/>
    </row>
    <row r="81" spans="3:83" s="733" customFormat="1">
      <c r="C81" s="734"/>
      <c r="D81" s="736"/>
      <c r="E81" s="735"/>
      <c r="F81" s="735"/>
      <c r="G81" s="735"/>
      <c r="H81" s="735"/>
      <c r="I81" s="735"/>
      <c r="J81" s="735"/>
      <c r="K81" s="735"/>
      <c r="L81" s="735"/>
      <c r="M81" s="735"/>
      <c r="N81" s="735"/>
      <c r="O81" s="735"/>
      <c r="P81" s="735"/>
      <c r="Q81" s="735"/>
      <c r="R81" s="743"/>
      <c r="S81" s="743"/>
      <c r="T81" s="743"/>
      <c r="U81" s="743"/>
      <c r="V81" s="743"/>
      <c r="W81" s="743"/>
      <c r="X81" s="743"/>
      <c r="Y81" s="743"/>
      <c r="Z81" s="743"/>
      <c r="AA81" s="743"/>
      <c r="AB81" s="743"/>
      <c r="AC81" s="743"/>
      <c r="AD81" s="743"/>
      <c r="AE81" s="743"/>
      <c r="AF81" s="743"/>
      <c r="AG81" s="743"/>
      <c r="AH81" s="743"/>
      <c r="AI81" s="743"/>
      <c r="AJ81" s="743"/>
      <c r="AK81" s="743"/>
      <c r="AL81" s="743"/>
      <c r="AM81" s="743"/>
      <c r="AN81" s="743"/>
      <c r="AO81" s="743"/>
      <c r="AP81" s="743"/>
      <c r="AQ81" s="743"/>
      <c r="AR81" s="743"/>
      <c r="AS81" s="743"/>
      <c r="AT81" s="743"/>
      <c r="AU81" s="735"/>
      <c r="AV81" s="735"/>
      <c r="AW81" s="735"/>
      <c r="AX81" s="735"/>
      <c r="AY81" s="735"/>
      <c r="AZ81" s="735"/>
      <c r="BA81" s="735"/>
      <c r="BB81" s="735"/>
      <c r="BC81" s="735"/>
      <c r="BD81" s="735"/>
      <c r="BE81" s="735"/>
      <c r="BF81" s="735"/>
      <c r="BG81" s="735"/>
      <c r="BH81" s="735"/>
      <c r="BI81" s="735"/>
      <c r="BJ81" s="735"/>
      <c r="BK81" s="735"/>
      <c r="BL81" s="735"/>
      <c r="BM81" s="735"/>
      <c r="BN81" s="735"/>
      <c r="BO81" s="735"/>
      <c r="BP81" s="737"/>
      <c r="BQ81" s="735"/>
      <c r="BR81" s="735"/>
      <c r="BS81" s="735"/>
      <c r="BT81" s="735"/>
      <c r="BU81" s="735"/>
      <c r="BV81" s="735"/>
      <c r="BW81" s="735"/>
      <c r="BX81" s="735"/>
      <c r="BY81" s="735"/>
      <c r="BZ81" s="735"/>
      <c r="CA81" s="735"/>
      <c r="CB81" s="735"/>
      <c r="CC81" s="735"/>
      <c r="CD81" s="735"/>
      <c r="CE81" s="735"/>
    </row>
    <row r="82" spans="3:83" s="733" customFormat="1">
      <c r="C82" s="734"/>
      <c r="D82" s="736"/>
      <c r="E82" s="735"/>
      <c r="F82" s="735"/>
      <c r="G82" s="735"/>
      <c r="H82" s="735"/>
      <c r="I82" s="735"/>
      <c r="J82" s="735"/>
      <c r="K82" s="735"/>
      <c r="L82" s="735"/>
      <c r="M82" s="735"/>
      <c r="N82" s="735"/>
      <c r="O82" s="735"/>
      <c r="P82" s="735"/>
      <c r="Q82" s="735"/>
      <c r="R82" s="743"/>
      <c r="S82" s="743"/>
      <c r="T82" s="743"/>
      <c r="U82" s="743"/>
      <c r="V82" s="743"/>
      <c r="W82" s="743"/>
      <c r="X82" s="743"/>
      <c r="Y82" s="743"/>
      <c r="Z82" s="743"/>
      <c r="AA82" s="743"/>
      <c r="AB82" s="743"/>
      <c r="AC82" s="743"/>
      <c r="AD82" s="743"/>
      <c r="AE82" s="743"/>
      <c r="AF82" s="743"/>
      <c r="AG82" s="743"/>
      <c r="AH82" s="743"/>
      <c r="AI82" s="743"/>
      <c r="AJ82" s="743"/>
      <c r="AK82" s="743"/>
      <c r="AL82" s="743"/>
      <c r="AM82" s="743"/>
      <c r="AN82" s="743"/>
      <c r="AO82" s="743"/>
      <c r="AP82" s="743"/>
      <c r="AQ82" s="743"/>
      <c r="AR82" s="743"/>
      <c r="AS82" s="743"/>
      <c r="AT82" s="743"/>
      <c r="AU82" s="735"/>
      <c r="AV82" s="735"/>
      <c r="AW82" s="735"/>
      <c r="AX82" s="735"/>
      <c r="AY82" s="735"/>
      <c r="AZ82" s="735"/>
      <c r="BA82" s="735"/>
      <c r="BB82" s="735"/>
      <c r="BC82" s="735"/>
      <c r="BD82" s="735"/>
      <c r="BE82" s="735"/>
      <c r="BF82" s="735"/>
      <c r="BG82" s="735"/>
      <c r="BH82" s="735"/>
      <c r="BI82" s="735"/>
      <c r="BJ82" s="735"/>
      <c r="BK82" s="735"/>
      <c r="BL82" s="735"/>
      <c r="BM82" s="735"/>
      <c r="BN82" s="735"/>
      <c r="BO82" s="735"/>
      <c r="BP82" s="735"/>
      <c r="BQ82" s="737"/>
      <c r="BR82" s="735"/>
      <c r="BS82" s="735"/>
      <c r="BT82" s="735"/>
      <c r="BU82" s="735"/>
      <c r="BV82" s="735"/>
      <c r="BW82" s="735"/>
      <c r="BX82" s="735"/>
      <c r="BY82" s="735"/>
      <c r="BZ82" s="735"/>
      <c r="CA82" s="735"/>
      <c r="CB82" s="735"/>
      <c r="CC82" s="735"/>
      <c r="CD82" s="735"/>
      <c r="CE82" s="735"/>
    </row>
    <row r="83" spans="3:83" s="733" customFormat="1">
      <c r="C83" s="734"/>
      <c r="D83" s="736"/>
      <c r="E83" s="735"/>
      <c r="F83" s="735"/>
      <c r="G83" s="735"/>
      <c r="H83" s="735"/>
      <c r="I83" s="735"/>
      <c r="J83" s="735"/>
      <c r="K83" s="735"/>
      <c r="L83" s="735"/>
      <c r="M83" s="735"/>
      <c r="N83" s="735"/>
      <c r="O83" s="735"/>
      <c r="P83" s="735"/>
      <c r="Q83" s="735"/>
      <c r="R83" s="743"/>
      <c r="S83" s="743"/>
      <c r="T83" s="743"/>
      <c r="U83" s="743"/>
      <c r="V83" s="743"/>
      <c r="W83" s="743"/>
      <c r="X83" s="743"/>
      <c r="Y83" s="743"/>
      <c r="Z83" s="743"/>
      <c r="AA83" s="743"/>
      <c r="AB83" s="743"/>
      <c r="AC83" s="743"/>
      <c r="AD83" s="743"/>
      <c r="AE83" s="743"/>
      <c r="AF83" s="743"/>
      <c r="AG83" s="743"/>
      <c r="AH83" s="743"/>
      <c r="AI83" s="743"/>
      <c r="AJ83" s="743"/>
      <c r="AK83" s="743"/>
      <c r="AL83" s="743"/>
      <c r="AM83" s="743"/>
      <c r="AN83" s="743"/>
      <c r="AO83" s="743"/>
      <c r="AP83" s="743"/>
      <c r="AQ83" s="743"/>
      <c r="AR83" s="743"/>
      <c r="AS83" s="743"/>
      <c r="AT83" s="743"/>
      <c r="AU83" s="735"/>
      <c r="AV83" s="735"/>
      <c r="AW83" s="735"/>
      <c r="AX83" s="735"/>
      <c r="AY83" s="735"/>
      <c r="AZ83" s="735"/>
      <c r="BA83" s="735"/>
      <c r="BB83" s="735"/>
      <c r="BC83" s="735"/>
      <c r="BD83" s="735"/>
      <c r="BE83" s="735"/>
      <c r="BF83" s="735"/>
      <c r="BG83" s="735"/>
      <c r="BH83" s="735"/>
      <c r="BI83" s="735"/>
      <c r="BJ83" s="735"/>
      <c r="BK83" s="735"/>
      <c r="BL83" s="735"/>
      <c r="BM83" s="735"/>
      <c r="BN83" s="735"/>
      <c r="BO83" s="735"/>
      <c r="BP83" s="735"/>
      <c r="BQ83" s="735"/>
      <c r="BR83" s="737"/>
      <c r="BS83" s="735"/>
      <c r="BT83" s="735"/>
      <c r="BU83" s="735"/>
      <c r="BV83" s="735"/>
      <c r="BW83" s="735"/>
      <c r="BX83" s="735"/>
      <c r="BY83" s="735"/>
      <c r="BZ83" s="735"/>
      <c r="CA83" s="735"/>
      <c r="CB83" s="735"/>
      <c r="CC83" s="735"/>
      <c r="CD83" s="735"/>
      <c r="CE83" s="735"/>
    </row>
    <row r="84" spans="3:83" s="733" customFormat="1">
      <c r="C84" s="734"/>
      <c r="D84" s="736"/>
      <c r="E84" s="735"/>
      <c r="F84" s="735"/>
      <c r="G84" s="735"/>
      <c r="H84" s="735"/>
      <c r="I84" s="735"/>
      <c r="J84" s="735"/>
      <c r="K84" s="735"/>
      <c r="L84" s="735"/>
      <c r="M84" s="735"/>
      <c r="N84" s="735"/>
      <c r="O84" s="735"/>
      <c r="P84" s="735"/>
      <c r="Q84" s="735"/>
      <c r="R84" s="743"/>
      <c r="S84" s="743"/>
      <c r="T84" s="743"/>
      <c r="U84" s="743"/>
      <c r="V84" s="743"/>
      <c r="W84" s="743"/>
      <c r="X84" s="743"/>
      <c r="Y84" s="743"/>
      <c r="Z84" s="743"/>
      <c r="AA84" s="743"/>
      <c r="AB84" s="743"/>
      <c r="AC84" s="743"/>
      <c r="AD84" s="743"/>
      <c r="AE84" s="743"/>
      <c r="AF84" s="743"/>
      <c r="AG84" s="743"/>
      <c r="AH84" s="743"/>
      <c r="AI84" s="743"/>
      <c r="AJ84" s="743"/>
      <c r="AK84" s="743"/>
      <c r="AL84" s="743"/>
      <c r="AM84" s="743"/>
      <c r="AN84" s="743"/>
      <c r="AO84" s="743"/>
      <c r="AP84" s="743"/>
      <c r="AQ84" s="743"/>
      <c r="AR84" s="743"/>
      <c r="AS84" s="743"/>
      <c r="AT84" s="743"/>
      <c r="AU84" s="735"/>
      <c r="AV84" s="735"/>
      <c r="AW84" s="735"/>
      <c r="AX84" s="735"/>
      <c r="AY84" s="735"/>
      <c r="AZ84" s="735"/>
      <c r="BA84" s="735"/>
      <c r="BB84" s="735"/>
      <c r="BC84" s="735"/>
      <c r="BD84" s="735"/>
      <c r="BE84" s="735"/>
      <c r="BF84" s="735"/>
      <c r="BG84" s="735"/>
      <c r="BH84" s="735"/>
      <c r="BI84" s="735"/>
      <c r="BJ84" s="735"/>
      <c r="BK84" s="735"/>
      <c r="BL84" s="735"/>
      <c r="BM84" s="735"/>
      <c r="BN84" s="735"/>
      <c r="BO84" s="735"/>
      <c r="BP84" s="735"/>
      <c r="BQ84" s="735"/>
      <c r="BR84" s="735"/>
      <c r="BS84" s="737"/>
      <c r="BT84" s="735"/>
      <c r="BU84" s="735"/>
      <c r="BV84" s="735"/>
      <c r="BW84" s="735"/>
      <c r="BX84" s="735"/>
      <c r="BY84" s="735"/>
      <c r="BZ84" s="735"/>
      <c r="CA84" s="735"/>
      <c r="CB84" s="735"/>
      <c r="CC84" s="735"/>
      <c r="CD84" s="735"/>
      <c r="CE84" s="735"/>
    </row>
    <row r="85" spans="3:83" s="733" customFormat="1">
      <c r="C85" s="734"/>
      <c r="D85" s="736"/>
      <c r="E85" s="735"/>
      <c r="F85" s="735"/>
      <c r="G85" s="735"/>
      <c r="H85" s="735"/>
      <c r="I85" s="735"/>
      <c r="J85" s="735"/>
      <c r="K85" s="735"/>
      <c r="L85" s="735"/>
      <c r="M85" s="735"/>
      <c r="N85" s="735"/>
      <c r="O85" s="735"/>
      <c r="P85" s="735"/>
      <c r="Q85" s="735"/>
      <c r="R85" s="743"/>
      <c r="S85" s="743"/>
      <c r="T85" s="743"/>
      <c r="U85" s="743"/>
      <c r="V85" s="743"/>
      <c r="W85" s="743"/>
      <c r="X85" s="743"/>
      <c r="Y85" s="743"/>
      <c r="Z85" s="743"/>
      <c r="AA85" s="743"/>
      <c r="AB85" s="743"/>
      <c r="AC85" s="743"/>
      <c r="AD85" s="743"/>
      <c r="AE85" s="743"/>
      <c r="AF85" s="743"/>
      <c r="AG85" s="743"/>
      <c r="AH85" s="743"/>
      <c r="AI85" s="743"/>
      <c r="AJ85" s="743"/>
      <c r="AK85" s="743"/>
      <c r="AL85" s="743"/>
      <c r="AM85" s="743"/>
      <c r="AN85" s="743"/>
      <c r="AO85" s="743"/>
      <c r="AP85" s="743"/>
      <c r="AQ85" s="743"/>
      <c r="AR85" s="743"/>
      <c r="AS85" s="743"/>
      <c r="AT85" s="743"/>
      <c r="AU85" s="735"/>
      <c r="AV85" s="735"/>
      <c r="AW85" s="735"/>
      <c r="AX85" s="735"/>
      <c r="AY85" s="735"/>
      <c r="AZ85" s="735"/>
      <c r="BA85" s="735"/>
      <c r="BB85" s="735"/>
      <c r="BC85" s="735"/>
      <c r="BD85" s="735"/>
      <c r="BE85" s="735"/>
      <c r="BF85" s="735"/>
      <c r="BG85" s="735"/>
      <c r="BH85" s="735"/>
      <c r="BI85" s="735"/>
      <c r="BJ85" s="735"/>
      <c r="BK85" s="735"/>
      <c r="BL85" s="735"/>
      <c r="BM85" s="735"/>
      <c r="BN85" s="735"/>
      <c r="BO85" s="735"/>
      <c r="BP85" s="735"/>
      <c r="BQ85" s="735"/>
      <c r="BR85" s="735"/>
      <c r="BS85" s="735"/>
      <c r="BT85" s="737"/>
      <c r="BU85" s="735"/>
      <c r="BV85" s="735"/>
      <c r="BW85" s="735"/>
      <c r="BX85" s="735"/>
      <c r="BY85" s="735"/>
      <c r="BZ85" s="735"/>
      <c r="CA85" s="735"/>
      <c r="CB85" s="735"/>
      <c r="CC85" s="735"/>
      <c r="CD85" s="735"/>
      <c r="CE85" s="735"/>
    </row>
    <row r="86" spans="3:83" s="733" customFormat="1">
      <c r="C86" s="734"/>
      <c r="D86" s="736"/>
      <c r="E86" s="735"/>
      <c r="F86" s="735"/>
      <c r="G86" s="735"/>
      <c r="H86" s="735"/>
      <c r="I86" s="735"/>
      <c r="J86" s="735"/>
      <c r="K86" s="735"/>
      <c r="L86" s="735"/>
      <c r="M86" s="735"/>
      <c r="N86" s="735"/>
      <c r="O86" s="735"/>
      <c r="P86" s="735"/>
      <c r="Q86" s="735"/>
      <c r="R86" s="743"/>
      <c r="S86" s="743"/>
      <c r="T86" s="743"/>
      <c r="U86" s="743"/>
      <c r="V86" s="743"/>
      <c r="W86" s="743"/>
      <c r="X86" s="743"/>
      <c r="Y86" s="743"/>
      <c r="Z86" s="743"/>
      <c r="AA86" s="743"/>
      <c r="AB86" s="743"/>
      <c r="AC86" s="743"/>
      <c r="AD86" s="743"/>
      <c r="AE86" s="743"/>
      <c r="AF86" s="743"/>
      <c r="AG86" s="743"/>
      <c r="AH86" s="743"/>
      <c r="AI86" s="743"/>
      <c r="AJ86" s="743"/>
      <c r="AK86" s="743"/>
      <c r="AL86" s="743"/>
      <c r="AM86" s="743"/>
      <c r="AN86" s="743"/>
      <c r="AO86" s="743"/>
      <c r="AP86" s="743"/>
      <c r="AQ86" s="743"/>
      <c r="AR86" s="743"/>
      <c r="AS86" s="743"/>
      <c r="AT86" s="743"/>
      <c r="AU86" s="735"/>
      <c r="AV86" s="735"/>
      <c r="AW86" s="735"/>
      <c r="AX86" s="735"/>
      <c r="AY86" s="735"/>
      <c r="AZ86" s="735"/>
      <c r="BA86" s="735"/>
      <c r="BB86" s="735"/>
      <c r="BC86" s="735"/>
      <c r="BD86" s="735"/>
      <c r="BE86" s="735"/>
      <c r="BF86" s="735"/>
      <c r="BG86" s="735"/>
      <c r="BH86" s="735"/>
      <c r="BI86" s="735"/>
      <c r="BJ86" s="735"/>
      <c r="BK86" s="735"/>
      <c r="BL86" s="735"/>
      <c r="BM86" s="735"/>
      <c r="BN86" s="735"/>
      <c r="BO86" s="735"/>
      <c r="BP86" s="735"/>
      <c r="BQ86" s="735"/>
      <c r="BR86" s="735"/>
      <c r="BS86" s="735"/>
      <c r="BT86" s="735"/>
      <c r="BU86" s="737"/>
      <c r="BV86" s="735"/>
      <c r="BW86" s="735"/>
      <c r="BX86" s="735"/>
      <c r="BY86" s="735"/>
      <c r="BZ86" s="735"/>
      <c r="CA86" s="735"/>
      <c r="CB86" s="735"/>
      <c r="CC86" s="735"/>
      <c r="CD86" s="735"/>
      <c r="CE86" s="735"/>
    </row>
    <row r="87" spans="3:83" s="733" customFormat="1">
      <c r="C87" s="734"/>
      <c r="D87" s="736"/>
      <c r="E87" s="735"/>
      <c r="F87" s="735"/>
      <c r="G87" s="735"/>
      <c r="H87" s="735"/>
      <c r="I87" s="735"/>
      <c r="J87" s="735"/>
      <c r="K87" s="735"/>
      <c r="L87" s="735"/>
      <c r="M87" s="735"/>
      <c r="N87" s="735"/>
      <c r="O87" s="735"/>
      <c r="P87" s="735"/>
      <c r="Q87" s="735"/>
      <c r="R87" s="743"/>
      <c r="S87" s="743"/>
      <c r="T87" s="743"/>
      <c r="U87" s="743"/>
      <c r="V87" s="743"/>
      <c r="W87" s="743"/>
      <c r="X87" s="743"/>
      <c r="Y87" s="743"/>
      <c r="Z87" s="743"/>
      <c r="AA87" s="743"/>
      <c r="AB87" s="743"/>
      <c r="AC87" s="743"/>
      <c r="AD87" s="743"/>
      <c r="AE87" s="743"/>
      <c r="AF87" s="743"/>
      <c r="AG87" s="743"/>
      <c r="AH87" s="743"/>
      <c r="AI87" s="743"/>
      <c r="AJ87" s="743"/>
      <c r="AK87" s="743"/>
      <c r="AL87" s="743"/>
      <c r="AM87" s="743"/>
      <c r="AN87" s="743"/>
      <c r="AO87" s="743"/>
      <c r="AP87" s="743"/>
      <c r="AQ87" s="743"/>
      <c r="AR87" s="743"/>
      <c r="AS87" s="743"/>
      <c r="AT87" s="743"/>
      <c r="AU87" s="735"/>
      <c r="AV87" s="735"/>
      <c r="AW87" s="735"/>
      <c r="AX87" s="735"/>
      <c r="AY87" s="735"/>
      <c r="AZ87" s="735"/>
      <c r="BA87" s="735"/>
      <c r="BB87" s="735"/>
      <c r="BC87" s="735"/>
      <c r="BD87" s="735"/>
      <c r="BE87" s="735"/>
      <c r="BF87" s="735"/>
      <c r="BG87" s="735"/>
      <c r="BH87" s="735"/>
      <c r="BI87" s="735"/>
      <c r="BJ87" s="735"/>
      <c r="BK87" s="735"/>
      <c r="BL87" s="735"/>
      <c r="BM87" s="735"/>
      <c r="BN87" s="735"/>
      <c r="BO87" s="735"/>
      <c r="BP87" s="735"/>
      <c r="BQ87" s="735"/>
      <c r="BR87" s="735"/>
      <c r="BS87" s="735"/>
      <c r="BT87" s="735"/>
      <c r="BU87" s="735"/>
      <c r="BV87" s="737"/>
      <c r="BW87" s="735"/>
      <c r="BX87" s="735"/>
      <c r="BY87" s="735"/>
      <c r="BZ87" s="735"/>
      <c r="CA87" s="735"/>
      <c r="CB87" s="735"/>
      <c r="CC87" s="735"/>
      <c r="CD87" s="735"/>
      <c r="CE87" s="735"/>
    </row>
    <row r="88" spans="3:83" s="733" customFormat="1">
      <c r="C88" s="734"/>
      <c r="D88" s="736"/>
      <c r="E88" s="735"/>
      <c r="F88" s="735"/>
      <c r="G88" s="735"/>
      <c r="H88" s="735"/>
      <c r="I88" s="735"/>
      <c r="J88" s="735"/>
      <c r="K88" s="735"/>
      <c r="L88" s="735"/>
      <c r="M88" s="735"/>
      <c r="N88" s="735"/>
      <c r="O88" s="735"/>
      <c r="P88" s="735"/>
      <c r="Q88" s="735"/>
      <c r="R88" s="743"/>
      <c r="S88" s="743"/>
      <c r="T88" s="743"/>
      <c r="U88" s="743"/>
      <c r="V88" s="743"/>
      <c r="W88" s="743"/>
      <c r="X88" s="743"/>
      <c r="Y88" s="743"/>
      <c r="Z88" s="743"/>
      <c r="AA88" s="743"/>
      <c r="AB88" s="743"/>
      <c r="AC88" s="743"/>
      <c r="AD88" s="743"/>
      <c r="AE88" s="743"/>
      <c r="AF88" s="743"/>
      <c r="AG88" s="743"/>
      <c r="AH88" s="743"/>
      <c r="AI88" s="743"/>
      <c r="AJ88" s="743"/>
      <c r="AK88" s="743"/>
      <c r="AL88" s="743"/>
      <c r="AM88" s="743"/>
      <c r="AN88" s="743"/>
      <c r="AO88" s="743"/>
      <c r="AP88" s="743"/>
      <c r="AQ88" s="743"/>
      <c r="AR88" s="743"/>
      <c r="AS88" s="743"/>
      <c r="AT88" s="743"/>
      <c r="AU88" s="735"/>
      <c r="AV88" s="735"/>
      <c r="AW88" s="735"/>
      <c r="AX88" s="735"/>
      <c r="AY88" s="735"/>
      <c r="AZ88" s="735"/>
      <c r="BA88" s="735"/>
      <c r="BB88" s="735"/>
      <c r="BC88" s="735"/>
      <c r="BD88" s="735"/>
      <c r="BE88" s="735"/>
      <c r="BF88" s="735"/>
      <c r="BG88" s="735"/>
      <c r="BH88" s="735"/>
      <c r="BI88" s="735"/>
      <c r="BJ88" s="735"/>
      <c r="BK88" s="735"/>
      <c r="BL88" s="735"/>
      <c r="BM88" s="735"/>
      <c r="BN88" s="735"/>
      <c r="BO88" s="735"/>
      <c r="BP88" s="735"/>
      <c r="BQ88" s="735"/>
      <c r="BR88" s="735"/>
      <c r="BS88" s="735"/>
      <c r="BT88" s="735"/>
      <c r="BU88" s="735"/>
      <c r="BV88" s="735"/>
      <c r="BW88" s="737"/>
      <c r="BX88" s="735"/>
      <c r="BY88" s="735"/>
      <c r="BZ88" s="735"/>
      <c r="CA88" s="735"/>
      <c r="CB88" s="735"/>
      <c r="CC88" s="735"/>
      <c r="CD88" s="735"/>
      <c r="CE88" s="735"/>
    </row>
    <row r="89" spans="3:83" s="733" customFormat="1">
      <c r="C89" s="734"/>
      <c r="D89" s="736"/>
      <c r="E89" s="735"/>
      <c r="F89" s="735"/>
      <c r="G89" s="735"/>
      <c r="H89" s="735"/>
      <c r="I89" s="735"/>
      <c r="J89" s="735"/>
      <c r="K89" s="735"/>
      <c r="L89" s="735"/>
      <c r="M89" s="735"/>
      <c r="N89" s="735"/>
      <c r="O89" s="735"/>
      <c r="P89" s="735"/>
      <c r="Q89" s="735"/>
      <c r="R89" s="743"/>
      <c r="S89" s="743"/>
      <c r="T89" s="743"/>
      <c r="U89" s="743"/>
      <c r="V89" s="743"/>
      <c r="W89" s="743"/>
      <c r="X89" s="743"/>
      <c r="Y89" s="743"/>
      <c r="Z89" s="743"/>
      <c r="AA89" s="743"/>
      <c r="AB89" s="743"/>
      <c r="AC89" s="743"/>
      <c r="AD89" s="743"/>
      <c r="AE89" s="743"/>
      <c r="AF89" s="743"/>
      <c r="AG89" s="743"/>
      <c r="AH89" s="743"/>
      <c r="AI89" s="743"/>
      <c r="AJ89" s="743"/>
      <c r="AK89" s="743"/>
      <c r="AL89" s="743"/>
      <c r="AM89" s="743"/>
      <c r="AN89" s="743"/>
      <c r="AO89" s="743"/>
      <c r="AP89" s="743"/>
      <c r="AQ89" s="743"/>
      <c r="AR89" s="743"/>
      <c r="AS89" s="743"/>
      <c r="AT89" s="743"/>
      <c r="AU89" s="735"/>
      <c r="AV89" s="735"/>
      <c r="AW89" s="735"/>
      <c r="AX89" s="735"/>
      <c r="AY89" s="735"/>
      <c r="AZ89" s="735"/>
      <c r="BA89" s="735"/>
      <c r="BB89" s="735"/>
      <c r="BC89" s="735"/>
      <c r="BD89" s="735"/>
      <c r="BE89" s="735"/>
      <c r="BF89" s="735"/>
      <c r="BG89" s="735"/>
      <c r="BH89" s="735"/>
      <c r="BI89" s="735"/>
      <c r="BJ89" s="735"/>
      <c r="BK89" s="735"/>
      <c r="BL89" s="735"/>
      <c r="BM89" s="735"/>
      <c r="BN89" s="735"/>
      <c r="BO89" s="735"/>
      <c r="BP89" s="735"/>
      <c r="BQ89" s="735"/>
      <c r="BR89" s="735"/>
      <c r="BS89" s="735"/>
      <c r="BT89" s="735"/>
      <c r="BU89" s="735"/>
      <c r="BV89" s="735"/>
      <c r="BW89" s="735"/>
      <c r="BX89" s="737"/>
      <c r="BY89" s="735"/>
      <c r="BZ89" s="735"/>
      <c r="CA89" s="735"/>
      <c r="CB89" s="735"/>
      <c r="CC89" s="735"/>
      <c r="CD89" s="735"/>
      <c r="CE89" s="735"/>
    </row>
    <row r="90" spans="3:83" s="733" customFormat="1">
      <c r="C90" s="734"/>
      <c r="D90" s="736"/>
      <c r="E90" s="735"/>
      <c r="F90" s="735"/>
      <c r="G90" s="735"/>
      <c r="H90" s="735"/>
      <c r="I90" s="735"/>
      <c r="J90" s="735"/>
      <c r="K90" s="735"/>
      <c r="L90" s="735"/>
      <c r="M90" s="735"/>
      <c r="N90" s="735"/>
      <c r="O90" s="735"/>
      <c r="P90" s="735"/>
      <c r="Q90" s="735"/>
      <c r="R90" s="743"/>
      <c r="S90" s="743"/>
      <c r="T90" s="743"/>
      <c r="U90" s="743"/>
      <c r="V90" s="743"/>
      <c r="W90" s="743"/>
      <c r="X90" s="743"/>
      <c r="Y90" s="743"/>
      <c r="Z90" s="743"/>
      <c r="AA90" s="743"/>
      <c r="AB90" s="743"/>
      <c r="AC90" s="743"/>
      <c r="AD90" s="743"/>
      <c r="AE90" s="743"/>
      <c r="AF90" s="743"/>
      <c r="AG90" s="743"/>
      <c r="AH90" s="743"/>
      <c r="AI90" s="743"/>
      <c r="AJ90" s="743"/>
      <c r="AK90" s="743"/>
      <c r="AL90" s="743"/>
      <c r="AM90" s="743"/>
      <c r="AN90" s="743"/>
      <c r="AO90" s="743"/>
      <c r="AP90" s="743"/>
      <c r="AQ90" s="743"/>
      <c r="AR90" s="743"/>
      <c r="AS90" s="743"/>
      <c r="AT90" s="743"/>
      <c r="AU90" s="735"/>
      <c r="AV90" s="735"/>
      <c r="AW90" s="735"/>
      <c r="AX90" s="735"/>
      <c r="AY90" s="735"/>
      <c r="AZ90" s="735"/>
      <c r="BA90" s="735"/>
      <c r="BB90" s="735"/>
      <c r="BC90" s="735"/>
      <c r="BD90" s="735"/>
      <c r="BE90" s="735"/>
      <c r="BF90" s="735"/>
      <c r="BG90" s="735"/>
      <c r="BH90" s="735"/>
      <c r="BI90" s="735"/>
      <c r="BJ90" s="735"/>
      <c r="BK90" s="735"/>
      <c r="BL90" s="735"/>
      <c r="BM90" s="735"/>
      <c r="BN90" s="735"/>
      <c r="BO90" s="735"/>
      <c r="BP90" s="735"/>
      <c r="BQ90" s="735"/>
      <c r="BR90" s="735"/>
      <c r="BS90" s="735"/>
      <c r="BT90" s="735"/>
      <c r="BU90" s="735"/>
      <c r="BV90" s="735"/>
      <c r="BW90" s="735"/>
      <c r="BX90" s="735"/>
      <c r="BY90" s="737"/>
      <c r="BZ90" s="735"/>
      <c r="CA90" s="735"/>
      <c r="CB90" s="735"/>
      <c r="CC90" s="735"/>
      <c r="CD90" s="735"/>
      <c r="CE90" s="735"/>
    </row>
    <row r="91" spans="3:83" s="733" customFormat="1">
      <c r="C91" s="734"/>
      <c r="D91" s="736"/>
      <c r="E91" s="735"/>
      <c r="F91" s="735"/>
      <c r="G91" s="735"/>
      <c r="H91" s="735"/>
      <c r="I91" s="735"/>
      <c r="J91" s="735"/>
      <c r="K91" s="735"/>
      <c r="L91" s="735"/>
      <c r="M91" s="735"/>
      <c r="N91" s="735"/>
      <c r="O91" s="735"/>
      <c r="P91" s="735"/>
      <c r="Q91" s="735"/>
      <c r="R91" s="743"/>
      <c r="S91" s="743"/>
      <c r="T91" s="743"/>
      <c r="U91" s="743"/>
      <c r="V91" s="743"/>
      <c r="W91" s="743"/>
      <c r="X91" s="743"/>
      <c r="Y91" s="743"/>
      <c r="Z91" s="743"/>
      <c r="AA91" s="743"/>
      <c r="AB91" s="743"/>
      <c r="AC91" s="743"/>
      <c r="AD91" s="743"/>
      <c r="AE91" s="743"/>
      <c r="AF91" s="743"/>
      <c r="AG91" s="743"/>
      <c r="AH91" s="743"/>
      <c r="AI91" s="743"/>
      <c r="AJ91" s="743"/>
      <c r="AK91" s="743"/>
      <c r="AL91" s="743"/>
      <c r="AM91" s="743"/>
      <c r="AN91" s="743"/>
      <c r="AO91" s="743"/>
      <c r="AP91" s="743"/>
      <c r="AQ91" s="743"/>
      <c r="AR91" s="743"/>
      <c r="AS91" s="743"/>
      <c r="AT91" s="743"/>
      <c r="AU91" s="735"/>
      <c r="AV91" s="735"/>
      <c r="AW91" s="735"/>
      <c r="AX91" s="735"/>
      <c r="AY91" s="735"/>
      <c r="AZ91" s="735"/>
      <c r="BA91" s="735"/>
      <c r="BB91" s="735"/>
      <c r="BC91" s="735"/>
      <c r="BD91" s="735"/>
      <c r="BE91" s="735"/>
      <c r="BF91" s="735"/>
      <c r="BG91" s="735"/>
      <c r="BH91" s="735"/>
      <c r="BI91" s="735"/>
      <c r="BJ91" s="735"/>
      <c r="BK91" s="735"/>
      <c r="BL91" s="735"/>
      <c r="BM91" s="735"/>
      <c r="BN91" s="735"/>
      <c r="BO91" s="735"/>
      <c r="BP91" s="735"/>
      <c r="BQ91" s="735"/>
      <c r="BR91" s="735"/>
      <c r="BS91" s="735"/>
      <c r="BT91" s="735"/>
      <c r="BU91" s="735"/>
      <c r="BV91" s="735"/>
      <c r="BW91" s="735"/>
      <c r="BX91" s="735"/>
      <c r="BY91" s="735"/>
      <c r="BZ91" s="737"/>
      <c r="CA91" s="735"/>
      <c r="CB91" s="735"/>
      <c r="CC91" s="735"/>
      <c r="CD91" s="735"/>
      <c r="CE91" s="735"/>
    </row>
    <row r="92" spans="3:83" s="733" customFormat="1">
      <c r="C92" s="734"/>
      <c r="D92" s="736"/>
      <c r="E92" s="735"/>
      <c r="F92" s="735"/>
      <c r="G92" s="735"/>
      <c r="H92" s="735"/>
      <c r="I92" s="735"/>
      <c r="J92" s="735"/>
      <c r="K92" s="735"/>
      <c r="L92" s="735"/>
      <c r="M92" s="735"/>
      <c r="N92" s="735"/>
      <c r="O92" s="735"/>
      <c r="P92" s="735"/>
      <c r="Q92" s="735"/>
      <c r="R92" s="743"/>
      <c r="S92" s="743"/>
      <c r="T92" s="743"/>
      <c r="U92" s="743"/>
      <c r="V92" s="743"/>
      <c r="W92" s="743"/>
      <c r="X92" s="743"/>
      <c r="Y92" s="743"/>
      <c r="Z92" s="743"/>
      <c r="AA92" s="743"/>
      <c r="AB92" s="743"/>
      <c r="AC92" s="743"/>
      <c r="AD92" s="743"/>
      <c r="AE92" s="743"/>
      <c r="AF92" s="743"/>
      <c r="AG92" s="743"/>
      <c r="AH92" s="743"/>
      <c r="AI92" s="743"/>
      <c r="AJ92" s="743"/>
      <c r="AK92" s="743"/>
      <c r="AL92" s="743"/>
      <c r="AM92" s="743"/>
      <c r="AN92" s="743"/>
      <c r="AO92" s="743"/>
      <c r="AP92" s="743"/>
      <c r="AQ92" s="743"/>
      <c r="AR92" s="743"/>
      <c r="AS92" s="743"/>
      <c r="AT92" s="743"/>
      <c r="AU92" s="735"/>
      <c r="AV92" s="735"/>
      <c r="AW92" s="735"/>
      <c r="AX92" s="735"/>
      <c r="AY92" s="735"/>
      <c r="AZ92" s="735"/>
      <c r="BA92" s="735"/>
      <c r="BB92" s="735"/>
      <c r="BC92" s="735"/>
      <c r="BD92" s="735"/>
      <c r="BE92" s="735"/>
      <c r="BF92" s="735"/>
      <c r="BG92" s="735"/>
      <c r="BH92" s="735"/>
      <c r="BI92" s="735"/>
      <c r="BJ92" s="735"/>
      <c r="BK92" s="735"/>
      <c r="BL92" s="735"/>
      <c r="BM92" s="735"/>
      <c r="BN92" s="735"/>
      <c r="BO92" s="735"/>
      <c r="BP92" s="735"/>
      <c r="BQ92" s="735"/>
      <c r="BR92" s="735"/>
      <c r="BS92" s="735"/>
      <c r="BT92" s="735"/>
      <c r="BU92" s="735"/>
      <c r="BV92" s="735"/>
      <c r="BW92" s="735"/>
      <c r="BX92" s="735"/>
      <c r="BY92" s="735"/>
      <c r="BZ92" s="735"/>
      <c r="CA92" s="737"/>
      <c r="CB92" s="735"/>
      <c r="CC92" s="735"/>
      <c r="CD92" s="735"/>
      <c r="CE92" s="735"/>
    </row>
    <row r="93" spans="3:83" s="733" customFormat="1">
      <c r="C93" s="734"/>
      <c r="D93" s="736"/>
      <c r="E93" s="735"/>
      <c r="F93" s="735"/>
      <c r="G93" s="735"/>
      <c r="H93" s="735"/>
      <c r="I93" s="735"/>
      <c r="J93" s="735"/>
      <c r="K93" s="735"/>
      <c r="L93" s="735"/>
      <c r="M93" s="735"/>
      <c r="N93" s="735"/>
      <c r="O93" s="735"/>
      <c r="P93" s="735"/>
      <c r="Q93" s="735"/>
      <c r="R93" s="743"/>
      <c r="S93" s="743"/>
      <c r="T93" s="743"/>
      <c r="U93" s="743"/>
      <c r="V93" s="743"/>
      <c r="W93" s="743"/>
      <c r="X93" s="743"/>
      <c r="Y93" s="743"/>
      <c r="Z93" s="743"/>
      <c r="AA93" s="743"/>
      <c r="AB93" s="743"/>
      <c r="AC93" s="743"/>
      <c r="AD93" s="743"/>
      <c r="AE93" s="743"/>
      <c r="AF93" s="743"/>
      <c r="AG93" s="743"/>
      <c r="AH93" s="743"/>
      <c r="AI93" s="743"/>
      <c r="AJ93" s="743"/>
      <c r="AK93" s="743"/>
      <c r="AL93" s="743"/>
      <c r="AM93" s="743"/>
      <c r="AN93" s="743"/>
      <c r="AO93" s="743"/>
      <c r="AP93" s="743"/>
      <c r="AQ93" s="743"/>
      <c r="AR93" s="743"/>
      <c r="AS93" s="743"/>
      <c r="AT93" s="743"/>
      <c r="AU93" s="735"/>
      <c r="AV93" s="735"/>
      <c r="AW93" s="735"/>
      <c r="AX93" s="735"/>
      <c r="AY93" s="735"/>
      <c r="AZ93" s="735"/>
      <c r="BA93" s="735"/>
      <c r="BB93" s="735"/>
      <c r="BC93" s="735"/>
      <c r="BD93" s="735"/>
      <c r="BE93" s="735"/>
      <c r="BF93" s="735"/>
      <c r="BG93" s="735"/>
      <c r="BH93" s="735"/>
      <c r="BI93" s="735"/>
      <c r="BJ93" s="735"/>
      <c r="BK93" s="735"/>
      <c r="BL93" s="735"/>
      <c r="BM93" s="735"/>
      <c r="BN93" s="735"/>
      <c r="BO93" s="735"/>
      <c r="BP93" s="735"/>
      <c r="BQ93" s="735"/>
      <c r="BR93" s="735"/>
      <c r="BS93" s="735"/>
      <c r="BT93" s="735"/>
      <c r="BU93" s="735"/>
      <c r="BV93" s="735"/>
      <c r="BW93" s="735"/>
      <c r="BX93" s="735"/>
      <c r="BY93" s="735"/>
      <c r="BZ93" s="735"/>
      <c r="CA93" s="735"/>
      <c r="CB93" s="737"/>
      <c r="CC93" s="735"/>
      <c r="CD93" s="735"/>
      <c r="CE93" s="735"/>
    </row>
    <row r="94" spans="3:83" s="733" customFormat="1">
      <c r="C94" s="734"/>
      <c r="D94" s="736"/>
      <c r="E94" s="735"/>
      <c r="F94" s="735"/>
      <c r="G94" s="735"/>
      <c r="H94" s="735"/>
      <c r="I94" s="735"/>
      <c r="J94" s="735"/>
      <c r="K94" s="735"/>
      <c r="L94" s="735"/>
      <c r="M94" s="735"/>
      <c r="N94" s="735"/>
      <c r="O94" s="735"/>
      <c r="P94" s="735"/>
      <c r="Q94" s="735"/>
      <c r="R94" s="743"/>
      <c r="S94" s="743"/>
      <c r="T94" s="743"/>
      <c r="U94" s="743"/>
      <c r="V94" s="743"/>
      <c r="W94" s="743"/>
      <c r="X94" s="743"/>
      <c r="Y94" s="743"/>
      <c r="Z94" s="743"/>
      <c r="AA94" s="743"/>
      <c r="AB94" s="743"/>
      <c r="AC94" s="743"/>
      <c r="AD94" s="743"/>
      <c r="AE94" s="743"/>
      <c r="AF94" s="743"/>
      <c r="AG94" s="743"/>
      <c r="AH94" s="743"/>
      <c r="AI94" s="743"/>
      <c r="AJ94" s="743"/>
      <c r="AK94" s="743"/>
      <c r="AL94" s="743"/>
      <c r="AM94" s="743"/>
      <c r="AN94" s="743"/>
      <c r="AO94" s="743"/>
      <c r="AP94" s="743"/>
      <c r="AQ94" s="743"/>
      <c r="AR94" s="743"/>
      <c r="AS94" s="743"/>
      <c r="AT94" s="743"/>
      <c r="AU94" s="735"/>
      <c r="AV94" s="735"/>
      <c r="AW94" s="735"/>
      <c r="AX94" s="735"/>
      <c r="AY94" s="735"/>
      <c r="AZ94" s="735"/>
      <c r="BA94" s="735"/>
      <c r="BB94" s="735"/>
      <c r="BC94" s="735"/>
      <c r="BD94" s="735"/>
      <c r="BE94" s="735"/>
      <c r="BF94" s="735"/>
      <c r="BG94" s="735"/>
      <c r="BH94" s="735"/>
      <c r="BI94" s="735"/>
      <c r="BJ94" s="735"/>
      <c r="BK94" s="735"/>
      <c r="BL94" s="735"/>
      <c r="BM94" s="735"/>
      <c r="BN94" s="735"/>
      <c r="BO94" s="735"/>
      <c r="BP94" s="735"/>
      <c r="BQ94" s="735"/>
      <c r="BR94" s="735"/>
      <c r="BS94" s="735"/>
      <c r="BT94" s="735"/>
      <c r="BU94" s="735"/>
      <c r="BV94" s="735"/>
      <c r="BW94" s="735"/>
      <c r="BX94" s="735"/>
      <c r="BY94" s="735"/>
      <c r="BZ94" s="735"/>
      <c r="CA94" s="735"/>
      <c r="CB94" s="735"/>
      <c r="CC94" s="737"/>
      <c r="CD94" s="735"/>
      <c r="CE94" s="735"/>
    </row>
    <row r="95" spans="3:83" s="733" customFormat="1">
      <c r="C95" s="734"/>
      <c r="D95" s="736"/>
      <c r="E95" s="735"/>
      <c r="F95" s="735"/>
      <c r="G95" s="735"/>
      <c r="H95" s="735"/>
      <c r="I95" s="735"/>
      <c r="J95" s="735"/>
      <c r="K95" s="735"/>
      <c r="L95" s="735"/>
      <c r="M95" s="735"/>
      <c r="N95" s="735"/>
      <c r="O95" s="735"/>
      <c r="P95" s="735"/>
      <c r="Q95" s="735"/>
      <c r="R95" s="743"/>
      <c r="S95" s="743"/>
      <c r="T95" s="743"/>
      <c r="U95" s="743"/>
      <c r="V95" s="743"/>
      <c r="W95" s="743"/>
      <c r="X95" s="743"/>
      <c r="Y95" s="743"/>
      <c r="Z95" s="743"/>
      <c r="AA95" s="743"/>
      <c r="AB95" s="743"/>
      <c r="AC95" s="743"/>
      <c r="AD95" s="743"/>
      <c r="AE95" s="743"/>
      <c r="AF95" s="743"/>
      <c r="AG95" s="743"/>
      <c r="AH95" s="743"/>
      <c r="AI95" s="743"/>
      <c r="AJ95" s="743"/>
      <c r="AK95" s="743"/>
      <c r="AL95" s="743"/>
      <c r="AM95" s="743"/>
      <c r="AN95" s="743"/>
      <c r="AO95" s="743"/>
      <c r="AP95" s="743"/>
      <c r="AQ95" s="743"/>
      <c r="AR95" s="743"/>
      <c r="AS95" s="743"/>
      <c r="AT95" s="743"/>
      <c r="AU95" s="735"/>
      <c r="AV95" s="735"/>
      <c r="AW95" s="735"/>
      <c r="AX95" s="735"/>
      <c r="AY95" s="735"/>
      <c r="AZ95" s="735"/>
      <c r="BA95" s="735"/>
      <c r="BB95" s="735"/>
      <c r="BC95" s="735"/>
      <c r="BD95" s="735"/>
      <c r="BE95" s="735"/>
      <c r="BF95" s="735"/>
      <c r="BG95" s="735"/>
      <c r="BH95" s="735"/>
      <c r="BI95" s="735"/>
      <c r="BJ95" s="735"/>
      <c r="BK95" s="735"/>
      <c r="BL95" s="735"/>
      <c r="BM95" s="735"/>
      <c r="BN95" s="735"/>
      <c r="BO95" s="735"/>
      <c r="BP95" s="735"/>
      <c r="BQ95" s="735"/>
      <c r="BR95" s="735"/>
      <c r="BS95" s="735"/>
      <c r="BT95" s="735"/>
      <c r="BU95" s="735"/>
      <c r="BV95" s="735"/>
      <c r="BW95" s="735"/>
      <c r="BX95" s="735"/>
      <c r="BY95" s="735"/>
      <c r="BZ95" s="735"/>
      <c r="CA95" s="735"/>
      <c r="CB95" s="735"/>
      <c r="CC95" s="735"/>
      <c r="CD95" s="737"/>
      <c r="CE95" s="735"/>
    </row>
    <row r="96" spans="3:83" s="733" customFormat="1">
      <c r="C96" s="734"/>
      <c r="D96" s="736"/>
      <c r="E96" s="735"/>
      <c r="F96" s="735"/>
      <c r="G96" s="735"/>
      <c r="H96" s="735"/>
      <c r="I96" s="735"/>
      <c r="J96" s="735"/>
      <c r="K96" s="735"/>
      <c r="L96" s="735"/>
      <c r="M96" s="735"/>
      <c r="N96" s="735"/>
      <c r="O96" s="735"/>
      <c r="P96" s="735"/>
      <c r="Q96" s="735"/>
      <c r="R96" s="743"/>
      <c r="S96" s="743"/>
      <c r="T96" s="743"/>
      <c r="U96" s="743"/>
      <c r="V96" s="743"/>
      <c r="W96" s="743"/>
      <c r="X96" s="743"/>
      <c r="Y96" s="743"/>
      <c r="Z96" s="743"/>
      <c r="AA96" s="743"/>
      <c r="AB96" s="743"/>
      <c r="AC96" s="743"/>
      <c r="AD96" s="743"/>
      <c r="AE96" s="743"/>
      <c r="AF96" s="743"/>
      <c r="AG96" s="743"/>
      <c r="AH96" s="743"/>
      <c r="AI96" s="743"/>
      <c r="AJ96" s="743"/>
      <c r="AK96" s="743"/>
      <c r="AL96" s="743"/>
      <c r="AM96" s="743"/>
      <c r="AN96" s="743"/>
      <c r="AO96" s="743"/>
      <c r="AP96" s="743"/>
      <c r="AQ96" s="743"/>
      <c r="AR96" s="743"/>
      <c r="AS96" s="743"/>
      <c r="AT96" s="743"/>
      <c r="AU96" s="735"/>
      <c r="AV96" s="735"/>
      <c r="AW96" s="735"/>
      <c r="AX96" s="735"/>
      <c r="AY96" s="735"/>
      <c r="AZ96" s="735"/>
      <c r="BA96" s="735"/>
      <c r="BB96" s="735"/>
      <c r="BC96" s="735"/>
      <c r="BD96" s="735"/>
      <c r="BE96" s="735"/>
      <c r="BF96" s="735"/>
      <c r="BG96" s="735"/>
      <c r="BH96" s="735"/>
      <c r="BI96" s="735"/>
      <c r="BJ96" s="735"/>
      <c r="BK96" s="735"/>
      <c r="BL96" s="735"/>
      <c r="BM96" s="735"/>
      <c r="BN96" s="735"/>
      <c r="BO96" s="735"/>
      <c r="BP96" s="735"/>
      <c r="BQ96" s="735"/>
      <c r="BR96" s="735"/>
      <c r="BS96" s="735"/>
      <c r="BT96" s="735"/>
      <c r="BU96" s="735"/>
      <c r="BV96" s="735"/>
      <c r="BW96" s="735"/>
      <c r="BX96" s="735"/>
      <c r="BY96" s="735"/>
      <c r="BZ96" s="735"/>
      <c r="CA96" s="735"/>
      <c r="CB96" s="735"/>
      <c r="CC96" s="735"/>
      <c r="CD96" s="735"/>
      <c r="CE96" s="737"/>
    </row>
  </sheetData>
  <dataConsolidate/>
  <mergeCells count="28">
    <mergeCell ref="E45:G45"/>
    <mergeCell ref="E46:G46"/>
    <mergeCell ref="E47:G47"/>
    <mergeCell ref="E40:G40"/>
    <mergeCell ref="E41:G41"/>
    <mergeCell ref="E42:G42"/>
    <mergeCell ref="E43:G43"/>
    <mergeCell ref="E44:G44"/>
    <mergeCell ref="E35:G35"/>
    <mergeCell ref="E36:G36"/>
    <mergeCell ref="E37:G37"/>
    <mergeCell ref="E38:G38"/>
    <mergeCell ref="E39:G39"/>
    <mergeCell ref="E30:G30"/>
    <mergeCell ref="E31:G31"/>
    <mergeCell ref="E32:G32"/>
    <mergeCell ref="E33:G33"/>
    <mergeCell ref="E34:G34"/>
    <mergeCell ref="E25:G25"/>
    <mergeCell ref="E26:G26"/>
    <mergeCell ref="E27:G27"/>
    <mergeCell ref="E28:G28"/>
    <mergeCell ref="E29:G29"/>
    <mergeCell ref="H9:I9"/>
    <mergeCell ref="H10:I10"/>
    <mergeCell ref="H11:I11"/>
    <mergeCell ref="E23:G23"/>
    <mergeCell ref="E24:G24"/>
  </mergeCells>
  <phoneticPr fontId="34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F676"/>
  <sheetViews>
    <sheetView showGridLines="0" tabSelected="1" zoomScaleNormal="100" workbookViewId="0">
      <pane xSplit="14" ySplit="10" topLeftCell="Q20" activePane="bottomRight" state="frozen"/>
      <selection activeCell="D1" sqref="D1"/>
      <selection pane="topRight" activeCell="O1" sqref="O1"/>
      <selection pane="bottomLeft" activeCell="D11" sqref="D11"/>
      <selection pane="bottomRight" activeCell="V31" sqref="V31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4" width="12" style="1" hidden="1" customWidth="1" outlineLevel="1"/>
    <col min="25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1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1.140625" style="1" bestFit="1" customWidth="1"/>
    <col min="39" max="39" width="8.85546875" style="256" customWidth="1"/>
    <col min="40" max="40" width="9.140625" style="265" customWidth="1"/>
    <col min="41" max="41" width="13" style="256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661" customWidth="1"/>
    <col min="48" max="48" width="11.7109375" style="133" customWidth="1"/>
    <col min="49" max="49" width="2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0" bestFit="1" customWidth="1"/>
    <col min="55" max="55" width="7" style="670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60" width="9.5703125" style="133" customWidth="1"/>
    <col min="61" max="61" width="7.28515625" style="916" customWidth="1"/>
    <col min="62" max="16384" width="9.140625" style="133"/>
  </cols>
  <sheetData>
    <row r="1" spans="1:84" ht="16.5" thickBot="1">
      <c r="D1" s="3" t="s">
        <v>22</v>
      </c>
      <c r="E1" s="868">
        <f>AD48-AD44</f>
        <v>1.4485000073343537E-3</v>
      </c>
      <c r="F1" s="308">
        <f>VLOOKUP(Isin!$E$15,$E:$AD,COLUMN($AD:$AD)-4,FALSE)-VLOOKUP(Isin!$B12,$E:$AD,COLUMN($AD:$AD)-4,FALSE)</f>
        <v>-1.0194998907353939E-2</v>
      </c>
      <c r="G1" s="288">
        <f>VLOOKUP(Isin!$B$56,$E:$AD,COLUMN($AD:$AD)-4,FALSE)-VLOOKUP(Isin!B53,$E:$AD,COLUMN($AD:$AD)-4,FALSE)</f>
        <v>9.1442434922302251E-4</v>
      </c>
      <c r="H1" s="294">
        <f>VLOOKUP(Isin!B$43,E:AD,COLUMN(AD:AD)-4,FALSE)-VLOOKUP(Isin!B40,E:AD,COLUMN(AD:AD)-4,FALSE)</f>
        <v>9.7269472327482162E-4</v>
      </c>
      <c r="Q1" s="332">
        <f>VLOOKUP(Isin!$B$52,$E:$AD,COLUMN($AD:$AD)-4,FALSE)-VLOOKUP(Isin!B47,$E:$AD,COLUMN($AD:$AD)-4,FALSE)</f>
        <v>1.2491036517775361E-3</v>
      </c>
      <c r="S1" s="330">
        <f>VLOOKUP(Isin!$B$53,$E:$AD,COLUMN($AD:$AD)-4,FALSE)-VLOOKUP(Isin!$B49,$E:$AD,COLUMN($AD:$AD)-4,FALSE)</f>
        <v>1.1626309553026855E-3</v>
      </c>
      <c r="T1" s="377">
        <f>VLOOKUP(Isin!$B$54,$E:$AD,COLUMN($AD:$AD)-4,FALSE)-VLOOKUP(Isin!$B49,$E:$AD,COLUMN($AD:$AD)-4,FALSE)</f>
        <v>1.6554127112794748E-3</v>
      </c>
      <c r="U1" s="897">
        <f>VLOOKUP(Isin!$B$41,$E:$AD,COLUMN($AD:$AD)-4,FALSE)-VLOOKUP(Isin!$B38,$E:$AD,COLUMN($AD:$AD)-4,FALSE)</f>
        <v>2.2090998726427349E-3</v>
      </c>
      <c r="V1" s="898">
        <f>VLOOKUP(Isin!$B$41,$E:$AD,COLUMN($AD:$AD)-4,FALSE)-VLOOKUP(Isin!$B40,$E:$AD,COLUMN($AD:$AD)-4,FALSE)</f>
        <v>1.0044674788104932E-4</v>
      </c>
      <c r="W1" s="287">
        <f>VLOOKUP(Isin!$B$46,$E:$AD,COLUMN($AD:$AD)-4,FALSE)-VLOOKUP(Isin!$B43,$E:$AD,COLUMN($AD:$AD)-4,FALSE)</f>
        <v>1.0402841662134447E-3</v>
      </c>
      <c r="AD1" s="31" t="s">
        <v>110</v>
      </c>
      <c r="AL1" s="1" t="s">
        <v>109</v>
      </c>
      <c r="AQ1" s="1" t="s">
        <v>108</v>
      </c>
      <c r="AR1" s="246" t="s">
        <v>1653</v>
      </c>
      <c r="AS1" s="245">
        <f>AD4</f>
        <v>111.9525</v>
      </c>
      <c r="AT1" s="134" t="e">
        <f>AS1*'DB Basis'!#REF!</f>
        <v>#REF!</v>
      </c>
      <c r="AU1" s="913" t="s">
        <v>1575</v>
      </c>
      <c r="AV1" s="912"/>
    </row>
    <row r="2" spans="1:84" ht="16.5" thickBot="1">
      <c r="D2" s="243" t="s">
        <v>380</v>
      </c>
      <c r="E2" s="354">
        <f>AD48-AD45</f>
        <v>1.6434919649246926E-4</v>
      </c>
      <c r="F2" s="212">
        <f>VLOOKUP(Isin!$E$26,$E:$AD,COLUMN($AD:$AD)-4,FALSE)-VLOOKUP(Isin!$B32,$E:$AD,COLUMN($AD:$AD)-4,FALSE)</f>
        <v>-1.5909111891027981E-2</v>
      </c>
      <c r="G2" s="289">
        <f>VLOOKUP(Isin!$B$56,$E:$AD,COLUMN($AD:$AD)-4,FALSE)-VLOOKUP(Isin!B54,$E:$AD,COLUMN($AD:$AD)-4,FALSE)</f>
        <v>4.2164259324623324E-4</v>
      </c>
      <c r="H2" s="291">
        <f>VLOOKUP(Isin!B$43,E:AD,COLUMN(AD:AD)-4,FALSE)-VLOOKUP(Isin!B41,E:AD,COLUMN(AD:AD)-4,FALSE)</f>
        <v>8.722479753937723E-4</v>
      </c>
      <c r="Q2" s="333">
        <f>VLOOKUP(Isin!$B$52,$E:$AD,COLUMN($AD:$AD)-4,FALSE)-VLOOKUP(Isin!B48,$E:$AD,COLUMN($AD:$AD)-4,FALSE)</f>
        <v>6.140396576357586E-4</v>
      </c>
      <c r="S2" s="330">
        <f>VLOOKUP(Isin!$B$53,$E:$AD,COLUMN($AD:$AD)-4,FALSE)-VLOOKUP(Isin!$B50,$E:$AD,COLUMN($AD:$AD)-4,FALSE)</f>
        <v>1.3946466128793959E-3</v>
      </c>
      <c r="T2" s="378">
        <f>VLOOKUP(Isin!$B$54,$E:$AD,COLUMN($AD:$AD)-4,FALSE)-VLOOKUP(Isin!$B51,$E:$AD,COLUMN($AD:$AD)-4,FALSE)</f>
        <v>8.084950243867628E-4</v>
      </c>
      <c r="U2" s="898">
        <f>VLOOKUP(Isin!$B$42,$E:$AD,COLUMN($AD:$AD)-4,FALSE)-VLOOKUP(Isin!$B41,$E:$AD,COLUMN($AD:$AD)-4,FALSE)</f>
        <v>9.5996108471822425E-4</v>
      </c>
      <c r="V2" s="898">
        <f>VLOOKUP(Isin!$B$44,$E:$AD,COLUMN($AD:$AD)-4,FALSE)-VLOOKUP(Isin!$B41,$E:$AD,COLUMN($AD:$AD)-4,FALSE)</f>
        <v>7.1274747795867233E-4</v>
      </c>
      <c r="W2" s="896">
        <f>VLOOKUP(Isin!$B$46,$E:$AD,COLUMN($AD:$AD)-4,FALSE)-VLOOKUP(Isin!$B44,$E:$AD,COLUMN($AD:$AD)-4,FALSE)</f>
        <v>1.1997846636485447E-3</v>
      </c>
      <c r="AN2" s="905">
        <f>AD58</f>
        <v>2.3838090093124275E-2</v>
      </c>
      <c r="AO2" s="381">
        <v>70</v>
      </c>
      <c r="AP2" s="618">
        <f>AO2*AN2/100</f>
        <v>1.6686663065186992E-2</v>
      </c>
      <c r="AQ2" s="1"/>
      <c r="AR2" s="246" t="s">
        <v>1626</v>
      </c>
      <c r="AS2" s="245">
        <f>AK4</f>
        <v>131.05500000000001</v>
      </c>
      <c r="AT2" s="134" t="e">
        <f>AS2*'DB Basis'!#REF!</f>
        <v>#REF!</v>
      </c>
    </row>
    <row r="3" spans="1:84" ht="17.25" customHeight="1">
      <c r="D3" s="3" t="s">
        <v>20</v>
      </c>
      <c r="E3" s="354">
        <f>AD48-AD46</f>
        <v>1.1220748340186951E-3</v>
      </c>
      <c r="F3" s="308">
        <f>VLOOKUP(Isin!$E$31,$E:$AD,COLUMN($AD:$AD)-4,FALSE)-VLOOKUP(Isin!$B43,$E:$AD,COLUMN($AD:$AD)-4,FALSE)</f>
        <v>-1.655410506263319E-2</v>
      </c>
      <c r="G3" s="288">
        <f>VLOOKUP(Isin!$B$56,$E:$AD,COLUMN($AD:$AD)-4,FALSE)-VLOOKUP(Isin!B55,$E:$AD,COLUMN($AD:$AD)-4,FALSE)</f>
        <v>-2.693291202949151E-4</v>
      </c>
      <c r="H3" s="294">
        <f>VLOOKUP(Isin!B$43,E:AD,COLUMN(AD:AD)-4,FALSE)-VLOOKUP(Isin!B42,E:AD,COLUMN(AD:AD)-4,FALSE)</f>
        <v>-8.7713109324451949E-5</v>
      </c>
      <c r="Q3" s="332">
        <f>VLOOKUP(Isin!$B$52,$E:$AD,COLUMN($AD:$AD)-4,FALSE)-VLOOKUP(Isin!B49,$E:$AD,COLUMN($AD:$AD)-4,FALSE)</f>
        <v>-3.0208736100263006E-4</v>
      </c>
      <c r="S3" s="330">
        <f>VLOOKUP(Isin!$B$53,$E:$AD,COLUMN($AD:$AD)-4,FALSE)-VLOOKUP(Isin!$B51,$E:$AD,COLUMN($AD:$AD)-4,FALSE)</f>
        <v>3.1571326840997352E-4</v>
      </c>
      <c r="T3" s="368">
        <f>VLOOKUP(Isin!$B$54,$E:$AD,COLUMN($AD:$AD)-4,FALSE)-VLOOKUP(Isin!$B52,$E:$AD,COLUMN($AD:$AD)-4,FALSE)</f>
        <v>1.9575000722821048E-3</v>
      </c>
      <c r="U3" s="3" t="s">
        <v>55</v>
      </c>
      <c r="V3" s="3" t="s">
        <v>57</v>
      </c>
      <c r="W3" s="896">
        <f>VLOOKUP(Isin!$B$46,$E:$AD,COLUMN($AD:$AD)-4,FALSE)-VLOOKUP(Isin!$B45,$E:$AD,COLUMN($AD:$AD)-4,FALSE)</f>
        <v>3.2794839946926474E-4</v>
      </c>
      <c r="AD3" s="46" t="s">
        <v>82</v>
      </c>
      <c r="AK3" s="46" t="s">
        <v>79</v>
      </c>
      <c r="AL3" s="46" t="s">
        <v>84</v>
      </c>
      <c r="AM3" s="257"/>
      <c r="AN3" s="906">
        <f>AD64</f>
        <v>2.6286827014404893E-2</v>
      </c>
      <c r="AO3" s="383">
        <v>200</v>
      </c>
      <c r="AP3" s="899">
        <f t="shared" ref="AP3:AP4" si="0">AO3*AN3/100</f>
        <v>5.2573654028809785E-2</v>
      </c>
      <c r="AQ3" s="910"/>
      <c r="AR3" s="380" t="s">
        <v>1646</v>
      </c>
      <c r="AS3" s="245">
        <f>AL4</f>
        <v>159.66500000000002</v>
      </c>
      <c r="AT3" s="134" t="e">
        <f>AS3*'DB Basis'!#REF!</f>
        <v>#REF!</v>
      </c>
    </row>
    <row r="4" spans="1:84" ht="16.5" thickBot="1">
      <c r="D4" s="251">
        <f>Today</f>
        <v>43262</v>
      </c>
      <c r="E4" s="354">
        <f>AD49-AD48</f>
        <v>8.9819486405059989E-5</v>
      </c>
      <c r="F4" s="212">
        <f>VLOOKUP(Isin!$E$39,$E:$AD,COLUMN($AD:$AD)-4,FALSE)-VLOOKUP(Isin!$B54,$E:$AD,COLUMN($AD:$AD)-4,FALSE)</f>
        <v>-1.4513437545539758E-2</v>
      </c>
      <c r="G4" s="289">
        <f>VLOOKUP(Isin!$B$57,$E:$AD,COLUMN($AD:$AD)-4,FALSE)-VLOOKUP(Isin!B56,$E:$AD,COLUMN($AD:$AD)-4,FALSE)</f>
        <v>1.6518102726261787E-3</v>
      </c>
      <c r="H4" s="294">
        <f>VLOOKUP(Isin!B$44,E:AD,COLUMN(AD:AD)-4,FALSE)-VLOOKUP(Isin!B43,E:AD,COLUMN(AD:AD)-4,FALSE)</f>
        <v>-1.5950049743509997E-4</v>
      </c>
      <c r="O4" s="1" t="s">
        <v>612</v>
      </c>
      <c r="Q4" s="333">
        <f>VLOOKUP(Isin!$B$52,$E:$AD,COLUMN($AD:$AD)-4,FALSE)-VLOOKUP(Isin!B50,$E:$AD,COLUMN($AD:$AD)-4,FALSE)</f>
        <v>-7.0071703425919618E-5</v>
      </c>
      <c r="S4" s="331">
        <f>VLOOKUP(Isin!$B$53,$E:$AD,COLUMN($AD:$AD)-4,FALSE)-VLOOKUP(Isin!$B52,$E:$AD,COLUMN($AD:$AD)-4,FALSE)</f>
        <v>1.4647183163053155E-3</v>
      </c>
      <c r="T4" s="369">
        <f>VLOOKUP(Isin!$B$54,$E:$AD,COLUMN($AD:$AD)-4,FALSE)-VLOOKUP(Isin!$B53,$E:$AD,COLUMN($AD:$AD)-4,FALSE)</f>
        <v>4.9278175597678928E-4</v>
      </c>
      <c r="U4" s="2" t="s">
        <v>58</v>
      </c>
      <c r="V4" s="4" t="s">
        <v>56</v>
      </c>
      <c r="W4" s="896">
        <f>VLOOKUP(Isin!$B$47,$E:$AD,COLUMN($AD:$AD)-4,FALSE)-VLOOKUP(Isin!$B46,$E:$AD,COLUMN($AD:$AD)-4,FALSE)</f>
        <v>-7.0223097571382731E-5</v>
      </c>
      <c r="AD4" s="45">
        <f>AVERAGE(_xll.RtGet("IDN_SELECTFEED","FGBS"&amp;$D$6,"BID"),_xll.RtGet("IDN_SELECTFEED",AR1,"ASK"))</f>
        <v>111.9525</v>
      </c>
      <c r="AK4" s="45">
        <f>AVERAGE(_xll.RtGet("IDN_SELECTFEED","FGBM"&amp;$D$6,"BID"),_xll.RtGet("IDN_SELECTFEED",AR2,"ASK"))</f>
        <v>131.05500000000001</v>
      </c>
      <c r="AL4" s="45">
        <f>AVERAGE(_xll.RtGet("IDN_SELECTFEED","FGBL"&amp;$D$6,"BID"),_xll.RtGet("IDN_SELECTFEED",AR3,"ASK"))</f>
        <v>159.66500000000002</v>
      </c>
      <c r="AM4" s="257"/>
      <c r="AN4" s="907">
        <f>AD67</f>
        <v>2.7681473627284289E-2</v>
      </c>
      <c r="AO4" s="908">
        <v>130</v>
      </c>
      <c r="AP4" s="909">
        <f t="shared" si="0"/>
        <v>3.598591571546958E-2</v>
      </c>
      <c r="AQ4" s="911">
        <f>(AP3-AP2-AP4)*100*100</f>
        <v>-0.98924751846786452</v>
      </c>
      <c r="AR4" s="380" t="s">
        <v>1785</v>
      </c>
      <c r="AS4" s="245">
        <f>AVERAGE(_xll.RtGet("IDN_SELECTFEED","FBTS"&amp;$D$6,"BID"),_xll.RtGet("IDN_SELECTFEED","FBTSU8","ASK"))</f>
        <v>109.62</v>
      </c>
      <c r="AT4" s="134" t="e">
        <f>AS4*'DB Basis'!#REF!</f>
        <v>#REF!</v>
      </c>
    </row>
    <row r="5" spans="1:84" ht="16.5" thickBot="1">
      <c r="D5" s="252" t="str">
        <f>_xll.BDP("IK"&amp;D6&amp;" Comdty","FUT_DLV_DT_LAST")</f>
        <v>9/10/2018</v>
      </c>
      <c r="E5" s="891">
        <f>AD48-AD49</f>
        <v>-8.9819486405059989E-5</v>
      </c>
      <c r="F5" s="308">
        <f>VLOOKUP(Isin!$E$44,$E:$AD,COLUMN($AD:$AD)-4,FALSE)-VLOOKUP(Isin!$B63,$E:$AD,COLUMN($AD:$AD)-4,FALSE)</f>
        <v>-1.194330038339218E-2</v>
      </c>
      <c r="G5" s="288">
        <f>VLOOKUP(Isin!$B$58,$E:$AD,COLUMN($AD:$AD)-4,FALSE)-VLOOKUP(Isin!B56,$E:$AD,COLUMN($AD:$AD)-4,FALSE)</f>
        <v>2.3469469555782684E-3</v>
      </c>
      <c r="H5" s="294">
        <f>VLOOKUP(Isin!B$45,E:AD,COLUMN(AD:AD)-4,FALSE)-VLOOKUP(Isin!B43,E:AD,COLUMN(AD:AD)-4,FALSE)</f>
        <v>7.1233576674418E-4</v>
      </c>
      <c r="Q5" s="332">
        <f>VLOOKUP(Isin!$B$52,$E:$AD,COLUMN($AD:$AD)-4,FALSE)-VLOOKUP(Isin!B51,$E:$AD,COLUMN($AD:$AD)-4,FALSE)</f>
        <v>-1.149005047895342E-3</v>
      </c>
      <c r="S5" s="363">
        <f>VLOOKUP(Isin!$B$55,$E:$AD,COLUMN($AD:$AD)-4,FALSE)-VLOOKUP(Isin!$B53,$E:$AD,COLUMN($AD:$AD)-4,FALSE)</f>
        <v>1.1837534695179376E-3</v>
      </c>
      <c r="T5" s="378">
        <f>VLOOKUP(Isin!$B$55,$E:$AD,COLUMN($AD:$AD)-4,FALSE)-VLOOKUP(Isin!$B54,$E:$AD,COLUMN($AD:$AD)-4,FALSE)</f>
        <v>6.9097171354114834E-4</v>
      </c>
      <c r="U5" s="307">
        <f>VLOOKUP(Isin!$B$38,$E:$AD,COLUMN($AD:$AD)-4,FALSE)-VLOOKUP(Isin!$B35,$E:$AD,COLUMN($AD:$AD)-4,FALSE)</f>
        <v>8.0762097240205319E-4</v>
      </c>
      <c r="V5" s="301">
        <f>VLOOKUP(Isin!$B$38,$E:$AD,COLUMN($AD:$AD)-4,FALSE)-VLOOKUP(Isin!$B37,$E:$AD,COLUMN($AD:$AD)-4,FALSE)</f>
        <v>-6.4909967878589228E-4</v>
      </c>
      <c r="W5" s="896">
        <f>VLOOKUP(Isin!$B$48,$E:$AD,COLUMN($AD:$AD)-4,FALSE)-VLOOKUP(Isin!$B46,$E:$AD,COLUMN($AD:$AD)-4,FALSE)</f>
        <v>5.648408965703948E-4</v>
      </c>
      <c r="AD5" s="72">
        <f>_xll.BDP(_xll.BDP(AD1&amp;$D$6&amp;" Comdty","FUT_CTD_CUSIP")&amp;" Govt","YAS_ASW_SPREAD")</f>
        <v>-51.394094053813859</v>
      </c>
      <c r="AK5" s="72">
        <f>_xll.BDP(_xll.BDP(AL1&amp;$D$6&amp;" Comdty","FUT_CTD_CUSIP")&amp;" Govt","YAS_ASW_SPREAD")</f>
        <v>-55.124830710123149</v>
      </c>
      <c r="AL5" s="72">
        <f>_xll.BDP(_xll.BDP(AQ1&amp;$D$6&amp;" Comdty","FUT_CTD_CUSIP")&amp;" Govt","YAS_ASW_SPREAD")</f>
        <v>-50.149901401899214</v>
      </c>
      <c r="AM5" s="257"/>
      <c r="AN5" s="382">
        <f>AD45</f>
        <v>1.9854453087223285E-2</v>
      </c>
      <c r="AO5" s="383">
        <v>100</v>
      </c>
      <c r="AP5" s="903">
        <f>+AO5*AN5/100</f>
        <v>1.9854453087223285E-2</v>
      </c>
      <c r="AQ5" s="900"/>
      <c r="AR5" s="380" t="s">
        <v>1760</v>
      </c>
      <c r="AS5" s="245">
        <f>AVERAGE(_xll.RtGet("IDN_SELECTFEED","FOAT"&amp;$D$6,"BID"),_xll.RtGet("IDN_SELECTFEED","FOATU8","ASK"))</f>
        <v>151.13999999999999</v>
      </c>
      <c r="AT5" s="134" t="e">
        <f>AS5*'DB Basis'!#REF!</f>
        <v>#REF!</v>
      </c>
    </row>
    <row r="6" spans="1:84" ht="14.25" customHeight="1">
      <c r="D6" s="233" t="s">
        <v>1883</v>
      </c>
      <c r="E6" s="354">
        <f>AD50-AD48</f>
        <v>3.7337258807575158E-4</v>
      </c>
      <c r="F6" s="308">
        <f>VLOOKUP(Isin!$E$49,$E:$AD,COLUMN($AD:$AD)-4,FALSE)-VLOOKUP(Isin!$B70,$E:$AD,COLUMN($AD:$AD)-4,FALSE)</f>
        <v>-9.3349381385241063E-3</v>
      </c>
      <c r="G6" s="309">
        <f>AD77-AD67</f>
        <v>3.7962159979521189E-3</v>
      </c>
      <c r="H6" s="294">
        <f>VLOOKUP(Isin!B$47,E:AD,COLUMN(AD:AD)-4,FALSE)-VLOOKUP(Isin!B43,E:AD,COLUMN(AD:AD)-4,FALSE)</f>
        <v>9.7006106864206201E-4</v>
      </c>
      <c r="Q6" s="332">
        <f>VLOOKUP(Isin!$B$55,$E:$AD,COLUMN($AD:$AD)-4,FALSE)-VLOOKUP(Isin!B52,$E:$AD,COLUMN($AD:$AD)-4,FALSE)</f>
        <v>2.6484717858232532E-3</v>
      </c>
      <c r="R6" s="242"/>
      <c r="S6" s="331">
        <f>VLOOKUP(Isin!$B$57,$E:$AD,COLUMN($AD:$AD)-4,FALSE)-VLOOKUP(Isin!$B53,$E:$AD,COLUMN($AD:$AD)-4,FALSE)</f>
        <v>2.5662346218492012E-3</v>
      </c>
      <c r="T6" s="368">
        <f>VLOOKUP(Isin!$B$57,$E:$AD,COLUMN($AD:$AD)-4,FALSE)-VLOOKUP(Isin!$B54,$E:$AD,COLUMN($AD:$AD)-4,FALSE)</f>
        <v>2.0734528658724119E-3</v>
      </c>
      <c r="U6" s="301">
        <f>VLOOKUP(Isin!$B$38,$E:$AD,COLUMN($AD:$AD)-4,FALSE)-VLOOKUP(Isin!$B36,$E:$AD,COLUMN($AD:$AD)-4,FALSE)</f>
        <v>5.240678707313616E-4</v>
      </c>
      <c r="V6" s="301">
        <f>VLOOKUP(Isin!$B$39,$E:$AD,COLUMN($AD:$AD)-4,FALSE)-VLOOKUP(Isin!$B38,$E:$AD,COLUMN($AD:$AD)-4,FALSE)</f>
        <v>1.0971249660417064E-3</v>
      </c>
      <c r="W6" s="295">
        <f>VLOOKUP(Isin!$B$61,$E:$AD,COLUMN($AD:$AD)-4,FALSE)-VLOOKUP(Isin!$B59,$E:$AD,COLUMN($AD:$AD)-4,FALSE)</f>
        <v>-1.1514611598737699E-3</v>
      </c>
      <c r="AD6" s="74">
        <f>AVERAGE(_xll.BDP(_xll.BDP(AD1&amp;$D$6&amp;" Comdty","FUT_CTD_CUSIP")&amp;" Govt","BID_YIELD"),_xll.BDP(_xll.BDP(AD1&amp;$D$6&amp;" Comdty","FUT_CTD_CUSIP")&amp;" Govt","ASK_YIELD"))</f>
        <v>-0.61099999999999999</v>
      </c>
      <c r="AK6" s="74">
        <f>AVERAGE(_xll.BDP(_xll.BDP(AL1&amp;$D$6&amp;" Comdty","FUT_CTD_CUSIP")&amp;" Govt","BID_YIELD"),_xll.BDP(_xll.BDP(AL1&amp;$D$6&amp;" Comdty","FUT_CTD_CUSIP")&amp;" Govt","ASK_YIELD"))</f>
        <v>-0.152</v>
      </c>
      <c r="AL6" s="74">
        <f>AVERAGE(_xll.BDP(_xll.BDP(AQ1&amp;$D$6&amp;" Comdty","FUT_CTD_CUSIP")&amp;" Govt","BID_YIELD"),_xll.BDP(_xll.BDP(AQ1&amp;$D$6&amp;" Comdty","FUT_CTD_CUSIP")&amp;" Govt","ASK_YIELD"))</f>
        <v>0.4335</v>
      </c>
      <c r="AM6" s="257"/>
      <c r="AN6" s="382">
        <f>AD53</f>
        <v>2.2013367708564574E-2</v>
      </c>
      <c r="AO6" s="383">
        <v>200</v>
      </c>
      <c r="AP6" s="903">
        <f>+AO6*AN6/100</f>
        <v>4.4026735417129148E-2</v>
      </c>
      <c r="AQ6" s="901">
        <f>(AP6-AP5-AP7)*100*100</f>
        <v>3.3419223678158789</v>
      </c>
      <c r="AR6" s="380" t="s">
        <v>1880</v>
      </c>
      <c r="AS6" s="245">
        <f>AVERAGE(_xll.RtGet("IDN_SELECTFEED","FBTP"&amp;$D$6,"BID"),_xll.RtGet("IDN_SELECTFEED","FBTPU8","ASK"))</f>
        <v>124.765</v>
      </c>
      <c r="AT6" s="134" t="e">
        <f>AS6*'DB Basis'!#REF!</f>
        <v>#REF!</v>
      </c>
    </row>
    <row r="7" spans="1:84" ht="16.5" customHeight="1" thickBot="1">
      <c r="A7" s="5" t="s">
        <v>49</v>
      </c>
      <c r="D7" s="5" t="s">
        <v>26</v>
      </c>
      <c r="E7" s="5" t="s">
        <v>27</v>
      </c>
      <c r="F7" s="5" t="s">
        <v>28</v>
      </c>
      <c r="G7" s="5" t="s">
        <v>29</v>
      </c>
      <c r="H7" s="5" t="s">
        <v>30</v>
      </c>
      <c r="I7" s="5" t="s">
        <v>34</v>
      </c>
      <c r="J7" s="5" t="s">
        <v>178</v>
      </c>
      <c r="K7" s="5" t="s">
        <v>177</v>
      </c>
      <c r="L7" s="5"/>
      <c r="M7" s="5"/>
      <c r="N7" s="5"/>
      <c r="O7" s="5" t="s">
        <v>31</v>
      </c>
      <c r="Q7" s="5" t="s">
        <v>35</v>
      </c>
      <c r="R7" s="5"/>
      <c r="S7" s="40" t="s">
        <v>11</v>
      </c>
      <c r="T7" s="40" t="s">
        <v>12</v>
      </c>
      <c r="U7" s="5" t="s">
        <v>13</v>
      </c>
      <c r="V7" s="5" t="s">
        <v>32</v>
      </c>
      <c r="W7" s="128" t="s">
        <v>145</v>
      </c>
      <c r="X7" s="128"/>
      <c r="Y7" s="128"/>
      <c r="Z7" s="128"/>
      <c r="AA7" s="128"/>
      <c r="AB7" s="128"/>
      <c r="AC7" s="128"/>
      <c r="AD7" s="128" t="s">
        <v>33</v>
      </c>
      <c r="AE7" s="128"/>
      <c r="AF7" s="128"/>
      <c r="AG7" s="128"/>
      <c r="AH7" s="128"/>
      <c r="AI7" s="128"/>
      <c r="AJ7" s="128"/>
      <c r="AK7" s="129" t="s">
        <v>1432</v>
      </c>
      <c r="AL7" s="128" t="s">
        <v>179</v>
      </c>
      <c r="AM7" s="261"/>
      <c r="AN7" s="384">
        <f>AD58</f>
        <v>2.3838090093124275E-2</v>
      </c>
      <c r="AO7" s="385">
        <v>100</v>
      </c>
      <c r="AP7" s="904">
        <f>+AO7*AN7/100</f>
        <v>2.3838090093124275E-2</v>
      </c>
      <c r="AQ7" s="902"/>
      <c r="AR7" s="133"/>
      <c r="AS7" s="1"/>
      <c r="AT7" s="1"/>
    </row>
    <row r="8" spans="1:84" ht="16.5" thickBot="1">
      <c r="D8" s="364">
        <f>AD73-AD71</f>
        <v>9.6249952800079447E-4</v>
      </c>
      <c r="E8" s="364">
        <f>AD72-AD71</f>
        <v>6.9513668295208969E-4</v>
      </c>
      <c r="F8" s="391">
        <f>AD61-AD59</f>
        <v>2.5772530189788201E-4</v>
      </c>
      <c r="G8" s="378">
        <f>AD43-AD42</f>
        <v>2.8366024177735316E-4</v>
      </c>
      <c r="H8" s="378">
        <f>AD45-AD44</f>
        <v>1.2841508108418845E-3</v>
      </c>
      <c r="P8" s="622"/>
      <c r="Q8" s="378">
        <f>AD45-AD43</f>
        <v>2.2433057859211486E-3</v>
      </c>
      <c r="S8" s="368">
        <f>AD71-AD67</f>
        <v>2.5662346218492012E-3</v>
      </c>
      <c r="T8" s="368">
        <f>AD71-AD68</f>
        <v>2.0734528658724119E-3</v>
      </c>
      <c r="U8" s="368">
        <f>AD71-AD69</f>
        <v>1.3824811523312636E-3</v>
      </c>
      <c r="V8" s="922">
        <f>AD45-AD39</f>
        <v>4.8919686488029003E-3</v>
      </c>
      <c r="W8" s="923">
        <f>AP65-AP43</f>
        <v>3.2361781859789173E-3</v>
      </c>
      <c r="X8" s="260"/>
      <c r="Y8" s="260"/>
      <c r="Z8" s="260"/>
      <c r="AA8" s="260"/>
      <c r="AB8" s="260"/>
      <c r="AC8" s="260"/>
      <c r="AD8" s="725" t="s">
        <v>1486</v>
      </c>
      <c r="AE8" s="260"/>
      <c r="AF8" s="260"/>
      <c r="AG8" s="260"/>
      <c r="AH8" s="260"/>
      <c r="AI8" s="260"/>
      <c r="AJ8" s="260"/>
      <c r="AK8" s="931">
        <f>AD28-AD18</f>
        <v>3.7308897018558697E-3</v>
      </c>
      <c r="AL8" s="262" t="s">
        <v>565</v>
      </c>
      <c r="AM8" s="262" t="s">
        <v>566</v>
      </c>
      <c r="AN8" s="617" t="s">
        <v>567</v>
      </c>
      <c r="AQ8" s="379"/>
      <c r="AR8" s="130"/>
      <c r="AS8" s="379"/>
      <c r="AT8" s="367"/>
    </row>
    <row r="9" spans="1:84">
      <c r="D9" s="364">
        <f>AD71-AD63</f>
        <v>3.7288655771518867E-3</v>
      </c>
      <c r="E9" s="391">
        <f>AD62-AD59</f>
        <v>8.9278929603965954E-4</v>
      </c>
      <c r="F9" s="391">
        <f>AD62-AD61</f>
        <v>6.3506399414177753E-4</v>
      </c>
      <c r="G9" s="301"/>
      <c r="P9" s="3"/>
      <c r="S9" s="41" t="s">
        <v>18</v>
      </c>
      <c r="T9" s="41" t="s">
        <v>19</v>
      </c>
      <c r="U9" s="3"/>
      <c r="V9" s="723">
        <f>AD82-AD79</f>
        <v>3.3815139039175685E-3</v>
      </c>
      <c r="W9" s="723">
        <f>AD83-AD81</f>
        <v>2.0072575303489229E-3</v>
      </c>
      <c r="X9" s="174"/>
      <c r="Y9" s="174"/>
      <c r="Z9" s="174"/>
      <c r="AA9" s="174"/>
      <c r="AB9" s="174"/>
      <c r="AC9" s="174"/>
      <c r="AD9" s="724">
        <f>AD87-AD86</f>
        <v>1.7388904952121004E-3</v>
      </c>
      <c r="AE9" s="174"/>
      <c r="AF9" s="174"/>
      <c r="AG9" s="174"/>
      <c r="AH9" s="174"/>
      <c r="AI9" s="174"/>
      <c r="AJ9" s="174"/>
      <c r="AK9" s="358"/>
      <c r="AL9" s="263"/>
      <c r="AM9" s="264"/>
      <c r="AN9" s="264"/>
      <c r="AO9" s="924">
        <f>AO66-AO44</f>
        <v>6.1024898269090803E-3</v>
      </c>
      <c r="AQ9" s="1"/>
      <c r="AR9" s="130"/>
      <c r="AS9" s="1"/>
      <c r="AT9" s="1"/>
      <c r="AU9" s="661">
        <f>_xll.xlInterpKruger(_xll.ohFilter($G$11:$G$88,$BC$11:$BC$88),_xll.ohFilter($AD$11:$AD$88,$BC$11:$BC$88),$G11)</f>
        <v>-4.2481664775095851E-4</v>
      </c>
      <c r="AW9" s="135"/>
    </row>
    <row r="10" spans="1:84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54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1576</v>
      </c>
      <c r="Y10" s="5"/>
      <c r="Z10" s="5"/>
      <c r="AA10" s="5"/>
      <c r="AB10" s="5"/>
      <c r="AC10" s="5"/>
      <c r="AD10" s="32" t="s">
        <v>23</v>
      </c>
      <c r="AE10" s="7"/>
      <c r="AF10" s="7"/>
      <c r="AG10" s="7"/>
      <c r="AH10" s="8" t="s">
        <v>1577</v>
      </c>
      <c r="AI10" s="8"/>
      <c r="AJ10" s="8"/>
      <c r="AK10" s="365" t="s">
        <v>25</v>
      </c>
      <c r="AM10" s="131" t="s">
        <v>81</v>
      </c>
      <c r="AO10" s="352" t="s">
        <v>64</v>
      </c>
      <c r="AP10" s="353" t="s">
        <v>743</v>
      </c>
      <c r="AQ10" s="353" t="s">
        <v>784</v>
      </c>
      <c r="AR10" s="353" t="s">
        <v>785</v>
      </c>
      <c r="AS10" s="132"/>
      <c r="AT10" s="126"/>
      <c r="AU10" s="661" t="s">
        <v>142</v>
      </c>
      <c r="AV10" s="677" t="s">
        <v>1431</v>
      </c>
      <c r="BB10" s="353" t="s">
        <v>1430</v>
      </c>
    </row>
    <row r="11" spans="1:84" ht="14.25" customHeight="1">
      <c r="A11" s="26" t="s">
        <v>51</v>
      </c>
      <c r="B11" s="20"/>
      <c r="C11" s="26"/>
      <c r="D11" s="696">
        <f>MAX(_xll.xlDateSettle("TARGET",$D$4,2),L11)</f>
        <v>43264</v>
      </c>
      <c r="E11" s="686" t="s">
        <v>511</v>
      </c>
      <c r="F11" s="22" t="s">
        <v>976</v>
      </c>
      <c r="G11" s="649">
        <v>43313</v>
      </c>
      <c r="H11" s="36">
        <v>4.5</v>
      </c>
      <c r="I11" s="20">
        <v>43313</v>
      </c>
      <c r="J11" s="20">
        <v>39479</v>
      </c>
      <c r="K11" s="20">
        <v>39661</v>
      </c>
      <c r="L11" s="20">
        <v>39570</v>
      </c>
      <c r="M11" s="21">
        <v>99.19</v>
      </c>
      <c r="N11" s="21" t="s">
        <v>1465</v>
      </c>
      <c r="O11" s="21" t="s">
        <v>977</v>
      </c>
      <c r="P11" s="21" t="s">
        <v>1466</v>
      </c>
      <c r="Q11" s="24">
        <v>23553418000</v>
      </c>
      <c r="R11" s="21"/>
      <c r="S11" s="42">
        <f>_xll.RtGet("IDN",$X11,$S$9)</f>
        <v>100.60000000000001</v>
      </c>
      <c r="T11" s="42">
        <f>_xll.RtGet("IDN",$X11,$T$9)</f>
        <v>100.63</v>
      </c>
      <c r="U11" s="95">
        <f>IF($U$4="B",AVERAGE(S11:T11),AVERAGE(S11:T11))</f>
        <v>100.61500000000001</v>
      </c>
      <c r="V11" s="21"/>
      <c r="W11" s="25">
        <f>IF(V11="",U11,V11)</f>
        <v>100.61500000000001</v>
      </c>
      <c r="X11" s="23" t="str">
        <f>LEFT($E11,2)&amp;IF(LEFT($E11,2)="FR",MID($E11,3,10),IF(LEFT($E11,2)="ES",MID($E11,4,8),IF(LEFT($E11,2)="PT",MID($E11,3,6)&amp;RIGHT($E11,3),IF(MID($E11,6,1)="0",MID($E11,7,5),MID($E11,6,6)))))&amp;"="&amp;IF(LEFT($E11,2)="IT","TT","")</f>
        <v>IT436104=TT</v>
      </c>
      <c r="Y11" s="23"/>
      <c r="Z11" s="23"/>
      <c r="AA11" s="23"/>
      <c r="AB11" s="23"/>
      <c r="AC11" s="23"/>
      <c r="AD11" s="33">
        <f>IF(ISNUMBER($D11),_xll.xlBondYield($F11&amp;T(TYPE($AV$1)),$H11,$G11,$J11,$K11,$L11,$M11,$D11,$W11,$AH11),"")</f>
        <v>-4.2481664775095851E-4</v>
      </c>
      <c r="AE11" s="12"/>
      <c r="AF11" s="12"/>
      <c r="AG11" s="12"/>
      <c r="AH11" s="14" t="b">
        <f>IF($F11="CTZ",TRUE,FALSE)</f>
        <v>0</v>
      </c>
      <c r="AI11" s="14"/>
      <c r="AJ11" s="14"/>
      <c r="AK11" s="238">
        <f>IF(ISNUMBER($D11),_xll.xlBondAswSpread($F11&amp;T(TYPE($AV$1)),$H11,$G11,$J11,$K11,$L11,$M11,$D11,$W11,$AH11,curveName,curveName,,,2),"")</f>
        <v>0.31628920802959304</v>
      </c>
      <c r="AL11" s="205">
        <f>IF($W11&gt;0,_xll.xlBondZSpread(F11&amp;T(TYPE($AV$1)),H11,G11,J11,K11,L11,M11,D11,U11,"annual",5,$AH11,curveName)*100,"")</f>
        <v>31.302107574370524</v>
      </c>
      <c r="AM11" s="258" t="e">
        <f>(-IF($AL$9="",VLOOKUP(VLOOKUP(E11,'DB Basis'!$D$2:$H$65205,4,0),Bonds!$AR$1:$AS$6,2,0),$AL$9)*VLOOKUP(E11,'DB Basis'!$D$2:$E$65205,2,0))+IF(V11="",W11,V11)</f>
        <v>#N/A</v>
      </c>
      <c r="AN11" s="266" t="str">
        <f>IF($AN$9+(($AL$9-$AM$9))*('DB Basis'!F170/10-'DB Basis'!E170),," ")</f>
        <v xml:space="preserve"> </v>
      </c>
      <c r="AO11" s="615">
        <f>IF(U11&gt;0,_xll.xlShmImplSwap2(curveName&amp;T(TYPE($AV$1)),curveName,D11,G11,,1,8,2,4),"")</f>
        <v>-3.5883728142052655E-3</v>
      </c>
      <c r="AP11" s="616">
        <f>IF(AND(ISNUMBER(AD11),ISNUMBER(AO11)),AD11-AO11,"-")</f>
        <v>3.163556166454307E-3</v>
      </c>
      <c r="AQ11" s="372"/>
      <c r="AR11" s="373"/>
      <c r="AS11" s="376"/>
      <c r="AT11" s="234">
        <f>IF(ISNUMBER(AD11),AD11*360/365*100,"-")</f>
        <v>-4.1899724161738379E-2</v>
      </c>
      <c r="AU11" s="674" t="str">
        <f t="shared" ref="AU11:AU74" si="1">F11&amp;"  "&amp;TEXT(G11,"dd-mmm-yy")&amp;"  "&amp;H11</f>
        <v>BTP  01-Aug-18  4.5</v>
      </c>
      <c r="AV11" s="679">
        <f>AD11-BB11</f>
        <v>0</v>
      </c>
      <c r="AW11" s="664"/>
      <c r="AX11" s="663"/>
      <c r="AY11" s="663"/>
      <c r="AZ11" s="663"/>
      <c r="BA11" s="663"/>
      <c r="BB11" s="665">
        <f>_xll.xlInterpKruger(_xll.ohFilter($G$11:$G$88,$BC$11:$BC$88),_xll.ohFilter($AD$11:$AD$88,$BC$11:$BC$88),$G11)</f>
        <v>-4.2481664775095851E-4</v>
      </c>
      <c r="BC11" s="671" t="b">
        <v>1</v>
      </c>
      <c r="BE11" s="682">
        <f>G11</f>
        <v>43313</v>
      </c>
      <c r="BF11" s="683">
        <f t="array" ref="BF11:BF599">_xll.xlInterpKruger(_xll.ohFilter(G11:G87,BC11:BC87),_xll.ohFilter(AD11:AD87,BC11:BC87),BE11:BE599)</f>
        <v>-4.2481664775095851E-4</v>
      </c>
      <c r="BH11" s="915">
        <f t="array" ref="BH11:BH88">_xll.xlInterpPolyBestFit(G11:G88,AD11:AD88,G11:G88,$BI$11:$BI$88,3)</f>
        <v>4.8306867357732486E-3</v>
      </c>
      <c r="BI11" s="917">
        <v>1</v>
      </c>
    </row>
    <row r="12" spans="1:84">
      <c r="A12" s="28" t="s">
        <v>52</v>
      </c>
      <c r="B12" s="28"/>
      <c r="C12" s="30"/>
      <c r="D12" s="696">
        <f>MAX(_xll.xlDateSettle("TARGET",$D$4,2),L12)</f>
        <v>43264</v>
      </c>
      <c r="E12" s="687" t="s">
        <v>564</v>
      </c>
      <c r="F12" s="102" t="s">
        <v>976</v>
      </c>
      <c r="G12" s="650">
        <v>43388</v>
      </c>
      <c r="H12" s="103">
        <v>0.3</v>
      </c>
      <c r="I12" s="101">
        <v>43388</v>
      </c>
      <c r="J12" s="101">
        <v>42292</v>
      </c>
      <c r="K12" s="101">
        <v>42475</v>
      </c>
      <c r="L12" s="101">
        <v>42292</v>
      </c>
      <c r="M12" s="83">
        <v>100.15</v>
      </c>
      <c r="N12" s="83" t="s">
        <v>979</v>
      </c>
      <c r="O12" s="83" t="s">
        <v>977</v>
      </c>
      <c r="P12" s="83" t="s">
        <v>980</v>
      </c>
      <c r="Q12" s="104">
        <v>12199233000</v>
      </c>
      <c r="R12" s="83"/>
      <c r="S12" s="105">
        <f>_xll.RtGet("IDN",$X12,$S$9)</f>
        <v>100.001</v>
      </c>
      <c r="T12" s="105">
        <f>_xll.RtGet("IDN",$X12,$T$9)</f>
        <v>100.2</v>
      </c>
      <c r="U12" s="95">
        <f>IF($U$4="B",AVERAGE(S12:T12),AVERAGE(S12:T12))</f>
        <v>100.10050000000001</v>
      </c>
      <c r="V12" s="21"/>
      <c r="W12" s="25">
        <f t="shared" ref="W12:W75" si="2">IF(V12="",U12,V12)</f>
        <v>100.10050000000001</v>
      </c>
      <c r="X12" s="23" t="str">
        <f t="shared" ref="X12:X75" si="3">LEFT($E12,2)&amp;IF(LEFT($E12,2)="FR",MID($E12,3,10),IF(LEFT($E12,2)="ES",MID($E12,4,8),IF(LEFT($E12,2)="PT",MID($E12,3,6)&amp;RIGHT($E12,3),IF(MID($E12,6,1)="0",MID($E12,7,5),MID($E12,6,6)))))&amp;"="&amp;IF(LEFT($E12,2)="IT","TT","")</f>
        <v>IT513909=TT</v>
      </c>
      <c r="Y12" s="23"/>
      <c r="Z12" s="23"/>
      <c r="AA12" s="23"/>
      <c r="AB12" s="23"/>
      <c r="AC12" s="23"/>
      <c r="AD12" s="33">
        <f>IF(ISNUMBER($D12),_xll.xlBondYield($F12&amp;T(TYPE($AV$1)),$H12,$G12,$J12,$K12,$L12,$M12,$D12,$W12,$AH12),"")</f>
        <v>3.3598372564757825E-5</v>
      </c>
      <c r="AE12" s="12"/>
      <c r="AF12" s="12"/>
      <c r="AG12" s="12"/>
      <c r="AH12" s="14" t="b">
        <f t="shared" ref="AH12:AH75" si="4">IF($F12="CTZ",TRUE,FALSE)</f>
        <v>0</v>
      </c>
      <c r="AI12" s="14"/>
      <c r="AJ12" s="14"/>
      <c r="AK12" s="238">
        <f>IF(ISNUMBER($D12),_xll.xlBondAswSpread($F12&amp;T(TYPE($AV$1)),$H12,$G12,$J12,$K12,$L12,$M12,$D12,$W12,$AH12,curveName,curveName,,,2),"")</f>
        <v>0.31379985688816026</v>
      </c>
      <c r="AL12" s="205">
        <f>IF($W12&gt;0,_xll.xlBondZSpread(F12&amp;T(TYPE($AV$1)),H12,G12,J12,K12,L12,M12,D12,U12,"annual",5,$AH12,curveName)*100,"")</f>
        <v>31.733022511333182</v>
      </c>
      <c r="AM12" s="258">
        <f>(-IF($AL$9="",VLOOKUP(VLOOKUP(E12,'DB Basis'!$D$2:$H$65205,4,0),Bonds!$AR$1:$AS$6,2,0),$AL$9)*VLOOKUP(E12,'DB Basis'!$D$2:$E$65205,2,0))+IF(V12="",W12,V12)</f>
        <v>83.876740000000012</v>
      </c>
      <c r="AN12" s="266" t="str">
        <f>IF($AN$9+(($AL$9-$AM$9))*('DB Basis'!F171/10-'DB Basis'!E171),," ")</f>
        <v xml:space="preserve"> </v>
      </c>
      <c r="AO12" s="615">
        <f>IF(U12&gt;0,_xll.xlShmImplSwap2(curveName&amp;T(TYPE($AV$1)),curveName,D12,G12,,1,8,2,4),"")</f>
        <v>-3.1508196721314785E-3</v>
      </c>
      <c r="AP12" s="616">
        <f t="shared" ref="AP12:AP75" si="5">IF(AND(ISNUMBER(AD12),ISNUMBER(AO12)),AD12-AO12,"-")</f>
        <v>3.1844180446962364E-3</v>
      </c>
      <c r="AQ12" s="374">
        <f t="shared" ref="AQ12:AQ75" si="6">IF(ISNUMBER(((AD12-AD11)/(G12-G11)*365)*10000),((AD12-AD11)/(G12-G11)*365)*10000,"-")</f>
        <v>22.309530988698192</v>
      </c>
      <c r="AR12" s="374">
        <f t="shared" ref="AR12:AR75" si="7">IF(ISNUMBER(((AP12-AP11)/(G12-G11)*365)*10000),((AP12-AP11)/(G12-G11)*365)*10000,"-")</f>
        <v>1.0152780744405605</v>
      </c>
      <c r="AS12" s="376"/>
      <c r="AT12" s="234">
        <f t="shared" ref="AT12:AT75" si="8">IF(ISNUMBER(AD12),AD12*360/365*100,"-")</f>
        <v>3.3138120885788541E-3</v>
      </c>
      <c r="AU12" s="675" t="str">
        <f t="shared" si="1"/>
        <v>BTP  15-Oct-18  0.3</v>
      </c>
      <c r="AV12" s="679">
        <f t="shared" ref="AV12:AV75" si="9">AD12-BB12</f>
        <v>-9.9267633688913341E-4</v>
      </c>
      <c r="AW12" s="666"/>
      <c r="AX12" s="663"/>
      <c r="AY12" s="663"/>
      <c r="AZ12" s="663"/>
      <c r="BA12" s="663"/>
      <c r="BB12" s="665">
        <f>_xll.xlInterpKruger(_xll.ohFilter($G$11:$G$88,$BC$11:$BC$88),_xll.ohFilter($AD$11:$AD$88,$BC$11:$BC$88),$G12)</f>
        <v>1.0262747094538912E-3</v>
      </c>
      <c r="BC12" s="671" t="b">
        <v>0</v>
      </c>
      <c r="BE12" s="682">
        <f>_xll.xlDateShiftMonth(BE11,1)</f>
        <v>43344</v>
      </c>
      <c r="BF12" s="683">
        <v>1.4901055598559945E-4</v>
      </c>
      <c r="BH12" s="915">
        <v>5.6057492121950325E-3</v>
      </c>
      <c r="BI12" s="917">
        <v>10</v>
      </c>
    </row>
    <row r="13" spans="1:84">
      <c r="A13" s="11" t="s">
        <v>53</v>
      </c>
      <c r="B13" s="11"/>
      <c r="C13" s="21"/>
      <c r="D13" s="696">
        <f>MAX(_xll.xlDateSettle("TARGET",$D$4,2),L13)</f>
        <v>43264</v>
      </c>
      <c r="E13" s="686" t="s">
        <v>238</v>
      </c>
      <c r="F13" s="22" t="s">
        <v>976</v>
      </c>
      <c r="G13" s="649">
        <v>43435</v>
      </c>
      <c r="H13" s="36">
        <v>3.5</v>
      </c>
      <c r="I13" s="20">
        <v>43435</v>
      </c>
      <c r="J13" s="20">
        <v>41519</v>
      </c>
      <c r="K13" s="20">
        <v>41609</v>
      </c>
      <c r="L13" s="20">
        <v>41519</v>
      </c>
      <c r="M13" s="21">
        <v>100.71</v>
      </c>
      <c r="N13" s="21" t="s">
        <v>981</v>
      </c>
      <c r="O13" s="21" t="s">
        <v>977</v>
      </c>
      <c r="P13" s="21" t="s">
        <v>982</v>
      </c>
      <c r="Q13" s="24">
        <v>18763736000</v>
      </c>
      <c r="R13" s="21"/>
      <c r="S13" s="42">
        <f>_xll.RtGet("IDN",$X13,$S$9)</f>
        <v>101.5</v>
      </c>
      <c r="T13" s="42">
        <f>_xll.RtGet("IDN",$X13,$T$9)</f>
        <v>101.565</v>
      </c>
      <c r="U13" s="95">
        <f t="shared" ref="U13:U76" si="10">IF($U$4="B",AVERAGE(S13:T13),AVERAGE(S13:T13))</f>
        <v>101.5325</v>
      </c>
      <c r="V13" s="21"/>
      <c r="W13" s="25">
        <f t="shared" si="2"/>
        <v>101.5325</v>
      </c>
      <c r="X13" s="23" t="str">
        <f t="shared" si="3"/>
        <v>IT495757=TT</v>
      </c>
      <c r="Y13" s="23"/>
      <c r="Z13" s="23"/>
      <c r="AA13" s="23"/>
      <c r="AB13" s="23"/>
      <c r="AC13" s="23"/>
      <c r="AD13" s="33">
        <f>IF(ISNUMBER($D13),_xll.xlBondYield($F13&amp;T(TYPE($AV$1)),$H13,$G13,$J13,$K13,$L13,$M13,$D13,$W13,$AH13),"")</f>
        <v>2.1384224784137332E-3</v>
      </c>
      <c r="AE13" s="12"/>
      <c r="AF13" s="12"/>
      <c r="AG13" s="12"/>
      <c r="AH13" s="14" t="b">
        <f t="shared" si="4"/>
        <v>0</v>
      </c>
      <c r="AI13" s="14"/>
      <c r="AJ13" s="14"/>
      <c r="AK13" s="238">
        <f>IF(ISNUMBER($D13),_xll.xlBondAswSpread($F13&amp;T(TYPE($AV$1)),$H13,$G13,$J13,$K13,$L13,$M13,$D13,$W13,$AH13,curveName,curveName,,,2),"")</f>
        <v>0.4950170104261038</v>
      </c>
      <c r="AL13" s="205">
        <f>IF($W13&gt;0,_xll.xlBondZSpread(F13&amp;T(TYPE($AV$1)),H13,G13,J13,K13,L13,M13,D13,U13,"annual",5,$AH13,curveName)*100,"")</f>
        <v>49.369158846196306</v>
      </c>
      <c r="AM13" s="258">
        <f>(-IF($AL$9="",VLOOKUP(VLOOKUP(E13,'DB Basis'!$D$2:$H$65205,4,0),Bonds!$AR$1:$AS$6,2,0),$AL$9)*VLOOKUP(E13,'DB Basis'!$D$2:$E$65205,2,0))+IF(V13="",W13,V13)</f>
        <v>79.389259999999993</v>
      </c>
      <c r="AN13" s="266" t="str">
        <f>IF($AN$9+(($AL$9-$AM$9))*('DB Basis'!F172/10-'DB Basis'!E172),," ")</f>
        <v xml:space="preserve"> </v>
      </c>
      <c r="AO13" s="615">
        <f>IF(U13&gt;0,_xll.xlShmImplSwap2(curveName&amp;T(TYPE($AV$1)),curveName,D13,G13,,1,8,2,4),"")</f>
        <v>-2.8154707734815948E-3</v>
      </c>
      <c r="AP13" s="616">
        <f t="shared" si="5"/>
        <v>4.9538932518953284E-3</v>
      </c>
      <c r="AQ13" s="374">
        <f t="shared" si="6"/>
        <v>163.45974439039915</v>
      </c>
      <c r="AR13" s="374">
        <f t="shared" si="7"/>
        <v>137.41669162290822</v>
      </c>
      <c r="AS13" s="376"/>
      <c r="AT13" s="234">
        <f t="shared" si="8"/>
        <v>0.21091290198053259</v>
      </c>
      <c r="AU13" s="675" t="str">
        <f t="shared" si="1"/>
        <v>BTP  01-Dec-18  3.5</v>
      </c>
      <c r="AV13" s="679">
        <f t="shared" si="9"/>
        <v>0</v>
      </c>
      <c r="AW13" s="663"/>
      <c r="AX13" s="663"/>
      <c r="AY13" s="663"/>
      <c r="AZ13" s="663"/>
      <c r="BA13" s="663"/>
      <c r="BB13" s="665">
        <f>_xll.xlInterpKruger(_xll.ohFilter($G$11:$G$88,$BC$11:$BC$88),_xll.ohFilter($AD$11:$AD$88,$BC$11:$BC$88),$G13)</f>
        <v>2.1384224784137332E-3</v>
      </c>
      <c r="BC13" s="671" t="b">
        <v>1</v>
      </c>
      <c r="BE13" s="682">
        <f>_xll.xlDateShiftMonth(BE12,1)</f>
        <v>43374</v>
      </c>
      <c r="BF13" s="683">
        <v>7.3455294355261329E-4</v>
      </c>
      <c r="BH13" s="915">
        <v>6.0851300984183787E-3</v>
      </c>
      <c r="BI13" s="917">
        <v>1</v>
      </c>
    </row>
    <row r="14" spans="1:84">
      <c r="A14" s="28" t="s">
        <v>44</v>
      </c>
      <c r="B14" s="28"/>
      <c r="C14" s="84"/>
      <c r="D14" s="696">
        <f>MAX(_xll.xlDateSettle("TARGET",$D$4,2),L14)</f>
        <v>43264</v>
      </c>
      <c r="E14" s="686" t="s">
        <v>1413</v>
      </c>
      <c r="F14" s="22" t="s">
        <v>978</v>
      </c>
      <c r="G14" s="649">
        <v>43462</v>
      </c>
      <c r="H14" s="36">
        <v>0</v>
      </c>
      <c r="I14" s="20">
        <v>43462</v>
      </c>
      <c r="J14" s="20">
        <v>42703</v>
      </c>
      <c r="K14" s="20">
        <v>43462</v>
      </c>
      <c r="L14" s="20">
        <v>42703</v>
      </c>
      <c r="M14" s="21">
        <v>99.414000000000001</v>
      </c>
      <c r="N14" s="21" t="s">
        <v>983</v>
      </c>
      <c r="O14" s="21" t="s">
        <v>977</v>
      </c>
      <c r="P14" s="21" t="s">
        <v>984</v>
      </c>
      <c r="Q14" s="24">
        <v>12523117000</v>
      </c>
      <c r="R14" s="21"/>
      <c r="S14" s="42">
        <f>_xll.RtGet("IDN",$X14,$S$9)</f>
        <v>99.850999999999999</v>
      </c>
      <c r="T14" s="42">
        <f>_xll.RtGet("IDN",$X14,$T$9)</f>
        <v>100</v>
      </c>
      <c r="U14" s="95">
        <f t="shared" si="10"/>
        <v>99.9255</v>
      </c>
      <c r="V14" s="21"/>
      <c r="W14" s="25">
        <f t="shared" si="2"/>
        <v>99.9255</v>
      </c>
      <c r="X14" s="23" t="str">
        <f t="shared" si="3"/>
        <v>IT522128=TT</v>
      </c>
      <c r="Y14" s="23"/>
      <c r="Z14" s="23"/>
      <c r="AA14" s="23"/>
      <c r="AB14" s="23"/>
      <c r="AC14" s="23"/>
      <c r="AD14" s="33">
        <f>IF(ISNUMBER($D14),_xll.xlBondYield($F14&amp;T(TYPE($AV$1)),$H14,$G14,$J14,$K14,$L14,$M14,$D14,$W14,$AH14),"")</f>
        <v>1.3743825008357793E-3</v>
      </c>
      <c r="AE14" s="12"/>
      <c r="AF14" s="12"/>
      <c r="AG14" s="12"/>
      <c r="AH14" s="14" t="b">
        <f t="shared" si="4"/>
        <v>1</v>
      </c>
      <c r="AI14" s="14"/>
      <c r="AJ14" s="14"/>
      <c r="AK14" s="238">
        <f>IF(ISNUMBER($D14),_xll.xlBondAswSpread($F14&amp;T(TYPE($AV$1)),$H14,$G14,$J14,$K14,$L14,$M14,$D14,$W14,$AH14,curveName,curveName,,,2),"")</f>
        <v>0.40159504957651698</v>
      </c>
      <c r="AL14" s="205">
        <f>IF($W14&gt;0,_xll.xlBondZSpread(F14&amp;T(TYPE($AV$1)),H14,G14,J14,K14,L14,M14,D14,U14,"annual",5,$AH14,curveName)*100,"")</f>
        <v>40.731534742961237</v>
      </c>
      <c r="AM14" s="258" t="e">
        <f>(-IF($AL$9="",VLOOKUP(VLOOKUP(E14,'DB Basis'!$D$2:$H$65205,4,0),Bonds!$AR$1:$AS$6,2,0),$AL$9)*VLOOKUP(E14,'DB Basis'!$D$2:$E$65205,2,0))+IF(V14="",W14,V14)</f>
        <v>#N/A</v>
      </c>
      <c r="AN14" s="266" t="str">
        <f>IF($AN$9+(($AL$9-$AM$9))*('DB Basis'!F173/10-'DB Basis'!E173),," ")</f>
        <v xml:space="preserve"> </v>
      </c>
      <c r="AO14" s="615">
        <f>IF(U14&gt;0,_xll.xlShmImplSwap2(curveName&amp;T(TYPE($AV$1)),curveName,D14,G14,,1,8,2,4),"")</f>
        <v>-2.703989837091319E-3</v>
      </c>
      <c r="AP14" s="616">
        <f t="shared" si="5"/>
        <v>4.078372337927098E-3</v>
      </c>
      <c r="AQ14" s="374">
        <f t="shared" si="6"/>
        <v>-103.28688585776042</v>
      </c>
      <c r="AR14" s="374">
        <f t="shared" si="7"/>
        <v>-118.35745688829782</v>
      </c>
      <c r="AS14" s="376"/>
      <c r="AT14" s="234">
        <f t="shared" si="8"/>
        <v>0.13555553432900838</v>
      </c>
      <c r="AU14" s="675" t="str">
        <f t="shared" si="1"/>
        <v>CTZ  28-Dec-18  0</v>
      </c>
      <c r="AV14" s="679">
        <f t="shared" si="9"/>
        <v>-1.6256030349556473E-3</v>
      </c>
      <c r="AW14" s="663"/>
      <c r="AX14" s="663"/>
      <c r="AY14" s="663"/>
      <c r="AZ14" s="663"/>
      <c r="BA14" s="663"/>
      <c r="BB14" s="665">
        <f>_xll.xlInterpKruger(_xll.ohFilter($G$11:$G$88,$BC$11:$BC$88),_xll.ohFilter($AD$11:$AD$88,$BC$11:$BC$88),$G14)</f>
        <v>2.9999855357914266E-3</v>
      </c>
      <c r="BC14" s="671" t="b">
        <v>0</v>
      </c>
      <c r="BE14" s="682">
        <f>_xll.xlDateShiftMonth(BE13,1)</f>
        <v>43405</v>
      </c>
      <c r="BF14" s="683">
        <v>1.4020799375372402E-3</v>
      </c>
      <c r="BH14" s="915">
        <v>6.3583255827537322E-3</v>
      </c>
      <c r="BI14" s="917">
        <v>1</v>
      </c>
      <c r="BU14" s="133" t="s">
        <v>413</v>
      </c>
      <c r="BV14" s="133" t="s">
        <v>413</v>
      </c>
      <c r="BW14" s="133" t="s">
        <v>413</v>
      </c>
      <c r="BX14" s="133" t="s">
        <v>413</v>
      </c>
      <c r="BY14" s="133" t="s">
        <v>413</v>
      </c>
      <c r="BZ14" s="133" t="s">
        <v>413</v>
      </c>
      <c r="CA14" s="133" t="s">
        <v>413</v>
      </c>
      <c r="CB14" s="133" t="s">
        <v>413</v>
      </c>
      <c r="CC14" s="133" t="s">
        <v>413</v>
      </c>
      <c r="CD14" s="133" t="s">
        <v>413</v>
      </c>
      <c r="CE14" s="133" t="s">
        <v>413</v>
      </c>
      <c r="CF14" s="133" t="s">
        <v>413</v>
      </c>
    </row>
    <row r="15" spans="1:84">
      <c r="A15" s="20" t="s">
        <v>45</v>
      </c>
      <c r="B15" s="20"/>
      <c r="C15" s="21"/>
      <c r="D15" s="696">
        <f>MAX(_xll.xlDateSettle("TARGET",$D$4,2),L15)</f>
        <v>43264</v>
      </c>
      <c r="E15" s="688" t="s">
        <v>377</v>
      </c>
      <c r="F15" s="118" t="s">
        <v>976</v>
      </c>
      <c r="G15" s="651">
        <v>43497</v>
      </c>
      <c r="H15" s="119">
        <v>4.25</v>
      </c>
      <c r="I15" s="116">
        <v>43497</v>
      </c>
      <c r="J15" s="116">
        <v>37653</v>
      </c>
      <c r="K15" s="116">
        <v>37834</v>
      </c>
      <c r="L15" s="116">
        <v>37797</v>
      </c>
      <c r="M15" s="117">
        <v>99.16</v>
      </c>
      <c r="N15" s="117" t="s">
        <v>985</v>
      </c>
      <c r="O15" s="117" t="s">
        <v>977</v>
      </c>
      <c r="P15" s="117" t="s">
        <v>986</v>
      </c>
      <c r="Q15" s="120">
        <v>23653755000</v>
      </c>
      <c r="R15" s="117"/>
      <c r="S15" s="121">
        <f>_xll.RtGet("IDN",$X15,$S$9)</f>
        <v>102.28</v>
      </c>
      <c r="T15" s="121">
        <f>_xll.RtGet("IDN",$X15,$T$9)</f>
        <v>102.4</v>
      </c>
      <c r="U15" s="95">
        <f t="shared" si="10"/>
        <v>102.34</v>
      </c>
      <c r="V15" s="21"/>
      <c r="W15" s="25">
        <f t="shared" si="2"/>
        <v>102.34</v>
      </c>
      <c r="X15" s="23" t="str">
        <f t="shared" si="3"/>
        <v>IT349325=TT</v>
      </c>
      <c r="Y15" s="23"/>
      <c r="Z15" s="23"/>
      <c r="AA15" s="23"/>
      <c r="AB15" s="23"/>
      <c r="AC15" s="23"/>
      <c r="AD15" s="33">
        <f>IF(ISNUMBER($D15),_xll.xlBondYield($F15&amp;T(TYPE($AV$1)),$H15,$G15,$J15,$K15,$L15,$M15,$D15,$W15,$AH15),"")</f>
        <v>5.5530559041679986E-3</v>
      </c>
      <c r="AE15" s="12"/>
      <c r="AF15" s="12"/>
      <c r="AG15" s="12"/>
      <c r="AH15" s="14" t="b">
        <f t="shared" si="4"/>
        <v>0</v>
      </c>
      <c r="AI15" s="14"/>
      <c r="AJ15" s="14"/>
      <c r="AK15" s="238">
        <f>IF(ISNUMBER($D15),_xll.xlBondAswSpread($F15&amp;T(TYPE($AV$1)),$H15,$G15,$J15,$K15,$L15,$M15,$D15,$W15,$AH15,curveName,curveName,,,2),"")</f>
        <v>0.82947977292728714</v>
      </c>
      <c r="AL15" s="205">
        <f>IF($W15&gt;0,_xll.xlBondZSpread(F15&amp;T(TYPE($AV$1)),H15,G15,J15,K15,L15,M15,D15,U15,"annual",5,$AH15,curveName)*100,"")</f>
        <v>82.313144470966222</v>
      </c>
      <c r="AM15" s="258">
        <f>(-IF($AL$9="",VLOOKUP(VLOOKUP(E15,'DB Basis'!$D$2:$H$65205,4,0),Bonds!$AR$1:$AS$6,2,0),$AL$9)*VLOOKUP(E15,'DB Basis'!$D$2:$E$65205,2,0))+IF(V15="",W15,V15)</f>
        <v>73.071460000000002</v>
      </c>
      <c r="AN15" s="266" t="str">
        <f>IF($AN$9+(($AL$9-$AM$9))*('DB Basis'!F174/10-'DB Basis'!E174),," ")</f>
        <v xml:space="preserve"> </v>
      </c>
      <c r="AO15" s="615">
        <f>IF(U15&gt;0,_xll.xlShmImplSwap2(curveName&amp;T(TYPE($AV$1)),curveName,D15,G15,,1,8,2,4),"")</f>
        <v>-2.7230813660997183E-3</v>
      </c>
      <c r="AP15" s="616">
        <f t="shared" si="5"/>
        <v>8.2761372702677173E-3</v>
      </c>
      <c r="AQ15" s="374">
        <f t="shared" si="6"/>
        <v>435.77594063321715</v>
      </c>
      <c r="AR15" s="374">
        <f t="shared" si="7"/>
        <v>437.76691437266459</v>
      </c>
      <c r="AS15" s="376"/>
      <c r="AT15" s="234">
        <f t="shared" si="8"/>
        <v>0.54769866452067928</v>
      </c>
      <c r="AU15" s="675" t="str">
        <f t="shared" si="1"/>
        <v>BTP  01-Feb-19  4.25</v>
      </c>
      <c r="AV15" s="679">
        <f t="shared" si="9"/>
        <v>1.1483866904878712E-3</v>
      </c>
      <c r="AW15" s="663"/>
      <c r="AX15" s="663"/>
      <c r="AY15" s="663"/>
      <c r="AZ15" s="663"/>
      <c r="BA15" s="663"/>
      <c r="BB15" s="665">
        <f>_xll.xlInterpKruger(_xll.ohFilter($G$11:$G$88,$BC$11:$BC$88),_xll.ohFilter($AD$11:$AD$88,$BC$11:$BC$88),$G15)</f>
        <v>4.4046692136801274E-3</v>
      </c>
      <c r="BC15" s="671" t="b">
        <v>0</v>
      </c>
      <c r="BE15" s="682">
        <f>_xll.xlDateShiftMonth(BE14,1)</f>
        <v>43435</v>
      </c>
      <c r="BF15" s="683">
        <v>2.1384224784137332E-3</v>
      </c>
      <c r="BH15" s="915">
        <v>6.7100937510780057E-3</v>
      </c>
      <c r="BI15" s="917">
        <v>10</v>
      </c>
      <c r="BU15" s="133" t="s">
        <v>413</v>
      </c>
      <c r="BV15" s="133" t="s">
        <v>413</v>
      </c>
      <c r="BW15" s="133" t="s">
        <v>413</v>
      </c>
      <c r="BX15" s="133" t="s">
        <v>413</v>
      </c>
      <c r="BY15" s="133" t="s">
        <v>413</v>
      </c>
      <c r="BZ15" s="133" t="s">
        <v>413</v>
      </c>
      <c r="CA15" s="133" t="s">
        <v>413</v>
      </c>
      <c r="CB15" s="133" t="s">
        <v>413</v>
      </c>
      <c r="CC15" s="133" t="s">
        <v>413</v>
      </c>
      <c r="CD15" s="133" t="s">
        <v>413</v>
      </c>
      <c r="CE15" s="133" t="s">
        <v>413</v>
      </c>
      <c r="CF15" s="133" t="s">
        <v>413</v>
      </c>
    </row>
    <row r="16" spans="1:84">
      <c r="A16" s="28" t="s">
        <v>48</v>
      </c>
      <c r="B16" s="28"/>
      <c r="C16" s="29"/>
      <c r="D16" s="696">
        <f>MAX(_xll.xlDateSettle("TARGET",$D$4,2),L16)</f>
        <v>43264</v>
      </c>
      <c r="E16" s="686" t="s">
        <v>512</v>
      </c>
      <c r="F16" s="22" t="s">
        <v>976</v>
      </c>
      <c r="G16" s="649">
        <v>43525</v>
      </c>
      <c r="H16" s="36">
        <v>4.5</v>
      </c>
      <c r="I16" s="20">
        <v>43525</v>
      </c>
      <c r="J16" s="20">
        <v>39692</v>
      </c>
      <c r="K16" s="20">
        <v>39873</v>
      </c>
      <c r="L16" s="20">
        <v>39755</v>
      </c>
      <c r="M16" s="21">
        <v>94.34</v>
      </c>
      <c r="N16" s="21" t="s">
        <v>987</v>
      </c>
      <c r="O16" s="21" t="s">
        <v>977</v>
      </c>
      <c r="P16" s="21" t="s">
        <v>988</v>
      </c>
      <c r="Q16" s="24">
        <v>23861490000</v>
      </c>
      <c r="R16" s="21"/>
      <c r="S16" s="42">
        <f>_xll.RtGet("IDN",$X16,$S$9)</f>
        <v>102.7</v>
      </c>
      <c r="T16" s="42">
        <f>_xll.RtGet("IDN",$X16,$T$9)</f>
        <v>102.849</v>
      </c>
      <c r="U16" s="95">
        <f t="shared" si="10"/>
        <v>102.7745</v>
      </c>
      <c r="V16" s="21"/>
      <c r="W16" s="25">
        <f t="shared" si="2"/>
        <v>102.7745</v>
      </c>
      <c r="X16" s="23" t="str">
        <f t="shared" si="3"/>
        <v>IT442395=TT</v>
      </c>
      <c r="Y16" s="23"/>
      <c r="Z16" s="23"/>
      <c r="AA16" s="23"/>
      <c r="AB16" s="23"/>
      <c r="AC16" s="23"/>
      <c r="AD16" s="33">
        <f>IF(ISNUMBER($D16),_xll.xlBondYield($F16&amp;T(TYPE($AV$1)),$H16,$G16,$J16,$K16,$L16,$M16,$D16,$W16,$AH16),"")</f>
        <v>6.1764577658610861E-3</v>
      </c>
      <c r="AE16" s="12"/>
      <c r="AF16" s="12"/>
      <c r="AG16" s="12"/>
      <c r="AH16" s="14" t="b">
        <f t="shared" si="4"/>
        <v>0</v>
      </c>
      <c r="AI16" s="14"/>
      <c r="AJ16" s="14"/>
      <c r="AK16" s="238">
        <f>IF(ISNUMBER($D16),_xll.xlBondAswSpread($F16&amp;T(TYPE($AV$1)),$H16,$G16,$J16,$K16,$L16,$M16,$D16,$W16,$AH16,curveName,curveName,,,2),"")</f>
        <v>0.89973940823701382</v>
      </c>
      <c r="AL16" s="205">
        <f>IF($W16&gt;0,_xll.xlBondZSpread(F16&amp;T(TYPE($AV$1)),H16,G16,J16,K16,L16,M16,D16,U16,"annual",5,$AH16,curveName)*100,"")</f>
        <v>89.023469279856158</v>
      </c>
      <c r="AM16" s="258">
        <f>(-IF($AL$9="",VLOOKUP(VLOOKUP(E16,'DB Basis'!$D$2:$H$65205,4,0),Bonds!$AR$1:$AS$6,2,0),$AL$9)*VLOOKUP(E16,'DB Basis'!$D$2:$E$65205,2,0))+IF(V16="",W16,V16)</f>
        <v>69.99812</v>
      </c>
      <c r="AN16" s="266" t="str">
        <f>IF($AN$9+(($AL$9-$AM$9))*('DB Basis'!F175/10-'DB Basis'!E175),," ")</f>
        <v xml:space="preserve"> </v>
      </c>
      <c r="AO16" s="615">
        <f>IF(U16&gt;0,_xll.xlShmImplSwap2(curveName&amp;T(TYPE($AV$1)),curveName,D16,G16,,1,8,2,4),"")</f>
        <v>-2.7002002785181068E-3</v>
      </c>
      <c r="AP16" s="616">
        <f t="shared" si="5"/>
        <v>8.8766580443791938E-3</v>
      </c>
      <c r="AQ16" s="374">
        <f t="shared" si="6"/>
        <v>81.264885542134621</v>
      </c>
      <c r="AR16" s="374">
        <f t="shared" si="7"/>
        <v>78.282172339531769</v>
      </c>
      <c r="AS16" s="376"/>
      <c r="AT16" s="234">
        <f t="shared" si="8"/>
        <v>0.60918487553698386</v>
      </c>
      <c r="AU16" s="675" t="str">
        <f t="shared" si="1"/>
        <v>BTP  01-Mar-19  4.5</v>
      </c>
      <c r="AV16" s="679">
        <f t="shared" si="9"/>
        <v>6.0125287663859595E-4</v>
      </c>
      <c r="AW16" s="663"/>
      <c r="AX16" s="663"/>
      <c r="AY16" s="663"/>
      <c r="AZ16" s="663"/>
      <c r="BA16" s="663"/>
      <c r="BB16" s="665">
        <f>_xll.xlInterpKruger(_xll.ohFilter($G$11:$G$88,$BC$11:$BC$88),_xll.ohFilter($AD$11:$AD$88,$BC$11:$BC$88),$G16)</f>
        <v>5.5752048892224902E-3</v>
      </c>
      <c r="BC16" s="671" t="b">
        <v>0</v>
      </c>
      <c r="BE16" s="682">
        <f>_xll.xlDateShiftMonth(BE15,1)</f>
        <v>43466</v>
      </c>
      <c r="BF16" s="683">
        <v>3.1486052560543505E-3</v>
      </c>
      <c r="BH16" s="915">
        <v>6.9895838830396073E-3</v>
      </c>
      <c r="BI16" s="917">
        <v>10</v>
      </c>
      <c r="BU16" s="133" t="s">
        <v>413</v>
      </c>
      <c r="BV16" s="133" t="s">
        <v>413</v>
      </c>
      <c r="BW16" s="133" t="s">
        <v>413</v>
      </c>
      <c r="BX16" s="133" t="s">
        <v>413</v>
      </c>
      <c r="BY16" s="133" t="s">
        <v>413</v>
      </c>
      <c r="BZ16" s="133" t="s">
        <v>413</v>
      </c>
      <c r="CA16" s="133" t="s">
        <v>413</v>
      </c>
      <c r="CB16" s="133" t="s">
        <v>413</v>
      </c>
      <c r="CC16" s="133" t="s">
        <v>413</v>
      </c>
      <c r="CD16" s="133" t="s">
        <v>413</v>
      </c>
      <c r="CE16" s="133" t="s">
        <v>413</v>
      </c>
      <c r="CF16" s="133" t="s">
        <v>413</v>
      </c>
    </row>
    <row r="17" spans="1:84">
      <c r="A17" s="20" t="s">
        <v>47</v>
      </c>
      <c r="B17" s="20"/>
      <c r="C17" s="83"/>
      <c r="D17" s="696">
        <f>MAX(_xll.xlDateSettle("TARGET",$D$4,2),L17)</f>
        <v>43264</v>
      </c>
      <c r="E17" s="686" t="s">
        <v>675</v>
      </c>
      <c r="F17" s="22" t="s">
        <v>976</v>
      </c>
      <c r="G17" s="649">
        <v>43570</v>
      </c>
      <c r="H17" s="36">
        <v>0.1</v>
      </c>
      <c r="I17" s="20">
        <v>43570</v>
      </c>
      <c r="J17" s="20">
        <v>42475</v>
      </c>
      <c r="K17" s="20">
        <v>42658</v>
      </c>
      <c r="L17" s="20">
        <v>42475</v>
      </c>
      <c r="M17" s="21">
        <v>100.15</v>
      </c>
      <c r="N17" s="21" t="s">
        <v>989</v>
      </c>
      <c r="O17" s="21" t="s">
        <v>977</v>
      </c>
      <c r="P17" s="21" t="s">
        <v>991</v>
      </c>
      <c r="Q17" s="24">
        <v>10711417000</v>
      </c>
      <c r="R17" s="21"/>
      <c r="S17" s="42">
        <f>_xll.RtGet("IDN",$X17,$S$9)</f>
        <v>99.45</v>
      </c>
      <c r="T17" s="42">
        <f>_xll.RtGet("IDN",$X17,$T$9)</f>
        <v>99.534000000000006</v>
      </c>
      <c r="U17" s="95">
        <f t="shared" si="10"/>
        <v>99.492000000000004</v>
      </c>
      <c r="V17" s="21"/>
      <c r="W17" s="25">
        <f t="shared" si="2"/>
        <v>99.492000000000004</v>
      </c>
      <c r="X17" s="23" t="str">
        <f t="shared" si="3"/>
        <v>IT517727=TT</v>
      </c>
      <c r="Y17" s="23"/>
      <c r="Z17" s="23"/>
      <c r="AA17" s="23"/>
      <c r="AB17" s="23"/>
      <c r="AC17" s="23"/>
      <c r="AD17" s="33">
        <f>IF(ISNUMBER($D17),_xll.xlBondYield($F17&amp;T(TYPE($AV$1)),$H17,$G17,$J17,$K17,$L17,$M17,$D17,$W17,$AH17),"")</f>
        <v>7.0973402696984916E-3</v>
      </c>
      <c r="AE17" s="12"/>
      <c r="AF17" s="12"/>
      <c r="AG17" s="12"/>
      <c r="AH17" s="14" t="b">
        <f t="shared" si="4"/>
        <v>0</v>
      </c>
      <c r="AI17" s="14"/>
      <c r="AJ17" s="14"/>
      <c r="AK17" s="238">
        <f>IF(ISNUMBER($D17),_xll.xlBondAswSpread($F17&amp;T(TYPE($AV$1)),$H17,$G17,$J17,$K17,$L17,$M17,$D17,$W17,$AH17,curveName,curveName,,,2),"")</f>
        <v>0.96232738819979957</v>
      </c>
      <c r="AL17" s="205">
        <f>IF($W17&gt;0,_xll.xlBondZSpread(F17&amp;T(TYPE($AV$1)),H17,G17,J17,K17,L17,M17,D17,U17,"annual",5,$AH17,curveName)*100,"")</f>
        <v>97.865245115904457</v>
      </c>
      <c r="AM17" s="258">
        <f>(-IF($AL$9="",VLOOKUP(VLOOKUP(E17,'DB Basis'!$D$2:$H$65205,4,0),Bonds!$AR$1:$AS$6,2,0),$AL$9)*VLOOKUP(E17,'DB Basis'!$D$2:$E$65205,2,0))+IF(V17="",W17,V17)</f>
        <v>62.659680000000002</v>
      </c>
      <c r="AN17" s="266" t="str">
        <f>IF($AN$9+(($AL$9-$AM$9))*('DB Basis'!F176/10-'DB Basis'!E176),," ")</f>
        <v xml:space="preserve"> </v>
      </c>
      <c r="AO17" s="615">
        <f>IF(U17&gt;0,_xll.xlShmImplSwap2(curveName&amp;T(TYPE($AV$1)),curveName,D17,G17,,1,8,2,4),"")</f>
        <v>-2.6842221535500104E-3</v>
      </c>
      <c r="AP17" s="616">
        <f t="shared" si="5"/>
        <v>9.7815624232485028E-3</v>
      </c>
      <c r="AQ17" s="374">
        <f t="shared" si="6"/>
        <v>74.693803089033992</v>
      </c>
      <c r="AR17" s="374">
        <f t="shared" si="7"/>
        <v>73.397799619399507</v>
      </c>
      <c r="AS17" s="376"/>
      <c r="AT17" s="234">
        <f t="shared" si="8"/>
        <v>0.7000116430387554</v>
      </c>
      <c r="AU17" s="676" t="str">
        <f t="shared" si="1"/>
        <v>BTP  15-Apr-19  0.1</v>
      </c>
      <c r="AV17" s="679">
        <f t="shared" si="9"/>
        <v>-2.7881155056617285E-5</v>
      </c>
      <c r="AW17" s="663"/>
      <c r="AX17" s="663"/>
      <c r="AY17" s="663"/>
      <c r="AZ17" s="663"/>
      <c r="BA17" s="663"/>
      <c r="BB17" s="665">
        <f>_xll.xlInterpKruger(_xll.ohFilter($G$11:$G$88,$BC$11:$BC$88),_xll.ohFilter($AD$11:$AD$88,$BC$11:$BC$88),$G17)</f>
        <v>7.1252214247551088E-3</v>
      </c>
      <c r="BC17" s="671" t="b">
        <v>0</v>
      </c>
      <c r="BE17" s="682">
        <f>_xll.xlDateShiftMonth(BE16,1)</f>
        <v>43497</v>
      </c>
      <c r="BF17" s="683">
        <v>4.4046692136801274E-3</v>
      </c>
      <c r="BH17" s="915">
        <v>7.4351931057865528E-3</v>
      </c>
      <c r="BI17" s="917">
        <v>1</v>
      </c>
      <c r="BU17" s="133" t="s">
        <v>413</v>
      </c>
      <c r="BV17" s="133" t="s">
        <v>413</v>
      </c>
      <c r="BW17" s="133" t="s">
        <v>413</v>
      </c>
      <c r="BX17" s="133" t="s">
        <v>413</v>
      </c>
      <c r="BY17" s="133" t="s">
        <v>413</v>
      </c>
      <c r="BZ17" s="133" t="s">
        <v>413</v>
      </c>
      <c r="CA17" s="133" t="s">
        <v>413</v>
      </c>
      <c r="CB17" s="133" t="s">
        <v>413</v>
      </c>
      <c r="CC17" s="133" t="s">
        <v>413</v>
      </c>
      <c r="CD17" s="133" t="s">
        <v>413</v>
      </c>
      <c r="CE17" s="133" t="s">
        <v>413</v>
      </c>
      <c r="CF17" s="133" t="s">
        <v>413</v>
      </c>
    </row>
    <row r="18" spans="1:84">
      <c r="A18" s="28" t="s">
        <v>46</v>
      </c>
      <c r="B18" s="28"/>
      <c r="C18" s="29"/>
      <c r="D18" s="696">
        <f>MAX(_xll.xlDateSettle("TARGET",$D$4,2),L18)</f>
        <v>43264</v>
      </c>
      <c r="E18" s="687" t="s">
        <v>513</v>
      </c>
      <c r="F18" s="102" t="s">
        <v>976</v>
      </c>
      <c r="G18" s="650">
        <v>43586</v>
      </c>
      <c r="H18" s="103">
        <v>2.5</v>
      </c>
      <c r="I18" s="101">
        <v>43586</v>
      </c>
      <c r="J18" s="101">
        <v>41673</v>
      </c>
      <c r="K18" s="101">
        <v>41760</v>
      </c>
      <c r="L18" s="101">
        <v>41673</v>
      </c>
      <c r="M18" s="83">
        <v>100.4</v>
      </c>
      <c r="N18" s="83" t="s">
        <v>992</v>
      </c>
      <c r="O18" s="83" t="s">
        <v>977</v>
      </c>
      <c r="P18" s="83" t="s">
        <v>993</v>
      </c>
      <c r="Q18" s="104">
        <v>17220568000</v>
      </c>
      <c r="R18" s="83"/>
      <c r="S18" s="105">
        <f>_xll.RtGet("IDN",$X18,$S$9)</f>
        <v>101.477</v>
      </c>
      <c r="T18" s="105">
        <f>_xll.RtGet("IDN",$X18,$T$9)</f>
        <v>101.60000000000001</v>
      </c>
      <c r="U18" s="95">
        <f t="shared" si="10"/>
        <v>101.5385</v>
      </c>
      <c r="V18" s="21"/>
      <c r="W18" s="25">
        <f t="shared" si="2"/>
        <v>101.5385</v>
      </c>
      <c r="X18" s="23" t="str">
        <f t="shared" si="3"/>
        <v>IT499230=TT</v>
      </c>
      <c r="Y18" s="23"/>
      <c r="Z18" s="23"/>
      <c r="AA18" s="23"/>
      <c r="AB18" s="23"/>
      <c r="AC18" s="23"/>
      <c r="AD18" s="33">
        <f>IF(ISNUMBER($D18),_xll.xlBondYield($F18&amp;T(TYPE($AV$1)),$H18,$G18,$J18,$K18,$L18,$M18,$D18,$W18,$AH18),"")</f>
        <v>7.4755113714767597E-3</v>
      </c>
      <c r="AE18" s="12"/>
      <c r="AF18" s="12"/>
      <c r="AG18" s="12"/>
      <c r="AH18" s="14" t="b">
        <f t="shared" si="4"/>
        <v>0</v>
      </c>
      <c r="AI18" s="14"/>
      <c r="AJ18" s="14"/>
      <c r="AK18" s="238">
        <f>IF(ISNUMBER($D18),_xll.xlBondAswSpread($F18&amp;T(TYPE($AV$1)),$H18,$G18,$J18,$K18,$L18,$M18,$D18,$W18,$AH18,curveName,curveName,,,2),"")</f>
        <v>1.0156934234739452</v>
      </c>
      <c r="AL18" s="205">
        <f>IF($W18&gt;0,_xll.xlBondZSpread(F18&amp;T(TYPE($AV$1)),H18,G18,J18,K18,L18,M18,D18,U18,"annual",5,$AH18,curveName)*100,"")</f>
        <v>101.59576195831217</v>
      </c>
      <c r="AM18" s="258">
        <f>(-IF($AL$9="",VLOOKUP(VLOOKUP(E18,'DB Basis'!$D$2:$H$65205,4,0),Bonds!$AR$1:$AS$6,2,0),$AL$9)*VLOOKUP(E18,'DB Basis'!$D$2:$E$65205,2,0))+IF(V18="",W18,V18)</f>
        <v>62.075299999999999</v>
      </c>
      <c r="AN18" s="266" t="str">
        <f>IF($AN$9+(($AL$9-$AM$9))*('DB Basis'!F177/10-'DB Basis'!E177),," ")</f>
        <v xml:space="preserve"> </v>
      </c>
      <c r="AO18" s="615">
        <f>IF(U18&gt;0,_xll.xlShmImplSwap2(curveName&amp;T(TYPE($AV$1)),curveName,D18,G18,,1,8,2,4),"")</f>
        <v>-2.6714678253313066E-3</v>
      </c>
      <c r="AP18" s="616">
        <f t="shared" si="5"/>
        <v>1.0146979196808067E-2</v>
      </c>
      <c r="AQ18" s="374">
        <f t="shared" si="6"/>
        <v>86.270282593167423</v>
      </c>
      <c r="AR18" s="374">
        <f t="shared" si="7"/>
        <v>83.360701468275522</v>
      </c>
      <c r="AS18" s="376"/>
      <c r="AT18" s="234">
        <f t="shared" si="8"/>
        <v>0.73731071061140641</v>
      </c>
      <c r="AU18" s="675" t="str">
        <f t="shared" si="1"/>
        <v>BTP  01-May-19  2.5</v>
      </c>
      <c r="AV18" s="679">
        <f t="shared" si="9"/>
        <v>0</v>
      </c>
      <c r="AW18" s="663"/>
      <c r="AX18" s="663"/>
      <c r="AY18" s="663"/>
      <c r="AZ18" s="663"/>
      <c r="BA18" s="663"/>
      <c r="BB18" s="665">
        <f>_xll.xlInterpKruger(_xll.ohFilter($G$11:$G$88,$BC$11:$BC$88),_xll.ohFilter($AD$11:$AD$88,$BC$11:$BC$88),$G18)</f>
        <v>7.4755113714767597E-3</v>
      </c>
      <c r="BC18" s="671" t="b">
        <v>1</v>
      </c>
      <c r="BE18" s="682">
        <f>_xll.xlDateShiftMonth(BE17,1)</f>
        <v>43525</v>
      </c>
      <c r="BF18" s="683">
        <v>5.5752048892224902E-3</v>
      </c>
      <c r="BH18" s="915">
        <v>7.5925738915469942E-3</v>
      </c>
      <c r="BI18" s="917">
        <v>1</v>
      </c>
      <c r="BU18" s="133" t="s">
        <v>413</v>
      </c>
      <c r="BV18" s="133" t="s">
        <v>413</v>
      </c>
      <c r="BW18" s="133" t="s">
        <v>413</v>
      </c>
      <c r="BX18" s="133" t="s">
        <v>413</v>
      </c>
      <c r="BY18" s="133" t="s">
        <v>413</v>
      </c>
      <c r="BZ18" s="133" t="s">
        <v>413</v>
      </c>
      <c r="CA18" s="133" t="s">
        <v>413</v>
      </c>
      <c r="CB18" s="133" t="s">
        <v>413</v>
      </c>
      <c r="CC18" s="133" t="s">
        <v>413</v>
      </c>
      <c r="CD18" s="133" t="s">
        <v>413</v>
      </c>
      <c r="CE18" s="133" t="s">
        <v>413</v>
      </c>
      <c r="CF18" s="133" t="s">
        <v>413</v>
      </c>
    </row>
    <row r="19" spans="1:84">
      <c r="A19" s="20" t="s">
        <v>36</v>
      </c>
      <c r="B19" s="20"/>
      <c r="C19" s="21"/>
      <c r="D19" s="696">
        <f>MAX(_xll.xlDateSettle("TARGET",$D$4,2),L19)</f>
        <v>43264</v>
      </c>
      <c r="E19" s="686" t="s">
        <v>1414</v>
      </c>
      <c r="F19" s="22" t="s">
        <v>978</v>
      </c>
      <c r="G19" s="649">
        <v>43615</v>
      </c>
      <c r="H19" s="36">
        <v>0</v>
      </c>
      <c r="I19" s="20">
        <v>43615</v>
      </c>
      <c r="J19" s="20">
        <v>42885</v>
      </c>
      <c r="K19" s="20">
        <v>43615</v>
      </c>
      <c r="L19" s="20">
        <v>42885</v>
      </c>
      <c r="M19" s="21">
        <v>100.157</v>
      </c>
      <c r="N19" s="21" t="s">
        <v>994</v>
      </c>
      <c r="O19" s="21" t="s">
        <v>977</v>
      </c>
      <c r="P19" s="21" t="s">
        <v>995</v>
      </c>
      <c r="Q19" s="24">
        <v>10522382000</v>
      </c>
      <c r="R19" s="21"/>
      <c r="S19" s="42">
        <f>_xll.RtGet("IDN",$X19,$S$9)</f>
        <v>99.222999999999999</v>
      </c>
      <c r="T19" s="42">
        <f>_xll.RtGet("IDN",$X19,$T$9)</f>
        <v>99.3</v>
      </c>
      <c r="U19" s="95">
        <f t="shared" si="10"/>
        <v>99.261499999999998</v>
      </c>
      <c r="V19" s="21"/>
      <c r="W19" s="25">
        <f t="shared" si="2"/>
        <v>99.261499999999998</v>
      </c>
      <c r="X19" s="23" t="str">
        <f t="shared" si="3"/>
        <v>IT525647=TT</v>
      </c>
      <c r="Y19" s="23"/>
      <c r="Z19" s="23"/>
      <c r="AA19" s="23"/>
      <c r="AB19" s="23"/>
      <c r="AC19" s="23"/>
      <c r="AD19" s="33">
        <f>IF(ISNUMBER($D19),_xll.xlBondYield($F19&amp;T(TYPE($AV$1)),$H19,$G19,$J19,$K19,$L19,$M19,$D19,$W19,$AH19),"")</f>
        <v>7.7366938889280928E-3</v>
      </c>
      <c r="AE19" s="12"/>
      <c r="AF19" s="12"/>
      <c r="AG19" s="12"/>
      <c r="AH19" s="14" t="b">
        <f t="shared" si="4"/>
        <v>1</v>
      </c>
      <c r="AI19" s="14"/>
      <c r="AJ19" s="14"/>
      <c r="AK19" s="238">
        <f>IF(ISNUMBER($D19),_xll.xlBondAswSpread($F19&amp;T(TYPE($AV$1)),$H19,$G19,$J19,$K19,$L19,$M19,$D19,$W19,$AH19,curveName,curveName,,,2),"")</f>
        <v>1.0181353242168072</v>
      </c>
      <c r="AL19" s="205">
        <f>IF($W19&gt;0,_xll.xlBondZSpread(F19&amp;T(TYPE($AV$1)),H19,G19,J19,K19,L19,M19,D19,U19,"annual",5,$AH19,curveName)*100,"")</f>
        <v>103.94717602887415</v>
      </c>
      <c r="AM19" s="258" t="e">
        <f>(-IF($AL$9="",VLOOKUP(VLOOKUP(E19,'DB Basis'!$D$2:$H$65205,4,0),Bonds!$AR$1:$AS$6,2,0),$AL$9)*VLOOKUP(E19,'DB Basis'!$D$2:$E$65205,2,0))+IF(V19="",W19,V19)</f>
        <v>#N/A</v>
      </c>
      <c r="AN19" s="266" t="str">
        <f>IF($AN$9+(($AL$9-$AM$9))*('DB Basis'!F178/10-'DB Basis'!E178),," ")</f>
        <v xml:space="preserve"> </v>
      </c>
      <c r="AO19" s="615">
        <f>IF(U19&gt;0,_xll.xlShmImplSwap2(curveName&amp;T(TYPE($AV$1)),curveName,D19,G19,,1,8,2,4),"")</f>
        <v>-2.6508253514175555E-3</v>
      </c>
      <c r="AP19" s="616">
        <f t="shared" si="5"/>
        <v>1.0387519240345647E-2</v>
      </c>
      <c r="AQ19" s="374">
        <f t="shared" si="6"/>
        <v>32.872972024047094</v>
      </c>
      <c r="AR19" s="374">
        <f t="shared" si="7"/>
        <v>30.274867548695504</v>
      </c>
      <c r="AS19" s="376"/>
      <c r="AT19" s="234">
        <f t="shared" si="8"/>
        <v>0.7630711780860584</v>
      </c>
      <c r="AU19" s="675" t="str">
        <f t="shared" si="1"/>
        <v>CTZ  30-May-19  0</v>
      </c>
      <c r="AV19" s="679">
        <f t="shared" si="9"/>
        <v>-2.1760441341159027E-4</v>
      </c>
      <c r="AW19" s="663"/>
      <c r="AX19" s="663"/>
      <c r="AY19" s="663"/>
      <c r="AZ19" s="663"/>
      <c r="BA19" s="663"/>
      <c r="BB19" s="665">
        <f>_xll.xlInterpKruger(_xll.ohFilter($G$11:$G$88,$BC$11:$BC$88),_xll.ohFilter($AD$11:$AD$88,$BC$11:$BC$88),$G19)</f>
        <v>7.9542983023396831E-3</v>
      </c>
      <c r="BC19" s="671" t="b">
        <v>0</v>
      </c>
      <c r="BE19" s="682">
        <f>_xll.xlDateShiftMonth(BE18,1)</f>
        <v>43556</v>
      </c>
      <c r="BF19" s="683">
        <v>6.7169439070595208E-3</v>
      </c>
      <c r="BH19" s="915">
        <v>7.8764159514870258E-3</v>
      </c>
      <c r="BI19" s="917">
        <v>1</v>
      </c>
      <c r="BU19" s="133" t="s">
        <v>413</v>
      </c>
      <c r="BV19" s="133" t="s">
        <v>413</v>
      </c>
      <c r="BW19" s="133" t="s">
        <v>413</v>
      </c>
      <c r="BX19" s="133" t="s">
        <v>413</v>
      </c>
      <c r="BY19" s="133" t="s">
        <v>413</v>
      </c>
      <c r="BZ19" s="133" t="s">
        <v>413</v>
      </c>
      <c r="CA19" s="133" t="s">
        <v>413</v>
      </c>
      <c r="CB19" s="133" t="s">
        <v>413</v>
      </c>
      <c r="CC19" s="133" t="s">
        <v>413</v>
      </c>
      <c r="CD19" s="133" t="s">
        <v>413</v>
      </c>
      <c r="CE19" s="133" t="s">
        <v>413</v>
      </c>
      <c r="CF19" s="133" t="s">
        <v>413</v>
      </c>
    </row>
    <row r="20" spans="1:84">
      <c r="A20" s="51" t="s">
        <v>37</v>
      </c>
      <c r="B20" s="51"/>
      <c r="C20" s="29"/>
      <c r="D20" s="696">
        <f>MAX(_xll.xlDateSettle("TARGET",$D$4,2),L20)</f>
        <v>43264</v>
      </c>
      <c r="E20" s="686" t="s">
        <v>399</v>
      </c>
      <c r="F20" s="22" t="s">
        <v>976</v>
      </c>
      <c r="G20" s="649">
        <v>43678</v>
      </c>
      <c r="H20" s="36">
        <v>1.5</v>
      </c>
      <c r="I20" s="20">
        <v>43678</v>
      </c>
      <c r="J20" s="20">
        <v>41821</v>
      </c>
      <c r="K20" s="20">
        <v>41852</v>
      </c>
      <c r="L20" s="20">
        <v>41821</v>
      </c>
      <c r="M20" s="21">
        <v>100.74</v>
      </c>
      <c r="N20" s="21" t="s">
        <v>996</v>
      </c>
      <c r="O20" s="21" t="s">
        <v>977</v>
      </c>
      <c r="P20" s="21" t="s">
        <v>997</v>
      </c>
      <c r="Q20" s="24">
        <v>14616619000</v>
      </c>
      <c r="R20" s="21"/>
      <c r="S20" s="42">
        <f>_xll.RtGet("IDN",$X20,$S$9)</f>
        <v>100.622</v>
      </c>
      <c r="T20" s="42">
        <f>_xll.RtGet("IDN",$X20,$T$9)</f>
        <v>100.86500000000001</v>
      </c>
      <c r="U20" s="95">
        <f t="shared" si="10"/>
        <v>100.74350000000001</v>
      </c>
      <c r="V20" s="21"/>
      <c r="W20" s="25">
        <f t="shared" si="2"/>
        <v>100.74350000000001</v>
      </c>
      <c r="X20" s="23" t="str">
        <f t="shared" si="3"/>
        <v>IT503050=TT</v>
      </c>
      <c r="Y20" s="23"/>
      <c r="Z20" s="23"/>
      <c r="AA20" s="23"/>
      <c r="AB20" s="23"/>
      <c r="AC20" s="23"/>
      <c r="AD20" s="33">
        <f>IF(ISNUMBER($D20),_xll.xlBondYield($F20&amp;T(TYPE($AV$1)),$H20,$G20,$J20,$K20,$L20,$M20,$D20,$W20,$AH20),"")</f>
        <v>8.4212858376767202E-3</v>
      </c>
      <c r="AE20" s="12"/>
      <c r="AF20" s="12"/>
      <c r="AG20" s="12"/>
      <c r="AH20" s="14" t="b">
        <f t="shared" si="4"/>
        <v>0</v>
      </c>
      <c r="AI20" s="14"/>
      <c r="AJ20" s="14"/>
      <c r="AK20" s="238">
        <f>IF(ISNUMBER($D20),_xll.xlBondAswSpread($F20&amp;T(TYPE($AV$1)),$H20,$G20,$J20,$K20,$L20,$M20,$D20,$W20,$AH20,curveName,curveName,,,2),"")</f>
        <v>1.0897920398573004</v>
      </c>
      <c r="AL20" s="205">
        <f>IF($W20&gt;0,_xll.xlBondZSpread(F20&amp;T(TYPE($AV$1)),H20,G20,J20,K20,L20,M20,D20,U20,"annual",5,$AH20,curveName)*100,"")</f>
        <v>110.03773977283939</v>
      </c>
      <c r="AM20" s="258">
        <f>(-IF($AL$9="",VLOOKUP(VLOOKUP(E20,'DB Basis'!$D$2:$H$65205,4,0),Bonds!$AR$1:$AS$6,2,0),$AL$9)*VLOOKUP(E20,'DB Basis'!$D$2:$E$65205,2,0))+IF(V20="",W20,V20)</f>
        <v>51.195260000000005</v>
      </c>
      <c r="AN20" s="266" t="str">
        <f>IF($AN$9+(($AL$9-$AM$9))*('DB Basis'!F179/10-'DB Basis'!E179),," ")</f>
        <v xml:space="preserve"> </v>
      </c>
      <c r="AO20" s="615">
        <f>IF(U20&gt;0,_xll.xlShmImplSwap2(curveName&amp;T(TYPE($AV$1)),curveName,D20,G20,,1,8,2,4),"")</f>
        <v>-2.5753021949788653E-3</v>
      </c>
      <c r="AP20" s="616">
        <f t="shared" si="5"/>
        <v>1.0996588032655585E-2</v>
      </c>
      <c r="AQ20" s="374">
        <f t="shared" si="6"/>
        <v>39.662866871944281</v>
      </c>
      <c r="AR20" s="374">
        <f t="shared" si="7"/>
        <v>35.287318919543978</v>
      </c>
      <c r="AS20" s="376"/>
      <c r="AT20" s="234">
        <f t="shared" si="8"/>
        <v>0.83059257577085455</v>
      </c>
      <c r="AU20" s="675" t="str">
        <f t="shared" si="1"/>
        <v>BTP  01-Aug-19  1.5</v>
      </c>
      <c r="AV20" s="679">
        <f t="shared" si="9"/>
        <v>-3.996796324259224E-4</v>
      </c>
      <c r="AW20" s="663"/>
      <c r="AX20" s="663"/>
      <c r="AY20" s="663"/>
      <c r="AZ20" s="663"/>
      <c r="BA20" s="663"/>
      <c r="BB20" s="665">
        <f>_xll.xlInterpKruger(_xll.ohFilter($G$11:$G$88,$BC$11:$BC$88),_xll.ohFilter($AD$11:$AD$88,$BC$11:$BC$88),$G20)</f>
        <v>8.8209654701026426E-3</v>
      </c>
      <c r="BC20" s="671" t="b">
        <v>0</v>
      </c>
      <c r="BE20" s="682">
        <f>_xll.xlDateShiftMonth(BE19,1)</f>
        <v>43586</v>
      </c>
      <c r="BF20" s="683">
        <v>7.4755113714767597E-3</v>
      </c>
      <c r="BH20" s="915">
        <v>8.4867950970393125E-3</v>
      </c>
      <c r="BI20" s="917">
        <v>10</v>
      </c>
      <c r="BU20" s="133" t="s">
        <v>413</v>
      </c>
      <c r="BV20" s="133" t="s">
        <v>413</v>
      </c>
      <c r="BW20" s="133" t="s">
        <v>413</v>
      </c>
      <c r="BX20" s="133" t="s">
        <v>413</v>
      </c>
      <c r="BY20" s="133" t="s">
        <v>413</v>
      </c>
      <c r="BZ20" s="133" t="s">
        <v>413</v>
      </c>
      <c r="CA20" s="133" t="s">
        <v>413</v>
      </c>
      <c r="CB20" s="133" t="s">
        <v>413</v>
      </c>
      <c r="CC20" s="133" t="s">
        <v>413</v>
      </c>
      <c r="CD20" s="133" t="s">
        <v>413</v>
      </c>
      <c r="CE20" s="133" t="s">
        <v>413</v>
      </c>
      <c r="CF20" s="133" t="s">
        <v>413</v>
      </c>
    </row>
    <row r="21" spans="1:84">
      <c r="A21" s="20" t="s">
        <v>38</v>
      </c>
      <c r="B21" s="20"/>
      <c r="C21" s="21"/>
      <c r="D21" s="696">
        <f>MAX(_xll.xlDateSettle("TARGET",$D$4,2),L21)</f>
        <v>43264</v>
      </c>
      <c r="E21" s="686" t="s">
        <v>151</v>
      </c>
      <c r="F21" s="22" t="s">
        <v>976</v>
      </c>
      <c r="G21" s="649">
        <v>43709</v>
      </c>
      <c r="H21" s="36">
        <v>4.25</v>
      </c>
      <c r="I21" s="20">
        <v>43709</v>
      </c>
      <c r="J21" s="20">
        <v>39873</v>
      </c>
      <c r="K21" s="20">
        <v>40057</v>
      </c>
      <c r="L21" s="20">
        <v>39937</v>
      </c>
      <c r="M21" s="21">
        <v>99.2</v>
      </c>
      <c r="N21" s="21" t="s">
        <v>998</v>
      </c>
      <c r="O21" s="21" t="s">
        <v>977</v>
      </c>
      <c r="P21" s="21" t="s">
        <v>999</v>
      </c>
      <c r="Q21" s="24">
        <v>24176078000</v>
      </c>
      <c r="R21" s="21"/>
      <c r="S21" s="42">
        <f>_xll.RtGet("IDN",$X21,$S$9)</f>
        <v>103.913</v>
      </c>
      <c r="T21" s="42">
        <f>_xll.RtGet("IDN",$X21,$T$9)</f>
        <v>104.30800000000001</v>
      </c>
      <c r="U21" s="95">
        <f t="shared" si="10"/>
        <v>104.1105</v>
      </c>
      <c r="V21" s="21"/>
      <c r="W21" s="25">
        <f t="shared" si="2"/>
        <v>104.1105</v>
      </c>
      <c r="X21" s="23" t="str">
        <f t="shared" si="3"/>
        <v>IT448961=TT</v>
      </c>
      <c r="Y21" s="23"/>
      <c r="Z21" s="23"/>
      <c r="AA21" s="23"/>
      <c r="AB21" s="23"/>
      <c r="AC21" s="23"/>
      <c r="AD21" s="33">
        <f>IF(ISNUMBER($D21),_xll.xlBondYield($F21&amp;T(TYPE($AV$1)),$H21,$G21,$J21,$K21,$L21,$M21,$D21,$W21,$AH21),"")</f>
        <v>8.4781687144304882E-3</v>
      </c>
      <c r="AE21" s="12"/>
      <c r="AF21" s="12"/>
      <c r="AG21" s="12"/>
      <c r="AH21" s="14" t="b">
        <f t="shared" si="4"/>
        <v>0</v>
      </c>
      <c r="AI21" s="14"/>
      <c r="AJ21" s="14"/>
      <c r="AK21" s="238">
        <f>IF(ISNUMBER($D21),_xll.xlBondAswSpread($F21&amp;T(TYPE($AV$1)),$H21,$G21,$J21,$K21,$L21,$M21,$D21,$W21,$AH21,curveName,curveName,,,2),"")</f>
        <v>1.1148457326910413</v>
      </c>
      <c r="AL21" s="205">
        <f>IF($W21&gt;0,_xll.xlBondZSpread(F21&amp;T(TYPE($AV$1)),H21,G21,J21,K21,L21,M21,D21,U21,"annual",5,$AH21,curveName)*100,"")</f>
        <v>109.90601975601626</v>
      </c>
      <c r="AM21" s="258">
        <f>(-IF($AL$9="",VLOOKUP(VLOOKUP(E21,'DB Basis'!$D$2:$H$65205,4,0),Bonds!$AR$1:$AS$6,2,0),$AL$9)*VLOOKUP(E21,'DB Basis'!$D$2:$E$65205,2,0))+IF(V21="",W21,V21)</f>
        <v>49.738979999999998</v>
      </c>
      <c r="AN21" s="266" t="str">
        <f>IF($AN$9+(($AL$9-$AM$9))*('DB Basis'!F180/10-'DB Basis'!E180),," ")</f>
        <v xml:space="preserve"> </v>
      </c>
      <c r="AO21" s="615">
        <f>IF(U21&gt;0,_xll.xlShmImplSwap2(curveName&amp;T(TYPE($AV$1)),curveName,D21,G21,,1,8,2,4),"")</f>
        <v>-2.5266842605204485E-3</v>
      </c>
      <c r="AP21" s="616">
        <f t="shared" si="5"/>
        <v>1.1004852974950937E-2</v>
      </c>
      <c r="AQ21" s="374">
        <f t="shared" si="6"/>
        <v>6.6975000048791316</v>
      </c>
      <c r="AR21" s="374">
        <f t="shared" si="7"/>
        <v>0.97313030251725208</v>
      </c>
      <c r="AS21" s="376"/>
      <c r="AT21" s="234">
        <f t="shared" si="8"/>
        <v>0.83620294169725362</v>
      </c>
      <c r="AU21" s="675" t="str">
        <f t="shared" si="1"/>
        <v>BTP  01-Sep-19  4.25</v>
      </c>
      <c r="AV21" s="679">
        <f t="shared" si="9"/>
        <v>-6.9175334776651852E-4</v>
      </c>
      <c r="AW21" s="663"/>
      <c r="AX21" s="663"/>
      <c r="AY21" s="663"/>
      <c r="AZ21" s="663"/>
      <c r="BA21" s="663"/>
      <c r="BB21" s="665">
        <f>_xll.xlInterpKruger(_xll.ohFilter($G$11:$G$88,$BC$11:$BC$88),_xll.ohFilter($AD$11:$AD$88,$BC$11:$BC$88),$G21)</f>
        <v>9.1699220621970067E-3</v>
      </c>
      <c r="BC21" s="671" t="b">
        <v>0</v>
      </c>
      <c r="BE21" s="682">
        <f>_xll.xlDateShiftMonth(BE20,1)</f>
        <v>43617</v>
      </c>
      <c r="BF21" s="683">
        <v>7.9853601850629636E-3</v>
      </c>
      <c r="BH21" s="915">
        <v>8.7840140154868962E-3</v>
      </c>
      <c r="BI21" s="917">
        <v>10</v>
      </c>
      <c r="BU21" s="133" t="s">
        <v>413</v>
      </c>
      <c r="BV21" s="133" t="s">
        <v>413</v>
      </c>
      <c r="BW21" s="133" t="s">
        <v>413</v>
      </c>
      <c r="BX21" s="133" t="s">
        <v>413</v>
      </c>
      <c r="BY21" s="133" t="s">
        <v>413</v>
      </c>
      <c r="BZ21" s="133" t="s">
        <v>413</v>
      </c>
      <c r="CA21" s="133" t="s">
        <v>413</v>
      </c>
      <c r="CB21" s="133" t="s">
        <v>413</v>
      </c>
      <c r="CC21" s="133" t="s">
        <v>413</v>
      </c>
      <c r="CD21" s="133" t="s">
        <v>413</v>
      </c>
      <c r="CE21" s="133" t="s">
        <v>413</v>
      </c>
      <c r="CF21" s="133" t="s">
        <v>413</v>
      </c>
    </row>
    <row r="22" spans="1:84">
      <c r="A22" s="28" t="s">
        <v>42</v>
      </c>
      <c r="B22" s="28"/>
      <c r="C22" s="29"/>
      <c r="D22" s="696">
        <f>MAX(_xll.xlDateSettle("TARGET",$D$4,2),L22)</f>
        <v>43264</v>
      </c>
      <c r="E22" s="689" t="s">
        <v>706</v>
      </c>
      <c r="F22" s="79" t="s">
        <v>976</v>
      </c>
      <c r="G22" s="652">
        <v>43753</v>
      </c>
      <c r="H22" s="80">
        <v>0.05</v>
      </c>
      <c r="I22" s="78">
        <v>43753</v>
      </c>
      <c r="J22" s="78">
        <v>42658</v>
      </c>
      <c r="K22" s="78">
        <v>42840</v>
      </c>
      <c r="L22" s="78">
        <v>42660</v>
      </c>
      <c r="M22" s="77">
        <v>100.05</v>
      </c>
      <c r="N22" s="77" t="s">
        <v>1000</v>
      </c>
      <c r="O22" s="77" t="s">
        <v>977</v>
      </c>
      <c r="P22" s="77" t="s">
        <v>1001</v>
      </c>
      <c r="Q22" s="81">
        <v>13882596000</v>
      </c>
      <c r="R22" s="77"/>
      <c r="S22" s="82">
        <f>_xll.RtGet("IDN",$X22,$S$9)</f>
        <v>98.662000000000006</v>
      </c>
      <c r="T22" s="82">
        <f>_xll.RtGet("IDN",$X22,$T$9)</f>
        <v>99.003</v>
      </c>
      <c r="U22" s="95">
        <f t="shared" si="10"/>
        <v>98.83250000000001</v>
      </c>
      <c r="V22" s="21"/>
      <c r="W22" s="25">
        <f t="shared" si="2"/>
        <v>98.83250000000001</v>
      </c>
      <c r="X22" s="23" t="str">
        <f t="shared" si="3"/>
        <v>IT521792=TT</v>
      </c>
      <c r="Y22" s="23"/>
      <c r="Z22" s="23"/>
      <c r="AA22" s="23"/>
      <c r="AB22" s="23"/>
      <c r="AC22" s="23"/>
      <c r="AD22" s="33">
        <f>IF(ISNUMBER($D22),_xll.xlBondYield($F22&amp;T(TYPE($AV$1)),$H22,$G22,$J22,$K22,$L22,$M22,$D22,$W22,$AH22),"")</f>
        <v>9.3166358493307257E-3</v>
      </c>
      <c r="AE22" s="12"/>
      <c r="AF22" s="12"/>
      <c r="AG22" s="12"/>
      <c r="AH22" s="14" t="b">
        <f t="shared" si="4"/>
        <v>0</v>
      </c>
      <c r="AI22" s="14"/>
      <c r="AJ22" s="14"/>
      <c r="AK22" s="238">
        <f>IF(ISNUMBER($D22),_xll.xlBondAswSpread($F22&amp;T(TYPE($AV$1)),$H22,$G22,$J22,$K22,$L22,$M22,$D22,$W22,$AH22,curveName,curveName,,,2),"")</f>
        <v>1.1477449707284531</v>
      </c>
      <c r="AL22" s="205">
        <f>IF($W22&gt;0,_xll.xlBondZSpread(F22&amp;T(TYPE($AV$1)),H22,G22,J22,K22,L22,M22,D22,U22,"annual",5,$AH22,curveName)*100,"")</f>
        <v>117.3567200240152</v>
      </c>
      <c r="AM22" s="258">
        <f>(-IF($AL$9="",VLOOKUP(VLOOKUP(E22,'DB Basis'!$D$2:$H$65205,4,0),Bonds!$AR$1:$AS$6,2,0),$AL$9)*VLOOKUP(E22,'DB Basis'!$D$2:$E$65205,2,0))+IF(V22="",W22,V22)</f>
        <v>41.610860000000002</v>
      </c>
      <c r="AN22" s="266" t="str">
        <f>IF($AN$9+(($AL$9-$AM$9))*('DB Basis'!F181/10-'DB Basis'!E181),," ")</f>
        <v xml:space="preserve"> </v>
      </c>
      <c r="AO22" s="615">
        <f>IF(U22&gt;0,_xll.xlShmImplSwap2(curveName&amp;T(TYPE($AV$1)),curveName,D22,G22,,1,8,2,4),"")</f>
        <v>-2.4272908975633057E-3</v>
      </c>
      <c r="AP22" s="616">
        <f t="shared" si="5"/>
        <v>1.1743926746894031E-2</v>
      </c>
      <c r="AQ22" s="374">
        <f t="shared" si="6"/>
        <v>69.554660054224257</v>
      </c>
      <c r="AR22" s="374">
        <f t="shared" si="7"/>
        <v>61.309528808915772</v>
      </c>
      <c r="AS22" s="376"/>
      <c r="AT22" s="234">
        <f t="shared" si="8"/>
        <v>0.91890107007097566</v>
      </c>
      <c r="AU22" s="674" t="str">
        <f t="shared" si="1"/>
        <v>BTP  15-Oct-19  0.05</v>
      </c>
      <c r="AV22" s="679">
        <f t="shared" si="9"/>
        <v>-2.7314995783797244E-4</v>
      </c>
      <c r="AW22" s="663"/>
      <c r="AX22" s="663"/>
      <c r="AY22" s="663"/>
      <c r="AZ22" s="663"/>
      <c r="BA22" s="663"/>
      <c r="BB22" s="665">
        <f>_xll.xlInterpKruger(_xll.ohFilter($G$11:$G$88,$BC$11:$BC$88),_xll.ohFilter($AD$11:$AD$88,$BC$11:$BC$88),$G22)</f>
        <v>9.5897858071686982E-3</v>
      </c>
      <c r="BC22" s="671" t="b">
        <v>0</v>
      </c>
      <c r="BE22" s="682">
        <f>_xll.xlDateShiftMonth(BE21,1)</f>
        <v>43647</v>
      </c>
      <c r="BF22" s="683">
        <v>8.4225586263591713E-3</v>
      </c>
      <c r="BH22" s="915">
        <v>9.2023484868799521E-3</v>
      </c>
      <c r="BI22" s="917">
        <v>1</v>
      </c>
      <c r="BU22" s="133" t="s">
        <v>413</v>
      </c>
      <c r="BV22" s="133" t="s">
        <v>413</v>
      </c>
      <c r="BW22" s="133" t="s">
        <v>413</v>
      </c>
      <c r="BX22" s="133" t="s">
        <v>413</v>
      </c>
      <c r="BY22" s="133" t="s">
        <v>413</v>
      </c>
      <c r="BZ22" s="133" t="s">
        <v>413</v>
      </c>
      <c r="CA22" s="133" t="s">
        <v>413</v>
      </c>
      <c r="CB22" s="133" t="s">
        <v>413</v>
      </c>
      <c r="CC22" s="133" t="s">
        <v>413</v>
      </c>
      <c r="CD22" s="133" t="s">
        <v>413</v>
      </c>
      <c r="CE22" s="133" t="s">
        <v>413</v>
      </c>
      <c r="CF22" s="133" t="s">
        <v>413</v>
      </c>
    </row>
    <row r="23" spans="1:84">
      <c r="A23" s="11" t="s">
        <v>40</v>
      </c>
      <c r="B23" s="11"/>
      <c r="C23" s="77"/>
      <c r="D23" s="696">
        <f>MAX(_xll.xlDateSettle("TARGET",$D$4,2),L23)</f>
        <v>43264</v>
      </c>
      <c r="E23" s="690" t="s">
        <v>1415</v>
      </c>
      <c r="F23" s="107" t="s">
        <v>978</v>
      </c>
      <c r="G23" s="653">
        <v>43768</v>
      </c>
      <c r="H23" s="108">
        <v>0</v>
      </c>
      <c r="I23" s="48">
        <v>43768</v>
      </c>
      <c r="J23" s="48">
        <v>43038</v>
      </c>
      <c r="K23" s="48">
        <v>43768</v>
      </c>
      <c r="L23" s="48">
        <v>43038</v>
      </c>
      <c r="M23" s="106">
        <v>100.334</v>
      </c>
      <c r="N23" s="106" t="s">
        <v>1002</v>
      </c>
      <c r="O23" s="106" t="s">
        <v>977</v>
      </c>
      <c r="P23" s="106" t="s">
        <v>1003</v>
      </c>
      <c r="Q23" s="109">
        <v>12701000000</v>
      </c>
      <c r="R23" s="106"/>
      <c r="S23" s="110">
        <f>_xll.RtGet("IDN",$X23,$S$9)</f>
        <v>98.575000000000003</v>
      </c>
      <c r="T23" s="110">
        <f>_xll.RtGet("IDN",$X23,$T$9)</f>
        <v>98.864000000000004</v>
      </c>
      <c r="U23" s="95">
        <f t="shared" si="10"/>
        <v>98.719500000000011</v>
      </c>
      <c r="V23" s="21"/>
      <c r="W23" s="25">
        <f t="shared" si="2"/>
        <v>98.719500000000011</v>
      </c>
      <c r="X23" s="23" t="str">
        <f t="shared" si="3"/>
        <v>IT528927=TT</v>
      </c>
      <c r="Y23" s="23"/>
      <c r="Z23" s="23"/>
      <c r="AA23" s="23"/>
      <c r="AB23" s="23"/>
      <c r="AC23" s="23"/>
      <c r="AD23" s="33">
        <f>IF(ISNUMBER($D23),_xll.xlBondYield($F23&amp;T(TYPE($AV$1)),$H23,$G23,$J23,$K23,$L23,$M23,$D23,$W23,$AH23),"")</f>
        <v>9.3770389229984354E-3</v>
      </c>
      <c r="AE23" s="12"/>
      <c r="AF23" s="12"/>
      <c r="AG23" s="12"/>
      <c r="AH23" s="14" t="b">
        <f t="shared" si="4"/>
        <v>1</v>
      </c>
      <c r="AI23" s="14"/>
      <c r="AJ23" s="14"/>
      <c r="AK23" s="238">
        <f>IF(ISNUMBER($D23),_xll.xlBondAswSpread($F23&amp;T(TYPE($AV$1)),$H23,$G23,$J23,$K23,$L23,$M23,$D23,$W23,$AH23,curveName,curveName,,,2),"")</f>
        <v>1.1480233831566431</v>
      </c>
      <c r="AL23" s="205">
        <f>IF($W23&gt;0,_xll.xlBondZSpread(F23&amp;T(TYPE($AV$1)),H23,G23,J23,K23,L23,M23,D23,U23,"annual",5,$AH23,curveName)*100,"")</f>
        <v>117.64931704752186</v>
      </c>
      <c r="AM23" s="258" t="e">
        <f>(-IF($AL$9="",VLOOKUP(VLOOKUP(E23,'DB Basis'!$D$2:$H$65205,4,0),Bonds!$AR$1:$AS$6,2,0),$AL$9)*VLOOKUP(E23,'DB Basis'!$D$2:$E$65205,2,0))+IF(V23="",W23,V23)</f>
        <v>#N/A</v>
      </c>
      <c r="AN23" s="266" t="str">
        <f>IF($AN$9+(($AL$9-$AM$9))*('DB Basis'!F182/10-'DB Basis'!E182),," ")</f>
        <v xml:space="preserve"> </v>
      </c>
      <c r="AO23" s="615">
        <f>IF(U23&gt;0,_xll.xlShmImplSwap2(curveName&amp;T(TYPE($AV$1)),curveName,D23,G23,,1,8,2,4),"")</f>
        <v>-2.3886768727232619E-3</v>
      </c>
      <c r="AP23" s="616">
        <f t="shared" si="5"/>
        <v>1.1765715795721696E-2</v>
      </c>
      <c r="AQ23" s="374">
        <f t="shared" si="6"/>
        <v>14.698081259142675</v>
      </c>
      <c r="AR23" s="374">
        <f t="shared" si="7"/>
        <v>5.3020018813985699</v>
      </c>
      <c r="AS23" s="376"/>
      <c r="AT23" s="234">
        <f t="shared" si="8"/>
        <v>0.92485863350121544</v>
      </c>
      <c r="AU23" s="675" t="str">
        <f t="shared" si="1"/>
        <v>CTZ  30-Oct-19  0</v>
      </c>
      <c r="AV23" s="679">
        <f t="shared" si="9"/>
        <v>-3.3781083883485316E-4</v>
      </c>
      <c r="AW23" s="663"/>
      <c r="AX23" s="663"/>
      <c r="AY23" s="663"/>
      <c r="AZ23" s="663"/>
      <c r="BA23" s="663"/>
      <c r="BB23" s="665">
        <f>_xll.xlInterpKruger(_xll.ohFilter($G$11:$G$88,$BC$11:$BC$88),_xll.ohFilter($AD$11:$AD$88,$BC$11:$BC$88),$G23)</f>
        <v>9.7148497618332885E-3</v>
      </c>
      <c r="BC23" s="671" t="b">
        <v>0</v>
      </c>
      <c r="BE23" s="682">
        <f>_xll.xlDateShiftMonth(BE22,1)</f>
        <v>43678</v>
      </c>
      <c r="BF23" s="683">
        <v>8.8209654701026426E-3</v>
      </c>
      <c r="BH23" s="915">
        <v>9.3440200426897491E-3</v>
      </c>
      <c r="BI23" s="917">
        <v>10</v>
      </c>
      <c r="BU23" s="133" t="s">
        <v>413</v>
      </c>
      <c r="BV23" s="133" t="s">
        <v>413</v>
      </c>
      <c r="BW23" s="133" t="s">
        <v>413</v>
      </c>
      <c r="BX23" s="133" t="s">
        <v>413</v>
      </c>
      <c r="BY23" s="133" t="s">
        <v>413</v>
      </c>
      <c r="BZ23" s="133" t="s">
        <v>413</v>
      </c>
      <c r="CA23" s="133" t="s">
        <v>413</v>
      </c>
      <c r="CB23" s="133" t="s">
        <v>413</v>
      </c>
      <c r="CC23" s="133" t="s">
        <v>413</v>
      </c>
      <c r="CD23" s="133" t="s">
        <v>413</v>
      </c>
      <c r="CE23" s="133" t="s">
        <v>413</v>
      </c>
      <c r="CF23" s="133" t="s">
        <v>413</v>
      </c>
    </row>
    <row r="24" spans="1:84">
      <c r="A24" s="28" t="s">
        <v>50</v>
      </c>
      <c r="B24" s="28"/>
      <c r="C24" s="29"/>
      <c r="D24" s="696">
        <f>MAX(_xll.xlDateSettle("TARGET",$D$4,2),L24)</f>
        <v>43264</v>
      </c>
      <c r="E24" s="691" t="s">
        <v>401</v>
      </c>
      <c r="F24" s="98" t="s">
        <v>976</v>
      </c>
      <c r="G24" s="654">
        <v>43800</v>
      </c>
      <c r="H24" s="99">
        <v>1.05</v>
      </c>
      <c r="I24" s="96">
        <v>43800</v>
      </c>
      <c r="J24" s="96">
        <v>41974</v>
      </c>
      <c r="K24" s="96">
        <v>42156</v>
      </c>
      <c r="L24" s="96">
        <v>41974</v>
      </c>
      <c r="M24" s="97">
        <v>100.53</v>
      </c>
      <c r="N24" s="97" t="s">
        <v>1004</v>
      </c>
      <c r="O24" s="97" t="s">
        <v>977</v>
      </c>
      <c r="P24" s="97" t="s">
        <v>1005</v>
      </c>
      <c r="Q24" s="100">
        <v>15470969000</v>
      </c>
      <c r="R24" s="97"/>
      <c r="S24" s="73">
        <f>_xll.RtGet("IDN",$X24,$S$9)</f>
        <v>99.91</v>
      </c>
      <c r="T24" s="73">
        <f>_xll.RtGet("IDN",$X24,$T$9)</f>
        <v>100.25</v>
      </c>
      <c r="U24" s="95">
        <f t="shared" si="10"/>
        <v>100.08</v>
      </c>
      <c r="V24" s="21"/>
      <c r="W24" s="25">
        <f t="shared" si="2"/>
        <v>100.08</v>
      </c>
      <c r="X24" s="23" t="str">
        <f t="shared" si="3"/>
        <v>IT506939=TT</v>
      </c>
      <c r="Y24" s="23"/>
      <c r="Z24" s="23"/>
      <c r="AA24" s="23"/>
      <c r="AB24" s="23"/>
      <c r="AC24" s="23"/>
      <c r="AD24" s="33">
        <f>IF(ISNUMBER($D24),_xll.xlBondYield($F24&amp;T(TYPE($AV$1)),$H24,$G24,$J24,$K24,$L24,$M24,$D24,$W24,$AH24),"")</f>
        <v>9.9546487762913298E-3</v>
      </c>
      <c r="AE24" s="12"/>
      <c r="AF24" s="12"/>
      <c r="AG24" s="12"/>
      <c r="AH24" s="14" t="b">
        <f t="shared" si="4"/>
        <v>0</v>
      </c>
      <c r="AI24" s="14"/>
      <c r="AJ24" s="14"/>
      <c r="AK24" s="238">
        <f>IF(ISNUMBER($D24),_xll.xlBondAswSpread($F24&amp;T(TYPE($AV$1)),$H24,$G24,$J24,$K24,$L24,$M24,$D24,$W24,$AH24,curveName,curveName,,,2),"")</f>
        <v>1.20675547804643</v>
      </c>
      <c r="AL24" s="205">
        <f>IF($W24&gt;0,_xll.xlBondZSpread(F24&amp;T(TYPE($AV$1)),H24,G24,J24,K24,L24,M24,D24,U24,"annual",5,$AH24,curveName)*100,"")</f>
        <v>122.53236193606524</v>
      </c>
      <c r="AM24" s="258">
        <f>(-IF($AL$9="",VLOOKUP(VLOOKUP(E24,'DB Basis'!$D$2:$H$65205,4,0),Bonds!$AR$1:$AS$6,2,0),$AL$9)*VLOOKUP(E24,'DB Basis'!$D$2:$E$65205,2,0))+IF(V24="",W24,V24)</f>
        <v>36.938879999999997</v>
      </c>
      <c r="AN24" s="266" t="str">
        <f>IF($AN$9+(($AL$9-$AM$9))*('DB Basis'!F183/10-'DB Basis'!E183),," ")</f>
        <v xml:space="preserve"> </v>
      </c>
      <c r="AO24" s="615">
        <f>IF(U24&gt;0,_xll.xlShmImplSwap2(curveName&amp;T(TYPE($AV$1)),curveName,D24,G24,,1,8,2,4),"")</f>
        <v>-2.3071361906512608E-3</v>
      </c>
      <c r="AP24" s="616">
        <f t="shared" si="5"/>
        <v>1.226178496694259E-2</v>
      </c>
      <c r="AQ24" s="374">
        <f t="shared" si="6"/>
        <v>65.883623891220765</v>
      </c>
      <c r="AR24" s="374">
        <f t="shared" si="7"/>
        <v>56.582889842383153</v>
      </c>
      <c r="AS24" s="376"/>
      <c r="AT24" s="234">
        <f t="shared" si="8"/>
        <v>0.98182837245613108</v>
      </c>
      <c r="AU24" s="675" t="str">
        <f t="shared" si="1"/>
        <v>BTP  01-Dec-19  1.05</v>
      </c>
      <c r="AV24" s="679">
        <f t="shared" si="9"/>
        <v>0</v>
      </c>
      <c r="AW24" s="663"/>
      <c r="AX24" s="663"/>
      <c r="AY24" s="663"/>
      <c r="AZ24" s="663"/>
      <c r="BA24" s="663"/>
      <c r="BB24" s="665">
        <f>_xll.xlInterpKruger(_xll.ohFilter($G$11:$G$88,$BC$11:$BC$88),_xll.ohFilter($AD$11:$AD$88,$BC$11:$BC$88),$G24)</f>
        <v>9.9546487762913298E-3</v>
      </c>
      <c r="BC24" s="671" t="b">
        <v>1</v>
      </c>
      <c r="BE24" s="682">
        <f>_xll.xlDateShiftMonth(BE23,1)</f>
        <v>43709</v>
      </c>
      <c r="BF24" s="683">
        <v>9.1699220621970067E-3</v>
      </c>
      <c r="BH24" s="915">
        <v>9.6446558002063476E-3</v>
      </c>
      <c r="BI24" s="917">
        <v>1</v>
      </c>
      <c r="BU24" s="133" t="s">
        <v>413</v>
      </c>
      <c r="BV24" s="133" t="s">
        <v>413</v>
      </c>
      <c r="BW24" s="133" t="s">
        <v>413</v>
      </c>
      <c r="BX24" s="133" t="s">
        <v>413</v>
      </c>
      <c r="BY24" s="133" t="s">
        <v>413</v>
      </c>
      <c r="BZ24" s="133" t="s">
        <v>413</v>
      </c>
      <c r="CA24" s="133" t="s">
        <v>413</v>
      </c>
      <c r="CB24" s="133" t="s">
        <v>413</v>
      </c>
      <c r="CC24" s="133" t="s">
        <v>413</v>
      </c>
      <c r="CD24" s="133" t="s">
        <v>413</v>
      </c>
      <c r="CE24" s="133" t="s">
        <v>413</v>
      </c>
      <c r="CF24" s="133" t="s">
        <v>413</v>
      </c>
    </row>
    <row r="25" spans="1:84">
      <c r="A25" s="20" t="s">
        <v>43</v>
      </c>
      <c r="B25" s="20"/>
      <c r="C25" s="21"/>
      <c r="D25" s="696">
        <f>MAX(_xll.xlDateSettle("TARGET",$D$4,2),L25)</f>
        <v>43264</v>
      </c>
      <c r="E25" s="686" t="s">
        <v>514</v>
      </c>
      <c r="F25" s="22" t="s">
        <v>976</v>
      </c>
      <c r="G25" s="649">
        <v>43862</v>
      </c>
      <c r="H25" s="36">
        <v>4.5</v>
      </c>
      <c r="I25" s="20">
        <v>43862</v>
      </c>
      <c r="J25" s="20">
        <v>38018</v>
      </c>
      <c r="K25" s="20">
        <v>38200</v>
      </c>
      <c r="L25" s="20">
        <v>38070</v>
      </c>
      <c r="M25" s="21">
        <v>99.668999999999997</v>
      </c>
      <c r="N25" s="21" t="s">
        <v>1006</v>
      </c>
      <c r="O25" s="21" t="s">
        <v>977</v>
      </c>
      <c r="P25" s="21" t="s">
        <v>1007</v>
      </c>
      <c r="Q25" s="24">
        <v>23409650000</v>
      </c>
      <c r="R25" s="21"/>
      <c r="S25" s="73">
        <f>_xll.RtGet("IDN",$X25,$S$9)</f>
        <v>105.4</v>
      </c>
      <c r="T25" s="73">
        <f>_xll.RtGet("IDN",$X25,$T$9)</f>
        <v>105.64</v>
      </c>
      <c r="U25" s="95">
        <f t="shared" si="10"/>
        <v>105.52000000000001</v>
      </c>
      <c r="V25" s="21"/>
      <c r="W25" s="25">
        <f t="shared" si="2"/>
        <v>105.52000000000001</v>
      </c>
      <c r="X25" s="23" t="str">
        <f t="shared" si="3"/>
        <v>IT364476=TT</v>
      </c>
      <c r="Y25" s="23"/>
      <c r="Z25" s="23"/>
      <c r="AA25" s="23"/>
      <c r="AB25" s="23"/>
      <c r="AC25" s="23"/>
      <c r="AD25" s="33">
        <f>IF(ISNUMBER($D25),_xll.xlBondYield($F25&amp;T(TYPE($AV$1)),$H25,$G25,$J25,$K25,$L25,$M25,$D25,$W25,$AH25),"")</f>
        <v>1.084054910299237E-2</v>
      </c>
      <c r="AE25" s="12"/>
      <c r="AF25" s="12"/>
      <c r="AG25" s="12"/>
      <c r="AH25" s="14" t="b">
        <f t="shared" si="4"/>
        <v>0</v>
      </c>
      <c r="AI25" s="14"/>
      <c r="AJ25" s="14"/>
      <c r="AK25" s="238">
        <f>IF(ISNUMBER($D25),_xll.xlBondAswSpread($F25&amp;T(TYPE($AV$1)),$H25,$G25,$J25,$K25,$L25,$M25,$D25,$W25,$AH25,curveName,curveName,,,2),"")</f>
        <v>1.3207039938383032</v>
      </c>
      <c r="AL25" s="205">
        <f>IF($W25&gt;0,_xll.xlBondZSpread(F25&amp;T(TYPE($AV$1)),H25,G25,J25,K25,L25,M25,D25,U25,"annual",5,$AH25,curveName)*100,"")</f>
        <v>129.49087262162021</v>
      </c>
      <c r="AM25" s="258">
        <f>(-IF($AL$9="",VLOOKUP(VLOOKUP(E25,'DB Basis'!$D$2:$H$65205,4,0),Bonds!$AR$1:$AS$6,2,0),$AL$9)*VLOOKUP(E25,'DB Basis'!$D$2:$E$65205,2,0))+IF(V25="",W25,V25)</f>
        <v>32.622700000000009</v>
      </c>
      <c r="AN25" s="266" t="str">
        <f>IF($AN$9+(($AL$9-$AM$9))*('DB Basis'!F184/10-'DB Basis'!E184),," ")</f>
        <v xml:space="preserve"> </v>
      </c>
      <c r="AO25" s="615">
        <f>IF(U25&gt;0,_xll.xlShmImplSwap2(curveName&amp;T(TYPE($AV$1)),curveName,D25,G25,,1,8,2,4),"")</f>
        <v>-2.1199357878703383E-3</v>
      </c>
      <c r="AP25" s="616">
        <f t="shared" si="5"/>
        <v>1.2960484890862708E-2</v>
      </c>
      <c r="AQ25" s="374">
        <f t="shared" si="6"/>
        <v>52.153809555787014</v>
      </c>
      <c r="AR25" s="374">
        <f t="shared" si="7"/>
        <v>41.133140682394043</v>
      </c>
      <c r="AS25" s="376"/>
      <c r="AT25" s="234">
        <f t="shared" si="8"/>
        <v>1.0692048430348637</v>
      </c>
      <c r="AU25" s="675" t="str">
        <f t="shared" si="1"/>
        <v>BTP  01-Feb-20  4.5</v>
      </c>
      <c r="AV25" s="679">
        <f t="shared" si="9"/>
        <v>5.4024269064536709E-4</v>
      </c>
      <c r="AW25" s="663"/>
      <c r="AX25" s="663"/>
      <c r="AY25" s="663"/>
      <c r="AZ25" s="663"/>
      <c r="BA25" s="663"/>
      <c r="BB25" s="665">
        <f>_xll.xlInterpKruger(_xll.ohFilter($G$11:$G$88,$BC$11:$BC$88),_xll.ohFilter($AD$11:$AD$88,$BC$11:$BC$88),$G25)</f>
        <v>1.0300306412347002E-2</v>
      </c>
      <c r="BC25" s="671" t="b">
        <v>0</v>
      </c>
      <c r="BE25" s="682">
        <f>_xll.xlDateShiftMonth(BE24,1)</f>
        <v>43739</v>
      </c>
      <c r="BF25" s="683">
        <v>9.4650989691003537E-3</v>
      </c>
      <c r="BH25" s="915">
        <v>1.0220971748664986E-2</v>
      </c>
      <c r="BI25" s="917">
        <v>10</v>
      </c>
      <c r="BU25" s="133" t="s">
        <v>413</v>
      </c>
      <c r="BV25" s="133" t="s">
        <v>413</v>
      </c>
      <c r="BW25" s="133" t="s">
        <v>413</v>
      </c>
      <c r="BX25" s="133" t="s">
        <v>413</v>
      </c>
      <c r="BY25" s="133" t="s">
        <v>413</v>
      </c>
      <c r="BZ25" s="133" t="s">
        <v>413</v>
      </c>
      <c r="CA25" s="133" t="s">
        <v>413</v>
      </c>
      <c r="CB25" s="133" t="s">
        <v>413</v>
      </c>
      <c r="CC25" s="133" t="s">
        <v>413</v>
      </c>
      <c r="CD25" s="133" t="s">
        <v>413</v>
      </c>
      <c r="CE25" s="133" t="s">
        <v>413</v>
      </c>
      <c r="CF25" s="133" t="s">
        <v>413</v>
      </c>
    </row>
    <row r="26" spans="1:84">
      <c r="A26" s="28" t="s">
        <v>41</v>
      </c>
      <c r="B26" s="28"/>
      <c r="C26" s="29"/>
      <c r="D26" s="696">
        <f>MAX(_xll.xlDateSettle("TARGET",$D$4,2),L26)</f>
        <v>43264</v>
      </c>
      <c r="E26" s="686" t="s">
        <v>515</v>
      </c>
      <c r="F26" s="22" t="s">
        <v>976</v>
      </c>
      <c r="G26" s="649">
        <v>43891</v>
      </c>
      <c r="H26" s="36">
        <v>4.25</v>
      </c>
      <c r="I26" s="20">
        <v>43891</v>
      </c>
      <c r="J26" s="20">
        <v>40057</v>
      </c>
      <c r="K26" s="20">
        <v>40238</v>
      </c>
      <c r="L26" s="20">
        <v>40087</v>
      </c>
      <c r="M26" s="21">
        <v>101.92</v>
      </c>
      <c r="N26" s="21" t="s">
        <v>1008</v>
      </c>
      <c r="O26" s="21" t="s">
        <v>977</v>
      </c>
      <c r="P26" s="21" t="s">
        <v>1009</v>
      </c>
      <c r="Q26" s="24">
        <v>24330808000</v>
      </c>
      <c r="R26" s="21"/>
      <c r="S26" s="42">
        <f>_xll.RtGet("IDN",$X26,$S$9)</f>
        <v>105.32000000000001</v>
      </c>
      <c r="T26" s="42">
        <f>_xll.RtGet("IDN",$X26,$T$9)</f>
        <v>105.5</v>
      </c>
      <c r="U26" s="95">
        <f t="shared" si="10"/>
        <v>105.41</v>
      </c>
      <c r="V26" s="21"/>
      <c r="W26" s="25">
        <f t="shared" si="2"/>
        <v>105.41</v>
      </c>
      <c r="X26" s="23" t="str">
        <f t="shared" si="3"/>
        <v>IT453694=TT</v>
      </c>
      <c r="Y26" s="23"/>
      <c r="Z26" s="23"/>
      <c r="AA26" s="23"/>
      <c r="AB26" s="23"/>
      <c r="AC26" s="23"/>
      <c r="AD26" s="33">
        <f>IF(ISNUMBER($D26),_xll.xlBondYield($F26&amp;T(TYPE($AV$1)),$H26,$G26,$J26,$K26,$L26,$M26,$D26,$W26,$AH26),"")</f>
        <v>1.0629562561850492E-2</v>
      </c>
      <c r="AE26" s="12"/>
      <c r="AF26" s="12"/>
      <c r="AG26" s="12"/>
      <c r="AH26" s="14" t="b">
        <f t="shared" si="4"/>
        <v>0</v>
      </c>
      <c r="AI26" s="14"/>
      <c r="AJ26" s="14"/>
      <c r="AK26" s="238">
        <f>IF(ISNUMBER($D26),_xll.xlBondAswSpread($F26&amp;T(TYPE($AV$1)),$H26,$G26,$J26,$K26,$L26,$M26,$D26,$W26,$AH26,curveName,curveName,,,2),"")</f>
        <v>1.2907695880868049</v>
      </c>
      <c r="AL26" s="205">
        <f>IF($W26&gt;0,_xll.xlBondZSpread(F26&amp;T(TYPE($AV$1)),H26,G26,J26,K26,L26,M26,D26,U26,"annual",5,$AH26,curveName)*100,"")</f>
        <v>126.66549837579578</v>
      </c>
      <c r="AM26" s="258">
        <f>(-IF($AL$9="",VLOOKUP(VLOOKUP(E26,'DB Basis'!$D$2:$H$65205,4,0),Bonds!$AR$1:$AS$6,2,0),$AL$9)*VLOOKUP(E26,'DB Basis'!$D$2:$E$65205,2,0))+IF(V26="",W26,V26)</f>
        <v>29.33372</v>
      </c>
      <c r="AN26" s="266" t="str">
        <f>IF($AN$9+(($AL$9-$AM$9))*('DB Basis'!F185/10-'DB Basis'!E185),," ")</f>
        <v xml:space="preserve"> </v>
      </c>
      <c r="AO26" s="615">
        <f>IF(U26&gt;0,_xll.xlShmImplSwap2(curveName&amp;T(TYPE($AV$1)),curveName,D26,G26,,1,8,2,4),"")</f>
        <v>-2.0258223320167492E-3</v>
      </c>
      <c r="AP26" s="616">
        <f t="shared" si="5"/>
        <v>1.2655384893867241E-2</v>
      </c>
      <c r="AQ26" s="374">
        <f t="shared" si="6"/>
        <v>-26.555202591994945</v>
      </c>
      <c r="AR26" s="374">
        <f t="shared" si="7"/>
        <v>-38.400516863222542</v>
      </c>
      <c r="AS26" s="376"/>
      <c r="AT26" s="234">
        <f t="shared" si="8"/>
        <v>1.0483952115797746</v>
      </c>
      <c r="AU26" s="675" t="str">
        <f t="shared" si="1"/>
        <v>BTP  01-Mar-20  4.25</v>
      </c>
      <c r="AV26" s="679">
        <f t="shared" si="9"/>
        <v>2.0471963878569699E-4</v>
      </c>
      <c r="AW26" s="663"/>
      <c r="AX26" s="663"/>
      <c r="AY26" s="663"/>
      <c r="AZ26" s="663"/>
      <c r="BA26" s="663"/>
      <c r="BB26" s="665">
        <f>_xll.xlInterpKruger(_xll.ohFilter($G$11:$G$88,$BC$11:$BC$88),_xll.ohFilter($AD$11:$AD$88,$BC$11:$BC$88),$G26)</f>
        <v>1.0424842923064795E-2</v>
      </c>
      <c r="BC26" s="671" t="b">
        <v>0</v>
      </c>
      <c r="BE26" s="682">
        <f>_xll.xlDateShiftMonth(BE25,1)</f>
        <v>43770</v>
      </c>
      <c r="BF26" s="683">
        <v>9.7308868632570884E-3</v>
      </c>
      <c r="BH26" s="915">
        <v>1.0487758221788379E-2</v>
      </c>
      <c r="BI26" s="917">
        <v>1</v>
      </c>
      <c r="BU26" s="133" t="s">
        <v>413</v>
      </c>
      <c r="BV26" s="133" t="s">
        <v>413</v>
      </c>
      <c r="BW26" s="133" t="s">
        <v>413</v>
      </c>
      <c r="BX26" s="133" t="s">
        <v>413</v>
      </c>
      <c r="BY26" s="133" t="s">
        <v>413</v>
      </c>
      <c r="BZ26" s="133" t="s">
        <v>413</v>
      </c>
      <c r="CA26" s="133" t="s">
        <v>413</v>
      </c>
      <c r="CB26" s="133" t="s">
        <v>413</v>
      </c>
      <c r="CC26" s="133" t="s">
        <v>413</v>
      </c>
      <c r="CD26" s="133" t="s">
        <v>413</v>
      </c>
      <c r="CE26" s="133" t="s">
        <v>413</v>
      </c>
      <c r="CF26" s="133" t="s">
        <v>413</v>
      </c>
    </row>
    <row r="27" spans="1:84">
      <c r="A27" s="20" t="s">
        <v>39</v>
      </c>
      <c r="B27" s="20"/>
      <c r="C27" s="77"/>
      <c r="D27" s="696">
        <f>MAX(_xll.xlDateSettle("TARGET",$D$4,2),L27)</f>
        <v>43264</v>
      </c>
      <c r="E27" s="690" t="s">
        <v>1578</v>
      </c>
      <c r="F27" s="107" t="s">
        <v>978</v>
      </c>
      <c r="G27" s="653">
        <v>43920</v>
      </c>
      <c r="H27" s="108">
        <v>0</v>
      </c>
      <c r="I27" s="48">
        <v>43920</v>
      </c>
      <c r="J27" s="48">
        <v>43187</v>
      </c>
      <c r="K27" s="48">
        <v>43920</v>
      </c>
      <c r="L27" s="48">
        <v>43187</v>
      </c>
      <c r="M27" s="106">
        <v>100.45399999999999</v>
      </c>
      <c r="N27" s="106" t="s">
        <v>1579</v>
      </c>
      <c r="O27" s="106" t="s">
        <v>977</v>
      </c>
      <c r="P27" s="106" t="s">
        <v>1580</v>
      </c>
      <c r="Q27" s="109">
        <v>7880010000</v>
      </c>
      <c r="R27" s="106"/>
      <c r="S27" s="110">
        <f>_xll.RtGet("IDN",$X27,$S$9)</f>
        <v>97.984000000000009</v>
      </c>
      <c r="T27" s="110">
        <f>_xll.RtGet("IDN",$X27,$T$9)</f>
        <v>98.05</v>
      </c>
      <c r="U27" s="95">
        <f t="shared" si="10"/>
        <v>98.016999999999996</v>
      </c>
      <c r="V27" s="21"/>
      <c r="W27" s="25">
        <f t="shared" si="2"/>
        <v>98.016999999999996</v>
      </c>
      <c r="X27" s="23" t="str">
        <f t="shared" si="3"/>
        <v>IT532933=TT</v>
      </c>
      <c r="Y27" s="23"/>
      <c r="Z27" s="23"/>
      <c r="AA27" s="23"/>
      <c r="AB27" s="23"/>
      <c r="AC27" s="23"/>
      <c r="AD27" s="33">
        <f>IF(ISNUMBER($D27),_xll.xlBondYield($F27&amp;T(TYPE($AV$1)),$H27,$G27,$J27,$K27,$L27,$M27,$D27,$W27,$AH27),"")</f>
        <v>1.1206654522837726E-2</v>
      </c>
      <c r="AE27" s="12"/>
      <c r="AF27" s="12"/>
      <c r="AG27" s="12"/>
      <c r="AH27" s="14" t="b">
        <f t="shared" si="4"/>
        <v>1</v>
      </c>
      <c r="AI27" s="14"/>
      <c r="AJ27" s="14"/>
      <c r="AK27" s="238">
        <f>IF(ISNUMBER($D27),_xll.xlBondAswSpread($F27&amp;T(TYPE($AV$1)),$H27,$G27,$J27,$K27,$L27,$M27,$D27,$W27,$AH27,curveName,curveName,,,2),"")</f>
        <v>1.28126009695708</v>
      </c>
      <c r="AL27" s="205">
        <f>IF($W27&gt;0,_xll.xlBondZSpread(F27&amp;T(TYPE($AV$1)),H27,G27,J27,K27,L27,M27,D27,U27,"annual",5,$AH27,curveName)*100,"")</f>
        <v>131.34053427352043</v>
      </c>
      <c r="AM27" s="258" t="e">
        <f>(-IF($AL$9="",VLOOKUP(VLOOKUP(E27,'DB Basis'!$D$2:$H$65205,4,0),Bonds!$AR$1:$AS$6,2,0),$AL$9)*VLOOKUP(E27,'DB Basis'!$D$2:$E$65205,2,0))+IF(V27="",W27,V27)</f>
        <v>#N/A</v>
      </c>
      <c r="AN27" s="266" t="str">
        <f>IF($AN$9+(($AL$9-$AM$9))*('DB Basis'!F186/10-'DB Basis'!E186),," ")</f>
        <v xml:space="preserve"> </v>
      </c>
      <c r="AO27" s="615">
        <f>IF(U27&gt;0,_xll.xlShmImplSwap2(curveName&amp;T(TYPE($AV$1)),curveName,D27,G27,,1,8,2,4),"")</f>
        <v>-1.9258372576282262E-3</v>
      </c>
      <c r="AP27" s="616">
        <f t="shared" si="5"/>
        <v>1.3132491780465952E-2</v>
      </c>
      <c r="AQ27" s="374">
        <f t="shared" si="6"/>
        <v>72.633988193220873</v>
      </c>
      <c r="AR27" s="374">
        <f t="shared" si="7"/>
        <v>60.049659865010156</v>
      </c>
      <c r="AS27" s="376"/>
      <c r="AT27" s="234">
        <f t="shared" si="8"/>
        <v>1.1053138707456387</v>
      </c>
      <c r="AU27" s="675" t="str">
        <f t="shared" si="1"/>
        <v>CTZ  30-Mar-20  0</v>
      </c>
      <c r="AV27" s="679">
        <f t="shared" si="9"/>
        <v>6.6262532381533915E-4</v>
      </c>
      <c r="AW27" s="663"/>
      <c r="AX27" s="663"/>
      <c r="AY27" s="663"/>
      <c r="AZ27" s="663"/>
      <c r="BA27" s="663"/>
      <c r="BB27" s="665">
        <f>_xll.xlInterpKruger(_xll.ohFilter($G$11:$G$88,$BC$11:$BC$88),_xll.ohFilter($AD$11:$AD$88,$BC$11:$BC$88),$G27)</f>
        <v>1.0544029199022387E-2</v>
      </c>
      <c r="BC27" s="671" t="b">
        <v>0</v>
      </c>
      <c r="BE27" s="682">
        <f>_xll.xlDateShiftMonth(BE26,1)</f>
        <v>43800</v>
      </c>
      <c r="BF27" s="683">
        <v>9.9546487762913298E-3</v>
      </c>
      <c r="BH27" s="915">
        <v>1.0752779436832061E-2</v>
      </c>
      <c r="BI27" s="917">
        <v>10</v>
      </c>
      <c r="BU27" s="133" t="s">
        <v>413</v>
      </c>
      <c r="BV27" s="133" t="s">
        <v>413</v>
      </c>
      <c r="BW27" s="133" t="s">
        <v>413</v>
      </c>
      <c r="BX27" s="133" t="s">
        <v>413</v>
      </c>
      <c r="BY27" s="133" t="s">
        <v>413</v>
      </c>
      <c r="BZ27" s="133" t="s">
        <v>413</v>
      </c>
      <c r="CA27" s="133" t="s">
        <v>413</v>
      </c>
      <c r="CB27" s="133" t="s">
        <v>413</v>
      </c>
      <c r="CC27" s="133" t="s">
        <v>413</v>
      </c>
      <c r="CD27" s="133" t="s">
        <v>413</v>
      </c>
      <c r="CE27" s="133" t="s">
        <v>413</v>
      </c>
      <c r="CF27" s="133" t="s">
        <v>413</v>
      </c>
    </row>
    <row r="28" spans="1:84">
      <c r="A28" s="28" t="s">
        <v>380</v>
      </c>
      <c r="B28" s="28"/>
      <c r="C28" s="29"/>
      <c r="D28" s="696">
        <f>MAX(_xll.xlDateSettle("TARGET",$D$4,2),L28)</f>
        <v>43264</v>
      </c>
      <c r="E28" s="686" t="s">
        <v>563</v>
      </c>
      <c r="F28" s="22" t="s">
        <v>976</v>
      </c>
      <c r="G28" s="649">
        <v>43952</v>
      </c>
      <c r="H28" s="36">
        <v>0.7</v>
      </c>
      <c r="I28" s="20">
        <v>43952</v>
      </c>
      <c r="J28" s="20">
        <v>42125</v>
      </c>
      <c r="K28" s="20">
        <v>42309</v>
      </c>
      <c r="L28" s="20">
        <v>42128</v>
      </c>
      <c r="M28" s="21">
        <v>100.33</v>
      </c>
      <c r="N28" s="21" t="s">
        <v>1010</v>
      </c>
      <c r="O28" s="21" t="s">
        <v>977</v>
      </c>
      <c r="P28" s="21" t="s">
        <v>1011</v>
      </c>
      <c r="Q28" s="24">
        <v>16308150000</v>
      </c>
      <c r="R28" s="21"/>
      <c r="S28" s="42">
        <f>_xll.RtGet("IDN",$X28,$S$9)</f>
        <v>99.15</v>
      </c>
      <c r="T28" s="42">
        <f>_xll.RtGet("IDN",$X28,$T$9)</f>
        <v>99.28</v>
      </c>
      <c r="U28" s="95">
        <f t="shared" si="10"/>
        <v>99.215000000000003</v>
      </c>
      <c r="V28" s="21"/>
      <c r="W28" s="25">
        <f>IF(V28="",U28,V28)</f>
        <v>99.215000000000003</v>
      </c>
      <c r="X28" s="23" t="str">
        <f t="shared" si="3"/>
        <v>IT510770=TT</v>
      </c>
      <c r="Y28" s="23"/>
      <c r="Z28" s="23"/>
      <c r="AA28" s="23"/>
      <c r="AB28" s="23"/>
      <c r="AC28" s="23"/>
      <c r="AD28" s="33">
        <f>IF(ISNUMBER($D28),_xll.xlBondYield($F28&amp;T(TYPE($AV$1)),$H28,$G28,$J28,$K28,$L28,$M28,$D28,$W28,$AH28),"")</f>
        <v>1.1206401073332629E-2</v>
      </c>
      <c r="AE28" s="12"/>
      <c r="AF28" s="12"/>
      <c r="AG28" s="12"/>
      <c r="AH28" s="14" t="b">
        <f t="shared" si="4"/>
        <v>0</v>
      </c>
      <c r="AI28" s="14"/>
      <c r="AJ28" s="14"/>
      <c r="AK28" s="238">
        <f>IF(ISNUMBER($D28),_xll.xlBondAswSpread($F28&amp;T(TYPE($AV$1)),$H28,$G28,$J28,$K28,$L28,$M28,$D28,$W28,$AH28,curveName,curveName,,,2),"")</f>
        <v>1.2734305939293895</v>
      </c>
      <c r="AL28" s="205">
        <f>IF($W28&gt;0,_xll.xlBondZSpread(F28&amp;T(TYPE($AV$1)),H28,G28,J28,K28,L28,M28,D28,U28,"annual",5,$AH28,curveName)*100,"")</f>
        <v>129.97760670492832</v>
      </c>
      <c r="AM28" s="258">
        <f>(-IF($AL$9="",VLOOKUP(VLOOKUP(E28,'DB Basis'!$D$2:$H$65205,4,0),Bonds!$AR$1:$AS$6,2,0),$AL$9)*VLOOKUP(E28,'DB Basis'!$D$2:$E$65205,2,0))+IF(V28="",W28,V28)</f>
        <v>19.08278</v>
      </c>
      <c r="AN28" s="266" t="str">
        <f>IF($AN$9+(($AL$9-$AM$9))*('DB Basis'!F187/10-'DB Basis'!E187),," ")</f>
        <v xml:space="preserve"> </v>
      </c>
      <c r="AO28" s="615">
        <f>IF(U28&gt;0,_xll.xlShmImplSwap2(curveName&amp;T(TYPE($AV$1)),curveName,D28,G28,,1,8,2,4),"")</f>
        <v>-1.7961790341462273E-3</v>
      </c>
      <c r="AP28" s="616">
        <f t="shared" si="5"/>
        <v>1.3002580107478857E-2</v>
      </c>
      <c r="AQ28" s="374">
        <f t="shared" si="6"/>
        <v>-2.890908417509748E-2</v>
      </c>
      <c r="AR28" s="374">
        <f t="shared" si="7"/>
        <v>-14.818050200090498</v>
      </c>
      <c r="AS28" s="376"/>
      <c r="AT28" s="234">
        <f t="shared" si="8"/>
        <v>1.1052888729862318</v>
      </c>
      <c r="AU28" s="675" t="str">
        <f t="shared" si="1"/>
        <v>BTP  01-May-20  0.7</v>
      </c>
      <c r="AV28" s="679">
        <f t="shared" si="9"/>
        <v>5.2111709278424879E-4</v>
      </c>
      <c r="AW28" s="663"/>
      <c r="AX28" s="663"/>
      <c r="AY28" s="663"/>
      <c r="AZ28" s="663"/>
      <c r="BA28" s="663"/>
      <c r="BB28" s="665">
        <f>_xll.xlInterpKruger(_xll.ohFilter($G$11:$G$88,$BC$11:$BC$88),_xll.ohFilter($AD$11:$AD$88,$BC$11:$BC$88),$G28)</f>
        <v>1.0685283980548381E-2</v>
      </c>
      <c r="BC28" s="671" t="b">
        <v>0</v>
      </c>
      <c r="BE28" s="682">
        <f>_xll.xlDateShiftMonth(BE27,1)</f>
        <v>43831</v>
      </c>
      <c r="BF28" s="683">
        <v>1.0146237277341872E-2</v>
      </c>
      <c r="BH28" s="915">
        <v>1.1043174138431588E-2</v>
      </c>
      <c r="BI28" s="917">
        <v>1</v>
      </c>
      <c r="BU28" s="133" t="s">
        <v>413</v>
      </c>
      <c r="BV28" s="133" t="s">
        <v>413</v>
      </c>
      <c r="BW28" s="133" t="s">
        <v>413</v>
      </c>
      <c r="BX28" s="133" t="s">
        <v>413</v>
      </c>
      <c r="BY28" s="133" t="s">
        <v>413</v>
      </c>
      <c r="BZ28" s="133" t="s">
        <v>413</v>
      </c>
      <c r="CA28" s="133" t="s">
        <v>413</v>
      </c>
      <c r="CB28" s="133" t="s">
        <v>413</v>
      </c>
      <c r="CC28" s="133" t="s">
        <v>413</v>
      </c>
      <c r="CD28" s="133" t="s">
        <v>413</v>
      </c>
      <c r="CE28" s="133" t="s">
        <v>413</v>
      </c>
      <c r="CF28" s="133" t="s">
        <v>413</v>
      </c>
    </row>
    <row r="29" spans="1:84">
      <c r="A29" s="10"/>
      <c r="B29" s="11"/>
      <c r="C29" s="85"/>
      <c r="D29" s="696">
        <f>MAX(_xll.xlDateSettle("TARGET",$D$4,2),L29)</f>
        <v>43264</v>
      </c>
      <c r="E29" s="692" t="s">
        <v>793</v>
      </c>
      <c r="F29" s="87" t="s">
        <v>976</v>
      </c>
      <c r="G29" s="655">
        <v>43997</v>
      </c>
      <c r="H29" s="88">
        <v>0.35</v>
      </c>
      <c r="I29" s="86">
        <v>43997</v>
      </c>
      <c r="J29" s="86">
        <v>42843</v>
      </c>
      <c r="K29" s="86">
        <v>42901</v>
      </c>
      <c r="L29" s="86">
        <v>42843</v>
      </c>
      <c r="M29" s="85">
        <v>99.64</v>
      </c>
      <c r="N29" s="85" t="s">
        <v>1012</v>
      </c>
      <c r="O29" s="85" t="s">
        <v>990</v>
      </c>
      <c r="P29" s="85" t="s">
        <v>1013</v>
      </c>
      <c r="Q29" s="89">
        <v>15882720000</v>
      </c>
      <c r="R29" s="85"/>
      <c r="S29" s="90">
        <f>_xll.RtGet("IDN",$X29,$S$9)</f>
        <v>98.490000000000009</v>
      </c>
      <c r="T29" s="90">
        <f>_xll.RtGet("IDN",$X29,$T$9)</f>
        <v>98.58</v>
      </c>
      <c r="U29" s="95">
        <f t="shared" si="10"/>
        <v>98.534999999999997</v>
      </c>
      <c r="V29" s="21"/>
      <c r="W29" s="25">
        <f>IF(V29="",U29,V29)</f>
        <v>98.534999999999997</v>
      </c>
      <c r="X29" s="23" t="str">
        <f t="shared" si="3"/>
        <v>IT525094=TT</v>
      </c>
      <c r="Y29" s="23"/>
      <c r="Z29" s="23"/>
      <c r="AA29" s="23"/>
      <c r="AB29" s="23"/>
      <c r="AC29" s="23"/>
      <c r="AD29" s="33">
        <f>IF(ISNUMBER($D29),_xll.xlBondYield($F29&amp;T(TYPE($AV$1)),$H29,$G29,$J29,$K29,$L29,$M29,$D29,$W29,$AH29),"")</f>
        <v>1.0934553071807171E-2</v>
      </c>
      <c r="AE29" s="12"/>
      <c r="AF29" s="12"/>
      <c r="AG29" s="12"/>
      <c r="AH29" s="14" t="b">
        <f t="shared" si="4"/>
        <v>0</v>
      </c>
      <c r="AI29" s="14"/>
      <c r="AJ29" s="14"/>
      <c r="AK29" s="238">
        <f>IF(ISNUMBER($D29),_xll.xlBondAswSpread($F29&amp;T(TYPE($AV$1)),$H29,$G29,$J29,$K29,$L29,$M29,$D29,$W29,$AH29,curveName,curveName,,,2),"")</f>
        <v>1.2244266956166516</v>
      </c>
      <c r="AL29" s="205">
        <f>IF($W29&gt;0,_xll.xlBondZSpread(F29&amp;T(TYPE($AV$1)),H29,G29,J29,K29,L29,M29,D29,U29,"annual",5,$AH29,curveName)*100,"")</f>
        <v>125.65872626967722</v>
      </c>
      <c r="AM29" s="258">
        <f>(-IF($AL$9="",VLOOKUP(VLOOKUP(E29,'DB Basis'!$D$2:$H$65205,4,0),Bonds!$AR$1:$AS$6,2,0),$AL$9)*VLOOKUP(E29,'DB Basis'!$D$2:$E$65205,2,0))+IF(V29="",W29,V29)</f>
        <v>14.127599999999987</v>
      </c>
      <c r="AN29" s="266" t="str">
        <f>IF($AN$9+(($AL$9-$AM$9))*('DB Basis'!F188/10-'DB Basis'!E188),," ")</f>
        <v xml:space="preserve"> </v>
      </c>
      <c r="AO29" s="615">
        <f>IF(U29&gt;0,_xll.xlShmImplSwap2(curveName&amp;T(TYPE($AV$1)),curveName,D29,G29,,1,8,2,4),"")</f>
        <v>-1.6434234148032E-3</v>
      </c>
      <c r="AP29" s="616">
        <f t="shared" si="5"/>
        <v>1.2577976486610371E-2</v>
      </c>
      <c r="AQ29" s="374">
        <f t="shared" si="6"/>
        <v>-22.049893457064965</v>
      </c>
      <c r="AR29" s="374">
        <f t="shared" si="7"/>
        <v>-34.440071470443854</v>
      </c>
      <c r="AS29" s="376"/>
      <c r="AT29" s="234">
        <f t="shared" si="8"/>
        <v>1.0784764673563236</v>
      </c>
      <c r="AU29" s="674" t="str">
        <f t="shared" si="1"/>
        <v>BTP  15-Jun-20  0.35</v>
      </c>
      <c r="AV29" s="679">
        <f t="shared" si="9"/>
        <v>0</v>
      </c>
      <c r="AW29" s="663"/>
      <c r="AX29" s="663"/>
      <c r="AY29" s="663"/>
      <c r="AZ29" s="663"/>
      <c r="BA29" s="663"/>
      <c r="BB29" s="665">
        <f>_xll.xlInterpKruger(_xll.ohFilter($G$11:$G$88,$BC$11:$BC$88),_xll.ohFilter($AD$11:$AD$88,$BC$11:$BC$88),$G29)</f>
        <v>1.0934553071807171E-2</v>
      </c>
      <c r="BC29" s="671" t="b">
        <v>1</v>
      </c>
      <c r="BE29" s="682">
        <f>_xll.xlDateShiftMonth(BE28,1)</f>
        <v>43862</v>
      </c>
      <c r="BF29" s="683">
        <v>1.0300306412347002E-2</v>
      </c>
      <c r="BH29" s="915">
        <v>1.1447928837197363E-2</v>
      </c>
      <c r="BI29" s="917">
        <v>1</v>
      </c>
      <c r="BU29" s="133" t="s">
        <v>413</v>
      </c>
      <c r="BV29" s="133" t="s">
        <v>413</v>
      </c>
      <c r="BW29" s="133" t="s">
        <v>413</v>
      </c>
      <c r="BX29" s="133" t="s">
        <v>413</v>
      </c>
      <c r="BY29" s="133" t="s">
        <v>413</v>
      </c>
      <c r="BZ29" s="133" t="s">
        <v>413</v>
      </c>
      <c r="CA29" s="133" t="s">
        <v>413</v>
      </c>
      <c r="CB29" s="133" t="s">
        <v>413</v>
      </c>
      <c r="CC29" s="133" t="s">
        <v>413</v>
      </c>
      <c r="CD29" s="133" t="s">
        <v>413</v>
      </c>
      <c r="CE29" s="133" t="s">
        <v>413</v>
      </c>
      <c r="CF29" s="133" t="s">
        <v>413</v>
      </c>
    </row>
    <row r="30" spans="1:84">
      <c r="A30" s="30"/>
      <c r="B30" s="28"/>
      <c r="C30" s="29"/>
      <c r="D30" s="696">
        <f>MAX(_xll.xlDateSettle("TARGET",$D$4,2),L30)</f>
        <v>43264</v>
      </c>
      <c r="E30" s="691" t="s">
        <v>516</v>
      </c>
      <c r="F30" s="98" t="s">
        <v>976</v>
      </c>
      <c r="G30" s="654">
        <v>44075</v>
      </c>
      <c r="H30" s="99">
        <v>4</v>
      </c>
      <c r="I30" s="96">
        <v>44075</v>
      </c>
      <c r="J30" s="96">
        <v>40238</v>
      </c>
      <c r="K30" s="96">
        <v>40422</v>
      </c>
      <c r="L30" s="96">
        <v>40269</v>
      </c>
      <c r="M30" s="97">
        <v>100.7</v>
      </c>
      <c r="N30" s="97" t="s">
        <v>1014</v>
      </c>
      <c r="O30" s="97" t="s">
        <v>977</v>
      </c>
      <c r="P30" s="97" t="s">
        <v>1015</v>
      </c>
      <c r="Q30" s="100">
        <v>24922124000</v>
      </c>
      <c r="R30" s="97"/>
      <c r="S30" s="73">
        <f>_xll.RtGet("IDN",$X30,$S$9)</f>
        <v>105.94</v>
      </c>
      <c r="T30" s="73">
        <f>_xll.RtGet("IDN",$X30,$T$9)</f>
        <v>106.12</v>
      </c>
      <c r="U30" s="95">
        <f t="shared" si="10"/>
        <v>106.03</v>
      </c>
      <c r="V30" s="21"/>
      <c r="W30" s="25">
        <f t="shared" si="2"/>
        <v>106.03</v>
      </c>
      <c r="X30" s="23" t="str">
        <f t="shared" si="3"/>
        <v>IT459493=TT</v>
      </c>
      <c r="Y30" s="23"/>
      <c r="Z30" s="23"/>
      <c r="AA30" s="23"/>
      <c r="AB30" s="23"/>
      <c r="AC30" s="23"/>
      <c r="AD30" s="33">
        <f>IF(ISNUMBER($D30),_xll.xlBondYield($F30&amp;T(TYPE($AV$1)),$H30,$G30,$J30,$K30,$L30,$M30,$D30,$W30,$AH30),"")</f>
        <v>1.2378257093969197E-2</v>
      </c>
      <c r="AE30" s="12"/>
      <c r="AF30" s="12"/>
      <c r="AG30" s="12"/>
      <c r="AH30" s="14" t="b">
        <f t="shared" si="4"/>
        <v>0</v>
      </c>
      <c r="AI30" s="14"/>
      <c r="AJ30" s="14"/>
      <c r="AK30" s="238">
        <f>IF(ISNUMBER($D30),_xll.xlBondAswSpread($F30&amp;T(TYPE($AV$1)),$H30,$G30,$J30,$K30,$L30,$M30,$D30,$W30,$AH30,curveName,curveName,,,2),"")</f>
        <v>1.3846032802285546</v>
      </c>
      <c r="AL30" s="205">
        <f>IF($W30&gt;0,_xll.xlBondZSpread(F30&amp;T(TYPE($AV$1)),H30,G30,J30,K30,L30,M30,D30,U30,"annual",5,$AH30,curveName)*100,"")</f>
        <v>135.80093908083325</v>
      </c>
      <c r="AM30" s="258">
        <f>(-IF($AL$9="",VLOOKUP(VLOOKUP(E30,'DB Basis'!$D$2:$H$65205,4,0),Bonds!$AR$1:$AS$6,2,0),$AL$9)*VLOOKUP(E30,'DB Basis'!$D$2:$E$65205,2,0))+IF(V30="",W30,V30)</f>
        <v>8.468199999999996</v>
      </c>
      <c r="AN30" s="266" t="str">
        <f>IF($AN$9+(($AL$9-$AM$9))*('DB Basis'!F189/10-'DB Basis'!E189),," ")</f>
        <v xml:space="preserve"> </v>
      </c>
      <c r="AO30" s="615">
        <f>IF(U30&gt;0,_xll.xlShmImplSwap2(curveName&amp;T(TYPE($AV$1)),curveName,D30,G30,,1,8,2,4),"")</f>
        <v>-1.1871057215858203E-3</v>
      </c>
      <c r="AP30" s="616">
        <f t="shared" si="5"/>
        <v>1.3565362815555017E-2</v>
      </c>
      <c r="AQ30" s="374">
        <f t="shared" si="6"/>
        <v>67.55794462681277</v>
      </c>
      <c r="AR30" s="374">
        <f t="shared" si="7"/>
        <v>46.204616674973806</v>
      </c>
      <c r="AS30" s="376"/>
      <c r="AT30" s="234">
        <f t="shared" si="8"/>
        <v>1.2208691928298387</v>
      </c>
      <c r="AU30" s="675" t="str">
        <f t="shared" si="1"/>
        <v>BTP  01-Sep-20  4</v>
      </c>
      <c r="AV30" s="679">
        <f t="shared" si="9"/>
        <v>7.3551334581235805E-4</v>
      </c>
      <c r="AW30" s="663"/>
      <c r="AX30" s="663"/>
      <c r="AY30" s="663"/>
      <c r="AZ30" s="663"/>
      <c r="BA30" s="663"/>
      <c r="BB30" s="665">
        <f>_xll.xlInterpKruger(_xll.ohFilter($G$11:$G$88,$BC$11:$BC$88),_xll.ohFilter($AD$11:$AD$88,$BC$11:$BC$88),$G30)</f>
        <v>1.1642743748156839E-2</v>
      </c>
      <c r="BC30" s="671" t="b">
        <v>0</v>
      </c>
      <c r="BE30" s="682">
        <f>_xll.xlDateShiftMonth(BE29,1)</f>
        <v>43891</v>
      </c>
      <c r="BF30" s="683">
        <v>1.0424842923064795E-2</v>
      </c>
      <c r="BH30" s="915">
        <v>1.2139552094006412E-2</v>
      </c>
      <c r="BI30" s="917">
        <v>10</v>
      </c>
      <c r="BU30" s="133" t="s">
        <v>413</v>
      </c>
      <c r="BV30" s="133" t="s">
        <v>413</v>
      </c>
      <c r="BW30" s="133" t="s">
        <v>413</v>
      </c>
      <c r="BX30" s="133" t="s">
        <v>413</v>
      </c>
      <c r="BY30" s="133" t="s">
        <v>413</v>
      </c>
      <c r="BZ30" s="133" t="s">
        <v>413</v>
      </c>
      <c r="CA30" s="133" t="s">
        <v>413</v>
      </c>
      <c r="CB30" s="133" t="s">
        <v>413</v>
      </c>
      <c r="CC30" s="133" t="s">
        <v>413</v>
      </c>
      <c r="CD30" s="133" t="s">
        <v>413</v>
      </c>
      <c r="CE30" s="133" t="s">
        <v>413</v>
      </c>
      <c r="CF30" s="133" t="s">
        <v>413</v>
      </c>
    </row>
    <row r="31" spans="1:84" s="136" customFormat="1">
      <c r="A31" s="52"/>
      <c r="B31" s="53"/>
      <c r="C31" s="91" t="s">
        <v>80</v>
      </c>
      <c r="D31" s="696">
        <f>MAX(_xll.xlDateSettle("TARGET",$D$4,2),L31)</f>
        <v>43264</v>
      </c>
      <c r="E31" s="686" t="s">
        <v>1416</v>
      </c>
      <c r="F31" s="22" t="s">
        <v>976</v>
      </c>
      <c r="G31" s="649">
        <v>44119</v>
      </c>
      <c r="H31" s="36">
        <v>0.2</v>
      </c>
      <c r="I31" s="20">
        <v>44119</v>
      </c>
      <c r="J31" s="20">
        <v>43023</v>
      </c>
      <c r="K31" s="20">
        <v>43205</v>
      </c>
      <c r="L31" s="20">
        <v>43024</v>
      </c>
      <c r="M31" s="21">
        <v>100.15</v>
      </c>
      <c r="N31" s="21" t="s">
        <v>1016</v>
      </c>
      <c r="O31" s="21" t="s">
        <v>977</v>
      </c>
      <c r="P31" s="21" t="s">
        <v>1017</v>
      </c>
      <c r="Q31" s="24">
        <v>15801500000</v>
      </c>
      <c r="R31" s="21"/>
      <c r="S31" s="42">
        <f>_xll.RtGet("IDN",$X31,$S$9)</f>
        <v>97.64</v>
      </c>
      <c r="T31" s="42">
        <f>_xll.RtGet("IDN",$X31,$T$9)</f>
        <v>97.73</v>
      </c>
      <c r="U31" s="95">
        <f t="shared" si="10"/>
        <v>97.685000000000002</v>
      </c>
      <c r="V31" s="21"/>
      <c r="W31" s="25">
        <f t="shared" si="2"/>
        <v>97.685000000000002</v>
      </c>
      <c r="X31" s="23" t="str">
        <f t="shared" si="3"/>
        <v>IT528504=TT</v>
      </c>
      <c r="Y31" s="23"/>
      <c r="Z31" s="23"/>
      <c r="AA31" s="23"/>
      <c r="AB31" s="23"/>
      <c r="AC31" s="23"/>
      <c r="AD31" s="33">
        <f>IF(ISNUMBER($D31),_xll.xlBondYield($F31&amp;T(TYPE($AV$1)),$H31,$G31,$J31,$K31,$L31,$M31,$D31,$W31,$AH31),"")</f>
        <v>1.2104551167275723E-2</v>
      </c>
      <c r="AE31" s="12"/>
      <c r="AF31" s="12"/>
      <c r="AG31" s="12"/>
      <c r="AH31" s="14" t="b">
        <f t="shared" si="4"/>
        <v>0</v>
      </c>
      <c r="AI31" s="14"/>
      <c r="AJ31" s="14"/>
      <c r="AK31" s="238">
        <f>IF(ISNUMBER($D31),_xll.xlBondAswSpread($F31&amp;T(TYPE($AV$1)),$H31,$G31,$J31,$K31,$L31,$M31,$D31,$W31,$AH31,curveName,curveName,,,2),"")</f>
        <v>1.2617456722824738</v>
      </c>
      <c r="AL31" s="205">
        <f>IF($W31&gt;0,_xll.xlBondZSpread(F31&amp;T(TYPE($AV$1)),H31,G31,J31,K31,L31,M31,D31,U31,"annual",5,$AH31,curveName)*100,"")</f>
        <v>130.16372994175893</v>
      </c>
      <c r="AM31" s="258">
        <f>(-IF($AL$9="",VLOOKUP(VLOOKUP(E31,'DB Basis'!$D$2:$H$65205,4,0),Bonds!$AR$1:$AS$6,2,0),$AL$9)*VLOOKUP(E31,'DB Basis'!$D$2:$E$65205,2,0))+IF(V31="",W31,V31)</f>
        <v>0.2397260599999953</v>
      </c>
      <c r="AN31" s="266" t="str">
        <f>IF($AN$9+(($AL$9-$AM$9))*('DB Basis'!F190/10-'DB Basis'!E190),," ")</f>
        <v xml:space="preserve"> </v>
      </c>
      <c r="AO31" s="615">
        <f>IF(U31&gt;0,_xll.xlShmImplSwap2(curveName&amp;T(TYPE($AV$1)),curveName,D31,G31,,1,8,2,4),"")</f>
        <v>-9.2885884183094194E-4</v>
      </c>
      <c r="AP31" s="616">
        <f t="shared" si="5"/>
        <v>1.3033410009106664E-2</v>
      </c>
      <c r="AQ31" s="374">
        <f t="shared" si="6"/>
        <v>-22.705150737072316</v>
      </c>
      <c r="AR31" s="374">
        <f t="shared" si="7"/>
        <v>-44.127903262192916</v>
      </c>
      <c r="AS31" s="376"/>
      <c r="AT31" s="234">
        <f t="shared" si="8"/>
        <v>1.1938735397860987</v>
      </c>
      <c r="AU31" s="675" t="str">
        <f t="shared" si="1"/>
        <v>BTP  15-Oct-20  0.2</v>
      </c>
      <c r="AV31" s="679">
        <f t="shared" si="9"/>
        <v>1.4096805984763205E-5</v>
      </c>
      <c r="AW31" s="667"/>
      <c r="AX31" s="667"/>
      <c r="AY31" s="667"/>
      <c r="AZ31" s="667"/>
      <c r="BA31" s="667"/>
      <c r="BB31" s="665">
        <f>_xll.xlInterpKruger(_xll.ohFilter($G$11:$G$88,$BC$11:$BC$88),_xll.ohFilter($AD$11:$AD$88,$BC$11:$BC$88),$G31)</f>
        <v>1.2090454361290959E-2</v>
      </c>
      <c r="BC31" s="671" t="b">
        <v>0</v>
      </c>
      <c r="BE31" s="682">
        <f>_xll.xlDateShiftMonth(BE30,1)</f>
        <v>43922</v>
      </c>
      <c r="BF31" s="684">
        <v>1.0552389423754097E-2</v>
      </c>
      <c r="BH31" s="915">
        <v>1.2524161726856775E-2</v>
      </c>
      <c r="BI31" s="918">
        <v>10</v>
      </c>
      <c r="BU31" s="136" t="s">
        <v>413</v>
      </c>
      <c r="BV31" s="136" t="s">
        <v>413</v>
      </c>
      <c r="BW31" s="136" t="s">
        <v>413</v>
      </c>
      <c r="BX31" s="136" t="s">
        <v>413</v>
      </c>
      <c r="BY31" s="136" t="s">
        <v>413</v>
      </c>
      <c r="BZ31" s="136" t="s">
        <v>413</v>
      </c>
      <c r="CA31" s="136" t="s">
        <v>413</v>
      </c>
      <c r="CB31" s="136" t="s">
        <v>413</v>
      </c>
      <c r="CC31" s="136" t="s">
        <v>413</v>
      </c>
      <c r="CD31" s="136" t="s">
        <v>413</v>
      </c>
      <c r="CE31" s="136" t="s">
        <v>413</v>
      </c>
      <c r="CF31" s="136" t="s">
        <v>413</v>
      </c>
    </row>
    <row r="32" spans="1:84">
      <c r="A32" s="59"/>
      <c r="B32" s="60"/>
      <c r="C32" s="29"/>
      <c r="D32" s="696">
        <f>MAX(_xll.xlDateSettle("TARGET",$D$4,2),L32)</f>
        <v>43264</v>
      </c>
      <c r="E32" s="693" t="s">
        <v>613</v>
      </c>
      <c r="F32" s="112" t="s">
        <v>976</v>
      </c>
      <c r="G32" s="656">
        <v>44136</v>
      </c>
      <c r="H32" s="113">
        <v>0.65</v>
      </c>
      <c r="I32" s="111">
        <v>44136</v>
      </c>
      <c r="J32" s="111">
        <v>42309</v>
      </c>
      <c r="K32" s="111">
        <v>42491</v>
      </c>
      <c r="L32" s="111">
        <v>42310</v>
      </c>
      <c r="M32" s="76">
        <v>100.57</v>
      </c>
      <c r="N32" s="76" t="s">
        <v>1018</v>
      </c>
      <c r="O32" s="76" t="s">
        <v>977</v>
      </c>
      <c r="P32" s="76" t="s">
        <v>1019</v>
      </c>
      <c r="Q32" s="114">
        <v>14918700000</v>
      </c>
      <c r="R32" s="76"/>
      <c r="S32" s="115">
        <f>_xll.RtGet("IDN",$X32,$S$9)</f>
        <v>98.59</v>
      </c>
      <c r="T32" s="115">
        <f>_xll.RtGet("IDN",$X32,$T$9)</f>
        <v>98.73</v>
      </c>
      <c r="U32" s="95">
        <f t="shared" si="10"/>
        <v>98.66</v>
      </c>
      <c r="V32" s="21"/>
      <c r="W32" s="25">
        <f t="shared" si="2"/>
        <v>98.66</v>
      </c>
      <c r="X32" s="23" t="str">
        <f t="shared" si="3"/>
        <v>IT514214=TT</v>
      </c>
      <c r="Y32" s="23"/>
      <c r="Z32" s="23"/>
      <c r="AA32" s="23"/>
      <c r="AB32" s="23"/>
      <c r="AC32" s="23"/>
      <c r="AD32" s="33">
        <f>IF(ISNUMBER($D32),_xll.xlBondYield($F32&amp;T(TYPE($AV$1)),$H32,$G32,$J32,$K32,$L32,$M32,$D32,$W32,$AH32),"")</f>
        <v>1.2244462975132417E-2</v>
      </c>
      <c r="AE32" s="12"/>
      <c r="AF32" s="12"/>
      <c r="AG32" s="12"/>
      <c r="AH32" s="14" t="b">
        <f t="shared" si="4"/>
        <v>0</v>
      </c>
      <c r="AI32" s="14"/>
      <c r="AJ32" s="14"/>
      <c r="AK32" s="238">
        <f>IF(ISNUMBER($D32),_xll.xlBondAswSpread($F32&amp;T(TYPE($AV$1)),$H32,$G32,$J32,$K32,$L32,$M32,$D32,$W32,$AH32,curveName,curveName,,,2),"")</f>
        <v>1.2720223514553459</v>
      </c>
      <c r="AL32" s="205">
        <f>IF($W32&gt;0,_xll.xlBondZSpread(F32&amp;T(TYPE($AV$1)),H32,G32,J32,K32,L32,M32,D32,U32,"annual",5,$AH32,curveName)*100,"")</f>
        <v>130.4488695016137</v>
      </c>
      <c r="AM32" s="258">
        <f>(-IF($AL$9="",VLOOKUP(VLOOKUP(E32,'DB Basis'!$D$2:$H$65205,4,0),Bonds!$AR$1:$AS$6,2,0),$AL$9)*VLOOKUP(E32,'DB Basis'!$D$2:$E$65205,2,0))+IF(V32="",W32,V32)</f>
        <v>0.50186719999999241</v>
      </c>
      <c r="AN32" s="266" t="str">
        <f>IF($AN$9+(($AL$9-$AM$9))*('DB Basis'!F191/10-'DB Basis'!E191),," ")</f>
        <v xml:space="preserve"> </v>
      </c>
      <c r="AO32" s="615">
        <f>IF(U32&gt;0,_xll.xlShmImplSwap2(curveName&amp;T(TYPE($AV$1)),curveName,D32,G32,,1,8,2,4),"")</f>
        <v>-8.1687265836835111E-4</v>
      </c>
      <c r="AP32" s="616">
        <f t="shared" si="5"/>
        <v>1.3061335633500768E-2</v>
      </c>
      <c r="AQ32" s="374">
        <f t="shared" si="6"/>
        <v>30.039888157466706</v>
      </c>
      <c r="AR32" s="374">
        <f t="shared" si="7"/>
        <v>5.9957958257929072</v>
      </c>
      <c r="AS32" s="376"/>
      <c r="AT32" s="234">
        <f t="shared" si="8"/>
        <v>1.2076730605610055</v>
      </c>
      <c r="AU32" s="675" t="str">
        <f t="shared" si="1"/>
        <v>BTP  01-Nov-20  0.65</v>
      </c>
      <c r="AV32" s="679">
        <f t="shared" si="9"/>
        <v>0</v>
      </c>
      <c r="AW32" s="663"/>
      <c r="AX32" s="663"/>
      <c r="AY32" s="663"/>
      <c r="AZ32" s="663"/>
      <c r="BA32" s="663"/>
      <c r="BB32" s="665">
        <f>_xll.xlInterpKruger(_xll.ohFilter($G$11:$G$88,$BC$11:$BC$88),_xll.ohFilter($AD$11:$AD$88,$BC$11:$BC$88),$G32)</f>
        <v>1.2244462975132417E-2</v>
      </c>
      <c r="BC32" s="671" t="b">
        <v>1</v>
      </c>
      <c r="BE32" s="682">
        <f>_xll.xlDateShiftMonth(BE31,1)</f>
        <v>43952</v>
      </c>
      <c r="BF32" s="683">
        <v>1.0685283980548381E-2</v>
      </c>
      <c r="BH32" s="915">
        <v>1.2671696313081515E-2</v>
      </c>
      <c r="BI32" s="917">
        <v>10</v>
      </c>
      <c r="BU32" s="133" t="s">
        <v>413</v>
      </c>
      <c r="BV32" s="133" t="s">
        <v>413</v>
      </c>
      <c r="BW32" s="133" t="s">
        <v>413</v>
      </c>
      <c r="BX32" s="133" t="s">
        <v>413</v>
      </c>
      <c r="BY32" s="133" t="s">
        <v>413</v>
      </c>
      <c r="BZ32" s="133" t="s">
        <v>413</v>
      </c>
      <c r="CA32" s="133" t="s">
        <v>413</v>
      </c>
      <c r="CB32" s="133" t="s">
        <v>413</v>
      </c>
      <c r="CC32" s="133" t="s">
        <v>413</v>
      </c>
      <c r="CD32" s="133" t="s">
        <v>413</v>
      </c>
      <c r="CE32" s="133" t="s">
        <v>413</v>
      </c>
      <c r="CF32" s="133" t="s">
        <v>413</v>
      </c>
    </row>
    <row r="33" spans="1:84" s="137" customFormat="1">
      <c r="A33" s="61"/>
      <c r="B33" s="62"/>
      <c r="C33" s="92"/>
      <c r="D33" s="696">
        <f>MAX(_xll.xlDateSettle("TARGET",$D$4,2),L33)</f>
        <v>43264</v>
      </c>
      <c r="E33" s="686" t="s">
        <v>517</v>
      </c>
      <c r="F33" s="22" t="s">
        <v>976</v>
      </c>
      <c r="G33" s="649">
        <v>44256</v>
      </c>
      <c r="H33" s="36">
        <v>3.75</v>
      </c>
      <c r="I33" s="20">
        <v>44256</v>
      </c>
      <c r="J33" s="20">
        <v>40422</v>
      </c>
      <c r="K33" s="20">
        <v>40603</v>
      </c>
      <c r="L33" s="20">
        <v>40422</v>
      </c>
      <c r="M33" s="21">
        <v>99.83</v>
      </c>
      <c r="N33" s="21" t="s">
        <v>1020</v>
      </c>
      <c r="O33" s="21" t="s">
        <v>977</v>
      </c>
      <c r="P33" s="21" t="s">
        <v>1021</v>
      </c>
      <c r="Q33" s="24">
        <v>24268782000</v>
      </c>
      <c r="R33" s="21"/>
      <c r="S33" s="42">
        <f>_xll.RtGet("IDN",$X33,$S$9)</f>
        <v>106.11</v>
      </c>
      <c r="T33" s="42">
        <f>_xll.RtGet("IDN",$X33,$T$9)</f>
        <v>106.31</v>
      </c>
      <c r="U33" s="95">
        <f t="shared" si="10"/>
        <v>106.21000000000001</v>
      </c>
      <c r="V33" s="21"/>
      <c r="W33" s="25">
        <f t="shared" si="2"/>
        <v>106.21000000000001</v>
      </c>
      <c r="X33" s="23" t="str">
        <f t="shared" si="3"/>
        <v>IT463413=TT</v>
      </c>
      <c r="Y33" s="23"/>
      <c r="Z33" s="23"/>
      <c r="AA33" s="23"/>
      <c r="AB33" s="23"/>
      <c r="AC33" s="23"/>
      <c r="AD33" s="33">
        <f>IF(ISNUMBER($D33),_xll.xlBondYield($F33&amp;T(TYPE($AV$1)),$H33,$G33,$J33,$K33,$L33,$M33,$D33,$W33,$AH33),"")</f>
        <v>1.4168129682409547E-2</v>
      </c>
      <c r="AE33" s="12"/>
      <c r="AF33" s="12"/>
      <c r="AG33" s="12"/>
      <c r="AH33" s="14" t="b">
        <f t="shared" si="4"/>
        <v>0</v>
      </c>
      <c r="AI33" s="14"/>
      <c r="AJ33" s="14"/>
      <c r="AK33" s="238">
        <f>IF(ISNUMBER($D33),_xll.xlBondAswSpread($F33&amp;T(TYPE($AV$1)),$H33,$G33,$J33,$K33,$L33,$M33,$D33,$W33,$AH33,curveName,curveName,,,2),"")</f>
        <v>1.4610032686846446</v>
      </c>
      <c r="AL33" s="205">
        <f>IF($W33&gt;0,_xll.xlBondZSpread(F33&amp;T(TYPE($AV$1)),H33,G33,J33,K33,L33,M33,D33,U33,"annual",5,$AH33,curveName)*100,"")</f>
        <v>143.56255525368204</v>
      </c>
      <c r="AM33" s="258">
        <f>(-IF($AL$9="",VLOOKUP(VLOOKUP(E33,'DB Basis'!$D$2:$H$65205,4,0),Bonds!$AR$1:$AS$6,2,0),$AL$9)*VLOOKUP(E33,'DB Basis'!$D$2:$E$65205,2,0))+IF(V33="",W33,V33)</f>
        <v>1.9769460400000014</v>
      </c>
      <c r="AN33" s="266" t="str">
        <f>IF($AN$9+(($AL$9-$AM$9))*('DB Basis'!F192/10-'DB Basis'!E192),," ")</f>
        <v xml:space="preserve"> </v>
      </c>
      <c r="AO33" s="615">
        <f>IF(U33&gt;0,_xll.xlShmImplSwap2(curveName&amp;T(TYPE($AV$1)),curveName,D33,G33,,1,8,2,4),"")</f>
        <v>-1.1549942687557871E-4</v>
      </c>
      <c r="AP33" s="616">
        <f t="shared" si="5"/>
        <v>1.4283629109285125E-2</v>
      </c>
      <c r="AQ33" s="374">
        <f t="shared" si="6"/>
        <v>58.511529013012705</v>
      </c>
      <c r="AR33" s="374">
        <f t="shared" si="7"/>
        <v>37.178093221774205</v>
      </c>
      <c r="AS33" s="376"/>
      <c r="AT33" s="234">
        <f t="shared" si="8"/>
        <v>1.3974045714157362</v>
      </c>
      <c r="AU33" s="676" t="str">
        <f t="shared" si="1"/>
        <v>BTP  01-Mar-21  3.75</v>
      </c>
      <c r="AV33" s="679">
        <f t="shared" si="9"/>
        <v>9.9888102845163869E-4</v>
      </c>
      <c r="AW33" s="668"/>
      <c r="AX33" s="668"/>
      <c r="AY33" s="668"/>
      <c r="AZ33" s="668"/>
      <c r="BA33" s="668"/>
      <c r="BB33" s="665">
        <f>_xll.xlInterpKruger(_xll.ohFilter($G$11:$G$88,$BC$11:$BC$88),_xll.ohFilter($AD$11:$AD$88,$BC$11:$BC$88),$G33)</f>
        <v>1.3169248653957908E-2</v>
      </c>
      <c r="BC33" s="671" t="b">
        <v>0</v>
      </c>
      <c r="BE33" s="682">
        <f>_xll.xlDateShiftMonth(BE32,1)</f>
        <v>43983</v>
      </c>
      <c r="BF33" s="683">
        <v>1.0848179143241295E-2</v>
      </c>
      <c r="BH33" s="915">
        <v>1.3696343212977968E-2</v>
      </c>
      <c r="BI33" s="917">
        <v>10</v>
      </c>
      <c r="BU33" s="137" t="s">
        <v>413</v>
      </c>
      <c r="BV33" s="137" t="s">
        <v>413</v>
      </c>
      <c r="BW33" s="137" t="s">
        <v>413</v>
      </c>
      <c r="BX33" s="137" t="s">
        <v>413</v>
      </c>
      <c r="BY33" s="137" t="s">
        <v>413</v>
      </c>
      <c r="BZ33" s="137" t="s">
        <v>413</v>
      </c>
      <c r="CA33" s="137" t="s">
        <v>413</v>
      </c>
      <c r="CB33" s="137" t="s">
        <v>413</v>
      </c>
      <c r="CC33" s="137" t="s">
        <v>413</v>
      </c>
      <c r="CD33" s="137" t="s">
        <v>413</v>
      </c>
      <c r="CE33" s="137" t="s">
        <v>413</v>
      </c>
      <c r="CF33" s="137" t="s">
        <v>413</v>
      </c>
    </row>
    <row r="34" spans="1:84" s="137" customFormat="1">
      <c r="A34" s="57"/>
      <c r="B34" s="58"/>
      <c r="C34" s="94"/>
      <c r="D34" s="696">
        <f>MAX(_xll.xlDateSettle("TARGET",$D$4,2),L34)</f>
        <v>43264</v>
      </c>
      <c r="E34" s="686" t="s">
        <v>1582</v>
      </c>
      <c r="F34" s="22" t="s">
        <v>976</v>
      </c>
      <c r="G34" s="649">
        <v>44301</v>
      </c>
      <c r="H34" s="36">
        <v>0.05</v>
      </c>
      <c r="I34" s="20">
        <v>44301</v>
      </c>
      <c r="J34" s="20">
        <v>43205</v>
      </c>
      <c r="K34" s="20">
        <v>43388</v>
      </c>
      <c r="L34" s="20">
        <v>43206</v>
      </c>
      <c r="M34" s="21">
        <v>100</v>
      </c>
      <c r="N34" s="21" t="s">
        <v>1583</v>
      </c>
      <c r="O34" s="21" t="s">
        <v>990</v>
      </c>
      <c r="P34" s="21" t="s">
        <v>1584</v>
      </c>
      <c r="Q34" s="24">
        <v>8316000000</v>
      </c>
      <c r="R34" s="21"/>
      <c r="S34" s="42">
        <f>_xll.RtGet("IDN",$X34,$S$9)</f>
        <v>96.11</v>
      </c>
      <c r="T34" s="42">
        <f>_xll.RtGet("IDN",$X34,$T$9)</f>
        <v>96.43</v>
      </c>
      <c r="U34" s="95">
        <f t="shared" si="10"/>
        <v>96.27000000000001</v>
      </c>
      <c r="V34" s="21"/>
      <c r="W34" s="25">
        <f t="shared" si="2"/>
        <v>96.27000000000001</v>
      </c>
      <c r="X34" s="23" t="str">
        <f t="shared" si="3"/>
        <v>IT533096=TT</v>
      </c>
      <c r="Y34" s="23"/>
      <c r="Z34" s="23"/>
      <c r="AA34" s="23"/>
      <c r="AB34" s="23"/>
      <c r="AC34" s="23"/>
      <c r="AD34" s="33">
        <f>IF(ISNUMBER($D34),_xll.xlBondYield($F34&amp;T(TYPE($AV$1)),$H34,$G34,$J34,$K34,$L34,$M34,$D34,$W34,$AH34),"")</f>
        <v>1.3995505477490665E-2</v>
      </c>
      <c r="AE34" s="12"/>
      <c r="AF34" s="12"/>
      <c r="AG34" s="12"/>
      <c r="AH34" s="14" t="b">
        <f t="shared" si="4"/>
        <v>0</v>
      </c>
      <c r="AI34" s="14"/>
      <c r="AJ34" s="14"/>
      <c r="AK34" s="238">
        <f>IF(ISNUMBER($D34),_xll.xlBondAswSpread($F34&amp;T(TYPE($AV$1)),$H34,$G34,$J34,$K34,$L34,$M34,$D34,$W34,$AH34,curveName,curveName,,,2),"")</f>
        <v>1.3276661267207066</v>
      </c>
      <c r="AL34" s="205">
        <f>IF($W34&gt;0,_xll.xlBondZSpread(F34&amp;T(TYPE($AV$1)),H34,G34,J34,K34,L34,M34,D34,U34,"annual",5,$AH34,curveName)*100,"")</f>
        <v>138.34725088811604</v>
      </c>
      <c r="AM34" s="258" t="e">
        <f>(-IF($AL$9="",VLOOKUP(VLOOKUP(E34,'DB Basis'!$D$2:$H$65205,4,0),Bonds!$AR$1:$AS$6,2,0),$AL$9)*VLOOKUP(E34,'DB Basis'!$D$2:$E$65205,2,0))+IF(V34="",W34,V34)</f>
        <v>#N/A</v>
      </c>
      <c r="AN34" s="266" t="str">
        <f>IF($AN$9+(($AL$9-$AM$9))*('DB Basis'!F193/10-'DB Basis'!E193),," ")</f>
        <v xml:space="preserve"> </v>
      </c>
      <c r="AO34" s="615">
        <f>IF(U34&gt;0,_xll.xlShmImplSwap2(curveName&amp;T(TYPE($AV$1)),curveName,D34,G34,,1,8,2,4),"")</f>
        <v>1.5037596692599214E-4</v>
      </c>
      <c r="AP34" s="616">
        <f t="shared" si="5"/>
        <v>1.3845129510564673E-2</v>
      </c>
      <c r="AQ34" s="374">
        <f t="shared" si="6"/>
        <v>-14.001741065642642</v>
      </c>
      <c r="AR34" s="374">
        <f t="shared" si="7"/>
        <v>-35.56718967399221</v>
      </c>
      <c r="AS34" s="376"/>
      <c r="AT34" s="234">
        <f t="shared" si="8"/>
        <v>1.3803786224374357</v>
      </c>
      <c r="AU34" s="675" t="str">
        <f t="shared" si="1"/>
        <v>BTP  15-Apr-21  0.05</v>
      </c>
      <c r="AV34" s="679">
        <f t="shared" si="9"/>
        <v>4.8409550669746733E-4</v>
      </c>
      <c r="AW34" s="668"/>
      <c r="AX34" s="668"/>
      <c r="AY34" s="668"/>
      <c r="AZ34" s="668"/>
      <c r="BA34" s="668"/>
      <c r="BB34" s="665">
        <f>_xll.xlInterpKruger(_xll.ohFilter($G$11:$G$88,$BC$11:$BC$88),_xll.ohFilter($AD$11:$AD$88,$BC$11:$BC$88),$G34)</f>
        <v>1.3511409970793198E-2</v>
      </c>
      <c r="BC34" s="671" t="b">
        <v>0</v>
      </c>
      <c r="BE34" s="682">
        <f>_xll.xlDateShiftMonth(BE33,1)</f>
        <v>44013</v>
      </c>
      <c r="BF34" s="683">
        <v>1.1050278098986769E-2</v>
      </c>
      <c r="BH34" s="915">
        <v>1.4073057172457215E-2</v>
      </c>
      <c r="BI34" s="917">
        <v>10</v>
      </c>
      <c r="BU34" s="137" t="s">
        <v>413</v>
      </c>
      <c r="BV34" s="137" t="s">
        <v>413</v>
      </c>
      <c r="BW34" s="137" t="s">
        <v>413</v>
      </c>
      <c r="BX34" s="137" t="s">
        <v>413</v>
      </c>
      <c r="BY34" s="137" t="s">
        <v>413</v>
      </c>
      <c r="BZ34" s="137" t="s">
        <v>413</v>
      </c>
      <c r="CA34" s="137" t="s">
        <v>413</v>
      </c>
      <c r="CB34" s="137" t="s">
        <v>413</v>
      </c>
      <c r="CC34" s="137" t="s">
        <v>413</v>
      </c>
      <c r="CD34" s="137" t="s">
        <v>413</v>
      </c>
      <c r="CE34" s="137" t="s">
        <v>413</v>
      </c>
      <c r="CF34" s="137" t="s">
        <v>413</v>
      </c>
    </row>
    <row r="35" spans="1:84" s="135" customFormat="1">
      <c r="A35" s="63"/>
      <c r="B35" s="64"/>
      <c r="C35" s="93"/>
      <c r="D35" s="696">
        <f>MAX(_xll.xlDateSettle("TARGET",$D$4,2),L35)</f>
        <v>43264</v>
      </c>
      <c r="E35" s="686" t="s">
        <v>239</v>
      </c>
      <c r="F35" s="22" t="s">
        <v>976</v>
      </c>
      <c r="G35" s="649">
        <v>44317</v>
      </c>
      <c r="H35" s="36">
        <v>3.75</v>
      </c>
      <c r="I35" s="20">
        <v>44317</v>
      </c>
      <c r="J35" s="20">
        <v>41563</v>
      </c>
      <c r="K35" s="20">
        <v>41579</v>
      </c>
      <c r="L35" s="20">
        <v>41563</v>
      </c>
      <c r="M35" s="21">
        <v>100.13800000000001</v>
      </c>
      <c r="N35" s="21" t="s">
        <v>1022</v>
      </c>
      <c r="O35" s="21" t="s">
        <v>977</v>
      </c>
      <c r="P35" s="21" t="s">
        <v>1023</v>
      </c>
      <c r="Q35" s="24">
        <v>18397553000</v>
      </c>
      <c r="R35" s="21"/>
      <c r="S35" s="42">
        <f>_xll.RtGet("IDN",$X35,$S$9)</f>
        <v>106.19</v>
      </c>
      <c r="T35" s="42">
        <f>_xll.RtGet("IDN",$X35,$T$9)</f>
        <v>106.55</v>
      </c>
      <c r="U35" s="95">
        <f t="shared" si="10"/>
        <v>106.37</v>
      </c>
      <c r="V35" s="21"/>
      <c r="W35" s="25">
        <f>IF(V35="",U35,V35)</f>
        <v>106.37</v>
      </c>
      <c r="X35" s="23" t="str">
        <f t="shared" si="3"/>
        <v>IT496640=TT</v>
      </c>
      <c r="Y35" s="23"/>
      <c r="Z35" s="23"/>
      <c r="AA35" s="23"/>
      <c r="AB35" s="23"/>
      <c r="AC35" s="23"/>
      <c r="AD35" s="33">
        <f>IF(ISNUMBER($D35),_xll.xlBondYield($F35&amp;T(TYPE($AV$1)),$H35,$G35,$J35,$K35,$L35,$M35,$D35,$W35,$AH35),"")</f>
        <v>1.487048367922103E-2</v>
      </c>
      <c r="AE35" s="12"/>
      <c r="AF35" s="12"/>
      <c r="AG35" s="12"/>
      <c r="AH35" s="14" t="b">
        <f t="shared" si="4"/>
        <v>0</v>
      </c>
      <c r="AI35" s="14"/>
      <c r="AJ35" s="14"/>
      <c r="AK35" s="238">
        <f>IF(ISNUMBER($D35),_xll.xlBondAswSpread($F35&amp;T(TYPE($AV$1)),$H35,$G35,$J35,$K35,$L35,$M35,$D35,$W35,$AH35,curveName,curveName,,,2),"")</f>
        <v>1.4958588526571099</v>
      </c>
      <c r="AL35" s="205">
        <f>IF($W35&gt;0,_xll.xlBondZSpread(F35&amp;T(TYPE($AV$1)),H35,G35,J35,K35,L35,M35,D35,U35,"annual",5,$AH35,curveName)*100,"")</f>
        <v>146.90279373294956</v>
      </c>
      <c r="AM35" s="258">
        <f>(-IF($AL$9="",VLOOKUP(VLOOKUP(E35,'DB Basis'!$D$2:$H$65205,4,0),Bonds!$AR$1:$AS$6,2,0),$AL$9)*VLOOKUP(E35,'DB Basis'!$D$2:$E$65205,2,0))+IF(V35="",W35,V35)</f>
        <v>2.507352019999999</v>
      </c>
      <c r="AN35" s="266" t="str">
        <f>IF($AN$9+(($AL$9-$AM$9))*('DB Basis'!F194/10-'DB Basis'!E194),," ")</f>
        <v xml:space="preserve"> </v>
      </c>
      <c r="AO35" s="615">
        <f>IF(U35&gt;0,_xll.xlShmImplSwap2(curveName&amp;T(TYPE($AV$1)),curveName,D35,G35,,1,8,2,4),"")</f>
        <v>2.6158542640932988E-4</v>
      </c>
      <c r="AP35" s="616">
        <f t="shared" si="5"/>
        <v>1.4608898252811701E-2</v>
      </c>
      <c r="AQ35" s="374">
        <f t="shared" si="6"/>
        <v>199.60440226973955</v>
      </c>
      <c r="AR35" s="374">
        <f t="shared" si="7"/>
        <v>174.23474432510312</v>
      </c>
      <c r="AS35" s="376"/>
      <c r="AT35" s="234">
        <f t="shared" si="8"/>
        <v>1.4666778423341291</v>
      </c>
      <c r="AU35" s="675" t="str">
        <f t="shared" si="1"/>
        <v>BTP  01-May-21  3.75</v>
      </c>
      <c r="AV35" s="679">
        <f t="shared" si="9"/>
        <v>1.2312141653683922E-3</v>
      </c>
      <c r="AW35" s="669"/>
      <c r="AX35" s="669"/>
      <c r="AY35" s="669"/>
      <c r="AZ35" s="669"/>
      <c r="BA35" s="669"/>
      <c r="BB35" s="665">
        <f>_xll.xlInterpKruger(_xll.ohFilter($G$11:$G$88,$BC$11:$BC$88),_xll.ohFilter($AD$11:$AD$88,$BC$11:$BC$88),$G35)</f>
        <v>1.3639269513852638E-2</v>
      </c>
      <c r="BC35" s="671" t="b">
        <v>0</v>
      </c>
      <c r="BE35" s="682">
        <f>_xll.xlDateShiftMonth(BE34,1)</f>
        <v>44044</v>
      </c>
      <c r="BF35" s="685">
        <v>1.1326752537963785E-2</v>
      </c>
      <c r="BH35" s="915">
        <v>1.4206016447671832E-2</v>
      </c>
      <c r="BI35" s="919">
        <v>1</v>
      </c>
      <c r="BU35" s="135" t="s">
        <v>413</v>
      </c>
      <c r="BV35" s="135" t="s">
        <v>413</v>
      </c>
      <c r="BW35" s="135" t="s">
        <v>413</v>
      </c>
      <c r="BX35" s="135" t="s">
        <v>413</v>
      </c>
      <c r="BY35" s="135" t="s">
        <v>413</v>
      </c>
      <c r="BZ35" s="135" t="s">
        <v>413</v>
      </c>
      <c r="CA35" s="135" t="s">
        <v>413</v>
      </c>
      <c r="CB35" s="135" t="s">
        <v>413</v>
      </c>
      <c r="CC35" s="135" t="s">
        <v>413</v>
      </c>
      <c r="CD35" s="135" t="s">
        <v>413</v>
      </c>
      <c r="CE35" s="135" t="s">
        <v>413</v>
      </c>
      <c r="CF35" s="135" t="s">
        <v>413</v>
      </c>
    </row>
    <row r="36" spans="1:84">
      <c r="A36" s="30"/>
      <c r="B36" s="28"/>
      <c r="C36" s="29"/>
      <c r="D36" s="696">
        <f>MAX(_xll.xlDateSettle("TARGET",$D$4,2),L36)</f>
        <v>43264</v>
      </c>
      <c r="E36" s="686" t="s">
        <v>634</v>
      </c>
      <c r="F36" s="22" t="s">
        <v>976</v>
      </c>
      <c r="G36" s="649">
        <v>44348</v>
      </c>
      <c r="H36" s="36">
        <v>0.45</v>
      </c>
      <c r="I36" s="20">
        <v>44348</v>
      </c>
      <c r="J36" s="20">
        <v>42461</v>
      </c>
      <c r="K36" s="20">
        <v>42522</v>
      </c>
      <c r="L36" s="20">
        <v>42461</v>
      </c>
      <c r="M36" s="21">
        <v>100.55</v>
      </c>
      <c r="N36" s="21" t="s">
        <v>1024</v>
      </c>
      <c r="O36" s="21" t="s">
        <v>977</v>
      </c>
      <c r="P36" s="21" t="s">
        <v>1025</v>
      </c>
      <c r="Q36" s="24">
        <v>17414767000</v>
      </c>
      <c r="R36" s="21"/>
      <c r="S36" s="42">
        <f>_xll.RtGet("IDN",$X36,$S$9)</f>
        <v>97.2</v>
      </c>
      <c r="T36" s="42">
        <f>_xll.RtGet("IDN",$X36,$T$9)</f>
        <v>97.38</v>
      </c>
      <c r="U36" s="95">
        <f t="shared" si="10"/>
        <v>97.289999999999992</v>
      </c>
      <c r="V36" s="21"/>
      <c r="W36" s="25">
        <f t="shared" si="2"/>
        <v>97.289999999999992</v>
      </c>
      <c r="X36" s="23" t="str">
        <f t="shared" si="3"/>
        <v>IT517559=TT</v>
      </c>
      <c r="Y36" s="23"/>
      <c r="Z36" s="23"/>
      <c r="AA36" s="23"/>
      <c r="AB36" s="23"/>
      <c r="AC36" s="23"/>
      <c r="AD36" s="33">
        <f>IF(ISNUMBER($D36),_xll.xlBondYield($F36&amp;T(TYPE($AV$1)),$H36,$G36,$J36,$K36,$L36,$M36,$D36,$W36,$AH36),"")</f>
        <v>1.3901424432747786E-2</v>
      </c>
      <c r="AE36" s="12"/>
      <c r="AF36" s="12"/>
      <c r="AG36" s="12"/>
      <c r="AH36" s="14" t="b">
        <f t="shared" si="4"/>
        <v>0</v>
      </c>
      <c r="AI36" s="14"/>
      <c r="AJ36" s="14"/>
      <c r="AK36" s="238">
        <f>IF(ISNUMBER($D36),_xll.xlBondAswSpread($F36&amp;T(TYPE($AV$1)),$H36,$G36,$J36,$K36,$L36,$M36,$D36,$W36,$AH36,curveName,curveName,,,2),"")</f>
        <v>1.2996262338942439</v>
      </c>
      <c r="AL36" s="205">
        <f>IF($W36&gt;0,_xll.xlBondZSpread(F36&amp;T(TYPE($AV$1)),H36,G36,J36,K36,L36,M36,D36,U36,"annual",5,$AH36,curveName)*100,"")</f>
        <v>134.72205480886379</v>
      </c>
      <c r="AM36" s="258">
        <f>(-IF($AL$9="",VLOOKUP(VLOOKUP(E36,'DB Basis'!$D$2:$H$65205,4,0),Bonds!$AR$1:$AS$6,2,0),$AL$9)*VLOOKUP(E36,'DB Basis'!$D$2:$E$65205,2,0))+IF(V36="",W36,V36)</f>
        <v>2.5355681999999859</v>
      </c>
      <c r="AN36" s="266" t="str">
        <f>IF($AN$9+(($AL$9-$AM$9))*('DB Basis'!F195/10-'DB Basis'!E195),," ")</f>
        <v xml:space="preserve"> </v>
      </c>
      <c r="AO36" s="615">
        <f>IF(U36&gt;0,_xll.xlShmImplSwap2(curveName&amp;T(TYPE($AV$1)),curveName,D36,G36,,1,8,2,4),"")</f>
        <v>4.2939061868992317E-4</v>
      </c>
      <c r="AP36" s="616">
        <f t="shared" si="5"/>
        <v>1.3472033814057862E-2</v>
      </c>
      <c r="AQ36" s="374">
        <f t="shared" si="6"/>
        <v>-114.09891127830134</v>
      </c>
      <c r="AR36" s="374">
        <f t="shared" si="7"/>
        <v>-133.85661940166159</v>
      </c>
      <c r="AS36" s="376"/>
      <c r="AT36" s="234">
        <f t="shared" si="8"/>
        <v>1.3710993961066311</v>
      </c>
      <c r="AU36" s="676" t="str">
        <f t="shared" si="1"/>
        <v>BTP  01-Jun-21  0.45</v>
      </c>
      <c r="AV36" s="679">
        <f t="shared" si="9"/>
        <v>0</v>
      </c>
      <c r="AW36" s="663"/>
      <c r="AX36" s="663"/>
      <c r="AY36" s="663"/>
      <c r="AZ36" s="663"/>
      <c r="BA36" s="663"/>
      <c r="BB36" s="665">
        <f>_xll.xlInterpKruger(_xll.ohFilter($G$11:$G$88,$BC$11:$BC$88),_xll.ohFilter($AD$11:$AD$88,$BC$11:$BC$88),$G36)</f>
        <v>1.3901424432747786E-2</v>
      </c>
      <c r="BC36" s="671" t="b">
        <v>1</v>
      </c>
      <c r="BE36" s="682">
        <f>_xll.xlDateShiftMonth(BE35,1)</f>
        <v>44075</v>
      </c>
      <c r="BF36" s="683">
        <v>1.1642743748156839E-2</v>
      </c>
      <c r="BH36" s="915">
        <v>1.4462161568931098E-2</v>
      </c>
      <c r="BI36" s="917">
        <v>1</v>
      </c>
      <c r="BU36" s="133" t="s">
        <v>413</v>
      </c>
      <c r="BV36" s="133" t="s">
        <v>413</v>
      </c>
      <c r="BW36" s="133" t="s">
        <v>413</v>
      </c>
      <c r="BX36" s="133" t="s">
        <v>413</v>
      </c>
      <c r="BY36" s="133" t="s">
        <v>413</v>
      </c>
      <c r="BZ36" s="133" t="s">
        <v>413</v>
      </c>
      <c r="CA36" s="133" t="s">
        <v>413</v>
      </c>
      <c r="CB36" s="133" t="s">
        <v>413</v>
      </c>
      <c r="CC36" s="133" t="s">
        <v>413</v>
      </c>
      <c r="CD36" s="133" t="s">
        <v>413</v>
      </c>
      <c r="CE36" s="133" t="s">
        <v>413</v>
      </c>
      <c r="CF36" s="133" t="s">
        <v>413</v>
      </c>
    </row>
    <row r="37" spans="1:84">
      <c r="A37" s="26"/>
      <c r="B37" s="20"/>
      <c r="C37" s="76"/>
      <c r="D37" s="696">
        <f>MAX(_xll.xlDateSettle("TARGET",$D$4,2),L37)</f>
        <v>43264</v>
      </c>
      <c r="E37" s="692" t="s">
        <v>518</v>
      </c>
      <c r="F37" s="87" t="s">
        <v>976</v>
      </c>
      <c r="G37" s="655">
        <v>44409</v>
      </c>
      <c r="H37" s="88">
        <v>3.75</v>
      </c>
      <c r="I37" s="86">
        <v>44409</v>
      </c>
      <c r="J37" s="86">
        <v>38749</v>
      </c>
      <c r="K37" s="86">
        <v>38930</v>
      </c>
      <c r="L37" s="86">
        <v>38749</v>
      </c>
      <c r="M37" s="85">
        <v>98.26</v>
      </c>
      <c r="N37" s="85" t="s">
        <v>1026</v>
      </c>
      <c r="O37" s="85" t="s">
        <v>977</v>
      </c>
      <c r="P37" s="85" t="s">
        <v>1027</v>
      </c>
      <c r="Q37" s="89">
        <v>28148325000</v>
      </c>
      <c r="R37" s="85"/>
      <c r="S37" s="90">
        <f>_xll.RtGet("IDN",$X37,$S$9)</f>
        <v>106.51</v>
      </c>
      <c r="T37" s="90">
        <f>_xll.RtGet("IDN",$X37,$T$9)</f>
        <v>106.93</v>
      </c>
      <c r="U37" s="95">
        <f t="shared" si="10"/>
        <v>106.72</v>
      </c>
      <c r="V37" s="21"/>
      <c r="W37" s="25">
        <f t="shared" si="2"/>
        <v>106.72</v>
      </c>
      <c r="X37" s="23" t="str">
        <f t="shared" si="3"/>
        <v>IT400967=TT</v>
      </c>
      <c r="Y37" s="23"/>
      <c r="Z37" s="23"/>
      <c r="AA37" s="23"/>
      <c r="AB37" s="23"/>
      <c r="AC37" s="23"/>
      <c r="AD37" s="33">
        <f>IF(ISNUMBER($D37),_xll.xlBondYield($F37&amp;T(TYPE($AV$1)),$H37,$G37,$J37,$K37,$L37,$M37,$D37,$W37,$AH37),"")</f>
        <v>1.5502018609235925E-2</v>
      </c>
      <c r="AE37" s="12"/>
      <c r="AF37" s="12"/>
      <c r="AG37" s="12"/>
      <c r="AH37" s="14" t="b">
        <f t="shared" si="4"/>
        <v>0</v>
      </c>
      <c r="AI37" s="14"/>
      <c r="AJ37" s="14"/>
      <c r="AK37" s="238">
        <f>IF(ISNUMBER($D37),_xll.xlBondAswSpread($F37&amp;T(TYPE($AV$1)),$H37,$G37,$J37,$K37,$L37,$M37,$D37,$W37,$AH37,curveName,curveName,,,2),"")</f>
        <v>1.5121895455672354</v>
      </c>
      <c r="AL37" s="205">
        <f>IF($W37&gt;0,_xll.xlBondZSpread(F37&amp;T(TYPE($AV$1)),H37,G37,J37,K37,L37,M37,D37,U37,"annual",5,$AH37,curveName)*100,"")</f>
        <v>148.50170853830656</v>
      </c>
      <c r="AM37" s="258">
        <f>(-IF($AL$9="",VLOOKUP(VLOOKUP(E37,'DB Basis'!$D$2:$H$65205,4,0),Bonds!$AR$1:$AS$6,2,0),$AL$9)*VLOOKUP(E37,'DB Basis'!$D$2:$E$65205,2,0))+IF(V37="",W37,V37)</f>
        <v>3.3377068599999973</v>
      </c>
      <c r="AN37" s="266" t="str">
        <f>IF($AN$9+(($AL$9-$AM$9))*('DB Basis'!F196/10-'DB Basis'!E196),," ")</f>
        <v xml:space="preserve"> </v>
      </c>
      <c r="AO37" s="615">
        <f>IF(U37&gt;0,_xll.xlShmImplSwap2(curveName&amp;T(TYPE($AV$1)),curveName,D37,G37,,1,8,2,4),"")</f>
        <v>7.4988913894438887E-4</v>
      </c>
      <c r="AP37" s="616">
        <f t="shared" si="5"/>
        <v>1.4752129470291536E-2</v>
      </c>
      <c r="AQ37" s="374">
        <f t="shared" si="6"/>
        <v>95.773258101339437</v>
      </c>
      <c r="AR37" s="374">
        <f t="shared" si="7"/>
        <v>76.595887627096857</v>
      </c>
      <c r="AS37" s="376"/>
      <c r="AT37" s="234">
        <f t="shared" si="8"/>
        <v>1.5289662189931326</v>
      </c>
      <c r="AU37" s="675" t="str">
        <f t="shared" si="1"/>
        <v>BTP  01-Aug-21  3.75</v>
      </c>
      <c r="AV37" s="679">
        <f t="shared" si="9"/>
        <v>1.0305511184601716E-3</v>
      </c>
      <c r="AW37" s="663"/>
      <c r="AX37" s="663"/>
      <c r="AY37" s="663"/>
      <c r="AZ37" s="663"/>
      <c r="BA37" s="663"/>
      <c r="BB37" s="665">
        <f>_xll.xlInterpKruger(_xll.ohFilter($G$11:$G$88,$BC$11:$BC$88),_xll.ohFilter($AD$11:$AD$88,$BC$11:$BC$88),$G37)</f>
        <v>1.4471467490775753E-2</v>
      </c>
      <c r="BC37" s="671" t="b">
        <v>0</v>
      </c>
      <c r="BE37" s="682">
        <f>_xll.xlDateShiftMonth(BE36,1)</f>
        <v>44105</v>
      </c>
      <c r="BF37" s="683">
        <v>1.1953129370425144E-2</v>
      </c>
      <c r="BH37" s="915">
        <v>1.4960573247531528E-2</v>
      </c>
      <c r="BI37" s="917">
        <v>10</v>
      </c>
      <c r="BU37" s="133" t="s">
        <v>413</v>
      </c>
      <c r="BV37" s="133" t="s">
        <v>413</v>
      </c>
      <c r="BW37" s="133" t="s">
        <v>413</v>
      </c>
      <c r="BX37" s="133" t="s">
        <v>413</v>
      </c>
      <c r="BY37" s="133" t="s">
        <v>413</v>
      </c>
      <c r="BZ37" s="133" t="s">
        <v>413</v>
      </c>
      <c r="CA37" s="133" t="s">
        <v>413</v>
      </c>
      <c r="CB37" s="133" t="s">
        <v>413</v>
      </c>
      <c r="CC37" s="133" t="s">
        <v>413</v>
      </c>
      <c r="CD37" s="133" t="s">
        <v>413</v>
      </c>
      <c r="CE37" s="133" t="s">
        <v>413</v>
      </c>
      <c r="CF37" s="133" t="s">
        <v>413</v>
      </c>
    </row>
    <row r="38" spans="1:84" s="136" customFormat="1">
      <c r="A38" s="65"/>
      <c r="B38" s="66"/>
      <c r="C38" s="71"/>
      <c r="D38" s="696">
        <f>MAX(_xll.xlDateSettle("TARGET",$D$4,2),L38)</f>
        <v>43264</v>
      </c>
      <c r="E38" s="686" t="s">
        <v>519</v>
      </c>
      <c r="F38" s="22" t="s">
        <v>976</v>
      </c>
      <c r="G38" s="649">
        <v>44440</v>
      </c>
      <c r="H38" s="36">
        <v>4.75</v>
      </c>
      <c r="I38" s="20">
        <v>44440</v>
      </c>
      <c r="J38" s="20">
        <v>40603</v>
      </c>
      <c r="K38" s="20">
        <v>40787</v>
      </c>
      <c r="L38" s="20">
        <v>40603</v>
      </c>
      <c r="M38" s="21">
        <v>99.73</v>
      </c>
      <c r="N38" s="21" t="s">
        <v>1028</v>
      </c>
      <c r="O38" s="21" t="s">
        <v>977</v>
      </c>
      <c r="P38" s="21" t="s">
        <v>1029</v>
      </c>
      <c r="Q38" s="24">
        <v>24986368000</v>
      </c>
      <c r="R38" s="21"/>
      <c r="S38" s="42">
        <f>_xll.RtGet("IDN",$X38,$S$9)</f>
        <v>109.76</v>
      </c>
      <c r="T38" s="42">
        <f>_xll.RtGet("IDN",$X38,$T$9)</f>
        <v>110.11</v>
      </c>
      <c r="U38" s="95">
        <f t="shared" si="10"/>
        <v>109.935</v>
      </c>
      <c r="V38" s="21"/>
      <c r="W38" s="25">
        <f t="shared" si="2"/>
        <v>109.935</v>
      </c>
      <c r="X38" s="23" t="str">
        <f t="shared" si="3"/>
        <v>IT469507=TT</v>
      </c>
      <c r="Y38" s="23"/>
      <c r="Z38" s="23"/>
      <c r="AA38" s="23"/>
      <c r="AB38" s="23"/>
      <c r="AC38" s="23"/>
      <c r="AD38" s="33">
        <f>IF(ISNUMBER($D38),_xll.xlBondYield($F38&amp;T(TYPE($AV$1)),$H38,$G38,$J38,$K38,$L38,$M38,$D38,$W38,$AH38),"")</f>
        <v>1.576626729941135E-2</v>
      </c>
      <c r="AE38" s="12"/>
      <c r="AF38" s="12"/>
      <c r="AG38" s="12"/>
      <c r="AH38" s="14" t="b">
        <f t="shared" si="4"/>
        <v>0</v>
      </c>
      <c r="AI38" s="14"/>
      <c r="AJ38" s="14"/>
      <c r="AK38" s="238">
        <f>IF(ISNUMBER($D38),_xll.xlBondAswSpread($F38&amp;T(TYPE($AV$1)),$H38,$G38,$J38,$K38,$L38,$M38,$D38,$W38,$AH38,curveName,curveName,,,2),"")</f>
        <v>1.5531697436959231</v>
      </c>
      <c r="AL38" s="205">
        <f>IF($W38&gt;0,_xll.xlBondZSpread(F38&amp;T(TYPE($AV$1)),H38,G38,J38,K38,L38,M38,D38,U38,"annual",5,$AH38,curveName)*100,"")</f>
        <v>149.8631506427285</v>
      </c>
      <c r="AM38" s="258">
        <f>(-IF($AL$9="",VLOOKUP(VLOOKUP(E38,'DB Basis'!$D$2:$H$65205,4,0),Bonds!$AR$1:$AS$6,2,0),$AL$9)*VLOOKUP(E38,'DB Basis'!$D$2:$E$65205,2,0))+IF(V38="",W38,V38)</f>
        <v>3.7482983999999959</v>
      </c>
      <c r="AN38" s="266" t="str">
        <f>IF($AN$9+(($AL$9-$AM$9))*('DB Basis'!F197/10-'DB Basis'!E197),," ")</f>
        <v xml:space="preserve"> </v>
      </c>
      <c r="AO38" s="615">
        <f>IF(U38&gt;0,_xll.xlShmImplSwap2(curveName&amp;T(TYPE($AV$1)),curveName,D38,G38,,1,8,2,4),"")</f>
        <v>8.9797993016742922E-4</v>
      </c>
      <c r="AP38" s="616">
        <f t="shared" si="5"/>
        <v>1.4868287369243921E-2</v>
      </c>
      <c r="AQ38" s="374">
        <f t="shared" si="6"/>
        <v>31.113152230332346</v>
      </c>
      <c r="AR38" s="374">
        <f t="shared" si="7"/>
        <v>13.676655844393737</v>
      </c>
      <c r="AS38" s="376"/>
      <c r="AT38" s="234">
        <f t="shared" si="8"/>
        <v>1.5550291035035853</v>
      </c>
      <c r="AU38" s="675" t="str">
        <f t="shared" si="1"/>
        <v>BTP  01-Sep-21  4.75</v>
      </c>
      <c r="AV38" s="679">
        <f t="shared" si="9"/>
        <v>9.8443188854232914E-4</v>
      </c>
      <c r="AW38" s="667"/>
      <c r="AX38" s="667"/>
      <c r="AY38" s="667"/>
      <c r="AZ38" s="667"/>
      <c r="BA38" s="667"/>
      <c r="BB38" s="665">
        <f>_xll.xlInterpKruger(_xll.ohFilter($G$11:$G$88,$BC$11:$BC$88),_xll.ohFilter($AD$11:$AD$88,$BC$11:$BC$88),$G38)</f>
        <v>1.4781835410869021E-2</v>
      </c>
      <c r="BC38" s="671" t="b">
        <v>0</v>
      </c>
      <c r="BE38" s="682">
        <f>_xll.xlDateShiftMonth(BE37,1)</f>
        <v>44136</v>
      </c>
      <c r="BF38" s="684">
        <v>1.2244462975132417E-2</v>
      </c>
      <c r="BH38" s="915">
        <v>1.521102271193131E-2</v>
      </c>
      <c r="BI38" s="918">
        <v>10</v>
      </c>
      <c r="BU38" s="136" t="s">
        <v>413</v>
      </c>
      <c r="BV38" s="136" t="s">
        <v>413</v>
      </c>
      <c r="BW38" s="136" t="s">
        <v>413</v>
      </c>
      <c r="BX38" s="136" t="s">
        <v>413</v>
      </c>
      <c r="BY38" s="136" t="s">
        <v>413</v>
      </c>
      <c r="BZ38" s="136" t="s">
        <v>413</v>
      </c>
      <c r="CA38" s="136" t="s">
        <v>413</v>
      </c>
      <c r="CB38" s="136" t="s">
        <v>413</v>
      </c>
      <c r="CC38" s="136" t="s">
        <v>413</v>
      </c>
      <c r="CD38" s="136" t="s">
        <v>413</v>
      </c>
      <c r="CE38" s="136" t="s">
        <v>413</v>
      </c>
      <c r="CF38" s="136" t="s">
        <v>413</v>
      </c>
    </row>
    <row r="39" spans="1:84">
      <c r="A39" s="47"/>
      <c r="B39" s="48"/>
      <c r="C39" s="85"/>
      <c r="D39" s="696">
        <f>MAX(_xll.xlDateSettle("TARGET",$D$4,2),L39)</f>
        <v>43264</v>
      </c>
      <c r="E39" s="686" t="s">
        <v>694</v>
      </c>
      <c r="F39" s="22" t="s">
        <v>976</v>
      </c>
      <c r="G39" s="649">
        <v>44501</v>
      </c>
      <c r="H39" s="36">
        <v>0.35</v>
      </c>
      <c r="I39" s="20">
        <v>44501</v>
      </c>
      <c r="J39" s="20">
        <v>42646</v>
      </c>
      <c r="K39" s="20">
        <v>42675</v>
      </c>
      <c r="L39" s="20">
        <v>42646</v>
      </c>
      <c r="M39" s="21">
        <v>100.33</v>
      </c>
      <c r="N39" s="21" t="s">
        <v>1030</v>
      </c>
      <c r="O39" s="21" t="s">
        <v>977</v>
      </c>
      <c r="P39" s="21" t="s">
        <v>1031</v>
      </c>
      <c r="Q39" s="24">
        <v>15955000000</v>
      </c>
      <c r="R39" s="21"/>
      <c r="S39" s="42">
        <f>_xll.RtGet("IDN",$X39,$S$9)</f>
        <v>96.03</v>
      </c>
      <c r="T39" s="42">
        <f>_xll.RtGet("IDN",$X39,$T$9)</f>
        <v>96.47</v>
      </c>
      <c r="U39" s="95">
        <f t="shared" si="10"/>
        <v>96.25</v>
      </c>
      <c r="V39" s="21"/>
      <c r="W39" s="25">
        <f t="shared" si="2"/>
        <v>96.25</v>
      </c>
      <c r="X39" s="23" t="str">
        <f t="shared" si="3"/>
        <v>IT521649=TT</v>
      </c>
      <c r="Y39" s="23"/>
      <c r="Z39" s="23"/>
      <c r="AA39" s="23"/>
      <c r="AB39" s="23"/>
      <c r="AC39" s="23"/>
      <c r="AD39" s="33">
        <f>IF(ISNUMBER($D39),_xll.xlBondYield($F39&amp;T(TYPE($AV$1)),$H39,$G39,$J39,$K39,$L39,$M39,$D39,$W39,$AH39),"")</f>
        <v>1.4962484438420385E-2</v>
      </c>
      <c r="AE39" s="12"/>
      <c r="AF39" s="12"/>
      <c r="AG39" s="12"/>
      <c r="AH39" s="14" t="b">
        <f t="shared" si="4"/>
        <v>0</v>
      </c>
      <c r="AI39" s="14"/>
      <c r="AJ39" s="14"/>
      <c r="AK39" s="238">
        <f>IF(ISNUMBER($D39),_xll.xlBondAswSpread($F39&amp;T(TYPE($AV$1)),$H39,$G39,$J39,$K39,$L39,$M39,$D39,$W39,$AH39,curveName,curveName,,,2),"")</f>
        <v>1.3171599390832451</v>
      </c>
      <c r="AL39" s="205">
        <f>IF($W39&gt;0,_xll.xlBondZSpread(F39&amp;T(TYPE($AV$1)),H39,G39,J39,K39,L39,M39,D39,U39,"annual",5,$AH39,curveName)*100,"")</f>
        <v>137.43390666471362</v>
      </c>
      <c r="AM39" s="258">
        <f>(-IF($AL$9="",VLOOKUP(VLOOKUP(E39,'DB Basis'!$D$2:$H$65205,4,0),Bonds!$AR$1:$AS$6,2,0),$AL$9)*VLOOKUP(E39,'DB Basis'!$D$2:$E$65205,2,0))+IF(V39="",W39,V39)</f>
        <v>3.8810090199999934</v>
      </c>
      <c r="AN39" s="266" t="str">
        <f>IF($AN$9+(($AL$9-$AM$9))*('DB Basis'!F198/10-'DB Basis'!E198),," ")</f>
        <v xml:space="preserve"> </v>
      </c>
      <c r="AO39" s="615">
        <f>IF(U39&gt;0,_xll.xlShmImplSwap2(curveName&amp;T(TYPE($AV$1)),curveName,D39,G39,,1,8,2,4),"")</f>
        <v>1.2087788775998747E-3</v>
      </c>
      <c r="AP39" s="616">
        <f t="shared" si="5"/>
        <v>1.375370556082051E-2</v>
      </c>
      <c r="AQ39" s="374">
        <f t="shared" si="6"/>
        <v>-48.095203977328261</v>
      </c>
      <c r="AR39" s="374">
        <f t="shared" si="7"/>
        <v>-66.692190176154952</v>
      </c>
      <c r="AS39" s="376"/>
      <c r="AT39" s="234">
        <f t="shared" si="8"/>
        <v>1.4757518898168052</v>
      </c>
      <c r="AU39" s="675" t="str">
        <f t="shared" si="1"/>
        <v>BTP  01-Nov-21  0.35</v>
      </c>
      <c r="AV39" s="679">
        <f t="shared" si="9"/>
        <v>-4.5805093498768601E-4</v>
      </c>
      <c r="AW39" s="663"/>
      <c r="AX39" s="663"/>
      <c r="AY39" s="663"/>
      <c r="AZ39" s="663"/>
      <c r="BA39" s="663"/>
      <c r="BB39" s="665">
        <f>_xll.xlInterpKruger(_xll.ohFilter($G$11:$G$88,$BC$11:$BC$88),_xll.ohFilter($AD$11:$AD$88,$BC$11:$BC$88),$G39)</f>
        <v>1.5420535373408071E-2</v>
      </c>
      <c r="BC39" s="671" t="b">
        <v>0</v>
      </c>
      <c r="BE39" s="682">
        <f>_xll.xlDateShiftMonth(BE38,1)</f>
        <v>44166</v>
      </c>
      <c r="BF39" s="683">
        <v>1.2491398054733064E-2</v>
      </c>
      <c r="BH39" s="915">
        <v>1.5698280780919838E-2</v>
      </c>
      <c r="BI39" s="917">
        <v>1</v>
      </c>
      <c r="BU39" s="133" t="s">
        <v>413</v>
      </c>
      <c r="BV39" s="133" t="s">
        <v>413</v>
      </c>
      <c r="BW39" s="133" t="s">
        <v>413</v>
      </c>
      <c r="BX39" s="133" t="s">
        <v>413</v>
      </c>
      <c r="BY39" s="133" t="s">
        <v>413</v>
      </c>
      <c r="BZ39" s="133" t="s">
        <v>413</v>
      </c>
      <c r="CA39" s="133" t="s">
        <v>413</v>
      </c>
      <c r="CB39" s="133" t="s">
        <v>413</v>
      </c>
      <c r="CC39" s="133" t="s">
        <v>413</v>
      </c>
      <c r="CD39" s="133" t="s">
        <v>413</v>
      </c>
      <c r="CE39" s="133" t="s">
        <v>413</v>
      </c>
      <c r="CF39" s="133" t="s">
        <v>413</v>
      </c>
    </row>
    <row r="40" spans="1:84">
      <c r="A40" s="30"/>
      <c r="B40" s="28"/>
      <c r="C40" s="29"/>
      <c r="D40" s="696">
        <f>MAX(_xll.xlDateSettle("TARGET",$D$4,2),L40)</f>
        <v>43264</v>
      </c>
      <c r="E40" s="686" t="s">
        <v>403</v>
      </c>
      <c r="F40" s="22" t="s">
        <v>976</v>
      </c>
      <c r="G40" s="649">
        <v>44545</v>
      </c>
      <c r="H40" s="36">
        <v>2.15</v>
      </c>
      <c r="I40" s="20">
        <v>44545</v>
      </c>
      <c r="J40" s="20">
        <v>41805</v>
      </c>
      <c r="K40" s="20">
        <v>41988</v>
      </c>
      <c r="L40" s="20">
        <v>41806</v>
      </c>
      <c r="M40" s="21">
        <v>100.27</v>
      </c>
      <c r="N40" s="21" t="s">
        <v>1032</v>
      </c>
      <c r="O40" s="21" t="s">
        <v>977</v>
      </c>
      <c r="P40" s="21" t="s">
        <v>1033</v>
      </c>
      <c r="Q40" s="24">
        <v>17657877000</v>
      </c>
      <c r="R40" s="21"/>
      <c r="S40" s="42">
        <f>_xll.RtGet("IDN",$X40,$S$9)</f>
        <v>101.71000000000001</v>
      </c>
      <c r="T40" s="42">
        <f>_xll.RtGet("IDN",$X40,$T$9)</f>
        <v>102.14</v>
      </c>
      <c r="U40" s="95">
        <f t="shared" si="10"/>
        <v>101.92500000000001</v>
      </c>
      <c r="V40" s="21"/>
      <c r="W40" s="25">
        <f t="shared" si="2"/>
        <v>101.92500000000001</v>
      </c>
      <c r="X40" s="23" t="str">
        <f t="shared" si="3"/>
        <v>IT502800=TT</v>
      </c>
      <c r="Y40" s="23"/>
      <c r="Z40" s="23"/>
      <c r="AA40" s="23"/>
      <c r="AB40" s="23"/>
      <c r="AC40" s="23"/>
      <c r="AD40" s="33">
        <f>IF(ISNUMBER($D40),_xll.xlBondYield($F40&amp;T(TYPE($AV$1)),$H40,$G40,$J40,$K40,$L40,$M40,$D40,$W40,$AH40),"")</f>
        <v>1.5894970804929125E-2</v>
      </c>
      <c r="AE40" s="12"/>
      <c r="AF40" s="12"/>
      <c r="AG40" s="12"/>
      <c r="AH40" s="14" t="b">
        <f t="shared" si="4"/>
        <v>0</v>
      </c>
      <c r="AI40" s="14"/>
      <c r="AJ40" s="14"/>
      <c r="AK40" s="238">
        <f>IF(ISNUMBER($D40),_xll.xlBondAswSpread($F40&amp;T(TYPE($AV$1)),$H40,$G40,$J40,$K40,$L40,$M40,$D40,$W40,$AH40,curveName,curveName,,,2),"")</f>
        <v>1.4380420032674055</v>
      </c>
      <c r="AL40" s="205">
        <f>IF($W40&gt;0,_xll.xlBondZSpread(F40&amp;T(TYPE($AV$1)),H40,G40,J40,K40,L40,M40,D40,U40,"annual",5,$AH40,curveName)*100,"")</f>
        <v>145.34021840953093</v>
      </c>
      <c r="AM40" s="258">
        <f>(-IF($AL$9="",VLOOKUP(VLOOKUP(E40,'DB Basis'!$D$2:$H$65205,4,0),Bonds!$AR$1:$AS$6,2,0),$AL$9)*VLOOKUP(E40,'DB Basis'!$D$2:$E$65205,2,0))+IF(V40="",W40,V40)</f>
        <v>61.12684500000001</v>
      </c>
      <c r="AN40" s="266" t="str">
        <f>IF($AN$9+(($AL$9-$AM$9))*('DB Basis'!F199/10-'DB Basis'!E199),," ")</f>
        <v xml:space="preserve"> </v>
      </c>
      <c r="AO40" s="615">
        <f>IF(U40&gt;0,_xll.xlShmImplSwap2(curveName&amp;T(TYPE($AV$1)),curveName,D40,G40,,1,8,2,4),"")</f>
        <v>1.4180275853012637E-3</v>
      </c>
      <c r="AP40" s="616">
        <f t="shared" si="5"/>
        <v>1.447694321962786E-2</v>
      </c>
      <c r="AQ40" s="374">
        <f t="shared" si="6"/>
        <v>77.353982676293185</v>
      </c>
      <c r="AR40" s="374">
        <f t="shared" si="7"/>
        <v>59.995851241973391</v>
      </c>
      <c r="AS40" s="376"/>
      <c r="AT40" s="234">
        <f t="shared" si="8"/>
        <v>1.5677231478834204</v>
      </c>
      <c r="AU40" s="675" t="str">
        <f t="shared" si="1"/>
        <v>BTP  15-Dec-21  2.15</v>
      </c>
      <c r="AV40" s="679">
        <f t="shared" si="9"/>
        <v>0</v>
      </c>
      <c r="AW40" s="663"/>
      <c r="AX40" s="663"/>
      <c r="AY40" s="663"/>
      <c r="AZ40" s="663"/>
      <c r="BA40" s="663"/>
      <c r="BB40" s="665">
        <f>_xll.xlInterpKruger(_xll.ohFilter($G$11:$G$88,$BC$11:$BC$88),_xll.ohFilter($AD$11:$AD$88,$BC$11:$BC$88),$G40)</f>
        <v>1.5894970804929125E-2</v>
      </c>
      <c r="BC40" s="671" t="b">
        <v>1</v>
      </c>
      <c r="BE40" s="682">
        <f>_xll.xlDateShiftMonth(BE39,1)</f>
        <v>44197</v>
      </c>
      <c r="BF40" s="683">
        <v>1.2731239710204161E-2</v>
      </c>
      <c r="BH40" s="915">
        <v>1.6045188801482091E-2</v>
      </c>
      <c r="BI40" s="917">
        <v>10</v>
      </c>
      <c r="BU40" s="133" t="s">
        <v>413</v>
      </c>
      <c r="BV40" s="133" t="s">
        <v>413</v>
      </c>
      <c r="BW40" s="133" t="s">
        <v>413</v>
      </c>
      <c r="BX40" s="133" t="s">
        <v>413</v>
      </c>
      <c r="BY40" s="133" t="s">
        <v>413</v>
      </c>
      <c r="BZ40" s="133" t="s">
        <v>413</v>
      </c>
      <c r="CA40" s="133" t="s">
        <v>413</v>
      </c>
      <c r="CB40" s="133" t="s">
        <v>413</v>
      </c>
      <c r="CC40" s="133" t="s">
        <v>413</v>
      </c>
      <c r="CD40" s="133" t="s">
        <v>413</v>
      </c>
      <c r="CE40" s="133" t="s">
        <v>413</v>
      </c>
      <c r="CF40" s="133" t="s">
        <v>413</v>
      </c>
    </row>
    <row r="41" spans="1:84">
      <c r="A41" s="26"/>
      <c r="B41" s="20"/>
      <c r="C41" s="21"/>
      <c r="D41" s="696">
        <f>MAX(_xll.xlDateSettle("TARGET",$D$4,2),L41)</f>
        <v>43264</v>
      </c>
      <c r="E41" s="686" t="s">
        <v>520</v>
      </c>
      <c r="F41" s="22" t="s">
        <v>976</v>
      </c>
      <c r="G41" s="649">
        <v>44621</v>
      </c>
      <c r="H41" s="36">
        <v>5</v>
      </c>
      <c r="I41" s="20">
        <v>44621</v>
      </c>
      <c r="J41" s="20">
        <v>40787</v>
      </c>
      <c r="K41" s="20">
        <v>40969</v>
      </c>
      <c r="L41" s="20">
        <v>40787</v>
      </c>
      <c r="M41" s="21">
        <v>98.75</v>
      </c>
      <c r="N41" s="21" t="s">
        <v>1034</v>
      </c>
      <c r="O41" s="21" t="s">
        <v>977</v>
      </c>
      <c r="P41" s="21" t="s">
        <v>1035</v>
      </c>
      <c r="Q41" s="24">
        <v>20635579000</v>
      </c>
      <c r="R41" s="21"/>
      <c r="S41" s="42">
        <f>_xll.RtGet("IDN",$X41,$S$9)</f>
        <v>111.28</v>
      </c>
      <c r="T41" s="42">
        <f>_xll.RtGet("IDN",$X41,$T$9)</f>
        <v>111.79</v>
      </c>
      <c r="U41" s="95">
        <f t="shared" si="10"/>
        <v>111.535</v>
      </c>
      <c r="V41" s="21"/>
      <c r="W41" s="25">
        <f>IF(V41="",U41,V41)</f>
        <v>111.535</v>
      </c>
      <c r="X41" s="23" t="str">
        <f t="shared" si="3"/>
        <v>IT475967=TT</v>
      </c>
      <c r="Y41" s="23"/>
      <c r="Z41" s="23"/>
      <c r="AA41" s="23"/>
      <c r="AB41" s="23"/>
      <c r="AC41" s="23"/>
      <c r="AD41" s="33">
        <f>IF(ISNUMBER($D41),_xll.xlBondYield($F41&amp;T(TYPE($AV$1)),$H41,$G41,$J41,$K41,$L41,$M41,$D41,$W41,$AH41),"")</f>
        <v>1.7865483460456487E-2</v>
      </c>
      <c r="AE41" s="12"/>
      <c r="AF41" s="12"/>
      <c r="AG41" s="12"/>
      <c r="AH41" s="14" t="b">
        <f t="shared" si="4"/>
        <v>0</v>
      </c>
      <c r="AI41" s="14"/>
      <c r="AJ41" s="14"/>
      <c r="AK41" s="238">
        <f>IF(ISNUMBER($D41),_xll.xlBondAswSpread($F41&amp;T(TYPE($AV$1)),$H41,$G41,$J41,$K41,$L41,$M41,$D41,$W41,$AH41,curveName,curveName,,,2),"")</f>
        <v>1.6954232256841866</v>
      </c>
      <c r="AL41" s="205">
        <f>IF($W41&gt;0,_xll.xlBondZSpread(F41&amp;T(TYPE($AV$1)),H41,G41,J41,K41,L41,M41,D41,U41,"annual",5,$AH41,curveName)*100,"")</f>
        <v>162.59373990446485</v>
      </c>
      <c r="AM41" s="258">
        <f>(-IF($AL$9="",VLOOKUP(VLOOKUP(E41,'DB Basis'!$D$2:$H$65205,4,0),Bonds!$AR$1:$AS$6,2,0),$AL$9)*VLOOKUP(E41,'DB Basis'!$D$2:$E$65205,2,0))+IF(V41="",W41,V41)</f>
        <v>65.871009999999998</v>
      </c>
      <c r="AN41" s="266" t="str">
        <f>IF($AN$9+(($AL$9-$AM$9))*('DB Basis'!F200/10-'DB Basis'!E200),," ")</f>
        <v xml:space="preserve"> </v>
      </c>
      <c r="AO41" s="615">
        <f>IF(U41&gt;0,_xll.xlShmImplSwap2(curveName&amp;T(TYPE($AV$1)),curveName,D41,G41,,1,8,2,4),"")</f>
        <v>1.7923115078895269E-3</v>
      </c>
      <c r="AP41" s="616">
        <f t="shared" si="5"/>
        <v>1.607317195256696E-2</v>
      </c>
      <c r="AQ41" s="374">
        <f t="shared" si="6"/>
        <v>94.636463061511463</v>
      </c>
      <c r="AR41" s="374">
        <f t="shared" si="7"/>
        <v>76.660985200364664</v>
      </c>
      <c r="AS41" s="376"/>
      <c r="AT41" s="234">
        <f t="shared" si="8"/>
        <v>1.7620750810313244</v>
      </c>
      <c r="AU41" s="675" t="str">
        <f t="shared" si="1"/>
        <v>BTP  01-Mar-22  5</v>
      </c>
      <c r="AV41" s="679">
        <f t="shared" si="9"/>
        <v>1.1513909134579156E-3</v>
      </c>
      <c r="AW41" s="663"/>
      <c r="AX41" s="663"/>
      <c r="AY41" s="663"/>
      <c r="AZ41" s="663"/>
      <c r="BA41" s="663"/>
      <c r="BB41" s="665">
        <f>_xll.xlInterpKruger(_xll.ohFilter($G$11:$G$88,$BC$11:$BC$88),_xll.ohFilter($AD$11:$AD$88,$BC$11:$BC$88),$G41)</f>
        <v>1.6714092546998571E-2</v>
      </c>
      <c r="BC41" s="671" t="b">
        <v>0</v>
      </c>
      <c r="BE41" s="682">
        <f>_xll.xlDateShiftMonth(BE40,1)</f>
        <v>44228</v>
      </c>
      <c r="BF41" s="683">
        <v>1.2962323251642375E-2</v>
      </c>
      <c r="BH41" s="915">
        <v>1.6635455811793154E-2</v>
      </c>
      <c r="BI41" s="917">
        <v>10</v>
      </c>
      <c r="BU41" s="133" t="s">
        <v>413</v>
      </c>
      <c r="BV41" s="133" t="s">
        <v>413</v>
      </c>
      <c r="BW41" s="133" t="s">
        <v>413</v>
      </c>
      <c r="BX41" s="133" t="s">
        <v>413</v>
      </c>
      <c r="BY41" s="133" t="s">
        <v>413</v>
      </c>
      <c r="BZ41" s="133" t="s">
        <v>413</v>
      </c>
      <c r="CA41" s="133" t="s">
        <v>413</v>
      </c>
      <c r="CB41" s="133" t="s">
        <v>413</v>
      </c>
      <c r="CC41" s="133" t="s">
        <v>413</v>
      </c>
      <c r="CD41" s="133" t="s">
        <v>413</v>
      </c>
      <c r="CE41" s="133" t="s">
        <v>413</v>
      </c>
      <c r="CF41" s="133" t="s">
        <v>413</v>
      </c>
    </row>
    <row r="42" spans="1:84">
      <c r="A42" s="49"/>
      <c r="B42" s="50"/>
      <c r="C42" s="29"/>
      <c r="D42" s="696">
        <f>MAX(_xll.xlDateSettle("TARGET",$D$4,2),L42)</f>
        <v>43264</v>
      </c>
      <c r="E42" s="686" t="s">
        <v>780</v>
      </c>
      <c r="F42" s="22" t="s">
        <v>976</v>
      </c>
      <c r="G42" s="649">
        <v>44652</v>
      </c>
      <c r="H42" s="36">
        <v>1.2</v>
      </c>
      <c r="I42" s="20">
        <v>44652</v>
      </c>
      <c r="J42" s="20">
        <v>42795</v>
      </c>
      <c r="K42" s="20">
        <v>42826</v>
      </c>
      <c r="L42" s="20">
        <v>42795</v>
      </c>
      <c r="M42" s="21">
        <v>100.46</v>
      </c>
      <c r="N42" s="21" t="s">
        <v>1036</v>
      </c>
      <c r="O42" s="21" t="s">
        <v>990</v>
      </c>
      <c r="P42" s="21" t="s">
        <v>1037</v>
      </c>
      <c r="Q42" s="24">
        <v>16650500000</v>
      </c>
      <c r="R42" s="21"/>
      <c r="S42" s="42">
        <f>_xll.RtGet("IDN",$X42,$S$9)</f>
        <v>97.78</v>
      </c>
      <c r="T42" s="42">
        <f>_xll.RtGet("IDN",$X42,$T$9)</f>
        <v>98.37</v>
      </c>
      <c r="U42" s="95">
        <f t="shared" si="10"/>
        <v>98.075000000000003</v>
      </c>
      <c r="V42" s="21"/>
      <c r="W42" s="25">
        <f t="shared" si="2"/>
        <v>98.075000000000003</v>
      </c>
      <c r="X42" s="23" t="str">
        <f t="shared" si="3"/>
        <v>IT524478=TT</v>
      </c>
      <c r="Y42" s="23"/>
      <c r="Z42" s="23"/>
      <c r="AA42" s="23"/>
      <c r="AB42" s="23"/>
      <c r="AC42" s="23"/>
      <c r="AD42" s="33">
        <f>IF(ISNUMBER($D42),_xll.xlBondYield($F42&amp;T(TYPE($AV$1)),$H42,$G42,$J42,$K42,$L42,$M42,$D42,$W42,$AH42),"")</f>
        <v>1.7327487059524783E-2</v>
      </c>
      <c r="AE42" s="12"/>
      <c r="AF42" s="12"/>
      <c r="AG42" s="12"/>
      <c r="AH42" s="14" t="b">
        <f t="shared" si="4"/>
        <v>0</v>
      </c>
      <c r="AI42" s="14"/>
      <c r="AJ42" s="14"/>
      <c r="AK42" s="238">
        <f>IF(ISNUMBER($D42),_xll.xlBondAswSpread($F42&amp;T(TYPE($AV$1)),$H42,$G42,$J42,$K42,$L42,$M42,$D42,$W42,$AH42,curveName,curveName,,,2),"")</f>
        <v>1.4913953305593592</v>
      </c>
      <c r="AL42" s="205">
        <f>IF($W42&gt;0,_xll.xlBondZSpread(F42&amp;T(TYPE($AV$1)),H42,G42,J42,K42,L42,M42,D42,U42,"annual",5,$AH42,curveName)*100,"")</f>
        <v>154.10024374152178</v>
      </c>
      <c r="AM42" s="258">
        <f>(-IF($AL$9="",VLOOKUP(VLOOKUP(E42,'DB Basis'!$D$2:$H$65205,4,0),Bonds!$AR$1:$AS$6,2,0),$AL$9)*VLOOKUP(E42,'DB Basis'!$D$2:$E$65205,2,0))+IF(V42="",W42,V42)</f>
        <v>55.031075000000008</v>
      </c>
      <c r="AN42" s="266" t="str">
        <f>IF($AN$9+(($AL$9-$AM$9))*('DB Basis'!F201/10-'DB Basis'!E201),," ")</f>
        <v xml:space="preserve"> </v>
      </c>
      <c r="AO42" s="615">
        <f>IF(U42&gt;0,_xll.xlShmImplSwap2(curveName&amp;T(TYPE($AV$1)),curveName,D42,G42,,1,8,2,4),"")</f>
        <v>1.9535973407004163E-3</v>
      </c>
      <c r="AP42" s="616">
        <f t="shared" si="5"/>
        <v>1.5373889718824366E-2</v>
      </c>
      <c r="AQ42" s="374">
        <f t="shared" si="6"/>
        <v>-63.344737529055408</v>
      </c>
      <c r="AR42" s="374">
        <f t="shared" si="7"/>
        <v>-82.334843650337646</v>
      </c>
      <c r="AS42" s="376"/>
      <c r="AT42" s="234">
        <f t="shared" si="8"/>
        <v>1.7090124223092937</v>
      </c>
      <c r="AU42" s="676" t="str">
        <f t="shared" si="1"/>
        <v>BTP  01-Apr-22  1.2</v>
      </c>
      <c r="AV42" s="679">
        <f t="shared" si="9"/>
        <v>2.7167528065225738E-4</v>
      </c>
      <c r="AW42" s="663"/>
      <c r="AX42" s="663"/>
      <c r="AY42" s="663"/>
      <c r="AZ42" s="663"/>
      <c r="BA42" s="663"/>
      <c r="BB42" s="665">
        <f>_xll.xlInterpKruger(_xll.ohFilter($G$11:$G$88,$BC$11:$BC$88),_xll.ohFilter($AD$11:$AD$88,$BC$11:$BC$88),$G42)</f>
        <v>1.7055811778872526E-2</v>
      </c>
      <c r="BC42" s="671" t="b">
        <v>0</v>
      </c>
      <c r="BE42" s="682">
        <f>_xll.xlDateShiftMonth(BE41,1)</f>
        <v>44256</v>
      </c>
      <c r="BF42" s="683">
        <v>1.3169248653957908E-2</v>
      </c>
      <c r="BH42" s="915">
        <v>1.6872989356335744E-2</v>
      </c>
      <c r="BI42" s="917">
        <v>1</v>
      </c>
      <c r="BU42" s="133" t="s">
        <v>413</v>
      </c>
      <c r="BV42" s="133" t="s">
        <v>413</v>
      </c>
      <c r="BW42" s="133" t="s">
        <v>413</v>
      </c>
      <c r="BX42" s="133" t="s">
        <v>413</v>
      </c>
      <c r="BY42" s="133" t="s">
        <v>413</v>
      </c>
      <c r="BZ42" s="133" t="s">
        <v>413</v>
      </c>
      <c r="CA42" s="133" t="s">
        <v>413</v>
      </c>
      <c r="CB42" s="133" t="s">
        <v>413</v>
      </c>
      <c r="CC42" s="133" t="s">
        <v>413</v>
      </c>
      <c r="CD42" s="133" t="s">
        <v>413</v>
      </c>
      <c r="CE42" s="133" t="s">
        <v>413</v>
      </c>
      <c r="CF42" s="133" t="s">
        <v>413</v>
      </c>
    </row>
    <row r="43" spans="1:84">
      <c r="A43" s="26"/>
      <c r="B43" s="20"/>
      <c r="C43" s="21"/>
      <c r="D43" s="696">
        <f>MAX(_xll.xlDateSettle("TARGET",$D$4,2),L43)</f>
        <v>43264</v>
      </c>
      <c r="E43" s="686" t="s">
        <v>405</v>
      </c>
      <c r="F43" s="22" t="s">
        <v>976</v>
      </c>
      <c r="G43" s="649">
        <v>44666</v>
      </c>
      <c r="H43" s="36">
        <v>1.35</v>
      </c>
      <c r="I43" s="20">
        <v>44666</v>
      </c>
      <c r="J43" s="20">
        <v>42051</v>
      </c>
      <c r="K43" s="20">
        <v>42109</v>
      </c>
      <c r="L43" s="20">
        <v>42051</v>
      </c>
      <c r="M43" s="21">
        <v>100.8</v>
      </c>
      <c r="N43" s="21" t="s">
        <v>1038</v>
      </c>
      <c r="O43" s="21" t="s">
        <v>977</v>
      </c>
      <c r="P43" s="21" t="s">
        <v>1039</v>
      </c>
      <c r="Q43" s="24">
        <v>17784500000</v>
      </c>
      <c r="R43" s="21"/>
      <c r="S43" s="42">
        <f>_xll.RtGet("IDN",$X43,$S$9)</f>
        <v>98.17</v>
      </c>
      <c r="T43" s="42">
        <f>_xll.RtGet("IDN",$X43,$T$9)</f>
        <v>98.81</v>
      </c>
      <c r="U43" s="95">
        <f t="shared" si="10"/>
        <v>98.490000000000009</v>
      </c>
      <c r="V43" s="21"/>
      <c r="W43" s="25">
        <f t="shared" si="2"/>
        <v>98.490000000000009</v>
      </c>
      <c r="X43" s="23" t="str">
        <f t="shared" si="3"/>
        <v>IT508688=TT</v>
      </c>
      <c r="Y43" s="23"/>
      <c r="Z43" s="23"/>
      <c r="AA43" s="23"/>
      <c r="AB43" s="23"/>
      <c r="AC43" s="23"/>
      <c r="AD43" s="33">
        <f>IF(ISNUMBER($D43),_xll.xlBondYield($F43&amp;T(TYPE($AV$1)),$H43,$G43,$J43,$K43,$L43,$M43,$D43,$W43,$AH43),"")</f>
        <v>1.7611147301302137E-2</v>
      </c>
      <c r="AE43" s="12"/>
      <c r="AF43" s="12"/>
      <c r="AG43" s="12"/>
      <c r="AH43" s="14" t="b">
        <f t="shared" si="4"/>
        <v>0</v>
      </c>
      <c r="AI43" s="14"/>
      <c r="AJ43" s="14"/>
      <c r="AK43" s="238">
        <f>IF(ISNUMBER($D43),_xll.xlBondAswSpread($F43&amp;T(TYPE($AV$1)),$H43,$G43,$J43,$K43,$L43,$M43,$D43,$W43,$AH43,curveName,curveName,,,2),"")</f>
        <v>1.5140741358836605</v>
      </c>
      <c r="AL43" s="205">
        <f>IF($W43&gt;0,_xll.xlBondZSpread(F43&amp;T(TYPE($AV$1)),H43,G43,J43,K43,L43,M43,D43,U43,"annual",5,$AH43,curveName)*100,"")</f>
        <v>156.19285315467869</v>
      </c>
      <c r="AM43" s="258">
        <f>(-IF($AL$9="",VLOOKUP(VLOOKUP(E43,'DB Basis'!$D$2:$H$65205,4,0),Bonds!$AR$1:$AS$6,2,0),$AL$9)*VLOOKUP(E43,'DB Basis'!$D$2:$E$65205,2,0))+IF(V43="",W43,V43)</f>
        <v>54.697485000000015</v>
      </c>
      <c r="AN43" s="266" t="str">
        <f>IF($AN$9+(($AL$9-$AM$9))*('DB Basis'!F202/10-'DB Basis'!E202),," ")</f>
        <v xml:space="preserve"> </v>
      </c>
      <c r="AO43" s="615">
        <f>IF(U43&gt;0,_xll.xlShmImplSwap2(curveName&amp;T(TYPE($AV$1)),curveName,D43,G43,,1,8,2,4),"")</f>
        <v>2.0342148155187544E-3</v>
      </c>
      <c r="AP43" s="616">
        <f t="shared" si="5"/>
        <v>1.5576932485783382E-2</v>
      </c>
      <c r="AQ43" s="374">
        <f t="shared" si="6"/>
        <v>73.954277320524213</v>
      </c>
      <c r="AR43" s="374">
        <f t="shared" si="7"/>
        <v>52.936149957171999</v>
      </c>
      <c r="AS43" s="376"/>
      <c r="AT43" s="234">
        <f t="shared" si="8"/>
        <v>1.7369898708133615</v>
      </c>
      <c r="AU43" s="675" t="str">
        <f t="shared" si="1"/>
        <v>BTP  15-Apr-22  1.35</v>
      </c>
      <c r="AV43" s="679">
        <f t="shared" si="9"/>
        <v>3.9730395532339841E-4</v>
      </c>
      <c r="AW43" s="663"/>
      <c r="AX43" s="663"/>
      <c r="AY43" s="663"/>
      <c r="AZ43" s="663"/>
      <c r="BA43" s="663"/>
      <c r="BB43" s="665">
        <f>_xll.xlInterpKruger(_xll.ohFilter($G$11:$G$88,$BC$11:$BC$88),_xll.ohFilter($AD$11:$AD$88,$BC$11:$BC$88),$G43)</f>
        <v>1.7213843345978738E-2</v>
      </c>
      <c r="BC43" s="671" t="b">
        <v>0</v>
      </c>
      <c r="BE43" s="682">
        <f>_xll.xlDateShiftMonth(BE42,1)</f>
        <v>44287</v>
      </c>
      <c r="BF43" s="683">
        <v>1.3402703848808258E-2</v>
      </c>
      <c r="BH43" s="915">
        <v>1.6979651130662354E-2</v>
      </c>
      <c r="BI43" s="917">
        <v>10</v>
      </c>
      <c r="BU43" s="133" t="s">
        <v>413</v>
      </c>
      <c r="BV43" s="133" t="s">
        <v>413</v>
      </c>
      <c r="BW43" s="133" t="s">
        <v>413</v>
      </c>
      <c r="BX43" s="133" t="s">
        <v>413</v>
      </c>
      <c r="BY43" s="133" t="s">
        <v>413</v>
      </c>
      <c r="BZ43" s="133" t="s">
        <v>413</v>
      </c>
      <c r="CA43" s="133" t="s">
        <v>413</v>
      </c>
      <c r="CB43" s="133" t="s">
        <v>413</v>
      </c>
      <c r="CC43" s="133" t="s">
        <v>413</v>
      </c>
      <c r="CD43" s="133" t="s">
        <v>413</v>
      </c>
      <c r="CE43" s="133" t="s">
        <v>413</v>
      </c>
      <c r="CF43" s="133" t="s">
        <v>413</v>
      </c>
    </row>
    <row r="44" spans="1:84" ht="15" customHeight="1">
      <c r="A44" s="30"/>
      <c r="B44" s="28"/>
      <c r="C44" s="29"/>
      <c r="D44" s="696">
        <f>MAX(_xll.xlDateSettle("TARGET",$D$4,2),L44)</f>
        <v>43264</v>
      </c>
      <c r="E44" s="686" t="s">
        <v>1417</v>
      </c>
      <c r="F44" s="22" t="s">
        <v>976</v>
      </c>
      <c r="G44" s="649">
        <v>44774</v>
      </c>
      <c r="H44" s="36">
        <v>0.9</v>
      </c>
      <c r="I44" s="20">
        <v>44774</v>
      </c>
      <c r="J44" s="20">
        <v>42948</v>
      </c>
      <c r="K44" s="20">
        <v>43132</v>
      </c>
      <c r="L44" s="20">
        <v>42948</v>
      </c>
      <c r="M44" s="21">
        <v>100.13</v>
      </c>
      <c r="N44" s="21" t="s">
        <v>1040</v>
      </c>
      <c r="O44" s="21" t="s">
        <v>977</v>
      </c>
      <c r="P44" s="21" t="s">
        <v>1041</v>
      </c>
      <c r="Q44" s="24">
        <v>18302621000</v>
      </c>
      <c r="R44" s="21"/>
      <c r="S44" s="42">
        <f>_xll.RtGet("IDN",$X44,$S$9)</f>
        <v>95.98</v>
      </c>
      <c r="T44" s="42">
        <f>_xll.RtGet("IDN",$X44,$T$9)</f>
        <v>96.5</v>
      </c>
      <c r="U44" s="95">
        <f t="shared" si="10"/>
        <v>96.240000000000009</v>
      </c>
      <c r="V44" s="21"/>
      <c r="W44" s="25">
        <f t="shared" si="2"/>
        <v>96.240000000000009</v>
      </c>
      <c r="X44" s="23" t="str">
        <f t="shared" si="3"/>
        <v>IT527744=TT</v>
      </c>
      <c r="Y44" s="23"/>
      <c r="Z44" s="23"/>
      <c r="AA44" s="23"/>
      <c r="AB44" s="23"/>
      <c r="AC44" s="23"/>
      <c r="AD44" s="33">
        <f>IF(ISNUMBER($D44),_xll.xlBondYield($F44&amp;T(TYPE($AV$1)),$H44,$G44,$J44,$K44,$L44,$M44,$D44,$W44,$AH44),"")</f>
        <v>1.8570302276381401E-2</v>
      </c>
      <c r="AE44" s="12"/>
      <c r="AF44" s="12"/>
      <c r="AG44" s="12"/>
      <c r="AH44" s="14" t="b">
        <f t="shared" si="4"/>
        <v>0</v>
      </c>
      <c r="AI44" s="14"/>
      <c r="AJ44" s="14"/>
      <c r="AK44" s="238">
        <f>IF(ISNUMBER($D44),_xll.xlBondAswSpread($F44&amp;T(TYPE($AV$1)),$H44,$G44,$J44,$K44,$L44,$M44,$D44,$W44,$AH44,curveName,curveName,,,2),"")</f>
        <v>1.5350615939215453</v>
      </c>
      <c r="AL44" s="205">
        <f>IF($W44&gt;0,_xll.xlBondZSpread(F44&amp;T(TYPE($AV$1)),H44,G44,J44,K44,L44,M44,D44,U44,"annual",5,$AH44,curveName)*100,"")</f>
        <v>160.66703722730617</v>
      </c>
      <c r="AM44" s="258">
        <f>(-IF($AL$9="",VLOOKUP(VLOOKUP(E44,'DB Basis'!$D$2:$H$65205,4,0),Bonds!$AR$1:$AS$6,2,0),$AL$9)*VLOOKUP(E44,'DB Basis'!$D$2:$E$65205,2,0))+IF(V44="",W44,V44)</f>
        <v>50.076950000000011</v>
      </c>
      <c r="AN44" s="266" t="str">
        <f>IF($AN$9+(($AL$9-$AM$9))*('DB Basis'!F203/10-'DB Basis'!E203),," ")</f>
        <v xml:space="preserve"> </v>
      </c>
      <c r="AO44" s="615">
        <f>IF(U44&gt;0,_xll.xlShmImplSwap2(curveName&amp;T(TYPE($AV$1)),curveName,D44,G44,,1,8,2,4),"")</f>
        <v>2.5349464875056332E-3</v>
      </c>
      <c r="AP44" s="616">
        <f t="shared" si="5"/>
        <v>1.6035355788875768E-2</v>
      </c>
      <c r="AQ44" s="374">
        <f t="shared" si="6"/>
        <v>32.415885731845506</v>
      </c>
      <c r="AR44" s="374">
        <f t="shared" si="7"/>
        <v>15.493009780437109</v>
      </c>
      <c r="AS44" s="376"/>
      <c r="AT44" s="234">
        <f t="shared" si="8"/>
        <v>1.8315914573965217</v>
      </c>
      <c r="AU44" s="675" t="str">
        <f t="shared" si="1"/>
        <v>BTP  01-Aug-22  0.9</v>
      </c>
      <c r="AV44" s="679">
        <f t="shared" si="9"/>
        <v>0</v>
      </c>
      <c r="AW44" s="663"/>
      <c r="AX44" s="663"/>
      <c r="AY44" s="663"/>
      <c r="AZ44" s="663"/>
      <c r="BA44" s="663"/>
      <c r="BB44" s="665">
        <f>_xll.xlInterpKruger(_xll.ohFilter($G$11:$G$88,$BC$11:$BC$88),_xll.ohFilter($AD$11:$AD$88,$BC$11:$BC$88),$G44)</f>
        <v>1.8570302276381401E-2</v>
      </c>
      <c r="BC44" s="671" t="b">
        <v>1</v>
      </c>
      <c r="BE44" s="682">
        <f>_xll.xlDateShiftMonth(BE43,1)</f>
        <v>44317</v>
      </c>
      <c r="BF44" s="683">
        <v>1.3639269513852638E-2</v>
      </c>
      <c r="BH44" s="915">
        <v>1.7789752962415584E-2</v>
      </c>
      <c r="BI44" s="917">
        <v>10</v>
      </c>
      <c r="BU44" s="133" t="s">
        <v>413</v>
      </c>
      <c r="BV44" s="133" t="s">
        <v>413</v>
      </c>
      <c r="BW44" s="133" t="s">
        <v>413</v>
      </c>
      <c r="BX44" s="133" t="s">
        <v>413</v>
      </c>
      <c r="BY44" s="133" t="s">
        <v>413</v>
      </c>
      <c r="BZ44" s="133" t="s">
        <v>413</v>
      </c>
      <c r="CA44" s="133" t="s">
        <v>413</v>
      </c>
      <c r="CB44" s="133" t="s">
        <v>413</v>
      </c>
      <c r="CC44" s="133" t="s">
        <v>413</v>
      </c>
      <c r="CD44" s="133" t="s">
        <v>413</v>
      </c>
      <c r="CE44" s="133" t="s">
        <v>413</v>
      </c>
      <c r="CF44" s="133" t="s">
        <v>413</v>
      </c>
    </row>
    <row r="45" spans="1:84">
      <c r="A45" s="67"/>
      <c r="B45" s="68"/>
      <c r="C45" s="21"/>
      <c r="D45" s="696">
        <f>MAX(_xll.xlDateSettle("TARGET",$D$4,2),L45)</f>
        <v>43264</v>
      </c>
      <c r="E45" s="686" t="s">
        <v>521</v>
      </c>
      <c r="F45" s="22" t="s">
        <v>976</v>
      </c>
      <c r="G45" s="649">
        <v>44805</v>
      </c>
      <c r="H45" s="36">
        <v>5.5</v>
      </c>
      <c r="I45" s="20">
        <v>44805</v>
      </c>
      <c r="J45" s="20">
        <v>40969</v>
      </c>
      <c r="K45" s="20">
        <v>41153</v>
      </c>
      <c r="L45" s="20">
        <v>40969</v>
      </c>
      <c r="M45" s="21">
        <v>100.58</v>
      </c>
      <c r="N45" s="21" t="s">
        <v>1042</v>
      </c>
      <c r="O45" s="21" t="s">
        <v>977</v>
      </c>
      <c r="P45" s="21" t="s">
        <v>1043</v>
      </c>
      <c r="Q45" s="24">
        <v>19586032000</v>
      </c>
      <c r="R45" s="21"/>
      <c r="S45" s="42">
        <f>_xll.RtGet("IDN",$X45,$S$9)</f>
        <v>113.93</v>
      </c>
      <c r="T45" s="42">
        <f>_xll.RtGet("IDN",$X45,$T$9)</f>
        <v>114.45</v>
      </c>
      <c r="U45" s="95">
        <f t="shared" si="10"/>
        <v>114.19</v>
      </c>
      <c r="V45" s="21"/>
      <c r="W45" s="25">
        <f t="shared" si="2"/>
        <v>114.19</v>
      </c>
      <c r="X45" s="23" t="str">
        <f t="shared" si="3"/>
        <v>IT480154=TT</v>
      </c>
      <c r="Y45" s="23"/>
      <c r="Z45" s="23"/>
      <c r="AA45" s="23"/>
      <c r="AB45" s="23"/>
      <c r="AC45" s="23"/>
      <c r="AD45" s="33">
        <f>IF(ISNUMBER($D45),_xll.xlBondYield($F45&amp;T(TYPE($AV$1)),$H45,$G45,$J45,$K45,$L45,$M45,$D45,$W45,$AH45),"")</f>
        <v>1.9854453087223285E-2</v>
      </c>
      <c r="AE45" s="12"/>
      <c r="AF45" s="12"/>
      <c r="AG45" s="12"/>
      <c r="AH45" s="14" t="b">
        <f t="shared" si="4"/>
        <v>0</v>
      </c>
      <c r="AI45" s="14"/>
      <c r="AJ45" s="14"/>
      <c r="AK45" s="238">
        <f>IF(ISNUMBER($D45),_xll.xlBondAswSpread($F45&amp;T(TYPE($AV$1)),$H45,$G45,$J45,$K45,$L45,$M45,$D45,$W45,$AH45,curveName,curveName,,,2),"")</f>
        <v>1.8358149184169541</v>
      </c>
      <c r="AL45" s="205">
        <f>IF($W45&gt;0,_xll.xlBondZSpread(F45&amp;T(TYPE($AV$1)),H45,G45,J45,K45,L45,M45,D45,U45,"annual",5,$AH45,curveName)*100,"")</f>
        <v>174.05831398474851</v>
      </c>
      <c r="AM45" s="258">
        <f>(-IF($AL$9="",VLOOKUP(VLOOKUP(E45,'DB Basis'!$D$2:$H$65205,4,0),Bonds!$AR$1:$AS$6,2,0),$AL$9)*VLOOKUP(E45,'DB Basis'!$D$2:$E$65205,2,0))+IF(V45="",W45,V45)</f>
        <v>62.038229999999999</v>
      </c>
      <c r="AN45" s="266" t="str">
        <f>IF($AN$9+(($AL$9-$AM$9))*('DB Basis'!F204/10-'DB Basis'!E204),," ")</f>
        <v xml:space="preserve"> </v>
      </c>
      <c r="AO45" s="615">
        <f>IF(U45&gt;0,_xll.xlShmImplSwap2(curveName&amp;T(TYPE($AV$1)),curveName,D45,G45,,1,8,2,4),"")</f>
        <v>2.6897983025426079E-3</v>
      </c>
      <c r="AP45" s="616">
        <f t="shared" si="5"/>
        <v>1.7164654784680676E-2</v>
      </c>
      <c r="AQ45" s="374">
        <f t="shared" si="6"/>
        <v>151.19840192170577</v>
      </c>
      <c r="AR45" s="374">
        <f t="shared" si="7"/>
        <v>132.96584950606174</v>
      </c>
      <c r="AS45" s="376"/>
      <c r="AT45" s="234">
        <f t="shared" si="8"/>
        <v>1.9582474277809268</v>
      </c>
      <c r="AU45" s="675" t="str">
        <f t="shared" si="1"/>
        <v>BTP  01-Sep-22  5.5</v>
      </c>
      <c r="AV45" s="679">
        <f t="shared" si="9"/>
        <v>6.7605156814470532E-4</v>
      </c>
      <c r="AW45" s="663"/>
      <c r="AX45" s="663"/>
      <c r="AY45" s="663"/>
      <c r="AZ45" s="663"/>
      <c r="BA45" s="663"/>
      <c r="BB45" s="665">
        <f>_xll.xlInterpKruger(_xll.ohFilter($G$11:$G$88,$BC$11:$BC$88),_xll.ohFilter($AD$11:$AD$88,$BC$11:$BC$88),$G45)</f>
        <v>1.917840151907858E-2</v>
      </c>
      <c r="BC45" s="671" t="b">
        <v>0</v>
      </c>
      <c r="BE45" s="682">
        <f>_xll.xlDateShiftMonth(BE44,1)</f>
        <v>44348</v>
      </c>
      <c r="BF45" s="683">
        <v>1.3901424432747786E-2</v>
      </c>
      <c r="BH45" s="915">
        <v>1.8018146087140252E-2</v>
      </c>
      <c r="BI45" s="917">
        <v>10</v>
      </c>
      <c r="BU45" s="133" t="s">
        <v>413</v>
      </c>
      <c r="BV45" s="133" t="s">
        <v>413</v>
      </c>
      <c r="BW45" s="133" t="s">
        <v>413</v>
      </c>
      <c r="BX45" s="133" t="s">
        <v>413</v>
      </c>
      <c r="BY45" s="133" t="s">
        <v>413</v>
      </c>
      <c r="BZ45" s="133" t="s">
        <v>413</v>
      </c>
      <c r="CA45" s="133" t="s">
        <v>413</v>
      </c>
      <c r="CB45" s="133" t="s">
        <v>413</v>
      </c>
      <c r="CC45" s="133" t="s">
        <v>413</v>
      </c>
      <c r="CD45" s="133" t="s">
        <v>413</v>
      </c>
      <c r="CE45" s="133" t="s">
        <v>413</v>
      </c>
      <c r="CF45" s="133" t="s">
        <v>413</v>
      </c>
    </row>
    <row r="46" spans="1:84">
      <c r="A46" s="59"/>
      <c r="B46" s="60"/>
      <c r="C46" s="29"/>
      <c r="D46" s="696">
        <f>MAX(_xll.xlDateSettle("TARGET",$D$4,2),L46)</f>
        <v>43264</v>
      </c>
      <c r="E46" s="692" t="s">
        <v>631</v>
      </c>
      <c r="F46" s="87" t="s">
        <v>976</v>
      </c>
      <c r="G46" s="655">
        <v>44819</v>
      </c>
      <c r="H46" s="88">
        <v>1.45</v>
      </c>
      <c r="I46" s="86">
        <v>44819</v>
      </c>
      <c r="J46" s="86">
        <v>42262</v>
      </c>
      <c r="K46" s="86">
        <v>42444</v>
      </c>
      <c r="L46" s="86">
        <v>42262</v>
      </c>
      <c r="M46" s="85">
        <v>100.54</v>
      </c>
      <c r="N46" s="85" t="s">
        <v>1044</v>
      </c>
      <c r="O46" s="85" t="s">
        <v>977</v>
      </c>
      <c r="P46" s="85" t="s">
        <v>1045</v>
      </c>
      <c r="Q46" s="89">
        <v>17005194000</v>
      </c>
      <c r="R46" s="85"/>
      <c r="S46" s="90">
        <f>_xll.RtGet("IDN",$X46,$S$9)</f>
        <v>97.95</v>
      </c>
      <c r="T46" s="90">
        <f>_xll.RtGet("IDN",$X46,$T$9)</f>
        <v>98.54</v>
      </c>
      <c r="U46" s="95">
        <f t="shared" si="10"/>
        <v>98.245000000000005</v>
      </c>
      <c r="V46" s="21"/>
      <c r="W46" s="25">
        <f t="shared" si="2"/>
        <v>98.245000000000005</v>
      </c>
      <c r="X46" s="23" t="str">
        <f t="shared" si="3"/>
        <v>IT513584=TT</v>
      </c>
      <c r="Y46" s="23"/>
      <c r="Z46" s="23"/>
      <c r="AA46" s="23"/>
      <c r="AB46" s="23"/>
      <c r="AC46" s="23"/>
      <c r="AD46" s="33">
        <f>IF(ISNUMBER($D46),_xll.xlBondYield($F46&amp;T(TYPE($AV$1)),$H46,$G46,$J46,$K46,$L46,$M46,$D46,$W46,$AH46),"")</f>
        <v>1.8896727449697059E-2</v>
      </c>
      <c r="AE46" s="12"/>
      <c r="AF46" s="12"/>
      <c r="AG46" s="12"/>
      <c r="AH46" s="14" t="b">
        <f t="shared" si="4"/>
        <v>0</v>
      </c>
      <c r="AI46" s="14"/>
      <c r="AJ46" s="14"/>
      <c r="AK46" s="238">
        <f>IF(ISNUMBER($D46),_xll.xlBondAswSpread($F46&amp;T(TYPE($AV$1)),$H46,$G46,$J46,$K46,$L46,$M46,$D46,$W46,$AH46,curveName,curveName,,,2),"")</f>
        <v>1.5642619894487326</v>
      </c>
      <c r="AL46" s="205">
        <f>IF($W46&gt;0,_xll.xlBondZSpread(F46&amp;T(TYPE($AV$1)),H46,G46,J46,K46,L46,M46,D46,U46,"annual",5,$AH46,curveName)*100,"")</f>
        <v>161.89944978296609</v>
      </c>
      <c r="AM46" s="258">
        <f>(-IF($AL$9="",VLOOKUP(VLOOKUP(E46,'DB Basis'!$D$2:$H$65205,4,0),Bonds!$AR$1:$AS$6,2,0),$AL$9)*VLOOKUP(E46,'DB Basis'!$D$2:$E$65205,2,0))+IF(V46="",W46,V46)</f>
        <v>50.210475000000002</v>
      </c>
      <c r="AN46" s="266" t="str">
        <f>IF($AN$9+(($AL$9-$AM$9))*('DB Basis'!F205/10-'DB Basis'!E205),," ")</f>
        <v xml:space="preserve"> </v>
      </c>
      <c r="AO46" s="615">
        <f>IF(U46&gt;0,_xll.xlShmImplSwap2(curveName&amp;T(TYPE($AV$1)),curveName,D46,G46,,1,8,2,4),"")</f>
        <v>2.7527282013942249E-3</v>
      </c>
      <c r="AP46" s="616">
        <f t="shared" si="5"/>
        <v>1.6143999248302836E-2</v>
      </c>
      <c r="AQ46" s="374">
        <f t="shared" si="6"/>
        <v>-249.69275549790888</v>
      </c>
      <c r="AR46" s="374">
        <f t="shared" si="7"/>
        <v>-266.0994791270798</v>
      </c>
      <c r="AS46" s="376"/>
      <c r="AT46" s="234">
        <f t="shared" si="8"/>
        <v>1.8637868169564222</v>
      </c>
      <c r="AU46" s="675" t="str">
        <f t="shared" si="1"/>
        <v>BTP  15-Sep-22  1.45</v>
      </c>
      <c r="AV46" s="679">
        <f t="shared" si="9"/>
        <v>-6.0415570887191808E-4</v>
      </c>
      <c r="AW46" s="663"/>
      <c r="AX46" s="663"/>
      <c r="AY46" s="663"/>
      <c r="AZ46" s="663"/>
      <c r="BA46" s="663"/>
      <c r="BB46" s="665">
        <f>_xll.xlInterpKruger(_xll.ohFilter($G$11:$G$88,$BC$11:$BC$88),_xll.ohFilter($AD$11:$AD$88,$BC$11:$BC$88),$G46)</f>
        <v>1.9500883158568977E-2</v>
      </c>
      <c r="BC46" s="671" t="b">
        <v>0</v>
      </c>
      <c r="BE46" s="682">
        <f>_xll.xlDateShiftMonth(BE45,1)</f>
        <v>44378</v>
      </c>
      <c r="BF46" s="683">
        <v>1.4174178812324538E-2</v>
      </c>
      <c r="BH46" s="915">
        <v>1.8120690006324658E-2</v>
      </c>
      <c r="BI46" s="917">
        <v>1</v>
      </c>
      <c r="BU46" s="133" t="s">
        <v>413</v>
      </c>
      <c r="BV46" s="133" t="s">
        <v>413</v>
      </c>
      <c r="BW46" s="133" t="s">
        <v>413</v>
      </c>
      <c r="BX46" s="133" t="s">
        <v>413</v>
      </c>
      <c r="BY46" s="133" t="s">
        <v>413</v>
      </c>
      <c r="BZ46" s="133" t="s">
        <v>413</v>
      </c>
      <c r="CA46" s="133" t="s">
        <v>413</v>
      </c>
      <c r="CB46" s="133" t="s">
        <v>413</v>
      </c>
      <c r="CC46" s="133" t="s">
        <v>413</v>
      </c>
      <c r="CD46" s="133" t="s">
        <v>413</v>
      </c>
      <c r="CE46" s="133" t="s">
        <v>413</v>
      </c>
      <c r="CF46" s="133" t="s">
        <v>413</v>
      </c>
    </row>
    <row r="47" spans="1:84">
      <c r="A47" s="26"/>
      <c r="B47" s="20"/>
      <c r="C47" s="21"/>
      <c r="D47" s="696">
        <f>MAX(_xll.xlDateSettle("TARGET",$D$4,2),L47)</f>
        <v>43264</v>
      </c>
      <c r="E47" s="686" t="s">
        <v>522</v>
      </c>
      <c r="F47" s="22" t="s">
        <v>976</v>
      </c>
      <c r="G47" s="649">
        <v>44866</v>
      </c>
      <c r="H47" s="36">
        <v>5.5</v>
      </c>
      <c r="I47" s="20">
        <v>44866</v>
      </c>
      <c r="J47" s="20">
        <v>41030</v>
      </c>
      <c r="K47" s="20">
        <v>41214</v>
      </c>
      <c r="L47" s="20">
        <v>41155</v>
      </c>
      <c r="M47" s="21">
        <v>98.2</v>
      </c>
      <c r="N47" s="21" t="s">
        <v>1046</v>
      </c>
      <c r="O47" s="21" t="s">
        <v>977</v>
      </c>
      <c r="P47" s="21" t="s">
        <v>1047</v>
      </c>
      <c r="Q47" s="24">
        <v>21378388000</v>
      </c>
      <c r="R47" s="21"/>
      <c r="S47" s="42">
        <f>_xll.RtGet("IDN",$X47,$S$9)</f>
        <v>114.28</v>
      </c>
      <c r="T47" s="42">
        <f>_xll.RtGet("IDN",$X47,$T$9)</f>
        <v>114.86</v>
      </c>
      <c r="U47" s="95">
        <f t="shared" si="10"/>
        <v>114.57</v>
      </c>
      <c r="V47" s="21"/>
      <c r="W47" s="25">
        <f t="shared" si="2"/>
        <v>114.57</v>
      </c>
      <c r="X47" s="23" t="str">
        <f t="shared" si="3"/>
        <v>IT484883=TT</v>
      </c>
      <c r="Y47" s="23"/>
      <c r="Z47" s="23"/>
      <c r="AA47" s="23"/>
      <c r="AB47" s="23"/>
      <c r="AC47" s="23"/>
      <c r="AD47" s="33">
        <f>IF(ISNUMBER($D47),_xll.xlBondYield($F47&amp;T(TYPE($AV$1)),$H47,$G47,$J47,$K47,$L47,$M47,$D47,$W47,$AH47),"")</f>
        <v>2.0199162175020983E-2</v>
      </c>
      <c r="AE47" s="12"/>
      <c r="AF47" s="12"/>
      <c r="AG47" s="12"/>
      <c r="AH47" s="14" t="b">
        <f t="shared" si="4"/>
        <v>0</v>
      </c>
      <c r="AI47" s="14"/>
      <c r="AJ47" s="14"/>
      <c r="AK47" s="238">
        <f>IF(ISNUMBER($D47),_xll.xlBondAswSpread($F47&amp;T(TYPE($AV$1)),$H47,$G47,$J47,$K47,$L47,$M47,$D47,$W47,$AH47,curveName,curveName,,,2),"")</f>
        <v>1.8465405522938381</v>
      </c>
      <c r="AL47" s="205">
        <f>IF($W47&gt;0,_xll.xlBondZSpread(F47&amp;T(TYPE($AV$1)),H47,G47,J47,K47,L47,M47,D47,U47,"annual",5,$AH47,curveName)*100,"")</f>
        <v>174.77323026616554</v>
      </c>
      <c r="AM47" s="258">
        <f>(-IF($AL$9="",VLOOKUP(VLOOKUP(E47,'DB Basis'!$D$2:$H$65205,4,0),Bonds!$AR$1:$AS$6,2,0),$AL$9)*VLOOKUP(E47,'DB Basis'!$D$2:$E$65205,2,0))+IF(V47="",W47,V47)</f>
        <v>60.421989999999994</v>
      </c>
      <c r="AN47" s="266" t="str">
        <f>IF($AN$9+(($AL$9-$AM$9))*('DB Basis'!F206/10-'DB Basis'!E206),," ")</f>
        <v xml:space="preserve"> </v>
      </c>
      <c r="AO47" s="615">
        <f>IF(U47&gt;0,_xll.xlShmImplSwap2(curveName&amp;T(TYPE($AV$1)),curveName,D47,G47,,1,8,2,4),"")</f>
        <v>2.9770544301335948E-3</v>
      </c>
      <c r="AP47" s="616">
        <f t="shared" si="5"/>
        <v>1.7222107744887388E-2</v>
      </c>
      <c r="AQ47" s="374">
        <f t="shared" si="6"/>
        <v>101.14652654111326</v>
      </c>
      <c r="AR47" s="374">
        <f t="shared" si="7"/>
        <v>83.725447075183325</v>
      </c>
      <c r="AS47" s="376"/>
      <c r="AT47" s="234">
        <f t="shared" si="8"/>
        <v>1.9922461323308369</v>
      </c>
      <c r="AU47" s="675" t="str">
        <f t="shared" si="1"/>
        <v>BTP  01-Nov-22  5.5</v>
      </c>
      <c r="AV47" s="679">
        <f t="shared" si="9"/>
        <v>0</v>
      </c>
      <c r="AW47" s="663"/>
      <c r="AX47" s="663"/>
      <c r="AY47" s="663"/>
      <c r="AZ47" s="663"/>
      <c r="BA47" s="663"/>
      <c r="BB47" s="665">
        <f>_xll.xlInterpKruger(_xll.ohFilter($G$11:$G$88,$BC$11:$BC$88),_xll.ohFilter($AD$11:$AD$88,$BC$11:$BC$88),$G47)</f>
        <v>2.0199162175020983E-2</v>
      </c>
      <c r="BC47" s="671" t="b">
        <v>1</v>
      </c>
      <c r="BE47" s="682">
        <f>_xll.xlDateShiftMonth(BE46,1)</f>
        <v>44409</v>
      </c>
      <c r="BF47" s="683">
        <v>1.4471467490775753E-2</v>
      </c>
      <c r="BH47" s="915">
        <v>1.8462217104567635E-2</v>
      </c>
      <c r="BI47" s="917">
        <v>10</v>
      </c>
      <c r="BU47" s="133" t="s">
        <v>413</v>
      </c>
      <c r="BV47" s="133" t="s">
        <v>413</v>
      </c>
      <c r="BW47" s="133" t="s">
        <v>413</v>
      </c>
      <c r="BX47" s="133" t="s">
        <v>413</v>
      </c>
      <c r="BY47" s="133" t="s">
        <v>413</v>
      </c>
      <c r="BZ47" s="133" t="s">
        <v>413</v>
      </c>
      <c r="CA47" s="133" t="s">
        <v>413</v>
      </c>
      <c r="CB47" s="133" t="s">
        <v>413</v>
      </c>
      <c r="CC47" s="133" t="s">
        <v>413</v>
      </c>
      <c r="CD47" s="133" t="s">
        <v>413</v>
      </c>
      <c r="CE47" s="133" t="s">
        <v>413</v>
      </c>
      <c r="CF47" s="133" t="s">
        <v>413</v>
      </c>
    </row>
    <row r="48" spans="1:84">
      <c r="A48" s="30"/>
      <c r="B48" s="28"/>
      <c r="C48" s="75"/>
      <c r="D48" s="696">
        <f>MAX(_xll.xlDateSettle("TARGET",$D$4,2),L48)</f>
        <v>43264</v>
      </c>
      <c r="E48" s="686" t="s">
        <v>1522</v>
      </c>
      <c r="F48" s="22" t="s">
        <v>976</v>
      </c>
      <c r="G48" s="649">
        <v>44986</v>
      </c>
      <c r="H48" s="36">
        <v>0.95</v>
      </c>
      <c r="I48" s="20">
        <v>44986</v>
      </c>
      <c r="J48" s="20">
        <v>43160</v>
      </c>
      <c r="K48" s="20">
        <v>43344</v>
      </c>
      <c r="L48" s="20">
        <v>43160</v>
      </c>
      <c r="M48" s="21">
        <v>100.3</v>
      </c>
      <c r="N48" s="21" t="s">
        <v>1523</v>
      </c>
      <c r="O48" s="21" t="s">
        <v>990</v>
      </c>
      <c r="P48" s="21" t="s">
        <v>1524</v>
      </c>
      <c r="Q48" s="24">
        <v>12837500000</v>
      </c>
      <c r="R48" s="21"/>
      <c r="S48" s="42">
        <f>_xll.RtGet("IDN",$X48,$S$9)</f>
        <v>95</v>
      </c>
      <c r="T48" s="42">
        <f>_xll.RtGet("IDN",$X48,$T$9)</f>
        <v>95.66</v>
      </c>
      <c r="U48" s="95">
        <f t="shared" si="10"/>
        <v>95.33</v>
      </c>
      <c r="V48" s="21"/>
      <c r="W48" s="25">
        <f t="shared" si="2"/>
        <v>95.33</v>
      </c>
      <c r="X48" s="23" t="str">
        <f t="shared" si="3"/>
        <v>IT532594=TT</v>
      </c>
      <c r="Y48" s="23"/>
      <c r="Z48" s="23"/>
      <c r="AA48" s="23"/>
      <c r="AB48" s="23"/>
      <c r="AC48" s="23"/>
      <c r="AD48" s="33">
        <f>IF(ISNUMBER($D48),_xll.xlBondYield($F48&amp;T(TYPE($AV$1)),$H48,$G48,$J48,$K48,$L48,$M48,$D48,$W48,$AH48),"")</f>
        <v>2.0018802283715754E-2</v>
      </c>
      <c r="AE48" s="12"/>
      <c r="AF48" s="12"/>
      <c r="AG48" s="12"/>
      <c r="AH48" s="14" t="b">
        <f t="shared" si="4"/>
        <v>0</v>
      </c>
      <c r="AI48" s="14"/>
      <c r="AJ48" s="14"/>
      <c r="AK48" s="238">
        <f>IF(ISNUMBER($D48),_xll.xlBondAswSpread($F48&amp;T(TYPE($AV$1)),$H48,$G48,$J48,$K48,$L48,$M48,$D48,$W48,$AH48,curveName,curveName,,,2),"")</f>
        <v>1.5696091920368844</v>
      </c>
      <c r="AL48" s="205">
        <f>IF($W48&gt;0,_xll.xlBondZSpread(F48&amp;T(TYPE($AV$1)),H48,G48,J48,K48,L48,M48,D48,U48,"annual",5,$AH48,curveName)*100,"")</f>
        <v>165.44582861910979</v>
      </c>
      <c r="AM48" s="258" t="e">
        <f>(-IF($AL$9="",VLOOKUP(VLOOKUP(E48,'DB Basis'!$D$2:$H$65205,4,0),Bonds!$AR$1:$AS$6,2,0),$AL$9)*VLOOKUP(E48,'DB Basis'!$D$2:$E$65205,2,0))+IF(V48="",W48,V48)</f>
        <v>#N/A</v>
      </c>
      <c r="AN48" s="266" t="str">
        <f>IF($AN$9+(($AL$9-$AM$9))*('DB Basis'!F207/10-'DB Basis'!E207),," ")</f>
        <v xml:space="preserve"> </v>
      </c>
      <c r="AO48" s="615">
        <f>IF(U48&gt;0,_xll.xlShmImplSwap2(curveName&amp;T(TYPE($AV$1)),curveName,D48,G48,,1,8,2,4),"")</f>
        <v>3.5156168803839984E-3</v>
      </c>
      <c r="AP48" s="616">
        <f t="shared" si="5"/>
        <v>1.6503185403331757E-2</v>
      </c>
      <c r="AQ48" s="374">
        <f t="shared" si="6"/>
        <v>-5.4859466938673824</v>
      </c>
      <c r="AR48" s="374">
        <f t="shared" si="7"/>
        <v>-21.86722122231712</v>
      </c>
      <c r="AS48" s="376"/>
      <c r="AT48" s="234">
        <f t="shared" si="8"/>
        <v>1.9744572115445675</v>
      </c>
      <c r="AU48" s="675" t="str">
        <f t="shared" si="1"/>
        <v>BTP  01-Mar-23  0.95</v>
      </c>
      <c r="AV48" s="679">
        <f t="shared" si="9"/>
        <v>-2.9878882506490997E-4</v>
      </c>
      <c r="AW48" s="663"/>
      <c r="AX48" s="663"/>
      <c r="AY48" s="663"/>
      <c r="AZ48" s="663"/>
      <c r="BA48" s="663"/>
      <c r="BB48" s="665">
        <f>_xll.xlInterpKruger(_xll.ohFilter($G$11:$G$88,$BC$11:$BC$88),_xll.ohFilter($AD$11:$AD$88,$BC$11:$BC$88),$G48)</f>
        <v>2.0317591108780664E-2</v>
      </c>
      <c r="BC48" s="671" t="b">
        <v>0</v>
      </c>
      <c r="BE48" s="682">
        <f>_xll.xlDateShiftMonth(BE47,1)</f>
        <v>44440</v>
      </c>
      <c r="BF48" s="683">
        <v>1.4781835410869021E-2</v>
      </c>
      <c r="BH48" s="915">
        <v>1.9315262755323026E-2</v>
      </c>
      <c r="BI48" s="917">
        <v>1</v>
      </c>
      <c r="BU48" s="133" t="s">
        <v>413</v>
      </c>
      <c r="BV48" s="133" t="s">
        <v>413</v>
      </c>
      <c r="BW48" s="133" t="s">
        <v>413</v>
      </c>
      <c r="BX48" s="133" t="s">
        <v>413</v>
      </c>
      <c r="BY48" s="133" t="s">
        <v>413</v>
      </c>
      <c r="BZ48" s="133" t="s">
        <v>413</v>
      </c>
      <c r="CA48" s="133" t="s">
        <v>413</v>
      </c>
      <c r="CB48" s="133" t="s">
        <v>413</v>
      </c>
      <c r="CC48" s="133" t="s">
        <v>413</v>
      </c>
      <c r="CD48" s="133" t="s">
        <v>413</v>
      </c>
      <c r="CE48" s="133" t="s">
        <v>413</v>
      </c>
      <c r="CF48" s="133" t="s">
        <v>413</v>
      </c>
    </row>
    <row r="49" spans="1:84">
      <c r="A49" s="26"/>
      <c r="B49" s="20"/>
      <c r="C49" s="21"/>
      <c r="D49" s="696">
        <f>MAX(_xll.xlDateSettle("TARGET",$D$4,2),L49)</f>
        <v>43264</v>
      </c>
      <c r="E49" s="686" t="s">
        <v>632</v>
      </c>
      <c r="F49" s="22" t="s">
        <v>976</v>
      </c>
      <c r="G49" s="649">
        <v>45000</v>
      </c>
      <c r="H49" s="36">
        <v>0.95</v>
      </c>
      <c r="I49" s="20">
        <v>45000</v>
      </c>
      <c r="J49" s="20">
        <v>42444</v>
      </c>
      <c r="K49" s="20">
        <v>42628</v>
      </c>
      <c r="L49" s="20">
        <v>42444</v>
      </c>
      <c r="M49" s="21">
        <v>101.07</v>
      </c>
      <c r="N49" s="21" t="s">
        <v>1048</v>
      </c>
      <c r="O49" s="21" t="s">
        <v>977</v>
      </c>
      <c r="P49" s="21" t="s">
        <v>1049</v>
      </c>
      <c r="Q49" s="24">
        <v>16247343000</v>
      </c>
      <c r="R49" s="21"/>
      <c r="S49" s="42">
        <f>_xll.RtGet("IDN",$X49,$S$9)</f>
        <v>95.05</v>
      </c>
      <c r="T49" s="42">
        <f>_xll.RtGet("IDN",$X49,$T$9)</f>
        <v>95.460000000000008</v>
      </c>
      <c r="U49" s="95">
        <f t="shared" si="10"/>
        <v>95.254999999999995</v>
      </c>
      <c r="V49" s="21"/>
      <c r="W49" s="25">
        <f t="shared" si="2"/>
        <v>95.254999999999995</v>
      </c>
      <c r="X49" s="23" t="str">
        <f t="shared" si="3"/>
        <v>IT517232=TT</v>
      </c>
      <c r="Y49" s="23"/>
      <c r="Z49" s="23"/>
      <c r="AA49" s="23"/>
      <c r="AB49" s="23"/>
      <c r="AC49" s="23"/>
      <c r="AD49" s="33">
        <f>IF(ISNUMBER($D49),_xll.xlBondYield($F49&amp;T(TYPE($AV$1)),$H49,$G49,$J49,$K49,$L49,$M49,$D49,$W49,$AH49),"")</f>
        <v>2.0108621770120814E-2</v>
      </c>
      <c r="AE49" s="12"/>
      <c r="AF49" s="12"/>
      <c r="AG49" s="12"/>
      <c r="AH49" s="14" t="b">
        <f t="shared" si="4"/>
        <v>0</v>
      </c>
      <c r="AI49" s="14"/>
      <c r="AJ49" s="14"/>
      <c r="AK49" s="238">
        <f>IF(ISNUMBER($D49),_xll.xlBondAswSpread($F49&amp;T(TYPE($AV$1)),$H49,$G49,$J49,$K49,$L49,$M49,$D49,$W49,$AH49,curveName,curveName,,,2),"")</f>
        <v>1.5710063375995109</v>
      </c>
      <c r="AL49" s="205">
        <f>IF($W49&gt;0,_xll.xlBondZSpread(F49&amp;T(TYPE($AV$1)),H49,G49,J49,K49,L49,M49,D49,U49,"annual",5,$AH49,curveName)*100,"")</f>
        <v>165.6855903923184</v>
      </c>
      <c r="AM49" s="258">
        <f>(-IF($AL$9="",VLOOKUP(VLOOKUP(E49,'DB Basis'!$D$2:$H$65205,4,0),Bonds!$AR$1:$AS$6,2,0),$AL$9)*VLOOKUP(E49,'DB Basis'!$D$2:$E$65205,2,0))+IF(V49="",W49,V49)</f>
        <v>42.853699999999996</v>
      </c>
      <c r="AN49" s="266" t="str">
        <f>IF($AN$9+(($AL$9-$AM$9))*('DB Basis'!F208/10-'DB Basis'!E208),," ")</f>
        <v xml:space="preserve"> </v>
      </c>
      <c r="AO49" s="615">
        <f>IF(U49&gt;0,_xll.xlShmImplSwap2(curveName&amp;T(TYPE($AV$1)),curveName,D49,G49,,1,8,2,4),"")</f>
        <v>3.5784445893365675E-3</v>
      </c>
      <c r="AP49" s="616">
        <f t="shared" si="5"/>
        <v>1.6530177180784249E-2</v>
      </c>
      <c r="AQ49" s="374">
        <f t="shared" si="6"/>
        <v>23.41722324131921</v>
      </c>
      <c r="AR49" s="374">
        <f t="shared" si="7"/>
        <v>7.0371419786853586</v>
      </c>
      <c r="AS49" s="376"/>
      <c r="AT49" s="234">
        <f t="shared" si="8"/>
        <v>1.9833161197927378</v>
      </c>
      <c r="AU49" s="676" t="str">
        <f t="shared" si="1"/>
        <v>BTP  15-Mar-23  0.95</v>
      </c>
      <c r="AV49" s="679">
        <f t="shared" si="9"/>
        <v>-2.2043558655479231E-4</v>
      </c>
      <c r="AW49" s="663"/>
      <c r="AX49" s="663"/>
      <c r="AY49" s="663"/>
      <c r="AZ49" s="663"/>
      <c r="BA49" s="663"/>
      <c r="BB49" s="665">
        <f>_xll.xlInterpKruger(_xll.ohFilter($G$11:$G$88,$BC$11:$BC$88),_xll.ohFilter($AD$11:$AD$88,$BC$11:$BC$88),$G49)</f>
        <v>2.0329057356675607E-2</v>
      </c>
      <c r="BC49" s="671" t="b">
        <v>0</v>
      </c>
      <c r="BE49" s="682">
        <f>_xll.xlDateShiftMonth(BE48,1)</f>
        <v>44470</v>
      </c>
      <c r="BF49" s="683">
        <v>1.5092153481322017E-2</v>
      </c>
      <c r="BH49" s="915">
        <v>1.9413023701083443E-2</v>
      </c>
      <c r="BI49" s="917">
        <v>10</v>
      </c>
      <c r="BU49" s="133" t="s">
        <v>413</v>
      </c>
      <c r="BV49" s="133" t="s">
        <v>413</v>
      </c>
      <c r="BW49" s="133" t="s">
        <v>413</v>
      </c>
      <c r="BX49" s="133" t="s">
        <v>413</v>
      </c>
      <c r="BY49" s="133" t="s">
        <v>413</v>
      </c>
      <c r="BZ49" s="133" t="s">
        <v>413</v>
      </c>
      <c r="CA49" s="133" t="s">
        <v>413</v>
      </c>
      <c r="CB49" s="133" t="s">
        <v>413</v>
      </c>
      <c r="CC49" s="133" t="s">
        <v>413</v>
      </c>
      <c r="CD49" s="133" t="s">
        <v>413</v>
      </c>
      <c r="CE49" s="133" t="s">
        <v>413</v>
      </c>
      <c r="CF49" s="133" t="s">
        <v>413</v>
      </c>
    </row>
    <row r="50" spans="1:84">
      <c r="A50" s="30"/>
      <c r="B50" s="28"/>
      <c r="C50" s="29"/>
      <c r="D50" s="696">
        <f>MAX(_xll.xlDateSettle("TARGET",$D$4,2),L50)</f>
        <v>43264</v>
      </c>
      <c r="E50" s="686" t="s">
        <v>523</v>
      </c>
      <c r="F50" s="22" t="s">
        <v>976</v>
      </c>
      <c r="G50" s="649">
        <v>45047</v>
      </c>
      <c r="H50" s="36">
        <v>4.5</v>
      </c>
      <c r="I50" s="20">
        <v>45047</v>
      </c>
      <c r="J50" s="20">
        <v>41334</v>
      </c>
      <c r="K50" s="20">
        <v>41395</v>
      </c>
      <c r="L50" s="20">
        <v>41334</v>
      </c>
      <c r="M50" s="21">
        <v>97.81</v>
      </c>
      <c r="N50" s="21" t="s">
        <v>1050</v>
      </c>
      <c r="O50" s="21" t="s">
        <v>977</v>
      </c>
      <c r="P50" s="21" t="s">
        <v>1051</v>
      </c>
      <c r="Q50" s="24">
        <v>20070594000</v>
      </c>
      <c r="R50" s="21"/>
      <c r="S50" s="42">
        <f>_xll.RtGet("IDN",$X50,$S$9)</f>
        <v>111.27</v>
      </c>
      <c r="T50" s="42">
        <f>_xll.RtGet("IDN",$X50,$T$9)</f>
        <v>111.58</v>
      </c>
      <c r="U50" s="95">
        <f t="shared" si="10"/>
        <v>111.425</v>
      </c>
      <c r="V50" s="21"/>
      <c r="W50" s="25">
        <f t="shared" si="2"/>
        <v>111.425</v>
      </c>
      <c r="X50" s="23" t="str">
        <f t="shared" si="3"/>
        <v>IT489803=TT</v>
      </c>
      <c r="Y50" s="23"/>
      <c r="Z50" s="23"/>
      <c r="AA50" s="23"/>
      <c r="AB50" s="23"/>
      <c r="AC50" s="23"/>
      <c r="AD50" s="33">
        <f>IF(ISNUMBER($D50),_xll.xlBondYield($F50&amp;T(TYPE($AV$1)),$H50,$G50,$J50,$K50,$L50,$M50,$D50,$W50,$AH50),"")</f>
        <v>2.0392174871791506E-2</v>
      </c>
      <c r="AE50" s="12"/>
      <c r="AF50" s="12"/>
      <c r="AG50" s="12"/>
      <c r="AH50" s="14" t="b">
        <f t="shared" si="4"/>
        <v>0</v>
      </c>
      <c r="AI50" s="14"/>
      <c r="AJ50" s="14"/>
      <c r="AK50" s="238">
        <f>IF(ISNUMBER($D50),_xll.xlBondAswSpread($F50&amp;T(TYPE($AV$1)),$H50,$G50,$J50,$K50,$L50,$M50,$D50,$W50,$AH50,curveName,curveName,,,2),"")</f>
        <v>1.7475123331967257</v>
      </c>
      <c r="AL50" s="205">
        <f>IF($W50&gt;0,_xll.xlBondZSpread(F50&amp;T(TYPE($AV$1)),H50,G50,J50,K50,L50,M50,D50,U50,"annual",5,$AH50,curveName)*100,"")</f>
        <v>168.52212461360708</v>
      </c>
      <c r="AM50" s="258">
        <f>(-IF($AL$9="",VLOOKUP(VLOOKUP(E50,'DB Basis'!$D$2:$H$65205,4,0),Bonds!$AR$1:$AS$6,2,0),$AL$9)*VLOOKUP(E50,'DB Basis'!$D$2:$E$65205,2,0))+IF(V50="",W50,V50)</f>
        <v>52.660685000000001</v>
      </c>
      <c r="AN50" s="266" t="str">
        <f>IF($AN$9+(($AL$9-$AM$9))*('DB Basis'!F209/10-'DB Basis'!E209),," ")</f>
        <v xml:space="preserve"> </v>
      </c>
      <c r="AO50" s="615">
        <f>IF(U50&gt;0,_xll.xlShmImplSwap2(curveName&amp;T(TYPE($AV$1)),curveName,D50,G50,,1,8,2,4),"")</f>
        <v>3.8061145324123579E-3</v>
      </c>
      <c r="AP50" s="616">
        <f t="shared" si="5"/>
        <v>1.6586060339379149E-2</v>
      </c>
      <c r="AQ50" s="374">
        <f t="shared" si="6"/>
        <v>22.020613214851583</v>
      </c>
      <c r="AR50" s="374">
        <f t="shared" si="7"/>
        <v>4.3398623164125034</v>
      </c>
      <c r="AS50" s="376"/>
      <c r="AT50" s="234">
        <f t="shared" si="8"/>
        <v>2.0112830010534091</v>
      </c>
      <c r="AU50" s="675" t="str">
        <f t="shared" si="1"/>
        <v>BTP  01-May-23  4.5</v>
      </c>
      <c r="AV50" s="679">
        <f t="shared" si="9"/>
        <v>0</v>
      </c>
      <c r="AW50" s="663"/>
      <c r="AX50" s="663"/>
      <c r="AY50" s="663"/>
      <c r="AZ50" s="663"/>
      <c r="BA50" s="663"/>
      <c r="BB50" s="665">
        <f>_xll.xlInterpKruger(_xll.ohFilter($G$11:$G$88,$BC$11:$BC$88),_xll.ohFilter($AD$11:$AD$88,$BC$11:$BC$88),$G50)</f>
        <v>2.0392174871791506E-2</v>
      </c>
      <c r="BC50" s="671" t="b">
        <v>1</v>
      </c>
      <c r="BE50" s="682">
        <f>_xll.xlDateShiftMonth(BE49,1)</f>
        <v>44501</v>
      </c>
      <c r="BF50" s="683">
        <v>1.5420535373408071E-2</v>
      </c>
      <c r="BH50" s="915">
        <v>1.9738547921702931E-2</v>
      </c>
      <c r="BI50" s="917">
        <v>10</v>
      </c>
      <c r="BU50" s="133" t="s">
        <v>413</v>
      </c>
      <c r="BV50" s="133" t="s">
        <v>413</v>
      </c>
      <c r="BW50" s="133" t="s">
        <v>413</v>
      </c>
      <c r="BX50" s="133" t="s">
        <v>413</v>
      </c>
      <c r="BY50" s="133" t="s">
        <v>413</v>
      </c>
      <c r="BZ50" s="133" t="s">
        <v>413</v>
      </c>
      <c r="CA50" s="133" t="s">
        <v>413</v>
      </c>
      <c r="CB50" s="133" t="s">
        <v>413</v>
      </c>
      <c r="CC50" s="133" t="s">
        <v>413</v>
      </c>
      <c r="CD50" s="133" t="s">
        <v>413</v>
      </c>
      <c r="CE50" s="133" t="s">
        <v>413</v>
      </c>
      <c r="CF50" s="133" t="s">
        <v>413</v>
      </c>
    </row>
    <row r="51" spans="1:84">
      <c r="A51" s="26"/>
      <c r="B51" s="20"/>
      <c r="C51" s="21"/>
      <c r="D51" s="696">
        <f>MAX(_xll.xlDateSettle("TARGET",$D$4,2),L51)</f>
        <v>43264</v>
      </c>
      <c r="E51" s="686" t="s">
        <v>524</v>
      </c>
      <c r="F51" s="22" t="s">
        <v>976</v>
      </c>
      <c r="G51" s="649">
        <v>45139</v>
      </c>
      <c r="H51" s="36">
        <v>4.75</v>
      </c>
      <c r="I51" s="20">
        <v>45139</v>
      </c>
      <c r="J51" s="20">
        <v>39479</v>
      </c>
      <c r="K51" s="20">
        <v>39661</v>
      </c>
      <c r="L51" s="20">
        <v>39554</v>
      </c>
      <c r="M51" s="21">
        <v>99.135000000000005</v>
      </c>
      <c r="N51" s="21" t="s">
        <v>1052</v>
      </c>
      <c r="O51" s="21" t="s">
        <v>977</v>
      </c>
      <c r="P51" s="21" t="s">
        <v>1053</v>
      </c>
      <c r="Q51" s="24">
        <v>24799152000</v>
      </c>
      <c r="R51" s="21"/>
      <c r="S51" s="42">
        <f>_xll.RtGet("IDN",$X51,$S$9)</f>
        <v>112.10000000000001</v>
      </c>
      <c r="T51" s="42">
        <f>_xll.RtGet("IDN",$X51,$T$9)</f>
        <v>113.10000000000001</v>
      </c>
      <c r="U51" s="95">
        <f t="shared" si="10"/>
        <v>112.60000000000001</v>
      </c>
      <c r="V51" s="21"/>
      <c r="W51" s="25">
        <f t="shared" si="2"/>
        <v>112.60000000000001</v>
      </c>
      <c r="X51" s="23" t="str">
        <f t="shared" si="3"/>
        <v>IT435684=TT</v>
      </c>
      <c r="Y51" s="23"/>
      <c r="Z51" s="23"/>
      <c r="AA51" s="23"/>
      <c r="AB51" s="23"/>
      <c r="AC51" s="23"/>
      <c r="AD51" s="33">
        <f>IF(ISNUMBER($D51),_xll.xlBondYield($F51&amp;T(TYPE($AV$1)),$H51,$G51,$J51,$K51,$L51,$M51,$D51,$W51,$AH51),"")</f>
        <v>2.156534242130876E-2</v>
      </c>
      <c r="AE51" s="12"/>
      <c r="AF51" s="12"/>
      <c r="AG51" s="12"/>
      <c r="AH51" s="14" t="b">
        <f t="shared" si="4"/>
        <v>0</v>
      </c>
      <c r="AI51" s="14"/>
      <c r="AJ51" s="14"/>
      <c r="AK51" s="238">
        <f>IF(ISNUMBER($D51),_xll.xlBondAswSpread($F51&amp;T(TYPE($AV$1)),$H51,$G51,$J51,$K51,$L51,$M51,$D51,$W51,$AH51,curveName,curveName,,,2),"")</f>
        <v>1.8395743314007627</v>
      </c>
      <c r="AL51" s="205">
        <f>IF($W51&gt;0,_xll.xlBondZSpread(F51&amp;T(TYPE($AV$1)),H51,G51,J51,K51,L51,M51,D51,U51,"annual",5,$AH51,curveName)*100,"")</f>
        <v>176.59382824289429</v>
      </c>
      <c r="AM51" s="258">
        <f>(-IF($AL$9="",VLOOKUP(VLOOKUP(E51,'DB Basis'!$D$2:$H$65205,4,0),Bonds!$AR$1:$AS$6,2,0),$AL$9)*VLOOKUP(E51,'DB Basis'!$D$2:$E$65205,2,0))+IF(V51="",W51,V51)</f>
        <v>50.467030000000008</v>
      </c>
      <c r="AN51" s="266" t="str">
        <f>IF($AN$9+(($AL$9-$AM$9))*('DB Basis'!F210/10-'DB Basis'!E210),," ")</f>
        <v xml:space="preserve"> </v>
      </c>
      <c r="AO51" s="615">
        <f>IF(U51&gt;0,_xll.xlShmImplSwap2(curveName&amp;T(TYPE($AV$1)),curveName,D51,G51,,1,8,2,4),"")</f>
        <v>4.2104482360137809E-3</v>
      </c>
      <c r="AP51" s="616">
        <f t="shared" si="5"/>
        <v>1.735489418529498E-2</v>
      </c>
      <c r="AQ51" s="374">
        <f t="shared" si="6"/>
        <v>46.544147344978008</v>
      </c>
      <c r="AR51" s="374">
        <f t="shared" si="7"/>
        <v>30.502647147747624</v>
      </c>
      <c r="AS51" s="376"/>
      <c r="AT51" s="234">
        <f t="shared" si="8"/>
        <v>2.126992677170179</v>
      </c>
      <c r="AU51" s="675" t="str">
        <f t="shared" si="1"/>
        <v>BTP  01-Aug-23  4.75</v>
      </c>
      <c r="AV51" s="679">
        <f t="shared" si="9"/>
        <v>4.7756633039706606E-4</v>
      </c>
      <c r="AW51" s="663"/>
      <c r="AX51" s="663"/>
      <c r="AY51" s="663"/>
      <c r="AZ51" s="663"/>
      <c r="BA51" s="663"/>
      <c r="BB51" s="665">
        <f>_xll.xlInterpKruger(_xll.ohFilter($G$11:$G$88,$BC$11:$BC$88),_xll.ohFilter($AD$11:$AD$88,$BC$11:$BC$88),$G51)</f>
        <v>2.1087776090911694E-2</v>
      </c>
      <c r="BC51" s="671" t="b">
        <v>0</v>
      </c>
      <c r="BE51" s="682">
        <f>_xll.xlDateShiftMonth(BE50,1)</f>
        <v>44531</v>
      </c>
      <c r="BF51" s="683">
        <v>1.5743331075068943E-2</v>
      </c>
      <c r="BH51" s="915">
        <v>2.036388869537431E-2</v>
      </c>
      <c r="BI51" s="917">
        <v>1</v>
      </c>
      <c r="BU51" s="133" t="s">
        <v>413</v>
      </c>
      <c r="BV51" s="133" t="s">
        <v>413</v>
      </c>
      <c r="BW51" s="133" t="s">
        <v>413</v>
      </c>
      <c r="BX51" s="133" t="s">
        <v>413</v>
      </c>
      <c r="BY51" s="133" t="s">
        <v>413</v>
      </c>
      <c r="BZ51" s="133" t="s">
        <v>413</v>
      </c>
      <c r="CA51" s="133" t="s">
        <v>413</v>
      </c>
      <c r="CB51" s="133" t="s">
        <v>413</v>
      </c>
      <c r="CC51" s="133" t="s">
        <v>413</v>
      </c>
      <c r="CD51" s="133" t="s">
        <v>413</v>
      </c>
      <c r="CE51" s="133" t="s">
        <v>413</v>
      </c>
      <c r="CF51" s="133" t="s">
        <v>413</v>
      </c>
    </row>
    <row r="52" spans="1:84">
      <c r="A52" s="69"/>
      <c r="B52" s="70"/>
      <c r="C52" s="29"/>
      <c r="D52" s="696">
        <f>MAX(_xll.xlDateSettle("TARGET",$D$4,2),L52)</f>
        <v>43264</v>
      </c>
      <c r="E52" s="686" t="s">
        <v>693</v>
      </c>
      <c r="F52" s="22" t="s">
        <v>976</v>
      </c>
      <c r="G52" s="649">
        <v>45214</v>
      </c>
      <c r="H52" s="36">
        <v>0.65</v>
      </c>
      <c r="I52" s="20">
        <v>45214</v>
      </c>
      <c r="J52" s="20">
        <v>42628</v>
      </c>
      <c r="K52" s="20">
        <v>42658</v>
      </c>
      <c r="L52" s="20">
        <v>42628</v>
      </c>
      <c r="M52" s="21">
        <v>99.7</v>
      </c>
      <c r="N52" s="21" t="s">
        <v>1054</v>
      </c>
      <c r="O52" s="21" t="s">
        <v>977</v>
      </c>
      <c r="P52" s="21" t="s">
        <v>1055</v>
      </c>
      <c r="Q52" s="24">
        <v>14381000000</v>
      </c>
      <c r="R52" s="21"/>
      <c r="S52" s="42">
        <f>_xll.RtGet("IDN",$X52,$S$9)</f>
        <v>92.44</v>
      </c>
      <c r="T52" s="42">
        <f>_xll.RtGet("IDN",$X52,$T$9)</f>
        <v>93.16</v>
      </c>
      <c r="U52" s="95">
        <f t="shared" si="10"/>
        <v>92.8</v>
      </c>
      <c r="V52" s="21"/>
      <c r="W52" s="25">
        <f t="shared" si="2"/>
        <v>92.8</v>
      </c>
      <c r="X52" s="23" t="str">
        <f t="shared" si="3"/>
        <v>IT521524=TT</v>
      </c>
      <c r="Y52" s="23"/>
      <c r="Z52" s="23"/>
      <c r="AA52" s="23"/>
      <c r="AB52" s="23"/>
      <c r="AC52" s="23"/>
      <c r="AD52" s="33">
        <f>IF(ISNUMBER($D52),_xll.xlBondYield($F52&amp;T(TYPE($AV$1)),$H52,$G52,$J52,$K52,$L52,$M52,$D52,$W52,$AH52),"")</f>
        <v>2.0916242742522868E-2</v>
      </c>
      <c r="AE52" s="12"/>
      <c r="AF52" s="12"/>
      <c r="AG52" s="12"/>
      <c r="AH52" s="14" t="b">
        <f t="shared" si="4"/>
        <v>0</v>
      </c>
      <c r="AI52" s="14"/>
      <c r="AJ52" s="14"/>
      <c r="AK52" s="238">
        <f>IF(ISNUMBER($D52),_xll.xlBondAswSpread($F52&amp;T(TYPE($AV$1)),$H52,$G52,$J52,$K52,$L52,$M52,$D52,$W52,$AH52,curveName,curveName,,,2),"")</f>
        <v>1.5323273327774811</v>
      </c>
      <c r="AL52" s="205">
        <f>IF($W52&gt;0,_xll.xlBondZSpread(F52&amp;T(TYPE($AV$1)),H52,G52,J52,K52,L52,M52,D52,U52,"annual",5,$AH52,curveName)*100,"")</f>
        <v>164.13937170291067</v>
      </c>
      <c r="AM52" s="258">
        <f>(-IF($AL$9="",VLOOKUP(VLOOKUP(E52,'DB Basis'!$D$2:$H$65205,4,0),Bonds!$AR$1:$AS$6,2,0),$AL$9)*VLOOKUP(E52,'DB Basis'!$D$2:$E$65205,2,0))+IF(V52="",W52,V52)</f>
        <v>35.283334999999994</v>
      </c>
      <c r="AN52" s="266" t="str">
        <f>IF($AN$9+(($AL$9-$AM$9))*('DB Basis'!F211/10-'DB Basis'!E211),," ")</f>
        <v xml:space="preserve"> </v>
      </c>
      <c r="AO52" s="615">
        <f>IF(U52&gt;0,_xll.xlShmImplSwap2(curveName&amp;T(TYPE($AV$1)),curveName,D52,G52,,1,8,2,4),"")</f>
        <v>4.5113441377853149E-3</v>
      </c>
      <c r="AP52" s="616">
        <f t="shared" si="5"/>
        <v>1.6404898604737553E-2</v>
      </c>
      <c r="AQ52" s="374">
        <f t="shared" si="6"/>
        <v>-31.589517700913422</v>
      </c>
      <c r="AR52" s="374">
        <f t="shared" si="7"/>
        <v>-46.233118253794792</v>
      </c>
      <c r="AS52" s="376"/>
      <c r="AT52" s="234">
        <f t="shared" si="8"/>
        <v>2.0629718869337625</v>
      </c>
      <c r="AU52" s="675" t="str">
        <f t="shared" si="1"/>
        <v>BTP  15-Oct-23  0.65</v>
      </c>
      <c r="AV52" s="679">
        <f t="shared" si="9"/>
        <v>-9.6421982162276515E-4</v>
      </c>
      <c r="AW52" s="663"/>
      <c r="AX52" s="663"/>
      <c r="AY52" s="663"/>
      <c r="AZ52" s="663"/>
      <c r="BA52" s="663"/>
      <c r="BB52" s="665">
        <f>_xll.xlInterpKruger(_xll.ohFilter($G$11:$G$88,$BC$11:$BC$88),_xll.ohFilter($AD$11:$AD$88,$BC$11:$BC$88),$G52)</f>
        <v>2.1880462564145633E-2</v>
      </c>
      <c r="BC52" s="671" t="b">
        <v>0</v>
      </c>
      <c r="BE52" s="682">
        <f>_xll.xlDateShiftMonth(BE51,1)</f>
        <v>44562</v>
      </c>
      <c r="BF52" s="683">
        <v>1.607857543823708E-2</v>
      </c>
      <c r="BH52" s="915">
        <v>2.0862159019273463E-2</v>
      </c>
      <c r="BI52" s="917">
        <v>1</v>
      </c>
      <c r="BU52" s="133" t="s">
        <v>413</v>
      </c>
      <c r="BV52" s="133" t="s">
        <v>413</v>
      </c>
      <c r="BW52" s="133" t="s">
        <v>413</v>
      </c>
      <c r="BX52" s="133" t="s">
        <v>413</v>
      </c>
      <c r="BY52" s="133" t="s">
        <v>413</v>
      </c>
      <c r="BZ52" s="133" t="s">
        <v>413</v>
      </c>
      <c r="CA52" s="133" t="s">
        <v>413</v>
      </c>
      <c r="CB52" s="133" t="s">
        <v>413</v>
      </c>
      <c r="CC52" s="133" t="s">
        <v>413</v>
      </c>
      <c r="CD52" s="133" t="s">
        <v>413</v>
      </c>
      <c r="CE52" s="133" t="s">
        <v>413</v>
      </c>
      <c r="CF52" s="133" t="s">
        <v>413</v>
      </c>
    </row>
    <row r="53" spans="1:84">
      <c r="A53" s="26"/>
      <c r="B53" s="20"/>
      <c r="C53" s="21" t="s">
        <v>80</v>
      </c>
      <c r="D53" s="696">
        <f>MAX(_xll.xlDateSettle("TARGET",$D$4,2),L53)</f>
        <v>43264</v>
      </c>
      <c r="E53" s="686" t="s">
        <v>525</v>
      </c>
      <c r="F53" s="22" t="s">
        <v>976</v>
      </c>
      <c r="G53" s="649">
        <v>45231</v>
      </c>
      <c r="H53" s="36">
        <v>9</v>
      </c>
      <c r="I53" s="20">
        <v>45231</v>
      </c>
      <c r="J53" s="20">
        <v>34274</v>
      </c>
      <c r="K53" s="20">
        <v>34455</v>
      </c>
      <c r="L53" s="20">
        <v>34291</v>
      </c>
      <c r="M53" s="21">
        <v>93.75</v>
      </c>
      <c r="N53" s="21" t="s">
        <v>1056</v>
      </c>
      <c r="O53" s="21" t="s">
        <v>977</v>
      </c>
      <c r="P53" s="21" t="s">
        <v>1057</v>
      </c>
      <c r="Q53" s="24">
        <v>12226155009</v>
      </c>
      <c r="R53" s="21"/>
      <c r="S53" s="42">
        <f>_xll.RtGet("IDN",$X53,$S$9)</f>
        <v>133.82</v>
      </c>
      <c r="T53" s="42">
        <f>_xll.RtGet("IDN",$X53,$T$9)</f>
        <v>134.82</v>
      </c>
      <c r="U53" s="95">
        <f t="shared" si="10"/>
        <v>134.32</v>
      </c>
      <c r="V53" s="21"/>
      <c r="W53" s="25">
        <f t="shared" si="2"/>
        <v>134.32</v>
      </c>
      <c r="X53" s="23" t="str">
        <f t="shared" si="3"/>
        <v>IT36665=TT</v>
      </c>
      <c r="Y53" s="23"/>
      <c r="Z53" s="23"/>
      <c r="AA53" s="23"/>
      <c r="AB53" s="23"/>
      <c r="AC53" s="23"/>
      <c r="AD53" s="33">
        <f>IF(ISNUMBER($D53),_xll.xlBondYield($F53&amp;T(TYPE($AV$1)),$H53,$G53,$J53,$K53,$L53,$M53,$D53,$W53,$AH53),"")</f>
        <v>2.2013367708564574E-2</v>
      </c>
      <c r="AE53" s="12"/>
      <c r="AF53" s="12"/>
      <c r="AG53" s="12"/>
      <c r="AH53" s="14" t="b">
        <f t="shared" si="4"/>
        <v>0</v>
      </c>
      <c r="AI53" s="14"/>
      <c r="AJ53" s="14"/>
      <c r="AK53" s="238">
        <f>IF(ISNUMBER($D53),_xll.xlBondAswSpread($F53&amp;T(TYPE($AV$1)),$H53,$G53,$J53,$K53,$L53,$M53,$D53,$W53,$AH53,curveName,curveName,,,2),"")</f>
        <v>2.0867248137588112</v>
      </c>
      <c r="AL53" s="205">
        <f>IF($W53&gt;0,_xll.xlBondZSpread(F53&amp;T(TYPE($AV$1)),H53,G53,J53,K53,L53,M53,D53,U53,"annual",5,$AH53,curveName)*100,"")</f>
        <v>180.03026444146718</v>
      </c>
      <c r="AM53" s="258" t="e">
        <f>(-IF($AL$9="",VLOOKUP(VLOOKUP(E53,'DB Basis'!$D$2:$H$65205,4,0),Bonds!$AR$1:$AS$6,2,0),$AL$9)*VLOOKUP(E53,'DB Basis'!$D$2:$E$65205,2,0))+IF(V53="",W53,V53)</f>
        <v>#N/A</v>
      </c>
      <c r="AN53" s="266" t="str">
        <f>IF($AN$9+(($AL$9-$AM$9))*('DB Basis'!F212/10-'DB Basis'!E212),," ")</f>
        <v xml:space="preserve"> </v>
      </c>
      <c r="AO53" s="615">
        <f>IF(U53&gt;0,_xll.xlShmImplSwap2(curveName&amp;T(TYPE($AV$1)),curveName,D53,G53,,1,8,2,4),"")</f>
        <v>4.5817829915418403E-3</v>
      </c>
      <c r="AP53" s="616">
        <f t="shared" si="5"/>
        <v>1.7431584717022733E-2</v>
      </c>
      <c r="AQ53" s="374">
        <f t="shared" si="6"/>
        <v>235.55918388542517</v>
      </c>
      <c r="AR53" s="374">
        <f t="shared" si="7"/>
        <v>220.43554763770041</v>
      </c>
      <c r="AS53" s="376"/>
      <c r="AT53" s="234">
        <f t="shared" si="8"/>
        <v>2.1711814726255469</v>
      </c>
      <c r="AU53" s="675" t="str">
        <f t="shared" si="1"/>
        <v>BTP  01-Nov-23  9</v>
      </c>
      <c r="AV53" s="679">
        <f t="shared" si="9"/>
        <v>0</v>
      </c>
      <c r="AW53" s="663"/>
      <c r="AX53" s="663"/>
      <c r="AY53" s="663"/>
      <c r="AZ53" s="663"/>
      <c r="BA53" s="663"/>
      <c r="BB53" s="665">
        <f>_xll.xlInterpKruger(_xll.ohFilter($G$11:$G$88,$BC$11:$BC$88),_xll.ohFilter($AD$11:$AD$88,$BC$11:$BC$88),$G53)</f>
        <v>2.2013367708564574E-2</v>
      </c>
      <c r="BC53" s="671" t="b">
        <v>1</v>
      </c>
      <c r="BE53" s="682">
        <f>_xll.xlDateShiftMonth(BE52,1)</f>
        <v>44593</v>
      </c>
      <c r="BF53" s="683">
        <v>1.6411583472025953E-2</v>
      </c>
      <c r="BH53" s="915">
        <v>2.0973672021117551E-2</v>
      </c>
      <c r="BI53" s="917">
        <v>10</v>
      </c>
      <c r="BU53" s="133" t="s">
        <v>413</v>
      </c>
      <c r="BV53" s="133" t="s">
        <v>413</v>
      </c>
      <c r="BW53" s="133" t="s">
        <v>413</v>
      </c>
      <c r="BX53" s="133" t="s">
        <v>413</v>
      </c>
      <c r="BY53" s="133" t="s">
        <v>413</v>
      </c>
      <c r="BZ53" s="133" t="s">
        <v>413</v>
      </c>
      <c r="CA53" s="133" t="s">
        <v>413</v>
      </c>
      <c r="CB53" s="133" t="s">
        <v>413</v>
      </c>
      <c r="CC53" s="133" t="s">
        <v>413</v>
      </c>
      <c r="CD53" s="133" t="s">
        <v>413</v>
      </c>
      <c r="CE53" s="133" t="s">
        <v>413</v>
      </c>
      <c r="CF53" s="133" t="s">
        <v>413</v>
      </c>
    </row>
    <row r="54" spans="1:84">
      <c r="A54" s="30"/>
      <c r="B54" s="28"/>
      <c r="C54" s="29"/>
      <c r="D54" s="696">
        <f>MAX(_xll.xlDateSettle("TARGET",$D$4,2),L54)</f>
        <v>43264</v>
      </c>
      <c r="E54" s="686" t="s">
        <v>526</v>
      </c>
      <c r="F54" s="22" t="s">
        <v>976</v>
      </c>
      <c r="G54" s="649">
        <v>45352</v>
      </c>
      <c r="H54" s="36">
        <v>4.5</v>
      </c>
      <c r="I54" s="20">
        <v>45352</v>
      </c>
      <c r="J54" s="20">
        <v>41487</v>
      </c>
      <c r="K54" s="20">
        <v>41518</v>
      </c>
      <c r="L54" s="20">
        <v>41487</v>
      </c>
      <c r="M54" s="21">
        <v>100.77</v>
      </c>
      <c r="N54" s="21" t="s">
        <v>1058</v>
      </c>
      <c r="O54" s="21" t="s">
        <v>977</v>
      </c>
      <c r="P54" s="21" t="s">
        <v>1059</v>
      </c>
      <c r="Q54" s="24">
        <v>23264571000</v>
      </c>
      <c r="R54" s="21"/>
      <c r="S54" s="42">
        <f>_xll.RtGet("IDN",$X54,$S$9)</f>
        <v>111.57000000000001</v>
      </c>
      <c r="T54" s="42">
        <f>_xll.RtGet("IDN",$X54,$T$9)</f>
        <v>111.99000000000001</v>
      </c>
      <c r="U54" s="95">
        <f t="shared" si="10"/>
        <v>111.78</v>
      </c>
      <c r="V54" s="21"/>
      <c r="W54" s="25">
        <f t="shared" si="2"/>
        <v>111.78</v>
      </c>
      <c r="X54" s="23" t="str">
        <f t="shared" si="3"/>
        <v>IT495341=TT</v>
      </c>
      <c r="Y54" s="23"/>
      <c r="Z54" s="23"/>
      <c r="AA54" s="23"/>
      <c r="AB54" s="23"/>
      <c r="AC54" s="23"/>
      <c r="AD54" s="33">
        <f>IF(ISNUMBER($D54),_xll.xlBondYield($F54&amp;T(TYPE($AV$1)),$H54,$G54,$J54,$K54,$L54,$M54,$D54,$W54,$AH54),"")</f>
        <v>2.3024895867284553E-2</v>
      </c>
      <c r="AE54" s="12"/>
      <c r="AF54" s="12"/>
      <c r="AG54" s="12"/>
      <c r="AH54" s="14" t="b">
        <f t="shared" si="4"/>
        <v>0</v>
      </c>
      <c r="AI54" s="14"/>
      <c r="AJ54" s="14"/>
      <c r="AK54" s="238">
        <f>IF(ISNUMBER($D54),_xll.xlBondAswSpread($F54&amp;T(TYPE($AV$1)),$H54,$G54,$J54,$K54,$L54,$M54,$D54,$W54,$AH54,curveName,curveName,,,2),"")</f>
        <v>1.8921484296316311</v>
      </c>
      <c r="AL54" s="205">
        <f>IF($W54&gt;0,_xll.xlBondZSpread(F54&amp;T(TYPE($AV$1)),H54,G54,J54,K54,L54,M54,D54,U54,"annual",5,$AH54,curveName)*100,"")</f>
        <v>182.86109313518756</v>
      </c>
      <c r="AM54" s="258">
        <f>(-IF($AL$9="",VLOOKUP(VLOOKUP(E54,'DB Basis'!$D$2:$H$65205,4,0),Bonds!$AR$1:$AS$6,2,0),$AL$9)*VLOOKUP(E54,'DB Basis'!$D$2:$E$65205,2,0))+IF(V54="",W54,V54)</f>
        <v>43.783074999999997</v>
      </c>
      <c r="AN54" s="266" t="str">
        <f>IF($AN$9+(($AL$9-$AM$9))*('DB Basis'!F213/10-'DB Basis'!E213),," ")</f>
        <v xml:space="preserve"> </v>
      </c>
      <c r="AO54" s="615">
        <f>IF(U54&gt;0,_xll.xlShmImplSwap2(curveName&amp;T(TYPE($AV$1)),curveName,D54,G54,,1,8,2,4),"")</f>
        <v>5.0718036063648279E-3</v>
      </c>
      <c r="AP54" s="616">
        <f t="shared" si="5"/>
        <v>1.7953092260919727E-2</v>
      </c>
      <c r="AQ54" s="374">
        <f t="shared" si="6"/>
        <v>30.513039498577889</v>
      </c>
      <c r="AR54" s="374">
        <f t="shared" si="7"/>
        <v>15.731425910942392</v>
      </c>
      <c r="AS54" s="376"/>
      <c r="AT54" s="234">
        <f t="shared" si="8"/>
        <v>2.2709486334855993</v>
      </c>
      <c r="AU54" s="676" t="str">
        <f t="shared" si="1"/>
        <v>BTP  01-Mar-24  4.5</v>
      </c>
      <c r="AV54" s="679">
        <f t="shared" si="9"/>
        <v>2.6624452040223401E-4</v>
      </c>
      <c r="AW54" s="663"/>
      <c r="AX54" s="663"/>
      <c r="AY54" s="663"/>
      <c r="AZ54" s="663"/>
      <c r="BA54" s="663"/>
      <c r="BB54" s="665">
        <f>_xll.xlInterpKruger(_xll.ohFilter($G$11:$G$88,$BC$11:$BC$88),_xll.ohFilter($AD$11:$AD$88,$BC$11:$BC$88),$G54)</f>
        <v>2.2758651346882319E-2</v>
      </c>
      <c r="BC54" s="671" t="b">
        <v>0</v>
      </c>
      <c r="BE54" s="682">
        <f>_xll.xlDateShiftMonth(BE53,1)</f>
        <v>44621</v>
      </c>
      <c r="BF54" s="683">
        <v>1.6714092546998571E-2</v>
      </c>
      <c r="BH54" s="915">
        <v>2.1752257246776541E-2</v>
      </c>
      <c r="BI54" s="917">
        <v>10</v>
      </c>
      <c r="BU54" s="133" t="s">
        <v>413</v>
      </c>
      <c r="BV54" s="133" t="s">
        <v>413</v>
      </c>
      <c r="BW54" s="133" t="s">
        <v>413</v>
      </c>
      <c r="BX54" s="133" t="s">
        <v>413</v>
      </c>
      <c r="BY54" s="133" t="s">
        <v>413</v>
      </c>
      <c r="BZ54" s="133" t="s">
        <v>413</v>
      </c>
      <c r="CA54" s="133" t="s">
        <v>413</v>
      </c>
      <c r="CB54" s="133" t="s">
        <v>413</v>
      </c>
      <c r="CC54" s="133" t="s">
        <v>413</v>
      </c>
      <c r="CD54" s="133" t="s">
        <v>413</v>
      </c>
      <c r="CE54" s="133" t="s">
        <v>413</v>
      </c>
      <c r="CF54" s="133" t="s">
        <v>413</v>
      </c>
    </row>
    <row r="55" spans="1:84">
      <c r="A55" s="26"/>
      <c r="B55" s="20"/>
      <c r="C55" s="21"/>
      <c r="D55" s="696">
        <f>MAX(_xll.xlDateSettle("TARGET",$D$4,2),L55)</f>
        <v>43264</v>
      </c>
      <c r="E55" s="686" t="s">
        <v>742</v>
      </c>
      <c r="F55" s="22" t="s">
        <v>976</v>
      </c>
      <c r="G55" s="649">
        <v>45427</v>
      </c>
      <c r="H55" s="36">
        <v>1.85</v>
      </c>
      <c r="I55" s="20">
        <v>45427</v>
      </c>
      <c r="J55" s="20">
        <v>42809</v>
      </c>
      <c r="K55" s="20">
        <v>42870</v>
      </c>
      <c r="L55" s="20">
        <v>42809</v>
      </c>
      <c r="M55" s="21">
        <v>99.71</v>
      </c>
      <c r="N55" s="21" t="s">
        <v>1060</v>
      </c>
      <c r="O55" s="21" t="s">
        <v>990</v>
      </c>
      <c r="P55" s="21" t="s">
        <v>1061</v>
      </c>
      <c r="Q55" s="24">
        <v>15107458000</v>
      </c>
      <c r="R55" s="21"/>
      <c r="S55" s="42">
        <f>_xll.RtGet("IDN",$X55,$S$9)</f>
        <v>97.05</v>
      </c>
      <c r="T55" s="42">
        <f>_xll.RtGet("IDN",$X55,$T$9)</f>
        <v>98</v>
      </c>
      <c r="U55" s="95">
        <f t="shared" si="10"/>
        <v>97.525000000000006</v>
      </c>
      <c r="V55" s="21"/>
      <c r="W55" s="25">
        <f t="shared" si="2"/>
        <v>97.525000000000006</v>
      </c>
      <c r="X55" s="23" t="str">
        <f t="shared" si="3"/>
        <v>IT524634=TT</v>
      </c>
      <c r="Y55" s="23"/>
      <c r="Z55" s="23"/>
      <c r="AA55" s="23"/>
      <c r="AB55" s="23"/>
      <c r="AC55" s="23"/>
      <c r="AD55" s="33">
        <f>IF(ISNUMBER($D55),_xll.xlBondYield($F55&amp;T(TYPE($AV$1)),$H55,$G55,$J55,$K55,$L55,$M55,$D55,$W55,$AH55),"")</f>
        <v>2.3125342615165603E-2</v>
      </c>
      <c r="AE55" s="12"/>
      <c r="AF55" s="12"/>
      <c r="AG55" s="12"/>
      <c r="AH55" s="14" t="b">
        <f t="shared" si="4"/>
        <v>0</v>
      </c>
      <c r="AI55" s="14"/>
      <c r="AJ55" s="14"/>
      <c r="AK55" s="238">
        <f>IF(ISNUMBER($D55),_xll.xlBondAswSpread($F55&amp;T(TYPE($AV$1)),$H55,$G55,$J55,$K55,$L55,$M55,$D55,$W55,$AH55,curveName,curveName,,,2),"")</f>
        <v>1.7080406449047483</v>
      </c>
      <c r="AL55" s="205">
        <f>IF($W55&gt;0,_xll.xlBondZSpread(F55&amp;T(TYPE($AV$1)),H55,G55,J55,K55,L55,M55,D55,U55,"annual",5,$AH55,curveName)*100,"")</f>
        <v>178.53046666624743</v>
      </c>
      <c r="AM55" s="258">
        <f>(-IF($AL$9="",VLOOKUP(VLOOKUP(E55,'DB Basis'!$D$2:$H$65205,4,0),Bonds!$AR$1:$AS$6,2,0),$AL$9)*VLOOKUP(E55,'DB Basis'!$D$2:$E$65205,2,0))+IF(V55="",W55,V55)</f>
        <v>25.286065000000008</v>
      </c>
      <c r="AN55" s="266" t="str">
        <f>IF($AN$9+(($AL$9-$AM$9))*('DB Basis'!F214/10-'DB Basis'!E214),," ")</f>
        <v xml:space="preserve"> </v>
      </c>
      <c r="AO55" s="615">
        <f>IF(U55&gt;0,_xll.xlShmImplSwap2(curveName&amp;T(TYPE($AV$1)),curveName,D55,G55,,1,8,2,4),"")</f>
        <v>5.3876876249490877E-3</v>
      </c>
      <c r="AP55" s="616">
        <f t="shared" si="5"/>
        <v>1.7737654990216515E-2</v>
      </c>
      <c r="AQ55" s="374">
        <f t="shared" si="6"/>
        <v>4.8884083968777334</v>
      </c>
      <c r="AR55" s="374">
        <f t="shared" si="7"/>
        <v>-10.48461384088966</v>
      </c>
      <c r="AS55" s="376"/>
      <c r="AT55" s="234">
        <f t="shared" si="8"/>
        <v>2.2808557099889364</v>
      </c>
      <c r="AU55" s="675" t="str">
        <f t="shared" si="1"/>
        <v>BTP  15-May-24  1.85</v>
      </c>
      <c r="AV55" s="679">
        <f t="shared" si="9"/>
        <v>0</v>
      </c>
      <c r="AW55" s="663"/>
      <c r="AX55" s="663"/>
      <c r="AY55" s="663"/>
      <c r="AZ55" s="663"/>
      <c r="BA55" s="663"/>
      <c r="BB55" s="665">
        <f>_xll.xlInterpKruger(_xll.ohFilter($G$11:$G$88,$BC$11:$BC$88),_xll.ohFilter($AD$11:$AD$88,$BC$11:$BC$88),$G55)</f>
        <v>2.3125342615165603E-2</v>
      </c>
      <c r="BC55" s="671" t="b">
        <v>1</v>
      </c>
      <c r="BE55" s="682">
        <f>_xll.xlDateShiftMonth(BE54,1)</f>
        <v>44652</v>
      </c>
      <c r="BF55" s="683">
        <v>1.7055811778872526E-2</v>
      </c>
      <c r="BH55" s="915">
        <v>2.2221645315290584E-2</v>
      </c>
      <c r="BI55" s="917">
        <v>10</v>
      </c>
      <c r="BU55" s="133" t="s">
        <v>413</v>
      </c>
      <c r="BV55" s="133" t="s">
        <v>413</v>
      </c>
      <c r="BW55" s="133" t="s">
        <v>413</v>
      </c>
      <c r="BX55" s="133" t="s">
        <v>413</v>
      </c>
      <c r="BY55" s="133" t="s">
        <v>413</v>
      </c>
      <c r="BZ55" s="133" t="s">
        <v>413</v>
      </c>
      <c r="CA55" s="133" t="s">
        <v>413</v>
      </c>
      <c r="CB55" s="133" t="s">
        <v>413</v>
      </c>
      <c r="CC55" s="133" t="s">
        <v>413</v>
      </c>
      <c r="CD55" s="133" t="s">
        <v>413</v>
      </c>
      <c r="CE55" s="133" t="s">
        <v>413</v>
      </c>
      <c r="CF55" s="133" t="s">
        <v>413</v>
      </c>
    </row>
    <row r="56" spans="1:84">
      <c r="A56" s="30"/>
      <c r="B56" s="28"/>
      <c r="C56" s="29"/>
      <c r="D56" s="696">
        <f>MAX(_xll.xlDateSettle("TARGET",$D$4,2),L56)</f>
        <v>43264</v>
      </c>
      <c r="E56" s="686" t="s">
        <v>240</v>
      </c>
      <c r="F56" s="22" t="s">
        <v>976</v>
      </c>
      <c r="G56" s="649">
        <v>45536</v>
      </c>
      <c r="H56" s="36">
        <v>3.75</v>
      </c>
      <c r="I56" s="20">
        <v>45536</v>
      </c>
      <c r="J56" s="20">
        <v>41699</v>
      </c>
      <c r="K56" s="20">
        <v>41883</v>
      </c>
      <c r="L56" s="20">
        <v>41701</v>
      </c>
      <c r="M56" s="21">
        <v>103.11</v>
      </c>
      <c r="N56" s="21" t="s">
        <v>1062</v>
      </c>
      <c r="O56" s="21" t="s">
        <v>977</v>
      </c>
      <c r="P56" s="21" t="s">
        <v>1063</v>
      </c>
      <c r="Q56" s="24">
        <v>19826000000</v>
      </c>
      <c r="R56" s="21"/>
      <c r="S56" s="42">
        <f>_xll.RtGet("IDN",$X56,$S$9)</f>
        <v>107.58</v>
      </c>
      <c r="T56" s="42">
        <f>_xll.RtGet("IDN",$X56,$T$9)</f>
        <v>107.98</v>
      </c>
      <c r="U56" s="95">
        <f t="shared" si="10"/>
        <v>107.78</v>
      </c>
      <c r="V56" s="21"/>
      <c r="W56" s="25">
        <f>IF(V56="",U56,V56)</f>
        <v>107.78</v>
      </c>
      <c r="X56" s="23" t="str">
        <f t="shared" si="3"/>
        <v>IT500154=TT</v>
      </c>
      <c r="Y56" s="23"/>
      <c r="Z56" s="23"/>
      <c r="AA56" s="23"/>
      <c r="AB56" s="23"/>
      <c r="AC56" s="23"/>
      <c r="AD56" s="33">
        <f>IF(ISNUMBER($D56),_xll.xlBondYield($F56&amp;T(TYPE($AV$1)),$H56,$G56,$J56,$K56,$L56,$M56,$D56,$W56,$AH56),"")</f>
        <v>2.4085303699883827E-2</v>
      </c>
      <c r="AE56" s="12"/>
      <c r="AF56" s="12"/>
      <c r="AG56" s="12"/>
      <c r="AH56" s="14" t="b">
        <f t="shared" si="4"/>
        <v>0</v>
      </c>
      <c r="AI56" s="14"/>
      <c r="AJ56" s="14"/>
      <c r="AK56" s="238">
        <f>IF(ISNUMBER($D56),_xll.xlBondAswSpread($F56&amp;T(TYPE($AV$1)),$H56,$G56,$J56,$K56,$L56,$M56,$D56,$W56,$AH56,curveName,curveName,,,2),"")</f>
        <v>1.877514543364446</v>
      </c>
      <c r="AL56" s="205">
        <f>IF($W56&gt;0,_xll.xlBondZSpread(F56&amp;T(TYPE($AV$1)),H56,G56,J56,K56,L56,M56,D56,U56,"annual",5,$AH56,curveName)*100,"")</f>
        <v>185.71347470958483</v>
      </c>
      <c r="AM56" s="258">
        <f>(-IF($AL$9="",VLOOKUP(VLOOKUP(E56,'DB Basis'!$D$2:$H$65205,4,0),Bonds!$AR$1:$AS$6,2,0),$AL$9)*VLOOKUP(E56,'DB Basis'!$D$2:$E$65205,2,0))+IF(V56="",W56,V56)</f>
        <v>35.915360000000007</v>
      </c>
      <c r="AN56" s="266" t="str">
        <f>IF($AN$9+(($AL$9-$AM$9))*('DB Basis'!F215/10-'DB Basis'!E215),," ")</f>
        <v xml:space="preserve"> </v>
      </c>
      <c r="AO56" s="615">
        <f>IF(U56&gt;0,_xll.xlShmImplSwap2(curveName&amp;T(TYPE($AV$1)),curveName,D56,G56,,1,8,2,4),"")</f>
        <v>5.815198535241181E-3</v>
      </c>
      <c r="AP56" s="616">
        <f t="shared" si="5"/>
        <v>1.8270105164642645E-2</v>
      </c>
      <c r="AQ56" s="374">
        <f t="shared" si="6"/>
        <v>32.145485864417601</v>
      </c>
      <c r="AR56" s="374">
        <f t="shared" si="7"/>
        <v>17.829753547297017</v>
      </c>
      <c r="AS56" s="376"/>
      <c r="AT56" s="234">
        <f t="shared" si="8"/>
        <v>2.375536803276213</v>
      </c>
      <c r="AU56" s="675" t="str">
        <f t="shared" si="1"/>
        <v>BTP  01-Sep-24  3.75</v>
      </c>
      <c r="AV56" s="679">
        <f t="shared" si="9"/>
        <v>5.7920170219079997E-4</v>
      </c>
      <c r="AW56" s="663"/>
      <c r="AX56" s="663"/>
      <c r="AY56" s="663"/>
      <c r="AZ56" s="663"/>
      <c r="BA56" s="663"/>
      <c r="BB56" s="665">
        <f>_xll.xlInterpKruger(_xll.ohFilter($G$11:$G$88,$BC$11:$BC$88),_xll.ohFilter($AD$11:$AD$88,$BC$11:$BC$88),$G56)</f>
        <v>2.3506101997693027E-2</v>
      </c>
      <c r="BC56" s="671" t="b">
        <v>0</v>
      </c>
      <c r="BE56" s="682">
        <f>_xll.xlDateShiftMonth(BE55,1)</f>
        <v>44682</v>
      </c>
      <c r="BF56" s="683">
        <v>1.7398144095122612E-2</v>
      </c>
      <c r="BH56" s="915">
        <v>2.2886018032574285E-2</v>
      </c>
      <c r="BI56" s="920">
        <v>10</v>
      </c>
      <c r="BU56" s="133" t="s">
        <v>413</v>
      </c>
      <c r="BV56" s="133" t="s">
        <v>413</v>
      </c>
      <c r="BW56" s="133" t="s">
        <v>413</v>
      </c>
      <c r="BX56" s="133" t="s">
        <v>413</v>
      </c>
      <c r="BY56" s="133" t="s">
        <v>413</v>
      </c>
      <c r="BZ56" s="133" t="s">
        <v>413</v>
      </c>
      <c r="CA56" s="133" t="s">
        <v>413</v>
      </c>
      <c r="CB56" s="133" t="s">
        <v>413</v>
      </c>
      <c r="CC56" s="133" t="s">
        <v>413</v>
      </c>
      <c r="CD56" s="133" t="s">
        <v>413</v>
      </c>
      <c r="CE56" s="133" t="s">
        <v>413</v>
      </c>
      <c r="CF56" s="133" t="s">
        <v>413</v>
      </c>
    </row>
    <row r="57" spans="1:84">
      <c r="A57" s="26"/>
      <c r="B57" s="20"/>
      <c r="C57" s="21"/>
      <c r="D57" s="696">
        <f>MAX(_xll.xlDateSettle("TARGET",$D$4,2),L57)</f>
        <v>43264</v>
      </c>
      <c r="E57" s="686" t="s">
        <v>794</v>
      </c>
      <c r="F57" s="22" t="s">
        <v>976</v>
      </c>
      <c r="G57" s="649">
        <v>45611</v>
      </c>
      <c r="H57" s="36">
        <v>1.45</v>
      </c>
      <c r="I57" s="20">
        <v>45611</v>
      </c>
      <c r="J57" s="20">
        <v>42993</v>
      </c>
      <c r="K57" s="20">
        <v>43054</v>
      </c>
      <c r="L57" s="20">
        <v>42993</v>
      </c>
      <c r="M57" s="21">
        <v>99.56</v>
      </c>
      <c r="N57" s="21" t="s">
        <v>1064</v>
      </c>
      <c r="O57" s="21" t="s">
        <v>977</v>
      </c>
      <c r="P57" s="21" t="s">
        <v>1065</v>
      </c>
      <c r="Q57" s="24">
        <v>15550849000</v>
      </c>
      <c r="R57" s="21"/>
      <c r="S57" s="42">
        <f>_xll.RtGet("IDN",$X57,$S$9)</f>
        <v>94.11</v>
      </c>
      <c r="T57" s="42">
        <f>_xll.RtGet("IDN",$X57,$T$9)</f>
        <v>94.81</v>
      </c>
      <c r="U57" s="95">
        <f t="shared" si="10"/>
        <v>94.460000000000008</v>
      </c>
      <c r="V57" s="21"/>
      <c r="W57" s="25">
        <f t="shared" si="2"/>
        <v>94.460000000000008</v>
      </c>
      <c r="X57" s="23" t="str">
        <f t="shared" si="3"/>
        <v>IT528252=TT</v>
      </c>
      <c r="Y57" s="23"/>
      <c r="Z57" s="23"/>
      <c r="AA57" s="23"/>
      <c r="AB57" s="23"/>
      <c r="AC57" s="23"/>
      <c r="AD57" s="33">
        <f>IF(ISNUMBER($D57),_xll.xlBondYield($F57&amp;T(TYPE($AV$1)),$H57,$G57,$J57,$K57,$L57,$M57,$D57,$W57,$AH57),"")</f>
        <v>2.3997590590559375E-2</v>
      </c>
      <c r="AE57" s="12"/>
      <c r="AF57" s="12"/>
      <c r="AG57" s="12"/>
      <c r="AH57" s="14" t="b">
        <f t="shared" si="4"/>
        <v>0</v>
      </c>
      <c r="AI57" s="14"/>
      <c r="AJ57" s="14"/>
      <c r="AK57" s="238">
        <f>IF(ISNUMBER($D57),_xll.xlBondAswSpread($F57&amp;T(TYPE($AV$1)),$H57,$G57,$J57,$K57,$L57,$M57,$D57,$W57,$AH57,curveName,curveName,,,2),"")</f>
        <v>1.6883685641835877</v>
      </c>
      <c r="AL57" s="205">
        <f>IF($W57&gt;0,_xll.xlBondZSpread(F57&amp;T(TYPE($AV$1)),H57,G57,J57,K57,L57,M57,D57,U57,"annual",5,$AH57,curveName)*100,"")</f>
        <v>179.88691722847145</v>
      </c>
      <c r="AM57" s="258">
        <f>(-IF($AL$9="",VLOOKUP(VLOOKUP(E57,'DB Basis'!$D$2:$H$65205,4,0),Bonds!$AR$1:$AS$6,2,0),$AL$9)*VLOOKUP(E57,'DB Basis'!$D$2:$E$65205,2,0))+IF(V57="",W57,V57)</f>
        <v>25.964015000000003</v>
      </c>
      <c r="AN57" s="266" t="str">
        <f>IF($AN$9+(($AL$9-$AM$9))*('DB Basis'!F216/10-'DB Basis'!E216),," ")</f>
        <v xml:space="preserve"> </v>
      </c>
      <c r="AO57" s="615">
        <f>IF(U57&gt;0,_xll.xlShmImplSwap2(curveName&amp;T(TYPE($AV$1)),curveName,D57,G57,,1,8,2,4),"")</f>
        <v>6.0830278421098363E-3</v>
      </c>
      <c r="AP57" s="616">
        <f t="shared" si="5"/>
        <v>1.791456274844954E-2</v>
      </c>
      <c r="AQ57" s="374">
        <f t="shared" si="6"/>
        <v>-4.2687046537899951</v>
      </c>
      <c r="AR57" s="374">
        <f t="shared" si="7"/>
        <v>-17.303064254731094</v>
      </c>
      <c r="AS57" s="376"/>
      <c r="AT57" s="234">
        <f t="shared" si="8"/>
        <v>2.3668856472880475</v>
      </c>
      <c r="AU57" s="675" t="str">
        <f t="shared" si="1"/>
        <v>BTP  15-Nov-24  1.45</v>
      </c>
      <c r="AV57" s="679">
        <f t="shared" si="9"/>
        <v>2.2861574402325072E-4</v>
      </c>
      <c r="AW57" s="663"/>
      <c r="AX57" s="663"/>
      <c r="AY57" s="663"/>
      <c r="AZ57" s="663"/>
      <c r="BA57" s="663"/>
      <c r="BB57" s="665">
        <f>_xll.xlInterpKruger(_xll.ohFilter($G$11:$G$88,$BC$11:$BC$88),_xll.ohFilter($AD$11:$AD$88,$BC$11:$BC$88),$G57)</f>
        <v>2.3768974846536124E-2</v>
      </c>
      <c r="BC57" s="671" t="b">
        <v>0</v>
      </c>
      <c r="BE57" s="682">
        <f>_xll.xlDateShiftMonth(BE56,1)</f>
        <v>44713</v>
      </c>
      <c r="BF57" s="683">
        <v>1.7769075263529246E-2</v>
      </c>
      <c r="BH57" s="915">
        <v>2.3331028891877992E-2</v>
      </c>
      <c r="BI57" s="920">
        <v>10</v>
      </c>
      <c r="BU57" s="133" t="s">
        <v>413</v>
      </c>
      <c r="BV57" s="133" t="s">
        <v>413</v>
      </c>
      <c r="BW57" s="133" t="s">
        <v>413</v>
      </c>
      <c r="BX57" s="133" t="s">
        <v>413</v>
      </c>
      <c r="BY57" s="133" t="s">
        <v>413</v>
      </c>
      <c r="BZ57" s="133" t="s">
        <v>413</v>
      </c>
      <c r="CA57" s="133" t="s">
        <v>413</v>
      </c>
      <c r="CB57" s="133" t="s">
        <v>413</v>
      </c>
      <c r="CC57" s="133" t="s">
        <v>413</v>
      </c>
      <c r="CD57" s="133" t="s">
        <v>413</v>
      </c>
      <c r="CE57" s="133" t="s">
        <v>413</v>
      </c>
      <c r="CF57" s="133" t="s">
        <v>413</v>
      </c>
    </row>
    <row r="58" spans="1:84">
      <c r="A58" s="30"/>
      <c r="B58" s="28"/>
      <c r="C58" s="29"/>
      <c r="D58" s="696">
        <f>MAX(_xll.xlDateSettle("TARGET",$D$4,2),L58)</f>
        <v>43264</v>
      </c>
      <c r="E58" s="686" t="s">
        <v>241</v>
      </c>
      <c r="F58" s="22" t="s">
        <v>976</v>
      </c>
      <c r="G58" s="649">
        <v>45627</v>
      </c>
      <c r="H58" s="36">
        <v>2.5</v>
      </c>
      <c r="I58" s="20">
        <v>45627</v>
      </c>
      <c r="J58" s="20">
        <v>41883</v>
      </c>
      <c r="K58" s="20">
        <v>41974</v>
      </c>
      <c r="L58" s="20">
        <v>41883</v>
      </c>
      <c r="M58" s="21">
        <v>101.14</v>
      </c>
      <c r="N58" s="21" t="s">
        <v>1066</v>
      </c>
      <c r="O58" s="21" t="s">
        <v>977</v>
      </c>
      <c r="P58" s="21" t="s">
        <v>1067</v>
      </c>
      <c r="Q58" s="24">
        <v>20383767000</v>
      </c>
      <c r="R58" s="21"/>
      <c r="S58" s="42">
        <f>_xll.RtGet("IDN",$X58,$S$9)</f>
        <v>100.57000000000001</v>
      </c>
      <c r="T58" s="42">
        <f>_xll.RtGet("IDN",$X58,$T$9)</f>
        <v>100.97</v>
      </c>
      <c r="U58" s="95">
        <f t="shared" si="10"/>
        <v>100.77000000000001</v>
      </c>
      <c r="V58" s="21"/>
      <c r="W58" s="25">
        <f t="shared" si="2"/>
        <v>100.77000000000001</v>
      </c>
      <c r="X58" s="23" t="str">
        <f t="shared" si="3"/>
        <v>IT504527=TT</v>
      </c>
      <c r="Y58" s="23"/>
      <c r="Z58" s="23"/>
      <c r="AA58" s="23"/>
      <c r="AB58" s="23"/>
      <c r="AC58" s="23"/>
      <c r="AD58" s="33">
        <f>IF(ISNUMBER($D58),_xll.xlBondYield($F58&amp;T(TYPE($AV$1)),$H58,$G58,$J58,$K58,$L58,$M58,$D58,$W58,$AH58),"")</f>
        <v>2.3838090093124275E-2</v>
      </c>
      <c r="AE58" s="12"/>
      <c r="AF58" s="12"/>
      <c r="AG58" s="12"/>
      <c r="AH58" s="14" t="b">
        <f t="shared" si="4"/>
        <v>0</v>
      </c>
      <c r="AI58" s="14"/>
      <c r="AJ58" s="14"/>
      <c r="AK58" s="238">
        <f>IF(ISNUMBER($D58),_xll.xlBondAswSpread($F58&amp;T(TYPE($AV$1)),$H58,$G58,$J58,$K58,$L58,$M58,$D58,$W58,$AH58,curveName,curveName,,,2),"")</f>
        <v>1.7382460260942405</v>
      </c>
      <c r="AL58" s="205">
        <f>IF($W58&gt;0,_xll.xlBondZSpread(F58&amp;T(TYPE($AV$1)),H58,G58,J58,K58,L58,M58,D58,U58,"annual",5,$AH58,curveName)*100,"")</f>
        <v>178.75834594318968</v>
      </c>
      <c r="AM58" s="258">
        <f>(-IF($AL$9="",VLOOKUP(VLOOKUP(E58,'DB Basis'!$D$2:$H$65205,4,0),Bonds!$AR$1:$AS$6,2,0),$AL$9)*VLOOKUP(E58,'DB Basis'!$D$2:$E$65205,2,0))+IF(V58="",W58,V58)</f>
        <v>29.27965500000002</v>
      </c>
      <c r="AN58" s="266" t="str">
        <f>IF($AN$9+(($AL$9-$AM$9))*('DB Basis'!F217/10-'DB Basis'!E217),," ")</f>
        <v xml:space="preserve"> </v>
      </c>
      <c r="AO58" s="615">
        <f>IF(U58&gt;0,_xll.xlShmImplSwap2(curveName&amp;T(TYPE($AV$1)),curveName,D58,G58,,1,8,2,4),"")</f>
        <v>6.1571453082651965E-3</v>
      </c>
      <c r="AP58" s="616">
        <f t="shared" si="5"/>
        <v>1.7680944784859078E-2</v>
      </c>
      <c r="AQ58" s="374">
        <f t="shared" si="6"/>
        <v>-36.386050977382183</v>
      </c>
      <c r="AR58" s="374">
        <f t="shared" si="7"/>
        <v>-53.294097944074331</v>
      </c>
      <c r="AS58" s="376"/>
      <c r="AT58" s="234">
        <f t="shared" si="8"/>
        <v>2.3511540913766407</v>
      </c>
      <c r="AU58" s="675" t="str">
        <f t="shared" si="1"/>
        <v>BTP  01-Dec-24  2.5</v>
      </c>
      <c r="AV58" s="679">
        <f t="shared" si="9"/>
        <v>0</v>
      </c>
      <c r="AW58" s="663"/>
      <c r="AX58" s="663"/>
      <c r="AY58" s="663"/>
      <c r="AZ58" s="663"/>
      <c r="BA58" s="663"/>
      <c r="BB58" s="665">
        <f>_xll.xlInterpKruger(_xll.ohFilter($G$11:$G$88,$BC$11:$BC$88),_xll.ohFilter($AD$11:$AD$88,$BC$11:$BC$88),$G58)</f>
        <v>2.3838090093124275E-2</v>
      </c>
      <c r="BC58" s="671" t="b">
        <v>1</v>
      </c>
      <c r="BE58" s="682">
        <f>_xll.xlDateShiftMonth(BE57,1)</f>
        <v>44743</v>
      </c>
      <c r="BF58" s="683">
        <v>1.8149616970451542E-2</v>
      </c>
      <c r="BH58" s="915">
        <v>2.3424695273146501E-2</v>
      </c>
      <c r="BI58" s="920">
        <v>10</v>
      </c>
      <c r="BU58" s="133" t="s">
        <v>413</v>
      </c>
      <c r="BV58" s="133" t="s">
        <v>413</v>
      </c>
      <c r="BW58" s="133" t="s">
        <v>413</v>
      </c>
      <c r="BX58" s="133" t="s">
        <v>413</v>
      </c>
      <c r="BY58" s="133" t="s">
        <v>413</v>
      </c>
      <c r="BZ58" s="133" t="s">
        <v>413</v>
      </c>
      <c r="CA58" s="133" t="s">
        <v>413</v>
      </c>
      <c r="CB58" s="133" t="s">
        <v>413</v>
      </c>
      <c r="CC58" s="133" t="s">
        <v>413</v>
      </c>
      <c r="CD58" s="133" t="s">
        <v>413</v>
      </c>
      <c r="CE58" s="133" t="s">
        <v>413</v>
      </c>
      <c r="CF58" s="133" t="s">
        <v>413</v>
      </c>
    </row>
    <row r="59" spans="1:84">
      <c r="A59" s="26"/>
      <c r="B59" s="20"/>
      <c r="C59" s="21"/>
      <c r="D59" s="696">
        <f>MAX(_xll.xlDateSettle("TARGET",$D$4,2),L59)</f>
        <v>43264</v>
      </c>
      <c r="E59" s="686" t="s">
        <v>527</v>
      </c>
      <c r="F59" s="22" t="s">
        <v>976</v>
      </c>
      <c r="G59" s="649">
        <v>45717</v>
      </c>
      <c r="H59" s="36">
        <v>5</v>
      </c>
      <c r="I59" s="20">
        <v>45717</v>
      </c>
      <c r="J59" s="20">
        <v>39873</v>
      </c>
      <c r="K59" s="20">
        <v>40057</v>
      </c>
      <c r="L59" s="20">
        <v>40009</v>
      </c>
      <c r="M59" s="21">
        <v>99.013999999999996</v>
      </c>
      <c r="N59" s="21" t="s">
        <v>1068</v>
      </c>
      <c r="O59" s="21" t="s">
        <v>977</v>
      </c>
      <c r="P59" s="21" t="s">
        <v>1069</v>
      </c>
      <c r="Q59" s="24">
        <v>24718669000</v>
      </c>
      <c r="R59" s="21"/>
      <c r="S59" s="42">
        <f>_xll.RtGet("IDN",$X59,$S$9)</f>
        <v>115.45</v>
      </c>
      <c r="T59" s="42">
        <f>_xll.RtGet("IDN",$X59,$T$9)</f>
        <v>115.85000000000001</v>
      </c>
      <c r="U59" s="95">
        <f t="shared" si="10"/>
        <v>115.65</v>
      </c>
      <c r="V59" s="21"/>
      <c r="W59" s="25">
        <f t="shared" si="2"/>
        <v>115.65</v>
      </c>
      <c r="X59" s="23" t="str">
        <f t="shared" si="3"/>
        <v>IT451364=TT</v>
      </c>
      <c r="Y59" s="23"/>
      <c r="Z59" s="23"/>
      <c r="AA59" s="23"/>
      <c r="AB59" s="23"/>
      <c r="AC59" s="23"/>
      <c r="AD59" s="33">
        <f>IF(ISNUMBER($D59),_xll.xlBondYield($F59&amp;T(TYPE($AV$1)),$H59,$G59,$J59,$K59,$L59,$M59,$D59,$W59,$AH59),"")</f>
        <v>2.4709926357303555E-2</v>
      </c>
      <c r="AE59" s="12"/>
      <c r="AF59" s="12"/>
      <c r="AG59" s="12"/>
      <c r="AH59" s="14" t="b">
        <f t="shared" si="4"/>
        <v>0</v>
      </c>
      <c r="AI59" s="14"/>
      <c r="AJ59" s="14"/>
      <c r="AK59" s="238">
        <f>IF(ISNUMBER($D59),_xll.xlBondAswSpread($F59&amp;T(TYPE($AV$1)),$H59,$G59,$J59,$K59,$L59,$M59,$D59,$W59,$AH59,curveName,curveName,,,2),"")</f>
        <v>1.964475253912888</v>
      </c>
      <c r="AL59" s="205">
        <f>IF($W59&gt;0,_xll.xlBondZSpread(F59&amp;T(TYPE($AV$1)),H59,G59,J59,K59,L59,M59,D59,U59,"annual",5,$AH59,curveName)*100,"")</f>
        <v>186.81842555645562</v>
      </c>
      <c r="AM59" s="258">
        <f>(-IF($AL$9="",VLOOKUP(VLOOKUP(E59,'DB Basis'!$D$2:$H$65205,4,0),Bonds!$AR$1:$AS$6,2,0),$AL$9)*VLOOKUP(E59,'DB Basis'!$D$2:$E$65205,2,0))+IF(V59="",W59,V59)</f>
        <v>35.426105000000007</v>
      </c>
      <c r="AN59" s="266" t="str">
        <f>IF($AN$9+(($AL$9-$AM$9))*('DB Basis'!F218/10-'DB Basis'!E218),," ")</f>
        <v xml:space="preserve"> </v>
      </c>
      <c r="AO59" s="615">
        <f>IF(U59&gt;0,_xll.xlShmImplSwap2(curveName&amp;T(TYPE($AV$1)),curveName,D59,G59,,1,8,2,4),"")</f>
        <v>6.4947430227186064E-3</v>
      </c>
      <c r="AP59" s="616">
        <f t="shared" si="5"/>
        <v>1.8215183334584949E-2</v>
      </c>
      <c r="AQ59" s="374">
        <f t="shared" si="6"/>
        <v>35.357804047270804</v>
      </c>
      <c r="AR59" s="374">
        <f t="shared" si="7"/>
        <v>21.666341183327027</v>
      </c>
      <c r="AS59" s="376"/>
      <c r="AT59" s="234">
        <f t="shared" si="8"/>
        <v>2.4371434215422685</v>
      </c>
      <c r="AU59" s="676" t="str">
        <f t="shared" si="1"/>
        <v>BTP  01-Mar-25  5</v>
      </c>
      <c r="AV59" s="679">
        <f t="shared" si="9"/>
        <v>3.1501227136101345E-4</v>
      </c>
      <c r="AW59" s="663"/>
      <c r="AX59" s="663"/>
      <c r="AY59" s="663"/>
      <c r="AZ59" s="663"/>
      <c r="BA59" s="663"/>
      <c r="BB59" s="665">
        <f>_xll.xlInterpKruger(_xll.ohFilter($G$11:$G$88,$BC$11:$BC$88),_xll.ohFilter($AD$11:$AD$88,$BC$11:$BC$88),$G59)</f>
        <v>2.4394914085942541E-2</v>
      </c>
      <c r="BC59" s="671" t="b">
        <v>0</v>
      </c>
      <c r="BE59" s="682">
        <f>_xll.xlDateShiftMonth(BE58,1)</f>
        <v>44774</v>
      </c>
      <c r="BF59" s="683">
        <v>1.8570302276381401E-2</v>
      </c>
      <c r="BH59" s="915">
        <v>2.3943312337906253E-2</v>
      </c>
      <c r="BI59" s="920">
        <v>10</v>
      </c>
      <c r="BU59" s="133" t="s">
        <v>413</v>
      </c>
      <c r="BV59" s="133" t="s">
        <v>413</v>
      </c>
      <c r="BW59" s="133" t="s">
        <v>413</v>
      </c>
      <c r="BX59" s="133" t="s">
        <v>413</v>
      </c>
      <c r="BY59" s="133" t="s">
        <v>413</v>
      </c>
      <c r="BZ59" s="133" t="s">
        <v>413</v>
      </c>
      <c r="CA59" s="133" t="s">
        <v>413</v>
      </c>
      <c r="CB59" s="133" t="s">
        <v>413</v>
      </c>
      <c r="CC59" s="133" t="s">
        <v>413</v>
      </c>
      <c r="CD59" s="133" t="s">
        <v>413</v>
      </c>
      <c r="CE59" s="133" t="s">
        <v>413</v>
      </c>
      <c r="CF59" s="133" t="s">
        <v>413</v>
      </c>
    </row>
    <row r="60" spans="1:84">
      <c r="A60" s="30"/>
      <c r="B60" s="28"/>
      <c r="C60" s="29"/>
      <c r="D60" s="696">
        <f>MAX(_xll.xlDateSettle("TARGET",$D$4,2),L60)</f>
        <v>43264</v>
      </c>
      <c r="E60" s="686" t="s">
        <v>1571</v>
      </c>
      <c r="F60" s="22" t="s">
        <v>976</v>
      </c>
      <c r="G60" s="649">
        <v>45792</v>
      </c>
      <c r="H60" s="36">
        <v>1.45</v>
      </c>
      <c r="I60" s="20">
        <v>45792</v>
      </c>
      <c r="J60" s="20">
        <v>43174</v>
      </c>
      <c r="K60" s="20">
        <v>43235</v>
      </c>
      <c r="L60" s="20">
        <v>43174</v>
      </c>
      <c r="M60" s="21">
        <v>99.92</v>
      </c>
      <c r="N60" s="21" t="s">
        <v>1572</v>
      </c>
      <c r="O60" s="21" t="s">
        <v>990</v>
      </c>
      <c r="P60" s="21" t="s">
        <v>1573</v>
      </c>
      <c r="Q60" s="24">
        <v>10627000000</v>
      </c>
      <c r="R60" s="21"/>
      <c r="S60" s="42">
        <f>_xll.RtGet("IDN",$X60,$S$9)</f>
        <v>93.350000000000009</v>
      </c>
      <c r="T60" s="42">
        <f>_xll.RtGet("IDN",$X60,$T$9)</f>
        <v>93.52</v>
      </c>
      <c r="U60" s="95">
        <f t="shared" si="10"/>
        <v>93.435000000000002</v>
      </c>
      <c r="V60" s="21"/>
      <c r="W60" s="25">
        <f t="shared" si="2"/>
        <v>93.435000000000002</v>
      </c>
      <c r="X60" s="23" t="str">
        <f t="shared" si="3"/>
        <v>IT532730=TT</v>
      </c>
      <c r="Y60" s="23"/>
      <c r="Z60" s="23"/>
      <c r="AA60" s="23"/>
      <c r="AB60" s="23"/>
      <c r="AC60" s="23"/>
      <c r="AD60" s="33">
        <f>IF(ISNUMBER($D60),_xll.xlBondYield($F60&amp;T(TYPE($AV$1)),$H60,$G60,$J60,$K60,$L60,$M60,$D60,$W60,$AH60),"")</f>
        <v>2.503787475677282E-2</v>
      </c>
      <c r="AE60" s="12"/>
      <c r="AF60" s="12"/>
      <c r="AG60" s="12"/>
      <c r="AH60" s="14" t="b">
        <f t="shared" si="4"/>
        <v>0</v>
      </c>
      <c r="AI60" s="14"/>
      <c r="AJ60" s="14"/>
      <c r="AK60" s="238">
        <f>IF(ISNUMBER($D60),_xll.xlBondAswSpread($F60&amp;T(TYPE($AV$1)),$H60,$G60,$J60,$K60,$L60,$M60,$D60,$W60,$AH60,curveName,curveName,,,2),"")</f>
        <v>1.711079559563397</v>
      </c>
      <c r="AL60" s="205">
        <f>IF($W60&gt;0,_xll.xlBondZSpread(F60&amp;T(TYPE($AV$1)),H60,G60,J60,K60,L60,M60,D60,U60,"annual",5,$AH60,curveName)*100,"")</f>
        <v>183.71377853971643</v>
      </c>
      <c r="AM60" s="258" t="e">
        <f>(-IF($AL$9="",VLOOKUP(VLOOKUP(E60,'DB Basis'!$D$2:$H$65205,4,0),Bonds!$AR$1:$AS$6,2,0),$AL$9)*VLOOKUP(E60,'DB Basis'!$D$2:$E$65205,2,0))+IF(V60="",W60,V60)</f>
        <v>#N/A</v>
      </c>
      <c r="AN60" s="266" t="str">
        <f>IF($AN$9+(($AL$9-$AM$9))*('DB Basis'!F219/10-'DB Basis'!E219),," ")</f>
        <v xml:space="preserve"> </v>
      </c>
      <c r="AO60" s="615">
        <f>IF(U60&gt;0,_xll.xlShmImplSwap2(curveName&amp;T(TYPE($AV$1)),curveName,D60,G60,,1,8,2,4),"")</f>
        <v>6.7577491749524045E-3</v>
      </c>
      <c r="AP60" s="616">
        <f t="shared" si="5"/>
        <v>1.8280125581820416E-2</v>
      </c>
      <c r="AQ60" s="374">
        <f t="shared" si="6"/>
        <v>15.960155440837552</v>
      </c>
      <c r="AR60" s="374">
        <f t="shared" si="7"/>
        <v>3.160522698792708</v>
      </c>
      <c r="AS60" s="376"/>
      <c r="AT60" s="234">
        <f t="shared" si="8"/>
        <v>2.4694890171063606</v>
      </c>
      <c r="AU60" s="675" t="str">
        <f t="shared" si="1"/>
        <v>BTP  15-May-25  1.45</v>
      </c>
      <c r="AV60" s="679">
        <f t="shared" si="9"/>
        <v>1.5525828746029008E-4</v>
      </c>
      <c r="AW60" s="663"/>
      <c r="AX60" s="663"/>
      <c r="AY60" s="663"/>
      <c r="AZ60" s="663"/>
      <c r="BA60" s="663"/>
      <c r="BB60" s="665">
        <f>_xll.xlInterpKruger(_xll.ohFilter($G$11:$G$88,$BC$11:$BC$88),_xll.ohFilter($AD$11:$AD$88,$BC$11:$BC$88),$G60)</f>
        <v>2.488261646931253E-2</v>
      </c>
      <c r="BC60" s="671" t="b">
        <v>0</v>
      </c>
      <c r="BE60" s="682">
        <f>_xll.xlDateShiftMonth(BE59,1)</f>
        <v>44805</v>
      </c>
      <c r="BF60" s="683">
        <v>1.917840151907858E-2</v>
      </c>
      <c r="BH60" s="915">
        <v>2.4364861413810335E-2</v>
      </c>
      <c r="BI60" s="920">
        <v>1</v>
      </c>
      <c r="BU60" s="133" t="s">
        <v>413</v>
      </c>
      <c r="BV60" s="133" t="s">
        <v>413</v>
      </c>
      <c r="BW60" s="133" t="s">
        <v>413</v>
      </c>
      <c r="BX60" s="133" t="s">
        <v>413</v>
      </c>
      <c r="BY60" s="133" t="s">
        <v>413</v>
      </c>
      <c r="BZ60" s="133" t="s">
        <v>413</v>
      </c>
      <c r="CA60" s="133" t="s">
        <v>413</v>
      </c>
      <c r="CB60" s="133" t="s">
        <v>413</v>
      </c>
      <c r="CC60" s="133" t="s">
        <v>413</v>
      </c>
      <c r="CD60" s="133" t="s">
        <v>413</v>
      </c>
      <c r="CE60" s="133" t="s">
        <v>413</v>
      </c>
      <c r="CF60" s="133" t="s">
        <v>413</v>
      </c>
    </row>
    <row r="61" spans="1:84">
      <c r="A61" s="26"/>
      <c r="B61" s="20"/>
      <c r="C61" s="21"/>
      <c r="D61" s="696">
        <f>MAX(_xll.xlDateSettle("TARGET",$D$4,2),L61)</f>
        <v>43264</v>
      </c>
      <c r="E61" s="686" t="s">
        <v>407</v>
      </c>
      <c r="F61" s="22" t="s">
        <v>976</v>
      </c>
      <c r="G61" s="649">
        <v>45809</v>
      </c>
      <c r="H61" s="36">
        <v>1.5</v>
      </c>
      <c r="I61" s="20">
        <v>45809</v>
      </c>
      <c r="J61" s="20">
        <v>42065</v>
      </c>
      <c r="K61" s="20">
        <v>42156</v>
      </c>
      <c r="L61" s="20">
        <v>42065</v>
      </c>
      <c r="M61" s="21">
        <v>101.4</v>
      </c>
      <c r="N61" s="21" t="s">
        <v>1070</v>
      </c>
      <c r="O61" s="21" t="s">
        <v>977</v>
      </c>
      <c r="P61" s="21" t="s">
        <v>1071</v>
      </c>
      <c r="Q61" s="24">
        <v>19786723000</v>
      </c>
      <c r="R61" s="21"/>
      <c r="S61" s="42">
        <f>_xll.RtGet("IDN",$X61,$S$9)</f>
        <v>93.55</v>
      </c>
      <c r="T61" s="42">
        <f>_xll.RtGet("IDN",$X61,$T$9)</f>
        <v>93.95</v>
      </c>
      <c r="U61" s="95">
        <f t="shared" si="10"/>
        <v>93.75</v>
      </c>
      <c r="V61" s="21"/>
      <c r="W61" s="25">
        <f t="shared" si="2"/>
        <v>93.75</v>
      </c>
      <c r="X61" s="23" t="str">
        <f t="shared" si="3"/>
        <v>IT509031=TT</v>
      </c>
      <c r="Y61" s="23"/>
      <c r="Z61" s="23"/>
      <c r="AA61" s="23"/>
      <c r="AB61" s="23"/>
      <c r="AC61" s="23"/>
      <c r="AD61" s="33">
        <f>IF(ISNUMBER($D61),_xll.xlBondYield($F61&amp;T(TYPE($AV$1)),$H61,$G61,$J61,$K61,$L61,$M61,$D61,$W61,$AH61),"")</f>
        <v>2.4967651659201437E-2</v>
      </c>
      <c r="AE61" s="12"/>
      <c r="AF61" s="12"/>
      <c r="AG61" s="12"/>
      <c r="AH61" s="14" t="b">
        <f t="shared" si="4"/>
        <v>0</v>
      </c>
      <c r="AI61" s="14"/>
      <c r="AJ61" s="14"/>
      <c r="AK61" s="238">
        <f>IF(ISNUMBER($D61),_xll.xlBondAswSpread($F61&amp;T(TYPE($AV$1)),$H61,$G61,$J61,$K61,$L61,$M61,$D61,$W61,$AH61,curveName,curveName,,,2),"")</f>
        <v>1.7005626616159077</v>
      </c>
      <c r="AL61" s="205">
        <f>IF($W61&gt;0,_xll.xlBondZSpread(F61&amp;T(TYPE($AV$1)),H61,G61,J61,K61,L61,M61,D61,U61,"annual",5,$AH61,curveName)*100,"")</f>
        <v>182.28776146398187</v>
      </c>
      <c r="AM61" s="258">
        <f>(-IF($AL$9="",VLOOKUP(VLOOKUP(E61,'DB Basis'!$D$2:$H$65205,4,0),Bonds!$AR$1:$AS$6,2,0),$AL$9)*VLOOKUP(E61,'DB Basis'!$D$2:$E$65205,2,0))+IF(V61="",W61,V61)</f>
        <v>20.512945000000002</v>
      </c>
      <c r="AN61" s="266" t="str">
        <f>IF($AN$9+(($AL$9-$AM$9))*('DB Basis'!F220/10-'DB Basis'!E220),," ")</f>
        <v xml:space="preserve"> </v>
      </c>
      <c r="AO61" s="615">
        <f>IF(U61&gt;0,_xll.xlShmImplSwap2(curveName&amp;T(TYPE($AV$1)),curveName,D61,G61,,1,8,2,4),"")</f>
        <v>6.8379759774371118E-3</v>
      </c>
      <c r="AP61" s="616">
        <f t="shared" si="5"/>
        <v>1.8129675681764323E-2</v>
      </c>
      <c r="AQ61" s="374">
        <f t="shared" si="6"/>
        <v>-15.077312125620409</v>
      </c>
      <c r="AR61" s="374">
        <f t="shared" si="7"/>
        <v>-32.302478541455166</v>
      </c>
      <c r="AS61" s="376"/>
      <c r="AT61" s="234">
        <f t="shared" si="8"/>
        <v>2.4625629033732923</v>
      </c>
      <c r="AU61" s="675" t="str">
        <f t="shared" si="1"/>
        <v>BTP  01-Jun-25  1.5</v>
      </c>
      <c r="AV61" s="679">
        <f t="shared" si="9"/>
        <v>0</v>
      </c>
      <c r="AW61" s="663"/>
      <c r="AX61" s="663"/>
      <c r="AY61" s="663"/>
      <c r="AZ61" s="663"/>
      <c r="BA61" s="663"/>
      <c r="BB61" s="665">
        <f>_xll.xlInterpKruger(_xll.ohFilter($G$11:$G$88,$BC$11:$BC$88),_xll.ohFilter($AD$11:$AD$88,$BC$11:$BC$88),$G61)</f>
        <v>2.4967651659201437E-2</v>
      </c>
      <c r="BC61" s="671" t="b">
        <v>1</v>
      </c>
      <c r="BE61" s="682">
        <f>_xll.xlDateShiftMonth(BE60,1)</f>
        <v>44835</v>
      </c>
      <c r="BF61" s="683">
        <v>1.9839054952519915E-2</v>
      </c>
      <c r="BH61" s="915">
        <v>2.4459078767367082E-2</v>
      </c>
      <c r="BI61" s="920">
        <v>10</v>
      </c>
      <c r="BU61" s="133" t="s">
        <v>413</v>
      </c>
      <c r="BV61" s="133" t="s">
        <v>413</v>
      </c>
      <c r="BW61" s="133" t="s">
        <v>413</v>
      </c>
      <c r="BX61" s="133" t="s">
        <v>413</v>
      </c>
      <c r="BY61" s="133" t="s">
        <v>413</v>
      </c>
      <c r="BZ61" s="133" t="s">
        <v>413</v>
      </c>
      <c r="CA61" s="133" t="s">
        <v>413</v>
      </c>
      <c r="CB61" s="133" t="s">
        <v>413</v>
      </c>
      <c r="CC61" s="133" t="s">
        <v>413</v>
      </c>
      <c r="CD61" s="133" t="s">
        <v>413</v>
      </c>
      <c r="CE61" s="133" t="s">
        <v>413</v>
      </c>
      <c r="CF61" s="133" t="s">
        <v>413</v>
      </c>
    </row>
    <row r="62" spans="1:84">
      <c r="A62" s="30"/>
      <c r="B62" s="28"/>
      <c r="C62" s="71"/>
      <c r="D62" s="696">
        <f>MAX(_xll.xlDateSettle("TARGET",$D$4,2),L62)</f>
        <v>43264</v>
      </c>
      <c r="E62" s="686" t="s">
        <v>561</v>
      </c>
      <c r="F62" s="22" t="s">
        <v>976</v>
      </c>
      <c r="G62" s="649">
        <v>45992</v>
      </c>
      <c r="H62" s="36">
        <v>2</v>
      </c>
      <c r="I62" s="20">
        <v>45992</v>
      </c>
      <c r="J62" s="20">
        <v>42248</v>
      </c>
      <c r="K62" s="20">
        <v>42339</v>
      </c>
      <c r="L62" s="20">
        <v>42248</v>
      </c>
      <c r="M62" s="21">
        <v>100.51</v>
      </c>
      <c r="N62" s="21" t="s">
        <v>1072</v>
      </c>
      <c r="O62" s="21" t="s">
        <v>977</v>
      </c>
      <c r="P62" s="21" t="s">
        <v>1073</v>
      </c>
      <c r="Q62" s="24">
        <v>17829296000</v>
      </c>
      <c r="R62" s="21"/>
      <c r="S62" s="42">
        <f>_xll.RtGet("IDN",$X62,$S$9)</f>
        <v>96.12</v>
      </c>
      <c r="T62" s="42">
        <f>_xll.RtGet("IDN",$X62,$T$9)</f>
        <v>96.52</v>
      </c>
      <c r="U62" s="95">
        <f t="shared" si="10"/>
        <v>96.32</v>
      </c>
      <c r="V62" s="21"/>
      <c r="W62" s="25">
        <f t="shared" si="2"/>
        <v>96.32</v>
      </c>
      <c r="X62" s="23" t="str">
        <f t="shared" si="3"/>
        <v>IT512708=TT</v>
      </c>
      <c r="Y62" s="23"/>
      <c r="Z62" s="23"/>
      <c r="AA62" s="23"/>
      <c r="AB62" s="23"/>
      <c r="AC62" s="23"/>
      <c r="AD62" s="33">
        <f>IF(ISNUMBER($D62),_xll.xlBondYield($F62&amp;T(TYPE($AV$1)),$H62,$G62,$J62,$K62,$L62,$M62,$D62,$W62,$AH62),"")</f>
        <v>2.5602715653343214E-2</v>
      </c>
      <c r="AE62" s="12"/>
      <c r="AF62" s="12"/>
      <c r="AG62" s="12"/>
      <c r="AH62" s="14" t="b">
        <f t="shared" si="4"/>
        <v>0</v>
      </c>
      <c r="AI62" s="14"/>
      <c r="AJ62" s="14"/>
      <c r="AK62" s="238">
        <f>IF(ISNUMBER($D62),_xll.xlBondAswSpread($F62&amp;T(TYPE($AV$1)),$H62,$G62,$J62,$K62,$L62,$M62,$D62,$W62,$AH62,curveName,curveName,,,2),"")</f>
        <v>1.7307656636611664</v>
      </c>
      <c r="AL62" s="205">
        <f>IF($W62&gt;0,_xll.xlBondZSpread(F62&amp;T(TYPE($AV$1)),H62,G62,J62,K62,L62,M62,D62,U62,"annual",5,$AH62,curveName)*100,"")</f>
        <v>183.12556165907125</v>
      </c>
      <c r="AM62" s="258">
        <f>(-IF($AL$9="",VLOOKUP(VLOOKUP(E62,'DB Basis'!$D$2:$H$65205,4,0),Bonds!$AR$1:$AS$6,2,0),$AL$9)*VLOOKUP(E62,'DB Basis'!$D$2:$E$65205,2,0))+IF(V62="",W62,V62)</f>
        <v>17.468519999999998</v>
      </c>
      <c r="AN62" s="266" t="str">
        <f>IF($AN$9+(($AL$9-$AM$9))*('DB Basis'!F221/10-'DB Basis'!E221),," ")</f>
        <v xml:space="preserve"> </v>
      </c>
      <c r="AO62" s="615">
        <f>IF(U62&gt;0,_xll.xlShmImplSwap2(curveName&amp;T(TYPE($AV$1)),curveName,D62,G62,,1,8,2,4),"")</f>
        <v>7.4597921434790522E-3</v>
      </c>
      <c r="AP62" s="616">
        <f t="shared" si="5"/>
        <v>1.8142923509864163E-2</v>
      </c>
      <c r="AQ62" s="374">
        <f t="shared" si="6"/>
        <v>12.666576932336</v>
      </c>
      <c r="AR62" s="374">
        <f t="shared" si="7"/>
        <v>0.26423263696401494</v>
      </c>
      <c r="AS62" s="376"/>
      <c r="AT62" s="234">
        <f t="shared" si="8"/>
        <v>2.5251993521105636</v>
      </c>
      <c r="AU62" s="676" t="str">
        <f t="shared" si="1"/>
        <v>BTP  01-Dec-25  2</v>
      </c>
      <c r="AV62" s="679">
        <f t="shared" si="9"/>
        <v>-2.3508429996434849E-4</v>
      </c>
      <c r="AW62" s="663"/>
      <c r="AX62" s="663"/>
      <c r="AY62" s="663"/>
      <c r="AZ62" s="663"/>
      <c r="BA62" s="663"/>
      <c r="BB62" s="665">
        <f>_xll.xlInterpKruger(_xll.ohFilter($G$11:$G$88,$BC$11:$BC$88),_xll.ohFilter($AD$11:$AD$88,$BC$11:$BC$88),$G62)</f>
        <v>2.5837799953307563E-2</v>
      </c>
      <c r="BC62" s="671" t="b">
        <v>0</v>
      </c>
      <c r="BE62" s="682">
        <f>_xll.xlDateShiftMonth(BE61,1)</f>
        <v>44866</v>
      </c>
      <c r="BF62" s="683">
        <v>2.0199162175020983E-2</v>
      </c>
      <c r="BH62" s="915">
        <v>2.5442439319343091E-2</v>
      </c>
      <c r="BI62" s="920">
        <v>10</v>
      </c>
      <c r="BU62" s="133" t="s">
        <v>413</v>
      </c>
      <c r="BV62" s="133" t="s">
        <v>413</v>
      </c>
      <c r="BW62" s="133" t="s">
        <v>413</v>
      </c>
      <c r="BX62" s="133" t="s">
        <v>413</v>
      </c>
      <c r="BY62" s="133" t="s">
        <v>413</v>
      </c>
      <c r="BZ62" s="133" t="s">
        <v>413</v>
      </c>
      <c r="CA62" s="133" t="s">
        <v>413</v>
      </c>
      <c r="CB62" s="133" t="s">
        <v>413</v>
      </c>
      <c r="CC62" s="133" t="s">
        <v>413</v>
      </c>
      <c r="CD62" s="133" t="s">
        <v>413</v>
      </c>
      <c r="CE62" s="133" t="s">
        <v>413</v>
      </c>
      <c r="CF62" s="133" t="s">
        <v>413</v>
      </c>
    </row>
    <row r="63" spans="1:84">
      <c r="A63" s="26"/>
      <c r="B63" s="20"/>
      <c r="C63" s="21"/>
      <c r="D63" s="696">
        <f>MAX(_xll.xlDateSettle("TARGET",$D$4,2),L63)</f>
        <v>43264</v>
      </c>
      <c r="E63" s="694" t="s">
        <v>528</v>
      </c>
      <c r="F63" s="13" t="s">
        <v>976</v>
      </c>
      <c r="G63" s="657">
        <v>46082</v>
      </c>
      <c r="H63" s="37">
        <v>4.5</v>
      </c>
      <c r="I63" s="11">
        <v>46082</v>
      </c>
      <c r="J63" s="11">
        <v>40422</v>
      </c>
      <c r="K63" s="11">
        <v>40603</v>
      </c>
      <c r="L63" s="11">
        <v>40450</v>
      </c>
      <c r="M63" s="12">
        <v>100.07</v>
      </c>
      <c r="N63" s="12" t="s">
        <v>1074</v>
      </c>
      <c r="O63" s="12" t="s">
        <v>977</v>
      </c>
      <c r="P63" s="12" t="s">
        <v>1075</v>
      </c>
      <c r="Q63" s="15">
        <v>20733398000</v>
      </c>
      <c r="R63" s="12"/>
      <c r="S63" s="43">
        <f>_xll.RtGet("IDN",$X63,$S$9)</f>
        <v>112.72</v>
      </c>
      <c r="T63" s="43">
        <f>_xll.RtGet("IDN",$X63,$T$9)</f>
        <v>113.16</v>
      </c>
      <c r="U63" s="25">
        <f t="shared" si="10"/>
        <v>112.94</v>
      </c>
      <c r="V63" s="12"/>
      <c r="W63" s="25">
        <f t="shared" si="2"/>
        <v>112.94</v>
      </c>
      <c r="X63" s="14" t="str">
        <f t="shared" si="3"/>
        <v>IT464473=TT</v>
      </c>
      <c r="Y63" s="14"/>
      <c r="Z63" s="14"/>
      <c r="AA63" s="14"/>
      <c r="AB63" s="14"/>
      <c r="AC63" s="14"/>
      <c r="AD63" s="34">
        <f>IF(ISNUMBER($D63),_xll.xlBondYield($F63&amp;T(TYPE($AV$1)),$H63,$G63,$J63,$K63,$L63,$M63,$D63,$W63,$AH63),"")</f>
        <v>2.6518842671981603E-2</v>
      </c>
      <c r="AE63" s="12"/>
      <c r="AF63" s="12"/>
      <c r="AG63" s="12"/>
      <c r="AH63" s="14" t="b">
        <f t="shared" si="4"/>
        <v>0</v>
      </c>
      <c r="AI63" s="14"/>
      <c r="AJ63" s="14"/>
      <c r="AK63" s="238">
        <f>IF(ISNUMBER($D63),_xll.xlBondAswSpread($F63&amp;T(TYPE($AV$1)),$H63,$G63,$J63,$K63,$L63,$M63,$D63,$W63,$AH63,curveName,curveName,,,2),"")</f>
        <v>1.9903261384195563</v>
      </c>
      <c r="AL63" s="205">
        <f>IF($W63&gt;0,_xll.xlBondZSpread(F63&amp;T(TYPE($AV$1)),H63,G63,J63,K63,L63,M63,D63,U63,"annual",5,$AH63,curveName)*100,"")</f>
        <v>192.62890683476405</v>
      </c>
      <c r="AM63" s="258">
        <f>(-IF($AL$9="",VLOOKUP(VLOOKUP(E63,'DB Basis'!$D$2:$H$65205,4,0),Bonds!$AR$1:$AS$6,2,0),$AL$9)*VLOOKUP(E63,'DB Basis'!$D$2:$E$65205,2,0))+IF(V63="",W63,V63)</f>
        <v>23.857789999999994</v>
      </c>
      <c r="AN63" s="266" t="str">
        <f>IF($AN$9+(($AL$9-$AM$9))*('DB Basis'!F222/10-'DB Basis'!E222),," ")</f>
        <v xml:space="preserve"> </v>
      </c>
      <c r="AO63" s="615">
        <f>IF(U63&gt;0,_xll.xlShmImplSwap2(curveName&amp;T(TYPE($AV$1)),curveName,D63,G63,,1,8,2,4),"")</f>
        <v>7.7603057455078407E-3</v>
      </c>
      <c r="AP63" s="616">
        <f t="shared" si="5"/>
        <v>1.8758536926473762E-2</v>
      </c>
      <c r="AQ63" s="374">
        <f t="shared" si="6"/>
        <v>37.154040200334649</v>
      </c>
      <c r="AR63" s="374">
        <f t="shared" si="7"/>
        <v>24.966544118055939</v>
      </c>
      <c r="AS63" s="376"/>
      <c r="AT63" s="234">
        <f t="shared" si="8"/>
        <v>2.6155570854557197</v>
      </c>
      <c r="AU63" s="675" t="str">
        <f t="shared" si="1"/>
        <v>BTP  01-Mar-26  4.5</v>
      </c>
      <c r="AV63" s="679">
        <f t="shared" si="9"/>
        <v>3.6196372908599284E-4</v>
      </c>
      <c r="AW63" s="663"/>
      <c r="AX63" s="663"/>
      <c r="AY63" s="663"/>
      <c r="AZ63" s="663"/>
      <c r="BA63" s="663"/>
      <c r="BB63" s="665">
        <f>_xll.xlInterpKruger(_xll.ohFilter($G$11:$G$88,$BC$11:$BC$88),_xll.ohFilter($AD$11:$AD$88,$BC$11:$BC$88),$G63)</f>
        <v>2.615687894289561E-2</v>
      </c>
      <c r="BC63" s="671" t="b">
        <v>0</v>
      </c>
      <c r="BE63" s="682">
        <f>_xll.xlDateShiftMonth(BE62,1)</f>
        <v>44896</v>
      </c>
      <c r="BF63" s="683">
        <v>2.0247420293678164E-2</v>
      </c>
      <c r="BH63" s="915">
        <v>2.5905589839102294E-2</v>
      </c>
      <c r="BI63" s="920">
        <v>10</v>
      </c>
      <c r="BU63" s="133" t="s">
        <v>413</v>
      </c>
      <c r="BV63" s="133" t="s">
        <v>413</v>
      </c>
      <c r="BW63" s="133" t="s">
        <v>413</v>
      </c>
      <c r="BX63" s="133" t="s">
        <v>413</v>
      </c>
      <c r="BY63" s="133" t="s">
        <v>413</v>
      </c>
      <c r="BZ63" s="133" t="s">
        <v>413</v>
      </c>
      <c r="CA63" s="133" t="s">
        <v>413</v>
      </c>
      <c r="CB63" s="133" t="s">
        <v>413</v>
      </c>
      <c r="CC63" s="133" t="s">
        <v>413</v>
      </c>
      <c r="CD63" s="133" t="s">
        <v>413</v>
      </c>
      <c r="CE63" s="133" t="s">
        <v>413</v>
      </c>
      <c r="CF63" s="133" t="s">
        <v>413</v>
      </c>
    </row>
    <row r="64" spans="1:84">
      <c r="A64" s="54"/>
      <c r="B64" s="55"/>
      <c r="C64" s="56"/>
      <c r="D64" s="696">
        <f>MAX(_xll.xlDateSettle("TARGET",$D$4,2),L64)</f>
        <v>43264</v>
      </c>
      <c r="E64" s="694" t="s">
        <v>611</v>
      </c>
      <c r="F64" s="13" t="s">
        <v>976</v>
      </c>
      <c r="G64" s="657">
        <v>46174</v>
      </c>
      <c r="H64" s="37">
        <v>1.6</v>
      </c>
      <c r="I64" s="11">
        <v>46174</v>
      </c>
      <c r="J64" s="11">
        <v>42430</v>
      </c>
      <c r="K64" s="11">
        <v>42522</v>
      </c>
      <c r="L64" s="11">
        <v>42430</v>
      </c>
      <c r="M64" s="12">
        <v>100.97</v>
      </c>
      <c r="N64" s="12" t="s">
        <v>1076</v>
      </c>
      <c r="O64" s="12" t="s">
        <v>990</v>
      </c>
      <c r="P64" s="12" t="s">
        <v>1077</v>
      </c>
      <c r="Q64" s="15">
        <v>17774500000</v>
      </c>
      <c r="R64" s="12"/>
      <c r="S64" s="43">
        <f>_xll.RtGet("IDN",$X64,$S$9)</f>
        <v>92.38</v>
      </c>
      <c r="T64" s="43">
        <f>_xll.RtGet("IDN",$X64,$T$9)</f>
        <v>93.15</v>
      </c>
      <c r="U64" s="25">
        <f t="shared" si="10"/>
        <v>92.765000000000001</v>
      </c>
      <c r="V64" s="12"/>
      <c r="W64" s="25">
        <f t="shared" si="2"/>
        <v>92.765000000000001</v>
      </c>
      <c r="X64" s="14" t="str">
        <f t="shared" si="3"/>
        <v>IT517083=TT</v>
      </c>
      <c r="Y64" s="14"/>
      <c r="Z64" s="14"/>
      <c r="AA64" s="14"/>
      <c r="AB64" s="14"/>
      <c r="AC64" s="14"/>
      <c r="AD64" s="34">
        <f>IF(ISNUMBER($D64),_xll.xlBondYield($F64&amp;T(TYPE($AV$1)),$H64,$G64,$J64,$K64,$L64,$M64,$D64,$W64,$AH64),"")</f>
        <v>2.6286827014404893E-2</v>
      </c>
      <c r="AE64" s="12"/>
      <c r="AF64" s="12"/>
      <c r="AG64" s="12"/>
      <c r="AH64" s="14" t="b">
        <f t="shared" si="4"/>
        <v>0</v>
      </c>
      <c r="AI64" s="14"/>
      <c r="AJ64" s="14"/>
      <c r="AK64" s="238">
        <f>IF(ISNUMBER($D64),_xll.xlBondAswSpread($F64&amp;T(TYPE($AV$1)),$H64,$G64,$J64,$K64,$L64,$M64,$D64,$W64,$AH64,curveName,curveName,,,2),"")</f>
        <v>1.6953470464161928</v>
      </c>
      <c r="AL64" s="205">
        <f>IF($W64&gt;0,_xll.xlBondZSpread(F64&amp;T(TYPE($AV$1)),H64,G64,J64,K64,L64,M64,D64,U64,"annual",5,$AH64,curveName)*100,"")</f>
        <v>183.40064281193614</v>
      </c>
      <c r="AM64" s="258">
        <f>(-IF($AL$9="",VLOOKUP(VLOOKUP(E64,'DB Basis'!$D$2:$H$65205,4,0),Bonds!$AR$1:$AS$6,2,0),$AL$9)*VLOOKUP(E64,'DB Basis'!$D$2:$E$65205,2,0))+IF(V64="",W64,V64)</f>
        <v>11.043925000000002</v>
      </c>
      <c r="AN64" s="266" t="str">
        <f>IF($AN$9+(($AL$9-$AM$9))*('DB Basis'!F223/10-'DB Basis'!E223),," ")</f>
        <v xml:space="preserve"> </v>
      </c>
      <c r="AO64" s="615">
        <f>IF(U64&gt;0,_xll.xlShmImplSwap2(curveName&amp;T(TYPE($AV$1)),curveName,D64,G64,,1,8,2,4),"")</f>
        <v>8.0720497987204001E-3</v>
      </c>
      <c r="AP64" s="616">
        <f t="shared" si="5"/>
        <v>1.8214777215684493E-2</v>
      </c>
      <c r="AQ64" s="374">
        <f t="shared" si="6"/>
        <v>-9.204969023423839</v>
      </c>
      <c r="AR64" s="374">
        <f t="shared" si="7"/>
        <v>-21.573075482400348</v>
      </c>
      <c r="AS64" s="376"/>
      <c r="AT64" s="234">
        <f t="shared" si="8"/>
        <v>2.5926733493659615</v>
      </c>
      <c r="AU64" s="675" t="str">
        <f t="shared" si="1"/>
        <v>BTP  01-Jun-26  1.6</v>
      </c>
      <c r="AV64" s="679">
        <f t="shared" si="9"/>
        <v>0</v>
      </c>
      <c r="AW64" s="663"/>
      <c r="AX64" s="663"/>
      <c r="AY64" s="663"/>
      <c r="AZ64" s="663"/>
      <c r="BA64" s="663"/>
      <c r="BB64" s="665">
        <f>_xll.xlInterpKruger(_xll.ohFilter($G$11:$G$88,$BC$11:$BC$88),_xll.ohFilter($AD$11:$AD$88,$BC$11:$BC$88),$G64)</f>
        <v>2.6286827014404893E-2</v>
      </c>
      <c r="BC64" s="671" t="b">
        <v>1</v>
      </c>
      <c r="BE64" s="682">
        <f>_xll.xlDateShiftMonth(BE63,1)</f>
        <v>44927</v>
      </c>
      <c r="BF64" s="683">
        <v>2.0278158113056725E-2</v>
      </c>
      <c r="BH64" s="915">
        <v>2.6365296022188733E-2</v>
      </c>
      <c r="BI64" s="920">
        <v>1</v>
      </c>
      <c r="BU64" s="133" t="s">
        <v>413</v>
      </c>
      <c r="BV64" s="133" t="s">
        <v>413</v>
      </c>
      <c r="BW64" s="133" t="s">
        <v>413</v>
      </c>
      <c r="BX64" s="133" t="s">
        <v>413</v>
      </c>
      <c r="BY64" s="133" t="s">
        <v>413</v>
      </c>
      <c r="BZ64" s="133" t="s">
        <v>413</v>
      </c>
      <c r="CA64" s="133" t="s">
        <v>413</v>
      </c>
      <c r="CB64" s="133" t="s">
        <v>413</v>
      </c>
      <c r="CC64" s="133" t="s">
        <v>413</v>
      </c>
      <c r="CD64" s="133" t="s">
        <v>413</v>
      </c>
      <c r="CE64" s="133" t="s">
        <v>413</v>
      </c>
      <c r="CF64" s="133" t="s">
        <v>413</v>
      </c>
    </row>
    <row r="65" spans="1:84">
      <c r="A65" s="10"/>
      <c r="B65" s="11"/>
      <c r="C65" s="12"/>
      <c r="D65" s="696">
        <f>MAX(_xll.xlDateSettle("TARGET",$D$4,2),L65)</f>
        <v>43264</v>
      </c>
      <c r="E65" s="694" t="s">
        <v>529</v>
      </c>
      <c r="F65" s="13" t="s">
        <v>976</v>
      </c>
      <c r="G65" s="657">
        <v>46327</v>
      </c>
      <c r="H65" s="37">
        <v>7.25</v>
      </c>
      <c r="I65" s="11">
        <v>46327</v>
      </c>
      <c r="J65" s="11">
        <v>35370</v>
      </c>
      <c r="K65" s="11">
        <v>35551</v>
      </c>
      <c r="L65" s="11">
        <v>35464</v>
      </c>
      <c r="M65" s="12">
        <v>99.45</v>
      </c>
      <c r="N65" s="12" t="s">
        <v>1078</v>
      </c>
      <c r="O65" s="12" t="s">
        <v>977</v>
      </c>
      <c r="P65" s="12" t="s">
        <v>1079</v>
      </c>
      <c r="Q65" s="15">
        <v>12423130223</v>
      </c>
      <c r="R65" s="12"/>
      <c r="S65" s="43">
        <f>_xll.RtGet("IDN",$X65,$S$9)</f>
        <v>133.37</v>
      </c>
      <c r="T65" s="43">
        <f>_xll.RtGet("IDN",$X65,$T$9)</f>
        <v>134.14000000000001</v>
      </c>
      <c r="U65" s="25">
        <f t="shared" si="10"/>
        <v>133.755</v>
      </c>
      <c r="V65" s="12"/>
      <c r="W65" s="25">
        <f t="shared" si="2"/>
        <v>133.755</v>
      </c>
      <c r="X65" s="14" t="str">
        <f t="shared" si="3"/>
        <v>IT108656=TT</v>
      </c>
      <c r="Y65" s="14"/>
      <c r="Z65" s="14"/>
      <c r="AA65" s="14"/>
      <c r="AB65" s="14"/>
      <c r="AC65" s="14"/>
      <c r="AD65" s="34">
        <f>IF(ISNUMBER($D65),_xll.xlBondYield($F65&amp;T(TYPE($AV$1)),$H65,$G65,$J65,$K65,$L65,$M65,$D65,$W65,$AH65),"")</f>
        <v>2.7365760358874315E-2</v>
      </c>
      <c r="AE65" s="12"/>
      <c r="AF65" s="12"/>
      <c r="AG65" s="12"/>
      <c r="AH65" s="14" t="b">
        <f t="shared" si="4"/>
        <v>0</v>
      </c>
      <c r="AI65" s="14"/>
      <c r="AJ65" s="14"/>
      <c r="AK65" s="238">
        <f>IF(ISNUMBER($D65),_xll.xlBondAswSpread($F65&amp;T(TYPE($AV$1)),$H65,$G65,$J65,$K65,$L65,$M65,$D65,$W65,$AH65,curveName,curveName,,,2),"")</f>
        <v>2.24890063328038</v>
      </c>
      <c r="AL65" s="205">
        <f>IF($W65&gt;0,_xll.xlBondZSpread(F65&amp;T(TYPE($AV$1)),H65,G65,J65,K65,L65,M65,D65,U65,"annual",5,$AH65,curveName)*100,"")</f>
        <v>196.81648797861064</v>
      </c>
      <c r="AM65" s="258">
        <f>(-IF($AL$9="",VLOOKUP(VLOOKUP(E65,'DB Basis'!$D$2:$H$65205,4,0),Bonds!$AR$1:$AS$6,2,0),$AL$9)*VLOOKUP(E65,'DB Basis'!$D$2:$E$65205,2,0))+IF(V65="",W65,V65)</f>
        <v>27.455219999999997</v>
      </c>
      <c r="AN65" s="266" t="str">
        <f>IF($AN$9+(($AL$9-$AM$9))*('DB Basis'!F224/10-'DB Basis'!E224),," ")</f>
        <v xml:space="preserve"> </v>
      </c>
      <c r="AO65" s="615">
        <f>IF(U65&gt;0,_xll.xlShmImplSwap2(curveName&amp;T(TYPE($AV$1)),curveName,D65,G65,,1,8,2,4),"")</f>
        <v>8.5526496871120138E-3</v>
      </c>
      <c r="AP65" s="616">
        <f t="shared" si="5"/>
        <v>1.88131106717623E-2</v>
      </c>
      <c r="AQ65" s="374">
        <f t="shared" si="6"/>
        <v>25.73925952492413</v>
      </c>
      <c r="AR65" s="374">
        <f t="shared" si="7"/>
        <v>14.273968069830037</v>
      </c>
      <c r="AS65" s="376"/>
      <c r="AT65" s="234">
        <f t="shared" si="8"/>
        <v>2.6990886929300699</v>
      </c>
      <c r="AU65" s="675" t="str">
        <f t="shared" si="1"/>
        <v>BTP  01-Nov-26  7.25</v>
      </c>
      <c r="AV65" s="679">
        <f t="shared" si="9"/>
        <v>1.1439730462483207E-3</v>
      </c>
      <c r="AW65" s="663"/>
      <c r="AX65" s="663"/>
      <c r="AY65" s="663"/>
      <c r="AZ65" s="663"/>
      <c r="BA65" s="663"/>
      <c r="BB65" s="665">
        <f>_xll.xlInterpKruger(_xll.ohFilter($G$11:$G$88,$BC$11:$BC$88),_xll.ohFilter($AD$11:$AD$88,$BC$11:$BC$88),$G65)</f>
        <v>2.6221787312625994E-2</v>
      </c>
      <c r="BC65" s="671" t="b">
        <v>0</v>
      </c>
      <c r="BE65" s="682">
        <f>_xll.xlDateShiftMonth(BE64,1)</f>
        <v>44958</v>
      </c>
      <c r="BF65" s="683">
        <v>2.0299067946827905E-2</v>
      </c>
      <c r="BH65" s="915">
        <v>2.7099492738240638E-2</v>
      </c>
      <c r="BI65" s="920">
        <v>10</v>
      </c>
      <c r="BU65" s="133" t="s">
        <v>413</v>
      </c>
      <c r="BV65" s="133" t="s">
        <v>413</v>
      </c>
      <c r="BW65" s="133" t="s">
        <v>413</v>
      </c>
      <c r="BX65" s="133" t="s">
        <v>413</v>
      </c>
      <c r="BY65" s="133" t="s">
        <v>413</v>
      </c>
      <c r="BZ65" s="133" t="s">
        <v>413</v>
      </c>
      <c r="CA65" s="133" t="s">
        <v>413</v>
      </c>
      <c r="CB65" s="133" t="s">
        <v>413</v>
      </c>
      <c r="CC65" s="133" t="s">
        <v>413</v>
      </c>
      <c r="CD65" s="133" t="s">
        <v>413</v>
      </c>
      <c r="CE65" s="133" t="s">
        <v>413</v>
      </c>
      <c r="CF65" s="133" t="s">
        <v>413</v>
      </c>
    </row>
    <row r="66" spans="1:84">
      <c r="A66" s="17"/>
      <c r="B66" s="16"/>
      <c r="C66" s="18"/>
      <c r="D66" s="696">
        <f>MAX(_xll.xlDateSettle("TARGET",$D$4,2),L66)</f>
        <v>43264</v>
      </c>
      <c r="E66" s="694" t="s">
        <v>683</v>
      </c>
      <c r="F66" s="13" t="s">
        <v>976</v>
      </c>
      <c r="G66" s="657">
        <v>46357</v>
      </c>
      <c r="H66" s="37">
        <v>1.25</v>
      </c>
      <c r="I66" s="11">
        <v>46357</v>
      </c>
      <c r="J66" s="11">
        <v>42583</v>
      </c>
      <c r="K66" s="11">
        <v>42705</v>
      </c>
      <c r="L66" s="11">
        <v>42583</v>
      </c>
      <c r="M66" s="12">
        <v>100.18</v>
      </c>
      <c r="N66" s="12" t="s">
        <v>1080</v>
      </c>
      <c r="O66" s="12" t="s">
        <v>977</v>
      </c>
      <c r="P66" s="12" t="s">
        <v>1081</v>
      </c>
      <c r="Q66" s="15">
        <v>18039664000</v>
      </c>
      <c r="R66" s="12"/>
      <c r="S66" s="43">
        <f>_xll.RtGet("IDN",$X66,$S$9)</f>
        <v>89.600000000000009</v>
      </c>
      <c r="T66" s="43">
        <f>_xll.RtGet("IDN",$X66,$T$9)</f>
        <v>89.93</v>
      </c>
      <c r="U66" s="25">
        <f t="shared" si="10"/>
        <v>89.765000000000015</v>
      </c>
      <c r="V66" s="12"/>
      <c r="W66" s="25">
        <f t="shared" si="2"/>
        <v>89.765000000000015</v>
      </c>
      <c r="X66" s="14" t="str">
        <f t="shared" si="3"/>
        <v>IT521065=TT</v>
      </c>
      <c r="Y66" s="14"/>
      <c r="Z66" s="14"/>
      <c r="AA66" s="14"/>
      <c r="AB66" s="14"/>
      <c r="AC66" s="14"/>
      <c r="AD66" s="34">
        <f>IF(ISNUMBER($D66),_xll.xlBondYield($F66&amp;T(TYPE($AV$1)),$H66,$G66,$J66,$K66,$L66,$M66,$D66,$W66,$AH66),"")</f>
        <v>2.6216755310978973E-2</v>
      </c>
      <c r="AE66" s="12"/>
      <c r="AF66" s="12"/>
      <c r="AG66" s="12"/>
      <c r="AH66" s="14" t="b">
        <f t="shared" si="4"/>
        <v>0</v>
      </c>
      <c r="AI66" s="14"/>
      <c r="AJ66" s="14"/>
      <c r="AK66" s="238">
        <f>IF(ISNUMBER($D66),_xll.xlBondAswSpread($F66&amp;T(TYPE($AV$1)),$H66,$G66,$J66,$K66,$L66,$M66,$D66,$W66,$AH66,curveName,curveName,,,2),"")</f>
        <v>1.6005645003027431</v>
      </c>
      <c r="AL66" s="205">
        <f>IF($W66&gt;0,_xll.xlBondZSpread(F66&amp;T(TYPE($AV$1)),H66,G66,J66,K66,L66,M66,D66,U66,"annual",5,$AH66,curveName)*100,"")</f>
        <v>176.4749956960477</v>
      </c>
      <c r="AM66" s="258">
        <f>(-IF($AL$9="",VLOOKUP(VLOOKUP(E66,'DB Basis'!$D$2:$H$65205,4,0),Bonds!$AR$1:$AS$6,2,0),$AL$9)*VLOOKUP(E66,'DB Basis'!$D$2:$E$65205,2,0))+IF(V66="",W66,V66)</f>
        <v>5.2990950000000083</v>
      </c>
      <c r="AN66" s="266" t="str">
        <f>IF($AN$9+(($AL$9-$AM$9))*('DB Basis'!F225/10-'DB Basis'!E225),," ")</f>
        <v xml:space="preserve"> </v>
      </c>
      <c r="AO66" s="615">
        <f>IF(U66&gt;0,_xll.xlShmImplSwap2(curveName&amp;T(TYPE($AV$1)),curveName,D66,G66,,1,8,2,4),"")</f>
        <v>8.6374363144147131E-3</v>
      </c>
      <c r="AP66" s="616">
        <f t="shared" si="5"/>
        <v>1.7579318996564258E-2</v>
      </c>
      <c r="AQ66" s="374">
        <f t="shared" si="6"/>
        <v>-139.79561416059994</v>
      </c>
      <c r="AR66" s="374">
        <f t="shared" si="7"/>
        <v>-150.11132048242834</v>
      </c>
      <c r="AS66" s="376"/>
      <c r="AT66" s="234">
        <f t="shared" si="8"/>
        <v>2.5857621676582001</v>
      </c>
      <c r="AU66" s="675" t="str">
        <f t="shared" si="1"/>
        <v>BTP  01-Dec-26  1.25</v>
      </c>
      <c r="AV66" s="679">
        <f t="shared" si="9"/>
        <v>0</v>
      </c>
      <c r="AW66" s="663"/>
      <c r="AX66" s="663"/>
      <c r="AY66" s="663"/>
      <c r="AZ66" s="663"/>
      <c r="BA66" s="663"/>
      <c r="BB66" s="665">
        <f>_xll.xlInterpKruger(_xll.ohFilter($G$11:$G$88,$BC$11:$BC$88),_xll.ohFilter($AD$11:$AD$88,$BC$11:$BC$88),$G66)</f>
        <v>2.6216755310978973E-2</v>
      </c>
      <c r="BC66" s="671" t="b">
        <v>1</v>
      </c>
      <c r="BE66" s="682">
        <f>_xll.xlDateShiftMonth(BE65,1)</f>
        <v>44986</v>
      </c>
      <c r="BF66" s="683">
        <v>2.0317591108780664E-2</v>
      </c>
      <c r="BH66" s="915">
        <v>2.7239065646016858E-2</v>
      </c>
      <c r="BI66" s="920">
        <v>1</v>
      </c>
      <c r="BU66" s="133" t="s">
        <v>413</v>
      </c>
      <c r="BV66" s="133" t="s">
        <v>413</v>
      </c>
      <c r="BW66" s="133" t="s">
        <v>413</v>
      </c>
      <c r="BX66" s="133" t="s">
        <v>413</v>
      </c>
      <c r="BY66" s="133" t="s">
        <v>413</v>
      </c>
      <c r="BZ66" s="133" t="s">
        <v>413</v>
      </c>
      <c r="CA66" s="133" t="s">
        <v>413</v>
      </c>
      <c r="CB66" s="133" t="s">
        <v>413</v>
      </c>
      <c r="CC66" s="133" t="s">
        <v>413</v>
      </c>
      <c r="CD66" s="133" t="s">
        <v>413</v>
      </c>
      <c r="CE66" s="133" t="s">
        <v>413</v>
      </c>
      <c r="CF66" s="133" t="s">
        <v>413</v>
      </c>
    </row>
    <row r="67" spans="1:84">
      <c r="A67" s="10"/>
      <c r="B67" s="11"/>
      <c r="C67" s="12"/>
      <c r="D67" s="696">
        <f>MAX(_xll.xlDateSettle("TARGET",$D$4,2),L67)</f>
        <v>43264</v>
      </c>
      <c r="E67" s="694" t="s">
        <v>711</v>
      </c>
      <c r="F67" s="13" t="s">
        <v>976</v>
      </c>
      <c r="G67" s="657">
        <v>46539</v>
      </c>
      <c r="H67" s="37">
        <v>2.2000000000000002</v>
      </c>
      <c r="I67" s="11">
        <v>46539</v>
      </c>
      <c r="J67" s="11">
        <v>42767</v>
      </c>
      <c r="K67" s="11">
        <v>42887</v>
      </c>
      <c r="L67" s="11">
        <v>42767</v>
      </c>
      <c r="M67" s="12">
        <v>98.58</v>
      </c>
      <c r="N67" s="12" t="s">
        <v>1082</v>
      </c>
      <c r="O67" s="12" t="s">
        <v>990</v>
      </c>
      <c r="P67" s="12" t="s">
        <v>1083</v>
      </c>
      <c r="Q67" s="15">
        <v>17325000000</v>
      </c>
      <c r="R67" s="12"/>
      <c r="S67" s="43">
        <f>_xll.RtGet("IDN",$X67,$S$9)</f>
        <v>95.19</v>
      </c>
      <c r="T67" s="43">
        <f>_xll.RtGet("IDN",$X67,$T$9)</f>
        <v>96.13</v>
      </c>
      <c r="U67" s="25">
        <f t="shared" si="10"/>
        <v>95.66</v>
      </c>
      <c r="V67" s="12"/>
      <c r="W67" s="25">
        <f t="shared" si="2"/>
        <v>95.66</v>
      </c>
      <c r="X67" s="14" t="str">
        <f t="shared" si="3"/>
        <v>IT524083=TT</v>
      </c>
      <c r="Y67" s="14"/>
      <c r="Z67" s="14"/>
      <c r="AA67" s="14"/>
      <c r="AB67" s="14"/>
      <c r="AC67" s="14"/>
      <c r="AD67" s="34">
        <f>IF(ISNUMBER($D67),_xll.xlBondYield($F67&amp;T(TYPE($AV$1)),$H67,$G67,$J67,$K67,$L67,$M67,$D67,$W67,$AH67),"")</f>
        <v>2.7681473627284289E-2</v>
      </c>
      <c r="AE67" s="12"/>
      <c r="AF67" s="12"/>
      <c r="AG67" s="12"/>
      <c r="AH67" s="14" t="b">
        <f t="shared" si="4"/>
        <v>0</v>
      </c>
      <c r="AI67" s="14"/>
      <c r="AJ67" s="14"/>
      <c r="AK67" s="238">
        <f>IF(ISNUMBER($D67),_xll.xlBondAswSpread($F67&amp;T(TYPE($AV$1)),$H67,$G67,$J67,$K67,$L67,$M67,$D67,$W67,$AH67,curveName,curveName,,,2),"")</f>
        <v>1.75434069616901</v>
      </c>
      <c r="AL67" s="205">
        <f>IF($W67&gt;0,_xll.xlBondZSpread(F67&amp;T(TYPE($AV$1)),H67,G67,J67,K67,L67,M67,D67,U67,"annual",5,$AH67,curveName)*100,"")</f>
        <v>187.3195766189526</v>
      </c>
      <c r="AM67" s="258">
        <f>(-IF($AL$9="",VLOOKUP(VLOOKUP(E67,'DB Basis'!$D$2:$H$65205,4,0),Bonds!$AR$1:$AS$6,2,0),$AL$9)*VLOOKUP(E67,'DB Basis'!$D$2:$E$65205,2,0))+IF(V67="",W67,V67)</f>
        <v>2.1213089649999972</v>
      </c>
      <c r="AN67" s="266" t="str">
        <f>IF($AN$9+(($AL$9-$AM$9))*('DB Basis'!F226/10-'DB Basis'!E226),," ")</f>
        <v xml:space="preserve"> </v>
      </c>
      <c r="AO67" s="615">
        <f>IF(U67&gt;0,_xll.xlShmImplSwap2(curveName&amp;T(TYPE($AV$1)),curveName,D67,G67,,1,8,2,4),"")</f>
        <v>9.1901538750271839E-3</v>
      </c>
      <c r="AP67" s="616">
        <f t="shared" si="5"/>
        <v>1.8491319752257103E-2</v>
      </c>
      <c r="AQ67" s="374">
        <f t="shared" si="6"/>
        <v>29.37484535447474</v>
      </c>
      <c r="AR67" s="374">
        <f t="shared" si="7"/>
        <v>18.29012504548837</v>
      </c>
      <c r="AS67" s="376"/>
      <c r="AT67" s="234">
        <f t="shared" si="8"/>
        <v>2.7302275358417378</v>
      </c>
      <c r="AU67" s="676" t="str">
        <f t="shared" si="1"/>
        <v>BTP  01-Jun-27  2.2</v>
      </c>
      <c r="AV67" s="679">
        <f t="shared" si="9"/>
        <v>2.2916213108128622E-4</v>
      </c>
      <c r="AW67" s="663"/>
      <c r="AX67" s="663"/>
      <c r="AY67" s="663"/>
      <c r="AZ67" s="663"/>
      <c r="BA67" s="663"/>
      <c r="BB67" s="665">
        <f>_xll.xlInterpKruger(_xll.ohFilter($G$11:$G$88,$BC$11:$BC$88),_xll.ohFilter($AD$11:$AD$88,$BC$11:$BC$88),$G67)</f>
        <v>2.7452311496203002E-2</v>
      </c>
      <c r="BC67" s="671" t="b">
        <v>0</v>
      </c>
      <c r="BE67" s="682">
        <f>_xll.xlDateShiftMonth(BE66,1)</f>
        <v>45017</v>
      </c>
      <c r="BF67" s="683">
        <v>2.0346647238498095E-2</v>
      </c>
      <c r="BH67" s="915">
        <v>2.805546499899858E-2</v>
      </c>
      <c r="BI67" s="920">
        <v>10</v>
      </c>
      <c r="BU67" s="133" t="s">
        <v>413</v>
      </c>
      <c r="BV67" s="133" t="s">
        <v>413</v>
      </c>
      <c r="BW67" s="133" t="s">
        <v>413</v>
      </c>
      <c r="BX67" s="133" t="s">
        <v>413</v>
      </c>
      <c r="BY67" s="133" t="s">
        <v>413</v>
      </c>
      <c r="BZ67" s="133" t="s">
        <v>413</v>
      </c>
      <c r="CA67" s="133" t="s">
        <v>413</v>
      </c>
      <c r="CB67" s="133" t="s">
        <v>413</v>
      </c>
      <c r="CC67" s="133" t="s">
        <v>413</v>
      </c>
      <c r="CD67" s="133" t="s">
        <v>413</v>
      </c>
      <c r="CE67" s="133" t="s">
        <v>413</v>
      </c>
      <c r="CF67" s="133" t="s">
        <v>413</v>
      </c>
    </row>
    <row r="68" spans="1:84">
      <c r="A68" s="17"/>
      <c r="B68" s="16"/>
      <c r="C68" s="18"/>
      <c r="D68" s="696">
        <f>MAX(_xll.xlDateSettle("TARGET",$D$4,2),L68)</f>
        <v>43264</v>
      </c>
      <c r="E68" s="694" t="s">
        <v>782</v>
      </c>
      <c r="F68" s="13" t="s">
        <v>976</v>
      </c>
      <c r="G68" s="657">
        <v>46600</v>
      </c>
      <c r="H68" s="37">
        <v>2.0499999999999998</v>
      </c>
      <c r="I68" s="11">
        <v>46600</v>
      </c>
      <c r="J68" s="11">
        <v>42920</v>
      </c>
      <c r="K68" s="11">
        <v>42948</v>
      </c>
      <c r="L68" s="11">
        <v>42920</v>
      </c>
      <c r="M68" s="12">
        <v>100</v>
      </c>
      <c r="N68" s="12" t="s">
        <v>1084</v>
      </c>
      <c r="O68" s="12" t="s">
        <v>977</v>
      </c>
      <c r="P68" s="12" t="s">
        <v>1085</v>
      </c>
      <c r="Q68" s="15">
        <v>19196628000</v>
      </c>
      <c r="R68" s="12"/>
      <c r="S68" s="43">
        <f>_xll.RtGet("IDN",$X68,$S$9)</f>
        <v>93.77</v>
      </c>
      <c r="T68" s="43">
        <f>_xll.RtGet("IDN",$X68,$T$9)</f>
        <v>94.23</v>
      </c>
      <c r="U68" s="25">
        <f t="shared" si="10"/>
        <v>94</v>
      </c>
      <c r="V68" s="12"/>
      <c r="W68" s="25">
        <f t="shared" si="2"/>
        <v>94</v>
      </c>
      <c r="X68" s="14" t="str">
        <f t="shared" si="3"/>
        <v>IT527480=TT</v>
      </c>
      <c r="Y68" s="14"/>
      <c r="Z68" s="14"/>
      <c r="AA68" s="14"/>
      <c r="AB68" s="14"/>
      <c r="AC68" s="14"/>
      <c r="AD68" s="34">
        <f>IF(ISNUMBER($D68),_xll.xlBondYield($F68&amp;T(TYPE($AV$1)),$H68,$G68,$J68,$K68,$L68,$M68,$D68,$W68,$AH68),"")</f>
        <v>2.8174255383261078E-2</v>
      </c>
      <c r="AE68" s="12"/>
      <c r="AF68" s="12"/>
      <c r="AG68" s="12"/>
      <c r="AH68" s="14" t="b">
        <f t="shared" si="4"/>
        <v>0</v>
      </c>
      <c r="AI68" s="14"/>
      <c r="AJ68" s="14"/>
      <c r="AK68" s="238">
        <f>IF(ISNUMBER($D68),_xll.xlBondAswSpread($F68&amp;T(TYPE($AV$1)),$H68,$G68,$J68,$K68,$L68,$M68,$D68,$W68,$AH68,curveName,curveName,,,2),"")</f>
        <v>1.7645480337172779</v>
      </c>
      <c r="AL68" s="205">
        <f>IF($W68&gt;0,_xll.xlBondZSpread(F68&amp;T(TYPE($AV$1)),H68,G68,J68,K68,L68,M68,D68,U68,"annual",5,$AH68,curveName)*100,"")</f>
        <v>190.33543937144265</v>
      </c>
      <c r="AM68" s="258">
        <f>(-IF($AL$9="",VLOOKUP(VLOOKUP(E68,'DB Basis'!$D$2:$H$65205,4,0),Bonds!$AR$1:$AS$6,2,0),$AL$9)*VLOOKUP(E68,'DB Basis'!$D$2:$E$65205,2,0))+IF(V68="",W68,V68)</f>
        <v>2.2081437300000033</v>
      </c>
      <c r="AN68" s="266" t="str">
        <f>IF($AN$9+(($AL$9-$AM$9))*('DB Basis'!F227/10-'DB Basis'!E227),," ")</f>
        <v xml:space="preserve"> </v>
      </c>
      <c r="AO68" s="615">
        <f>IF(U68&gt;0,_xll.xlShmImplSwap2(curveName&amp;T(TYPE($AV$1)),curveName,D68,G68,,1,8,2,4),"")</f>
        <v>9.3636219934046146E-3</v>
      </c>
      <c r="AP68" s="616">
        <f t="shared" si="5"/>
        <v>1.8810633389856463E-2</v>
      </c>
      <c r="AQ68" s="374">
        <f t="shared" si="6"/>
        <v>29.486121464184933</v>
      </c>
      <c r="AR68" s="374">
        <f t="shared" si="7"/>
        <v>19.106471757994512</v>
      </c>
      <c r="AS68" s="376"/>
      <c r="AT68" s="234">
        <f t="shared" si="8"/>
        <v>2.7788306679380792</v>
      </c>
      <c r="AU68" s="675" t="str">
        <f t="shared" si="1"/>
        <v>BTP  01-Aug-27  2.05</v>
      </c>
      <c r="AV68" s="679">
        <f t="shared" si="9"/>
        <v>7.7478216006454659E-5</v>
      </c>
      <c r="AW68" s="663"/>
      <c r="AX68" s="663"/>
      <c r="AY68" s="663"/>
      <c r="AZ68" s="663"/>
      <c r="BA68" s="663"/>
      <c r="BB68" s="665">
        <f>_xll.xlInterpKruger(_xll.ohFilter($G$11:$G$88,$BC$11:$BC$88),_xll.ohFilter($AD$11:$AD$88,$BC$11:$BC$88),$G68)</f>
        <v>2.8096777167254623E-2</v>
      </c>
      <c r="BC68" s="671" t="b">
        <v>0</v>
      </c>
      <c r="BE68" s="682">
        <f>_xll.xlDateShiftMonth(BE67,1)</f>
        <v>45047</v>
      </c>
      <c r="BF68" s="683">
        <v>2.0392174871791506E-2</v>
      </c>
      <c r="BH68" s="915">
        <v>2.8317577365783553E-2</v>
      </c>
      <c r="BI68" s="920">
        <v>10</v>
      </c>
      <c r="BU68" s="133" t="s">
        <v>413</v>
      </c>
      <c r="BV68" s="133" t="s">
        <v>413</v>
      </c>
      <c r="BW68" s="133" t="s">
        <v>413</v>
      </c>
      <c r="BX68" s="133" t="s">
        <v>413</v>
      </c>
      <c r="BY68" s="133" t="s">
        <v>413</v>
      </c>
      <c r="BZ68" s="133" t="s">
        <v>413</v>
      </c>
      <c r="CA68" s="133" t="s">
        <v>413</v>
      </c>
      <c r="CB68" s="133" t="s">
        <v>413</v>
      </c>
      <c r="CC68" s="133" t="s">
        <v>413</v>
      </c>
      <c r="CD68" s="133" t="s">
        <v>413</v>
      </c>
      <c r="CE68" s="133" t="s">
        <v>413</v>
      </c>
      <c r="CF68" s="133" t="s">
        <v>413</v>
      </c>
    </row>
    <row r="69" spans="1:84">
      <c r="A69" s="10"/>
      <c r="B69" s="11"/>
      <c r="C69" s="12"/>
      <c r="D69" s="696">
        <f>MAX(_xll.xlDateSettle("TARGET",$D$4,2),L69)</f>
        <v>43264</v>
      </c>
      <c r="E69" s="694" t="s">
        <v>530</v>
      </c>
      <c r="F69" s="13" t="s">
        <v>976</v>
      </c>
      <c r="G69" s="657">
        <v>46692</v>
      </c>
      <c r="H69" s="37">
        <v>6.5</v>
      </c>
      <c r="I69" s="11">
        <v>46692</v>
      </c>
      <c r="J69" s="11">
        <v>35735</v>
      </c>
      <c r="K69" s="11">
        <v>35916</v>
      </c>
      <c r="L69" s="11">
        <v>35735</v>
      </c>
      <c r="M69" s="12">
        <v>100.15</v>
      </c>
      <c r="N69" s="12" t="s">
        <v>1086</v>
      </c>
      <c r="O69" s="12" t="s">
        <v>977</v>
      </c>
      <c r="P69" s="12" t="s">
        <v>1087</v>
      </c>
      <c r="Q69" s="15">
        <v>26763132147</v>
      </c>
      <c r="R69" s="12"/>
      <c r="S69" s="43">
        <f>_xll.RtGet("IDN",$X69,$S$9)</f>
        <v>129.44</v>
      </c>
      <c r="T69" s="43">
        <f>_xll.RtGet("IDN",$X69,$T$9)</f>
        <v>129.97</v>
      </c>
      <c r="U69" s="25">
        <f t="shared" si="10"/>
        <v>129.70499999999998</v>
      </c>
      <c r="V69" s="12"/>
      <c r="W69" s="25">
        <f t="shared" si="2"/>
        <v>129.70499999999998</v>
      </c>
      <c r="X69" s="14" t="str">
        <f t="shared" si="3"/>
        <v>IT117461=TT</v>
      </c>
      <c r="Y69" s="14"/>
      <c r="Z69" s="14"/>
      <c r="AA69" s="14"/>
      <c r="AB69" s="14"/>
      <c r="AC69" s="14"/>
      <c r="AD69" s="34">
        <f>IF(ISNUMBER($D69),_xll.xlBondYield($F69&amp;T(TYPE($AV$1)),$H69,$G69,$J69,$K69,$L69,$M69,$D69,$W69,$AH69),"")</f>
        <v>2.8865227096802226E-2</v>
      </c>
      <c r="AE69" s="12"/>
      <c r="AF69" s="12"/>
      <c r="AG69" s="12"/>
      <c r="AH69" s="14" t="b">
        <f t="shared" si="4"/>
        <v>0</v>
      </c>
      <c r="AI69" s="14"/>
      <c r="AJ69" s="14"/>
      <c r="AK69" s="238">
        <f>IF(ISNUMBER($D69),_xll.xlBondAswSpread($F69&amp;T(TYPE($AV$1)),$H69,$G69,$J69,$K69,$L69,$M69,$D69,$W69,$AH69,curveName,curveName,,,2),"")</f>
        <v>2.2520337567701438</v>
      </c>
      <c r="AL69" s="205">
        <f>IF($W69&gt;0,_xll.xlBondZSpread(F69&amp;T(TYPE($AV$1)),H69,G69,J69,K69,L69,M69,D69,U69,"annual",5,$AH69,curveName)*100,"")</f>
        <v>201.50854605550214</v>
      </c>
      <c r="AM69" s="258">
        <f>(-IF($AL$9="",VLOOKUP(VLOOKUP(E69,'DB Basis'!$D$2:$H$65205,4,0),Bonds!$AR$1:$AS$6,2,0),$AL$9)*VLOOKUP(E69,'DB Basis'!$D$2:$E$65205,2,0))+IF(V69="",W69,V69)</f>
        <v>15.295494999999974</v>
      </c>
      <c r="AN69" s="266" t="str">
        <f>IF($AN$9+(($AL$9-$AM$9))*('DB Basis'!F228/10-'DB Basis'!E228),," ")</f>
        <v xml:space="preserve"> </v>
      </c>
      <c r="AO69" s="615">
        <f>IF(U69&gt;0,_xll.xlShmImplSwap2(curveName&amp;T(TYPE($AV$1)),curveName,D69,G69,,1,8,2,4),"")</f>
        <v>9.6143210634510312E-3</v>
      </c>
      <c r="AP69" s="616">
        <f t="shared" si="5"/>
        <v>1.9250906033351195E-2</v>
      </c>
      <c r="AQ69" s="374">
        <f t="shared" si="6"/>
        <v>27.413551678534692</v>
      </c>
      <c r="AR69" s="374">
        <f t="shared" si="7"/>
        <v>17.46733857343229</v>
      </c>
      <c r="AS69" s="376"/>
      <c r="AT69" s="234">
        <f t="shared" si="8"/>
        <v>2.8469813026983015</v>
      </c>
      <c r="AU69" s="675" t="str">
        <f t="shared" si="1"/>
        <v>BTP  01-Nov-27  6.5</v>
      </c>
      <c r="AV69" s="679">
        <f t="shared" si="9"/>
        <v>0</v>
      </c>
      <c r="AW69" s="663"/>
      <c r="AX69" s="663"/>
      <c r="AY69" s="663"/>
      <c r="AZ69" s="663"/>
      <c r="BA69" s="663"/>
      <c r="BB69" s="665">
        <f>_xll.xlInterpKruger(_xll.ohFilter($G$11:$G$88,$BC$11:$BC$88),_xll.ohFilter($AD$11:$AD$88,$BC$11:$BC$88),$G69)</f>
        <v>2.8865227096802226E-2</v>
      </c>
      <c r="BC69" s="671" t="b">
        <v>1</v>
      </c>
      <c r="BE69" s="682">
        <f>_xll.xlDateShiftMonth(BE68,1)</f>
        <v>45078</v>
      </c>
      <c r="BF69" s="683">
        <v>2.0525523784441124E-2</v>
      </c>
      <c r="BH69" s="915">
        <v>2.8702123048921724E-2</v>
      </c>
      <c r="BI69" s="920">
        <v>10</v>
      </c>
      <c r="BU69" s="133" t="s">
        <v>413</v>
      </c>
      <c r="BV69" s="133" t="s">
        <v>413</v>
      </c>
      <c r="BW69" s="133" t="s">
        <v>413</v>
      </c>
      <c r="BX69" s="133" t="s">
        <v>413</v>
      </c>
      <c r="BY69" s="133" t="s">
        <v>413</v>
      </c>
      <c r="BZ69" s="133" t="s">
        <v>413</v>
      </c>
      <c r="CA69" s="133" t="s">
        <v>413</v>
      </c>
      <c r="CB69" s="133" t="s">
        <v>413</v>
      </c>
      <c r="CC69" s="133" t="s">
        <v>413</v>
      </c>
      <c r="CD69" s="133" t="s">
        <v>413</v>
      </c>
      <c r="CE69" s="133" t="s">
        <v>413</v>
      </c>
      <c r="CF69" s="133" t="s">
        <v>413</v>
      </c>
    </row>
    <row r="70" spans="1:84">
      <c r="A70" s="17"/>
      <c r="B70" s="16"/>
      <c r="C70" s="18"/>
      <c r="D70" s="696">
        <f>MAX(_xll.xlDateSettle("TARGET",$D$4,2),L70)</f>
        <v>43264</v>
      </c>
      <c r="E70" s="694" t="s">
        <v>1499</v>
      </c>
      <c r="F70" s="13" t="s">
        <v>976</v>
      </c>
      <c r="G70" s="657">
        <v>46784</v>
      </c>
      <c r="H70" s="37">
        <v>2</v>
      </c>
      <c r="I70" s="11">
        <v>46784</v>
      </c>
      <c r="J70" s="11">
        <v>43132</v>
      </c>
      <c r="K70" s="11">
        <v>43313</v>
      </c>
      <c r="L70" s="11">
        <v>43132</v>
      </c>
      <c r="M70" s="12">
        <v>99.55</v>
      </c>
      <c r="N70" s="12" t="s">
        <v>1500</v>
      </c>
      <c r="O70" s="12" t="s">
        <v>990</v>
      </c>
      <c r="P70" s="12" t="s">
        <v>1501</v>
      </c>
      <c r="Q70" s="15">
        <v>16371236000</v>
      </c>
      <c r="R70" s="12"/>
      <c r="S70" s="43">
        <f>_xll.RtGet("IDN",$X70,$S$9)</f>
        <v>92.88</v>
      </c>
      <c r="T70" s="43">
        <f>_xll.RtGet("IDN",$X70,$T$9)</f>
        <v>93.05</v>
      </c>
      <c r="U70" s="25">
        <f t="shared" si="10"/>
        <v>92.965000000000003</v>
      </c>
      <c r="V70" s="12"/>
      <c r="W70" s="25">
        <f t="shared" si="2"/>
        <v>92.965000000000003</v>
      </c>
      <c r="X70" s="14" t="str">
        <f t="shared" si="3"/>
        <v>IT532303=TT</v>
      </c>
      <c r="Y70" s="14"/>
      <c r="Z70" s="14"/>
      <c r="AA70" s="14"/>
      <c r="AB70" s="14"/>
      <c r="AC70" s="14"/>
      <c r="AD70" s="34">
        <f>IF(ISNUMBER($D70),_xll.xlBondYield($F70&amp;T(TYPE($AV$1)),$H70,$G70,$J70,$K70,$L70,$M70,$D70,$W70,$AH70),"")</f>
        <v>2.8595897976507311E-2</v>
      </c>
      <c r="AE70" s="12"/>
      <c r="AF70" s="12"/>
      <c r="AG70" s="12"/>
      <c r="AH70" s="14" t="b">
        <f t="shared" si="4"/>
        <v>0</v>
      </c>
      <c r="AI70" s="14"/>
      <c r="AJ70" s="14"/>
      <c r="AK70" s="238">
        <f>IF(ISNUMBER($D70),_xll.xlBondAswSpread($F70&amp;T(TYPE($AV$1)),$H70,$G70,$J70,$K70,$L70,$M70,$D70,$W70,$AH70,curveName,curveName,,,2),"")</f>
        <v>1.7431840210987311</v>
      </c>
      <c r="AL70" s="205">
        <f>IF($W70&gt;0,_xll.xlBondZSpread(F70&amp;T(TYPE($AV$1)),H70,G70,J70,K70,L70,M70,D70,U70,"annual",5,$AH70,curveName)*100,"")</f>
        <v>189.47908949543339</v>
      </c>
      <c r="AM70" s="258">
        <f>(-IF($AL$9="",VLOOKUP(VLOOKUP(E70,'DB Basis'!$D$2:$H$65205,4,0),Bonds!$AR$1:$AS$6,2,0),$AL$9)*VLOOKUP(E70,'DB Basis'!$D$2:$E$65205,2,0))+IF(V70="",W70,V70)</f>
        <v>3.000077625000003</v>
      </c>
      <c r="AN70" s="266" t="str">
        <f>IF($AN$9+(($AL$9-$AM$9))*('DB Basis'!F229/10-'DB Basis'!E229),," ")</f>
        <v xml:space="preserve"> </v>
      </c>
      <c r="AO70" s="615">
        <f>IF(U70&gt;0,_xll.xlShmImplSwap2(curveName&amp;T(TYPE($AV$1)),curveName,D70,G70,,1,8,2,4),"")</f>
        <v>9.8636232165297839E-3</v>
      </c>
      <c r="AP70" s="616">
        <f t="shared" si="5"/>
        <v>1.8732274759977526E-2</v>
      </c>
      <c r="AQ70" s="374">
        <f>IF(ISNUMBER(((AD70-AD68)/(G70-G68)*365)*10000),((AD70-AD68)/(G70-G68)*365)*10000,"-")</f>
        <v>8.3641057899388649</v>
      </c>
      <c r="AR70" s="374">
        <f t="shared" si="7"/>
        <v>-20.576132041455363</v>
      </c>
      <c r="AS70" s="376"/>
      <c r="AT70" s="234">
        <f t="shared" si="8"/>
        <v>2.8204173346692141</v>
      </c>
      <c r="AU70" s="675" t="str">
        <f t="shared" si="1"/>
        <v>BTP  01-Feb-28  2</v>
      </c>
      <c r="AV70" s="679">
        <f t="shared" si="9"/>
        <v>-7.8005645166950854E-4</v>
      </c>
      <c r="AW70" s="663"/>
      <c r="AX70" s="663"/>
      <c r="AY70" s="663"/>
      <c r="AZ70" s="663"/>
      <c r="BA70" s="663"/>
      <c r="BB70" s="665">
        <f>_xll.xlInterpKruger(_xll.ohFilter($G$11:$G$88,$BC$11:$BC$88),_xll.ohFilter($AD$11:$AD$88,$BC$11:$BC$88),$G70)</f>
        <v>2.937595442817682E-2</v>
      </c>
      <c r="BC70" s="671" t="b">
        <v>0</v>
      </c>
      <c r="BE70" s="682">
        <f>_xll.xlDateShiftMonth(BE69,1)</f>
        <v>45108</v>
      </c>
      <c r="BF70" s="683">
        <v>2.0767124110592658E-2</v>
      </c>
      <c r="BH70" s="915">
        <v>2.9073859495362786E-2</v>
      </c>
      <c r="BI70" s="920">
        <v>10</v>
      </c>
      <c r="BU70" s="133" t="s">
        <v>413</v>
      </c>
      <c r="BV70" s="133" t="s">
        <v>413</v>
      </c>
      <c r="BW70" s="133" t="s">
        <v>413</v>
      </c>
      <c r="BX70" s="133" t="s">
        <v>413</v>
      </c>
      <c r="BY70" s="133" t="s">
        <v>413</v>
      </c>
      <c r="BZ70" s="133" t="s">
        <v>413</v>
      </c>
      <c r="CA70" s="133" t="s">
        <v>413</v>
      </c>
      <c r="CB70" s="133" t="s">
        <v>413</v>
      </c>
      <c r="CC70" s="133" t="s">
        <v>413</v>
      </c>
      <c r="CD70" s="133" t="s">
        <v>413</v>
      </c>
      <c r="CE70" s="133" t="s">
        <v>413</v>
      </c>
      <c r="CF70" s="133" t="s">
        <v>413</v>
      </c>
    </row>
    <row r="71" spans="1:84">
      <c r="A71" s="10"/>
      <c r="B71" s="11"/>
      <c r="C71" s="12"/>
      <c r="D71" s="696">
        <f>MAX(_xll.xlDateSettle("TARGET",$D$4,2),L71)</f>
        <v>43264</v>
      </c>
      <c r="E71" s="694" t="s">
        <v>531</v>
      </c>
      <c r="F71" s="13" t="s">
        <v>976</v>
      </c>
      <c r="G71" s="657">
        <v>46997</v>
      </c>
      <c r="H71" s="37">
        <v>4.75</v>
      </c>
      <c r="I71" s="11">
        <v>46997</v>
      </c>
      <c r="J71" s="11">
        <v>41296</v>
      </c>
      <c r="K71" s="11">
        <v>41334</v>
      </c>
      <c r="L71" s="11">
        <v>41296</v>
      </c>
      <c r="M71" s="12">
        <v>100.017</v>
      </c>
      <c r="N71" s="12" t="s">
        <v>1088</v>
      </c>
      <c r="O71" s="12" t="s">
        <v>977</v>
      </c>
      <c r="P71" s="12" t="s">
        <v>1089</v>
      </c>
      <c r="Q71" s="15">
        <v>21783654000</v>
      </c>
      <c r="R71" s="12"/>
      <c r="S71" s="43">
        <f>_xll.RtGet("IDN",$X71,$S$9)</f>
        <v>114.9</v>
      </c>
      <c r="T71" s="43">
        <f>_xll.RtGet("IDN",$X71,$T$9)</f>
        <v>115.65</v>
      </c>
      <c r="U71" s="25">
        <f t="shared" si="10"/>
        <v>115.27500000000001</v>
      </c>
      <c r="V71" s="12"/>
      <c r="W71" s="25">
        <f t="shared" si="2"/>
        <v>115.27500000000001</v>
      </c>
      <c r="X71" s="14" t="str">
        <f t="shared" si="3"/>
        <v>IT488903=TT</v>
      </c>
      <c r="Y71" s="14"/>
      <c r="Z71" s="14"/>
      <c r="AA71" s="14"/>
      <c r="AB71" s="14"/>
      <c r="AC71" s="14"/>
      <c r="AD71" s="34">
        <f>IF(ISNUMBER($D71),_xll.xlBondYield($F71&amp;T(TYPE($AV$1)),$H71,$G71,$J71,$K71,$L71,$M71,$D71,$W71,$AH71),"")</f>
        <v>3.024770824913349E-2</v>
      </c>
      <c r="AE71" s="12"/>
      <c r="AF71" s="12"/>
      <c r="AG71" s="12"/>
      <c r="AH71" s="14" t="b">
        <f t="shared" si="4"/>
        <v>0</v>
      </c>
      <c r="AI71" s="14"/>
      <c r="AJ71" s="14"/>
      <c r="AK71" s="238">
        <f>IF(ISNUMBER($D71),_xll.xlBondAswSpread($F71&amp;T(TYPE($AV$1)),$H71,$G71,$J71,$K71,$L71,$M71,$D71,$W71,$AH71,curveName,curveName,,,2),"")</f>
        <v>2.1328073563482302</v>
      </c>
      <c r="AL71" s="205">
        <f>IF($W71&gt;0,_xll.xlBondZSpread(F71&amp;T(TYPE($AV$1)),H71,G71,J71,K71,L71,M71,D71,U71,"annual",5,$AH71,curveName)*100,"")</f>
        <v>205.61764796149333</v>
      </c>
      <c r="AM71" s="933">
        <f>(-IF($AL$9="",VLOOKUP(VLOOKUP(E71,'DB Basis'!$D$2:$H$65205,4,0),Bonds!$AR$1:$AS$6,2,0),$AL$9)*VLOOKUP(E71,'DB Basis'!$D$2:$E$65205,2,0))+IF(V71="",W71,V71)</f>
        <v>1.3281236199999995</v>
      </c>
      <c r="AN71" s="266" t="str">
        <f>IF($AN$9+(($AL$9-$AM$9))*('DB Basis'!F230/10-'DB Basis'!E230),," ")</f>
        <v xml:space="preserve"> </v>
      </c>
      <c r="AO71" s="615">
        <f>IF(U71&gt;0,_xll.xlShmImplSwap2(curveName&amp;T(TYPE($AV$1)),curveName,D71,G71,,1,8,2,4),"")</f>
        <v>1.0414387604116049E-2</v>
      </c>
      <c r="AP71" s="616">
        <f t="shared" si="5"/>
        <v>1.983332064501744E-2</v>
      </c>
      <c r="AQ71" s="374">
        <f t="shared" si="6"/>
        <v>28.305668991011984</v>
      </c>
      <c r="AR71" s="374">
        <f t="shared" si="7"/>
        <v>18.86768770138821</v>
      </c>
      <c r="AS71" s="376"/>
      <c r="AT71" s="234">
        <f t="shared" si="8"/>
        <v>2.9833356081337139</v>
      </c>
      <c r="AU71" s="676" t="str">
        <f t="shared" si="1"/>
        <v>BTP  01-Sep-28  4.75</v>
      </c>
      <c r="AV71" s="679">
        <f t="shared" si="9"/>
        <v>0</v>
      </c>
      <c r="AW71" s="663"/>
      <c r="AX71" s="663"/>
      <c r="AY71" s="663"/>
      <c r="AZ71" s="663"/>
      <c r="BA71" s="663"/>
      <c r="BB71" s="665">
        <f>_xll.xlInterpKruger(_xll.ohFilter($G$11:$G$88,$BC$11:$BC$88),_xll.ohFilter($AD$11:$AD$88,$BC$11:$BC$88),$G71)</f>
        <v>3.024770824913349E-2</v>
      </c>
      <c r="BC71" s="671" t="b">
        <v>1</v>
      </c>
      <c r="BE71" s="682">
        <f>_xll.xlDateShiftMonth(BE70,1)</f>
        <v>45139</v>
      </c>
      <c r="BF71" s="683">
        <v>2.1087776090911694E-2</v>
      </c>
      <c r="BH71" s="915">
        <v>2.9886250574292728E-2</v>
      </c>
      <c r="BI71" s="920">
        <v>10</v>
      </c>
      <c r="BU71" s="133" t="s">
        <v>413</v>
      </c>
      <c r="BV71" s="133" t="s">
        <v>413</v>
      </c>
      <c r="BW71" s="133" t="s">
        <v>413</v>
      </c>
      <c r="BX71" s="133" t="s">
        <v>413</v>
      </c>
      <c r="BY71" s="133" t="s">
        <v>413</v>
      </c>
      <c r="BZ71" s="133" t="s">
        <v>413</v>
      </c>
      <c r="CA71" s="133" t="s">
        <v>413</v>
      </c>
      <c r="CB71" s="133" t="s">
        <v>413</v>
      </c>
      <c r="CC71" s="133" t="s">
        <v>413</v>
      </c>
      <c r="CD71" s="133" t="s">
        <v>413</v>
      </c>
      <c r="CE71" s="133" t="s">
        <v>413</v>
      </c>
      <c r="CF71" s="133" t="s">
        <v>413</v>
      </c>
    </row>
    <row r="72" spans="1:84">
      <c r="A72" s="17"/>
      <c r="B72" s="16"/>
      <c r="C72" s="18"/>
      <c r="D72" s="696">
        <f>MAX(_xll.xlDateSettle("TARGET",$D$4,2),L72)</f>
        <v>43264</v>
      </c>
      <c r="E72" s="694" t="s">
        <v>532</v>
      </c>
      <c r="F72" s="13" t="s">
        <v>976</v>
      </c>
      <c r="G72" s="657">
        <v>47423</v>
      </c>
      <c r="H72" s="37">
        <v>5.25</v>
      </c>
      <c r="I72" s="11">
        <v>47423</v>
      </c>
      <c r="J72" s="11">
        <v>36100</v>
      </c>
      <c r="K72" s="11">
        <v>36281</v>
      </c>
      <c r="L72" s="11">
        <v>36117</v>
      </c>
      <c r="M72" s="12">
        <v>99.7</v>
      </c>
      <c r="N72" s="12" t="s">
        <v>1090</v>
      </c>
      <c r="O72" s="12" t="s">
        <v>977</v>
      </c>
      <c r="P72" s="12" t="s">
        <v>1091</v>
      </c>
      <c r="Q72" s="15">
        <v>28148499209</v>
      </c>
      <c r="R72" s="12"/>
      <c r="S72" s="43">
        <f>_xll.RtGet("IDN",$X72,$S$9)</f>
        <v>120.46000000000001</v>
      </c>
      <c r="T72" s="43">
        <f>_xll.RtGet("IDN",$X72,$T$9)</f>
        <v>121.13</v>
      </c>
      <c r="U72" s="25">
        <f t="shared" si="10"/>
        <v>120.795</v>
      </c>
      <c r="V72" s="12"/>
      <c r="W72" s="25">
        <f t="shared" si="2"/>
        <v>120.795</v>
      </c>
      <c r="X72" s="14" t="str">
        <f t="shared" si="3"/>
        <v>IT127851=TT</v>
      </c>
      <c r="Y72" s="14"/>
      <c r="Z72" s="14"/>
      <c r="AA72" s="14"/>
      <c r="AB72" s="14"/>
      <c r="AC72" s="14"/>
      <c r="AD72" s="34">
        <f>IF(ISNUMBER($D72),_xll.xlBondYield($F72&amp;T(TYPE($AV$1)),$H72,$G72,$J72,$K72,$L72,$M72,$D72,$W72,$AH72),"")</f>
        <v>3.0942844932085579E-2</v>
      </c>
      <c r="AE72" s="12"/>
      <c r="AF72" s="12"/>
      <c r="AG72" s="12"/>
      <c r="AH72" s="14" t="b">
        <f t="shared" si="4"/>
        <v>0</v>
      </c>
      <c r="AI72" s="14"/>
      <c r="AJ72" s="14"/>
      <c r="AK72" s="238">
        <f>IF(ISNUMBER($D72),_xll.xlBondAswSpread($F72&amp;T(TYPE($AV$1)),$H72,$G72,$J72,$K72,$L72,$M72,$D72,$W72,$AH72,curveName,curveName,,,2),"")</f>
        <v>2.1740595456174505</v>
      </c>
      <c r="AL72" s="205">
        <f>IF($W72&gt;0,_xll.xlBondZSpread(F72&amp;T(TYPE($AV$1)),H72,G72,J72,K72,L72,M72,D72,U72,"annual",5,$AH72,curveName)*100,"")</f>
        <v>204.33208592626247</v>
      </c>
      <c r="AM72" s="258">
        <f>(-IF($AL$9="",VLOOKUP(VLOOKUP(E72,'DB Basis'!$D$2:$H$65205,4,0),Bonds!$AR$1:$AS$6,2,0),$AL$9)*VLOOKUP(E72,'DB Basis'!$D$2:$E$65205,2,0))+IF(V72="",W72,V72)</f>
        <v>-7.4634199999999993</v>
      </c>
      <c r="AN72" s="266" t="str">
        <f>IF($AN$9+(($AL$9-$AM$9))*('DB Basis'!F231/10-'DB Basis'!E231),," ")</f>
        <v xml:space="preserve"> </v>
      </c>
      <c r="AO72" s="615">
        <f>IF(U72&gt;0,_xll.xlShmImplSwap2(curveName&amp;T(TYPE($AV$1)),curveName,D72,G72,,1,8,2,4),"")</f>
        <v>1.1401112945084923E-2</v>
      </c>
      <c r="AP72" s="616">
        <f t="shared" si="5"/>
        <v>1.9541731987000655E-2</v>
      </c>
      <c r="AQ72" s="374">
        <f t="shared" si="6"/>
        <v>5.9559833163735378</v>
      </c>
      <c r="AR72" s="374">
        <f t="shared" si="7"/>
        <v>-2.4983535252611926</v>
      </c>
      <c r="AS72" s="376"/>
      <c r="AT72" s="234">
        <f t="shared" si="8"/>
        <v>3.0518970343974821</v>
      </c>
      <c r="AU72" s="675" t="str">
        <f t="shared" si="1"/>
        <v>BTP  01-Nov-29  5.25</v>
      </c>
      <c r="AV72" s="679">
        <f t="shared" si="9"/>
        <v>-2.54042637261611E-4</v>
      </c>
      <c r="AW72" s="663"/>
      <c r="AX72" s="663"/>
      <c r="AY72" s="663"/>
      <c r="AZ72" s="663"/>
      <c r="BA72" s="663"/>
      <c r="BB72" s="665">
        <f>_xll.xlInterpKruger(_xll.ohFilter($G$11:$G$88,$BC$11:$BC$88),_xll.ohFilter($AD$11:$AD$88,$BC$11:$BC$88),$G72)</f>
        <v>3.119688756934719E-2</v>
      </c>
      <c r="BC72" s="671" t="b">
        <v>0</v>
      </c>
      <c r="BE72" s="682">
        <f>_xll.xlDateShiftMonth(BE71,1)</f>
        <v>45170</v>
      </c>
      <c r="BF72" s="683">
        <v>2.1434541111517817E-2</v>
      </c>
      <c r="BH72" s="915">
        <v>3.1315751000118741E-2</v>
      </c>
      <c r="BI72" s="920">
        <v>1</v>
      </c>
      <c r="BU72" s="133" t="s">
        <v>413</v>
      </c>
      <c r="BV72" s="133" t="s">
        <v>413</v>
      </c>
      <c r="BW72" s="133" t="s">
        <v>413</v>
      </c>
      <c r="BX72" s="133" t="s">
        <v>413</v>
      </c>
      <c r="BY72" s="133" t="s">
        <v>413</v>
      </c>
      <c r="BZ72" s="133" t="s">
        <v>413</v>
      </c>
      <c r="CA72" s="133" t="s">
        <v>413</v>
      </c>
      <c r="CB72" s="133" t="s">
        <v>413</v>
      </c>
      <c r="CC72" s="133" t="s">
        <v>413</v>
      </c>
      <c r="CD72" s="133" t="s">
        <v>413</v>
      </c>
      <c r="CE72" s="133" t="s">
        <v>413</v>
      </c>
      <c r="CF72" s="133" t="s">
        <v>413</v>
      </c>
    </row>
    <row r="73" spans="1:84" ht="17.25" customHeight="1">
      <c r="A73" s="10"/>
      <c r="B73" s="11"/>
      <c r="C73" s="12"/>
      <c r="D73" s="696">
        <f>MAX(_xll.xlDateSettle("TARGET",$D$4,2),L73)</f>
        <v>43264</v>
      </c>
      <c r="E73" s="694" t="s">
        <v>242</v>
      </c>
      <c r="F73" s="13" t="s">
        <v>976</v>
      </c>
      <c r="G73" s="657">
        <v>47543</v>
      </c>
      <c r="H73" s="37">
        <v>3.5</v>
      </c>
      <c r="I73" s="11">
        <v>47543</v>
      </c>
      <c r="J73" s="11">
        <v>41699</v>
      </c>
      <c r="K73" s="11">
        <v>41883</v>
      </c>
      <c r="L73" s="11">
        <v>41780</v>
      </c>
      <c r="M73" s="12">
        <v>99.471000000000004</v>
      </c>
      <c r="N73" s="12" t="s">
        <v>1092</v>
      </c>
      <c r="O73" s="12" t="s">
        <v>977</v>
      </c>
      <c r="P73" s="12" t="s">
        <v>1093</v>
      </c>
      <c r="Q73" s="15">
        <v>23156449000</v>
      </c>
      <c r="R73" s="12"/>
      <c r="S73" s="43">
        <f>_xll.RtGet("IDN",$X73,$S$9)</f>
        <v>103.63</v>
      </c>
      <c r="T73" s="43">
        <f>_xll.RtGet("IDN",$X73,$T$9)</f>
        <v>104.23</v>
      </c>
      <c r="U73" s="25">
        <f t="shared" si="10"/>
        <v>103.93</v>
      </c>
      <c r="V73" s="12"/>
      <c r="W73" s="25">
        <f t="shared" si="2"/>
        <v>103.93</v>
      </c>
      <c r="X73" s="14" t="str">
        <f t="shared" si="3"/>
        <v>IT502423=TT</v>
      </c>
      <c r="Y73" s="14"/>
      <c r="Z73" s="14"/>
      <c r="AA73" s="14"/>
      <c r="AB73" s="14"/>
      <c r="AC73" s="14"/>
      <c r="AD73" s="34">
        <f>IF(ISNUMBER($D73),_xll.xlBondYield($F73&amp;T(TYPE($AV$1)),$H73,$G73,$J73,$K73,$L73,$M73,$D73,$W73,$AH73),"")</f>
        <v>3.1210207777134284E-2</v>
      </c>
      <c r="AE73" s="12"/>
      <c r="AF73" s="12"/>
      <c r="AG73" s="12"/>
      <c r="AH73" s="14" t="b">
        <f t="shared" si="4"/>
        <v>0</v>
      </c>
      <c r="AI73" s="14"/>
      <c r="AJ73" s="14"/>
      <c r="AK73" s="238">
        <f>IF(ISNUMBER($D73),_xll.xlBondAswSpread($F73&amp;T(TYPE($AV$1)),$H73,$G73,$J73,$K73,$L73,$M73,$D73,$W73,$AH73,curveName,curveName,,,2),"")</f>
        <v>1.9594551252838717</v>
      </c>
      <c r="AL73" s="205">
        <f>IF($W73&gt;0,_xll.xlBondZSpread(F73&amp;T(TYPE($AV$1)),H73,G73,J73,K73,L73,M73,D73,U73,"annual",5,$AH73,curveName)*100,"")</f>
        <v>201.52492664780959</v>
      </c>
      <c r="AM73" s="258">
        <f>(-IF($AL$9="",VLOOKUP(VLOOKUP(E73,'DB Basis'!$D$2:$H$65205,4,0),Bonds!$AR$1:$AS$6,2,0),$AL$9)*VLOOKUP(E73,'DB Basis'!$D$2:$E$65205,2,0))+IF(V73="",W73,V73)</f>
        <v>-15.345339999999993</v>
      </c>
      <c r="AN73" s="266" t="str">
        <f>IF($AN$9+(($AL$9-$AM$9))*('DB Basis'!F232/10-'DB Basis'!E232),," ")</f>
        <v xml:space="preserve"> </v>
      </c>
      <c r="AO73" s="615">
        <f>IF(U73&gt;0,_xll.xlShmImplSwap2(curveName&amp;T(TYPE($AV$1)),curveName,D73,G73,,1,8,2,4),"")</f>
        <v>1.164807922101087E-2</v>
      </c>
      <c r="AP73" s="616">
        <f t="shared" si="5"/>
        <v>1.9562128556123416E-2</v>
      </c>
      <c r="AQ73" s="374">
        <f t="shared" si="6"/>
        <v>8.1322865368981052</v>
      </c>
      <c r="AR73" s="374">
        <f t="shared" si="7"/>
        <v>0.62039564415066895</v>
      </c>
      <c r="AS73" s="376"/>
      <c r="AT73" s="234">
        <f t="shared" si="8"/>
        <v>3.0782670684296827</v>
      </c>
      <c r="AU73" s="675" t="str">
        <f t="shared" si="1"/>
        <v>BTP  01-Mar-30  3.5</v>
      </c>
      <c r="AV73" s="679">
        <f t="shared" si="9"/>
        <v>-2.0176238964448451E-4</v>
      </c>
      <c r="AW73" s="663"/>
      <c r="AX73" s="663"/>
      <c r="AY73" s="663"/>
      <c r="AZ73" s="663"/>
      <c r="BA73" s="663"/>
      <c r="BB73" s="665">
        <f>_xll.xlInterpKruger(_xll.ohFilter($G$11:$G$88,$BC$11:$BC$88),_xll.ohFilter($AD$11:$AD$88,$BC$11:$BC$88),$G73)</f>
        <v>3.1411970166778769E-2</v>
      </c>
      <c r="BC73" s="671" t="b">
        <v>0</v>
      </c>
      <c r="BE73" s="682">
        <f>_xll.xlDateShiftMonth(BE72,1)</f>
        <v>45200</v>
      </c>
      <c r="BF73" s="683">
        <v>2.1751138306756096E-2</v>
      </c>
      <c r="BH73" s="915">
        <v>3.1673157109274541E-2</v>
      </c>
      <c r="BI73" s="920">
        <v>1</v>
      </c>
      <c r="BU73" s="133" t="s">
        <v>413</v>
      </c>
      <c r="BV73" s="133" t="s">
        <v>413</v>
      </c>
      <c r="BW73" s="133" t="s">
        <v>413</v>
      </c>
      <c r="BX73" s="133" t="s">
        <v>413</v>
      </c>
      <c r="BY73" s="133" t="s">
        <v>413</v>
      </c>
      <c r="BZ73" s="133" t="s">
        <v>413</v>
      </c>
      <c r="CA73" s="133" t="s">
        <v>413</v>
      </c>
      <c r="CB73" s="133" t="s">
        <v>413</v>
      </c>
      <c r="CC73" s="133" t="s">
        <v>413</v>
      </c>
      <c r="CD73" s="133" t="s">
        <v>413</v>
      </c>
      <c r="CE73" s="133" t="s">
        <v>413</v>
      </c>
      <c r="CF73" s="133" t="s">
        <v>413</v>
      </c>
    </row>
    <row r="74" spans="1:84">
      <c r="A74" s="17"/>
      <c r="B74" s="16"/>
      <c r="C74" s="18"/>
      <c r="D74" s="696">
        <f>MAX(_xll.xlDateSettle("TARGET",$D$4,2),L74)</f>
        <v>43264</v>
      </c>
      <c r="E74" s="694" t="s">
        <v>533</v>
      </c>
      <c r="F74" s="13" t="s">
        <v>976</v>
      </c>
      <c r="G74" s="657">
        <v>47969</v>
      </c>
      <c r="H74" s="37">
        <v>6</v>
      </c>
      <c r="I74" s="11">
        <v>47969</v>
      </c>
      <c r="J74" s="11">
        <v>36465</v>
      </c>
      <c r="K74" s="11">
        <v>36647</v>
      </c>
      <c r="L74" s="11">
        <v>36602</v>
      </c>
      <c r="M74" s="12">
        <v>102.4</v>
      </c>
      <c r="N74" s="12" t="s">
        <v>1094</v>
      </c>
      <c r="O74" s="12" t="s">
        <v>977</v>
      </c>
      <c r="P74" s="12" t="s">
        <v>1095</v>
      </c>
      <c r="Q74" s="15">
        <v>29762750000</v>
      </c>
      <c r="R74" s="12"/>
      <c r="S74" s="43">
        <f>_xll.RtGet("IDN",$X74,$S$9)</f>
        <v>129.12</v>
      </c>
      <c r="T74" s="43">
        <f>_xll.RtGet("IDN",$X74,$T$9)</f>
        <v>130.30000000000001</v>
      </c>
      <c r="U74" s="25">
        <f t="shared" si="10"/>
        <v>129.71</v>
      </c>
      <c r="V74" s="12"/>
      <c r="W74" s="25">
        <f t="shared" si="2"/>
        <v>129.71</v>
      </c>
      <c r="X74" s="14" t="str">
        <f t="shared" si="3"/>
        <v>IT144437=TT</v>
      </c>
      <c r="Y74" s="14"/>
      <c r="Z74" s="14"/>
      <c r="AA74" s="14"/>
      <c r="AB74" s="14"/>
      <c r="AC74" s="14"/>
      <c r="AD74" s="34">
        <f>IF(ISNUMBER($D74),_xll.xlBondYield($F74&amp;T(TYPE($AV$1)),$H74,$G74,$J74,$K74,$L74,$M74,$D74,$W74,$AH74),"")</f>
        <v>3.1965354776700657E-2</v>
      </c>
      <c r="AE74" s="12"/>
      <c r="AF74" s="12"/>
      <c r="AG74" s="12"/>
      <c r="AH74" s="14" t="b">
        <f t="shared" si="4"/>
        <v>0</v>
      </c>
      <c r="AI74" s="14"/>
      <c r="AJ74" s="14"/>
      <c r="AK74" s="238">
        <f>IF(ISNUMBER($D74),_xll.xlBondAswSpread($F74&amp;T(TYPE($AV$1)),$H74,$G74,$J74,$K74,$L74,$M74,$D74,$W74,$AH74,curveName,curveName,,,2),"")</f>
        <v>2.286906950492178</v>
      </c>
      <c r="AL74" s="205">
        <f>IF($W74&gt;0,_xll.xlBondZSpread(F74&amp;T(TYPE($AV$1)),H74,G74,J74,K74,L74,M74,D74,U74,"annual",5,$AH74,curveName)*100,"")</f>
        <v>206.27767263952356</v>
      </c>
      <c r="AM74" s="258">
        <f>(-IF($AL$9="",VLOOKUP(VLOOKUP(E74,'DB Basis'!$D$2:$H$65205,4,0),Bonds!$AR$1:$AS$6,2,0),$AL$9)*VLOOKUP(E74,'DB Basis'!$D$2:$E$65205,2,0))+IF(V74="",W74,V74)</f>
        <v>-18.011759999999981</v>
      </c>
      <c r="AN74" s="266" t="str">
        <f>IF($AN$9+(($AL$9-$AM$9))*('DB Basis'!F233/10-'DB Basis'!E233),," ")</f>
        <v xml:space="preserve"> </v>
      </c>
      <c r="AO74" s="615">
        <f>IF(U74&gt;0,_xll.xlShmImplSwap2(curveName&amp;T(TYPE($AV$1)),curveName,D74,G74,,1,8,2,4),"")</f>
        <v>1.2462421618864327E-2</v>
      </c>
      <c r="AP74" s="616">
        <f t="shared" si="5"/>
        <v>1.9502933157836327E-2</v>
      </c>
      <c r="AQ74" s="374">
        <f t="shared" si="6"/>
        <v>6.4701562169419224</v>
      </c>
      <c r="AR74" s="374">
        <f t="shared" si="7"/>
        <v>-0.50719061912646513</v>
      </c>
      <c r="AS74" s="376"/>
      <c r="AT74" s="234">
        <f t="shared" si="8"/>
        <v>3.1527473204417089</v>
      </c>
      <c r="AU74" s="675" t="str">
        <f t="shared" si="1"/>
        <v>BTP  01-May-31  6</v>
      </c>
      <c r="AV74" s="679">
        <f t="shared" si="9"/>
        <v>0</v>
      </c>
      <c r="AW74" s="663"/>
      <c r="AX74" s="663"/>
      <c r="AY74" s="663"/>
      <c r="AZ74" s="663"/>
      <c r="BA74" s="663"/>
      <c r="BB74" s="665">
        <f>_xll.xlInterpKruger(_xll.ohFilter($G$11:$G$88,$BC$11:$BC$88),_xll.ohFilter($AD$11:$AD$88,$BC$11:$BC$88),$G74)</f>
        <v>3.1965354776700657E-2</v>
      </c>
      <c r="BC74" s="671" t="b">
        <v>1</v>
      </c>
      <c r="BE74" s="682">
        <f>_xll.xlDateShiftMonth(BE73,1)</f>
        <v>45231</v>
      </c>
      <c r="BF74" s="683">
        <v>2.2013367708564574E-2</v>
      </c>
      <c r="BH74" s="915">
        <v>3.2789118136084205E-2</v>
      </c>
      <c r="BI74" s="920">
        <v>10</v>
      </c>
      <c r="BU74" s="133" t="s">
        <v>413</v>
      </c>
      <c r="BV74" s="133" t="s">
        <v>413</v>
      </c>
      <c r="BW74" s="133" t="s">
        <v>413</v>
      </c>
      <c r="BX74" s="133" t="s">
        <v>413</v>
      </c>
      <c r="BY74" s="133" t="s">
        <v>413</v>
      </c>
      <c r="BZ74" s="133" t="s">
        <v>413</v>
      </c>
      <c r="CA74" s="133" t="s">
        <v>413</v>
      </c>
      <c r="CB74" s="133" t="s">
        <v>413</v>
      </c>
      <c r="CC74" s="133" t="s">
        <v>413</v>
      </c>
      <c r="CD74" s="133" t="s">
        <v>413</v>
      </c>
      <c r="CE74" s="133" t="s">
        <v>413</v>
      </c>
      <c r="CF74" s="133" t="s">
        <v>413</v>
      </c>
    </row>
    <row r="75" spans="1:84">
      <c r="A75" s="10"/>
      <c r="B75" s="11"/>
      <c r="C75" s="12"/>
      <c r="D75" s="696">
        <f>MAX(_xll.xlDateSettle("TARGET",$D$4,2),L75)</f>
        <v>43264</v>
      </c>
      <c r="E75" s="694" t="s">
        <v>635</v>
      </c>
      <c r="F75" s="13" t="s">
        <v>976</v>
      </c>
      <c r="G75" s="657">
        <v>48274</v>
      </c>
      <c r="H75" s="37">
        <v>1.65</v>
      </c>
      <c r="I75" s="11">
        <v>48274</v>
      </c>
      <c r="J75" s="11">
        <v>42064</v>
      </c>
      <c r="K75" s="11">
        <v>42248</v>
      </c>
      <c r="L75" s="11">
        <v>42087</v>
      </c>
      <c r="M75" s="12">
        <v>99.501000000000005</v>
      </c>
      <c r="N75" s="12" t="s">
        <v>1096</v>
      </c>
      <c r="O75" s="12" t="s">
        <v>977</v>
      </c>
      <c r="P75" s="12" t="s">
        <v>1097</v>
      </c>
      <c r="Q75" s="15">
        <v>21906727000</v>
      </c>
      <c r="R75" s="12"/>
      <c r="S75" s="43">
        <f>_xll.RtGet("IDN",$X75,$S$9)</f>
        <v>84.460000000000008</v>
      </c>
      <c r="T75" s="43">
        <f>_xll.RtGet("IDN",$X75,$T$9)</f>
        <v>85.69</v>
      </c>
      <c r="U75" s="25">
        <f t="shared" si="10"/>
        <v>85.075000000000003</v>
      </c>
      <c r="V75" s="12"/>
      <c r="W75" s="25">
        <f t="shared" si="2"/>
        <v>85.075000000000003</v>
      </c>
      <c r="X75" s="14" t="str">
        <f t="shared" si="3"/>
        <v>IT509408=TT</v>
      </c>
      <c r="Y75" s="14"/>
      <c r="Z75" s="14"/>
      <c r="AA75" s="14"/>
      <c r="AB75" s="14"/>
      <c r="AC75" s="14"/>
      <c r="AD75" s="34">
        <f>IF(ISNUMBER($D75),_xll.xlBondYield($F75&amp;T(TYPE($AV$1)),$H75,$G75,$J75,$K75,$L75,$M75,$D75,$W75,$AH75),"")</f>
        <v>3.0058746617260514E-2</v>
      </c>
      <c r="AE75" s="12"/>
      <c r="AF75" s="12"/>
      <c r="AG75" s="12"/>
      <c r="AH75" s="14" t="b">
        <f t="shared" si="4"/>
        <v>0</v>
      </c>
      <c r="AI75" s="14"/>
      <c r="AJ75" s="14"/>
      <c r="AK75" s="238">
        <f>IF(ISNUMBER($D75),_xll.xlBondAswSpread($F75&amp;T(TYPE($AV$1)),$H75,$G75,$J75,$K75,$L75,$M75,$D75,$W75,$AH75,curveName,curveName,,,2),"")</f>
        <v>1.4956792973496777</v>
      </c>
      <c r="AL75" s="205">
        <f>IF($W75&gt;0,_xll.xlBondZSpread(F75&amp;T(TYPE($AV$1)),H75,G75,J75,K75,L75,M75,D75,U75,"annual",5,$AH75,curveName)*100,"")</f>
        <v>172.61320207946696</v>
      </c>
      <c r="AM75" s="258">
        <f>(-IF($AL$9="",VLOOKUP(VLOOKUP(E75,'DB Basis'!$D$2:$H$65205,4,0),Bonds!$AR$1:$AS$6,2,0),$AL$9)*VLOOKUP(E75,'DB Basis'!$D$2:$E$65205,2,0))+IF(V75="",W75,V75)</f>
        <v>-35.822284999999994</v>
      </c>
      <c r="AN75" s="266" t="str">
        <f>IF($AN$9+(($AL$9-$AM$9))*('DB Basis'!F234/10-'DB Basis'!E234),," ")</f>
        <v xml:space="preserve"> </v>
      </c>
      <c r="AO75" s="615">
        <f>IF(U75&gt;0,_xll.xlShmImplSwap2(curveName&amp;T(TYPE($AV$1)),curveName,D75,G75,,1,8,2,4),"")</f>
        <v>1.2951803698154997E-2</v>
      </c>
      <c r="AP75" s="616">
        <f t="shared" si="5"/>
        <v>1.7106942919105517E-2</v>
      </c>
      <c r="AQ75" s="374">
        <f t="shared" si="6"/>
        <v>-22.816786170349246</v>
      </c>
      <c r="AR75" s="374">
        <f t="shared" si="7"/>
        <v>-28.673325807762154</v>
      </c>
      <c r="AS75" s="376"/>
      <c r="AT75" s="234">
        <f t="shared" si="8"/>
        <v>2.9646982964969273</v>
      </c>
      <c r="AU75" s="675" t="str">
        <f t="shared" ref="AU75:AU138" si="11">F75&amp;"  "&amp;TEXT(G75,"dd-mmm-yy")&amp;"  "&amp;H75</f>
        <v>BTP  01-Mar-32  1.65</v>
      </c>
      <c r="AV75" s="679">
        <f t="shared" si="9"/>
        <v>-2.1244586556854288E-3</v>
      </c>
      <c r="AW75" s="663"/>
      <c r="AX75" s="663"/>
      <c r="AY75" s="663"/>
      <c r="AZ75" s="663"/>
      <c r="BA75" s="663"/>
      <c r="BB75" s="665">
        <f>_xll.xlInterpKruger(_xll.ohFilter($G$11:$G$88,$BC$11:$BC$88),_xll.ohFilter($AD$11:$AD$88,$BC$11:$BC$88),$G75)</f>
        <v>3.2183205272945943E-2</v>
      </c>
      <c r="BC75" s="671" t="b">
        <v>0</v>
      </c>
      <c r="BE75" s="682">
        <f>_xll.xlDateShiftMonth(BE74,1)</f>
        <v>45261</v>
      </c>
      <c r="BF75" s="683">
        <v>2.2215052501993418E-2</v>
      </c>
      <c r="BH75" s="915">
        <v>3.3448219896497822E-2</v>
      </c>
      <c r="BI75" s="920">
        <v>10</v>
      </c>
      <c r="BU75" s="133" t="s">
        <v>413</v>
      </c>
      <c r="BV75" s="133" t="s">
        <v>413</v>
      </c>
      <c r="BW75" s="133" t="s">
        <v>413</v>
      </c>
      <c r="BX75" s="133" t="s">
        <v>413</v>
      </c>
      <c r="BY75" s="133" t="s">
        <v>413</v>
      </c>
      <c r="BZ75" s="133" t="s">
        <v>413</v>
      </c>
      <c r="CA75" s="133" t="s">
        <v>413</v>
      </c>
      <c r="CB75" s="133" t="s">
        <v>413</v>
      </c>
      <c r="CC75" s="133" t="s">
        <v>413</v>
      </c>
      <c r="CD75" s="133" t="s">
        <v>413</v>
      </c>
      <c r="CE75" s="133" t="s">
        <v>413</v>
      </c>
      <c r="CF75" s="133" t="s">
        <v>413</v>
      </c>
    </row>
    <row r="76" spans="1:84">
      <c r="A76" s="17"/>
      <c r="B76" s="16"/>
      <c r="C76" s="18"/>
      <c r="D76" s="696">
        <f>MAX(_xll.xlDateSettle("TARGET",$D$4,2),L76)</f>
        <v>43264</v>
      </c>
      <c r="E76" s="694" t="s">
        <v>534</v>
      </c>
      <c r="F76" s="13" t="s">
        <v>976</v>
      </c>
      <c r="G76" s="657">
        <v>48611</v>
      </c>
      <c r="H76" s="37">
        <v>5.75</v>
      </c>
      <c r="I76" s="11">
        <v>48611</v>
      </c>
      <c r="J76" s="11">
        <v>37288</v>
      </c>
      <c r="K76" s="11">
        <v>37469</v>
      </c>
      <c r="L76" s="11">
        <v>37333</v>
      </c>
      <c r="M76" s="12">
        <v>101.15</v>
      </c>
      <c r="N76" s="12" t="s">
        <v>1098</v>
      </c>
      <c r="O76" s="12" t="s">
        <v>977</v>
      </c>
      <c r="P76" s="12" t="s">
        <v>1099</v>
      </c>
      <c r="Q76" s="15">
        <v>20761000000</v>
      </c>
      <c r="R76" s="12"/>
      <c r="S76" s="43">
        <f>_xll.RtGet("IDN",$X76,$S$9)</f>
        <v>128.89000000000001</v>
      </c>
      <c r="T76" s="43">
        <f>_xll.RtGet("IDN",$X76,$T$9)</f>
        <v>130.08000000000001</v>
      </c>
      <c r="U76" s="25">
        <f t="shared" si="10"/>
        <v>129.48500000000001</v>
      </c>
      <c r="V76" s="12"/>
      <c r="W76" s="25">
        <f t="shared" ref="W76:W139" si="12">IF(V76="",U76,V76)</f>
        <v>129.48500000000001</v>
      </c>
      <c r="X76" s="14" t="str">
        <f t="shared" ref="X76:X139" si="13">LEFT($E76,2)&amp;IF(LEFT($E76,2)="FR",MID($E76,3,10),IF(LEFT($E76,2)="ES",MID($E76,4,8),IF(LEFT($E76,2)="PT",MID($E76,3,6)&amp;RIGHT($E76,3),IF(MID($E76,6,1)="0",MID($E76,7,5),MID($E76,6,6)))))&amp;"="&amp;IF(LEFT($E76,2)="IT","TT","")</f>
        <v>IT325682=TT</v>
      </c>
      <c r="Y76" s="14"/>
      <c r="Z76" s="14"/>
      <c r="AA76" s="14"/>
      <c r="AB76" s="14"/>
      <c r="AC76" s="14"/>
      <c r="AD76" s="34">
        <f>IF(ISNUMBER($D76),_xll.xlBondYield($F76&amp;T(TYPE($AV$1)),$H76,$G76,$J76,$K76,$L76,$M76,$D76,$W76,$AH76),"")</f>
        <v>3.2346565858825817E-2</v>
      </c>
      <c r="AE76" s="12"/>
      <c r="AF76" s="12"/>
      <c r="AG76" s="12"/>
      <c r="AH76" s="14" t="b">
        <f t="shared" ref="AH76:AH139" si="14">IF($F76="CTZ",TRUE,FALSE)</f>
        <v>0</v>
      </c>
      <c r="AI76" s="14"/>
      <c r="AJ76" s="14"/>
      <c r="AK76" s="238">
        <f>IF(ISNUMBER($D76),_xll.xlBondAswSpread($F76&amp;T(TYPE($AV$1)),$H76,$G76,$J76,$K76,$L76,$M76,$D76,$W76,$AH76,curveName,curveName,,,2),"")</f>
        <v>2.2166619551834832</v>
      </c>
      <c r="AL76" s="205">
        <f>IF($W76&gt;0,_xll.xlBondZSpread(F76&amp;T(TYPE($AV$1)),H76,G76,J76,K76,L76,M76,D76,U76,"annual",5,$AH76,curveName)*100,"")</f>
        <v>200.71735466755874</v>
      </c>
      <c r="AM76" s="258">
        <f>(-IF($AL$9="",VLOOKUP(VLOOKUP(E76,'DB Basis'!$D$2:$H$65205,4,0),Bonds!$AR$1:$AS$6,2,0),$AL$9)*VLOOKUP(E76,'DB Basis'!$D$2:$E$65205,2,0))+IF(V76="",W76,V76)</f>
        <v>-33.333324999999974</v>
      </c>
      <c r="AN76" s="266" t="str">
        <f>IF($AN$9+(($AL$9-$AM$9))*('DB Basis'!F235/10-'DB Basis'!E235),," ")</f>
        <v xml:space="preserve"> </v>
      </c>
      <c r="AO76" s="615">
        <f>IF(U76&gt;0,_xll.xlShmImplSwap2(curveName&amp;T(TYPE($AV$1)),curveName,D76,G76,,1,8,2,4),"")</f>
        <v>1.3436539731294899E-2</v>
      </c>
      <c r="AP76" s="616">
        <f t="shared" ref="AP76:AP139" si="15">IF(AND(ISNUMBER(AD76),ISNUMBER(AO76)),AD76-AO76,"-")</f>
        <v>1.891002612753092E-2</v>
      </c>
      <c r="AQ76" s="374">
        <f t="shared" ref="AQ76:AQ139" si="16">IF(ISNUMBER(((AD76-AD75)/(G76-G75)*365)*10000),((AD76-AD75)/(G76-G75)*365)*10000,"-")</f>
        <v>24.779051132680575</v>
      </c>
      <c r="AR76" s="374">
        <f t="shared" ref="AR76:AR139" si="17">IF(ISNUMBER(((AP76-AP75)/(G76-G75)*365)*10000),((AP76-AP75)/(G76-G75)*365)*10000,"-")</f>
        <v>19.528942761877506</v>
      </c>
      <c r="AS76" s="376"/>
      <c r="AT76" s="234">
        <f t="shared" ref="AT76:AT139" si="18">IF(ISNUMBER(AD76),AD76*360/365*100,"-")</f>
        <v>3.1903462216924092</v>
      </c>
      <c r="AU76" s="675" t="str">
        <f t="shared" si="11"/>
        <v>BTP  01-Feb-33  5.75</v>
      </c>
      <c r="AV76" s="679">
        <f t="shared" ref="AV76:AV88" si="19">AD76-BB76</f>
        <v>0</v>
      </c>
      <c r="AW76" s="663"/>
      <c r="AX76" s="663"/>
      <c r="AY76" s="663"/>
      <c r="AZ76" s="663"/>
      <c r="BA76" s="663"/>
      <c r="BB76" s="665">
        <f>_xll.xlInterpKruger(_xll.ohFilter($G$11:$G$88,$BC$11:$BC$88),_xll.ohFilter($AD$11:$AD$88,$BC$11:$BC$88),$G76)</f>
        <v>3.2346565858825817E-2</v>
      </c>
      <c r="BC76" s="671" t="b">
        <v>1</v>
      </c>
      <c r="BE76" s="682">
        <f>_xll.xlDateShiftMonth(BE75,1)</f>
        <v>45292</v>
      </c>
      <c r="BF76" s="683">
        <v>2.2411948556424411E-2</v>
      </c>
      <c r="BH76" s="915">
        <v>3.4048782142724221E-2</v>
      </c>
      <c r="BI76" s="920">
        <v>1</v>
      </c>
      <c r="BU76" s="133" t="s">
        <v>413</v>
      </c>
      <c r="BV76" s="133" t="s">
        <v>413</v>
      </c>
      <c r="BW76" s="133" t="s">
        <v>413</v>
      </c>
      <c r="BX76" s="133" t="s">
        <v>413</v>
      </c>
      <c r="BY76" s="133" t="s">
        <v>413</v>
      </c>
      <c r="BZ76" s="133" t="s">
        <v>413</v>
      </c>
      <c r="CA76" s="133" t="s">
        <v>413</v>
      </c>
      <c r="CB76" s="133" t="s">
        <v>413</v>
      </c>
      <c r="CC76" s="133" t="s">
        <v>413</v>
      </c>
      <c r="CD76" s="133" t="s">
        <v>413</v>
      </c>
      <c r="CE76" s="133" t="s">
        <v>413</v>
      </c>
      <c r="CF76" s="133" t="s">
        <v>413</v>
      </c>
    </row>
    <row r="77" spans="1:84">
      <c r="A77" s="10"/>
      <c r="B77" s="11"/>
      <c r="C77" s="12"/>
      <c r="D77" s="696">
        <f>MAX(_xll.xlDateSettle("TARGET",$D$4,2),L77)</f>
        <v>43264</v>
      </c>
      <c r="E77" s="694" t="s">
        <v>755</v>
      </c>
      <c r="F77" s="13" t="s">
        <v>976</v>
      </c>
      <c r="G77" s="657">
        <v>48823</v>
      </c>
      <c r="H77" s="37">
        <v>2.4500000000000002</v>
      </c>
      <c r="I77" s="11">
        <v>48823</v>
      </c>
      <c r="J77" s="11">
        <v>42614</v>
      </c>
      <c r="K77" s="11">
        <v>42795</v>
      </c>
      <c r="L77" s="11">
        <v>42760</v>
      </c>
      <c r="M77" s="12">
        <v>99.131</v>
      </c>
      <c r="N77" s="12" t="s">
        <v>1100</v>
      </c>
      <c r="O77" s="12" t="s">
        <v>990</v>
      </c>
      <c r="P77" s="12" t="s">
        <v>1101</v>
      </c>
      <c r="Q77" s="15">
        <v>13599163000</v>
      </c>
      <c r="R77" s="12"/>
      <c r="S77" s="43">
        <f>_xll.RtGet("IDN",$X77,$S$9)</f>
        <v>91.7</v>
      </c>
      <c r="T77" s="43">
        <f>_xll.RtGet("IDN",$X77,$T$9)</f>
        <v>92.08</v>
      </c>
      <c r="U77" s="25">
        <f t="shared" ref="U77:U140" si="20">IF($U$4="B",AVERAGE(S77:T77),AVERAGE(S77:T77))</f>
        <v>91.89</v>
      </c>
      <c r="V77" s="12"/>
      <c r="W77" s="25">
        <f t="shared" si="12"/>
        <v>91.89</v>
      </c>
      <c r="X77" s="14" t="str">
        <f t="shared" si="13"/>
        <v>IT524035=TT</v>
      </c>
      <c r="Y77" s="14"/>
      <c r="Z77" s="14"/>
      <c r="AA77" s="14"/>
      <c r="AB77" s="14"/>
      <c r="AC77" s="14"/>
      <c r="AD77" s="34">
        <f>IF(ISNUMBER($D77),_xll.xlBondYield($F77&amp;T(TYPE($AV$1)),$H77,$G77,$J77,$K77,$L77,$M77,$D77,$W77,$AH77),"")</f>
        <v>3.1477689625236407E-2</v>
      </c>
      <c r="AE77" s="12"/>
      <c r="AF77" s="12"/>
      <c r="AG77" s="12"/>
      <c r="AH77" s="14" t="b">
        <f t="shared" si="14"/>
        <v>0</v>
      </c>
      <c r="AI77" s="14"/>
      <c r="AJ77" s="14"/>
      <c r="AK77" s="238">
        <f>IF(ISNUMBER($D77),_xll.xlBondAswSpread($F77&amp;T(TYPE($AV$1)),$H77,$G77,$J77,$K77,$L77,$M77,$D77,$W77,$AH77,curveName,curveName,,,2),"")</f>
        <v>1.6352771650470952</v>
      </c>
      <c r="AL77" s="205">
        <f>IF($W77&gt;0,_xll.xlBondZSpread(F77&amp;T(TYPE($AV$1)),H77,G77,J77,K77,L77,M77,D77,U77,"annual",5,$AH77,curveName)*100,"")</f>
        <v>181.77628310850076</v>
      </c>
      <c r="AM77" s="258">
        <f>(-IF($AL$9="",VLOOKUP(VLOOKUP(E77,'DB Basis'!$D$2:$H$65205,4,0),Bonds!$AR$1:$AS$6,2,0),$AL$9)*VLOOKUP(E77,'DB Basis'!$D$2:$E$65205,2,0))+IF(V77="",W77,V77)</f>
        <v>-43.854320000000016</v>
      </c>
      <c r="AN77" s="266" t="str">
        <f>IF($AN$9+(($AL$9-$AM$9))*('DB Basis'!F236/10-'DB Basis'!E236),," ")</f>
        <v xml:space="preserve"> </v>
      </c>
      <c r="AO77" s="615">
        <f>IF(U77&gt;0,_xll.xlShmImplSwap2(curveName&amp;T(TYPE($AV$1)),curveName,D77,G77,,1,8,2,4),"")</f>
        <v>1.3703516350245708E-2</v>
      </c>
      <c r="AP77" s="616">
        <f t="shared" si="15"/>
        <v>1.7774173274990701E-2</v>
      </c>
      <c r="AQ77" s="374">
        <f t="shared" si="16"/>
        <v>-14.959425719817661</v>
      </c>
      <c r="AR77" s="374">
        <f t="shared" si="17"/>
        <v>-19.555957130999047</v>
      </c>
      <c r="AS77" s="376"/>
      <c r="AT77" s="234">
        <f t="shared" si="18"/>
        <v>3.1046488397493444</v>
      </c>
      <c r="AU77" s="676" t="str">
        <f t="shared" si="11"/>
        <v>BTP  01-Sep-33  2.45</v>
      </c>
      <c r="AV77" s="679">
        <f t="shared" si="19"/>
        <v>-9.5199590942086909E-4</v>
      </c>
      <c r="AW77" s="663"/>
      <c r="AX77" s="663"/>
      <c r="AY77" s="663"/>
      <c r="AZ77" s="663"/>
      <c r="BA77" s="663"/>
      <c r="BB77" s="665">
        <f>_xll.xlInterpKruger(_xll.ohFilter($G$11:$G$88,$BC$11:$BC$88),_xll.ohFilter($AD$11:$AD$88,$BC$11:$BC$88),$G77)</f>
        <v>3.2429685534657277E-2</v>
      </c>
      <c r="BC77" s="671" t="b">
        <v>0</v>
      </c>
      <c r="BE77" s="682">
        <f>_xll.xlDateShiftMonth(BE76,1)</f>
        <v>45323</v>
      </c>
      <c r="BF77" s="683">
        <v>2.2596836991617606E-2</v>
      </c>
      <c r="BH77" s="915">
        <v>3.436135574981769E-2</v>
      </c>
      <c r="BI77" s="920">
        <v>1</v>
      </c>
      <c r="BU77" s="133" t="s">
        <v>413</v>
      </c>
      <c r="BV77" s="133" t="s">
        <v>413</v>
      </c>
      <c r="BW77" s="133" t="s">
        <v>413</v>
      </c>
      <c r="BX77" s="133" t="s">
        <v>413</v>
      </c>
      <c r="BY77" s="133" t="s">
        <v>413</v>
      </c>
      <c r="BZ77" s="133" t="s">
        <v>413</v>
      </c>
      <c r="CA77" s="133" t="s">
        <v>413</v>
      </c>
      <c r="CB77" s="133" t="s">
        <v>413</v>
      </c>
      <c r="CC77" s="133" t="s">
        <v>413</v>
      </c>
      <c r="CD77" s="133" t="s">
        <v>413</v>
      </c>
      <c r="CE77" s="133" t="s">
        <v>413</v>
      </c>
      <c r="CF77" s="133" t="s">
        <v>413</v>
      </c>
    </row>
    <row r="78" spans="1:84">
      <c r="A78" s="17"/>
      <c r="B78" s="16"/>
      <c r="C78" s="18"/>
      <c r="D78" s="696">
        <f>MAX(_xll.xlDateSettle("TARGET",$D$4,2),L78)</f>
        <v>43264</v>
      </c>
      <c r="E78" s="694" t="s">
        <v>535</v>
      </c>
      <c r="F78" s="13" t="s">
        <v>976</v>
      </c>
      <c r="G78" s="657">
        <v>49157</v>
      </c>
      <c r="H78" s="37">
        <v>5</v>
      </c>
      <c r="I78" s="11">
        <v>49157</v>
      </c>
      <c r="J78" s="11">
        <v>37834</v>
      </c>
      <c r="K78" s="11">
        <v>38018</v>
      </c>
      <c r="L78" s="11">
        <v>37888</v>
      </c>
      <c r="M78" s="12">
        <v>98.105999999999995</v>
      </c>
      <c r="N78" s="12" t="s">
        <v>1102</v>
      </c>
      <c r="O78" s="12" t="s">
        <v>977</v>
      </c>
      <c r="P78" s="12" t="s">
        <v>1103</v>
      </c>
      <c r="Q78" s="15">
        <v>25110921000</v>
      </c>
      <c r="R78" s="12"/>
      <c r="S78" s="43">
        <f>_xll.RtGet("IDN",$X78,$S$9)</f>
        <v>121.88</v>
      </c>
      <c r="T78" s="43">
        <f>_xll.RtGet("IDN",$X78,$T$9)</f>
        <v>123.13000000000001</v>
      </c>
      <c r="U78" s="25">
        <f t="shared" si="20"/>
        <v>122.505</v>
      </c>
      <c r="V78" s="12"/>
      <c r="W78" s="25">
        <f t="shared" si="12"/>
        <v>122.505</v>
      </c>
      <c r="X78" s="14" t="str">
        <f t="shared" si="13"/>
        <v>IT353515=TT</v>
      </c>
      <c r="Y78" s="14"/>
      <c r="Z78" s="14"/>
      <c r="AA78" s="14"/>
      <c r="AB78" s="14"/>
      <c r="AC78" s="14"/>
      <c r="AD78" s="34">
        <f>IF(ISNUMBER($D78),_xll.xlBondYield($F78&amp;T(TYPE($AV$1)),$H78,$G78,$J78,$K78,$L78,$M78,$D78,$W78,$AH78),"")</f>
        <v>3.228195427335994E-2</v>
      </c>
      <c r="AE78" s="12"/>
      <c r="AF78" s="12"/>
      <c r="AG78" s="12"/>
      <c r="AH78" s="14" t="b">
        <f t="shared" si="14"/>
        <v>0</v>
      </c>
      <c r="AI78" s="14"/>
      <c r="AJ78" s="14"/>
      <c r="AK78" s="238">
        <f>IF(ISNUMBER($D78),_xll.xlBondAswSpread($F78&amp;T(TYPE($AV$1)),$H78,$G78,$J78,$K78,$L78,$M78,$D78,$W78,$AH78,curveName,curveName,,,2),"")</f>
        <v>2.0534391982159854</v>
      </c>
      <c r="AL78" s="205">
        <f>IF($W78&gt;0,_xll.xlBondZSpread(F78&amp;T(TYPE($AV$1)),H78,G78,J78,K78,L78,M78,D78,U78,"annual",5,$AH78,curveName)*100,"")</f>
        <v>192.84766677171334</v>
      </c>
      <c r="AM78" s="258">
        <f>(-IF($AL$9="",VLOOKUP(VLOOKUP(E78,'DB Basis'!$D$2:$H$65205,4,0),Bonds!$AR$1:$AS$6,2,0),$AL$9)*VLOOKUP(E78,'DB Basis'!$D$2:$E$65205,2,0))+IF(V78="",W78,V78)</f>
        <v>-46.177280000000025</v>
      </c>
      <c r="AN78" s="266" t="str">
        <f>IF($AN$9+(($AL$9-$AM$9))*('DB Basis'!F237/10-'DB Basis'!E237),," ")</f>
        <v xml:space="preserve"> </v>
      </c>
      <c r="AO78" s="615">
        <f>IF(U78&gt;0,_xll.xlShmImplSwap2(curveName&amp;T(TYPE($AV$1)),curveName,D78,G78,,1,8,2,4),"")</f>
        <v>1.4057262463590854E-2</v>
      </c>
      <c r="AP78" s="616">
        <f t="shared" si="15"/>
        <v>1.8224691809769086E-2</v>
      </c>
      <c r="AQ78" s="374">
        <f t="shared" si="16"/>
        <v>8.7891196576374107</v>
      </c>
      <c r="AR78" s="374">
        <f t="shared" si="17"/>
        <v>4.9233312932368447</v>
      </c>
      <c r="AS78" s="376"/>
      <c r="AT78" s="234">
        <f t="shared" si="18"/>
        <v>3.1839735721670079</v>
      </c>
      <c r="AU78" s="675" t="str">
        <f t="shared" si="11"/>
        <v>BTP  01-Aug-34  5</v>
      </c>
      <c r="AV78" s="679">
        <f t="shared" si="19"/>
        <v>-2.5207221986537492E-4</v>
      </c>
      <c r="AW78" s="663"/>
      <c r="AX78" s="663"/>
      <c r="AY78" s="663"/>
      <c r="AZ78" s="663"/>
      <c r="BA78" s="663"/>
      <c r="BB78" s="665">
        <f>_xll.xlInterpKruger(_xll.ohFilter($G$11:$G$88,$BC$11:$BC$88),_xll.ohFilter($AD$11:$AD$88,$BC$11:$BC$88),$G78)</f>
        <v>3.2534026493225315E-2</v>
      </c>
      <c r="BC78" s="671" t="b">
        <v>0</v>
      </c>
      <c r="BE78" s="682">
        <f>_xll.xlDateShiftMonth(BE77,1)</f>
        <v>45352</v>
      </c>
      <c r="BF78" s="683">
        <v>2.2758651346882319E-2</v>
      </c>
      <c r="BH78" s="915">
        <v>3.4757214202115527E-2</v>
      </c>
      <c r="BI78" s="920">
        <v>10</v>
      </c>
      <c r="BU78" s="133" t="s">
        <v>413</v>
      </c>
      <c r="BV78" s="133" t="s">
        <v>413</v>
      </c>
      <c r="BW78" s="133" t="s">
        <v>413</v>
      </c>
      <c r="BX78" s="133" t="s">
        <v>413</v>
      </c>
      <c r="BY78" s="133" t="s">
        <v>413</v>
      </c>
      <c r="BZ78" s="133" t="s">
        <v>413</v>
      </c>
      <c r="CA78" s="133" t="s">
        <v>413</v>
      </c>
      <c r="CB78" s="133" t="s">
        <v>413</v>
      </c>
      <c r="CC78" s="133" t="s">
        <v>413</v>
      </c>
      <c r="CD78" s="133" t="s">
        <v>413</v>
      </c>
      <c r="CE78" s="133" t="s">
        <v>413</v>
      </c>
      <c r="CF78" s="133" t="s">
        <v>413</v>
      </c>
    </row>
    <row r="79" spans="1:84">
      <c r="A79" s="10"/>
      <c r="B79" s="11"/>
      <c r="C79" s="12"/>
      <c r="D79" s="696">
        <f>MAX(_xll.xlDateSettle("TARGET",$D$4,2),L79)</f>
        <v>43264</v>
      </c>
      <c r="E79" s="694" t="s">
        <v>679</v>
      </c>
      <c r="F79" s="13" t="s">
        <v>976</v>
      </c>
      <c r="G79" s="657">
        <v>49919</v>
      </c>
      <c r="H79" s="37">
        <v>2.25</v>
      </c>
      <c r="I79" s="11">
        <v>49919</v>
      </c>
      <c r="J79" s="11">
        <v>42430</v>
      </c>
      <c r="K79" s="11">
        <v>42614</v>
      </c>
      <c r="L79" s="11">
        <v>42486</v>
      </c>
      <c r="M79" s="12">
        <v>99.367999999999995</v>
      </c>
      <c r="N79" s="12" t="s">
        <v>1104</v>
      </c>
      <c r="O79" s="12" t="s">
        <v>977</v>
      </c>
      <c r="P79" s="12" t="s">
        <v>1105</v>
      </c>
      <c r="Q79" s="15">
        <v>14900000000</v>
      </c>
      <c r="R79" s="12"/>
      <c r="S79" s="43">
        <f>_xll.RtGet("IDN",$X79,$S$9)</f>
        <v>87.210000000000008</v>
      </c>
      <c r="T79" s="43">
        <f>_xll.RtGet("IDN",$X79,$T$9)</f>
        <v>88.54</v>
      </c>
      <c r="U79" s="25">
        <f t="shared" si="20"/>
        <v>87.875</v>
      </c>
      <c r="V79" s="12"/>
      <c r="W79" s="25">
        <f t="shared" si="12"/>
        <v>87.875</v>
      </c>
      <c r="X79" s="14" t="str">
        <f t="shared" si="13"/>
        <v>IT517790=TT</v>
      </c>
      <c r="Y79" s="14"/>
      <c r="Z79" s="14"/>
      <c r="AA79" s="14"/>
      <c r="AB79" s="14"/>
      <c r="AC79" s="14"/>
      <c r="AD79" s="34">
        <f>IF(ISNUMBER($D79),_xll.xlBondYield($F79&amp;T(TYPE($AV$1)),$H79,$G79,$J79,$K79,$L79,$M79,$D79,$W79,$AH79),"")</f>
        <v>3.1523849338020771E-2</v>
      </c>
      <c r="AE79" s="12"/>
      <c r="AF79" s="12"/>
      <c r="AG79" s="12"/>
      <c r="AH79" s="14" t="b">
        <f t="shared" si="14"/>
        <v>0</v>
      </c>
      <c r="AI79" s="14"/>
      <c r="AJ79" s="14"/>
      <c r="AK79" s="238">
        <f>IF(ISNUMBER($D79),_xll.xlBondAswSpread($F79&amp;T(TYPE($AV$1)),$H79,$G79,$J79,$K79,$L79,$M79,$D79,$W79,$AH79,curveName,curveName,,,2),"")</f>
        <v>1.4984595169159087</v>
      </c>
      <c r="AL79" s="205">
        <f>IF($W79&gt;0,_xll.xlBondZSpread(F79&amp;T(TYPE($AV$1)),H79,G79,J79,K79,L79,M79,D79,U79,"annual",5,$AH79,curveName)*100,"")</f>
        <v>171.60754914756538</v>
      </c>
      <c r="AM79" s="258">
        <f>(-IF($AL$9="",VLOOKUP(VLOOKUP(E79,'DB Basis'!$D$2:$H$65205,4,0),Bonds!$AR$1:$AS$6,2,0),$AL$9)*VLOOKUP(E79,'DB Basis'!$D$2:$E$65205,2,0))+IF(V79="",W79,V79)</f>
        <v>-61.593469999999996</v>
      </c>
      <c r="AN79" s="266" t="str">
        <f>IF($AN$9+(($AL$9-$AM$9))*('DB Basis'!F238/10-'DB Basis'!E238),," ")</f>
        <v xml:space="preserve"> </v>
      </c>
      <c r="AO79" s="615">
        <f>IF(U79&gt;0,_xll.xlShmImplSwap2(curveName&amp;T(TYPE($AV$1)),curveName,D79,G79,,1,8,2,4),"")</f>
        <v>1.4722992820532717E-2</v>
      </c>
      <c r="AP79" s="616">
        <f t="shared" si="15"/>
        <v>1.6800856517488055E-2</v>
      </c>
      <c r="AQ79" s="374">
        <f t="shared" si="16"/>
        <v>-3.6313425380419546</v>
      </c>
      <c r="AR79" s="374">
        <f t="shared" si="17"/>
        <v>-6.820208421031186</v>
      </c>
      <c r="AS79" s="376"/>
      <c r="AT79" s="234">
        <f t="shared" si="18"/>
        <v>3.1092015785445142</v>
      </c>
      <c r="AU79" s="676" t="str">
        <f t="shared" si="11"/>
        <v>BTP  01-Sep-36  2.25</v>
      </c>
      <c r="AV79" s="679">
        <f t="shared" si="19"/>
        <v>-1.2559495015436462E-3</v>
      </c>
      <c r="AW79" s="663"/>
      <c r="AX79" s="663"/>
      <c r="AY79" s="663"/>
      <c r="AZ79" s="663"/>
      <c r="BA79" s="663"/>
      <c r="BB79" s="665">
        <f>_xll.xlInterpKruger(_xll.ohFilter($G$11:$G$88,$BC$11:$BC$88),_xll.ohFilter($AD$11:$AD$88,$BC$11:$BC$88),$G79)</f>
        <v>3.2779798839564417E-2</v>
      </c>
      <c r="BC79" s="671" t="b">
        <v>0</v>
      </c>
      <c r="BE79" s="682">
        <f>_xll.xlDateShiftMonth(BE78,1)</f>
        <v>45383</v>
      </c>
      <c r="BF79" s="683">
        <v>2.291941665109553E-2</v>
      </c>
      <c r="BH79" s="915">
        <v>3.525605180873459E-2</v>
      </c>
      <c r="BI79" s="920">
        <v>1</v>
      </c>
      <c r="BU79" s="133" t="s">
        <v>413</v>
      </c>
      <c r="BV79" s="133" t="s">
        <v>413</v>
      </c>
      <c r="BW79" s="133" t="s">
        <v>413</v>
      </c>
      <c r="BX79" s="133" t="s">
        <v>413</v>
      </c>
      <c r="BY79" s="133" t="s">
        <v>413</v>
      </c>
      <c r="BZ79" s="133" t="s">
        <v>413</v>
      </c>
      <c r="CA79" s="133" t="s">
        <v>413</v>
      </c>
      <c r="CB79" s="133" t="s">
        <v>413</v>
      </c>
      <c r="CC79" s="133" t="s">
        <v>413</v>
      </c>
      <c r="CD79" s="133" t="s">
        <v>413</v>
      </c>
      <c r="CE79" s="133" t="s">
        <v>413</v>
      </c>
      <c r="CF79" s="133" t="s">
        <v>413</v>
      </c>
    </row>
    <row r="80" spans="1:84">
      <c r="A80" s="17"/>
      <c r="B80" s="16"/>
      <c r="C80" s="18"/>
      <c r="D80" s="696">
        <f>MAX(_xll.xlDateSettle("TARGET",$D$4,2),L80)</f>
        <v>43264</v>
      </c>
      <c r="E80" s="694" t="s">
        <v>536</v>
      </c>
      <c r="F80" s="13" t="s">
        <v>976</v>
      </c>
      <c r="G80" s="657">
        <v>50072</v>
      </c>
      <c r="H80" s="37">
        <v>4</v>
      </c>
      <c r="I80" s="11">
        <v>50072</v>
      </c>
      <c r="J80" s="11">
        <v>38565</v>
      </c>
      <c r="K80" s="11">
        <v>38749</v>
      </c>
      <c r="L80" s="11">
        <v>38644</v>
      </c>
      <c r="M80" s="12">
        <v>101.289</v>
      </c>
      <c r="N80" s="12" t="s">
        <v>1106</v>
      </c>
      <c r="O80" s="12" t="s">
        <v>977</v>
      </c>
      <c r="P80" s="12" t="s">
        <v>1107</v>
      </c>
      <c r="Q80" s="15">
        <v>27220798000</v>
      </c>
      <c r="R80" s="12"/>
      <c r="S80" s="43">
        <f>_xll.RtGet("IDN",$X80,$S$9)</f>
        <v>109.98</v>
      </c>
      <c r="T80" s="43">
        <f>_xll.RtGet("IDN",$X80,$T$9)</f>
        <v>110.59</v>
      </c>
      <c r="U80" s="25">
        <f t="shared" si="20"/>
        <v>110.285</v>
      </c>
      <c r="V80" s="12"/>
      <c r="W80" s="25">
        <f t="shared" si="12"/>
        <v>110.285</v>
      </c>
      <c r="X80" s="14" t="str">
        <f t="shared" si="13"/>
        <v>IT393465=TT</v>
      </c>
      <c r="Y80" s="14"/>
      <c r="Z80" s="14"/>
      <c r="AA80" s="14"/>
      <c r="AB80" s="14"/>
      <c r="AC80" s="14"/>
      <c r="AD80" s="34">
        <f>IF(ISNUMBER($D80),_xll.xlBondYield($F80&amp;T(TYPE($AV$1)),$H80,$G80,$J80,$K80,$L80,$M80,$D80,$W80,$AH80),"")</f>
        <v>3.2851185766616671E-2</v>
      </c>
      <c r="AE80" s="12"/>
      <c r="AF80" s="12"/>
      <c r="AG80" s="12"/>
      <c r="AH80" s="14" t="b">
        <f t="shared" si="14"/>
        <v>0</v>
      </c>
      <c r="AI80" s="14"/>
      <c r="AJ80" s="14"/>
      <c r="AK80" s="238">
        <f>IF(ISNUMBER($D80),_xll.xlBondAswSpread($F80&amp;T(TYPE($AV$1)),$H80,$G80,$J80,$K80,$L80,$M80,$D80,$W80,$AH80,curveName,curveName,,,2),"")</f>
        <v>1.8803307274261287</v>
      </c>
      <c r="AL80" s="205">
        <f>IF($W80&gt;0,_xll.xlBondZSpread(F80&amp;T(TYPE($AV$1)),H80,G80,J80,K80,L80,M80,D80,U80,"annual",5,$AH80,curveName)*100,"")</f>
        <v>188.82851972588125</v>
      </c>
      <c r="AM80" s="258">
        <f>(-IF($AL$9="",VLOOKUP(VLOOKUP(E80,'DB Basis'!$D$2:$H$65205,4,0),Bonds!$AR$1:$AS$6,2,0),$AL$9)*VLOOKUP(E80,'DB Basis'!$D$2:$E$65205,2,0))+IF(V80="",W80,V80)</f>
        <v>-65.009825000000006</v>
      </c>
      <c r="AN80" s="266" t="str">
        <f>IF($AN$9+(($AL$9-$AM$9))*('DB Basis'!F239/10-'DB Basis'!E239),," ")</f>
        <v xml:space="preserve"> </v>
      </c>
      <c r="AO80" s="615">
        <f>IF(U80&gt;0,_xll.xlShmImplSwap2(curveName&amp;T(TYPE($AV$1)),curveName,D80,G80,,1,8,2,4),"")</f>
        <v>1.4836285377404309E-2</v>
      </c>
      <c r="AP80" s="616">
        <f t="shared" si="15"/>
        <v>1.8014900389212364E-2</v>
      </c>
      <c r="AQ80" s="374">
        <f t="shared" si="16"/>
        <v>31.665215453431607</v>
      </c>
      <c r="AR80" s="374">
        <f t="shared" si="17"/>
        <v>28.962484521527628</v>
      </c>
      <c r="AS80" s="376"/>
      <c r="AT80" s="234">
        <f t="shared" si="18"/>
        <v>3.2401169523238362</v>
      </c>
      <c r="AU80" s="675" t="str">
        <f t="shared" si="11"/>
        <v>BTP  01-Feb-37  4</v>
      </c>
      <c r="AV80" s="679">
        <f t="shared" si="19"/>
        <v>0</v>
      </c>
      <c r="AW80" s="663"/>
      <c r="AX80" s="663"/>
      <c r="AY80" s="663"/>
      <c r="AZ80" s="663"/>
      <c r="BA80" s="663"/>
      <c r="BB80" s="665">
        <f>_xll.xlInterpKruger(_xll.ohFilter($G$11:$G$88,$BC$11:$BC$88),_xll.ohFilter($AD$11:$AD$88,$BC$11:$BC$88),$G80)</f>
        <v>3.2851185766616671E-2</v>
      </c>
      <c r="BC80" s="671" t="b">
        <v>1</v>
      </c>
      <c r="BE80" s="682">
        <f>_xll.xlDateShiftMonth(BE79,1)</f>
        <v>45413</v>
      </c>
      <c r="BF80" s="683">
        <v>2.3062697963137254E-2</v>
      </c>
      <c r="BH80" s="915">
        <v>3.5294534901652241E-2</v>
      </c>
      <c r="BI80" s="920">
        <v>10</v>
      </c>
      <c r="BU80" s="133" t="s">
        <v>413</v>
      </c>
      <c r="BV80" s="133" t="s">
        <v>413</v>
      </c>
      <c r="BW80" s="133" t="s">
        <v>413</v>
      </c>
      <c r="BX80" s="133" t="s">
        <v>413</v>
      </c>
      <c r="BY80" s="133" t="s">
        <v>413</v>
      </c>
      <c r="BZ80" s="133" t="s">
        <v>413</v>
      </c>
      <c r="CA80" s="133" t="s">
        <v>413</v>
      </c>
      <c r="CB80" s="133" t="s">
        <v>413</v>
      </c>
      <c r="CC80" s="133" t="s">
        <v>413</v>
      </c>
      <c r="CD80" s="133" t="s">
        <v>413</v>
      </c>
      <c r="CE80" s="133" t="s">
        <v>413</v>
      </c>
      <c r="CF80" s="133" t="s">
        <v>413</v>
      </c>
    </row>
    <row r="81" spans="1:84">
      <c r="A81" s="10"/>
      <c r="B81" s="11"/>
      <c r="C81" s="12"/>
      <c r="D81" s="696">
        <f>MAX(_xll.xlDateSettle("TARGET",$D$4,2),L81)</f>
        <v>43264</v>
      </c>
      <c r="E81" s="694" t="s">
        <v>1490</v>
      </c>
      <c r="F81" s="13" t="s">
        <v>976</v>
      </c>
      <c r="G81" s="657">
        <v>50649</v>
      </c>
      <c r="H81" s="37">
        <v>2.95</v>
      </c>
      <c r="I81" s="11">
        <v>50649</v>
      </c>
      <c r="J81" s="11">
        <v>42979</v>
      </c>
      <c r="K81" s="11">
        <v>43160</v>
      </c>
      <c r="L81" s="11">
        <v>43117</v>
      </c>
      <c r="M81" s="12">
        <v>99.766000000000005</v>
      </c>
      <c r="N81" s="12" t="s">
        <v>1491</v>
      </c>
      <c r="O81" s="12" t="s">
        <v>990</v>
      </c>
      <c r="P81" s="12" t="s">
        <v>1492</v>
      </c>
      <c r="Q81" s="15">
        <v>10464000000</v>
      </c>
      <c r="R81" s="12"/>
      <c r="S81" s="43">
        <f>_xll.RtGet("IDN",$X81,$S$9)</f>
        <v>94.100000000000009</v>
      </c>
      <c r="T81" s="43">
        <f>_xll.RtGet("IDN",$X81,$T$9)</f>
        <v>95.51</v>
      </c>
      <c r="U81" s="25">
        <f t="shared" si="20"/>
        <v>94.805000000000007</v>
      </c>
      <c r="V81" s="12"/>
      <c r="W81" s="25">
        <f t="shared" si="12"/>
        <v>94.805000000000007</v>
      </c>
      <c r="X81" s="14" t="str">
        <f t="shared" si="13"/>
        <v>IT532132=TT</v>
      </c>
      <c r="Y81" s="14"/>
      <c r="Z81" s="14"/>
      <c r="AA81" s="14"/>
      <c r="AB81" s="14"/>
      <c r="AC81" s="14"/>
      <c r="AD81" s="34">
        <f>IF(ISNUMBER($D81),_xll.xlBondYield($F81&amp;T(TYPE($AV$1)),$H81,$G81,$J81,$K81,$L81,$M81,$D81,$W81,$AH81),"")</f>
        <v>3.3312703680500724E-2</v>
      </c>
      <c r="AE81" s="12"/>
      <c r="AF81" s="12"/>
      <c r="AG81" s="12"/>
      <c r="AH81" s="14" t="b">
        <f t="shared" si="14"/>
        <v>0</v>
      </c>
      <c r="AI81" s="14"/>
      <c r="AJ81" s="14"/>
      <c r="AK81" s="238">
        <f>IF(ISNUMBER($D81),_xll.xlBondAswSpread($F81&amp;T(TYPE($AV$1)),$H81,$G81,$J81,$K81,$L81,$M81,$D81,$W81,$AH81,curveName,curveName,,,2),"")</f>
        <v>1.7064015775647154</v>
      </c>
      <c r="AL81" s="205">
        <f>IF($W81&gt;0,_xll.xlBondZSpread(F81&amp;T(TYPE($AV$1)),H81,G81,J81,K81,L81,M81,D81,U81,"annual",5,$AH81,curveName)*100,"")</f>
        <v>187.68808568474981</v>
      </c>
      <c r="AM81" s="258">
        <f>(-IF($AL$9="",VLOOKUP(VLOOKUP(E81,'DB Basis'!$D$2:$H$65205,4,0),Bonds!$AR$1:$AS$6,2,0),$AL$9)*VLOOKUP(E81,'DB Basis'!$D$2:$E$65205,2,0))+IF(V81="",W81,V81)</f>
        <v>-71.756274999999988</v>
      </c>
      <c r="AN81" s="266" t="str">
        <f>IF($AN$9+(($AL$9-$AM$9))*('DB Basis'!F240/10-'DB Basis'!E240),," ")</f>
        <v xml:space="preserve"> </v>
      </c>
      <c r="AO81" s="615">
        <f>IF(U81&gt;0,_xll.xlShmImplSwap2(curveName&amp;T(TYPE($AV$1)),curveName,D81,G81,,1,8,2,4),"")</f>
        <v>1.5143044630876668E-2</v>
      </c>
      <c r="AP81" s="616">
        <f t="shared" si="15"/>
        <v>1.8169659049624056E-2</v>
      </c>
      <c r="AQ81" s="374">
        <f t="shared" si="16"/>
        <v>2.919480737741412</v>
      </c>
      <c r="AR81" s="374">
        <f t="shared" si="17"/>
        <v>0.97897592808089373</v>
      </c>
      <c r="AS81" s="376"/>
      <c r="AT81" s="234">
        <f t="shared" si="18"/>
        <v>3.2856365273918526</v>
      </c>
      <c r="AU81" s="675" t="str">
        <f t="shared" si="11"/>
        <v>BTP  01-Sep-38  2.95</v>
      </c>
      <c r="AV81" s="679">
        <f t="shared" si="19"/>
        <v>-1.8450483049180233E-5</v>
      </c>
      <c r="AW81" s="663"/>
      <c r="AX81" s="663"/>
      <c r="AY81" s="663"/>
      <c r="AZ81" s="663"/>
      <c r="BA81" s="663"/>
      <c r="BB81" s="665">
        <f>_xll.xlInterpKruger(_xll.ohFilter($G$11:$G$88,$BC$11:$BC$88),_xll.ohFilter($AD$11:$AD$88,$BC$11:$BC$88),$G81)</f>
        <v>3.3331154163549905E-2</v>
      </c>
      <c r="BC81" s="671" t="b">
        <v>0</v>
      </c>
      <c r="BE81" s="682">
        <f>_xll.xlDateShiftMonth(BE80,1)</f>
        <v>45444</v>
      </c>
      <c r="BF81" s="683">
        <v>2.3196235790395238E-2</v>
      </c>
      <c r="BH81" s="915">
        <v>3.5275991360707692E-2</v>
      </c>
      <c r="BI81" s="920">
        <v>10</v>
      </c>
      <c r="BU81" s="133" t="s">
        <v>413</v>
      </c>
      <c r="BV81" s="133" t="s">
        <v>413</v>
      </c>
      <c r="BW81" s="133" t="s">
        <v>413</v>
      </c>
      <c r="BX81" s="133" t="s">
        <v>413</v>
      </c>
      <c r="BY81" s="133" t="s">
        <v>413</v>
      </c>
      <c r="BZ81" s="133" t="s">
        <v>413</v>
      </c>
      <c r="CA81" s="133" t="s">
        <v>413</v>
      </c>
      <c r="CB81" s="133" t="s">
        <v>413</v>
      </c>
      <c r="CC81" s="133" t="s">
        <v>413</v>
      </c>
      <c r="CD81" s="133" t="s">
        <v>413</v>
      </c>
      <c r="CE81" s="133" t="s">
        <v>413</v>
      </c>
      <c r="CF81" s="133" t="s">
        <v>413</v>
      </c>
    </row>
    <row r="82" spans="1:84">
      <c r="A82" s="17"/>
      <c r="B82" s="16"/>
      <c r="C82" s="18"/>
      <c r="D82" s="696">
        <f>MAX(_xll.xlDateSettle("TARGET",$D$4,2),L82)</f>
        <v>43264</v>
      </c>
      <c r="E82" s="694" t="s">
        <v>537</v>
      </c>
      <c r="F82" s="13" t="s">
        <v>976</v>
      </c>
      <c r="G82" s="657">
        <v>50983</v>
      </c>
      <c r="H82" s="37">
        <v>5</v>
      </c>
      <c r="I82" s="11">
        <v>50983</v>
      </c>
      <c r="J82" s="11">
        <v>39295</v>
      </c>
      <c r="K82" s="11">
        <v>39479</v>
      </c>
      <c r="L82" s="11">
        <v>39378</v>
      </c>
      <c r="M82" s="12">
        <v>99.98</v>
      </c>
      <c r="N82" s="12" t="s">
        <v>1108</v>
      </c>
      <c r="O82" s="12" t="s">
        <v>977</v>
      </c>
      <c r="P82" s="12" t="s">
        <v>1109</v>
      </c>
      <c r="Q82" s="15">
        <v>22520265000</v>
      </c>
      <c r="R82" s="12"/>
      <c r="S82" s="43">
        <f>_xll.RtGet("IDN",$X82,$S$9)</f>
        <v>122.21000000000001</v>
      </c>
      <c r="T82" s="43">
        <f>_xll.RtGet("IDN",$X82,$T$9)</f>
        <v>123.66</v>
      </c>
      <c r="U82" s="25">
        <f t="shared" si="20"/>
        <v>122.935</v>
      </c>
      <c r="V82" s="12"/>
      <c r="W82" s="25">
        <f t="shared" si="12"/>
        <v>122.935</v>
      </c>
      <c r="X82" s="14" t="str">
        <f t="shared" si="13"/>
        <v>IT428696=TT</v>
      </c>
      <c r="Y82" s="14"/>
      <c r="Z82" s="14"/>
      <c r="AA82" s="14"/>
      <c r="AB82" s="14"/>
      <c r="AC82" s="14"/>
      <c r="AD82" s="34">
        <f>IF(ISNUMBER($D82),_xll.xlBondYield($F82&amp;T(TYPE($AV$1)),$H82,$G82,$J82,$K82,$L82,$M82,$D82,$W82,$AH82),"")</f>
        <v>3.4905363241938339E-2</v>
      </c>
      <c r="AE82" s="12"/>
      <c r="AF82" s="12"/>
      <c r="AG82" s="12"/>
      <c r="AH82" s="14" t="b">
        <f t="shared" si="14"/>
        <v>0</v>
      </c>
      <c r="AI82" s="14"/>
      <c r="AJ82" s="14"/>
      <c r="AK82" s="238">
        <f>IF(ISNUMBER($D82),_xll.xlBondAswSpread($F82&amp;T(TYPE($AV$1)),$H82,$G82,$J82,$K82,$L82,$M82,$D82,$W82,$AH82,curveName,curveName,,,2),"")</f>
        <v>2.2126338063367115</v>
      </c>
      <c r="AL82" s="205">
        <f>IF($W82&gt;0,_xll.xlBondZSpread(F82&amp;T(TYPE($AV$1)),H82,G82,J82,K82,L82,M82,D82,U82,"annual",5,$AH82,curveName)*100,"")</f>
        <v>207.45569217009532</v>
      </c>
      <c r="AM82" s="258">
        <f>(-IF($AL$9="",VLOOKUP(VLOOKUP(E82,'DB Basis'!$D$2:$H$65205,4,0),Bonds!$AR$1:$AS$6,2,0),$AL$9)*VLOOKUP(E82,'DB Basis'!$D$2:$E$65205,2,0))+IF(V82="",W82,V82)</f>
        <v>-81.679599999999994</v>
      </c>
      <c r="AN82" s="266" t="str">
        <f>IF($AN$9+(($AL$9-$AM$9))*('DB Basis'!F241/10-'DB Basis'!E241),," ")</f>
        <v xml:space="preserve"> </v>
      </c>
      <c r="AO82" s="615">
        <f>IF(U82&gt;0,_xll.xlShmImplSwap2(curveName&amp;T(TYPE($AV$1)),curveName,D82,G82,,1,8,2,4),"")</f>
        <v>1.5273731330802419E-2</v>
      </c>
      <c r="AP82" s="616">
        <f t="shared" si="15"/>
        <v>1.963163191113592E-2</v>
      </c>
      <c r="AQ82" s="374">
        <f t="shared" si="16"/>
        <v>17.40481257259669</v>
      </c>
      <c r="AR82" s="374">
        <f t="shared" si="17"/>
        <v>15.976649534485938</v>
      </c>
      <c r="AS82" s="376"/>
      <c r="AT82" s="234">
        <f t="shared" si="18"/>
        <v>3.4427207581089867</v>
      </c>
      <c r="AU82" s="675" t="str">
        <f t="shared" si="11"/>
        <v>BTP  01-Aug-39  5</v>
      </c>
      <c r="AV82" s="679">
        <f t="shared" si="19"/>
        <v>1.1759193353084174E-3</v>
      </c>
      <c r="AW82" s="663"/>
      <c r="AX82" s="663"/>
      <c r="AY82" s="663"/>
      <c r="AZ82" s="663"/>
      <c r="BA82" s="663"/>
      <c r="BB82" s="665">
        <f>_xll.xlInterpKruger(_xll.ohFilter($G$11:$G$88,$BC$11:$BC$88),_xll.ohFilter($AD$11:$AD$88,$BC$11:$BC$88),$G82)</f>
        <v>3.3729443906629922E-2</v>
      </c>
      <c r="BC82" s="671" t="b">
        <v>0</v>
      </c>
      <c r="BE82" s="682">
        <f>_xll.xlDateShiftMonth(BE81,1)</f>
        <v>45474</v>
      </c>
      <c r="BF82" s="683">
        <v>2.330708047042044E-2</v>
      </c>
      <c r="BH82" s="915">
        <v>3.5158304663357676E-2</v>
      </c>
      <c r="BI82" s="920">
        <v>10</v>
      </c>
      <c r="BU82" s="133" t="s">
        <v>413</v>
      </c>
      <c r="BV82" s="133" t="s">
        <v>413</v>
      </c>
      <c r="BW82" s="133" t="s">
        <v>413</v>
      </c>
      <c r="BX82" s="133" t="s">
        <v>413</v>
      </c>
      <c r="BY82" s="133" t="s">
        <v>413</v>
      </c>
      <c r="BZ82" s="133" t="s">
        <v>413</v>
      </c>
      <c r="CA82" s="133" t="s">
        <v>413</v>
      </c>
      <c r="CB82" s="133" t="s">
        <v>413</v>
      </c>
      <c r="CC82" s="133" t="s">
        <v>413</v>
      </c>
      <c r="CD82" s="133" t="s">
        <v>413</v>
      </c>
      <c r="CE82" s="133" t="s">
        <v>413</v>
      </c>
      <c r="CF82" s="133" t="s">
        <v>413</v>
      </c>
    </row>
    <row r="83" spans="1:84">
      <c r="A83" s="10"/>
      <c r="B83" s="11"/>
      <c r="C83" s="12"/>
      <c r="D83" s="696">
        <f>MAX(_xll.xlDateSettle("TARGET",$D$4,2),L83)</f>
        <v>43264</v>
      </c>
      <c r="E83" s="694" t="s">
        <v>538</v>
      </c>
      <c r="F83" s="13" t="s">
        <v>976</v>
      </c>
      <c r="G83" s="657">
        <v>51380</v>
      </c>
      <c r="H83" s="37">
        <v>5</v>
      </c>
      <c r="I83" s="11">
        <v>51380</v>
      </c>
      <c r="J83" s="11">
        <v>40057</v>
      </c>
      <c r="K83" s="11">
        <v>40238</v>
      </c>
      <c r="L83" s="11">
        <v>40072</v>
      </c>
      <c r="M83" s="12">
        <v>98.186000000000007</v>
      </c>
      <c r="N83" s="12" t="s">
        <v>1110</v>
      </c>
      <c r="O83" s="12" t="s">
        <v>977</v>
      </c>
      <c r="P83" s="12" t="s">
        <v>1111</v>
      </c>
      <c r="Q83" s="15">
        <v>22152355000</v>
      </c>
      <c r="R83" s="12"/>
      <c r="S83" s="43">
        <f>_xll.RtGet("IDN",$X83,$S$9)</f>
        <v>122.64</v>
      </c>
      <c r="T83" s="43">
        <f>_xll.RtGet("IDN",$X83,$T$9)</f>
        <v>123.34</v>
      </c>
      <c r="U83" s="25">
        <f t="shared" si="20"/>
        <v>122.99000000000001</v>
      </c>
      <c r="V83" s="12"/>
      <c r="W83" s="25">
        <f t="shared" si="12"/>
        <v>122.99000000000001</v>
      </c>
      <c r="X83" s="14" t="str">
        <f t="shared" si="13"/>
        <v>IT453255=TT</v>
      </c>
      <c r="Y83" s="14"/>
      <c r="Z83" s="14"/>
      <c r="AA83" s="14"/>
      <c r="AB83" s="14"/>
      <c r="AC83" s="14"/>
      <c r="AD83" s="34">
        <f>IF(ISNUMBER($D83),_xll.xlBondYield($F83&amp;T(TYPE($AV$1)),$H83,$G83,$J83,$K83,$L83,$M83,$D83,$W83,$AH83),"")</f>
        <v>3.5319961210849647E-2</v>
      </c>
      <c r="AE83" s="12"/>
      <c r="AF83" s="12"/>
      <c r="AG83" s="12"/>
      <c r="AH83" s="14" t="b">
        <f t="shared" si="14"/>
        <v>0</v>
      </c>
      <c r="AI83" s="14"/>
      <c r="AJ83" s="14"/>
      <c r="AK83" s="238">
        <f>IF(ISNUMBER($D83),_xll.xlBondAswSpread($F83&amp;T(TYPE($AV$1)),$H83,$G83,$J83,$K83,$L83,$M83,$D83,$W83,$AH83,curveName,curveName,,,2),"")</f>
        <v>2.2450855811072503</v>
      </c>
      <c r="AL83" s="205">
        <f>IF($W83&gt;0,_xll.xlBondZSpread(F83&amp;T(TYPE($AV$1)),H83,G83,J83,K83,L83,M83,D83,U83,"annual",5,$AH83,curveName)*100,"")</f>
        <v>210.3226359078389</v>
      </c>
      <c r="AM83" s="258">
        <f>(-IF($AL$9="",VLOOKUP(VLOOKUP(E83,'DB Basis'!$D$2:$H$65205,4,0),Bonds!$AR$1:$AS$6,2,0),$AL$9)*VLOOKUP(E83,'DB Basis'!$D$2:$E$65205,2,0))+IF(V83="",W83,V83)</f>
        <v>-87.488554999999991</v>
      </c>
      <c r="AN83" s="266" t="str">
        <f>IF($AN$9+(($AL$9-$AM$9))*('DB Basis'!F242/10-'DB Basis'!E242),," ")</f>
        <v xml:space="preserve"> </v>
      </c>
      <c r="AO83" s="615">
        <f>IF(U83&gt;0,_xll.xlShmImplSwap2(curveName&amp;T(TYPE($AV$1)),curveName,D83,G83,,1,8,2,4),"")</f>
        <v>1.5392919817072056E-2</v>
      </c>
      <c r="AP83" s="616">
        <f t="shared" si="15"/>
        <v>1.9927041393777593E-2</v>
      </c>
      <c r="AQ83" s="374">
        <f t="shared" si="16"/>
        <v>3.8117949282777683</v>
      </c>
      <c r="AR83" s="374">
        <f t="shared" si="17"/>
        <v>2.7159813895267177</v>
      </c>
      <c r="AS83" s="376"/>
      <c r="AT83" s="234">
        <f t="shared" si="18"/>
        <v>3.4836126125769513</v>
      </c>
      <c r="AU83" s="675" t="str">
        <f t="shared" si="11"/>
        <v>BTP  01-Sep-40  5</v>
      </c>
      <c r="AV83" s="679">
        <f t="shared" si="19"/>
        <v>1.0716347111389829E-3</v>
      </c>
      <c r="AW83" s="663"/>
      <c r="AX83" s="663"/>
      <c r="AY83" s="663"/>
      <c r="AZ83" s="663"/>
      <c r="BA83" s="663"/>
      <c r="BB83" s="665">
        <f>_xll.xlInterpKruger(_xll.ohFilter($G$11:$G$88,$BC$11:$BC$88),_xll.ohFilter($AD$11:$AD$88,$BC$11:$BC$88),$G83)</f>
        <v>3.4248326499710664E-2</v>
      </c>
      <c r="BC83" s="671" t="b">
        <v>0</v>
      </c>
      <c r="BE83" s="682">
        <f>_xll.xlDateShiftMonth(BE82,1)</f>
        <v>45505</v>
      </c>
      <c r="BF83" s="683">
        <v>2.3409049811698439E-2</v>
      </c>
      <c r="BH83" s="915">
        <v>3.4929638672237751E-2</v>
      </c>
      <c r="BI83" s="920">
        <v>1</v>
      </c>
      <c r="BU83" s="133" t="s">
        <v>413</v>
      </c>
      <c r="BV83" s="133" t="s">
        <v>413</v>
      </c>
      <c r="BW83" s="133" t="s">
        <v>413</v>
      </c>
      <c r="BX83" s="133" t="s">
        <v>413</v>
      </c>
      <c r="BY83" s="133" t="s">
        <v>413</v>
      </c>
      <c r="BZ83" s="133" t="s">
        <v>413</v>
      </c>
      <c r="CA83" s="133" t="s">
        <v>413</v>
      </c>
      <c r="CB83" s="133" t="s">
        <v>413</v>
      </c>
      <c r="CC83" s="133" t="s">
        <v>413</v>
      </c>
      <c r="CD83" s="133" t="s">
        <v>413</v>
      </c>
      <c r="CE83" s="133" t="s">
        <v>413</v>
      </c>
      <c r="CF83" s="133" t="s">
        <v>413</v>
      </c>
    </row>
    <row r="84" spans="1:84">
      <c r="A84" s="17"/>
      <c r="B84" s="16"/>
      <c r="C84" s="18"/>
      <c r="D84" s="696">
        <f>MAX(_xll.xlDateSettle("TARGET",$D$4,2),L84)</f>
        <v>43264</v>
      </c>
      <c r="E84" s="694" t="s">
        <v>539</v>
      </c>
      <c r="F84" s="13" t="s">
        <v>976</v>
      </c>
      <c r="G84" s="657">
        <v>52841</v>
      </c>
      <c r="H84" s="37">
        <v>4.75</v>
      </c>
      <c r="I84" s="11">
        <v>52841</v>
      </c>
      <c r="J84" s="11">
        <v>41334</v>
      </c>
      <c r="K84" s="11">
        <v>41518</v>
      </c>
      <c r="L84" s="11">
        <v>41416</v>
      </c>
      <c r="M84" s="12">
        <v>97.221000000000004</v>
      </c>
      <c r="N84" s="12" t="s">
        <v>1112</v>
      </c>
      <c r="O84" s="12" t="s">
        <v>990</v>
      </c>
      <c r="P84" s="12" t="s">
        <v>1113</v>
      </c>
      <c r="Q84" s="15">
        <v>17119363000</v>
      </c>
      <c r="R84" s="12"/>
      <c r="S84" s="43">
        <f>_xll.RtGet("IDN",$X84,$S$9)</f>
        <v>120.07000000000001</v>
      </c>
      <c r="T84" s="43">
        <f>_xll.RtGet("IDN",$X84,$T$9)</f>
        <v>121.86</v>
      </c>
      <c r="U84" s="25">
        <f t="shared" si="20"/>
        <v>120.965</v>
      </c>
      <c r="V84" s="12"/>
      <c r="W84" s="25">
        <f t="shared" si="12"/>
        <v>120.965</v>
      </c>
      <c r="X84" s="14" t="str">
        <f t="shared" si="13"/>
        <v>IT492399=TT</v>
      </c>
      <c r="Y84" s="14"/>
      <c r="Z84" s="14"/>
      <c r="AA84" s="14"/>
      <c r="AB84" s="14"/>
      <c r="AC84" s="14"/>
      <c r="AD84" s="34">
        <f>IF(ISNUMBER($D84),_xll.xlBondYield($F84&amp;T(TYPE($AV$1)),$H84,$G84,$J84,$K84,$L84,$M84,$D84,$W84,$AH84),"")</f>
        <v>3.5494928971298252E-2</v>
      </c>
      <c r="AE84" s="12"/>
      <c r="AF84" s="12"/>
      <c r="AG84" s="12"/>
      <c r="AH84" s="14" t="b">
        <f t="shared" si="14"/>
        <v>0</v>
      </c>
      <c r="AI84" s="14"/>
      <c r="AJ84" s="14"/>
      <c r="AK84" s="238">
        <f>IF(ISNUMBER($D84),_xll.xlBondAswSpread($F84&amp;T(TYPE($AV$1)),$H84,$G84,$J84,$K84,$L84,$M84,$D84,$W84,$AH84,curveName,curveName,,,2),"")</f>
        <v>2.217518129402257</v>
      </c>
      <c r="AL84" s="205">
        <f>IF($W84&gt;0,_xll.xlBondZSpread(F84&amp;T(TYPE($AV$1)),H84,G84,J84,K84,L84,M84,D84,U84,"annual",5,$AH84,curveName)*100,"")</f>
        <v>209.10180036477851</v>
      </c>
      <c r="AM84" s="258">
        <f>(-IF($AL$9="",VLOOKUP(VLOOKUP(E84,'DB Basis'!$D$2:$H$65205,4,0),Bonds!$AR$1:$AS$6,2,0),$AL$9)*VLOOKUP(E84,'DB Basis'!$D$2:$E$65205,2,0))+IF(V84="",W84,V84)</f>
        <v>-108.6026</v>
      </c>
      <c r="AN84" s="266" t="str">
        <f>IF($AN$9+(($AL$9-$AM$9))*('DB Basis'!F243/10-'DB Basis'!E243),," ")</f>
        <v xml:space="preserve"> </v>
      </c>
      <c r="AO84" s="615">
        <f>IF(U84&gt;0,_xll.xlShmImplSwap2(curveName&amp;T(TYPE($AV$1)),curveName,D84,G84,,1,8,2,4),"")</f>
        <v>1.5560041819085688E-2</v>
      </c>
      <c r="AP84" s="616">
        <f t="shared" si="15"/>
        <v>1.9934887152212564E-2</v>
      </c>
      <c r="AQ84" s="374">
        <f t="shared" si="16"/>
        <v>0.43712000385859551</v>
      </c>
      <c r="AR84" s="374">
        <f t="shared" si="17"/>
        <v>1.9600970764984373E-2</v>
      </c>
      <c r="AS84" s="376"/>
      <c r="AT84" s="234">
        <f t="shared" si="18"/>
        <v>3.5008697067581833</v>
      </c>
      <c r="AU84" s="675" t="str">
        <f t="shared" si="11"/>
        <v>BTP  01-Sep-44  4.75</v>
      </c>
      <c r="AV84" s="679">
        <f t="shared" si="19"/>
        <v>0</v>
      </c>
      <c r="AW84" s="663"/>
      <c r="AX84" s="663"/>
      <c r="AY84" s="663"/>
      <c r="AZ84" s="663"/>
      <c r="BA84" s="663"/>
      <c r="BB84" s="665">
        <f>_xll.xlInterpKruger(_xll.ohFilter($G$11:$G$88,$BC$11:$BC$88),_xll.ohFilter($AD$11:$AD$88,$BC$11:$BC$88),$G84)</f>
        <v>3.5494928971298252E-2</v>
      </c>
      <c r="BC84" s="671" t="b">
        <v>1</v>
      </c>
      <c r="BE84" s="682">
        <f>_xll.xlDateShiftMonth(BE83,1)</f>
        <v>45536</v>
      </c>
      <c r="BF84" s="683">
        <v>2.3506101997693027E-2</v>
      </c>
      <c r="BH84" s="915">
        <v>3.3465028480449632E-2</v>
      </c>
      <c r="BI84" s="920">
        <v>1</v>
      </c>
      <c r="BU84" s="133" t="s">
        <v>413</v>
      </c>
      <c r="BV84" s="133" t="s">
        <v>413</v>
      </c>
      <c r="BW84" s="133" t="s">
        <v>413</v>
      </c>
      <c r="BX84" s="133" t="s">
        <v>413</v>
      </c>
      <c r="BY84" s="133" t="s">
        <v>413</v>
      </c>
      <c r="BZ84" s="133" t="s">
        <v>413</v>
      </c>
      <c r="CA84" s="133" t="s">
        <v>413</v>
      </c>
      <c r="CB84" s="133" t="s">
        <v>413</v>
      </c>
      <c r="CC84" s="133" t="s">
        <v>413</v>
      </c>
      <c r="CD84" s="133" t="s">
        <v>413</v>
      </c>
      <c r="CE84" s="133" t="s">
        <v>413</v>
      </c>
      <c r="CF84" s="133" t="s">
        <v>413</v>
      </c>
    </row>
    <row r="85" spans="1:84">
      <c r="A85" s="10"/>
      <c r="B85" s="11"/>
      <c r="C85" s="12"/>
      <c r="D85" s="696">
        <f>MAX(_xll.xlDateSettle("TARGET",$D$4,2),L85)</f>
        <v>43264</v>
      </c>
      <c r="E85" s="694" t="s">
        <v>410</v>
      </c>
      <c r="F85" s="13" t="s">
        <v>976</v>
      </c>
      <c r="G85" s="657">
        <v>53571</v>
      </c>
      <c r="H85" s="37">
        <v>3.25</v>
      </c>
      <c r="I85" s="11">
        <v>53571</v>
      </c>
      <c r="J85" s="11">
        <v>41883</v>
      </c>
      <c r="K85" s="11">
        <v>42064</v>
      </c>
      <c r="L85" s="11">
        <v>42026</v>
      </c>
      <c r="M85" s="12">
        <v>99.706999999999994</v>
      </c>
      <c r="N85" s="12" t="s">
        <v>1114</v>
      </c>
      <c r="O85" s="12" t="s">
        <v>977</v>
      </c>
      <c r="P85" s="12" t="s">
        <v>1115</v>
      </c>
      <c r="Q85" s="15">
        <v>15552825000</v>
      </c>
      <c r="R85" s="12"/>
      <c r="S85" s="43">
        <f>_xll.RtGet("IDN",$X85,$S$9)</f>
        <v>96.990000000000009</v>
      </c>
      <c r="T85" s="43">
        <f>_xll.RtGet("IDN",$X85,$T$9)</f>
        <v>97.600000000000009</v>
      </c>
      <c r="U85" s="25">
        <f t="shared" si="20"/>
        <v>97.295000000000016</v>
      </c>
      <c r="V85" s="12"/>
      <c r="W85" s="25">
        <f t="shared" si="12"/>
        <v>97.295000000000016</v>
      </c>
      <c r="X85" s="14" t="str">
        <f t="shared" si="13"/>
        <v>IT508305=TT</v>
      </c>
      <c r="Y85" s="14"/>
      <c r="Z85" s="14"/>
      <c r="AA85" s="14"/>
      <c r="AB85" s="14"/>
      <c r="AC85" s="14"/>
      <c r="AD85" s="34">
        <f>IF(ISNUMBER($D85),_xll.xlBondYield($F85&amp;T(TYPE($AV$1)),$H85,$G85,$J85,$K85,$L85,$M85,$D85,$W85,$AH85),"")</f>
        <v>3.4279891362933079E-2</v>
      </c>
      <c r="AE85" s="12"/>
      <c r="AF85" s="12"/>
      <c r="AG85" s="12"/>
      <c r="AH85" s="14" t="b">
        <f t="shared" si="14"/>
        <v>0</v>
      </c>
      <c r="AI85" s="14"/>
      <c r="AJ85" s="14"/>
      <c r="AK85" s="238">
        <f>IF(ISNUMBER($D85),_xll.xlBondAswSpread($F85&amp;T(TYPE($AV$1)),$H85,$G85,$J85,$K85,$L85,$M85,$D85,$W85,$AH85,curveName,curveName,,,2),"")</f>
        <v>1.7845132935612973</v>
      </c>
      <c r="AL85" s="205">
        <f>IF($W85&gt;0,_xll.xlBondZSpread(F85&amp;T(TYPE($AV$1)),H85,G85,J85,K85,L85,M85,D85,U85,"annual",5,$AH85,curveName)*100,"")</f>
        <v>193.0532133252774</v>
      </c>
      <c r="AM85" s="258">
        <f>(-IF($AL$9="",VLOOKUP(VLOOKUP(E85,'DB Basis'!$D$2:$H$65205,4,0),Bonds!$AR$1:$AS$6,2,0),$AL$9)*VLOOKUP(E85,'DB Basis'!$D$2:$E$65205,2,0))+IF(V85="",W85,V85)</f>
        <v>-110.18919499999998</v>
      </c>
      <c r="AN85" s="266" t="str">
        <f>IF($AN$9+(($AL$9-$AM$9))*('DB Basis'!F244/10-'DB Basis'!E244),," ")</f>
        <v xml:space="preserve"> </v>
      </c>
      <c r="AO85" s="615">
        <f>IF(U85&gt;0,_xll.xlShmImplSwap2(curveName&amp;T(TYPE($AV$1)),curveName,D85,G85,,1,8,2,4),"")</f>
        <v>1.5609302401069463E-2</v>
      </c>
      <c r="AP85" s="616">
        <f t="shared" si="15"/>
        <v>1.8670588961863618E-2</v>
      </c>
      <c r="AQ85" s="374">
        <f t="shared" si="16"/>
        <v>-6.0751880418258644</v>
      </c>
      <c r="AR85" s="374">
        <f t="shared" si="17"/>
        <v>-6.3214909517447273</v>
      </c>
      <c r="AS85" s="376"/>
      <c r="AT85" s="234">
        <f t="shared" si="18"/>
        <v>3.3810303810016187</v>
      </c>
      <c r="AU85" s="675" t="str">
        <f t="shared" si="11"/>
        <v>BTP  01-Sep-46  3.25</v>
      </c>
      <c r="AV85" s="679">
        <f t="shared" si="19"/>
        <v>-1.1558738863323703E-3</v>
      </c>
      <c r="AW85" s="663"/>
      <c r="AX85" s="663"/>
      <c r="AY85" s="663"/>
      <c r="AZ85" s="663"/>
      <c r="BA85" s="663"/>
      <c r="BB85" s="665">
        <f>_xll.xlInterpKruger(_xll.ohFilter($G$11:$G$88,$BC$11:$BC$88),_xll.ohFilter($AD$11:$AD$88,$BC$11:$BC$88),$G85)</f>
        <v>3.543576524926545E-2</v>
      </c>
      <c r="BC85" s="671" t="b">
        <v>0</v>
      </c>
      <c r="BE85" s="682">
        <f>_xll.xlDateShiftMonth(BE84,1)</f>
        <v>45566</v>
      </c>
      <c r="BF85" s="683">
        <v>2.3602824566810631E-2</v>
      </c>
      <c r="BH85" s="915">
        <v>3.2510329240317049E-2</v>
      </c>
      <c r="BI85" s="920">
        <v>1</v>
      </c>
      <c r="BU85" s="133" t="s">
        <v>413</v>
      </c>
      <c r="BV85" s="133" t="s">
        <v>413</v>
      </c>
      <c r="BW85" s="133" t="s">
        <v>413</v>
      </c>
      <c r="BX85" s="133" t="s">
        <v>413</v>
      </c>
      <c r="BY85" s="133" t="s">
        <v>413</v>
      </c>
      <c r="BZ85" s="133" t="s">
        <v>413</v>
      </c>
      <c r="CA85" s="133" t="s">
        <v>413</v>
      </c>
      <c r="CB85" s="133" t="s">
        <v>413</v>
      </c>
      <c r="CC85" s="133" t="s">
        <v>413</v>
      </c>
      <c r="CD85" s="133" t="s">
        <v>413</v>
      </c>
      <c r="CE85" s="133" t="s">
        <v>413</v>
      </c>
      <c r="CF85" s="133" t="s">
        <v>413</v>
      </c>
    </row>
    <row r="86" spans="1:84">
      <c r="A86" s="17"/>
      <c r="B86" s="16"/>
      <c r="C86" s="18"/>
      <c r="D86" s="696">
        <f>MAX(_xll.xlDateSettle("TARGET",$D$4,2),L86)</f>
        <v>43264</v>
      </c>
      <c r="E86" s="694" t="s">
        <v>609</v>
      </c>
      <c r="F86" s="13" t="s">
        <v>976</v>
      </c>
      <c r="G86" s="657">
        <v>53752</v>
      </c>
      <c r="H86" s="37">
        <v>2.7</v>
      </c>
      <c r="I86" s="11">
        <v>53752</v>
      </c>
      <c r="J86" s="11">
        <v>42409</v>
      </c>
      <c r="K86" s="11">
        <v>42430</v>
      </c>
      <c r="L86" s="11">
        <v>42409</v>
      </c>
      <c r="M86" s="12">
        <v>99.182000000000002</v>
      </c>
      <c r="N86" s="12" t="s">
        <v>1116</v>
      </c>
      <c r="O86" s="12" t="s">
        <v>977</v>
      </c>
      <c r="P86" s="12" t="s">
        <v>1117</v>
      </c>
      <c r="Q86" s="15">
        <v>16671894000</v>
      </c>
      <c r="R86" s="12"/>
      <c r="S86" s="43">
        <f>_xll.RtGet("IDN",$X86,$S$9)</f>
        <v>87.65</v>
      </c>
      <c r="T86" s="43">
        <f>_xll.RtGet("IDN",$X86,$T$9)</f>
        <v>89.06</v>
      </c>
      <c r="U86" s="25">
        <f t="shared" si="20"/>
        <v>88.355000000000004</v>
      </c>
      <c r="V86" s="12"/>
      <c r="W86" s="25">
        <f t="shared" si="12"/>
        <v>88.355000000000004</v>
      </c>
      <c r="X86" s="14" t="str">
        <f t="shared" si="13"/>
        <v>IT516282=TT</v>
      </c>
      <c r="Y86" s="14"/>
      <c r="Z86" s="14"/>
      <c r="AA86" s="14"/>
      <c r="AB86" s="14"/>
      <c r="AC86" s="14"/>
      <c r="AD86" s="34">
        <f>IF(ISNUMBER($D86),_xll.xlBondYield($F86&amp;T(TYPE($AV$1)),$H86,$G86,$J86,$K86,$L86,$M86,$D86,$W86,$AH86),"")</f>
        <v>3.3606927130627948E-2</v>
      </c>
      <c r="AE86" s="12"/>
      <c r="AF86" s="12"/>
      <c r="AG86" s="12"/>
      <c r="AH86" s="14" t="b">
        <f t="shared" si="14"/>
        <v>0</v>
      </c>
      <c r="AI86" s="14"/>
      <c r="AJ86" s="14"/>
      <c r="AK86" s="238">
        <f>IF(ISNUMBER($D86),_xll.xlBondAswSpread($F86&amp;T(TYPE($AV$1)),$H86,$G86,$J86,$K86,$L86,$M86,$D86,$W86,$AH86,curveName,curveName,,,2),"")</f>
        <v>1.6136944672569384</v>
      </c>
      <c r="AL86" s="205">
        <f>IF($W86&gt;0,_xll.xlBondZSpread(F86&amp;T(TYPE($AV$1)),H86,G86,J86,K86,L86,M86,D86,U86,"annual",5,$AH86,curveName)*100,"")</f>
        <v>184.91841194399652</v>
      </c>
      <c r="AM86" s="258">
        <f>(-IF($AL$9="",VLOOKUP(VLOOKUP(E86,'DB Basis'!$D$2:$H$65205,4,0),Bonds!$AR$1:$AS$6,2,0),$AL$9)*VLOOKUP(E86,'DB Basis'!$D$2:$E$65205,2,0))+IF(V86="",W86,V86)</f>
        <v>-107.40128499999999</v>
      </c>
      <c r="AN86" s="266" t="str">
        <f>IF($AN$9+(($AL$9-$AM$9))*('DB Basis'!F245/10-'DB Basis'!E245),," ")</f>
        <v xml:space="preserve"> </v>
      </c>
      <c r="AO86" s="615">
        <f>IF(U86&gt;0,_xll.xlShmImplSwap2(curveName&amp;T(TYPE($AV$1)),curveName,D86,G86,,1,8,2,4),"")</f>
        <v>1.5610546157943272E-2</v>
      </c>
      <c r="AP86" s="616">
        <f t="shared" si="15"/>
        <v>1.7996380972684675E-2</v>
      </c>
      <c r="AQ86" s="374">
        <f t="shared" si="16"/>
        <v>-13.570825679081384</v>
      </c>
      <c r="AR86" s="374">
        <f t="shared" si="17"/>
        <v>-13.59590696410576</v>
      </c>
      <c r="AS86" s="376"/>
      <c r="AT86" s="234">
        <f t="shared" si="18"/>
        <v>3.3146558265824826</v>
      </c>
      <c r="AU86" s="675" t="str">
        <f t="shared" si="11"/>
        <v>BTP  01-Mar-47  2.7</v>
      </c>
      <c r="AV86" s="679">
        <f t="shared" si="19"/>
        <v>-1.8012402297835142E-3</v>
      </c>
      <c r="AW86" s="663"/>
      <c r="AX86" s="663"/>
      <c r="AY86" s="663"/>
      <c r="AZ86" s="663"/>
      <c r="BA86" s="663"/>
      <c r="BB86" s="665">
        <f>_xll.xlInterpKruger(_xll.ohFilter($G$11:$G$88,$BC$11:$BC$88),_xll.ohFilter($AD$11:$AD$88,$BC$11:$BC$88),$G86)</f>
        <v>3.5408167360411462E-2</v>
      </c>
      <c r="BC86" s="671" t="b">
        <v>0</v>
      </c>
      <c r="BE86" s="682">
        <f>_xll.xlDateShiftMonth(BE85,1)</f>
        <v>45597</v>
      </c>
      <c r="BF86" s="683">
        <v>2.3713398005413243E-2</v>
      </c>
      <c r="BH86" s="915">
        <v>3.2264266034451872E-2</v>
      </c>
      <c r="BI86" s="920">
        <v>10</v>
      </c>
      <c r="BU86" s="133" t="s">
        <v>413</v>
      </c>
      <c r="BV86" s="133" t="s">
        <v>413</v>
      </c>
      <c r="BW86" s="133" t="s">
        <v>413</v>
      </c>
      <c r="BX86" s="133" t="s">
        <v>413</v>
      </c>
      <c r="BY86" s="133" t="s">
        <v>413</v>
      </c>
      <c r="BZ86" s="133" t="s">
        <v>413</v>
      </c>
      <c r="CA86" s="133" t="s">
        <v>413</v>
      </c>
      <c r="CB86" s="133" t="s">
        <v>413</v>
      </c>
      <c r="CC86" s="133" t="s">
        <v>413</v>
      </c>
      <c r="CD86" s="133" t="s">
        <v>413</v>
      </c>
      <c r="CE86" s="133" t="s">
        <v>413</v>
      </c>
      <c r="CF86" s="133" t="s">
        <v>413</v>
      </c>
    </row>
    <row r="87" spans="1:84">
      <c r="A87" s="10"/>
      <c r="B87" s="11"/>
      <c r="C87" s="12"/>
      <c r="D87" s="696">
        <f>MAX(_xll.xlDateSettle("TARGET",$D$4,2),L87)</f>
        <v>43264</v>
      </c>
      <c r="E87" s="694" t="s">
        <v>1418</v>
      </c>
      <c r="F87" s="13" t="s">
        <v>976</v>
      </c>
      <c r="G87" s="657">
        <v>54118</v>
      </c>
      <c r="H87" s="37">
        <v>3.45</v>
      </c>
      <c r="I87" s="11">
        <v>54118</v>
      </c>
      <c r="J87" s="11">
        <v>42795</v>
      </c>
      <c r="K87" s="11">
        <v>42979</v>
      </c>
      <c r="L87" s="11">
        <v>42900</v>
      </c>
      <c r="M87" s="12">
        <v>98.956000000000003</v>
      </c>
      <c r="N87" s="12" t="s">
        <v>1118</v>
      </c>
      <c r="O87" s="12" t="s">
        <v>990</v>
      </c>
      <c r="P87" s="12" t="s">
        <v>1119</v>
      </c>
      <c r="Q87" s="15">
        <v>12039000000</v>
      </c>
      <c r="R87" s="12"/>
      <c r="S87" s="43">
        <f>_xll.RtGet("IDN",$X87,$S$9)</f>
        <v>98.67</v>
      </c>
      <c r="T87" s="43">
        <f>_xll.RtGet("IDN",$X87,$T$9)</f>
        <v>99.33</v>
      </c>
      <c r="U87" s="25">
        <f t="shared" si="20"/>
        <v>99</v>
      </c>
      <c r="V87" s="12"/>
      <c r="W87" s="25">
        <f t="shared" si="12"/>
        <v>99</v>
      </c>
      <c r="X87" s="14" t="str">
        <f t="shared" si="13"/>
        <v>IT527301=TT</v>
      </c>
      <c r="Y87" s="14"/>
      <c r="Z87" s="14"/>
      <c r="AA87" s="14"/>
      <c r="AB87" s="14"/>
      <c r="AC87" s="14"/>
      <c r="AD87" s="34">
        <f>IF(ISNUMBER($D87),_xll.xlBondYield($F87&amp;T(TYPE($AV$1)),$H87,$G87,$J87,$K87,$L87,$M87,$D87,$W87,$AH87),"")</f>
        <v>3.5345817625840048E-2</v>
      </c>
      <c r="AE87" s="12"/>
      <c r="AF87" s="12"/>
      <c r="AG87" s="12"/>
      <c r="AH87" s="14" t="b">
        <f t="shared" si="14"/>
        <v>0</v>
      </c>
      <c r="AI87" s="14"/>
      <c r="AJ87" s="14"/>
      <c r="AK87" s="238">
        <f>IF(ISNUMBER($D87),_xll.xlBondAswSpread($F87&amp;T(TYPE($AV$1)),$H87,$G87,$J87,$K87,$L87,$M87,$D87,$W87,$AH87,curveName,curveName,,,2),"")</f>
        <v>1.9075701396401339</v>
      </c>
      <c r="AL87" s="205">
        <f>IF($W87&gt;0,_xll.xlBondZSpread(F87&amp;T(TYPE($AV$1)),H87,G87,J87,K87,L87,M87,D87,U87,"annual",5,$AH87,curveName)*100,"")</f>
        <v>204.05733664579859</v>
      </c>
      <c r="AM87" s="258">
        <f>(-IF($AL$9="",VLOOKUP(VLOOKUP(E87,'DB Basis'!$D$2:$H$65205,4,0),Bonds!$AR$1:$AS$6,2,0),$AL$9)*VLOOKUP(E87,'DB Basis'!$D$2:$E$65205,2,0))+IF(V87="",W87,V87)</f>
        <v>-115.09674000000001</v>
      </c>
      <c r="AN87" s="266" t="str">
        <f>IF($AN$9+(($AL$9-$AM$9))*('DB Basis'!F246/10-'DB Basis'!E246),," ")</f>
        <v xml:space="preserve"> </v>
      </c>
      <c r="AO87" s="615">
        <f>IF(U87&gt;0,_xll.xlShmImplSwap2(curveName&amp;T(TYPE($AV$1)),curveName,D87,G87,,1,8,2,4),"")</f>
        <v>1.5616668931566637E-2</v>
      </c>
      <c r="AP87" s="616">
        <f t="shared" si="15"/>
        <v>1.9729148694273412E-2</v>
      </c>
      <c r="AQ87" s="374">
        <f t="shared" si="16"/>
        <v>17.34139428285291</v>
      </c>
      <c r="AR87" s="374">
        <f t="shared" si="17"/>
        <v>17.280333835516085</v>
      </c>
      <c r="AS87" s="376"/>
      <c r="AT87" s="234">
        <f t="shared" si="18"/>
        <v>3.4861628343294293</v>
      </c>
      <c r="AU87" s="675" t="str">
        <f t="shared" si="11"/>
        <v>BTP  01-Mar-48  3.45</v>
      </c>
      <c r="AV87" s="679">
        <f t="shared" si="19"/>
        <v>0</v>
      </c>
      <c r="AW87" s="663"/>
      <c r="AX87" s="663"/>
      <c r="AY87" s="663"/>
      <c r="AZ87" s="663"/>
      <c r="BA87" s="663"/>
      <c r="BB87" s="665">
        <f>_xll.xlInterpKruger(_xll.ohFilter($G$11:$G$88,$BC$11:$BC$88),_xll.ohFilter($AD$11:$AD$88,$BC$11:$BC$88),$G87)</f>
        <v>3.5345817625840048E-2</v>
      </c>
      <c r="BC87" s="671" t="b">
        <v>1</v>
      </c>
      <c r="BE87" s="682">
        <f>_xll.xlDateShiftMonth(BE86,1)</f>
        <v>45627</v>
      </c>
      <c r="BF87" s="683">
        <v>2.3838090093124275E-2</v>
      </c>
      <c r="BH87" s="915">
        <v>3.1764257985805067E-2</v>
      </c>
      <c r="BI87" s="920">
        <v>10</v>
      </c>
      <c r="BU87" s="133" t="s">
        <v>413</v>
      </c>
      <c r="BV87" s="133" t="s">
        <v>413</v>
      </c>
      <c r="BW87" s="133" t="s">
        <v>413</v>
      </c>
      <c r="BX87" s="133" t="s">
        <v>413</v>
      </c>
      <c r="BY87" s="133" t="s">
        <v>413</v>
      </c>
      <c r="BZ87" s="133" t="s">
        <v>413</v>
      </c>
      <c r="CA87" s="133" t="s">
        <v>413</v>
      </c>
      <c r="CB87" s="133" t="s">
        <v>413</v>
      </c>
      <c r="CC87" s="133" t="s">
        <v>413</v>
      </c>
      <c r="CD87" s="133" t="s">
        <v>413</v>
      </c>
      <c r="CE87" s="133" t="s">
        <v>413</v>
      </c>
      <c r="CF87" s="133" t="s">
        <v>413</v>
      </c>
    </row>
    <row r="88" spans="1:84">
      <c r="A88" s="17"/>
      <c r="B88" s="16"/>
      <c r="C88" s="18"/>
      <c r="D88" s="696">
        <f>MAX(_xll.xlDateSettle("TARGET",$D$4,2),L88)</f>
        <v>43264</v>
      </c>
      <c r="E88" s="694" t="s">
        <v>781</v>
      </c>
      <c r="F88" s="13" t="s">
        <v>976</v>
      </c>
      <c r="G88" s="657">
        <v>61057</v>
      </c>
      <c r="H88" s="37">
        <v>2.8</v>
      </c>
      <c r="I88" s="11">
        <v>61057</v>
      </c>
      <c r="J88" s="11">
        <v>42614</v>
      </c>
      <c r="K88" s="11">
        <v>42795</v>
      </c>
      <c r="L88" s="11">
        <v>42654</v>
      </c>
      <c r="M88" s="12">
        <v>99.194000000000003</v>
      </c>
      <c r="N88" s="12" t="s">
        <v>1120</v>
      </c>
      <c r="O88" s="12" t="s">
        <v>990</v>
      </c>
      <c r="P88" s="12" t="s">
        <v>1121</v>
      </c>
      <c r="Q88" s="15">
        <v>6633214000</v>
      </c>
      <c r="R88" s="12"/>
      <c r="S88" s="43">
        <f>_xll.RtGet("IDN",$X88,$S$9)</f>
        <v>85.42</v>
      </c>
      <c r="T88" s="43">
        <f>_xll.RtGet("IDN",$X88,$T$9)</f>
        <v>86.38</v>
      </c>
      <c r="U88" s="25">
        <f t="shared" si="20"/>
        <v>85.9</v>
      </c>
      <c r="V88" s="12"/>
      <c r="W88" s="25">
        <f t="shared" si="12"/>
        <v>85.9</v>
      </c>
      <c r="X88" s="14" t="str">
        <f t="shared" si="13"/>
        <v>IT521739=TT</v>
      </c>
      <c r="Y88" s="14"/>
      <c r="Z88" s="14"/>
      <c r="AA88" s="14"/>
      <c r="AB88" s="14"/>
      <c r="AC88" s="14"/>
      <c r="AD88" s="34">
        <f>IF(ISNUMBER($D88),_xll.xlBondYield($F88&amp;T(TYPE($AV$1)),$H88,$G88,$J88,$K88,$L88,$M88,$D88,$W88,$AH88),"")</f>
        <v>3.4222820727411007E-2</v>
      </c>
      <c r="AE88" s="12"/>
      <c r="AF88" s="12"/>
      <c r="AG88" s="12"/>
      <c r="AH88" s="14" t="b">
        <f t="shared" si="14"/>
        <v>0</v>
      </c>
      <c r="AI88" s="14"/>
      <c r="AJ88" s="14"/>
      <c r="AK88" s="238">
        <f>IF(ISNUMBER($D88),_xll.xlBondAswSpread($F88&amp;T(TYPE($AV$1)),$H88,$G88,$J88,$K88,$L88,$M88,$D88,$W88,$AH88,curveName,curveName,,,2),"")</f>
        <v>1.6715537278912749</v>
      </c>
      <c r="AL88" s="205">
        <f>IF($W88&gt;0,_xll.xlBondZSpread(F88&amp;T(TYPE($AV$1)),H88,G88,J88,K88,L88,M88,D88,U88,"annual",5,$AH88,curveName)*100,"")</f>
        <v>193.6408110765415</v>
      </c>
      <c r="AM88" s="258">
        <f>(-IF($AL$9="",VLOOKUP(VLOOKUP(E88,'DB Basis'!$D$2:$H$65205,4,0),Bonds!$AR$1:$AS$6,2,0),$AL$9)*VLOOKUP(E88,'DB Basis'!$D$2:$E$65205,2,0))+IF(V88="",W88,V88)</f>
        <v>-150.77920499999999</v>
      </c>
      <c r="AN88" s="266" t="str">
        <f>IF($AN$9+(($AL$9-$AM$9))*('DB Basis'!F247/10-'DB Basis'!E247),," ")</f>
        <v xml:space="preserve"> </v>
      </c>
      <c r="AO88" s="615">
        <f>IF(U88&gt;0,_xll.xlShmImplSwap2(curveName&amp;T(TYPE($AV$1)),curveName,D88,G88,,1,8,2,4),"")</f>
        <v>1.5176482031482062E-2</v>
      </c>
      <c r="AP88" s="616">
        <f t="shared" si="15"/>
        <v>1.9046338695928946E-2</v>
      </c>
      <c r="AQ88" s="374">
        <f t="shared" si="16"/>
        <v>-0.59071028667906023</v>
      </c>
      <c r="AR88" s="374">
        <f t="shared" si="17"/>
        <v>-0.35916652168285046</v>
      </c>
      <c r="AS88" s="376"/>
      <c r="AT88" s="234">
        <f t="shared" si="18"/>
        <v>3.3754014964021821</v>
      </c>
      <c r="AU88" s="676" t="str">
        <f t="shared" si="11"/>
        <v>BTP  01-Mar-67  2.8</v>
      </c>
      <c r="AV88" s="679">
        <f t="shared" si="19"/>
        <v>-1.1869487093537856E-2</v>
      </c>
      <c r="AW88" s="660"/>
      <c r="AX88" s="660"/>
      <c r="AY88" s="660"/>
      <c r="AZ88" s="660"/>
      <c r="BA88" s="660"/>
      <c r="BB88" s="665">
        <f>_xll.xlInterpKruger(_xll.ohFilter($G$11:$G$88,$BC$11:$BC$88),_xll.ohFilter($AD$11:$AD$88,$BC$11:$BC$88),$G88)</f>
        <v>4.6092307820948863E-2</v>
      </c>
      <c r="BC88" s="671" t="b">
        <v>0</v>
      </c>
      <c r="BE88" s="682">
        <f>_xll.xlDateShiftMonth(BE87,1)</f>
        <v>45658</v>
      </c>
      <c r="BF88" s="683">
        <v>2.4001842673916675E-2</v>
      </c>
      <c r="BH88" s="915">
        <v>3.4888509886039643E-2</v>
      </c>
      <c r="BI88" s="920">
        <v>10</v>
      </c>
      <c r="BU88" s="133" t="s">
        <v>413</v>
      </c>
      <c r="BV88" s="133" t="s">
        <v>413</v>
      </c>
      <c r="BW88" s="133" t="s">
        <v>413</v>
      </c>
      <c r="BX88" s="133" t="s">
        <v>413</v>
      </c>
      <c r="BY88" s="133" t="s">
        <v>413</v>
      </c>
      <c r="BZ88" s="133" t="s">
        <v>413</v>
      </c>
      <c r="CA88" s="133" t="s">
        <v>413</v>
      </c>
      <c r="CB88" s="133" t="s">
        <v>413</v>
      </c>
      <c r="CC88" s="133" t="s">
        <v>413</v>
      </c>
      <c r="CD88" s="133" t="s">
        <v>413</v>
      </c>
      <c r="CE88" s="133" t="s">
        <v>413</v>
      </c>
      <c r="CF88" s="133" t="s">
        <v>413</v>
      </c>
    </row>
    <row r="89" spans="1:84">
      <c r="A89" s="10"/>
      <c r="B89" s="11"/>
      <c r="C89" s="12"/>
      <c r="D89" s="696">
        <f>MAX(_xll.xlDateSettle("TARGET",$D$4,2),L89)</f>
        <v>43264</v>
      </c>
      <c r="E89" s="694" t="s">
        <v>614</v>
      </c>
      <c r="F89" s="13" t="s">
        <v>1122</v>
      </c>
      <c r="G89" s="657">
        <v>43311</v>
      </c>
      <c r="H89" s="37">
        <v>4.0999999999999996</v>
      </c>
      <c r="I89" s="11">
        <v>43311</v>
      </c>
      <c r="J89" s="11">
        <v>39497</v>
      </c>
      <c r="K89" s="11">
        <v>39659</v>
      </c>
      <c r="L89" s="11">
        <v>39497</v>
      </c>
      <c r="M89" s="12">
        <v>99.213999999999999</v>
      </c>
      <c r="N89" s="12" t="s">
        <v>1123</v>
      </c>
      <c r="O89" s="12" t="s">
        <v>977</v>
      </c>
      <c r="P89" s="12" t="s">
        <v>1124</v>
      </c>
      <c r="Q89" s="15">
        <v>20813437000</v>
      </c>
      <c r="R89" s="12"/>
      <c r="S89" s="43">
        <f>_xll.RtGet("IDN",$X89,$S$9)</f>
        <v>100.55200000000001</v>
      </c>
      <c r="T89" s="43">
        <f>_xll.RtGet("IDN",$X89,$T$9)</f>
        <v>100.60600000000001</v>
      </c>
      <c r="U89" s="25">
        <f t="shared" si="20"/>
        <v>100.57900000000001</v>
      </c>
      <c r="V89" s="12"/>
      <c r="W89" s="25">
        <f t="shared" si="12"/>
        <v>100.57900000000001</v>
      </c>
      <c r="X89" s="14" t="str">
        <f t="shared" si="13"/>
        <v>ES0000121A=</v>
      </c>
      <c r="Y89" s="14"/>
      <c r="Z89" s="14"/>
      <c r="AA89" s="14"/>
      <c r="AB89" s="14"/>
      <c r="AC89" s="14"/>
      <c r="AD89" s="34">
        <f>IF(ISNUMBER($D89),_xll.xlBondYield($F89&amp;T(TYPE($AV$1)),$H89,$G89,$J89,$K89,$L89,$M89,$D89,$W89,$AH89),"")</f>
        <v>-3.8005613061984633E-3</v>
      </c>
      <c r="AE89" s="12"/>
      <c r="AF89" s="12"/>
      <c r="AG89" s="12"/>
      <c r="AH89" s="14" t="b">
        <f t="shared" si="14"/>
        <v>0</v>
      </c>
      <c r="AI89" s="14"/>
      <c r="AJ89" s="14"/>
      <c r="AK89" s="238">
        <f>IF(ISNUMBER($D89),_xll.xlBondAswSpread($F89&amp;T(TYPE($AV$1)),$H89,$G89,$J89,$K89,$L89,$M89,$D89,$W89,$AH89,curveName,curveName,,,2),"")</f>
        <v>-2.2451043751490304E-2</v>
      </c>
      <c r="AL89" s="205">
        <f>IF($W89&gt;0,_xll.xlBondZSpread(F89&amp;T(TYPE($AV$1)),H89,G89,J89,K89,L89,M89,D89,U89,"annual",5,$AH89,curveName)*100,"")</f>
        <v>-2.2265215479274048</v>
      </c>
      <c r="AM89" s="258" t="e">
        <f>(-IF($AL$9="",VLOOKUP(VLOOKUP(E89,'DB Basis'!$D$2:$H$65205,4,0),Bonds!$AR$1:$AS$6,2,0),$AL$9)*VLOOKUP(E89,'DB Basis'!$D$2:$E$65205,2,0))+IF(V89="",W89,V89)</f>
        <v>#N/A</v>
      </c>
      <c r="AN89" s="266" t="str">
        <f>IF($AN$9+(($AL$9-$AM$9))*('DB Basis'!F248/10-'DB Basis'!E248),," ")</f>
        <v xml:space="preserve"> </v>
      </c>
      <c r="AO89" s="615">
        <f>IF(U89&gt;0,_xll.xlShmImplSwap2(curveName&amp;T(TYPE($AV$1)),curveName,D89,G89,,1,8,2,4),"")</f>
        <v>-3.5344091282130835E-3</v>
      </c>
      <c r="AP89" s="616">
        <f t="shared" si="15"/>
        <v>-2.6615217798537988E-4</v>
      </c>
      <c r="AQ89" s="374">
        <f t="shared" si="16"/>
        <v>7.8206550446677889</v>
      </c>
      <c r="AR89" s="374">
        <f t="shared" si="17"/>
        <v>3.9721960830489853</v>
      </c>
      <c r="AS89" s="376"/>
      <c r="AT89" s="234">
        <f t="shared" si="18"/>
        <v>-0.37484988225519095</v>
      </c>
      <c r="AU89" s="662" t="str">
        <f t="shared" si="11"/>
        <v>SPGB  30-Jul-18  4.1</v>
      </c>
      <c r="AV89" s="678"/>
      <c r="AW89" s="660"/>
      <c r="AX89" s="660"/>
      <c r="AY89" s="660"/>
      <c r="AZ89" s="660"/>
      <c r="BA89" s="660"/>
      <c r="BB89" s="658"/>
      <c r="BC89" s="672"/>
      <c r="BE89" s="682">
        <f>_xll.xlDateShiftMonth(BE88,1)</f>
        <v>45689</v>
      </c>
      <c r="BF89" s="683">
        <v>2.4200452451866229E-2</v>
      </c>
      <c r="BH89" s="915"/>
      <c r="BI89" s="921"/>
      <c r="BU89" s="133" t="s">
        <v>413</v>
      </c>
      <c r="BV89" s="133" t="s">
        <v>413</v>
      </c>
      <c r="BW89" s="133" t="s">
        <v>413</v>
      </c>
      <c r="BX89" s="133" t="s">
        <v>413</v>
      </c>
      <c r="BY89" s="133" t="s">
        <v>413</v>
      </c>
      <c r="BZ89" s="133" t="s">
        <v>413</v>
      </c>
      <c r="CA89" s="133" t="s">
        <v>413</v>
      </c>
      <c r="CB89" s="133" t="s">
        <v>413</v>
      </c>
      <c r="CC89" s="133" t="s">
        <v>413</v>
      </c>
      <c r="CD89" s="133" t="s">
        <v>413</v>
      </c>
      <c r="CE89" s="133" t="s">
        <v>413</v>
      </c>
      <c r="CF89" s="133" t="s">
        <v>413</v>
      </c>
    </row>
    <row r="90" spans="1:84">
      <c r="A90" s="17"/>
      <c r="B90" s="16"/>
      <c r="C90" s="18"/>
      <c r="D90" s="696">
        <f>MAX(_xll.xlDateSettle("TARGET",$D$4,2),L90)</f>
        <v>43264</v>
      </c>
      <c r="E90" s="694" t="s">
        <v>621</v>
      </c>
      <c r="F90" s="13" t="s">
        <v>1122</v>
      </c>
      <c r="G90" s="657">
        <v>43404</v>
      </c>
      <c r="H90" s="37">
        <v>3.75</v>
      </c>
      <c r="I90" s="11">
        <v>43404</v>
      </c>
      <c r="J90" s="11">
        <v>41464</v>
      </c>
      <c r="K90" s="11">
        <v>41578</v>
      </c>
      <c r="L90" s="11">
        <v>41464</v>
      </c>
      <c r="M90" s="12">
        <v>99.816000000000003</v>
      </c>
      <c r="N90" s="12" t="s">
        <v>1126</v>
      </c>
      <c r="O90" s="12" t="s">
        <v>977</v>
      </c>
      <c r="P90" s="12" t="s">
        <v>1127</v>
      </c>
      <c r="Q90" s="15">
        <v>20417528000</v>
      </c>
      <c r="R90" s="12"/>
      <c r="S90" s="43">
        <f>_xll.RtGet("IDN",$X90,$S$9)</f>
        <v>101.574</v>
      </c>
      <c r="T90" s="43">
        <f>_xll.RtGet("IDN",$X90,$T$9)</f>
        <v>101.652</v>
      </c>
      <c r="U90" s="25">
        <f t="shared" si="20"/>
        <v>101.613</v>
      </c>
      <c r="V90" s="12"/>
      <c r="W90" s="25">
        <f t="shared" si="12"/>
        <v>101.613</v>
      </c>
      <c r="X90" s="14" t="str">
        <f t="shared" si="13"/>
        <v>ES0000124B=</v>
      </c>
      <c r="Y90" s="14"/>
      <c r="Z90" s="14"/>
      <c r="AA90" s="14"/>
      <c r="AB90" s="14"/>
      <c r="AC90" s="14"/>
      <c r="AD90" s="34">
        <f>IF(ISNUMBER($D90),_xll.xlBondYield($F90&amp;T(TYPE($AV$1)),$H90,$G90,$J90,$K90,$L90,$M90,$D90,$W90,$AH90),"")</f>
        <v>-4.3753508258349491E-3</v>
      </c>
      <c r="AE90" s="12"/>
      <c r="AF90" s="12"/>
      <c r="AG90" s="12"/>
      <c r="AH90" s="14" t="b">
        <f t="shared" si="14"/>
        <v>0</v>
      </c>
      <c r="AI90" s="14"/>
      <c r="AJ90" s="14"/>
      <c r="AK90" s="238">
        <f>IF(ISNUMBER($D90),_xll.xlBondAswSpread($F90&amp;T(TYPE($AV$1)),$H90,$G90,$J90,$K90,$L90,$M90,$D90,$W90,$AH90,curveName,curveName,,,2),"")</f>
        <v>-0.13822927840201626</v>
      </c>
      <c r="AL90" s="205">
        <f>IF($W90&gt;0,_xll.xlBondZSpread(F90&amp;T(TYPE($AV$1)),H90,G90,J90,K90,L90,M90,D90,U90,"annual",5,$AH90,curveName)*100,"")</f>
        <v>-13.470402320606809</v>
      </c>
      <c r="AM90" s="258" t="e">
        <f>(-IF($AL$9="",VLOOKUP(VLOOKUP(E90,'DB Basis'!$D$2:$H$65205,4,0),Bonds!$AR$1:$AS$6,2,0),$AL$9)*VLOOKUP(E90,'DB Basis'!$D$2:$E$65205,2,0))+IF(V90="",W90,V90)</f>
        <v>#N/A</v>
      </c>
      <c r="AN90" s="266" t="str">
        <f>IF($AN$9+(($AL$9-$AM$9))*('DB Basis'!F249/10-'DB Basis'!E249),," ")</f>
        <v xml:space="preserve"> </v>
      </c>
      <c r="AO90" s="615">
        <f>IF(U90&gt;0,_xll.xlShmImplSwap2(curveName&amp;T(TYPE($AV$1)),curveName,D90,G90,,1,8,2,4),"")</f>
        <v>-3.0329471219268872E-3</v>
      </c>
      <c r="AP90" s="616">
        <f t="shared" si="15"/>
        <v>-1.3424037039080619E-3</v>
      </c>
      <c r="AQ90" s="374">
        <f t="shared" si="16"/>
        <v>-22.558943512614764</v>
      </c>
      <c r="AR90" s="374">
        <f t="shared" si="17"/>
        <v>-42.239979243202036</v>
      </c>
      <c r="AS90" s="376"/>
      <c r="AT90" s="234">
        <f t="shared" si="18"/>
        <v>-0.43154145131522786</v>
      </c>
      <c r="AU90" s="662" t="str">
        <f t="shared" si="11"/>
        <v>SPGB  31-Oct-18  3.75</v>
      </c>
      <c r="AV90" s="678"/>
      <c r="AW90" s="660"/>
      <c r="AX90" s="660"/>
      <c r="AY90" s="660"/>
      <c r="AZ90" s="660"/>
      <c r="BA90" s="660"/>
      <c r="BB90" s="658"/>
      <c r="BC90" s="672"/>
      <c r="BE90" s="682">
        <f>_xll.xlDateShiftMonth(BE89,1)</f>
        <v>45717</v>
      </c>
      <c r="BF90" s="683">
        <v>2.4394914085942541E-2</v>
      </c>
      <c r="BH90" s="915"/>
      <c r="BI90" s="921"/>
      <c r="BU90" s="133" t="s">
        <v>413</v>
      </c>
      <c r="BV90" s="133" t="s">
        <v>413</v>
      </c>
      <c r="BW90" s="133" t="s">
        <v>413</v>
      </c>
      <c r="BX90" s="133" t="s">
        <v>413</v>
      </c>
      <c r="BY90" s="133" t="s">
        <v>413</v>
      </c>
      <c r="BZ90" s="133" t="s">
        <v>413</v>
      </c>
      <c r="CA90" s="133" t="s">
        <v>413</v>
      </c>
      <c r="CB90" s="133" t="s">
        <v>413</v>
      </c>
      <c r="CC90" s="133" t="s">
        <v>413</v>
      </c>
      <c r="CD90" s="133" t="s">
        <v>413</v>
      </c>
      <c r="CE90" s="133" t="s">
        <v>413</v>
      </c>
      <c r="CF90" s="133" t="s">
        <v>413</v>
      </c>
    </row>
    <row r="91" spans="1:84">
      <c r="A91" s="10"/>
      <c r="B91" s="11"/>
      <c r="C91" s="12"/>
      <c r="D91" s="696">
        <f>MAX(_xll.xlDateSettle("TARGET",$D$4,2),L91)</f>
        <v>43264</v>
      </c>
      <c r="E91" s="694" t="s">
        <v>639</v>
      </c>
      <c r="F91" s="13" t="s">
        <v>1122</v>
      </c>
      <c r="G91" s="657">
        <v>43496</v>
      </c>
      <c r="H91" s="37">
        <v>0.25</v>
      </c>
      <c r="I91" s="11">
        <v>43496</v>
      </c>
      <c r="J91" s="11">
        <v>42395</v>
      </c>
      <c r="K91" s="11">
        <v>42766</v>
      </c>
      <c r="L91" s="11">
        <v>42395</v>
      </c>
      <c r="M91" s="12">
        <v>99.875</v>
      </c>
      <c r="N91" s="12" t="s">
        <v>1128</v>
      </c>
      <c r="O91" s="12" t="s">
        <v>977</v>
      </c>
      <c r="P91" s="12" t="s">
        <v>1129</v>
      </c>
      <c r="Q91" s="15">
        <v>18138900000</v>
      </c>
      <c r="R91" s="12"/>
      <c r="S91" s="43">
        <f>_xll.RtGet("IDN",$X91,$S$9)</f>
        <v>100.384</v>
      </c>
      <c r="T91" s="43">
        <f>_xll.RtGet("IDN",$X91,$T$9)</f>
        <v>100.465</v>
      </c>
      <c r="U91" s="25">
        <f t="shared" si="20"/>
        <v>100.42449999999999</v>
      </c>
      <c r="V91" s="12"/>
      <c r="W91" s="25">
        <f t="shared" si="12"/>
        <v>100.42449999999999</v>
      </c>
      <c r="X91" s="14" t="str">
        <f t="shared" si="13"/>
        <v>ES0000128A=</v>
      </c>
      <c r="Y91" s="14"/>
      <c r="Z91" s="14"/>
      <c r="AA91" s="14"/>
      <c r="AB91" s="14"/>
      <c r="AC91" s="14"/>
      <c r="AD91" s="34">
        <f>IF(ISNUMBER($D91),_xll.xlBondYield($F91&amp;T(TYPE($AV$1)),$H91,$G91,$J91,$K91,$L91,$M91,$D91,$W91,$AH91),"")</f>
        <v>-4.1539723222053038E-3</v>
      </c>
      <c r="AE91" s="12"/>
      <c r="AF91" s="12"/>
      <c r="AG91" s="12"/>
      <c r="AH91" s="14" t="b">
        <f t="shared" si="14"/>
        <v>0</v>
      </c>
      <c r="AI91" s="14"/>
      <c r="AJ91" s="14"/>
      <c r="AK91" s="238">
        <f>IF(ISNUMBER($D91),_xll.xlBondAswSpread($F91&amp;T(TYPE($AV$1)),$H91,$G91,$J91,$K91,$L91,$M91,$D91,$W91,$AH91,curveName,curveName,,,2),"")</f>
        <v>-0.14420058851763801</v>
      </c>
      <c r="AL91" s="205">
        <f>IF($W91&gt;0,_xll.xlBondZSpread(F91&amp;T(TYPE($AV$1)),H91,G91,J91,K91,L91,M91,D91,U91,"annual",5,$AH91,curveName)*100,"")</f>
        <v>-14.536871540971335</v>
      </c>
      <c r="AM91" s="258" t="e">
        <f>(-IF($AL$9="",VLOOKUP(VLOOKUP(E91,'DB Basis'!$D$2:$H$65205,4,0),Bonds!$AR$1:$AS$6,2,0),$AL$9)*VLOOKUP(E91,'DB Basis'!$D$2:$E$65205,2,0))+IF(V91="",W91,V91)</f>
        <v>#N/A</v>
      </c>
      <c r="AN91" s="266" t="str">
        <f>IF($AN$9+(($AL$9-$AM$9))*('DB Basis'!F250/10-'DB Basis'!E250),," ")</f>
        <v xml:space="preserve"> </v>
      </c>
      <c r="AO91" s="615">
        <f>IF(U91&gt;0,_xll.xlShmImplSwap2(curveName&amp;T(TYPE($AV$1)),curveName,D91,G91,,1,8,2,4),"")</f>
        <v>-2.7113543291297699E-3</v>
      </c>
      <c r="AP91" s="616">
        <f t="shared" si="15"/>
        <v>-1.4426179930755339E-3</v>
      </c>
      <c r="AQ91" s="374">
        <f t="shared" si="16"/>
        <v>8.7829515026978839</v>
      </c>
      <c r="AR91" s="374">
        <f t="shared" si="17"/>
        <v>-3.9758929941442713</v>
      </c>
      <c r="AS91" s="376"/>
      <c r="AT91" s="234">
        <f t="shared" si="18"/>
        <v>-0.40970685917641358</v>
      </c>
      <c r="AU91" s="662" t="str">
        <f t="shared" si="11"/>
        <v>SPGB  31-Jan-19  0.25</v>
      </c>
      <c r="AV91" s="678"/>
      <c r="AW91" s="660"/>
      <c r="AX91" s="660"/>
      <c r="AY91" s="660"/>
      <c r="AZ91" s="660"/>
      <c r="BA91" s="660"/>
      <c r="BB91" s="658"/>
      <c r="BC91" s="672"/>
      <c r="BE91" s="682">
        <f>_xll.xlDateShiftMonth(BE90,1)</f>
        <v>45748</v>
      </c>
      <c r="BF91" s="683">
        <v>2.461041439892615E-2</v>
      </c>
      <c r="BH91" s="915"/>
      <c r="BI91" s="921"/>
      <c r="BU91" s="133" t="s">
        <v>413</v>
      </c>
      <c r="BV91" s="133" t="s">
        <v>413</v>
      </c>
      <c r="BW91" s="133" t="s">
        <v>413</v>
      </c>
      <c r="BX91" s="133" t="s">
        <v>413</v>
      </c>
      <c r="BY91" s="133" t="s">
        <v>413</v>
      </c>
      <c r="BZ91" s="133" t="s">
        <v>413</v>
      </c>
      <c r="CA91" s="133" t="s">
        <v>413</v>
      </c>
      <c r="CB91" s="133" t="s">
        <v>413</v>
      </c>
      <c r="CC91" s="133" t="s">
        <v>413</v>
      </c>
      <c r="CD91" s="133" t="s">
        <v>413</v>
      </c>
      <c r="CE91" s="133" t="s">
        <v>413</v>
      </c>
      <c r="CF91" s="133" t="s">
        <v>413</v>
      </c>
    </row>
    <row r="92" spans="1:84">
      <c r="A92" s="17"/>
      <c r="B92" s="16"/>
      <c r="C92" s="18"/>
      <c r="D92" s="696">
        <f>MAX(_xll.xlDateSettle("TARGET",$D$4,2),L92)</f>
        <v>43264</v>
      </c>
      <c r="E92" s="694" t="s">
        <v>623</v>
      </c>
      <c r="F92" s="13" t="s">
        <v>1122</v>
      </c>
      <c r="G92" s="657">
        <v>43585</v>
      </c>
      <c r="H92" s="37">
        <v>2.75</v>
      </c>
      <c r="I92" s="11">
        <v>43585</v>
      </c>
      <c r="J92" s="11">
        <v>41653</v>
      </c>
      <c r="K92" s="11">
        <v>41759</v>
      </c>
      <c r="L92" s="11">
        <v>41653</v>
      </c>
      <c r="M92" s="12">
        <v>101.815</v>
      </c>
      <c r="N92" s="12" t="s">
        <v>1130</v>
      </c>
      <c r="O92" s="12" t="s">
        <v>977</v>
      </c>
      <c r="P92" s="12" t="s">
        <v>1131</v>
      </c>
      <c r="Q92" s="15">
        <v>22405132000</v>
      </c>
      <c r="R92" s="12"/>
      <c r="S92" s="43">
        <f>_xll.RtGet("IDN",$X92,$S$9)</f>
        <v>102.745</v>
      </c>
      <c r="T92" s="43">
        <f>_xll.RtGet("IDN",$X92,$T$9)</f>
        <v>102.821</v>
      </c>
      <c r="U92" s="25">
        <f t="shared" si="20"/>
        <v>102.783</v>
      </c>
      <c r="V92" s="12"/>
      <c r="W92" s="25">
        <f t="shared" si="12"/>
        <v>102.783</v>
      </c>
      <c r="X92" s="14" t="str">
        <f t="shared" si="13"/>
        <v>ES0000124V=</v>
      </c>
      <c r="Y92" s="14"/>
      <c r="Z92" s="14"/>
      <c r="AA92" s="14"/>
      <c r="AB92" s="14"/>
      <c r="AC92" s="14"/>
      <c r="AD92" s="34">
        <f>IF(ISNUMBER($D92),_xll.xlBondYield($F92&amp;T(TYPE($AV$1)),$H92,$G92,$J92,$K92,$L92,$M92,$D92,$W92,$AH92),"")</f>
        <v>-4.0185411414928526E-3</v>
      </c>
      <c r="AE92" s="12"/>
      <c r="AF92" s="12"/>
      <c r="AG92" s="12"/>
      <c r="AH92" s="14" t="b">
        <f t="shared" si="14"/>
        <v>0</v>
      </c>
      <c r="AI92" s="14"/>
      <c r="AJ92" s="14"/>
      <c r="AK92" s="238">
        <f>IF(ISNUMBER($D92),_xll.xlBondAswSpread($F92&amp;T(TYPE($AV$1)),$H92,$G92,$J92,$K92,$L92,$M92,$D92,$W92,$AH92,curveName,curveName,,,2),"")</f>
        <v>-0.13660813730734664</v>
      </c>
      <c r="AL92" s="205">
        <f>IF($W92&gt;0,_xll.xlBondZSpread(F92&amp;T(TYPE($AV$1)),H92,G92,J92,K92,L92,M92,D92,U92,"annual",5,$AH92,curveName)*100,"")</f>
        <v>-13.426603978907226</v>
      </c>
      <c r="AM92" s="258" t="e">
        <f>(-IF($AL$9="",VLOOKUP(VLOOKUP(E92,'DB Basis'!$D$2:$H$65205,4,0),Bonds!$AR$1:$AS$6,2,0),$AL$9)*VLOOKUP(E92,'DB Basis'!$D$2:$E$65205,2,0))+IF(V92="",W92,V92)</f>
        <v>#N/A</v>
      </c>
      <c r="AN92" s="266" t="str">
        <f>IF($AN$9+(($AL$9-$AM$9))*('DB Basis'!F251/10-'DB Basis'!E251),," ")</f>
        <v xml:space="preserve"> </v>
      </c>
      <c r="AO92" s="615">
        <f>IF(U92&gt;0,_xll.xlShmImplSwap2(curveName&amp;T(TYPE($AV$1)),curveName,D92,G92,,1,8,2,4),"")</f>
        <v>-2.6729588429912675E-3</v>
      </c>
      <c r="AP92" s="616">
        <f t="shared" si="15"/>
        <v>-1.3455822985015851E-3</v>
      </c>
      <c r="AQ92" s="374">
        <f t="shared" si="16"/>
        <v>5.554200107870189</v>
      </c>
      <c r="AR92" s="374">
        <f t="shared" si="17"/>
        <v>3.9795537662349783</v>
      </c>
      <c r="AS92" s="376"/>
      <c r="AT92" s="234">
        <f t="shared" si="18"/>
        <v>-0.39634926327052794</v>
      </c>
      <c r="AU92" s="662" t="str">
        <f t="shared" si="11"/>
        <v>SPGB  30-Apr-19  2.75</v>
      </c>
      <c r="AV92" s="678"/>
      <c r="AW92" s="660"/>
      <c r="AX92" s="660"/>
      <c r="AY92" s="660"/>
      <c r="AZ92" s="660"/>
      <c r="BA92" s="660"/>
      <c r="BB92" s="658"/>
      <c r="BC92" s="672"/>
      <c r="BE92" s="682">
        <f>_xll.xlDateShiftMonth(BE91,1)</f>
        <v>45778</v>
      </c>
      <c r="BF92" s="683">
        <v>2.4802857414748667E-2</v>
      </c>
      <c r="BH92" s="915"/>
      <c r="BI92" s="921"/>
      <c r="BU92" s="133" t="s">
        <v>413</v>
      </c>
      <c r="BV92" s="133" t="s">
        <v>413</v>
      </c>
      <c r="BW92" s="133" t="s">
        <v>413</v>
      </c>
      <c r="BX92" s="133" t="s">
        <v>413</v>
      </c>
      <c r="BY92" s="133" t="s">
        <v>413</v>
      </c>
      <c r="BZ92" s="133" t="s">
        <v>413</v>
      </c>
      <c r="CA92" s="133" t="s">
        <v>413</v>
      </c>
      <c r="CB92" s="133" t="s">
        <v>413</v>
      </c>
      <c r="CC92" s="133" t="s">
        <v>413</v>
      </c>
      <c r="CD92" s="133" t="s">
        <v>413</v>
      </c>
      <c r="CE92" s="133" t="s">
        <v>413</v>
      </c>
      <c r="CF92" s="133" t="s">
        <v>413</v>
      </c>
    </row>
    <row r="93" spans="1:84">
      <c r="A93" s="10"/>
      <c r="B93" s="11"/>
      <c r="C93" s="12"/>
      <c r="D93" s="696">
        <f>MAX(_xll.xlDateSettle("TARGET",$D$4,2),L93)</f>
        <v>43264</v>
      </c>
      <c r="E93" s="694" t="s">
        <v>640</v>
      </c>
      <c r="F93" s="13" t="s">
        <v>1122</v>
      </c>
      <c r="G93" s="35">
        <v>43676</v>
      </c>
      <c r="H93" s="37">
        <v>4.5999999999999996</v>
      </c>
      <c r="I93" s="11">
        <v>43676</v>
      </c>
      <c r="J93" s="11">
        <v>39854</v>
      </c>
      <c r="K93" s="11">
        <v>40024</v>
      </c>
      <c r="L93" s="11">
        <v>39854</v>
      </c>
      <c r="M93" s="12">
        <v>99.602000000000004</v>
      </c>
      <c r="N93" s="12" t="s">
        <v>1132</v>
      </c>
      <c r="O93" s="12" t="s">
        <v>977</v>
      </c>
      <c r="P93" s="12" t="s">
        <v>1133</v>
      </c>
      <c r="Q93" s="15">
        <v>20758373000</v>
      </c>
      <c r="R93" s="12"/>
      <c r="S93" s="43">
        <f>_xll.RtGet("IDN",$X93,$S$9)</f>
        <v>105.633</v>
      </c>
      <c r="T93" s="43">
        <f>_xll.RtGet("IDN",$X93,$T$9)</f>
        <v>105.663</v>
      </c>
      <c r="U93" s="25">
        <f t="shared" si="20"/>
        <v>105.648</v>
      </c>
      <c r="V93" s="12"/>
      <c r="W93" s="25">
        <f t="shared" si="12"/>
        <v>105.648</v>
      </c>
      <c r="X93" s="14" t="str">
        <f t="shared" si="13"/>
        <v>ES0000121L=</v>
      </c>
      <c r="Y93" s="14"/>
      <c r="Z93" s="14"/>
      <c r="AA93" s="14"/>
      <c r="AB93" s="14"/>
      <c r="AC93" s="14"/>
      <c r="AD93" s="34">
        <f>IF(ISNUMBER($D93),_xll.xlBondYield($F93&amp;T(TYPE($AV$1)),$H93,$G93,$J93,$K93,$L93,$M93,$D93,$W93,$AH93),"")</f>
        <v>-3.8245033354441932E-3</v>
      </c>
      <c r="AE93" s="12"/>
      <c r="AF93" s="12"/>
      <c r="AG93" s="12"/>
      <c r="AH93" s="14" t="b">
        <f t="shared" si="14"/>
        <v>0</v>
      </c>
      <c r="AI93" s="14"/>
      <c r="AJ93" s="14"/>
      <c r="AK93" s="238">
        <f>IF(ISNUMBER($D93),_xll.xlBondAswSpread($F93&amp;T(TYPE($AV$1)),$H93,$G93,$J93,$K93,$L93,$M93,$D93,$W93,$AH93,curveName,curveName,,,2),"")</f>
        <v>-0.12943959566202923</v>
      </c>
      <c r="AL93" s="205">
        <f>IF($W93&gt;0,_xll.xlBondZSpread(F93&amp;T(TYPE($AV$1)),H93,G93,J93,K93,L93,M93,D93,U93,"annual",5,$AH93,curveName)*100,"")</f>
        <v>-12.432220719645558</v>
      </c>
      <c r="AM93" s="258" t="e">
        <f>(-IF($AL$9="",VLOOKUP(VLOOKUP(E93,'DB Basis'!$D$2:$H$65205,4,0),Bonds!$AR$1:$AS$6,2,0),$AL$9)*VLOOKUP(E93,'DB Basis'!$D$2:$E$65205,2,0))+IF(V93="",W93,V93)</f>
        <v>#N/A</v>
      </c>
      <c r="AN93" s="266" t="str">
        <f>IF($AN$9+(($AL$9-$AM$9))*('DB Basis'!F252/10-'DB Basis'!E252),," ")</f>
        <v xml:space="preserve"> </v>
      </c>
      <c r="AO93" s="615">
        <f>IF(U93&gt;0,_xll.xlShmImplSwap2(curveName&amp;T(TYPE($AV$1)),curveName,D93,G93,,1,8,2,4),"")</f>
        <v>-2.5725222404348385E-3</v>
      </c>
      <c r="AP93" s="616">
        <f t="shared" si="15"/>
        <v>-1.2519810950093547E-3</v>
      </c>
      <c r="AQ93" s="374">
        <f t="shared" si="16"/>
        <v>7.7828350777759008</v>
      </c>
      <c r="AR93" s="374">
        <f t="shared" si="17"/>
        <v>3.7543339862268259</v>
      </c>
      <c r="AS93" s="376"/>
      <c r="AT93" s="234">
        <f t="shared" si="18"/>
        <v>-0.37721128787942731</v>
      </c>
      <c r="AU93" s="662" t="str">
        <f t="shared" si="11"/>
        <v>SPGB  30-Jul-19  4.6</v>
      </c>
      <c r="AV93" s="678"/>
      <c r="AW93" s="660"/>
      <c r="AX93" s="660"/>
      <c r="AY93" s="660"/>
      <c r="AZ93" s="660"/>
      <c r="BA93" s="660"/>
      <c r="BB93" s="658"/>
      <c r="BC93" s="672"/>
      <c r="BE93" s="682">
        <f>_xll.xlDateShiftMonth(BE92,1)</f>
        <v>45809</v>
      </c>
      <c r="BF93" s="683">
        <v>2.4967651659201437E-2</v>
      </c>
      <c r="BH93" s="915"/>
      <c r="BI93" s="921"/>
      <c r="BU93" s="133" t="s">
        <v>413</v>
      </c>
      <c r="BV93" s="133" t="s">
        <v>413</v>
      </c>
      <c r="BW93" s="133" t="s">
        <v>413</v>
      </c>
      <c r="BX93" s="133" t="s">
        <v>413</v>
      </c>
      <c r="BY93" s="133" t="s">
        <v>413</v>
      </c>
      <c r="BZ93" s="133" t="s">
        <v>413</v>
      </c>
      <c r="CA93" s="133" t="s">
        <v>413</v>
      </c>
      <c r="CB93" s="133" t="s">
        <v>413</v>
      </c>
      <c r="CC93" s="133" t="s">
        <v>413</v>
      </c>
      <c r="CD93" s="133" t="s">
        <v>413</v>
      </c>
      <c r="CE93" s="133" t="s">
        <v>413</v>
      </c>
      <c r="CF93" s="133" t="s">
        <v>413</v>
      </c>
    </row>
    <row r="94" spans="1:84">
      <c r="A94" s="17"/>
      <c r="B94" s="16"/>
      <c r="C94" s="18"/>
      <c r="D94" s="696">
        <f>MAX(_xll.xlDateSettle("TARGET",$D$4,2),L94)</f>
        <v>43264</v>
      </c>
      <c r="E94" s="694" t="s">
        <v>615</v>
      </c>
      <c r="F94" s="13" t="s">
        <v>1122</v>
      </c>
      <c r="G94" s="35">
        <v>43769</v>
      </c>
      <c r="H94" s="37">
        <v>4.3</v>
      </c>
      <c r="I94" s="11">
        <v>43769</v>
      </c>
      <c r="J94" s="11">
        <v>39966</v>
      </c>
      <c r="K94" s="11">
        <v>40117</v>
      </c>
      <c r="L94" s="11">
        <v>39966</v>
      </c>
      <c r="M94" s="12">
        <v>99.078000000000003</v>
      </c>
      <c r="N94" s="12" t="s">
        <v>1134</v>
      </c>
      <c r="O94" s="12" t="s">
        <v>977</v>
      </c>
      <c r="P94" s="12" t="s">
        <v>1135</v>
      </c>
      <c r="Q94" s="15">
        <v>21161146000</v>
      </c>
      <c r="R94" s="12"/>
      <c r="S94" s="43">
        <f>_xll.RtGet("IDN",$X94,$S$9)</f>
        <v>106.44200000000001</v>
      </c>
      <c r="T94" s="43">
        <f>_xll.RtGet("IDN",$X94,$T$9)</f>
        <v>106.509</v>
      </c>
      <c r="U94" s="25">
        <f t="shared" si="20"/>
        <v>106.47550000000001</v>
      </c>
      <c r="V94" s="12"/>
      <c r="W94" s="25">
        <f t="shared" si="12"/>
        <v>106.47550000000001</v>
      </c>
      <c r="X94" s="14" t="str">
        <f t="shared" si="13"/>
        <v>ES0000121O=</v>
      </c>
      <c r="Y94" s="14"/>
      <c r="Z94" s="14"/>
      <c r="AA94" s="14"/>
      <c r="AB94" s="14"/>
      <c r="AC94" s="14"/>
      <c r="AD94" s="34">
        <f>IF(ISNUMBER($D94),_xll.xlBondYield($F94&amp;T(TYPE($AV$1)),$H94,$G94,$J94,$K94,$L94,$M94,$D94,$W94,$AH94),"")</f>
        <v>-3.5897755534669007E-3</v>
      </c>
      <c r="AE94" s="12"/>
      <c r="AF94" s="12"/>
      <c r="AG94" s="12"/>
      <c r="AH94" s="14" t="b">
        <f t="shared" si="14"/>
        <v>0</v>
      </c>
      <c r="AI94" s="14"/>
      <c r="AJ94" s="14"/>
      <c r="AK94" s="238">
        <f>IF(ISNUMBER($D94),_xll.xlBondAswSpread($F94&amp;T(TYPE($AV$1)),$H94,$G94,$J94,$K94,$L94,$M94,$D94,$W94,$AH94,curveName,curveName,,,2),"")</f>
        <v>-0.12510659710877475</v>
      </c>
      <c r="AL94" s="205">
        <f>IF($W94&gt;0,_xll.xlBondZSpread(F94&amp;T(TYPE($AV$1)),H94,G94,J94,K94,L94,M94,D94,U94,"annual",5,$AH94,curveName)*100,"")</f>
        <v>-11.971431127218239</v>
      </c>
      <c r="AM94" s="258" t="e">
        <f>(-IF($AL$9="",VLOOKUP(VLOOKUP(E94,'DB Basis'!$D$2:$H$65205,4,0),Bonds!$AR$1:$AS$6,2,0),$AL$9)*VLOOKUP(E94,'DB Basis'!$D$2:$E$65205,2,0))+IF(V94="",W94,V94)</f>
        <v>#N/A</v>
      </c>
      <c r="AN94" s="266" t="str">
        <f>IF($AN$9+(($AL$9-$AM$9))*('DB Basis'!F253/10-'DB Basis'!E253),," ")</f>
        <v xml:space="preserve"> </v>
      </c>
      <c r="AO94" s="615">
        <f>IF(U94&gt;0,_xll.xlShmImplSwap2(curveName&amp;T(TYPE($AV$1)),curveName,D94,G94,,1,8,2,4),"")</f>
        <v>-2.3876131961647644E-3</v>
      </c>
      <c r="AP94" s="616">
        <f t="shared" si="15"/>
        <v>-1.2021623573021363E-3</v>
      </c>
      <c r="AQ94" s="374">
        <f t="shared" si="16"/>
        <v>9.2124344539475018</v>
      </c>
      <c r="AR94" s="374">
        <f t="shared" si="17"/>
        <v>1.9552515336703959</v>
      </c>
      <c r="AS94" s="376"/>
      <c r="AT94" s="234">
        <f t="shared" si="18"/>
        <v>-0.35406005458851625</v>
      </c>
      <c r="AU94" s="662" t="str">
        <f t="shared" si="11"/>
        <v>SPGB  31-Oct-19  4.3</v>
      </c>
      <c r="AV94" s="678"/>
      <c r="AW94" s="660"/>
      <c r="AX94" s="660"/>
      <c r="AY94" s="660"/>
      <c r="AZ94" s="660"/>
      <c r="BA94" s="660"/>
      <c r="BB94" s="658"/>
      <c r="BC94" s="672"/>
      <c r="BE94" s="682">
        <f>_xll.xlDateShiftMonth(BE93,1)</f>
        <v>45839</v>
      </c>
      <c r="BF94" s="683">
        <v>2.510836459135099E-2</v>
      </c>
      <c r="BH94" s="915"/>
      <c r="BI94" s="921"/>
      <c r="BU94" s="133" t="s">
        <v>413</v>
      </c>
      <c r="BV94" s="133" t="s">
        <v>413</v>
      </c>
      <c r="BW94" s="133" t="s">
        <v>413</v>
      </c>
      <c r="BX94" s="133" t="s">
        <v>413</v>
      </c>
      <c r="BY94" s="133" t="s">
        <v>413</v>
      </c>
      <c r="BZ94" s="133" t="s">
        <v>413</v>
      </c>
      <c r="CA94" s="133" t="s">
        <v>413</v>
      </c>
      <c r="CB94" s="133" t="s">
        <v>413</v>
      </c>
      <c r="CC94" s="133" t="s">
        <v>413</v>
      </c>
      <c r="CD94" s="133" t="s">
        <v>413</v>
      </c>
      <c r="CE94" s="133" t="s">
        <v>413</v>
      </c>
      <c r="CF94" s="133" t="s">
        <v>413</v>
      </c>
    </row>
    <row r="95" spans="1:84">
      <c r="A95" s="10"/>
      <c r="B95" s="11"/>
      <c r="C95" s="12"/>
      <c r="D95" s="696">
        <f>MAX(_xll.xlDateSettle("TARGET",$D$4,2),L95)</f>
        <v>43264</v>
      </c>
      <c r="E95" s="694" t="s">
        <v>625</v>
      </c>
      <c r="F95" s="13" t="s">
        <v>1122</v>
      </c>
      <c r="G95" s="35">
        <v>43861</v>
      </c>
      <c r="H95" s="37">
        <v>1.4</v>
      </c>
      <c r="I95" s="11">
        <v>43861</v>
      </c>
      <c r="J95" s="11">
        <v>41828</v>
      </c>
      <c r="K95" s="11">
        <v>42035</v>
      </c>
      <c r="L95" s="11">
        <v>41828</v>
      </c>
      <c r="M95" s="12">
        <v>99.111999999999995</v>
      </c>
      <c r="N95" s="12" t="s">
        <v>1136</v>
      </c>
      <c r="O95" s="12" t="s">
        <v>990</v>
      </c>
      <c r="P95" s="12" t="s">
        <v>1137</v>
      </c>
      <c r="Q95" s="15">
        <v>23102991000</v>
      </c>
      <c r="R95" s="12"/>
      <c r="S95" s="43">
        <f>_xll.RtGet("IDN",$X95,$S$9)</f>
        <v>102.723</v>
      </c>
      <c r="T95" s="43">
        <f>_xll.RtGet("IDN",$X95,$T$9)</f>
        <v>102.794</v>
      </c>
      <c r="U95" s="25">
        <f t="shared" si="20"/>
        <v>102.7585</v>
      </c>
      <c r="V95" s="12"/>
      <c r="W95" s="25">
        <f t="shared" si="12"/>
        <v>102.7585</v>
      </c>
      <c r="X95" s="14" t="str">
        <f t="shared" si="13"/>
        <v>ES0000126C=</v>
      </c>
      <c r="Y95" s="14"/>
      <c r="Z95" s="14"/>
      <c r="AA95" s="14"/>
      <c r="AB95" s="14"/>
      <c r="AC95" s="14"/>
      <c r="AD95" s="34">
        <f>IF(ISNUMBER($D95),_xll.xlBondYield($F95&amp;T(TYPE($AV$1)),$H95,$G95,$J95,$K95,$L95,$M95,$D95,$W95,$AH95),"")</f>
        <v>-2.8002148150205915E-3</v>
      </c>
      <c r="AE95" s="12"/>
      <c r="AF95" s="12"/>
      <c r="AG95" s="12"/>
      <c r="AH95" s="14" t="b">
        <f t="shared" si="14"/>
        <v>0</v>
      </c>
      <c r="AI95" s="14"/>
      <c r="AJ95" s="14"/>
      <c r="AK95" s="238">
        <f>IF(ISNUMBER($D95),_xll.xlBondAswSpread($F95&amp;T(TYPE($AV$1)),$H95,$G95,$J95,$K95,$L95,$M95,$D95,$W95,$AH95,curveName,curveName,,,2),"")</f>
        <v>-6.8156957787390865E-2</v>
      </c>
      <c r="AL95" s="205">
        <f>IF($W95&gt;0,_xll.xlBondZSpread(F95&amp;T(TYPE($AV$1)),H95,G95,J95,K95,L95,M95,D95,U95,"annual",5,$AH95,curveName)*100,"")</f>
        <v>-6.7561493740649903</v>
      </c>
      <c r="AM95" s="258" t="e">
        <f>(-IF($AL$9="",VLOOKUP(VLOOKUP(E95,'DB Basis'!$D$2:$H$65205,4,0),Bonds!$AR$1:$AS$6,2,0),$AL$9)*VLOOKUP(E95,'DB Basis'!$D$2:$E$65205,2,0))+IF(V95="",W95,V95)</f>
        <v>#N/A</v>
      </c>
      <c r="AN95" s="266" t="str">
        <f>IF($AN$9+(($AL$9-$AM$9))*('DB Basis'!F254/10-'DB Basis'!E254),," ")</f>
        <v xml:space="preserve"> </v>
      </c>
      <c r="AO95" s="615">
        <f>IF(U95&gt;0,_xll.xlShmImplSwap2(curveName&amp;T(TYPE($AV$1)),curveName,D95,G95,,1,8,2,4),"")</f>
        <v>-2.1244954764224168E-3</v>
      </c>
      <c r="AP95" s="616">
        <f t="shared" si="15"/>
        <v>-6.7571933859817464E-4</v>
      </c>
      <c r="AQ95" s="374">
        <f t="shared" si="16"/>
        <v>31.324964079663353</v>
      </c>
      <c r="AR95" s="374">
        <f t="shared" si="17"/>
        <v>20.886054546407177</v>
      </c>
      <c r="AS95" s="376"/>
      <c r="AT95" s="234">
        <f t="shared" si="18"/>
        <v>-0.27618557079655148</v>
      </c>
      <c r="AU95" s="662" t="str">
        <f t="shared" si="11"/>
        <v>SPGB  31-Jan-20  1.4</v>
      </c>
      <c r="AV95" s="678"/>
      <c r="AW95" s="660"/>
      <c r="AX95" s="660"/>
      <c r="AY95" s="660"/>
      <c r="AZ95" s="660"/>
      <c r="BA95" s="660"/>
      <c r="BB95" s="658"/>
      <c r="BC95" s="672"/>
      <c r="BE95" s="682">
        <f>_xll.xlDateShiftMonth(BE94,1)</f>
        <v>45870</v>
      </c>
      <c r="BF95" s="683">
        <v>2.525917144477563E-2</v>
      </c>
      <c r="BH95" s="915"/>
      <c r="BI95" s="921"/>
      <c r="BU95" s="133" t="s">
        <v>413</v>
      </c>
      <c r="BV95" s="133" t="s">
        <v>413</v>
      </c>
      <c r="BW95" s="133" t="s">
        <v>413</v>
      </c>
      <c r="BX95" s="133" t="s">
        <v>413</v>
      </c>
      <c r="BY95" s="133" t="s">
        <v>413</v>
      </c>
      <c r="BZ95" s="133" t="s">
        <v>413</v>
      </c>
      <c r="CA95" s="133" t="s">
        <v>413</v>
      </c>
      <c r="CB95" s="133" t="s">
        <v>413</v>
      </c>
      <c r="CC95" s="133" t="s">
        <v>413</v>
      </c>
      <c r="CD95" s="133" t="s">
        <v>413</v>
      </c>
      <c r="CE95" s="133" t="s">
        <v>413</v>
      </c>
      <c r="CF95" s="133" t="s">
        <v>413</v>
      </c>
    </row>
    <row r="96" spans="1:84">
      <c r="A96" s="17"/>
      <c r="B96" s="16"/>
      <c r="C96" s="18"/>
      <c r="D96" s="696">
        <f>MAX(_xll.xlDateSettle("TARGET",$D$4,2),L96)</f>
        <v>43264</v>
      </c>
      <c r="E96" s="694" t="s">
        <v>616</v>
      </c>
      <c r="F96" s="13" t="s">
        <v>1122</v>
      </c>
      <c r="G96" s="35">
        <v>43951</v>
      </c>
      <c r="H96" s="37">
        <v>4</v>
      </c>
      <c r="I96" s="11">
        <v>43951</v>
      </c>
      <c r="J96" s="11">
        <v>40198</v>
      </c>
      <c r="K96" s="11">
        <v>40298</v>
      </c>
      <c r="L96" s="11">
        <v>40198</v>
      </c>
      <c r="M96" s="12">
        <v>99.224000000000004</v>
      </c>
      <c r="N96" s="12" t="s">
        <v>1138</v>
      </c>
      <c r="O96" s="12" t="s">
        <v>977</v>
      </c>
      <c r="P96" s="12" t="s">
        <v>1139</v>
      </c>
      <c r="Q96" s="15">
        <v>23365044000</v>
      </c>
      <c r="R96" s="12"/>
      <c r="S96" s="43">
        <f>_xll.RtGet("IDN",$X96,$S$9)</f>
        <v>107.874</v>
      </c>
      <c r="T96" s="43">
        <f>_xll.RtGet("IDN",$X96,$T$9)</f>
        <v>107.925</v>
      </c>
      <c r="U96" s="25">
        <f t="shared" si="20"/>
        <v>107.89949999999999</v>
      </c>
      <c r="V96" s="12"/>
      <c r="W96" s="25">
        <f t="shared" si="12"/>
        <v>107.89949999999999</v>
      </c>
      <c r="X96" s="14" t="str">
        <f t="shared" si="13"/>
        <v>ES0000122D=</v>
      </c>
      <c r="Y96" s="14"/>
      <c r="Z96" s="14"/>
      <c r="AA96" s="14"/>
      <c r="AB96" s="14"/>
      <c r="AC96" s="14"/>
      <c r="AD96" s="34">
        <f>IF(ISNUMBER($D96),_xll.xlBondYield($F96&amp;T(TYPE($AV$1)),$H96,$G96,$J96,$K96,$L96,$M96,$D96,$W96,$AH96),"")</f>
        <v>-1.9129847253741977E-3</v>
      </c>
      <c r="AE96" s="12"/>
      <c r="AF96" s="12"/>
      <c r="AG96" s="12"/>
      <c r="AH96" s="14" t="b">
        <f t="shared" si="14"/>
        <v>0</v>
      </c>
      <c r="AI96" s="14"/>
      <c r="AJ96" s="14"/>
      <c r="AK96" s="238">
        <f>IF(ISNUMBER($D96),_xll.xlBondAswSpread($F96&amp;T(TYPE($AV$1)),$H96,$G96,$J96,$K96,$L96,$M96,$D96,$W96,$AH96,curveName,curveName,,,2),"")</f>
        <v>-8.5339062081531934E-3</v>
      </c>
      <c r="AL96" s="205">
        <f>IF($W96&gt;0,_xll.xlBondZSpread(F96&amp;T(TYPE($AV$1)),H96,G96,J96,K96,L96,M96,D96,U96,"annual",5,$AH96,curveName)*100,"")</f>
        <v>-0.81726002434152167</v>
      </c>
      <c r="AM96" s="258" t="e">
        <f>(-IF($AL$9="",VLOOKUP(VLOOKUP(E96,'DB Basis'!$D$2:$H$65205,4,0),Bonds!$AR$1:$AS$6,2,0),$AL$9)*VLOOKUP(E96,'DB Basis'!$D$2:$E$65205,2,0))+IF(V96="",W96,V96)</f>
        <v>#N/A</v>
      </c>
      <c r="AN96" s="266" t="str">
        <f>IF($AN$9+(($AL$9-$AM$9))*('DB Basis'!F255/10-'DB Basis'!E255),," ")</f>
        <v xml:space="preserve"> </v>
      </c>
      <c r="AO96" s="615">
        <f>IF(U96&gt;0,_xll.xlShmImplSwap2(curveName&amp;T(TYPE($AV$1)),curveName,D96,G96,,1,8,2,4),"")</f>
        <v>-1.8143403701728559E-3</v>
      </c>
      <c r="AP96" s="616">
        <f t="shared" si="15"/>
        <v>-9.8644355201341809E-5</v>
      </c>
      <c r="AQ96" s="374">
        <f t="shared" si="16"/>
        <v>35.982109191214853</v>
      </c>
      <c r="AR96" s="374">
        <f t="shared" si="17"/>
        <v>23.403596548871555</v>
      </c>
      <c r="AS96" s="376"/>
      <c r="AT96" s="234">
        <f t="shared" si="18"/>
        <v>-0.18867794551635922</v>
      </c>
      <c r="AU96" s="662" t="str">
        <f t="shared" si="11"/>
        <v>SPGB  30-Apr-20  4</v>
      </c>
      <c r="AV96" s="678"/>
      <c r="AW96" s="660"/>
      <c r="AX96" s="660"/>
      <c r="AY96" s="660"/>
      <c r="AZ96" s="660"/>
      <c r="BA96" s="660"/>
      <c r="BB96" s="658"/>
      <c r="BC96" s="672"/>
      <c r="BE96" s="682">
        <f>_xll.xlDateShiftMonth(BE95,1)</f>
        <v>45901</v>
      </c>
      <c r="BF96" s="683">
        <v>2.541193960778023E-2</v>
      </c>
      <c r="BH96" s="915"/>
      <c r="BI96" s="921"/>
      <c r="BU96" s="133" t="s">
        <v>413</v>
      </c>
      <c r="BV96" s="133" t="s">
        <v>413</v>
      </c>
      <c r="BW96" s="133" t="s">
        <v>413</v>
      </c>
      <c r="BX96" s="133" t="s">
        <v>413</v>
      </c>
      <c r="BY96" s="133" t="s">
        <v>413</v>
      </c>
      <c r="BZ96" s="133" t="s">
        <v>413</v>
      </c>
      <c r="CA96" s="133" t="s">
        <v>413</v>
      </c>
      <c r="CB96" s="133" t="s">
        <v>413</v>
      </c>
      <c r="CC96" s="133" t="s">
        <v>413</v>
      </c>
      <c r="CD96" s="133" t="s">
        <v>413</v>
      </c>
      <c r="CE96" s="133" t="s">
        <v>413</v>
      </c>
      <c r="CF96" s="133" t="s">
        <v>413</v>
      </c>
    </row>
    <row r="97" spans="1:84">
      <c r="A97" s="10"/>
      <c r="B97" s="11"/>
      <c r="C97" s="12"/>
      <c r="D97" s="696">
        <f>MAX(_xll.xlDateSettle("TARGET",$D$4,2),L97)</f>
        <v>43264</v>
      </c>
      <c r="E97" s="694" t="s">
        <v>630</v>
      </c>
      <c r="F97" s="13" t="s">
        <v>1122</v>
      </c>
      <c r="G97" s="35">
        <v>44042</v>
      </c>
      <c r="H97" s="37">
        <v>1.1499999999999999</v>
      </c>
      <c r="I97" s="11">
        <v>44042</v>
      </c>
      <c r="J97" s="11">
        <v>42171</v>
      </c>
      <c r="K97" s="11">
        <v>42215</v>
      </c>
      <c r="L97" s="11">
        <v>42171</v>
      </c>
      <c r="M97" s="12">
        <v>99.54</v>
      </c>
      <c r="N97" s="12" t="s">
        <v>1140</v>
      </c>
      <c r="O97" s="12" t="s">
        <v>977</v>
      </c>
      <c r="P97" s="12" t="s">
        <v>1141</v>
      </c>
      <c r="Q97" s="15">
        <v>19079200000</v>
      </c>
      <c r="R97" s="12"/>
      <c r="S97" s="43">
        <f>_xll.RtGet("IDN",$X97,$S$9)</f>
        <v>102.791</v>
      </c>
      <c r="T97" s="43">
        <f>_xll.RtGet("IDN",$X97,$T$9)</f>
        <v>102.82000000000001</v>
      </c>
      <c r="U97" s="25">
        <f t="shared" si="20"/>
        <v>102.80549999999999</v>
      </c>
      <c r="V97" s="12"/>
      <c r="W97" s="25">
        <f t="shared" si="12"/>
        <v>102.80549999999999</v>
      </c>
      <c r="X97" s="14" t="str">
        <f t="shared" si="13"/>
        <v>ES0000127H=</v>
      </c>
      <c r="Y97" s="14"/>
      <c r="Z97" s="14"/>
      <c r="AA97" s="14"/>
      <c r="AB97" s="14"/>
      <c r="AC97" s="14"/>
      <c r="AD97" s="34">
        <f>IF(ISNUMBER($D97),_xll.xlBondYield($F97&amp;T(TYPE($AV$1)),$H97,$G97,$J97,$K97,$L97,$M97,$D97,$W97,$AH97),"")</f>
        <v>-1.6445961915224176E-3</v>
      </c>
      <c r="AE97" s="12"/>
      <c r="AF97" s="12"/>
      <c r="AG97" s="12"/>
      <c r="AH97" s="14" t="b">
        <f t="shared" si="14"/>
        <v>0</v>
      </c>
      <c r="AI97" s="14"/>
      <c r="AJ97" s="14"/>
      <c r="AK97" s="238">
        <f>IF(ISNUMBER($D97),_xll.xlBondAswSpread($F97&amp;T(TYPE($AV$1)),$H97,$G97,$J97,$K97,$L97,$M97,$D97,$W97,$AH97,curveName,curveName,,,2),"")</f>
        <v>-2.5366101013558767E-2</v>
      </c>
      <c r="AL97" s="205">
        <f>IF($W97&gt;0,_xll.xlBondZSpread(F97&amp;T(TYPE($AV$1)),H97,G97,J97,K97,L97,M97,D97,U97,"annual",5,$AH97,curveName)*100,"")</f>
        <v>-2.5233220913651162</v>
      </c>
      <c r="AM97" s="258" t="e">
        <f>(-IF($AL$9="",VLOOKUP(VLOOKUP(E97,'DB Basis'!$D$2:$H$65205,4,0),Bonds!$AR$1:$AS$6,2,0),$AL$9)*VLOOKUP(E97,'DB Basis'!$D$2:$E$65205,2,0))+IF(V97="",W97,V97)</f>
        <v>#N/A</v>
      </c>
      <c r="AN97" s="266" t="str">
        <f>IF($AN$9+(($AL$9-$AM$9))*('DB Basis'!F256/10-'DB Basis'!E256),," ")</f>
        <v xml:space="preserve"> </v>
      </c>
      <c r="AO97" s="615">
        <f>IF(U97&gt;0,_xll.xlShmImplSwap2(curveName&amp;T(TYPE($AV$1)),curveName,D97,G97,,1,8,2,4),"")</f>
        <v>-1.3812969973186233E-3</v>
      </c>
      <c r="AP97" s="616">
        <f t="shared" si="15"/>
        <v>-2.6329919420379436E-4</v>
      </c>
      <c r="AQ97" s="374">
        <f t="shared" si="16"/>
        <v>10.765034599549422</v>
      </c>
      <c r="AR97" s="374">
        <f t="shared" si="17"/>
        <v>-6.6042874984500193</v>
      </c>
      <c r="AS97" s="376"/>
      <c r="AT97" s="234">
        <f t="shared" si="18"/>
        <v>-0.16220674765700557</v>
      </c>
      <c r="AU97" s="662" t="str">
        <f t="shared" si="11"/>
        <v>SPGB  30-Jul-20  1.15</v>
      </c>
      <c r="AV97" s="678"/>
      <c r="AW97" s="660"/>
      <c r="AX97" s="660"/>
      <c r="AY97" s="660"/>
      <c r="AZ97" s="660"/>
      <c r="BA97" s="660"/>
      <c r="BB97" s="658"/>
      <c r="BC97" s="672"/>
      <c r="BE97" s="682">
        <f>_xll.xlDateShiftMonth(BE96,1)</f>
        <v>45931</v>
      </c>
      <c r="BF97" s="683">
        <v>2.5558285437370678E-2</v>
      </c>
      <c r="BH97" s="915"/>
      <c r="BI97" s="921"/>
      <c r="BU97" s="133" t="s">
        <v>413</v>
      </c>
      <c r="BV97" s="133" t="s">
        <v>413</v>
      </c>
      <c r="BW97" s="133" t="s">
        <v>413</v>
      </c>
      <c r="BX97" s="133" t="s">
        <v>413</v>
      </c>
      <c r="BY97" s="133" t="s">
        <v>413</v>
      </c>
      <c r="BZ97" s="133" t="s">
        <v>413</v>
      </c>
      <c r="CA97" s="133" t="s">
        <v>413</v>
      </c>
      <c r="CB97" s="133" t="s">
        <v>413</v>
      </c>
      <c r="CC97" s="133" t="s">
        <v>413</v>
      </c>
      <c r="CD97" s="133" t="s">
        <v>413</v>
      </c>
      <c r="CE97" s="133" t="s">
        <v>413</v>
      </c>
      <c r="CF97" s="133" t="s">
        <v>413</v>
      </c>
    </row>
    <row r="98" spans="1:84">
      <c r="A98" s="17"/>
      <c r="B98" s="16"/>
      <c r="C98" s="18"/>
      <c r="D98" s="696">
        <f>MAX(_xll.xlDateSettle("TARGET",$D$4,2),L98)</f>
        <v>43264</v>
      </c>
      <c r="E98" s="694" t="s">
        <v>641</v>
      </c>
      <c r="F98" s="13" t="s">
        <v>1122</v>
      </c>
      <c r="G98" s="35">
        <v>44135</v>
      </c>
      <c r="H98" s="37">
        <v>4.8499999999999996</v>
      </c>
      <c r="I98" s="11">
        <v>44135</v>
      </c>
      <c r="J98" s="11">
        <v>40372</v>
      </c>
      <c r="K98" s="11">
        <v>40482</v>
      </c>
      <c r="L98" s="11">
        <v>40372</v>
      </c>
      <c r="M98" s="12">
        <v>99.832999999999998</v>
      </c>
      <c r="N98" s="12" t="s">
        <v>1142</v>
      </c>
      <c r="O98" s="12" t="s">
        <v>977</v>
      </c>
      <c r="P98" s="12" t="s">
        <v>1143</v>
      </c>
      <c r="Q98" s="15">
        <v>18387219000</v>
      </c>
      <c r="R98" s="12"/>
      <c r="S98" s="43">
        <f>_xll.RtGet("IDN",$X98,$S$9)</f>
        <v>111.73100000000001</v>
      </c>
      <c r="T98" s="43">
        <f>_xll.RtGet("IDN",$X98,$T$9)</f>
        <v>111.804</v>
      </c>
      <c r="U98" s="25">
        <f t="shared" si="20"/>
        <v>111.76750000000001</v>
      </c>
      <c r="V98" s="12"/>
      <c r="W98" s="25">
        <f t="shared" si="12"/>
        <v>111.76750000000001</v>
      </c>
      <c r="X98" s="14" t="str">
        <f t="shared" si="13"/>
        <v>ES0000122T=</v>
      </c>
      <c r="Y98" s="14"/>
      <c r="Z98" s="14"/>
      <c r="AA98" s="14"/>
      <c r="AB98" s="14"/>
      <c r="AC98" s="14"/>
      <c r="AD98" s="34">
        <f>IF(ISNUMBER($D98),_xll.xlBondYield($F98&amp;T(TYPE($AV$1)),$H98,$G98,$J98,$K98,$L98,$M98,$D98,$W98,$AH98),"")</f>
        <v>-7.9884567846390253E-4</v>
      </c>
      <c r="AE98" s="12"/>
      <c r="AF98" s="12"/>
      <c r="AG98" s="12"/>
      <c r="AH98" s="14" t="b">
        <f t="shared" si="14"/>
        <v>0</v>
      </c>
      <c r="AI98" s="14"/>
      <c r="AJ98" s="14"/>
      <c r="AK98" s="238">
        <f>IF(ISNUMBER($D98),_xll.xlBondAswSpread($F98&amp;T(TYPE($AV$1)),$H98,$G98,$J98,$K98,$L98,$M98,$D98,$W98,$AH98,curveName,curveName,,,2),"")</f>
        <v>8.5809023853943376E-3</v>
      </c>
      <c r="AL98" s="205">
        <f>IF($W98&gt;0,_xll.xlBondZSpread(F98&amp;T(TYPE($AV$1)),H98,G98,J98,K98,L98,M98,D98,U98,"annual",5,$AH98,curveName)*100,"")</f>
        <v>0.80056577717186905</v>
      </c>
      <c r="AM98" s="258" t="e">
        <f>(-IF($AL$9="",VLOOKUP(VLOOKUP(E98,'DB Basis'!$D$2:$H$65205,4,0),Bonds!$AR$1:$AS$6,2,0),$AL$9)*VLOOKUP(E98,'DB Basis'!$D$2:$E$65205,2,0))+IF(V98="",W98,V98)</f>
        <v>#N/A</v>
      </c>
      <c r="AN98" s="266" t="str">
        <f>IF($AN$9+(($AL$9-$AM$9))*('DB Basis'!F257/10-'DB Basis'!E257),," ")</f>
        <v xml:space="preserve"> </v>
      </c>
      <c r="AO98" s="615">
        <f>IF(U98&gt;0,_xll.xlShmImplSwap2(curveName&amp;T(TYPE($AV$1)),curveName,D98,G98,,1,8,2,4),"")</f>
        <v>-8.2794948950966406E-4</v>
      </c>
      <c r="AP98" s="616">
        <f t="shared" si="15"/>
        <v>2.9103811045761525E-5</v>
      </c>
      <c r="AQ98" s="374">
        <f t="shared" si="16"/>
        <v>33.193434114662153</v>
      </c>
      <c r="AR98" s="374">
        <f t="shared" si="17"/>
        <v>11.476031926461063</v>
      </c>
      <c r="AS98" s="376"/>
      <c r="AT98" s="234">
        <f t="shared" si="18"/>
        <v>-7.8790258697809562E-2</v>
      </c>
      <c r="AU98" s="662" t="str">
        <f t="shared" si="11"/>
        <v>SPGB  31-Oct-20  4.85</v>
      </c>
      <c r="AV98" s="678"/>
      <c r="AW98" s="660"/>
      <c r="AX98" s="660"/>
      <c r="AY98" s="660"/>
      <c r="AZ98" s="660"/>
      <c r="BA98" s="660"/>
      <c r="BB98" s="658"/>
      <c r="BC98" s="672"/>
      <c r="BE98" s="682">
        <f>_xll.xlDateShiftMonth(BE97,1)</f>
        <v>45962</v>
      </c>
      <c r="BF98" s="683">
        <v>2.5704491507537376E-2</v>
      </c>
      <c r="BH98" s="915"/>
      <c r="BI98" s="921"/>
      <c r="BU98" s="133" t="s">
        <v>413</v>
      </c>
      <c r="BV98" s="133" t="s">
        <v>413</v>
      </c>
      <c r="BW98" s="133" t="s">
        <v>413</v>
      </c>
      <c r="BX98" s="133" t="s">
        <v>413</v>
      </c>
      <c r="BY98" s="133" t="s">
        <v>413</v>
      </c>
      <c r="BZ98" s="133" t="s">
        <v>413</v>
      </c>
      <c r="CA98" s="133" t="s">
        <v>413</v>
      </c>
      <c r="CB98" s="133" t="s">
        <v>413</v>
      </c>
      <c r="CC98" s="133" t="s">
        <v>413</v>
      </c>
      <c r="CD98" s="133" t="s">
        <v>413</v>
      </c>
      <c r="CE98" s="133" t="s">
        <v>413</v>
      </c>
      <c r="CF98" s="133" t="s">
        <v>413</v>
      </c>
    </row>
    <row r="99" spans="1:84">
      <c r="A99" s="10"/>
      <c r="B99" s="11"/>
      <c r="C99" s="12"/>
      <c r="D99" s="696">
        <f>MAX(_xll.xlDateSettle("TARGET",$D$4,2),L99)</f>
        <v>43264</v>
      </c>
      <c r="E99" s="694" t="s">
        <v>1419</v>
      </c>
      <c r="F99" s="13" t="s">
        <v>1122</v>
      </c>
      <c r="G99" s="35">
        <v>44227</v>
      </c>
      <c r="H99" s="37">
        <v>0.05</v>
      </c>
      <c r="I99" s="11">
        <v>44227</v>
      </c>
      <c r="J99" s="11">
        <v>42892</v>
      </c>
      <c r="K99" s="11">
        <v>43131</v>
      </c>
      <c r="L99" s="11">
        <v>42892</v>
      </c>
      <c r="M99" s="12">
        <v>100.10299999999999</v>
      </c>
      <c r="N99" s="12" t="s">
        <v>1144</v>
      </c>
      <c r="O99" s="12" t="s">
        <v>990</v>
      </c>
      <c r="P99" s="12" t="s">
        <v>1145</v>
      </c>
      <c r="Q99" s="15">
        <v>13274020000</v>
      </c>
      <c r="R99" s="12"/>
      <c r="S99" s="43">
        <f>_xll.RtGet("IDN",$X99,$S$9)</f>
        <v>100.14700000000001</v>
      </c>
      <c r="T99" s="43">
        <f>_xll.RtGet("IDN",$X99,$T$9)</f>
        <v>100.267</v>
      </c>
      <c r="U99" s="25">
        <f t="shared" si="20"/>
        <v>100.20699999999999</v>
      </c>
      <c r="V99" s="12"/>
      <c r="W99" s="25">
        <f t="shared" si="12"/>
        <v>100.20699999999999</v>
      </c>
      <c r="X99" s="14" t="str">
        <f t="shared" si="13"/>
        <v>ES0000128X=</v>
      </c>
      <c r="Y99" s="14"/>
      <c r="Z99" s="14"/>
      <c r="AA99" s="14"/>
      <c r="AB99" s="14"/>
      <c r="AC99" s="14"/>
      <c r="AD99" s="34">
        <f>IF(ISNUMBER($D99),_xll.xlBondYield($F99&amp;T(TYPE($AV$1)),$H99,$G99,$J99,$K99,$L99,$M99,$D99,$W99,$AH99),"")</f>
        <v>-2.8468696072263223E-4</v>
      </c>
      <c r="AE99" s="12"/>
      <c r="AF99" s="12"/>
      <c r="AG99" s="12"/>
      <c r="AH99" s="14" t="b">
        <f t="shared" si="14"/>
        <v>0</v>
      </c>
      <c r="AI99" s="14"/>
      <c r="AJ99" s="14"/>
      <c r="AK99" s="238">
        <f>IF(ISNUMBER($D99),_xll.xlBondAswSpread($F99&amp;T(TYPE($AV$1)),$H99,$G99,$J99,$K99,$L99,$M99,$D99,$W99,$AH99,curveName,curveName,,,2),"")</f>
        <v>-7.0959990286810083E-5</v>
      </c>
      <c r="AL99" s="205">
        <f>IF($W99&gt;0,_xll.xlBondZSpread(F99&amp;T(TYPE($AV$1)),H99,G99,J99,K99,L99,M99,D99,U99,"annual",5,$AH99,curveName)*100,"")</f>
        <v>-9.5109365065582114E-3</v>
      </c>
      <c r="AM99" s="258" t="e">
        <f>(-IF($AL$9="",VLOOKUP(VLOOKUP(E99,'DB Basis'!$D$2:$H$65205,4,0),Bonds!$AR$1:$AS$6,2,0),$AL$9)*VLOOKUP(E99,'DB Basis'!$D$2:$E$65205,2,0))+IF(V99="",W99,V99)</f>
        <v>#N/A</v>
      </c>
      <c r="AN99" s="266" t="str">
        <f>IF($AN$9+(($AL$9-$AM$9))*('DB Basis'!F258/10-'DB Basis'!E258),," ")</f>
        <v xml:space="preserve"> </v>
      </c>
      <c r="AO99" s="615">
        <f>IF(U99&gt;0,_xll.xlShmImplSwap2(curveName&amp;T(TYPE($AV$1)),curveName,D99,G99,,1,8,2,4),"")</f>
        <v>-2.8612169088599183E-4</v>
      </c>
      <c r="AP99" s="616">
        <f t="shared" si="15"/>
        <v>1.4347301633595979E-6</v>
      </c>
      <c r="AQ99" s="374">
        <f t="shared" si="16"/>
        <v>20.398688258213443</v>
      </c>
      <c r="AR99" s="374">
        <f t="shared" si="17"/>
        <v>-1.0977407089213809</v>
      </c>
      <c r="AS99" s="376"/>
      <c r="AT99" s="234">
        <f t="shared" si="18"/>
        <v>-2.8078713934287014E-2</v>
      </c>
      <c r="AU99" s="662" t="str">
        <f t="shared" si="11"/>
        <v>SPGB  31-Jan-21  0.05</v>
      </c>
      <c r="AV99" s="678"/>
      <c r="AW99" s="660"/>
      <c r="AX99" s="660"/>
      <c r="AY99" s="660"/>
      <c r="AZ99" s="660"/>
      <c r="BA99" s="660"/>
      <c r="BB99" s="658"/>
      <c r="BC99" s="672"/>
      <c r="BE99" s="682">
        <f>_xll.xlDateShiftMonth(BE98,1)</f>
        <v>45992</v>
      </c>
      <c r="BF99" s="683">
        <v>2.5837799953307563E-2</v>
      </c>
      <c r="BH99" s="915"/>
      <c r="BI99" s="921"/>
      <c r="BU99" s="133" t="s">
        <v>413</v>
      </c>
      <c r="BV99" s="133" t="s">
        <v>413</v>
      </c>
      <c r="BW99" s="133" t="s">
        <v>413</v>
      </c>
      <c r="BX99" s="133" t="s">
        <v>413</v>
      </c>
      <c r="BY99" s="133" t="s">
        <v>413</v>
      </c>
      <c r="BZ99" s="133" t="s">
        <v>413</v>
      </c>
      <c r="CA99" s="133" t="s">
        <v>413</v>
      </c>
      <c r="CB99" s="133" t="s">
        <v>413</v>
      </c>
      <c r="CC99" s="133" t="s">
        <v>413</v>
      </c>
      <c r="CD99" s="133" t="s">
        <v>413</v>
      </c>
      <c r="CE99" s="133" t="s">
        <v>413</v>
      </c>
      <c r="CF99" s="133" t="s">
        <v>413</v>
      </c>
    </row>
    <row r="100" spans="1:84">
      <c r="A100" s="17"/>
      <c r="B100" s="16"/>
      <c r="C100" s="18"/>
      <c r="D100" s="696">
        <f>MAX(_xll.xlDateSettle("TARGET",$D$4,2),L100)</f>
        <v>43264</v>
      </c>
      <c r="E100" s="694" t="s">
        <v>617</v>
      </c>
      <c r="F100" s="13" t="s">
        <v>1122</v>
      </c>
      <c r="G100" s="35">
        <v>44316</v>
      </c>
      <c r="H100" s="37">
        <v>5.5</v>
      </c>
      <c r="I100" s="11">
        <v>44316</v>
      </c>
      <c r="J100" s="11">
        <v>40567</v>
      </c>
      <c r="K100" s="11">
        <v>40663</v>
      </c>
      <c r="L100" s="11">
        <v>40567</v>
      </c>
      <c r="M100" s="12">
        <v>99.233000000000004</v>
      </c>
      <c r="N100" s="12" t="s">
        <v>1146</v>
      </c>
      <c r="O100" s="12" t="s">
        <v>977</v>
      </c>
      <c r="P100" s="12" t="s">
        <v>1147</v>
      </c>
      <c r="Q100" s="15">
        <v>24001924000</v>
      </c>
      <c r="R100" s="12"/>
      <c r="S100" s="43">
        <f>_xll.RtGet("IDN",$X100,$S$9)</f>
        <v>115.821</v>
      </c>
      <c r="T100" s="43">
        <f>_xll.RtGet("IDN",$X100,$T$9)</f>
        <v>115.998</v>
      </c>
      <c r="U100" s="25">
        <f t="shared" si="20"/>
        <v>115.90950000000001</v>
      </c>
      <c r="V100" s="12"/>
      <c r="W100" s="25">
        <f t="shared" si="12"/>
        <v>115.90950000000001</v>
      </c>
      <c r="X100" s="14" t="str">
        <f t="shared" si="13"/>
        <v>ES0000123B=</v>
      </c>
      <c r="Y100" s="14"/>
      <c r="Z100" s="14"/>
      <c r="AA100" s="14"/>
      <c r="AB100" s="14"/>
      <c r="AC100" s="14"/>
      <c r="AD100" s="34">
        <f>IF(ISNUMBER($D100),_xll.xlBondYield($F100&amp;T(TYPE($AV$1)),$H100,$G100,$J100,$K100,$L100,$M100,$D100,$W100,$AH100),"")</f>
        <v>-2.2724832361604996E-4</v>
      </c>
      <c r="AE100" s="12"/>
      <c r="AF100" s="12"/>
      <c r="AG100" s="12"/>
      <c r="AH100" s="14" t="b">
        <f t="shared" si="14"/>
        <v>0</v>
      </c>
      <c r="AI100" s="14"/>
      <c r="AJ100" s="14"/>
      <c r="AK100" s="238">
        <f>IF(ISNUMBER($D100),_xll.xlBondAswSpread($F100&amp;T(TYPE($AV$1)),$H100,$G100,$J100,$K100,$L100,$M100,$D100,$W100,$AH100,curveName,curveName,,,2),"")</f>
        <v>-3.869417420357036E-2</v>
      </c>
      <c r="AL100" s="205">
        <f>IF($W100&gt;0,_xll.xlBondZSpread(F100&amp;T(TYPE($AV$1)),H100,G100,J100,K100,L100,M100,D100,U100,"annual",5,$AH100,curveName)*100,"")</f>
        <v>-3.5500266488088523</v>
      </c>
      <c r="AM100" s="258" t="e">
        <f>(-IF($AL$9="",VLOOKUP(VLOOKUP(E100,'DB Basis'!$D$2:$H$65205,4,0),Bonds!$AR$1:$AS$6,2,0),$AL$9)*VLOOKUP(E100,'DB Basis'!$D$2:$E$65205,2,0))+IF(V100="",W100,V100)</f>
        <v>#N/A</v>
      </c>
      <c r="AN100" s="266" t="str">
        <f>IF($AN$9+(($AL$9-$AM$9))*('DB Basis'!F259/10-'DB Basis'!E259),," ")</f>
        <v xml:space="preserve"> </v>
      </c>
      <c r="AO100" s="615">
        <f>IF(U100&gt;0,_xll.xlShmImplSwap2(curveName&amp;T(TYPE($AV$1)),curveName,D100,G100,,1,8,2,4),"")</f>
        <v>2.3858174235090682E-4</v>
      </c>
      <c r="AP100" s="616">
        <f t="shared" si="15"/>
        <v>-4.6583006596695681E-4</v>
      </c>
      <c r="AQ100" s="374">
        <f t="shared" si="16"/>
        <v>2.3556294993148907</v>
      </c>
      <c r="AR100" s="374">
        <f t="shared" si="17"/>
        <v>-19.163106807591628</v>
      </c>
      <c r="AS100" s="376"/>
      <c r="AT100" s="234">
        <f t="shared" si="18"/>
        <v>-2.2413533288158354E-2</v>
      </c>
      <c r="AU100" s="662" t="str">
        <f t="shared" si="11"/>
        <v>SPGB  30-Apr-21  5.5</v>
      </c>
      <c r="AV100" s="678"/>
      <c r="AW100" s="660"/>
      <c r="AX100" s="660"/>
      <c r="AY100" s="660"/>
      <c r="AZ100" s="660"/>
      <c r="BA100" s="660"/>
      <c r="BB100" s="658"/>
      <c r="BC100" s="672"/>
      <c r="BE100" s="682">
        <f>_xll.xlDateShiftMonth(BE99,1)</f>
        <v>46023</v>
      </c>
      <c r="BF100" s="683">
        <v>2.5963624189750296E-2</v>
      </c>
      <c r="BH100" s="915"/>
      <c r="BI100" s="921"/>
      <c r="BU100" s="133" t="s">
        <v>413</v>
      </c>
      <c r="BV100" s="133" t="s">
        <v>413</v>
      </c>
      <c r="BW100" s="133" t="s">
        <v>413</v>
      </c>
      <c r="BX100" s="133" t="s">
        <v>413</v>
      </c>
      <c r="BY100" s="133" t="s">
        <v>413</v>
      </c>
      <c r="BZ100" s="133" t="s">
        <v>413</v>
      </c>
      <c r="CA100" s="133" t="s">
        <v>413</v>
      </c>
      <c r="CB100" s="133" t="s">
        <v>413</v>
      </c>
      <c r="CC100" s="133" t="s">
        <v>413</v>
      </c>
      <c r="CD100" s="133" t="s">
        <v>413</v>
      </c>
      <c r="CE100" s="133" t="s">
        <v>413</v>
      </c>
      <c r="CF100" s="133" t="s">
        <v>413</v>
      </c>
    </row>
    <row r="101" spans="1:84">
      <c r="A101" s="10"/>
      <c r="B101" s="11"/>
      <c r="C101" s="12"/>
      <c r="D101" s="696">
        <f>MAX(_xll.xlDateSettle("TARGET",$D$4,2),L101)</f>
        <v>43264</v>
      </c>
      <c r="E101" s="694" t="s">
        <v>642</v>
      </c>
      <c r="F101" s="13" t="s">
        <v>1122</v>
      </c>
      <c r="G101" s="35">
        <v>44407</v>
      </c>
      <c r="H101" s="37">
        <v>0.75</v>
      </c>
      <c r="I101" s="11">
        <v>44407</v>
      </c>
      <c r="J101" s="11">
        <v>42437</v>
      </c>
      <c r="K101" s="11">
        <v>42581</v>
      </c>
      <c r="L101" s="11">
        <v>42437</v>
      </c>
      <c r="M101" s="12">
        <v>100.292</v>
      </c>
      <c r="N101" s="12" t="s">
        <v>1148</v>
      </c>
      <c r="O101" s="12" t="s">
        <v>990</v>
      </c>
      <c r="P101" s="12" t="s">
        <v>1149</v>
      </c>
      <c r="Q101" s="15">
        <v>21979290000</v>
      </c>
      <c r="R101" s="12"/>
      <c r="S101" s="43">
        <f>_xll.RtGet("IDN",$X101,$S$9)</f>
        <v>102.252</v>
      </c>
      <c r="T101" s="43">
        <f>_xll.RtGet("IDN",$X101,$T$9)</f>
        <v>102.43</v>
      </c>
      <c r="U101" s="25">
        <f t="shared" si="20"/>
        <v>102.34100000000001</v>
      </c>
      <c r="V101" s="12"/>
      <c r="W101" s="25">
        <f t="shared" si="12"/>
        <v>102.34100000000001</v>
      </c>
      <c r="X101" s="14" t="str">
        <f t="shared" si="13"/>
        <v>ES0000128B=</v>
      </c>
      <c r="Y101" s="14"/>
      <c r="Z101" s="14"/>
      <c r="AA101" s="14"/>
      <c r="AB101" s="14"/>
      <c r="AC101" s="14"/>
      <c r="AD101" s="34">
        <f>IF(ISNUMBER($D101),_xll.xlBondYield($F101&amp;T(TYPE($AV$1)),$H101,$G101,$J101,$K101,$L101,$M101,$D101,$W101,$AH101),"")</f>
        <v>1.7546232967201314E-5</v>
      </c>
      <c r="AE101" s="12"/>
      <c r="AF101" s="12"/>
      <c r="AG101" s="12"/>
      <c r="AH101" s="14" t="b">
        <f t="shared" si="14"/>
        <v>0</v>
      </c>
      <c r="AI101" s="14"/>
      <c r="AJ101" s="14"/>
      <c r="AK101" s="238">
        <f>IF(ISNUMBER($D101),_xll.xlBondAswSpread($F101&amp;T(TYPE($AV$1)),$H101,$G101,$J101,$K101,$L101,$M101,$D101,$W101,$AH101,curveName,curveName,,,2),"")</f>
        <v>-6.9595072629669616E-2</v>
      </c>
      <c r="AL101" s="205">
        <f>IF($W101&gt;0,_xll.xlBondZSpread(F101&amp;T(TYPE($AV$1)),H101,G101,J101,K101,L101,M101,D101,U101,"annual",5,$AH101,curveName)*100,"")</f>
        <v>-6.9714285591471707</v>
      </c>
      <c r="AM101" s="258" t="e">
        <f>(-IF($AL$9="",VLOOKUP(VLOOKUP(E101,'DB Basis'!$D$2:$H$65205,4,0),Bonds!$AR$1:$AS$6,2,0),$AL$9)*VLOOKUP(E101,'DB Basis'!$D$2:$E$65205,2,0))+IF(V101="",W101,V101)</f>
        <v>#N/A</v>
      </c>
      <c r="AN101" s="266" t="str">
        <f>IF($AN$9+(($AL$9-$AM$9))*('DB Basis'!F260/10-'DB Basis'!E260),," ")</f>
        <v xml:space="preserve"> </v>
      </c>
      <c r="AO101" s="615">
        <f>IF(U101&gt;0,_xll.xlShmImplSwap2(curveName&amp;T(TYPE($AV$1)),curveName,D101,G101,,1,8,2,4),"")</f>
        <v>7.3152008767165644E-4</v>
      </c>
      <c r="AP101" s="616">
        <f t="shared" si="15"/>
        <v>-7.1397385470445512E-4</v>
      </c>
      <c r="AQ101" s="374">
        <f t="shared" si="16"/>
        <v>9.8186827640534862</v>
      </c>
      <c r="AR101" s="374">
        <f t="shared" si="17"/>
        <v>-9.9530200977128445</v>
      </c>
      <c r="AS101" s="376"/>
      <c r="AT101" s="234">
        <f t="shared" si="18"/>
        <v>1.7305873611486227E-3</v>
      </c>
      <c r="AU101" s="662" t="str">
        <f t="shared" si="11"/>
        <v>SPGB  30-Jul-21  0.75</v>
      </c>
      <c r="AV101" s="678"/>
      <c r="AW101" s="660"/>
      <c r="AX101" s="660"/>
      <c r="AY101" s="660"/>
      <c r="AZ101" s="660"/>
      <c r="BA101" s="660"/>
      <c r="BB101" s="658"/>
      <c r="BC101" s="672"/>
      <c r="BE101" s="682">
        <f>_xll.xlDateShiftMonth(BE100,1)</f>
        <v>46054</v>
      </c>
      <c r="BF101" s="683">
        <v>2.6073794301475064E-2</v>
      </c>
      <c r="BH101" s="915"/>
      <c r="BI101" s="921"/>
      <c r="BU101" s="133" t="s">
        <v>413</v>
      </c>
      <c r="BV101" s="133" t="s">
        <v>413</v>
      </c>
      <c r="BW101" s="133" t="s">
        <v>413</v>
      </c>
      <c r="BX101" s="133" t="s">
        <v>413</v>
      </c>
      <c r="BY101" s="133" t="s">
        <v>413</v>
      </c>
      <c r="BZ101" s="133" t="s">
        <v>413</v>
      </c>
      <c r="CA101" s="133" t="s">
        <v>413</v>
      </c>
      <c r="CB101" s="133" t="s">
        <v>413</v>
      </c>
      <c r="CC101" s="133" t="s">
        <v>413</v>
      </c>
      <c r="CD101" s="133" t="s">
        <v>413</v>
      </c>
      <c r="CE101" s="133" t="s">
        <v>413</v>
      </c>
      <c r="CF101" s="133" t="s">
        <v>413</v>
      </c>
    </row>
    <row r="102" spans="1:84">
      <c r="A102" s="17"/>
      <c r="B102" s="16"/>
      <c r="C102" s="18"/>
      <c r="D102" s="696">
        <f>MAX(_xll.xlDateSettle("TARGET",$D$4,2),L102)</f>
        <v>43264</v>
      </c>
      <c r="E102" s="694" t="s">
        <v>619</v>
      </c>
      <c r="F102" s="13" t="s">
        <v>1122</v>
      </c>
      <c r="G102" s="35">
        <v>44592</v>
      </c>
      <c r="H102" s="37">
        <v>5.85</v>
      </c>
      <c r="I102" s="11">
        <v>44592</v>
      </c>
      <c r="J102" s="11">
        <v>40869</v>
      </c>
      <c r="K102" s="11">
        <v>40939</v>
      </c>
      <c r="L102" s="11">
        <v>40869</v>
      </c>
      <c r="M102" s="12">
        <v>92.007000000000005</v>
      </c>
      <c r="N102" s="12" t="s">
        <v>1150</v>
      </c>
      <c r="O102" s="12" t="s">
        <v>977</v>
      </c>
      <c r="P102" s="12" t="s">
        <v>1151</v>
      </c>
      <c r="Q102" s="15">
        <v>22927112000</v>
      </c>
      <c r="R102" s="12"/>
      <c r="S102" s="43">
        <f>_xll.RtGet("IDN",$X102,$S$9)</f>
        <v>120.691</v>
      </c>
      <c r="T102" s="43">
        <f>_xll.RtGet("IDN",$X102,$T$9)</f>
        <v>120.771</v>
      </c>
      <c r="U102" s="25">
        <f t="shared" si="20"/>
        <v>120.73099999999999</v>
      </c>
      <c r="V102" s="12"/>
      <c r="W102" s="25">
        <f t="shared" si="12"/>
        <v>120.73099999999999</v>
      </c>
      <c r="X102" s="14" t="str">
        <f t="shared" si="13"/>
        <v>ES0000123K=</v>
      </c>
      <c r="Y102" s="14"/>
      <c r="Z102" s="14"/>
      <c r="AA102" s="14"/>
      <c r="AB102" s="14"/>
      <c r="AC102" s="14"/>
      <c r="AD102" s="34">
        <f>IF(ISNUMBER($D102),_xll.xlBondYield($F102&amp;T(TYPE($AV$1)),$H102,$G102,$J102,$K102,$L102,$M102,$D102,$W102,$AH102),"")</f>
        <v>1.3032066524340732E-3</v>
      </c>
      <c r="AE102" s="12"/>
      <c r="AF102" s="12"/>
      <c r="AG102" s="12"/>
      <c r="AH102" s="14" t="b">
        <f t="shared" si="14"/>
        <v>0</v>
      </c>
      <c r="AI102" s="14"/>
      <c r="AJ102" s="14"/>
      <c r="AK102" s="238">
        <f>IF(ISNUMBER($D102),_xll.xlBondAswSpread($F102&amp;T(TYPE($AV$1)),$H102,$G102,$J102,$K102,$L102,$M102,$D102,$W102,$AH102,curveName,curveName,,,2),"")</f>
        <v>-1.6858457683757749E-2</v>
      </c>
      <c r="AL102" s="205">
        <f>IF($W102&gt;0,_xll.xlBondZSpread(F102&amp;T(TYPE($AV$1)),H102,G102,J102,K102,L102,M102,D102,U102,"annual",5,$AH102,curveName)*100,"")</f>
        <v>-1.5149030367319938</v>
      </c>
      <c r="AM102" s="258" t="e">
        <f>(-IF($AL$9="",VLOOKUP(VLOOKUP(E102,'DB Basis'!$D$2:$H$65205,4,0),Bonds!$AR$1:$AS$6,2,0),$AL$9)*VLOOKUP(E102,'DB Basis'!$D$2:$E$65205,2,0))+IF(V102="",W102,V102)</f>
        <v>#N/A</v>
      </c>
      <c r="AN102" s="266" t="str">
        <f>IF($AN$9+(($AL$9-$AM$9))*('DB Basis'!F261/10-'DB Basis'!E261),," ")</f>
        <v xml:space="preserve"> </v>
      </c>
      <c r="AO102" s="615">
        <f>IF(U102&gt;0,_xll.xlShmImplSwap2(curveName&amp;T(TYPE($AV$1)),curveName,D102,G102,,1,8,2,4),"")</f>
        <v>1.6475998690889857E-3</v>
      </c>
      <c r="AP102" s="616">
        <f t="shared" si="15"/>
        <v>-3.4439321665491246E-4</v>
      </c>
      <c r="AQ102" s="374">
        <f t="shared" si="16"/>
        <v>25.365732600292336</v>
      </c>
      <c r="AR102" s="374">
        <f t="shared" si="17"/>
        <v>7.2917261020585453</v>
      </c>
      <c r="AS102" s="376"/>
      <c r="AT102" s="234">
        <f t="shared" si="18"/>
        <v>0.12853545065103189</v>
      </c>
      <c r="AU102" s="662" t="str">
        <f t="shared" si="11"/>
        <v>SPGB  31-Jan-22  5.85</v>
      </c>
      <c r="AV102" s="678"/>
      <c r="AW102" s="660"/>
      <c r="AX102" s="660"/>
      <c r="AY102" s="660"/>
      <c r="AZ102" s="660"/>
      <c r="BA102" s="660"/>
      <c r="BB102" s="658"/>
      <c r="BC102" s="672"/>
      <c r="BE102" s="682">
        <f>_xll.xlDateShiftMonth(BE101,1)</f>
        <v>46082</v>
      </c>
      <c r="BF102" s="683">
        <v>2.615687894289561E-2</v>
      </c>
      <c r="BH102" s="915"/>
      <c r="BI102" s="921"/>
      <c r="BU102" s="133" t="s">
        <v>413</v>
      </c>
      <c r="BV102" s="133" t="s">
        <v>413</v>
      </c>
      <c r="BW102" s="133" t="s">
        <v>413</v>
      </c>
      <c r="BX102" s="133" t="s">
        <v>413</v>
      </c>
      <c r="BY102" s="133" t="s">
        <v>413</v>
      </c>
      <c r="BZ102" s="133" t="s">
        <v>413</v>
      </c>
      <c r="CA102" s="133" t="s">
        <v>413</v>
      </c>
      <c r="CB102" s="133" t="s">
        <v>413</v>
      </c>
      <c r="CC102" s="133" t="s">
        <v>413</v>
      </c>
      <c r="CD102" s="133" t="s">
        <v>413</v>
      </c>
      <c r="CE102" s="133" t="s">
        <v>413</v>
      </c>
      <c r="CF102" s="133" t="s">
        <v>413</v>
      </c>
    </row>
    <row r="103" spans="1:84">
      <c r="A103" s="10"/>
      <c r="B103" s="11"/>
      <c r="C103" s="12"/>
      <c r="D103" s="696">
        <f>MAX(_xll.xlDateSettle("TARGET",$D$4,2),L103)</f>
        <v>43264</v>
      </c>
      <c r="E103" s="694" t="s">
        <v>758</v>
      </c>
      <c r="F103" s="13" t="s">
        <v>1122</v>
      </c>
      <c r="G103" s="35">
        <v>44681</v>
      </c>
      <c r="H103" s="37">
        <v>0.4</v>
      </c>
      <c r="I103" s="11">
        <v>44681</v>
      </c>
      <c r="J103" s="11">
        <v>42759</v>
      </c>
      <c r="K103" s="11">
        <v>42855</v>
      </c>
      <c r="L103" s="11">
        <v>42759</v>
      </c>
      <c r="M103" s="12">
        <v>99.998999999999995</v>
      </c>
      <c r="N103" s="12" t="s">
        <v>1152</v>
      </c>
      <c r="O103" s="12" t="s">
        <v>977</v>
      </c>
      <c r="P103" s="12" t="s">
        <v>1153</v>
      </c>
      <c r="Q103" s="15">
        <v>20899708000</v>
      </c>
      <c r="R103" s="12"/>
      <c r="S103" s="43">
        <f>_xll.RtGet("IDN",$X103,$S$9)</f>
        <v>100.733</v>
      </c>
      <c r="T103" s="43">
        <f>_xll.RtGet("IDN",$X103,$T$9)</f>
        <v>100.872</v>
      </c>
      <c r="U103" s="25">
        <f t="shared" si="20"/>
        <v>100.80250000000001</v>
      </c>
      <c r="V103" s="12"/>
      <c r="W103" s="25">
        <f t="shared" si="12"/>
        <v>100.80250000000001</v>
      </c>
      <c r="X103" s="14" t="str">
        <f t="shared" si="13"/>
        <v>ES0000128O=</v>
      </c>
      <c r="Y103" s="14"/>
      <c r="Z103" s="14"/>
      <c r="AA103" s="14"/>
      <c r="AB103" s="14"/>
      <c r="AC103" s="14"/>
      <c r="AD103" s="34">
        <f>IF(ISNUMBER($D103),_xll.xlBondYield($F103&amp;T(TYPE($AV$1)),$H103,$G103,$J103,$K103,$L103,$M103,$D103,$W103,$AH103),"")</f>
        <v>1.9188994220916897E-3</v>
      </c>
      <c r="AE103" s="12"/>
      <c r="AF103" s="12"/>
      <c r="AG103" s="12"/>
      <c r="AH103" s="14" t="b">
        <f t="shared" si="14"/>
        <v>0</v>
      </c>
      <c r="AI103" s="14"/>
      <c r="AJ103" s="14"/>
      <c r="AK103" s="238">
        <f>IF(ISNUMBER($D103),_xll.xlBondAswSpread($F103&amp;T(TYPE($AV$1)),$H103,$G103,$J103,$K103,$L103,$M103,$D103,$W103,$AH103,curveName,curveName,,,2),"")</f>
        <v>-1.6886323348295002E-2</v>
      </c>
      <c r="AL103" s="205">
        <f>IF($W103&gt;0,_xll.xlBondZSpread(F103&amp;T(TYPE($AV$1)),H103,G103,J103,K103,L103,M103,D103,U103,"annual",5,$AH103,curveName)*100,"")</f>
        <v>-1.7130995629850074</v>
      </c>
      <c r="AM103" s="258" t="e">
        <f>(-IF($AL$9="",VLOOKUP(VLOOKUP(E103,'DB Basis'!$D$2:$H$65205,4,0),Bonds!$AR$1:$AS$6,2,0),$AL$9)*VLOOKUP(E103,'DB Basis'!$D$2:$E$65205,2,0))+IF(V103="",W103,V103)</f>
        <v>#N/A</v>
      </c>
      <c r="AN103" s="266" t="str">
        <f>IF($AN$9+(($AL$9-$AM$9))*('DB Basis'!F262/10-'DB Basis'!E262),," ")</f>
        <v xml:space="preserve"> </v>
      </c>
      <c r="AO103" s="615">
        <f>IF(U103&gt;0,_xll.xlShmImplSwap2(curveName&amp;T(TYPE($AV$1)),curveName,D103,G103,,1,8,2,4),"")</f>
        <v>2.09671700494184E-3</v>
      </c>
      <c r="AP103" s="616">
        <f t="shared" si="15"/>
        <v>-1.7781758285015034E-4</v>
      </c>
      <c r="AQ103" s="374">
        <f t="shared" si="16"/>
        <v>25.25032145225056</v>
      </c>
      <c r="AR103" s="374">
        <f t="shared" si="17"/>
        <v>6.8314726223301312</v>
      </c>
      <c r="AS103" s="376"/>
      <c r="AT103" s="234">
        <f t="shared" si="18"/>
        <v>0.1892613128638379</v>
      </c>
      <c r="AU103" s="662" t="str">
        <f t="shared" si="11"/>
        <v>SPGB  30-Apr-22  0.4</v>
      </c>
      <c r="AV103" s="678"/>
      <c r="AW103" s="660"/>
      <c r="AX103" s="660"/>
      <c r="AY103" s="660"/>
      <c r="AZ103" s="660"/>
      <c r="BA103" s="660"/>
      <c r="BB103" s="658"/>
      <c r="BC103" s="672"/>
      <c r="BE103" s="682">
        <f>_xll.xlDateShiftMonth(BE102,1)</f>
        <v>46113</v>
      </c>
      <c r="BF103" s="683">
        <v>2.6227395088377486E-2</v>
      </c>
      <c r="BH103" s="915"/>
      <c r="BI103" s="921"/>
      <c r="BU103" s="133" t="s">
        <v>413</v>
      </c>
      <c r="BV103" s="133" t="s">
        <v>413</v>
      </c>
      <c r="BW103" s="133" t="s">
        <v>413</v>
      </c>
      <c r="BX103" s="133" t="s">
        <v>413</v>
      </c>
      <c r="BY103" s="133" t="s">
        <v>413</v>
      </c>
      <c r="BZ103" s="133" t="s">
        <v>413</v>
      </c>
      <c r="CA103" s="133" t="s">
        <v>413</v>
      </c>
      <c r="CB103" s="133" t="s">
        <v>413</v>
      </c>
      <c r="CC103" s="133" t="s">
        <v>413</v>
      </c>
      <c r="CD103" s="133" t="s">
        <v>413</v>
      </c>
      <c r="CE103" s="133" t="s">
        <v>413</v>
      </c>
      <c r="CF103" s="133" t="s">
        <v>413</v>
      </c>
    </row>
    <row r="104" spans="1:84">
      <c r="A104" s="17"/>
      <c r="B104" s="16"/>
      <c r="C104" s="18"/>
      <c r="D104" s="696">
        <f>MAX(_xll.xlDateSettle("TARGET",$D$4,2),L104)</f>
        <v>43264</v>
      </c>
      <c r="E104" s="694" t="s">
        <v>1420</v>
      </c>
      <c r="F104" s="13" t="s">
        <v>1122</v>
      </c>
      <c r="G104" s="35">
        <v>44865</v>
      </c>
      <c r="H104" s="37">
        <v>0.45</v>
      </c>
      <c r="I104" s="11">
        <v>44865</v>
      </c>
      <c r="J104" s="11">
        <v>43018</v>
      </c>
      <c r="K104" s="11">
        <v>43039</v>
      </c>
      <c r="L104" s="11">
        <v>43018</v>
      </c>
      <c r="M104" s="12">
        <v>99.6</v>
      </c>
      <c r="N104" s="12" t="s">
        <v>1154</v>
      </c>
      <c r="O104" s="12" t="s">
        <v>990</v>
      </c>
      <c r="P104" s="12" t="s">
        <v>1155</v>
      </c>
      <c r="Q104" s="15">
        <v>16631253000</v>
      </c>
      <c r="R104" s="12"/>
      <c r="S104" s="43">
        <f>_xll.RtGet("IDN",$X104,$S$9)</f>
        <v>100.574</v>
      </c>
      <c r="T104" s="43">
        <f>_xll.RtGet("IDN",$X104,$T$9)</f>
        <v>100.741</v>
      </c>
      <c r="U104" s="25">
        <f t="shared" si="20"/>
        <v>100.6575</v>
      </c>
      <c r="V104" s="12"/>
      <c r="W104" s="25">
        <f t="shared" si="12"/>
        <v>100.6575</v>
      </c>
      <c r="X104" s="14" t="str">
        <f t="shared" si="13"/>
        <v>ES000012A9=</v>
      </c>
      <c r="Y104" s="14"/>
      <c r="Z104" s="14"/>
      <c r="AA104" s="14"/>
      <c r="AB104" s="14"/>
      <c r="AC104" s="14"/>
      <c r="AD104" s="34">
        <f>IF(ISNUMBER($D104),_xll.xlBondYield($F104&amp;T(TYPE($AV$1)),$H104,$G104,$J104,$K104,$L104,$M104,$D104,$W104,$AH104),"")</f>
        <v>2.9876155586690796E-3</v>
      </c>
      <c r="AE104" s="12"/>
      <c r="AF104" s="12"/>
      <c r="AG104" s="12"/>
      <c r="AH104" s="14" t="b">
        <f t="shared" si="14"/>
        <v>0</v>
      </c>
      <c r="AI104" s="14"/>
      <c r="AJ104" s="14"/>
      <c r="AK104" s="238">
        <f>IF(ISNUMBER($D104),_xll.xlBondAswSpread($F104&amp;T(TYPE($AV$1)),$H104,$G104,$J104,$K104,$L104,$M104,$D104,$W104,$AH104,curveName,curveName,,,2),"")</f>
        <v>4.0581927999201583E-3</v>
      </c>
      <c r="AL104" s="205">
        <f>IF($W104&gt;0,_xll.xlBondZSpread(F104&amp;T(TYPE($AV$1)),H104,G104,J104,K104,L104,M104,D104,U104,"annual",5,$AH104,curveName)*100,"")</f>
        <v>0.41140872977848636</v>
      </c>
      <c r="AM104" s="258" t="e">
        <f>(-IF($AL$9="",VLOOKUP(VLOOKUP(E104,'DB Basis'!$D$2:$H$65205,4,0),Bonds!$AR$1:$AS$6,2,0),$AL$9)*VLOOKUP(E104,'DB Basis'!$D$2:$E$65205,2,0))+IF(V104="",W104,V104)</f>
        <v>#N/A</v>
      </c>
      <c r="AN104" s="266" t="str">
        <f>IF($AN$9+(($AL$9-$AM$9))*('DB Basis'!F263/10-'DB Basis'!E263),," ")</f>
        <v xml:space="preserve"> </v>
      </c>
      <c r="AO104" s="615">
        <f>IF(U104&gt;0,_xll.xlShmImplSwap2(curveName&amp;T(TYPE($AV$1)),curveName,D104,G104,,1,8,2,4),"")</f>
        <v>2.9524606724142732E-3</v>
      </c>
      <c r="AP104" s="616">
        <f t="shared" si="15"/>
        <v>3.5154886254806436E-5</v>
      </c>
      <c r="AQ104" s="374">
        <f t="shared" si="16"/>
        <v>21.2000755353667</v>
      </c>
      <c r="AR104" s="374">
        <f t="shared" si="17"/>
        <v>4.2247256099624577</v>
      </c>
      <c r="AS104" s="376"/>
      <c r="AT104" s="234">
        <f t="shared" si="18"/>
        <v>0.29466893181393661</v>
      </c>
      <c r="AU104" s="662" t="str">
        <f t="shared" si="11"/>
        <v>SPGB  31-Oct-22  0.45</v>
      </c>
      <c r="AV104" s="678"/>
      <c r="AW104" s="660"/>
      <c r="AX104" s="660"/>
      <c r="AY104" s="660"/>
      <c r="AZ104" s="660"/>
      <c r="BA104" s="660"/>
      <c r="BB104" s="658"/>
      <c r="BC104" s="672"/>
      <c r="BE104" s="682">
        <f>_xll.xlDateShiftMonth(BE103,1)</f>
        <v>46143</v>
      </c>
      <c r="BF104" s="683">
        <v>2.6270902225168216E-2</v>
      </c>
      <c r="BH104" s="915"/>
      <c r="BI104" s="921"/>
      <c r="BU104" s="133" t="s">
        <v>413</v>
      </c>
      <c r="BV104" s="133" t="s">
        <v>413</v>
      </c>
      <c r="BW104" s="133" t="s">
        <v>413</v>
      </c>
      <c r="BX104" s="133" t="s">
        <v>413</v>
      </c>
      <c r="BY104" s="133" t="s">
        <v>413</v>
      </c>
      <c r="BZ104" s="133" t="s">
        <v>413</v>
      </c>
      <c r="CA104" s="133" t="s">
        <v>413</v>
      </c>
      <c r="CB104" s="133" t="s">
        <v>413</v>
      </c>
      <c r="CC104" s="133" t="s">
        <v>413</v>
      </c>
      <c r="CD104" s="133" t="s">
        <v>413</v>
      </c>
      <c r="CE104" s="133" t="s">
        <v>413</v>
      </c>
      <c r="CF104" s="133" t="s">
        <v>413</v>
      </c>
    </row>
    <row r="105" spans="1:84">
      <c r="A105" s="10"/>
      <c r="B105" s="11"/>
      <c r="C105" s="12"/>
      <c r="D105" s="696">
        <f>MAX(_xll.xlDateSettle("TARGET",$D$4,2),L105)</f>
        <v>43264</v>
      </c>
      <c r="E105" s="694" t="s">
        <v>643</v>
      </c>
      <c r="F105" s="13" t="s">
        <v>1122</v>
      </c>
      <c r="G105" s="35">
        <v>44957</v>
      </c>
      <c r="H105" s="37">
        <v>5.4</v>
      </c>
      <c r="I105" s="11">
        <v>44957</v>
      </c>
      <c r="J105" s="11">
        <v>41303</v>
      </c>
      <c r="K105" s="11">
        <v>41670</v>
      </c>
      <c r="L105" s="11">
        <v>41303</v>
      </c>
      <c r="M105" s="12">
        <v>99.991</v>
      </c>
      <c r="N105" s="12" t="s">
        <v>1156</v>
      </c>
      <c r="O105" s="12" t="s">
        <v>977</v>
      </c>
      <c r="P105" s="12" t="s">
        <v>1157</v>
      </c>
      <c r="Q105" s="15">
        <v>21666516000</v>
      </c>
      <c r="R105" s="12"/>
      <c r="S105" s="43">
        <f>_xll.RtGet("IDN",$X105,$S$9)</f>
        <v>123.047</v>
      </c>
      <c r="T105" s="43">
        <f>_xll.RtGet("IDN",$X105,$T$9)</f>
        <v>123.13200000000001</v>
      </c>
      <c r="U105" s="25">
        <f t="shared" si="20"/>
        <v>123.0895</v>
      </c>
      <c r="V105" s="12"/>
      <c r="W105" s="25">
        <f t="shared" si="12"/>
        <v>123.0895</v>
      </c>
      <c r="X105" s="14" t="str">
        <f t="shared" si="13"/>
        <v>ES0000123U=</v>
      </c>
      <c r="Y105" s="14"/>
      <c r="Z105" s="14"/>
      <c r="AA105" s="14"/>
      <c r="AB105" s="14"/>
      <c r="AC105" s="14"/>
      <c r="AD105" s="34">
        <f>IF(ISNUMBER($D105),_xll.xlBondYield($F105&amp;T(TYPE($AV$1)),$H105,$G105,$J105,$K105,$L105,$M105,$D105,$W105,$AH105),"")</f>
        <v>3.6697838768023627E-3</v>
      </c>
      <c r="AE105" s="12"/>
      <c r="AF105" s="12"/>
      <c r="AG105" s="12"/>
      <c r="AH105" s="14" t="b">
        <f t="shared" si="14"/>
        <v>0</v>
      </c>
      <c r="AI105" s="14"/>
      <c r="AJ105" s="14"/>
      <c r="AK105" s="238">
        <f>IF(ISNUMBER($D105),_xll.xlBondAswSpread($F105&amp;T(TYPE($AV$1)),$H105,$G105,$J105,$K105,$L105,$M105,$D105,$W105,$AH105,curveName,curveName,,,2),"")</f>
        <v>6.3094438231157443E-2</v>
      </c>
      <c r="AL105" s="205">
        <f>IF($W105&gt;0,_xll.xlBondZSpread(F105&amp;T(TYPE($AV$1)),H105,G105,J105,K105,L105,M105,D105,U105,"annual",5,$AH105,curveName)*100,"")</f>
        <v>5.6381216634981701</v>
      </c>
      <c r="AM105" s="258" t="e">
        <f>(-IF($AL$9="",VLOOKUP(VLOOKUP(E105,'DB Basis'!$D$2:$H$65205,4,0),Bonds!$AR$1:$AS$6,2,0),$AL$9)*VLOOKUP(E105,'DB Basis'!$D$2:$E$65205,2,0))+IF(V105="",W105,V105)</f>
        <v>#N/A</v>
      </c>
      <c r="AN105" s="266" t="str">
        <f>IF($AN$9+(($AL$9-$AM$9))*('DB Basis'!F264/10-'DB Basis'!E264),," ")</f>
        <v xml:space="preserve"> </v>
      </c>
      <c r="AO105" s="615">
        <f>IF(U105&gt;0,_xll.xlShmImplSwap2(curveName&amp;T(TYPE($AV$1)),curveName,D105,G105,,1,8,2,4),"")</f>
        <v>3.3803066763119314E-3</v>
      </c>
      <c r="AP105" s="616">
        <f t="shared" si="15"/>
        <v>2.8947720049043134E-4</v>
      </c>
      <c r="AQ105" s="374">
        <f t="shared" si="16"/>
        <v>27.064286534635688</v>
      </c>
      <c r="AR105" s="374">
        <f t="shared" si="17"/>
        <v>10.089961380000336</v>
      </c>
      <c r="AS105" s="376"/>
      <c r="AT105" s="234">
        <f t="shared" si="18"/>
        <v>0.36195128647913716</v>
      </c>
      <c r="AU105" s="662" t="str">
        <f t="shared" si="11"/>
        <v>SPGB  31-Jan-23  5.4</v>
      </c>
      <c r="AV105" s="678"/>
      <c r="AW105" s="660"/>
      <c r="AX105" s="660"/>
      <c r="AY105" s="660"/>
      <c r="AZ105" s="660"/>
      <c r="BA105" s="660"/>
      <c r="BB105" s="658"/>
      <c r="BC105" s="672"/>
      <c r="BE105" s="682">
        <f>_xll.xlDateShiftMonth(BE104,1)</f>
        <v>46174</v>
      </c>
      <c r="BF105" s="683">
        <v>2.6286827014404893E-2</v>
      </c>
      <c r="BH105" s="915"/>
      <c r="BI105" s="921"/>
      <c r="BU105" s="133" t="s">
        <v>413</v>
      </c>
      <c r="BV105" s="133" t="s">
        <v>413</v>
      </c>
      <c r="BW105" s="133" t="s">
        <v>413</v>
      </c>
      <c r="BX105" s="133" t="s">
        <v>413</v>
      </c>
      <c r="BY105" s="133" t="s">
        <v>413</v>
      </c>
      <c r="BZ105" s="133" t="s">
        <v>413</v>
      </c>
      <c r="CA105" s="133" t="s">
        <v>413</v>
      </c>
      <c r="CB105" s="133" t="s">
        <v>413</v>
      </c>
      <c r="CC105" s="133" t="s">
        <v>413</v>
      </c>
      <c r="CD105" s="133" t="s">
        <v>413</v>
      </c>
      <c r="CE105" s="133" t="s">
        <v>413</v>
      </c>
      <c r="CF105" s="133" t="s">
        <v>413</v>
      </c>
    </row>
    <row r="106" spans="1:84">
      <c r="A106" s="17"/>
      <c r="B106" s="16"/>
      <c r="C106" s="18"/>
      <c r="D106" s="696">
        <f>MAX(_xll.xlDateSettle("TARGET",$D$4,2),L106)</f>
        <v>43264</v>
      </c>
      <c r="E106" s="694" t="s">
        <v>644</v>
      </c>
      <c r="F106" s="13" t="s">
        <v>1122</v>
      </c>
      <c r="G106" s="35">
        <v>45230</v>
      </c>
      <c r="H106" s="37">
        <v>4.4000000000000004</v>
      </c>
      <c r="I106" s="11">
        <v>45230</v>
      </c>
      <c r="J106" s="11">
        <v>41415</v>
      </c>
      <c r="K106" s="11">
        <v>41578</v>
      </c>
      <c r="L106" s="11">
        <v>41415</v>
      </c>
      <c r="M106" s="12">
        <v>99.596000000000004</v>
      </c>
      <c r="N106" s="12" t="s">
        <v>1158</v>
      </c>
      <c r="O106" s="12" t="s">
        <v>977</v>
      </c>
      <c r="P106" s="12" t="s">
        <v>1159</v>
      </c>
      <c r="Q106" s="15">
        <v>21073190000</v>
      </c>
      <c r="R106" s="12"/>
      <c r="S106" s="43">
        <f>_xll.RtGet("IDN",$X106,$S$9)</f>
        <v>120.41</v>
      </c>
      <c r="T106" s="43">
        <f>_xll.RtGet("IDN",$X106,$T$9)</f>
        <v>120.47500000000001</v>
      </c>
      <c r="U106" s="25">
        <f t="shared" si="20"/>
        <v>120.4425</v>
      </c>
      <c r="V106" s="12"/>
      <c r="W106" s="25">
        <f t="shared" si="12"/>
        <v>120.4425</v>
      </c>
      <c r="X106" s="14" t="str">
        <f t="shared" si="13"/>
        <v>ES0000123X=</v>
      </c>
      <c r="Y106" s="14"/>
      <c r="Z106" s="14"/>
      <c r="AA106" s="14"/>
      <c r="AB106" s="14"/>
      <c r="AC106" s="14"/>
      <c r="AD106" s="34">
        <f>IF(ISNUMBER($D106),_xll.xlBondYield($F106&amp;T(TYPE($AV$1)),$H106,$G106,$J106,$K106,$L106,$M106,$D106,$W106,$AH106),"")</f>
        <v>5.3690520910170264E-3</v>
      </c>
      <c r="AE106" s="12"/>
      <c r="AF106" s="12"/>
      <c r="AG106" s="12"/>
      <c r="AH106" s="14" t="b">
        <f t="shared" si="14"/>
        <v>0</v>
      </c>
      <c r="AI106" s="14"/>
      <c r="AJ106" s="14"/>
      <c r="AK106" s="238">
        <f>IF(ISNUMBER($D106),_xll.xlBondAswSpread($F106&amp;T(TYPE($AV$1)),$H106,$G106,$J106,$K106,$L106,$M106,$D106,$W106,$AH106,curveName,curveName,,,2),"")</f>
        <v>0.11903995224414722</v>
      </c>
      <c r="AL106" s="205">
        <f>IF($W106&gt;0,_xll.xlBondZSpread(F106&amp;T(TYPE($AV$1)),H106,G106,J106,K106,L106,M106,D106,U106,"annual",5,$AH106,curveName)*100,"")</f>
        <v>10.844768951807056</v>
      </c>
      <c r="AM106" s="258" t="e">
        <f>(-IF($AL$9="",VLOOKUP(VLOOKUP(E106,'DB Basis'!$D$2:$H$65205,4,0),Bonds!$AR$1:$AS$6,2,0),$AL$9)*VLOOKUP(E106,'DB Basis'!$D$2:$E$65205,2,0))+IF(V106="",W106,V106)</f>
        <v>#N/A</v>
      </c>
      <c r="AN106" s="266" t="str">
        <f>IF($AN$9+(($AL$9-$AM$9))*('DB Basis'!F265/10-'DB Basis'!E265),," ")</f>
        <v xml:space="preserve"> </v>
      </c>
      <c r="AO106" s="615">
        <f>IF(U106&gt;0,_xll.xlShmImplSwap2(curveName&amp;T(TYPE($AV$1)),curveName,D106,G106,,1,8,2,4),"")</f>
        <v>4.566395733418889E-3</v>
      </c>
      <c r="AP106" s="616">
        <f t="shared" si="15"/>
        <v>8.0265635759813742E-4</v>
      </c>
      <c r="AQ106" s="374">
        <f t="shared" si="16"/>
        <v>22.719153779793121</v>
      </c>
      <c r="AR106" s="374">
        <f t="shared" si="17"/>
        <v>6.8611865327587083</v>
      </c>
      <c r="AS106" s="376"/>
      <c r="AT106" s="234">
        <f t="shared" si="18"/>
        <v>0.52955034322359706</v>
      </c>
      <c r="AU106" s="662" t="str">
        <f t="shared" si="11"/>
        <v>SPGB  31-Oct-23  4.4</v>
      </c>
      <c r="AV106" s="678"/>
      <c r="AW106" s="660"/>
      <c r="AX106" s="660"/>
      <c r="AY106" s="660"/>
      <c r="AZ106" s="660"/>
      <c r="BA106" s="660"/>
      <c r="BB106" s="658"/>
      <c r="BC106" s="672"/>
      <c r="BE106" s="682">
        <f>_xll.xlDateShiftMonth(BE105,1)</f>
        <v>46204</v>
      </c>
      <c r="BF106" s="683">
        <v>2.6281795012757871E-2</v>
      </c>
      <c r="BH106" s="915"/>
      <c r="BI106" s="921"/>
      <c r="BU106" s="133" t="s">
        <v>413</v>
      </c>
      <c r="BV106" s="133" t="s">
        <v>413</v>
      </c>
      <c r="BW106" s="133" t="s">
        <v>413</v>
      </c>
      <c r="BX106" s="133" t="s">
        <v>413</v>
      </c>
      <c r="BY106" s="133" t="s">
        <v>413</v>
      </c>
      <c r="BZ106" s="133" t="s">
        <v>413</v>
      </c>
      <c r="CA106" s="133" t="s">
        <v>413</v>
      </c>
      <c r="CB106" s="133" t="s">
        <v>413</v>
      </c>
      <c r="CC106" s="133" t="s">
        <v>413</v>
      </c>
      <c r="CD106" s="133" t="s">
        <v>413</v>
      </c>
      <c r="CE106" s="133" t="s">
        <v>413</v>
      </c>
      <c r="CF106" s="133" t="s">
        <v>413</v>
      </c>
    </row>
    <row r="107" spans="1:84">
      <c r="A107" s="10"/>
      <c r="B107" s="11"/>
      <c r="C107" s="12"/>
      <c r="D107" s="696">
        <f>MAX(_xll.xlDateSettle("TARGET",$D$4,2),L107)</f>
        <v>43264</v>
      </c>
      <c r="E107" s="694" t="s">
        <v>645</v>
      </c>
      <c r="F107" s="13" t="s">
        <v>1125</v>
      </c>
      <c r="G107" s="35">
        <v>45322</v>
      </c>
      <c r="H107" s="37">
        <v>4.8</v>
      </c>
      <c r="I107" s="11">
        <v>45322</v>
      </c>
      <c r="J107" s="11">
        <v>39707</v>
      </c>
      <c r="K107" s="11">
        <v>39844</v>
      </c>
      <c r="L107" s="11">
        <v>39707</v>
      </c>
      <c r="M107" s="12">
        <v>98.753</v>
      </c>
      <c r="N107" s="12" t="s">
        <v>1160</v>
      </c>
      <c r="O107" s="12" t="s">
        <v>977</v>
      </c>
      <c r="P107" s="12" t="s">
        <v>1161</v>
      </c>
      <c r="Q107" s="15">
        <v>17564670000</v>
      </c>
      <c r="R107" s="12"/>
      <c r="S107" s="43">
        <f>_xll.RtGet("IDN",$X107,$S$9)</f>
        <v>123.069</v>
      </c>
      <c r="T107" s="43">
        <f>_xll.RtGet("IDN",$X107,$T$9)</f>
        <v>123.224</v>
      </c>
      <c r="U107" s="25">
        <f t="shared" si="20"/>
        <v>123.1465</v>
      </c>
      <c r="V107" s="12"/>
      <c r="W107" s="25">
        <f t="shared" si="12"/>
        <v>123.1465</v>
      </c>
      <c r="X107" s="14" t="str">
        <f t="shared" si="13"/>
        <v>ES0000121G=</v>
      </c>
      <c r="Y107" s="14"/>
      <c r="Z107" s="14"/>
      <c r="AA107" s="14"/>
      <c r="AB107" s="14"/>
      <c r="AC107" s="14"/>
      <c r="AD107" s="34">
        <f>IF(ISNUMBER($D107),_xll.xlBondYield($F107&amp;T(TYPE($AV$1)),$H107,$G107,$J107,$K107,$L107,$M107,$D107,$W107,$AH107),"")</f>
        <v>6.0885143036878281E-3</v>
      </c>
      <c r="AE107" s="12"/>
      <c r="AF107" s="12"/>
      <c r="AG107" s="12"/>
      <c r="AH107" s="14" t="b">
        <f t="shared" si="14"/>
        <v>0</v>
      </c>
      <c r="AI107" s="14"/>
      <c r="AJ107" s="14"/>
      <c r="AK107" s="238">
        <f>IF(ISNUMBER($D107),_xll.xlBondAswSpread($F107&amp;T(TYPE($AV$1)),$H107,$G107,$J107,$K107,$L107,$M107,$D107,$W107,$AH107,curveName,curveName,,,2),"")</f>
        <v>0.16370239081342286</v>
      </c>
      <c r="AL107" s="205">
        <f>IF($W107&gt;0,_xll.xlBondZSpread(F107&amp;T(TYPE($AV$1)),H107,G107,J107,K107,L107,M107,D107,U107,"annual",5,$AH107,curveName)*100,"")</f>
        <v>14.723428032099035</v>
      </c>
      <c r="AM107" s="258" t="e">
        <f>(-IF($AL$9="",VLOOKUP(VLOOKUP(E107,'DB Basis'!$D$2:$H$65205,4,0),Bonds!$AR$1:$AS$6,2,0),$AL$9)*VLOOKUP(E107,'DB Basis'!$D$2:$E$65205,2,0))+IF(V107="",W107,V107)</f>
        <v>#N/A</v>
      </c>
      <c r="AN107" s="266" t="str">
        <f>IF($AN$9+(($AL$9-$AM$9))*('DB Basis'!F266/10-'DB Basis'!E266),," ")</f>
        <v xml:space="preserve"> </v>
      </c>
      <c r="AO107" s="615">
        <f>IF(U107&gt;0,_xll.xlShmImplSwap2(curveName&amp;T(TYPE($AV$1)),curveName,D107,G107,,1,8,2,4),"")</f>
        <v>4.9461554274601435E-3</v>
      </c>
      <c r="AP107" s="616">
        <f t="shared" si="15"/>
        <v>1.1423588762276846E-3</v>
      </c>
      <c r="AQ107" s="374">
        <f t="shared" si="16"/>
        <v>28.543881263569851</v>
      </c>
      <c r="AR107" s="374">
        <f t="shared" si="17"/>
        <v>13.477328184759209</v>
      </c>
      <c r="AS107" s="376"/>
      <c r="AT107" s="234">
        <f t="shared" si="18"/>
        <v>0.60051099981578582</v>
      </c>
      <c r="AU107" s="662" t="str">
        <f t="shared" si="11"/>
        <v>EURO12M  31-Jan-24  4.8</v>
      </c>
      <c r="AV107" s="678"/>
      <c r="AW107" s="660"/>
      <c r="AX107" s="660"/>
      <c r="AY107" s="660"/>
      <c r="AZ107" s="660"/>
      <c r="BA107" s="660"/>
      <c r="BB107" s="658"/>
      <c r="BC107" s="672"/>
      <c r="BE107" s="682">
        <f>_xll.xlDateShiftMonth(BE106,1)</f>
        <v>46235</v>
      </c>
      <c r="BF107" s="683">
        <v>2.6268660276479654E-2</v>
      </c>
      <c r="BH107" s="915"/>
      <c r="BI107" s="921"/>
      <c r="BU107" s="133" t="s">
        <v>413</v>
      </c>
      <c r="BV107" s="133" t="s">
        <v>413</v>
      </c>
      <c r="BW107" s="133" t="s">
        <v>413</v>
      </c>
      <c r="BX107" s="133" t="s">
        <v>413</v>
      </c>
      <c r="BY107" s="133" t="s">
        <v>413</v>
      </c>
      <c r="BZ107" s="133" t="s">
        <v>413</v>
      </c>
      <c r="CA107" s="133" t="s">
        <v>413</v>
      </c>
      <c r="CB107" s="133" t="s">
        <v>413</v>
      </c>
      <c r="CC107" s="133" t="s">
        <v>413</v>
      </c>
      <c r="CD107" s="133" t="s">
        <v>413</v>
      </c>
      <c r="CE107" s="133" t="s">
        <v>413</v>
      </c>
      <c r="CF107" s="133" t="s">
        <v>413</v>
      </c>
    </row>
    <row r="108" spans="1:84">
      <c r="A108" s="17"/>
      <c r="B108" s="16"/>
      <c r="C108" s="18"/>
      <c r="D108" s="696">
        <f>MAX(_xll.xlDateSettle("TARGET",$D$4,2),L108)</f>
        <v>43264</v>
      </c>
      <c r="E108" s="694" t="s">
        <v>624</v>
      </c>
      <c r="F108" s="13" t="s">
        <v>1122</v>
      </c>
      <c r="G108" s="35">
        <v>45412</v>
      </c>
      <c r="H108" s="37">
        <v>3.8</v>
      </c>
      <c r="I108" s="11">
        <v>45412</v>
      </c>
      <c r="J108" s="11">
        <v>41668</v>
      </c>
      <c r="K108" s="11">
        <v>41759</v>
      </c>
      <c r="L108" s="11">
        <v>41668</v>
      </c>
      <c r="M108" s="12">
        <v>99.638000000000005</v>
      </c>
      <c r="N108" s="12" t="s">
        <v>1162</v>
      </c>
      <c r="O108" s="12" t="s">
        <v>990</v>
      </c>
      <c r="P108" s="12" t="s">
        <v>1163</v>
      </c>
      <c r="Q108" s="15">
        <v>21185840000</v>
      </c>
      <c r="R108" s="12"/>
      <c r="S108" s="43">
        <f>_xll.RtGet("IDN",$X108,$S$9)</f>
        <v>117.901</v>
      </c>
      <c r="T108" s="43">
        <f>_xll.RtGet("IDN",$X108,$T$9)</f>
        <v>117.991</v>
      </c>
      <c r="U108" s="25">
        <f t="shared" si="20"/>
        <v>117.946</v>
      </c>
      <c r="V108" s="12"/>
      <c r="W108" s="25">
        <f t="shared" si="12"/>
        <v>117.946</v>
      </c>
      <c r="X108" s="14" t="str">
        <f t="shared" si="13"/>
        <v>ES0000124W=</v>
      </c>
      <c r="Y108" s="14"/>
      <c r="Z108" s="14"/>
      <c r="AA108" s="14"/>
      <c r="AB108" s="14"/>
      <c r="AC108" s="14"/>
      <c r="AD108" s="34">
        <f>IF(ISNUMBER($D108),_xll.xlBondYield($F108&amp;T(TYPE($AV$1)),$H108,$G108,$J108,$K108,$L108,$M108,$D108,$W108,$AH108),"")</f>
        <v>6.7602382551590623E-3</v>
      </c>
      <c r="AE108" s="12"/>
      <c r="AF108" s="12"/>
      <c r="AG108" s="12"/>
      <c r="AH108" s="14" t="b">
        <f t="shared" si="14"/>
        <v>0</v>
      </c>
      <c r="AI108" s="14"/>
      <c r="AJ108" s="14"/>
      <c r="AK108" s="238">
        <f>IF(ISNUMBER($D108),_xll.xlBondAswSpread($F108&amp;T(TYPE($AV$1)),$H108,$G108,$J108,$K108,$L108,$M108,$D108,$W108,$AH108,curveName,curveName,,,2),"")</f>
        <v>0.18535298349733009</v>
      </c>
      <c r="AL108" s="205">
        <f>IF($W108&gt;0,_xll.xlBondZSpread(F108&amp;T(TYPE($AV$1)),H108,G108,J108,K108,L108,M108,D108,U108,"annual",5,$AH108,curveName)*100,"")</f>
        <v>17.167847202930719</v>
      </c>
      <c r="AM108" s="258" t="e">
        <f>(-IF($AL$9="",VLOOKUP(VLOOKUP(E108,'DB Basis'!$D$2:$H$65205,4,0),Bonds!$AR$1:$AS$6,2,0),$AL$9)*VLOOKUP(E108,'DB Basis'!$D$2:$E$65205,2,0))+IF(V108="",W108,V108)</f>
        <v>#N/A</v>
      </c>
      <c r="AN108" s="266" t="str">
        <f>IF($AN$9+(($AL$9-$AM$9))*('DB Basis'!F267/10-'DB Basis'!E267),," ")</f>
        <v xml:space="preserve"> </v>
      </c>
      <c r="AO108" s="615">
        <f>IF(U108&gt;0,_xll.xlShmImplSwap2(curveName&amp;T(TYPE($AV$1)),curveName,D108,G108,,1,8,2,4),"")</f>
        <v>5.3157864522468791E-3</v>
      </c>
      <c r="AP108" s="616">
        <f t="shared" si="15"/>
        <v>1.4444518029121832E-3</v>
      </c>
      <c r="AQ108" s="374">
        <f t="shared" si="16"/>
        <v>27.242138031888945</v>
      </c>
      <c r="AR108" s="374">
        <f t="shared" si="17"/>
        <v>12.251546471093553</v>
      </c>
      <c r="AS108" s="376"/>
      <c r="AT108" s="234">
        <f t="shared" si="18"/>
        <v>0.66676322516637321</v>
      </c>
      <c r="AU108" s="662" t="str">
        <f t="shared" si="11"/>
        <v>SPGB  30-Apr-24  3.8</v>
      </c>
      <c r="AV108" s="678"/>
      <c r="AW108" s="660"/>
      <c r="AX108" s="660"/>
      <c r="AY108" s="660"/>
      <c r="AZ108" s="660"/>
      <c r="BA108" s="660"/>
      <c r="BB108" s="658"/>
      <c r="BC108" s="672"/>
      <c r="BE108" s="682">
        <f>_xll.xlDateShiftMonth(BE107,1)</f>
        <v>46266</v>
      </c>
      <c r="BF108" s="683">
        <v>2.6251503986437975E-2</v>
      </c>
      <c r="BH108" s="915"/>
      <c r="BI108" s="921"/>
      <c r="BU108" s="133" t="s">
        <v>413</v>
      </c>
      <c r="BV108" s="133" t="s">
        <v>413</v>
      </c>
      <c r="BW108" s="133" t="s">
        <v>413</v>
      </c>
      <c r="BX108" s="133" t="s">
        <v>413</v>
      </c>
      <c r="BY108" s="133" t="s">
        <v>413</v>
      </c>
      <c r="BZ108" s="133" t="s">
        <v>413</v>
      </c>
      <c r="CA108" s="133" t="s">
        <v>413</v>
      </c>
      <c r="CB108" s="133" t="s">
        <v>413</v>
      </c>
      <c r="CC108" s="133" t="s">
        <v>413</v>
      </c>
      <c r="CD108" s="133" t="s">
        <v>413</v>
      </c>
      <c r="CE108" s="133" t="s">
        <v>413</v>
      </c>
      <c r="CF108" s="133" t="s">
        <v>413</v>
      </c>
    </row>
    <row r="109" spans="1:84">
      <c r="A109" s="10"/>
      <c r="B109" s="11"/>
      <c r="C109" s="12"/>
      <c r="D109" s="696">
        <f>MAX(_xll.xlDateSettle("TARGET",$D$4,2),L109)</f>
        <v>43264</v>
      </c>
      <c r="E109" s="694" t="s">
        <v>646</v>
      </c>
      <c r="F109" s="13" t="s">
        <v>1122</v>
      </c>
      <c r="G109" s="35">
        <v>45596</v>
      </c>
      <c r="H109" s="37">
        <v>2.75</v>
      </c>
      <c r="I109" s="11">
        <v>45596</v>
      </c>
      <c r="J109" s="11">
        <v>41810</v>
      </c>
      <c r="K109" s="11">
        <v>41943</v>
      </c>
      <c r="L109" s="11">
        <v>41810</v>
      </c>
      <c r="M109" s="12">
        <v>99.563999999999993</v>
      </c>
      <c r="N109" s="12" t="s">
        <v>1164</v>
      </c>
      <c r="O109" s="12" t="s">
        <v>977</v>
      </c>
      <c r="P109" s="12" t="s">
        <v>1165</v>
      </c>
      <c r="Q109" s="15">
        <v>23500034000</v>
      </c>
      <c r="R109" s="12"/>
      <c r="S109" s="43">
        <f>_xll.RtGet("IDN",$X109,$S$9)</f>
        <v>112.41800000000001</v>
      </c>
      <c r="T109" s="43">
        <f>_xll.RtGet("IDN",$X109,$T$9)</f>
        <v>112.494</v>
      </c>
      <c r="U109" s="25">
        <f t="shared" si="20"/>
        <v>112.456</v>
      </c>
      <c r="V109" s="12"/>
      <c r="W109" s="25">
        <f t="shared" si="12"/>
        <v>112.456</v>
      </c>
      <c r="X109" s="14" t="str">
        <f t="shared" si="13"/>
        <v>ES0000126B=</v>
      </c>
      <c r="Y109" s="14"/>
      <c r="Z109" s="14"/>
      <c r="AA109" s="14"/>
      <c r="AB109" s="14"/>
      <c r="AC109" s="14"/>
      <c r="AD109" s="34">
        <f>IF(ISNUMBER($D109),_xll.xlBondYield($F109&amp;T(TYPE($AV$1)),$H109,$G109,$J109,$K109,$L109,$M109,$D109,$W109,$AH109),"")</f>
        <v>7.4434855279261851E-3</v>
      </c>
      <c r="AE109" s="12"/>
      <c r="AF109" s="12"/>
      <c r="AG109" s="12"/>
      <c r="AH109" s="14" t="b">
        <f t="shared" si="14"/>
        <v>0</v>
      </c>
      <c r="AI109" s="14"/>
      <c r="AJ109" s="14"/>
      <c r="AK109" s="238">
        <f>IF(ISNUMBER($D109),_xll.xlBondAswSpread($F109&amp;T(TYPE($AV$1)),$H109,$G109,$J109,$K109,$L109,$M109,$D109,$W109,$AH109,curveName,curveName,,,2),"")</f>
        <v>0.16997066481244791</v>
      </c>
      <c r="AL109" s="205">
        <f>IF($W109&gt;0,_xll.xlBondZSpread(F109&amp;T(TYPE($AV$1)),H109,G109,J109,K109,L109,M109,D109,U109,"annual",5,$AH109,curveName)*100,"")</f>
        <v>16.252543214759495</v>
      </c>
      <c r="AM109" s="258" t="e">
        <f>(-IF($AL$9="",VLOOKUP(VLOOKUP(E109,'DB Basis'!$D$2:$H$65205,4,0),Bonds!$AR$1:$AS$6,2,0),$AL$9)*VLOOKUP(E109,'DB Basis'!$D$2:$E$65205,2,0))+IF(V109="",W109,V109)</f>
        <v>#N/A</v>
      </c>
      <c r="AN109" s="266" t="str">
        <f>IF($AN$9+(($AL$9-$AM$9))*('DB Basis'!F268/10-'DB Basis'!E268),," ")</f>
        <v xml:space="preserve"> </v>
      </c>
      <c r="AO109" s="615">
        <f>IF(U109&gt;0,_xll.xlShmImplSwap2(curveName&amp;T(TYPE($AV$1)),curveName,D109,G109,,1,8,2,4),"")</f>
        <v>6.0293806863352551E-3</v>
      </c>
      <c r="AP109" s="616">
        <f t="shared" si="15"/>
        <v>1.41410484159093E-3</v>
      </c>
      <c r="AQ109" s="374">
        <f t="shared" si="16"/>
        <v>13.55354644347825</v>
      </c>
      <c r="AR109" s="374">
        <f t="shared" si="17"/>
        <v>-0.60199135229659828</v>
      </c>
      <c r="AS109" s="376"/>
      <c r="AT109" s="234">
        <f t="shared" si="18"/>
        <v>0.73415199727491132</v>
      </c>
      <c r="AU109" s="662" t="str">
        <f t="shared" si="11"/>
        <v>SPGB  31-Oct-24  2.75</v>
      </c>
      <c r="AV109" s="678"/>
      <c r="AW109" s="660"/>
      <c r="AX109" s="660"/>
      <c r="AY109" s="660"/>
      <c r="AZ109" s="660"/>
      <c r="BA109" s="660"/>
      <c r="BB109" s="658"/>
      <c r="BC109" s="672"/>
      <c r="BE109" s="682">
        <f>_xll.xlDateShiftMonth(BE108,1)</f>
        <v>46296</v>
      </c>
      <c r="BF109" s="683">
        <v>2.6234922048904211E-2</v>
      </c>
      <c r="BH109" s="915"/>
      <c r="BI109" s="921"/>
      <c r="BU109" s="133" t="s">
        <v>413</v>
      </c>
      <c r="BV109" s="133" t="s">
        <v>413</v>
      </c>
      <c r="BW109" s="133" t="s">
        <v>413</v>
      </c>
      <c r="BX109" s="133" t="s">
        <v>413</v>
      </c>
      <c r="BY109" s="133" t="s">
        <v>413</v>
      </c>
      <c r="BZ109" s="133" t="s">
        <v>413</v>
      </c>
      <c r="CA109" s="133" t="s">
        <v>413</v>
      </c>
      <c r="CB109" s="133" t="s">
        <v>413</v>
      </c>
      <c r="CC109" s="133" t="s">
        <v>413</v>
      </c>
      <c r="CD109" s="133" t="s">
        <v>413</v>
      </c>
      <c r="CE109" s="133" t="s">
        <v>413</v>
      </c>
      <c r="CF109" s="133" t="s">
        <v>413</v>
      </c>
    </row>
    <row r="110" spans="1:84">
      <c r="A110" s="17"/>
      <c r="B110" s="16"/>
      <c r="C110" s="18"/>
      <c r="D110" s="696">
        <f>MAX(_xll.xlDateSettle("TARGET",$D$4,2),L110)</f>
        <v>43264</v>
      </c>
      <c r="E110" s="694" t="s">
        <v>584</v>
      </c>
      <c r="F110" s="13" t="s">
        <v>1122</v>
      </c>
      <c r="G110" s="35">
        <v>45777</v>
      </c>
      <c r="H110" s="37">
        <v>1.6</v>
      </c>
      <c r="I110" s="11">
        <v>45777</v>
      </c>
      <c r="J110" s="11">
        <v>42031</v>
      </c>
      <c r="K110" s="11">
        <v>42124</v>
      </c>
      <c r="L110" s="11">
        <v>42031</v>
      </c>
      <c r="M110" s="12">
        <v>999</v>
      </c>
      <c r="N110" s="12" t="s">
        <v>1166</v>
      </c>
      <c r="O110" s="12" t="s">
        <v>990</v>
      </c>
      <c r="P110" s="12" t="s">
        <v>1167</v>
      </c>
      <c r="Q110" s="15">
        <v>19795109000</v>
      </c>
      <c r="R110" s="12"/>
      <c r="S110" s="43">
        <f>_xll.RtGet("IDN",$X110,$S$9)</f>
        <v>104.91500000000001</v>
      </c>
      <c r="T110" s="43">
        <f>_xll.RtGet("IDN",$X110,$T$9)</f>
        <v>104.995</v>
      </c>
      <c r="U110" s="25">
        <f t="shared" si="20"/>
        <v>104.95500000000001</v>
      </c>
      <c r="V110" s="12"/>
      <c r="W110" s="25">
        <f t="shared" si="12"/>
        <v>104.95500000000001</v>
      </c>
      <c r="X110" s="14" t="str">
        <f t="shared" si="13"/>
        <v>ES0000126Z=</v>
      </c>
      <c r="Y110" s="14"/>
      <c r="Z110" s="14"/>
      <c r="AA110" s="14"/>
      <c r="AB110" s="14"/>
      <c r="AC110" s="14"/>
      <c r="AD110" s="34">
        <f>IF(ISNUMBER($D110),_xll.xlBondYield($F110&amp;T(TYPE($AV$1)),$H110,$G110,$J110,$K110,$L110,$M110,$D110,$W110,$AH110),"")</f>
        <v>8.551390907696587E-3</v>
      </c>
      <c r="AE110" s="12"/>
      <c r="AF110" s="12"/>
      <c r="AG110" s="12"/>
      <c r="AH110" s="14" t="b">
        <f t="shared" si="14"/>
        <v>0</v>
      </c>
      <c r="AI110" s="14"/>
      <c r="AJ110" s="14"/>
      <c r="AK110" s="238">
        <f>IF(ISNUMBER($D110),_xll.xlBondAswSpread($F110&amp;T(TYPE($AV$1)),$H110,$G110,$J110,$K110,$L110,$M110,$D110,$W110,$AH110,curveName,curveName,,,2),"")</f>
        <v>0.19477974098675727</v>
      </c>
      <c r="AL110" s="205">
        <f>IF($W110&gt;0,_xll.xlBondZSpread(F110&amp;T(TYPE($AV$1)),H110,G110,J110,K110,L110,M110,D110,U110,"annual",5,$AH110,curveName)*100,"")</f>
        <v>19.462590565672151</v>
      </c>
      <c r="AM110" s="258" t="e">
        <f>(-IF($AL$9="",VLOOKUP(VLOOKUP(E110,'DB Basis'!$D$2:$H$65205,4,0),Bonds!$AR$1:$AS$6,2,0),$AL$9)*VLOOKUP(E110,'DB Basis'!$D$2:$E$65205,2,0))+IF(V110="",W110,V110)</f>
        <v>#N/A</v>
      </c>
      <c r="AN110" s="266" t="str">
        <f>IF($AN$9+(($AL$9-$AM$9))*('DB Basis'!F269/10-'DB Basis'!E269),," ")</f>
        <v xml:space="preserve"> </v>
      </c>
      <c r="AO110" s="615">
        <f>IF(U110&gt;0,_xll.xlShmImplSwap2(curveName&amp;T(TYPE($AV$1)),curveName,D110,G110,,1,8,2,4),"")</f>
        <v>6.7111303469169466E-3</v>
      </c>
      <c r="AP110" s="616">
        <f t="shared" si="15"/>
        <v>1.8402605607796404E-3</v>
      </c>
      <c r="AQ110" s="374">
        <f t="shared" si="16"/>
        <v>22.341738321336834</v>
      </c>
      <c r="AR110" s="374">
        <f t="shared" si="17"/>
        <v>8.5937479283911209</v>
      </c>
      <c r="AS110" s="376"/>
      <c r="AT110" s="234">
        <f t="shared" si="18"/>
        <v>0.84342485664952638</v>
      </c>
      <c r="AU110" s="662" t="str">
        <f t="shared" si="11"/>
        <v>SPGB  30-Apr-25  1.6</v>
      </c>
      <c r="AV110" s="678"/>
      <c r="AW110" s="660"/>
      <c r="AX110" s="660"/>
      <c r="AY110" s="660"/>
      <c r="AZ110" s="660"/>
      <c r="BA110" s="660"/>
      <c r="BB110" s="658"/>
      <c r="BC110" s="672"/>
      <c r="BE110" s="682">
        <f>_xll.xlDateShiftMonth(BE109,1)</f>
        <v>46327</v>
      </c>
      <c r="BF110" s="683">
        <v>2.6221787312625994E-2</v>
      </c>
      <c r="BH110" s="915"/>
      <c r="BI110" s="921"/>
      <c r="BU110" s="133" t="s">
        <v>413</v>
      </c>
      <c r="BV110" s="133" t="s">
        <v>413</v>
      </c>
      <c r="BW110" s="133" t="s">
        <v>413</v>
      </c>
      <c r="BX110" s="133" t="s">
        <v>413</v>
      </c>
      <c r="BY110" s="133" t="s">
        <v>413</v>
      </c>
      <c r="BZ110" s="133" t="s">
        <v>413</v>
      </c>
      <c r="CA110" s="133" t="s">
        <v>413</v>
      </c>
      <c r="CB110" s="133" t="s">
        <v>413</v>
      </c>
      <c r="CC110" s="133" t="s">
        <v>413</v>
      </c>
      <c r="CD110" s="133" t="s">
        <v>413</v>
      </c>
      <c r="CE110" s="133" t="s">
        <v>413</v>
      </c>
      <c r="CF110" s="133" t="s">
        <v>413</v>
      </c>
    </row>
    <row r="111" spans="1:84">
      <c r="A111" s="10"/>
      <c r="B111" s="11"/>
      <c r="C111" s="12"/>
      <c r="D111" s="696">
        <f>MAX(_xll.xlDateSettle("TARGET",$D$4,2),L111)</f>
        <v>43264</v>
      </c>
      <c r="E111" s="694" t="s">
        <v>585</v>
      </c>
      <c r="F111" s="13" t="s">
        <v>1122</v>
      </c>
      <c r="G111" s="35">
        <v>45868</v>
      </c>
      <c r="H111" s="37">
        <v>4.6500000000000004</v>
      </c>
      <c r="I111" s="11">
        <v>45868</v>
      </c>
      <c r="J111" s="11">
        <v>40233</v>
      </c>
      <c r="K111" s="11">
        <v>40389</v>
      </c>
      <c r="L111" s="11">
        <v>40233</v>
      </c>
      <c r="M111" s="12">
        <v>99.831000000000003</v>
      </c>
      <c r="N111" s="12" t="s">
        <v>1168</v>
      </c>
      <c r="O111" s="12" t="s">
        <v>977</v>
      </c>
      <c r="P111" s="12" t="s">
        <v>1169</v>
      </c>
      <c r="Q111" s="15">
        <v>22903512000</v>
      </c>
      <c r="R111" s="12"/>
      <c r="S111" s="43">
        <f>_xll.RtGet("IDN",$X111,$S$9)</f>
        <v>125.694</v>
      </c>
      <c r="T111" s="43">
        <f>_xll.RtGet("IDN",$X111,$T$9)</f>
        <v>125.767</v>
      </c>
      <c r="U111" s="25">
        <f t="shared" si="20"/>
        <v>125.73050000000001</v>
      </c>
      <c r="V111" s="12"/>
      <c r="W111" s="25">
        <f t="shared" si="12"/>
        <v>125.73050000000001</v>
      </c>
      <c r="X111" s="14" t="str">
        <f t="shared" si="13"/>
        <v>ES0000122E=</v>
      </c>
      <c r="Y111" s="14"/>
      <c r="Z111" s="14"/>
      <c r="AA111" s="14"/>
      <c r="AB111" s="14"/>
      <c r="AC111" s="14"/>
      <c r="AD111" s="34">
        <f>IF(ISNUMBER($D111),_xll.xlBondYield($F111&amp;T(TYPE($AV$1)),$H111,$G111,$J111,$K111,$L111,$M111,$D111,$W111,$AH111),"")</f>
        <v>9.0607322724801931E-3</v>
      </c>
      <c r="AE111" s="12"/>
      <c r="AF111" s="12"/>
      <c r="AG111" s="12"/>
      <c r="AH111" s="14" t="b">
        <f t="shared" si="14"/>
        <v>0</v>
      </c>
      <c r="AI111" s="14"/>
      <c r="AJ111" s="14"/>
      <c r="AK111" s="238">
        <f>IF(ISNUMBER($D111),_xll.xlBondAswSpread($F111&amp;T(TYPE($AV$1)),$H111,$G111,$J111,$K111,$L111,$M111,$D111,$W111,$AH111,curveName,curveName,,,2),"")</f>
        <v>0.27583850113459984</v>
      </c>
      <c r="AL111" s="205">
        <f>IF($W111&gt;0,_xll.xlBondZSpread(F111&amp;T(TYPE($AV$1)),H111,G111,J111,K111,L111,M111,D111,U111,"annual",5,$AH111,curveName)*100,"")</f>
        <v>24.685322735103188</v>
      </c>
      <c r="AM111" s="258" t="e">
        <f>(-IF($AL$9="",VLOOKUP(VLOOKUP(E111,'DB Basis'!$D$2:$H$65205,4,0),Bonds!$AR$1:$AS$6,2,0),$AL$9)*VLOOKUP(E111,'DB Basis'!$D$2:$E$65205,2,0))+IF(V111="",W111,V111)</f>
        <v>#N/A</v>
      </c>
      <c r="AN111" s="266" t="str">
        <f>IF($AN$9+(($AL$9-$AM$9))*('DB Basis'!F270/10-'DB Basis'!E270),," ")</f>
        <v xml:space="preserve"> </v>
      </c>
      <c r="AO111" s="615">
        <f>IF(U111&gt;0,_xll.xlShmImplSwap2(curveName&amp;T(TYPE($AV$1)),curveName,D111,G111,,1,8,2,4),"")</f>
        <v>7.0232675948528186E-3</v>
      </c>
      <c r="AP111" s="616">
        <f t="shared" si="15"/>
        <v>2.0374646776273745E-3</v>
      </c>
      <c r="AQ111" s="374">
        <f t="shared" si="16"/>
        <v>20.42962616989189</v>
      </c>
      <c r="AR111" s="374">
        <f t="shared" si="17"/>
        <v>7.9098354559805424</v>
      </c>
      <c r="AS111" s="376"/>
      <c r="AT111" s="234">
        <f t="shared" si="18"/>
        <v>0.89366126523092304</v>
      </c>
      <c r="AU111" s="662" t="str">
        <f t="shared" si="11"/>
        <v>SPGB  30-Jul-25  4.65</v>
      </c>
      <c r="AV111" s="678"/>
      <c r="AW111" s="660"/>
      <c r="AX111" s="660"/>
      <c r="AY111" s="660"/>
      <c r="AZ111" s="660"/>
      <c r="BA111" s="660"/>
      <c r="BB111" s="658"/>
      <c r="BC111" s="672"/>
      <c r="BE111" s="682">
        <f>_xll.xlDateShiftMonth(BE110,1)</f>
        <v>46357</v>
      </c>
      <c r="BF111" s="683">
        <v>2.6216755310978973E-2</v>
      </c>
      <c r="BH111" s="915"/>
      <c r="BI111" s="921"/>
      <c r="BU111" s="133" t="s">
        <v>413</v>
      </c>
      <c r="BV111" s="133" t="s">
        <v>413</v>
      </c>
      <c r="BW111" s="133" t="s">
        <v>413</v>
      </c>
      <c r="BX111" s="133" t="s">
        <v>413</v>
      </c>
      <c r="BY111" s="133" t="s">
        <v>413</v>
      </c>
      <c r="BZ111" s="133" t="s">
        <v>413</v>
      </c>
      <c r="CA111" s="133" t="s">
        <v>413</v>
      </c>
      <c r="CB111" s="133" t="s">
        <v>413</v>
      </c>
      <c r="CC111" s="133" t="s">
        <v>413</v>
      </c>
      <c r="CD111" s="133" t="s">
        <v>413</v>
      </c>
      <c r="CE111" s="133" t="s">
        <v>413</v>
      </c>
      <c r="CF111" s="133" t="s">
        <v>413</v>
      </c>
    </row>
    <row r="112" spans="1:84">
      <c r="A112" s="17"/>
      <c r="B112" s="16"/>
      <c r="C112" s="18"/>
      <c r="D112" s="696">
        <f>MAX(_xll.xlDateSettle("TARGET",$D$4,2),L112)</f>
        <v>43264</v>
      </c>
      <c r="E112" s="694" t="s">
        <v>586</v>
      </c>
      <c r="F112" s="13" t="s">
        <v>1122</v>
      </c>
      <c r="G112" s="35">
        <v>45961</v>
      </c>
      <c r="H112" s="37">
        <v>2.15</v>
      </c>
      <c r="I112" s="11">
        <v>45961</v>
      </c>
      <c r="J112" s="11">
        <v>42164</v>
      </c>
      <c r="K112" s="11">
        <v>42308</v>
      </c>
      <c r="L112" s="11">
        <v>42164</v>
      </c>
      <c r="M112" s="12">
        <v>999</v>
      </c>
      <c r="N112" s="12" t="s">
        <v>1170</v>
      </c>
      <c r="O112" s="12" t="s">
        <v>977</v>
      </c>
      <c r="P112" s="12" t="s">
        <v>1171</v>
      </c>
      <c r="Q112" s="15">
        <v>21873856000</v>
      </c>
      <c r="R112" s="12"/>
      <c r="S112" s="43">
        <f>_xll.RtGet("IDN",$X112,$S$9)</f>
        <v>108.014</v>
      </c>
      <c r="T112" s="43">
        <f>_xll.RtGet("IDN",$X112,$T$9)</f>
        <v>108.07900000000001</v>
      </c>
      <c r="U112" s="25">
        <f t="shared" si="20"/>
        <v>108.04650000000001</v>
      </c>
      <c r="V112" s="12"/>
      <c r="W112" s="25">
        <f t="shared" si="12"/>
        <v>108.04650000000001</v>
      </c>
      <c r="X112" s="14" t="str">
        <f t="shared" si="13"/>
        <v>ES0000127G=</v>
      </c>
      <c r="Y112" s="14"/>
      <c r="Z112" s="14"/>
      <c r="AA112" s="14"/>
      <c r="AB112" s="14"/>
      <c r="AC112" s="14"/>
      <c r="AD112" s="34">
        <f>IF(ISNUMBER($D112),_xll.xlBondYield($F112&amp;T(TYPE($AV$1)),$H112,$G112,$J112,$K112,$L112,$M112,$D112,$W112,$AH112),"")</f>
        <v>1.0130559512163771E-2</v>
      </c>
      <c r="AE112" s="12"/>
      <c r="AF112" s="12"/>
      <c r="AG112" s="12"/>
      <c r="AH112" s="14" t="b">
        <f t="shared" si="14"/>
        <v>0</v>
      </c>
      <c r="AI112" s="14"/>
      <c r="AJ112" s="14"/>
      <c r="AK112" s="238">
        <f>IF(ISNUMBER($D112),_xll.xlBondAswSpread($F112&amp;T(TYPE($AV$1)),$H112,$G112,$J112,$K112,$L112,$M112,$D112,$W112,$AH112,curveName,curveName,,,2),"")</f>
        <v>0.30171975761372594</v>
      </c>
      <c r="AL112" s="205">
        <f>IF($W112&gt;0,_xll.xlBondZSpread(F112&amp;T(TYPE($AV$1)),H112,G112,J112,K112,L112,M112,D112,U112,"annual",5,$AH112,curveName)*100,"")</f>
        <v>29.677087297313854</v>
      </c>
      <c r="AM112" s="258" t="e">
        <f>(-IF($AL$9="",VLOOKUP(VLOOKUP(E112,'DB Basis'!$D$2:$H$65205,4,0),Bonds!$AR$1:$AS$6,2,0),$AL$9)*VLOOKUP(E112,'DB Basis'!$D$2:$E$65205,2,0))+IF(V112="",W112,V112)</f>
        <v>#N/A</v>
      </c>
      <c r="AN112" s="266" t="str">
        <f>IF($AN$9+(($AL$9-$AM$9))*('DB Basis'!F271/10-'DB Basis'!E271),," ")</f>
        <v xml:space="preserve"> </v>
      </c>
      <c r="AO112" s="615">
        <f>IF(U112&gt;0,_xll.xlShmImplSwap2(curveName&amp;T(TYPE($AV$1)),curveName,D112,G112,,1,8,2,4),"")</f>
        <v>7.3410430693249895E-3</v>
      </c>
      <c r="AP112" s="616">
        <f t="shared" si="15"/>
        <v>2.789516442838781E-3</v>
      </c>
      <c r="AQ112" s="374">
        <f t="shared" si="16"/>
        <v>41.987843277903849</v>
      </c>
      <c r="AR112" s="374">
        <f t="shared" si="17"/>
        <v>29.516010140017567</v>
      </c>
      <c r="AS112" s="376"/>
      <c r="AT112" s="234">
        <f t="shared" si="18"/>
        <v>0.99917847243259106</v>
      </c>
      <c r="AU112" s="662" t="str">
        <f t="shared" si="11"/>
        <v>SPGB  31-Oct-25  2.15</v>
      </c>
      <c r="AV112" s="678"/>
      <c r="AW112" s="660"/>
      <c r="AX112" s="660"/>
      <c r="AY112" s="660"/>
      <c r="AZ112" s="660"/>
      <c r="BA112" s="660"/>
      <c r="BB112" s="658"/>
      <c r="BC112" s="672"/>
      <c r="BE112" s="682">
        <f>_xll.xlDateShiftMonth(BE111,1)</f>
        <v>46388</v>
      </c>
      <c r="BF112" s="683">
        <v>2.6265596319429554E-2</v>
      </c>
      <c r="BH112" s="915"/>
      <c r="BI112" s="921"/>
      <c r="BU112" s="133" t="s">
        <v>413</v>
      </c>
      <c r="BV112" s="133" t="s">
        <v>413</v>
      </c>
      <c r="BW112" s="133" t="s">
        <v>413</v>
      </c>
      <c r="BX112" s="133" t="s">
        <v>413</v>
      </c>
      <c r="BY112" s="133" t="s">
        <v>413</v>
      </c>
      <c r="BZ112" s="133" t="s">
        <v>413</v>
      </c>
      <c r="CA112" s="133" t="s">
        <v>413</v>
      </c>
      <c r="CB112" s="133" t="s">
        <v>413</v>
      </c>
      <c r="CC112" s="133" t="s">
        <v>413</v>
      </c>
      <c r="CD112" s="133" t="s">
        <v>413</v>
      </c>
      <c r="CE112" s="133" t="s">
        <v>413</v>
      </c>
      <c r="CF112" s="133" t="s">
        <v>413</v>
      </c>
    </row>
    <row r="113" spans="1:84">
      <c r="A113" s="10"/>
      <c r="B113" s="11"/>
      <c r="C113" s="12"/>
      <c r="D113" s="696">
        <f>MAX(_xll.xlDateSettle("TARGET",$D$4,2),L113)</f>
        <v>43264</v>
      </c>
      <c r="E113" s="694" t="s">
        <v>610</v>
      </c>
      <c r="F113" s="13" t="s">
        <v>1122</v>
      </c>
      <c r="G113" s="35">
        <v>46142</v>
      </c>
      <c r="H113" s="37">
        <v>1.95</v>
      </c>
      <c r="I113" s="11">
        <v>46142</v>
      </c>
      <c r="J113" s="11">
        <v>42388</v>
      </c>
      <c r="K113" s="11">
        <v>42490</v>
      </c>
      <c r="L113" s="11">
        <v>42388</v>
      </c>
      <c r="M113" s="12">
        <v>999</v>
      </c>
      <c r="N113" s="12" t="s">
        <v>1172</v>
      </c>
      <c r="O113" s="12" t="s">
        <v>990</v>
      </c>
      <c r="P113" s="12" t="s">
        <v>1173</v>
      </c>
      <c r="Q113" s="15">
        <v>19626600000</v>
      </c>
      <c r="R113" s="12"/>
      <c r="S113" s="43">
        <f>_xll.RtGet("IDN",$X113,$S$9)</f>
        <v>106.20700000000001</v>
      </c>
      <c r="T113" s="43">
        <f>_xll.RtGet("IDN",$X113,$T$9)</f>
        <v>106.28</v>
      </c>
      <c r="U113" s="25">
        <f t="shared" si="20"/>
        <v>106.24350000000001</v>
      </c>
      <c r="V113" s="12"/>
      <c r="W113" s="25">
        <f t="shared" si="12"/>
        <v>106.24350000000001</v>
      </c>
      <c r="X113" s="14" t="str">
        <f t="shared" si="13"/>
        <v>ES0000127Z=</v>
      </c>
      <c r="Y113" s="14"/>
      <c r="Z113" s="14"/>
      <c r="AA113" s="14"/>
      <c r="AB113" s="14"/>
      <c r="AC113" s="14"/>
      <c r="AD113" s="34">
        <f>IF(ISNUMBER($D113),_xll.xlBondYield($F113&amp;T(TYPE($AV$1)),$H113,$G113,$J113,$K113,$L113,$M113,$D113,$W113,$AH113),"")</f>
        <v>1.1176192257332049E-2</v>
      </c>
      <c r="AE113" s="12"/>
      <c r="AF113" s="12"/>
      <c r="AG113" s="12"/>
      <c r="AH113" s="14" t="b">
        <f t="shared" si="14"/>
        <v>0</v>
      </c>
      <c r="AI113" s="14"/>
      <c r="AJ113" s="14"/>
      <c r="AK113" s="238">
        <f>IF(ISNUMBER($D113),_xll.xlBondAswSpread($F113&amp;T(TYPE($AV$1)),$H113,$G113,$J113,$K113,$L113,$M113,$D113,$W113,$AH113,curveName,curveName,,,2),"")</f>
        <v>0.33923490821707319</v>
      </c>
      <c r="AL113" s="205">
        <f>IF($W113&gt;0,_xll.xlBondZSpread(F113&amp;T(TYPE($AV$1)),H113,G113,J113,K113,L113,M113,D113,U113,"annual",5,$AH113,curveName)*100,"")</f>
        <v>33.769282475709403</v>
      </c>
      <c r="AM113" s="258" t="e">
        <f>(-IF($AL$9="",VLOOKUP(VLOOKUP(E113,'DB Basis'!$D$2:$H$65205,4,0),Bonds!$AR$1:$AS$6,2,0),$AL$9)*VLOOKUP(E113,'DB Basis'!$D$2:$E$65205,2,0))+IF(V113="",W113,V113)</f>
        <v>#N/A</v>
      </c>
      <c r="AN113" s="266" t="str">
        <f>IF($AN$9+(($AL$9-$AM$9))*('DB Basis'!F272/10-'DB Basis'!E272),," ")</f>
        <v xml:space="preserve"> </v>
      </c>
      <c r="AO113" s="615">
        <f>IF(U113&gt;0,_xll.xlShmImplSwap2(curveName&amp;T(TYPE($AV$1)),curveName,D113,G113,,1,8,2,4),"")</f>
        <v>7.9612099950027368E-3</v>
      </c>
      <c r="AP113" s="616">
        <f t="shared" si="15"/>
        <v>3.2149822623293127E-3</v>
      </c>
      <c r="AQ113" s="374">
        <f t="shared" si="16"/>
        <v>21.08596419814485</v>
      </c>
      <c r="AR113" s="374">
        <f t="shared" si="17"/>
        <v>8.5798355864112761</v>
      </c>
      <c r="AS113" s="376"/>
      <c r="AT113" s="234">
        <f t="shared" si="18"/>
        <v>1.1023093733259008</v>
      </c>
      <c r="AU113" s="662" t="str">
        <f t="shared" si="11"/>
        <v>SPGB  30-Apr-26  1.95</v>
      </c>
      <c r="AV113" s="678"/>
      <c r="AW113" s="660"/>
      <c r="AX113" s="660"/>
      <c r="AY113" s="660"/>
      <c r="AZ113" s="660"/>
      <c r="BA113" s="660"/>
      <c r="BB113" s="658"/>
      <c r="BC113" s="672"/>
      <c r="BE113" s="682">
        <f>_xll.xlDateShiftMonth(BE112,1)</f>
        <v>46419</v>
      </c>
      <c r="BF113" s="683">
        <v>2.6401448110488949E-2</v>
      </c>
      <c r="BH113" s="915"/>
      <c r="BI113" s="921"/>
      <c r="BU113" s="133" t="s">
        <v>413</v>
      </c>
      <c r="BV113" s="133" t="s">
        <v>413</v>
      </c>
      <c r="BW113" s="133" t="s">
        <v>413</v>
      </c>
      <c r="BX113" s="133" t="s">
        <v>413</v>
      </c>
      <c r="BY113" s="133" t="s">
        <v>413</v>
      </c>
      <c r="BZ113" s="133" t="s">
        <v>413</v>
      </c>
      <c r="CA113" s="133" t="s">
        <v>413</v>
      </c>
      <c r="CB113" s="133" t="s">
        <v>413</v>
      </c>
      <c r="CC113" s="133" t="s">
        <v>413</v>
      </c>
      <c r="CD113" s="133" t="s">
        <v>413</v>
      </c>
      <c r="CE113" s="133" t="s">
        <v>413</v>
      </c>
      <c r="CF113" s="133" t="s">
        <v>413</v>
      </c>
    </row>
    <row r="114" spans="1:84">
      <c r="A114" s="17"/>
      <c r="B114" s="16"/>
      <c r="C114" s="18"/>
      <c r="D114" s="696">
        <f>MAX(_xll.xlDateSettle("TARGET",$D$4,2),L114)</f>
        <v>43264</v>
      </c>
      <c r="E114" s="694" t="s">
        <v>587</v>
      </c>
      <c r="F114" s="13" t="s">
        <v>1122</v>
      </c>
      <c r="G114" s="35">
        <v>46233</v>
      </c>
      <c r="H114" s="37">
        <v>5.9</v>
      </c>
      <c r="I114" s="11">
        <v>46233</v>
      </c>
      <c r="J114" s="11">
        <v>40617</v>
      </c>
      <c r="K114" s="11">
        <v>40754</v>
      </c>
      <c r="L114" s="11">
        <v>40617</v>
      </c>
      <c r="M114" s="12">
        <v>98.936000000000007</v>
      </c>
      <c r="N114" s="12" t="s">
        <v>1174</v>
      </c>
      <c r="O114" s="12" t="s">
        <v>977</v>
      </c>
      <c r="P114" s="12" t="s">
        <v>1175</v>
      </c>
      <c r="Q114" s="15">
        <v>20133094000</v>
      </c>
      <c r="R114" s="12"/>
      <c r="S114" s="43">
        <f>_xll.RtGet("IDN",$X114,$S$9)</f>
        <v>136.77100000000002</v>
      </c>
      <c r="T114" s="43">
        <f>_xll.RtGet("IDN",$X114,$T$9)</f>
        <v>136.86600000000001</v>
      </c>
      <c r="U114" s="25">
        <f t="shared" si="20"/>
        <v>136.81850000000003</v>
      </c>
      <c r="V114" s="12"/>
      <c r="W114" s="25">
        <f t="shared" si="12"/>
        <v>136.81850000000003</v>
      </c>
      <c r="X114" s="14" t="str">
        <f t="shared" si="13"/>
        <v>ES0000123C=</v>
      </c>
      <c r="Y114" s="14"/>
      <c r="Z114" s="14"/>
      <c r="AA114" s="14"/>
      <c r="AB114" s="14"/>
      <c r="AC114" s="14"/>
      <c r="AD114" s="34">
        <f>IF(ISNUMBER($D114),_xll.xlBondYield($F114&amp;T(TYPE($AV$1)),$H114,$G114,$J114,$K114,$L114,$M114,$D114,$W114,$AH114),"")</f>
        <v>1.1327275843669243E-2</v>
      </c>
      <c r="AE114" s="12"/>
      <c r="AF114" s="12"/>
      <c r="AG114" s="12"/>
      <c r="AH114" s="14" t="b">
        <f t="shared" si="14"/>
        <v>0</v>
      </c>
      <c r="AI114" s="14"/>
      <c r="AJ114" s="14"/>
      <c r="AK114" s="238">
        <f>IF(ISNUMBER($D114),_xll.xlBondAswSpread($F114&amp;T(TYPE($AV$1)),$H114,$G114,$J114,$K114,$L114,$M114,$D114,$W114,$AH114,curveName,curveName,,,2),"")</f>
        <v>0.43676234769148747</v>
      </c>
      <c r="AL114" s="205">
        <f>IF($W114&gt;0,_xll.xlBondZSpread(F114&amp;T(TYPE($AV$1)),H114,G114,J114,K114,L114,M114,D114,U114,"annual",5,$AH114,curveName)*100,"")</f>
        <v>37.185289696844862</v>
      </c>
      <c r="AM114" s="258" t="e">
        <f>(-IF($AL$9="",VLOOKUP(VLOOKUP(E114,'DB Basis'!$D$2:$H$65205,4,0),Bonds!$AR$1:$AS$6,2,0),$AL$9)*VLOOKUP(E114,'DB Basis'!$D$2:$E$65205,2,0))+IF(V114="",W114,V114)</f>
        <v>#N/A</v>
      </c>
      <c r="AN114" s="266" t="str">
        <f>IF($AN$9+(($AL$9-$AM$9))*('DB Basis'!F273/10-'DB Basis'!E273),," ")</f>
        <v xml:space="preserve"> </v>
      </c>
      <c r="AO114" s="615">
        <f>IF(U114&gt;0,_xll.xlShmImplSwap2(curveName&amp;T(TYPE($AV$1)),curveName,D114,G114,,1,8,2,4),"")</f>
        <v>8.2505292742299629E-3</v>
      </c>
      <c r="AP114" s="616">
        <f t="shared" si="15"/>
        <v>3.0767465694392804E-3</v>
      </c>
      <c r="AQ114" s="374">
        <f t="shared" si="16"/>
        <v>6.0599460453929392</v>
      </c>
      <c r="AR114" s="374">
        <f t="shared" si="17"/>
        <v>-5.5446184510837107</v>
      </c>
      <c r="AS114" s="376"/>
      <c r="AT114" s="234">
        <f t="shared" si="18"/>
        <v>1.1172107681427199</v>
      </c>
      <c r="AU114" s="662" t="str">
        <f t="shared" si="11"/>
        <v>SPGB  30-Jul-26  5.9</v>
      </c>
      <c r="AV114" s="678"/>
      <c r="AW114" s="660"/>
      <c r="AX114" s="660"/>
      <c r="AY114" s="660"/>
      <c r="AZ114" s="660"/>
      <c r="BA114" s="660"/>
      <c r="BB114" s="658"/>
      <c r="BC114" s="672"/>
      <c r="BE114" s="682">
        <f>_xll.xlDateShiftMonth(BE113,1)</f>
        <v>46447</v>
      </c>
      <c r="BF114" s="683">
        <v>2.6585626161398979E-2</v>
      </c>
      <c r="BH114" s="915"/>
      <c r="BI114" s="921"/>
      <c r="BU114" s="133" t="s">
        <v>413</v>
      </c>
      <c r="BV114" s="133" t="s">
        <v>413</v>
      </c>
      <c r="BW114" s="133" t="s">
        <v>413</v>
      </c>
      <c r="BX114" s="133" t="s">
        <v>413</v>
      </c>
      <c r="BY114" s="133" t="s">
        <v>413</v>
      </c>
      <c r="BZ114" s="133" t="s">
        <v>413</v>
      </c>
      <c r="CA114" s="133" t="s">
        <v>413</v>
      </c>
      <c r="CB114" s="133" t="s">
        <v>413</v>
      </c>
      <c r="CC114" s="133" t="s">
        <v>413</v>
      </c>
      <c r="CD114" s="133" t="s">
        <v>413</v>
      </c>
      <c r="CE114" s="133" t="s">
        <v>413</v>
      </c>
      <c r="CF114" s="133" t="s">
        <v>413</v>
      </c>
    </row>
    <row r="115" spans="1:84">
      <c r="A115" s="10"/>
      <c r="B115" s="11"/>
      <c r="C115" s="12"/>
      <c r="D115" s="696">
        <f>MAX(_xll.xlDateSettle("TARGET",$D$4,2),L115)</f>
        <v>43264</v>
      </c>
      <c r="E115" s="694" t="s">
        <v>682</v>
      </c>
      <c r="F115" s="13" t="s">
        <v>1122</v>
      </c>
      <c r="G115" s="35">
        <v>46326</v>
      </c>
      <c r="H115" s="37">
        <v>1.3</v>
      </c>
      <c r="I115" s="11">
        <v>46326</v>
      </c>
      <c r="J115" s="11">
        <v>42577</v>
      </c>
      <c r="K115" s="11">
        <v>42674</v>
      </c>
      <c r="L115" s="11">
        <v>42577</v>
      </c>
      <c r="M115" s="12">
        <v>999</v>
      </c>
      <c r="N115" s="12" t="s">
        <v>1176</v>
      </c>
      <c r="O115" s="12" t="s">
        <v>977</v>
      </c>
      <c r="P115" s="12" t="s">
        <v>1177</v>
      </c>
      <c r="Q115" s="15">
        <v>22604600000</v>
      </c>
      <c r="R115" s="12"/>
      <c r="S115" s="43">
        <f>_xll.RtGet("IDN",$X115,$S$9)</f>
        <v>100.76600000000001</v>
      </c>
      <c r="T115" s="43">
        <f>_xll.RtGet("IDN",$X115,$T$9)</f>
        <v>100.986</v>
      </c>
      <c r="U115" s="25">
        <f t="shared" si="20"/>
        <v>100.876</v>
      </c>
      <c r="V115" s="12"/>
      <c r="W115" s="25">
        <f t="shared" si="12"/>
        <v>100.876</v>
      </c>
      <c r="X115" s="14" t="str">
        <f t="shared" si="13"/>
        <v>ES0000128H=</v>
      </c>
      <c r="Y115" s="14"/>
      <c r="Z115" s="14"/>
      <c r="AA115" s="14"/>
      <c r="AB115" s="14"/>
      <c r="AC115" s="14"/>
      <c r="AD115" s="34">
        <f>IF(ISNUMBER($D115),_xll.xlBondYield($F115&amp;T(TYPE($AV$1)),$H115,$G115,$J115,$K115,$L115,$M115,$D115,$W115,$AH115),"")</f>
        <v>1.1886072225772645E-2</v>
      </c>
      <c r="AE115" s="12"/>
      <c r="AF115" s="12"/>
      <c r="AG115" s="12"/>
      <c r="AH115" s="14" t="b">
        <f t="shared" si="14"/>
        <v>0</v>
      </c>
      <c r="AI115" s="14"/>
      <c r="AJ115" s="14"/>
      <c r="AK115" s="238">
        <f>IF(ISNUMBER($D115),_xll.xlBondAswSpread($F115&amp;T(TYPE($AV$1)),$H115,$G115,$J115,$K115,$L115,$M115,$D115,$W115,$AH115,curveName,curveName,,,2),"")</f>
        <v>0.33213603418232024</v>
      </c>
      <c r="AL115" s="205">
        <f>IF($W115&gt;0,_xll.xlBondZSpread(F115&amp;T(TYPE($AV$1)),H115,G115,J115,K115,L115,M115,D115,U115,"annual",5,$AH115,curveName)*100,"")</f>
        <v>34.136536331885146</v>
      </c>
      <c r="AM115" s="258" t="e">
        <f>(-IF($AL$9="",VLOOKUP(VLOOKUP(E115,'DB Basis'!$D$2:$H$65205,4,0),Bonds!$AR$1:$AS$6,2,0),$AL$9)*VLOOKUP(E115,'DB Basis'!$D$2:$E$65205,2,0))+IF(V115="",W115,V115)</f>
        <v>#N/A</v>
      </c>
      <c r="AN115" s="266" t="str">
        <f>IF($AN$9+(($AL$9-$AM$9))*('DB Basis'!F274/10-'DB Basis'!E274),," ")</f>
        <v xml:space="preserve"> </v>
      </c>
      <c r="AO115" s="615">
        <f>IF(U115&gt;0,_xll.xlShmImplSwap2(curveName&amp;T(TYPE($AV$1)),curveName,D115,G115,,1,8,2,4),"")</f>
        <v>8.5409960464081641E-3</v>
      </c>
      <c r="AP115" s="616">
        <f t="shared" si="15"/>
        <v>3.3450761793644805E-3</v>
      </c>
      <c r="AQ115" s="374">
        <f t="shared" si="16"/>
        <v>21.931255856746397</v>
      </c>
      <c r="AR115" s="374">
        <f t="shared" si="17"/>
        <v>10.531215873408389</v>
      </c>
      <c r="AS115" s="376"/>
      <c r="AT115" s="234">
        <f t="shared" si="18"/>
        <v>1.1723249318570281</v>
      </c>
      <c r="AU115" s="662" t="str">
        <f t="shared" si="11"/>
        <v>SPGB  31-Oct-26  1.3</v>
      </c>
      <c r="AV115" s="678"/>
      <c r="AW115" s="660"/>
      <c r="AX115" s="660"/>
      <c r="AY115" s="660"/>
      <c r="AZ115" s="660"/>
      <c r="BA115" s="660"/>
      <c r="BB115" s="658"/>
      <c r="BC115" s="672"/>
      <c r="BE115" s="682">
        <f>_xll.xlDateShiftMonth(BE114,1)</f>
        <v>46478</v>
      </c>
      <c r="BF115" s="683">
        <v>2.6842856236352467E-2</v>
      </c>
      <c r="BH115" s="915"/>
      <c r="BI115" s="921"/>
      <c r="BU115" s="133" t="s">
        <v>413</v>
      </c>
      <c r="BV115" s="133" t="s">
        <v>413</v>
      </c>
      <c r="BW115" s="133" t="s">
        <v>413</v>
      </c>
      <c r="BX115" s="133" t="s">
        <v>413</v>
      </c>
      <c r="BY115" s="133" t="s">
        <v>413</v>
      </c>
      <c r="BZ115" s="133" t="s">
        <v>413</v>
      </c>
      <c r="CA115" s="133" t="s">
        <v>413</v>
      </c>
      <c r="CB115" s="133" t="s">
        <v>413</v>
      </c>
      <c r="CC115" s="133" t="s">
        <v>413</v>
      </c>
      <c r="CD115" s="133" t="s">
        <v>413</v>
      </c>
      <c r="CE115" s="133" t="s">
        <v>413</v>
      </c>
      <c r="CF115" s="133" t="s">
        <v>413</v>
      </c>
    </row>
    <row r="116" spans="1:84">
      <c r="A116" s="17"/>
      <c r="B116" s="16"/>
      <c r="C116" s="18"/>
      <c r="D116" s="696">
        <f>MAX(_xll.xlDateSettle("TARGET",$D$4,2),L116)</f>
        <v>43264</v>
      </c>
      <c r="E116" s="694" t="s">
        <v>741</v>
      </c>
      <c r="F116" s="13" t="s">
        <v>1122</v>
      </c>
      <c r="G116" s="35">
        <v>46507</v>
      </c>
      <c r="H116" s="37">
        <v>1.5</v>
      </c>
      <c r="I116" s="11">
        <v>46507</v>
      </c>
      <c r="J116" s="11">
        <v>42766</v>
      </c>
      <c r="K116" s="11">
        <v>42855</v>
      </c>
      <c r="L116" s="11">
        <v>42766</v>
      </c>
      <c r="M116" s="12">
        <v>99.298000000000002</v>
      </c>
      <c r="N116" s="12" t="s">
        <v>1178</v>
      </c>
      <c r="O116" s="12" t="s">
        <v>990</v>
      </c>
      <c r="P116" s="12" t="s">
        <v>1179</v>
      </c>
      <c r="Q116" s="15">
        <v>17723304000</v>
      </c>
      <c r="R116" s="12"/>
      <c r="S116" s="43">
        <f>_xll.RtGet("IDN",$X116,$S$9)</f>
        <v>101.65600000000001</v>
      </c>
      <c r="T116" s="43">
        <f>_xll.RtGet("IDN",$X116,$T$9)</f>
        <v>101.755</v>
      </c>
      <c r="U116" s="25">
        <f t="shared" si="20"/>
        <v>101.7055</v>
      </c>
      <c r="V116" s="12"/>
      <c r="W116" s="25">
        <f t="shared" si="12"/>
        <v>101.7055</v>
      </c>
      <c r="X116" s="14" t="str">
        <f t="shared" si="13"/>
        <v>ES0000128P=</v>
      </c>
      <c r="Y116" s="14"/>
      <c r="Z116" s="14"/>
      <c r="AA116" s="14"/>
      <c r="AB116" s="14"/>
      <c r="AC116" s="14"/>
      <c r="AD116" s="34">
        <f>IF(ISNUMBER($D116),_xll.xlBondYield($F116&amp;T(TYPE($AV$1)),$H116,$G116,$J116,$K116,$L116,$M116,$D116,$W116,$AH116),"")</f>
        <v>1.2952815124115866E-2</v>
      </c>
      <c r="AE116" s="12"/>
      <c r="AF116" s="12"/>
      <c r="AG116" s="12"/>
      <c r="AH116" s="14" t="b">
        <f t="shared" si="14"/>
        <v>0</v>
      </c>
      <c r="AI116" s="14"/>
      <c r="AJ116" s="14"/>
      <c r="AK116" s="238">
        <f>IF(ISNUMBER($D116),_xll.xlBondAswSpread($F116&amp;T(TYPE($AV$1)),$H116,$G116,$J116,$K116,$L116,$M116,$D116,$W116,$AH116,curveName,curveName,,,2),"")</f>
        <v>0.38692134856235716</v>
      </c>
      <c r="AL116" s="205">
        <f>IF($W116&gt;0,_xll.xlBondZSpread(F116&amp;T(TYPE($AV$1)),H116,G116,J116,K116,L116,M116,D116,U116,"annual",5,$AH116,curveName)*100,"")</f>
        <v>39.645039933717271</v>
      </c>
      <c r="AM116" s="258" t="e">
        <f>(-IF($AL$9="",VLOOKUP(VLOOKUP(E116,'DB Basis'!$D$2:$H$65205,4,0),Bonds!$AR$1:$AS$6,2,0),$AL$9)*VLOOKUP(E116,'DB Basis'!$D$2:$E$65205,2,0))+IF(V116="",W116,V116)</f>
        <v>#N/A</v>
      </c>
      <c r="AN116" s="266" t="str">
        <f>IF($AN$9+(($AL$9-$AM$9))*('DB Basis'!F275/10-'DB Basis'!E275),," ")</f>
        <v xml:space="preserve"> </v>
      </c>
      <c r="AO116" s="615">
        <f>IF(U116&gt;0,_xll.xlShmImplSwap2(curveName&amp;T(TYPE($AV$1)),curveName,D116,G116,,1,8,2,4),"")</f>
        <v>9.0896098555310108E-3</v>
      </c>
      <c r="AP116" s="616">
        <f t="shared" si="15"/>
        <v>3.8632052685848555E-3</v>
      </c>
      <c r="AQ116" s="374">
        <f t="shared" si="16"/>
        <v>21.511666182059443</v>
      </c>
      <c r="AR116" s="374">
        <f t="shared" si="17"/>
        <v>10.448459534002039</v>
      </c>
      <c r="AS116" s="376"/>
      <c r="AT116" s="234">
        <f t="shared" si="18"/>
        <v>1.2775379300497842</v>
      </c>
      <c r="AU116" s="662" t="str">
        <f t="shared" si="11"/>
        <v>SPGB  30-Apr-27  1.5</v>
      </c>
      <c r="AV116" s="678"/>
      <c r="AW116" s="660"/>
      <c r="AX116" s="660"/>
      <c r="AY116" s="660"/>
      <c r="AZ116" s="660"/>
      <c r="BA116" s="660"/>
      <c r="BB116" s="658"/>
      <c r="BC116" s="672"/>
      <c r="BE116" s="682">
        <f>_xll.xlDateShiftMonth(BE115,1)</f>
        <v>46508</v>
      </c>
      <c r="BF116" s="683">
        <v>2.7130551237639227E-2</v>
      </c>
      <c r="BH116" s="915"/>
      <c r="BI116" s="921"/>
      <c r="BU116" s="133" t="s">
        <v>413</v>
      </c>
      <c r="BV116" s="133" t="s">
        <v>413</v>
      </c>
      <c r="BW116" s="133" t="s">
        <v>413</v>
      </c>
      <c r="BX116" s="133" t="s">
        <v>413</v>
      </c>
      <c r="BY116" s="133" t="s">
        <v>413</v>
      </c>
      <c r="BZ116" s="133" t="s">
        <v>413</v>
      </c>
      <c r="CA116" s="133" t="s">
        <v>413</v>
      </c>
      <c r="CB116" s="133" t="s">
        <v>413</v>
      </c>
      <c r="CC116" s="133" t="s">
        <v>413</v>
      </c>
      <c r="CD116" s="133" t="s">
        <v>413</v>
      </c>
      <c r="CE116" s="133" t="s">
        <v>413</v>
      </c>
      <c r="CF116" s="133" t="s">
        <v>413</v>
      </c>
    </row>
    <row r="117" spans="1:84">
      <c r="A117" s="10"/>
      <c r="B117" s="11"/>
      <c r="C117" s="12"/>
      <c r="D117" s="696">
        <f>MAX(_xll.xlDateSettle("TARGET",$D$4,2),L117)</f>
        <v>43264</v>
      </c>
      <c r="E117" s="694" t="s">
        <v>795</v>
      </c>
      <c r="F117" s="13" t="s">
        <v>1122</v>
      </c>
      <c r="G117" s="35">
        <v>46691</v>
      </c>
      <c r="H117" s="37">
        <v>1.45</v>
      </c>
      <c r="I117" s="11">
        <v>46691</v>
      </c>
      <c r="J117" s="11">
        <v>42920</v>
      </c>
      <c r="K117" s="11">
        <v>43039</v>
      </c>
      <c r="L117" s="11">
        <v>42920</v>
      </c>
      <c r="M117" s="12">
        <v>99.248999999999995</v>
      </c>
      <c r="N117" s="12" t="s">
        <v>1180</v>
      </c>
      <c r="O117" s="12" t="s">
        <v>977</v>
      </c>
      <c r="P117" s="12" t="s">
        <v>1181</v>
      </c>
      <c r="Q117" s="15">
        <v>22291100000</v>
      </c>
      <c r="R117" s="12"/>
      <c r="S117" s="43">
        <f>_xll.RtGet("IDN",$X117,$S$9)</f>
        <v>100.64700000000001</v>
      </c>
      <c r="T117" s="43">
        <f>_xll.RtGet("IDN",$X117,$T$9)</f>
        <v>100.81</v>
      </c>
      <c r="U117" s="25">
        <f t="shared" si="20"/>
        <v>100.7285</v>
      </c>
      <c r="V117" s="12"/>
      <c r="W117" s="25">
        <f t="shared" si="12"/>
        <v>100.7285</v>
      </c>
      <c r="X117" s="14" t="str">
        <f t="shared" si="13"/>
        <v>ES000012A8=</v>
      </c>
      <c r="Y117" s="14"/>
      <c r="Z117" s="14"/>
      <c r="AA117" s="14"/>
      <c r="AB117" s="14"/>
      <c r="AC117" s="14"/>
      <c r="AD117" s="34">
        <f>IF(ISNUMBER($D117),_xll.xlBondYield($F117&amp;T(TYPE($AV$1)),$H117,$G117,$J117,$K117,$L117,$M117,$D117,$W117,$AH117),"")</f>
        <v>1.366081783772132E-2</v>
      </c>
      <c r="AE117" s="12"/>
      <c r="AF117" s="12"/>
      <c r="AG117" s="12"/>
      <c r="AH117" s="14" t="b">
        <f t="shared" si="14"/>
        <v>0</v>
      </c>
      <c r="AI117" s="14"/>
      <c r="AJ117" s="14"/>
      <c r="AK117" s="238">
        <f>IF(ISNUMBER($D117),_xll.xlBondAswSpread($F117&amp;T(TYPE($AV$1)),$H117,$G117,$J117,$K117,$L117,$M117,$D117,$W117,$AH117,curveName,curveName,,,2),"")</f>
        <v>0.40199575208628791</v>
      </c>
      <c r="AL117" s="205">
        <f>IF($W117&gt;0,_xll.xlBondZSpread(F117&amp;T(TYPE($AV$1)),H117,G117,J117,K117,L117,M117,D117,U117,"annual",5,$AH117,curveName)*100,"")</f>
        <v>41.480366001494275</v>
      </c>
      <c r="AM117" s="258" t="e">
        <f>(-IF($AL$9="",VLOOKUP(VLOOKUP(E117,'DB Basis'!$D$2:$H$65205,4,0),Bonds!$AR$1:$AS$6,2,0),$AL$9)*VLOOKUP(E117,'DB Basis'!$D$2:$E$65205,2,0))+IF(V117="",W117,V117)</f>
        <v>#N/A</v>
      </c>
      <c r="AN117" s="266" t="str">
        <f>IF($AN$9+(($AL$9-$AM$9))*('DB Basis'!F276/10-'DB Basis'!E276),," ")</f>
        <v xml:space="preserve"> </v>
      </c>
      <c r="AO117" s="615">
        <f>IF(U117&gt;0,_xll.xlShmImplSwap2(curveName&amp;T(TYPE($AV$1)),curveName,D117,G117,,1,8,2,4),"")</f>
        <v>9.6032383830914475E-3</v>
      </c>
      <c r="AP117" s="616">
        <f t="shared" si="15"/>
        <v>4.0575794546298723E-3</v>
      </c>
      <c r="AQ117" s="374">
        <f t="shared" si="16"/>
        <v>14.044619047064701</v>
      </c>
      <c r="AR117" s="374">
        <f t="shared" si="17"/>
        <v>3.8557922775234315</v>
      </c>
      <c r="AS117" s="376"/>
      <c r="AT117" s="234">
        <f t="shared" si="18"/>
        <v>1.3473683346793628</v>
      </c>
      <c r="AU117" s="662" t="str">
        <f t="shared" si="11"/>
        <v>SPGB  31-Oct-27  1.45</v>
      </c>
      <c r="AV117" s="678"/>
      <c r="AW117" s="660"/>
      <c r="AX117" s="660"/>
      <c r="AY117" s="660"/>
      <c r="AZ117" s="660"/>
      <c r="BA117" s="660"/>
      <c r="BB117" s="658"/>
      <c r="BC117" s="672"/>
      <c r="BE117" s="682">
        <f>_xll.xlDateShiftMonth(BE116,1)</f>
        <v>46539</v>
      </c>
      <c r="BF117" s="683">
        <v>2.7452311496203002E-2</v>
      </c>
      <c r="BH117" s="915"/>
      <c r="BI117" s="921"/>
      <c r="BU117" s="133" t="s">
        <v>413</v>
      </c>
      <c r="BV117" s="133" t="s">
        <v>413</v>
      </c>
      <c r="BW117" s="133" t="s">
        <v>413</v>
      </c>
      <c r="BX117" s="133" t="s">
        <v>413</v>
      </c>
      <c r="BY117" s="133" t="s">
        <v>413</v>
      </c>
      <c r="BZ117" s="133" t="s">
        <v>413</v>
      </c>
      <c r="CA117" s="133" t="s">
        <v>413</v>
      </c>
      <c r="CB117" s="133" t="s">
        <v>413</v>
      </c>
      <c r="CC117" s="133" t="s">
        <v>413</v>
      </c>
      <c r="CD117" s="133" t="s">
        <v>413</v>
      </c>
      <c r="CE117" s="133" t="s">
        <v>413</v>
      </c>
      <c r="CF117" s="133" t="s">
        <v>413</v>
      </c>
    </row>
    <row r="118" spans="1:84">
      <c r="A118" s="17"/>
      <c r="B118" s="16"/>
      <c r="C118" s="18"/>
      <c r="D118" s="696">
        <f>MAX(_xll.xlDateSettle("TARGET",$D$4,2),L118)</f>
        <v>43264</v>
      </c>
      <c r="E118" s="694" t="s">
        <v>1496</v>
      </c>
      <c r="F118" s="13" t="s">
        <v>1122</v>
      </c>
      <c r="G118" s="35">
        <v>46873</v>
      </c>
      <c r="H118" s="37">
        <v>1.4</v>
      </c>
      <c r="I118" s="11">
        <v>46873</v>
      </c>
      <c r="J118" s="11">
        <v>43130</v>
      </c>
      <c r="K118" s="11">
        <v>43220</v>
      </c>
      <c r="L118" s="11">
        <v>43130</v>
      </c>
      <c r="M118" s="12">
        <v>999</v>
      </c>
      <c r="N118" s="12" t="s">
        <v>1497</v>
      </c>
      <c r="O118" s="12" t="s">
        <v>990</v>
      </c>
      <c r="P118" s="12" t="s">
        <v>1498</v>
      </c>
      <c r="Q118" s="15">
        <v>17786350000</v>
      </c>
      <c r="R118" s="12"/>
      <c r="S118" s="43">
        <f>_xll.RtGet("IDN",$X118,$S$9)</f>
        <v>99.474000000000004</v>
      </c>
      <c r="T118" s="43">
        <f>_xll.RtGet("IDN",$X118,$T$9)</f>
        <v>99.807000000000002</v>
      </c>
      <c r="U118" s="25">
        <f t="shared" si="20"/>
        <v>99.640500000000003</v>
      </c>
      <c r="V118" s="12"/>
      <c r="W118" s="25">
        <f t="shared" si="12"/>
        <v>99.640500000000003</v>
      </c>
      <c r="X118" s="14" t="str">
        <f t="shared" si="13"/>
        <v>ES000012B3=</v>
      </c>
      <c r="Y118" s="14"/>
      <c r="Z118" s="14"/>
      <c r="AA118" s="14"/>
      <c r="AB118" s="14"/>
      <c r="AC118" s="14"/>
      <c r="AD118" s="34">
        <f>IF(ISNUMBER($D118),_xll.xlBondYield($F118&amp;T(TYPE($AV$1)),$H118,$G118,$J118,$K118,$L118,$M118,$D118,$W118,$AH118),"")</f>
        <v>1.4384046029592201E-2</v>
      </c>
      <c r="AE118" s="12"/>
      <c r="AF118" s="12"/>
      <c r="AG118" s="12"/>
      <c r="AH118" s="14" t="b">
        <f t="shared" si="14"/>
        <v>0</v>
      </c>
      <c r="AI118" s="14"/>
      <c r="AJ118" s="14"/>
      <c r="AK118" s="238">
        <f>IF(ISNUMBER($D118),_xll.xlBondAswSpread($F118&amp;T(TYPE($AV$1)),$H118,$G118,$J118,$K118,$L118,$M118,$D118,$W118,$AH118,curveName,curveName,,,2),"")</f>
        <v>0.41909922080760303</v>
      </c>
      <c r="AL118" s="205">
        <f>IF($W118&gt;0,_xll.xlBondZSpread(F118&amp;T(TYPE($AV$1)),H118,G118,J118,K118,L118,M118,D118,U118,"annual",5,$AH118,curveName)*100,"")</f>
        <v>43.590522264313407</v>
      </c>
      <c r="AM118" s="258" t="e">
        <f>(-IF($AL$9="",VLOOKUP(VLOOKUP(E118,'DB Basis'!$D$2:$H$65205,4,0),Bonds!$AR$1:$AS$6,2,0),$AL$9)*VLOOKUP(E118,'DB Basis'!$D$2:$E$65205,2,0))+IF(V118="",W118,V118)</f>
        <v>#N/A</v>
      </c>
      <c r="AN118" s="266" t="str">
        <f>IF($AN$9+(($AL$9-$AM$9))*('DB Basis'!F277/10-'DB Basis'!E277),," ")</f>
        <v xml:space="preserve"> </v>
      </c>
      <c r="AO118" s="615">
        <f>IF(U118&gt;0,_xll.xlShmImplSwap2(curveName&amp;T(TYPE($AV$1)),curveName,D118,G118,,1,8,2,4),"")</f>
        <v>1.01030609879163E-2</v>
      </c>
      <c r="AP118" s="616">
        <f t="shared" si="15"/>
        <v>4.2809850416759016E-3</v>
      </c>
      <c r="AQ118" s="374">
        <f t="shared" si="16"/>
        <v>14.504301650157785</v>
      </c>
      <c r="AR118" s="374">
        <f t="shared" si="17"/>
        <v>4.4803867731758622</v>
      </c>
      <c r="AS118" s="376"/>
      <c r="AT118" s="234">
        <f t="shared" si="18"/>
        <v>1.4187004303159432</v>
      </c>
      <c r="AU118" s="662" t="str">
        <f t="shared" si="11"/>
        <v>SPGB  30-Apr-28  1.4</v>
      </c>
      <c r="AV118" s="678"/>
      <c r="AW118" s="660"/>
      <c r="AX118" s="660"/>
      <c r="AY118" s="660"/>
      <c r="AZ118" s="660"/>
      <c r="BA118" s="660"/>
      <c r="BB118" s="658"/>
      <c r="BC118" s="672"/>
      <c r="BE118" s="682">
        <f>_xll.xlDateShiftMonth(BE117,1)</f>
        <v>46569</v>
      </c>
      <c r="BF118" s="683">
        <v>2.7772465387102166E-2</v>
      </c>
      <c r="BH118" s="915"/>
      <c r="BI118" s="921"/>
      <c r="BU118" s="133" t="s">
        <v>413</v>
      </c>
      <c r="BV118" s="133" t="s">
        <v>413</v>
      </c>
      <c r="BW118" s="133" t="s">
        <v>413</v>
      </c>
      <c r="BX118" s="133" t="s">
        <v>413</v>
      </c>
      <c r="BY118" s="133" t="s">
        <v>413</v>
      </c>
      <c r="BZ118" s="133" t="s">
        <v>413</v>
      </c>
      <c r="CA118" s="133" t="s">
        <v>413</v>
      </c>
      <c r="CB118" s="133" t="s">
        <v>413</v>
      </c>
      <c r="CC118" s="133" t="s">
        <v>413</v>
      </c>
      <c r="CD118" s="133" t="s">
        <v>413</v>
      </c>
      <c r="CE118" s="133" t="s">
        <v>413</v>
      </c>
      <c r="CF118" s="133" t="s">
        <v>413</v>
      </c>
    </row>
    <row r="119" spans="1:84">
      <c r="A119" s="10"/>
      <c r="B119" s="11"/>
      <c r="C119" s="12"/>
      <c r="D119" s="696">
        <f>MAX(_xll.xlDateSettle("TARGET",$D$4,2),L119)</f>
        <v>43264</v>
      </c>
      <c r="E119" s="694" t="s">
        <v>647</v>
      </c>
      <c r="F119" s="13" t="s">
        <v>1122</v>
      </c>
      <c r="G119" s="35">
        <v>47057</v>
      </c>
      <c r="H119" s="37">
        <v>5.15</v>
      </c>
      <c r="I119" s="11">
        <v>47057</v>
      </c>
      <c r="J119" s="11">
        <v>41471</v>
      </c>
      <c r="K119" s="11">
        <v>41578</v>
      </c>
      <c r="L119" s="11">
        <v>41471</v>
      </c>
      <c r="M119" s="12">
        <v>99.57</v>
      </c>
      <c r="N119" s="12" t="s">
        <v>1182</v>
      </c>
      <c r="O119" s="12" t="s">
        <v>977</v>
      </c>
      <c r="P119" s="12" t="s">
        <v>1183</v>
      </c>
      <c r="Q119" s="15">
        <v>18769039000</v>
      </c>
      <c r="R119" s="12"/>
      <c r="S119" s="43">
        <f>_xll.RtGet("IDN",$X119,$S$9)</f>
        <v>134.89500000000001</v>
      </c>
      <c r="T119" s="43">
        <f>_xll.RtGet("IDN",$X119,$T$9)</f>
        <v>135.078</v>
      </c>
      <c r="U119" s="25">
        <f t="shared" si="20"/>
        <v>134.98650000000001</v>
      </c>
      <c r="V119" s="12"/>
      <c r="W119" s="25">
        <f t="shared" si="12"/>
        <v>134.98650000000001</v>
      </c>
      <c r="X119" s="14" t="str">
        <f t="shared" si="13"/>
        <v>ES0000124C=</v>
      </c>
      <c r="Y119" s="14"/>
      <c r="Z119" s="14"/>
      <c r="AA119" s="14"/>
      <c r="AB119" s="14"/>
      <c r="AC119" s="14"/>
      <c r="AD119" s="34">
        <f>IF(ISNUMBER($D119),_xll.xlBondYield($F119&amp;T(TYPE($AV$1)),$H119,$G119,$J119,$K119,$L119,$M119,$D119,$W119,$AH119),"")</f>
        <v>1.4876423302823273E-2</v>
      </c>
      <c r="AE119" s="12"/>
      <c r="AF119" s="12"/>
      <c r="AG119" s="12"/>
      <c r="AH119" s="14" t="b">
        <f t="shared" si="14"/>
        <v>0</v>
      </c>
      <c r="AI119" s="14"/>
      <c r="AJ119" s="14"/>
      <c r="AK119" s="238">
        <f>IF(ISNUMBER($D119),_xll.xlBondAswSpread($F119&amp;T(TYPE($AV$1)),$H119,$G119,$J119,$K119,$L119,$M119,$D119,$W119,$AH119,curveName,curveName,,,2),"")</f>
        <v>0.58358374328281304</v>
      </c>
      <c r="AL119" s="205">
        <f>IF($W119&gt;0,_xll.xlBondZSpread(F119&amp;T(TYPE($AV$1)),H119,G119,J119,K119,L119,M119,D119,U119,"annual",5,$AH119,curveName)*100,"")</f>
        <v>50.528992042073881</v>
      </c>
      <c r="AM119" s="258" t="e">
        <f>(-IF($AL$9="",VLOOKUP(VLOOKUP(E119,'DB Basis'!$D$2:$H$65205,4,0),Bonds!$AR$1:$AS$6,2,0),$AL$9)*VLOOKUP(E119,'DB Basis'!$D$2:$E$65205,2,0))+IF(V119="",W119,V119)</f>
        <v>#N/A</v>
      </c>
      <c r="AN119" s="266" t="str">
        <f>IF($AN$9+(($AL$9-$AM$9))*('DB Basis'!F278/10-'DB Basis'!E278),," ")</f>
        <v xml:space="preserve"> </v>
      </c>
      <c r="AO119" s="615">
        <f>IF(U119&gt;0,_xll.xlShmImplSwap2(curveName&amp;T(TYPE($AV$1)),curveName,D119,G119,,1,8,2,4),"")</f>
        <v>1.0548782552763316E-2</v>
      </c>
      <c r="AP119" s="616">
        <f t="shared" si="15"/>
        <v>4.3276407500599575E-3</v>
      </c>
      <c r="AQ119" s="374">
        <f t="shared" si="16"/>
        <v>9.7672665613772409</v>
      </c>
      <c r="AR119" s="374">
        <f t="shared" si="17"/>
        <v>0.92550725870545647</v>
      </c>
      <c r="AS119" s="376"/>
      <c r="AT119" s="234">
        <f t="shared" si="18"/>
        <v>1.4672636682236653</v>
      </c>
      <c r="AU119" s="662" t="str">
        <f t="shared" si="11"/>
        <v>SPGB  31-Oct-28  5.15</v>
      </c>
      <c r="AV119" s="678"/>
      <c r="AW119" s="660"/>
      <c r="AX119" s="660"/>
      <c r="AY119" s="660"/>
      <c r="AZ119" s="660"/>
      <c r="BA119" s="660"/>
      <c r="BB119" s="658"/>
      <c r="BC119" s="672"/>
      <c r="BE119" s="682">
        <f>_xll.xlDateShiftMonth(BE118,1)</f>
        <v>46600</v>
      </c>
      <c r="BF119" s="683">
        <v>2.8096777167254623E-2</v>
      </c>
      <c r="BH119" s="915"/>
      <c r="BI119" s="921"/>
      <c r="BU119" s="133" t="s">
        <v>413</v>
      </c>
      <c r="BV119" s="133" t="s">
        <v>413</v>
      </c>
      <c r="BW119" s="133" t="s">
        <v>413</v>
      </c>
      <c r="BX119" s="133" t="s">
        <v>413</v>
      </c>
      <c r="BY119" s="133" t="s">
        <v>413</v>
      </c>
      <c r="BZ119" s="133" t="s">
        <v>413</v>
      </c>
      <c r="CA119" s="133" t="s">
        <v>413</v>
      </c>
      <c r="CB119" s="133" t="s">
        <v>413</v>
      </c>
      <c r="CC119" s="133" t="s">
        <v>413</v>
      </c>
      <c r="CD119" s="133" t="s">
        <v>413</v>
      </c>
      <c r="CE119" s="133" t="s">
        <v>413</v>
      </c>
      <c r="CF119" s="133" t="s">
        <v>413</v>
      </c>
    </row>
    <row r="120" spans="1:84">
      <c r="A120" s="17"/>
      <c r="B120" s="16"/>
      <c r="C120" s="18"/>
      <c r="D120" s="696">
        <f>MAX(_xll.xlDateSettle("TARGET",$D$4,2),L120)</f>
        <v>43264</v>
      </c>
      <c r="E120" s="694" t="s">
        <v>648</v>
      </c>
      <c r="F120" s="13" t="s">
        <v>1122</v>
      </c>
      <c r="G120" s="35">
        <v>47149</v>
      </c>
      <c r="H120" s="37">
        <v>6</v>
      </c>
      <c r="I120" s="11">
        <v>47149</v>
      </c>
      <c r="J120" s="11">
        <v>36191</v>
      </c>
      <c r="K120" s="11">
        <v>36556</v>
      </c>
      <c r="L120" s="11">
        <v>35810</v>
      </c>
      <c r="M120" s="12">
        <v>94.846000000000004</v>
      </c>
      <c r="N120" s="12" t="s">
        <v>1184</v>
      </c>
      <c r="O120" s="12" t="s">
        <v>977</v>
      </c>
      <c r="P120" s="12" t="s">
        <v>1185</v>
      </c>
      <c r="Q120" s="15">
        <v>24622106000</v>
      </c>
      <c r="R120" s="12"/>
      <c r="S120" s="43">
        <f>_xll.RtGet("IDN",$X120,$S$9)</f>
        <v>143.834</v>
      </c>
      <c r="T120" s="43">
        <f>_xll.RtGet("IDN",$X120,$T$9)</f>
        <v>144.036</v>
      </c>
      <c r="U120" s="25">
        <f t="shared" si="20"/>
        <v>143.935</v>
      </c>
      <c r="V120" s="12"/>
      <c r="W120" s="25">
        <f t="shared" si="12"/>
        <v>143.935</v>
      </c>
      <c r="X120" s="14" t="str">
        <f t="shared" si="13"/>
        <v>ES00001186=</v>
      </c>
      <c r="Y120" s="14"/>
      <c r="Z120" s="14"/>
      <c r="AA120" s="14"/>
      <c r="AB120" s="14"/>
      <c r="AC120" s="14"/>
      <c r="AD120" s="34">
        <f>IF(ISNUMBER($D120),_xll.xlBondYield($F120&amp;T(TYPE($AV$1)),$H120,$G120,$J120,$K120,$L120,$M120,$D120,$W120,$AH120),"")</f>
        <v>1.4990501404327637E-2</v>
      </c>
      <c r="AE120" s="12"/>
      <c r="AF120" s="12"/>
      <c r="AG120" s="12"/>
      <c r="AH120" s="14" t="b">
        <f t="shared" si="14"/>
        <v>0</v>
      </c>
      <c r="AI120" s="14"/>
      <c r="AJ120" s="14"/>
      <c r="AK120" s="238">
        <f>IF(ISNUMBER($D120),_xll.xlBondAswSpread($F120&amp;T(TYPE($AV$1)),$H120,$G120,$J120,$K120,$L120,$M120,$D120,$W120,$AH120,curveName,curveName,,,2),"")</f>
        <v>0.61136536162118071</v>
      </c>
      <c r="AL120" s="205">
        <f>IF($W120&gt;0,_xll.xlBondZSpread(F120&amp;T(TYPE($AV$1)),H120,G120,J120,K120,L120,M120,D120,U120,"annual",5,$AH120,curveName)*100,"")</f>
        <v>50.81231855750665</v>
      </c>
      <c r="AM120" s="258" t="e">
        <f>(-IF($AL$9="",VLOOKUP(VLOOKUP(E120,'DB Basis'!$D$2:$H$65205,4,0),Bonds!$AR$1:$AS$6,2,0),$AL$9)*VLOOKUP(E120,'DB Basis'!$D$2:$E$65205,2,0))+IF(V120="",W120,V120)</f>
        <v>#N/A</v>
      </c>
      <c r="AN120" s="266" t="str">
        <f>IF($AN$9+(($AL$9-$AM$9))*('DB Basis'!F279/10-'DB Basis'!E279),," ")</f>
        <v xml:space="preserve"> </v>
      </c>
      <c r="AO120" s="615">
        <f>IF(U120&gt;0,_xll.xlShmImplSwap2(curveName&amp;T(TYPE($AV$1)),curveName,D120,G120,,1,8,2,4),"")</f>
        <v>1.0772466473954996E-2</v>
      </c>
      <c r="AP120" s="616">
        <f t="shared" si="15"/>
        <v>4.2180349303726408E-3</v>
      </c>
      <c r="AQ120" s="374">
        <f t="shared" si="16"/>
        <v>4.5259246792492256</v>
      </c>
      <c r="AR120" s="374">
        <f t="shared" si="17"/>
        <v>-4.3484917593337631</v>
      </c>
      <c r="AS120" s="376"/>
      <c r="AT120" s="234">
        <f t="shared" si="18"/>
        <v>1.4785152070021779</v>
      </c>
      <c r="AU120" s="662" t="str">
        <f t="shared" si="11"/>
        <v>SPGB  31-Jan-29  6</v>
      </c>
      <c r="AV120" s="678"/>
      <c r="AW120" s="660"/>
      <c r="AX120" s="660"/>
      <c r="AY120" s="660"/>
      <c r="AZ120" s="660"/>
      <c r="BA120" s="660"/>
      <c r="BB120" s="658"/>
      <c r="BC120" s="672"/>
      <c r="BE120" s="682">
        <f>_xll.xlDateShiftMonth(BE119,1)</f>
        <v>46631</v>
      </c>
      <c r="BF120" s="683">
        <v>2.8398633520178206E-2</v>
      </c>
      <c r="BH120" s="915"/>
      <c r="BI120" s="921"/>
      <c r="BU120" s="133" t="s">
        <v>413</v>
      </c>
      <c r="BV120" s="133" t="s">
        <v>413</v>
      </c>
      <c r="BW120" s="133" t="s">
        <v>413</v>
      </c>
      <c r="BX120" s="133" t="s">
        <v>413</v>
      </c>
      <c r="BY120" s="133" t="s">
        <v>413</v>
      </c>
      <c r="BZ120" s="133" t="s">
        <v>413</v>
      </c>
      <c r="CA120" s="133" t="s">
        <v>413</v>
      </c>
      <c r="CB120" s="133" t="s">
        <v>413</v>
      </c>
      <c r="CC120" s="133" t="s">
        <v>413</v>
      </c>
      <c r="CD120" s="133" t="s">
        <v>413</v>
      </c>
      <c r="CE120" s="133" t="s">
        <v>413</v>
      </c>
      <c r="CF120" s="133" t="s">
        <v>413</v>
      </c>
    </row>
    <row r="121" spans="1:84">
      <c r="A121" s="10"/>
      <c r="B121" s="11"/>
      <c r="C121" s="12"/>
      <c r="D121" s="696">
        <f>MAX(_xll.xlDateSettle("TARGET",$D$4,2),L121)</f>
        <v>43264</v>
      </c>
      <c r="E121" s="694" t="s">
        <v>628</v>
      </c>
      <c r="F121" s="13" t="s">
        <v>1122</v>
      </c>
      <c r="G121" s="35">
        <v>47694</v>
      </c>
      <c r="H121" s="37">
        <v>1.95</v>
      </c>
      <c r="I121" s="11">
        <v>47694</v>
      </c>
      <c r="J121" s="11">
        <v>42067</v>
      </c>
      <c r="K121" s="11">
        <v>42215</v>
      </c>
      <c r="L121" s="11">
        <v>42067</v>
      </c>
      <c r="M121" s="12">
        <v>99.596000000000004</v>
      </c>
      <c r="N121" s="12" t="s">
        <v>1186</v>
      </c>
      <c r="O121" s="12" t="s">
        <v>977</v>
      </c>
      <c r="P121" s="12" t="s">
        <v>1187</v>
      </c>
      <c r="Q121" s="15">
        <v>20206420000</v>
      </c>
      <c r="R121" s="12"/>
      <c r="S121" s="43">
        <f>_xll.RtGet("IDN",$X121,$S$9)</f>
        <v>102.88500000000001</v>
      </c>
      <c r="T121" s="43">
        <f>_xll.RtGet("IDN",$X121,$T$9)</f>
        <v>102.926</v>
      </c>
      <c r="U121" s="25">
        <f t="shared" si="20"/>
        <v>102.9055</v>
      </c>
      <c r="V121" s="12"/>
      <c r="W121" s="25">
        <f t="shared" si="12"/>
        <v>102.9055</v>
      </c>
      <c r="X121" s="14" t="str">
        <f t="shared" si="13"/>
        <v>ES0000127A=</v>
      </c>
      <c r="Y121" s="14"/>
      <c r="Z121" s="14"/>
      <c r="AA121" s="14"/>
      <c r="AB121" s="14"/>
      <c r="AC121" s="14"/>
      <c r="AD121" s="34">
        <f>IF(ISNUMBER($D121),_xll.xlBondYield($F121&amp;T(TYPE($AV$1)),$H121,$G121,$J121,$K121,$L121,$M121,$D121,$W121,$AH121),"")</f>
        <v>1.6829640130075579E-2</v>
      </c>
      <c r="AE121" s="12"/>
      <c r="AF121" s="12"/>
      <c r="AG121" s="12"/>
      <c r="AH121" s="14" t="b">
        <f t="shared" si="14"/>
        <v>0</v>
      </c>
      <c r="AI121" s="14"/>
      <c r="AJ121" s="14"/>
      <c r="AK121" s="238">
        <f>IF(ISNUMBER($D121),_xll.xlBondAswSpread($F121&amp;T(TYPE($AV$1)),$H121,$G121,$J121,$K121,$L121,$M121,$D121,$W121,$AH121,curveName,curveName,,,2),"")</f>
        <v>0.49337038015519158</v>
      </c>
      <c r="AL121" s="205">
        <f>IF($W121&gt;0,_xll.xlBondZSpread(F121&amp;T(TYPE($AV$1)),H121,G121,J121,K121,L121,M121,D121,U121,"annual",5,$AH121,curveName)*100,"")</f>
        <v>50.695025681204797</v>
      </c>
      <c r="AM121" s="258" t="e">
        <f>(-IF($AL$9="",VLOOKUP(VLOOKUP(E121,'DB Basis'!$D$2:$H$65205,4,0),Bonds!$AR$1:$AS$6,2,0),$AL$9)*VLOOKUP(E121,'DB Basis'!$D$2:$E$65205,2,0))+IF(V121="",W121,V121)</f>
        <v>#N/A</v>
      </c>
      <c r="AN121" s="266" t="str">
        <f>IF($AN$9+(($AL$9-$AM$9))*('DB Basis'!F280/10-'DB Basis'!E280),," ")</f>
        <v xml:space="preserve"> </v>
      </c>
      <c r="AO121" s="615">
        <f>IF(U121&gt;0,_xll.xlShmImplSwap2(curveName&amp;T(TYPE($AV$1)),curveName,D121,G121,,1,8,2,4),"")</f>
        <v>1.1949463861620926E-2</v>
      </c>
      <c r="AP121" s="616">
        <f t="shared" si="15"/>
        <v>4.8801762684546526E-3</v>
      </c>
      <c r="AQ121" s="374">
        <f t="shared" si="16"/>
        <v>12.317167612807316</v>
      </c>
      <c r="AR121" s="374">
        <f t="shared" si="17"/>
        <v>4.4345245577969603</v>
      </c>
      <c r="AS121" s="376"/>
      <c r="AT121" s="234">
        <f t="shared" si="18"/>
        <v>1.6599097114595089</v>
      </c>
      <c r="AU121" s="662" t="str">
        <f t="shared" si="11"/>
        <v>SPGB  30-Jul-30  1.95</v>
      </c>
      <c r="AV121" s="678"/>
      <c r="AW121" s="660"/>
      <c r="AX121" s="660"/>
      <c r="AY121" s="660"/>
      <c r="AZ121" s="660"/>
      <c r="BA121" s="660"/>
      <c r="BB121" s="658"/>
      <c r="BC121" s="672"/>
      <c r="BE121" s="682">
        <f>_xll.xlDateShiftMonth(BE120,1)</f>
        <v>46661</v>
      </c>
      <c r="BF121" s="683">
        <v>2.8654295237142222E-2</v>
      </c>
      <c r="BH121" s="915"/>
      <c r="BI121" s="921"/>
      <c r="BU121" s="133" t="s">
        <v>413</v>
      </c>
      <c r="BV121" s="133" t="s">
        <v>413</v>
      </c>
      <c r="BW121" s="133" t="s">
        <v>413</v>
      </c>
      <c r="BX121" s="133" t="s">
        <v>413</v>
      </c>
      <c r="BY121" s="133" t="s">
        <v>413</v>
      </c>
      <c r="BZ121" s="133" t="s">
        <v>413</v>
      </c>
      <c r="CA121" s="133" t="s">
        <v>413</v>
      </c>
      <c r="CB121" s="133" t="s">
        <v>413</v>
      </c>
      <c r="CC121" s="133" t="s">
        <v>413</v>
      </c>
      <c r="CD121" s="133" t="s">
        <v>413</v>
      </c>
      <c r="CE121" s="133" t="s">
        <v>413</v>
      </c>
      <c r="CF121" s="133" t="s">
        <v>413</v>
      </c>
    </row>
    <row r="122" spans="1:84">
      <c r="A122" s="17"/>
      <c r="B122" s="16"/>
      <c r="C122" s="18"/>
      <c r="D122" s="696">
        <f>MAX(_xll.xlDateSettle("TARGET",$D$4,2),L122)</f>
        <v>43264</v>
      </c>
      <c r="E122" s="694" t="s">
        <v>649</v>
      </c>
      <c r="F122" s="13" t="s">
        <v>1122</v>
      </c>
      <c r="G122" s="35">
        <v>48425</v>
      </c>
      <c r="H122" s="37">
        <v>5.75</v>
      </c>
      <c r="I122" s="11">
        <v>48425</v>
      </c>
      <c r="J122" s="11">
        <v>37467</v>
      </c>
      <c r="K122" s="11">
        <v>37832</v>
      </c>
      <c r="L122" s="11">
        <v>36914</v>
      </c>
      <c r="M122" s="12">
        <v>93.718000000000004</v>
      </c>
      <c r="N122" s="12" t="s">
        <v>1188</v>
      </c>
      <c r="O122" s="12" t="s">
        <v>977</v>
      </c>
      <c r="P122" s="12" t="s">
        <v>1189</v>
      </c>
      <c r="Q122" s="15">
        <v>21195631000</v>
      </c>
      <c r="R122" s="12"/>
      <c r="S122" s="43">
        <f>_xll.RtGet("IDN",$X122,$S$9)</f>
        <v>149.499</v>
      </c>
      <c r="T122" s="43">
        <f>_xll.RtGet("IDN",$X122,$T$9)</f>
        <v>149.74700000000001</v>
      </c>
      <c r="U122" s="25">
        <f t="shared" si="20"/>
        <v>149.62299999999999</v>
      </c>
      <c r="V122" s="12"/>
      <c r="W122" s="25">
        <f t="shared" si="12"/>
        <v>149.62299999999999</v>
      </c>
      <c r="X122" s="14" t="str">
        <f t="shared" si="13"/>
        <v>ES00001241=</v>
      </c>
      <c r="Y122" s="14"/>
      <c r="Z122" s="14"/>
      <c r="AA122" s="14"/>
      <c r="AB122" s="14"/>
      <c r="AC122" s="14"/>
      <c r="AD122" s="34">
        <f>IF(ISNUMBER($D122),_xll.xlBondYield($F122&amp;T(TYPE($AV$1)),$H122,$G122,$J122,$K122,$L122,$M122,$D122,$W122,$AH122),"")</f>
        <v>1.7536609187037006E-2</v>
      </c>
      <c r="AE122" s="12"/>
      <c r="AF122" s="12"/>
      <c r="AG122" s="12"/>
      <c r="AH122" s="14" t="b">
        <f t="shared" si="14"/>
        <v>0</v>
      </c>
      <c r="AI122" s="14"/>
      <c r="AJ122" s="14"/>
      <c r="AK122" s="238">
        <f>IF(ISNUMBER($D122),_xll.xlBondAswSpread($F122&amp;T(TYPE($AV$1)),$H122,$G122,$J122,$K122,$L122,$M122,$D122,$W122,$AH122,curveName,curveName,,,2),"")</f>
        <v>0.65548509566715796</v>
      </c>
      <c r="AL122" s="205">
        <f>IF($W122&gt;0,_xll.xlBondZSpread(F122&amp;T(TYPE($AV$1)),H122,G122,J122,K122,L122,M122,D122,U122,"annual",5,$AH122,curveName)*100,"")</f>
        <v>53.554478578292041</v>
      </c>
      <c r="AM122" s="258" t="e">
        <f>(-IF($AL$9="",VLOOKUP(VLOOKUP(E122,'DB Basis'!$D$2:$H$65205,4,0),Bonds!$AR$1:$AS$6,2,0),$AL$9)*VLOOKUP(E122,'DB Basis'!$D$2:$E$65205,2,0))+IF(V122="",W122,V122)</f>
        <v>#N/A</v>
      </c>
      <c r="AN122" s="266" t="str">
        <f>IF($AN$9+(($AL$9-$AM$9))*('DB Basis'!F281/10-'DB Basis'!E281),," ")</f>
        <v xml:space="preserve"> </v>
      </c>
      <c r="AO122" s="615">
        <f>IF(U122&gt;0,_xll.xlShmImplSwap2(curveName&amp;T(TYPE($AV$1)),curveName,D122,G122,,1,8,2,4),"")</f>
        <v>1.3174895289393222E-2</v>
      </c>
      <c r="AP122" s="616">
        <f t="shared" si="15"/>
        <v>4.3617138976437837E-3</v>
      </c>
      <c r="AQ122" s="374">
        <f t="shared" si="16"/>
        <v>3.5300096551425559</v>
      </c>
      <c r="AR122" s="374">
        <f t="shared" si="17"/>
        <v>-2.5887655998080321</v>
      </c>
      <c r="AS122" s="376"/>
      <c r="AT122" s="234">
        <f t="shared" si="18"/>
        <v>1.729638166392691</v>
      </c>
      <c r="AU122" s="662" t="str">
        <f t="shared" si="11"/>
        <v>SPGB  30-Jul-32  5.75</v>
      </c>
      <c r="AV122" s="678"/>
      <c r="AW122" s="660"/>
      <c r="AX122" s="660"/>
      <c r="AY122" s="660"/>
      <c r="AZ122" s="660"/>
      <c r="BA122" s="660"/>
      <c r="BB122" s="658"/>
      <c r="BC122" s="672"/>
      <c r="BE122" s="682">
        <f>_xll.xlDateShiftMonth(BE121,1)</f>
        <v>46692</v>
      </c>
      <c r="BF122" s="683">
        <v>2.8865227096802226E-2</v>
      </c>
      <c r="BH122" s="915"/>
      <c r="BI122" s="921"/>
      <c r="BU122" s="133" t="s">
        <v>413</v>
      </c>
      <c r="BV122" s="133" t="s">
        <v>413</v>
      </c>
      <c r="BW122" s="133" t="s">
        <v>413</v>
      </c>
      <c r="BX122" s="133" t="s">
        <v>413</v>
      </c>
      <c r="BY122" s="133" t="s">
        <v>413</v>
      </c>
      <c r="BZ122" s="133" t="s">
        <v>413</v>
      </c>
      <c r="CA122" s="133" t="s">
        <v>413</v>
      </c>
      <c r="CB122" s="133" t="s">
        <v>413</v>
      </c>
      <c r="CC122" s="133" t="s">
        <v>413</v>
      </c>
      <c r="CD122" s="133" t="s">
        <v>413</v>
      </c>
      <c r="CE122" s="133" t="s">
        <v>413</v>
      </c>
      <c r="CF122" s="133" t="s">
        <v>413</v>
      </c>
    </row>
    <row r="123" spans="1:84">
      <c r="A123" s="10"/>
      <c r="B123" s="11"/>
      <c r="C123" s="12"/>
      <c r="D123" s="696">
        <f>MAX(_xll.xlDateSettle("TARGET",$D$4,2),L123)</f>
        <v>43264</v>
      </c>
      <c r="E123" s="694" t="s">
        <v>759</v>
      </c>
      <c r="F123" s="13" t="s">
        <v>1122</v>
      </c>
      <c r="G123" s="35">
        <v>48790</v>
      </c>
      <c r="H123" s="37">
        <v>2.35</v>
      </c>
      <c r="I123" s="11">
        <v>48790</v>
      </c>
      <c r="J123" s="11">
        <v>42795</v>
      </c>
      <c r="K123" s="11">
        <v>42946</v>
      </c>
      <c r="L123" s="11">
        <v>42795</v>
      </c>
      <c r="M123" s="12">
        <v>999</v>
      </c>
      <c r="N123" s="12" t="s">
        <v>1190</v>
      </c>
      <c r="O123" s="12" t="s">
        <v>990</v>
      </c>
      <c r="P123" s="12" t="s">
        <v>1191</v>
      </c>
      <c r="Q123" s="15">
        <v>13035090000</v>
      </c>
      <c r="R123" s="12"/>
      <c r="S123" s="43">
        <f>_xll.RtGet("IDN",$X123,$S$9)</f>
        <v>105.139</v>
      </c>
      <c r="T123" s="43">
        <f>_xll.RtGet("IDN",$X123,$T$9)</f>
        <v>105.14100000000001</v>
      </c>
      <c r="U123" s="25">
        <f t="shared" si="20"/>
        <v>105.14</v>
      </c>
      <c r="V123" s="12"/>
      <c r="W123" s="25">
        <f t="shared" si="12"/>
        <v>105.14</v>
      </c>
      <c r="X123" s="14" t="str">
        <f t="shared" si="13"/>
        <v>ES0000128Q=</v>
      </c>
      <c r="Y123" s="14"/>
      <c r="Z123" s="14"/>
      <c r="AA123" s="14"/>
      <c r="AB123" s="14"/>
      <c r="AC123" s="14"/>
      <c r="AD123" s="34">
        <f>IF(ISNUMBER($D123),_xll.xlBondYield($F123&amp;T(TYPE($AV$1)),$H123,$G123,$J123,$K123,$L123,$M123,$D123,$W123,$AH123),"")</f>
        <v>1.9534389241844228E-2</v>
      </c>
      <c r="AE123" s="12"/>
      <c r="AF123" s="12"/>
      <c r="AG123" s="12"/>
      <c r="AH123" s="14" t="b">
        <f t="shared" si="14"/>
        <v>0</v>
      </c>
      <c r="AI123" s="14"/>
      <c r="AJ123" s="14"/>
      <c r="AK123" s="238">
        <f>IF(ISNUMBER($D123),_xll.xlBondAswSpread($F123&amp;T(TYPE($AV$1)),$H123,$G123,$J123,$K123,$L123,$M123,$D123,$W123,$AH123,curveName,curveName,,,2),"")</f>
        <v>0.61257247667453474</v>
      </c>
      <c r="AL123" s="205">
        <f>IF($W123&gt;0,_xll.xlBondZSpread(F123&amp;T(TYPE($AV$1)),H123,G123,J123,K123,L123,M123,D123,U123,"annual",5,$AH123,curveName)*100,"")</f>
        <v>62.560217047890198</v>
      </c>
      <c r="AM123" s="258" t="e">
        <f>(-IF($AL$9="",VLOOKUP(VLOOKUP(E123,'DB Basis'!$D$2:$H$65205,4,0),Bonds!$AR$1:$AS$6,2,0),$AL$9)*VLOOKUP(E123,'DB Basis'!$D$2:$E$65205,2,0))+IF(V123="",W123,V123)</f>
        <v>#N/A</v>
      </c>
      <c r="AN123" s="266" t="str">
        <f>IF($AN$9+(($AL$9-$AM$9))*('DB Basis'!F282/10-'DB Basis'!E282),," ")</f>
        <v xml:space="preserve"> </v>
      </c>
      <c r="AO123" s="615">
        <f>IF(U123&gt;0,_xll.xlShmImplSwap2(curveName&amp;T(TYPE($AV$1)),curveName,D123,G123,,1,8,2,4),"")</f>
        <v>1.358246966125146E-2</v>
      </c>
      <c r="AP123" s="616">
        <f t="shared" si="15"/>
        <v>5.9519195805927683E-3</v>
      </c>
      <c r="AQ123" s="374">
        <f t="shared" si="16"/>
        <v>19.977800548072224</v>
      </c>
      <c r="AR123" s="374">
        <f t="shared" si="17"/>
        <v>15.902056829489846</v>
      </c>
      <c r="AS123" s="376"/>
      <c r="AT123" s="234">
        <f t="shared" si="18"/>
        <v>1.926679486866828</v>
      </c>
      <c r="AU123" s="662" t="str">
        <f t="shared" si="11"/>
        <v>SPGB  30-Jul-33  2.35</v>
      </c>
      <c r="AV123" s="678"/>
      <c r="AW123" s="660"/>
      <c r="AX123" s="660"/>
      <c r="AY123" s="660"/>
      <c r="AZ123" s="660"/>
      <c r="BA123" s="660"/>
      <c r="BB123" s="658"/>
      <c r="BC123" s="672"/>
      <c r="BE123" s="682">
        <f>_xll.xlDateShiftMonth(BE122,1)</f>
        <v>46722</v>
      </c>
      <c r="BF123" s="683">
        <v>2.9036481581073713E-2</v>
      </c>
      <c r="BH123" s="915"/>
      <c r="BI123" s="921"/>
      <c r="BU123" s="133" t="s">
        <v>413</v>
      </c>
      <c r="BV123" s="133" t="s">
        <v>413</v>
      </c>
      <c r="BW123" s="133" t="s">
        <v>413</v>
      </c>
      <c r="BX123" s="133" t="s">
        <v>413</v>
      </c>
      <c r="BY123" s="133" t="s">
        <v>413</v>
      </c>
      <c r="BZ123" s="133" t="s">
        <v>413</v>
      </c>
      <c r="CA123" s="133" t="s">
        <v>413</v>
      </c>
      <c r="CB123" s="133" t="s">
        <v>413</v>
      </c>
      <c r="CC123" s="133" t="s">
        <v>413</v>
      </c>
      <c r="CD123" s="133" t="s">
        <v>413</v>
      </c>
      <c r="CE123" s="133" t="s">
        <v>413</v>
      </c>
      <c r="CF123" s="133" t="s">
        <v>413</v>
      </c>
    </row>
    <row r="124" spans="1:84">
      <c r="A124" s="17"/>
      <c r="B124" s="16"/>
      <c r="C124" s="18"/>
      <c r="D124" s="696">
        <f>MAX(_xll.xlDateSettle("TARGET",$D$4,2),L124)</f>
        <v>43264</v>
      </c>
      <c r="E124" s="694" t="s">
        <v>650</v>
      </c>
      <c r="F124" s="13" t="s">
        <v>1122</v>
      </c>
      <c r="G124" s="35">
        <v>50071</v>
      </c>
      <c r="H124" s="37">
        <v>4.2</v>
      </c>
      <c r="I124" s="11">
        <v>50071</v>
      </c>
      <c r="J124" s="11">
        <v>38383</v>
      </c>
      <c r="K124" s="11">
        <v>38748</v>
      </c>
      <c r="L124" s="11">
        <v>38369</v>
      </c>
      <c r="M124" s="12">
        <v>98.85</v>
      </c>
      <c r="N124" s="12" t="s">
        <v>1192</v>
      </c>
      <c r="O124" s="12" t="s">
        <v>990</v>
      </c>
      <c r="P124" s="12" t="s">
        <v>1193</v>
      </c>
      <c r="Q124" s="15">
        <v>19750574000</v>
      </c>
      <c r="R124" s="12"/>
      <c r="S124" s="43">
        <f>_xll.RtGet("IDN",$X124,$S$9)</f>
        <v>132.756</v>
      </c>
      <c r="T124" s="43">
        <f>_xll.RtGet("IDN",$X124,$T$9)</f>
        <v>133.02600000000001</v>
      </c>
      <c r="U124" s="25">
        <f t="shared" si="20"/>
        <v>132.89100000000002</v>
      </c>
      <c r="V124" s="12"/>
      <c r="W124" s="25">
        <f t="shared" si="12"/>
        <v>132.89100000000002</v>
      </c>
      <c r="X124" s="14" t="str">
        <f t="shared" si="13"/>
        <v>ES00001293=</v>
      </c>
      <c r="Y124" s="14"/>
      <c r="Z124" s="14"/>
      <c r="AA124" s="14"/>
      <c r="AB124" s="14"/>
      <c r="AC124" s="14"/>
      <c r="AD124" s="34">
        <f>IF(ISNUMBER($D124),_xll.xlBondYield($F124&amp;T(TYPE($AV$1)),$H124,$G124,$J124,$K124,$L124,$M124,$D124,$W124,$AH124),"")</f>
        <v>2.0562389531979669E-2</v>
      </c>
      <c r="AE124" s="12"/>
      <c r="AF124" s="12"/>
      <c r="AG124" s="12"/>
      <c r="AH124" s="14" t="b">
        <f t="shared" si="14"/>
        <v>0</v>
      </c>
      <c r="AI124" s="14"/>
      <c r="AJ124" s="14"/>
      <c r="AK124" s="238">
        <f>IF(ISNUMBER($D124),_xll.xlBondAswSpread($F124&amp;T(TYPE($AV$1)),$H124,$G124,$J124,$K124,$L124,$M124,$D124,$W124,$AH124,curveName,curveName,,,2),"")</f>
        <v>0.73309250917483226</v>
      </c>
      <c r="AL124" s="205">
        <f>IF($W124&gt;0,_xll.xlBondZSpread(F124&amp;T(TYPE($AV$1)),H124,G124,J124,K124,L124,M124,D124,U124,"annual",5,$AH124,curveName)*100,"")</f>
        <v>64.969594010394189</v>
      </c>
      <c r="AM124" s="258" t="e">
        <f>(-IF($AL$9="",VLOOKUP(VLOOKUP(E124,'DB Basis'!$D$2:$H$65205,4,0),Bonds!$AR$1:$AS$6,2,0),$AL$9)*VLOOKUP(E124,'DB Basis'!$D$2:$E$65205,2,0))+IF(V124="",W124,V124)</f>
        <v>#N/A</v>
      </c>
      <c r="AN124" s="266" t="str">
        <f>IF($AN$9+(($AL$9-$AM$9))*('DB Basis'!F283/10-'DB Basis'!E283),," ")</f>
        <v xml:space="preserve"> </v>
      </c>
      <c r="AO124" s="615">
        <f>IF(U124&gt;0,_xll.xlShmImplSwap2(curveName&amp;T(TYPE($AV$1)),curveName,D124,G124,,1,8,2,4),"")</f>
        <v>1.482564329214732E-2</v>
      </c>
      <c r="AP124" s="616">
        <f t="shared" si="15"/>
        <v>5.7367462398323493E-3</v>
      </c>
      <c r="AQ124" s="374">
        <f t="shared" si="16"/>
        <v>2.92911870335235</v>
      </c>
      <c r="AR124" s="374">
        <f t="shared" si="17"/>
        <v>-0.61310124416512812</v>
      </c>
      <c r="AS124" s="376"/>
      <c r="AT124" s="234">
        <f t="shared" si="18"/>
        <v>2.028071296304844</v>
      </c>
      <c r="AU124" s="662" t="str">
        <f t="shared" si="11"/>
        <v>SPGB  31-Jan-37  4.2</v>
      </c>
      <c r="AV124" s="678"/>
      <c r="AW124" s="660"/>
      <c r="AX124" s="660"/>
      <c r="AY124" s="660"/>
      <c r="AZ124" s="660"/>
      <c r="BA124" s="660"/>
      <c r="BB124" s="658"/>
      <c r="BC124" s="672"/>
      <c r="BE124" s="682">
        <f>_xll.xlDateShiftMonth(BE123,1)</f>
        <v>46753</v>
      </c>
      <c r="BF124" s="683">
        <v>2.9209132360372415E-2</v>
      </c>
      <c r="BH124" s="915"/>
      <c r="BI124" s="921"/>
      <c r="BU124" s="133" t="s">
        <v>413</v>
      </c>
      <c r="BV124" s="133" t="s">
        <v>413</v>
      </c>
      <c r="BW124" s="133" t="s">
        <v>413</v>
      </c>
      <c r="BX124" s="133" t="s">
        <v>413</v>
      </c>
      <c r="BY124" s="133" t="s">
        <v>413</v>
      </c>
      <c r="BZ124" s="133" t="s">
        <v>413</v>
      </c>
      <c r="CA124" s="133" t="s">
        <v>413</v>
      </c>
      <c r="CB124" s="133" t="s">
        <v>413</v>
      </c>
      <c r="CC124" s="133" t="s">
        <v>413</v>
      </c>
      <c r="CD124" s="133" t="s">
        <v>413</v>
      </c>
      <c r="CE124" s="133" t="s">
        <v>413</v>
      </c>
      <c r="CF124" s="133" t="s">
        <v>413</v>
      </c>
    </row>
    <row r="125" spans="1:84">
      <c r="A125" s="10"/>
      <c r="B125" s="11"/>
      <c r="C125" s="12"/>
      <c r="D125" s="696">
        <f>MAX(_xll.xlDateSettle("TARGET",$D$4,2),L125)</f>
        <v>43264</v>
      </c>
      <c r="E125" s="694" t="s">
        <v>651</v>
      </c>
      <c r="F125" s="13" t="s">
        <v>1125</v>
      </c>
      <c r="G125" s="35">
        <v>51347</v>
      </c>
      <c r="H125" s="37">
        <v>4.9000000000000004</v>
      </c>
      <c r="I125" s="11">
        <v>51347</v>
      </c>
      <c r="J125" s="11">
        <v>39253</v>
      </c>
      <c r="K125" s="11">
        <v>39293</v>
      </c>
      <c r="L125" s="11">
        <v>39253</v>
      </c>
      <c r="M125" s="12">
        <v>99.655000000000001</v>
      </c>
      <c r="N125" s="12" t="s">
        <v>1194</v>
      </c>
      <c r="O125" s="12" t="s">
        <v>977</v>
      </c>
      <c r="P125" s="12" t="s">
        <v>1195</v>
      </c>
      <c r="Q125" s="15">
        <v>18061496000</v>
      </c>
      <c r="R125" s="12"/>
      <c r="S125" s="43">
        <f>_xll.RtGet("IDN",$X125,$S$9)</f>
        <v>145.77700000000002</v>
      </c>
      <c r="T125" s="43">
        <f>_xll.RtGet("IDN",$X125,$T$9)</f>
        <v>146.18</v>
      </c>
      <c r="U125" s="25">
        <f t="shared" si="20"/>
        <v>145.9785</v>
      </c>
      <c r="V125" s="12"/>
      <c r="W125" s="25">
        <f t="shared" si="12"/>
        <v>145.9785</v>
      </c>
      <c r="X125" s="14" t="str">
        <f t="shared" si="13"/>
        <v>ES0000120N=</v>
      </c>
      <c r="Y125" s="14"/>
      <c r="Z125" s="14"/>
      <c r="AA125" s="14"/>
      <c r="AB125" s="14"/>
      <c r="AC125" s="14"/>
      <c r="AD125" s="34">
        <f>IF(ISNUMBER($D125),_xll.xlBondYield($F125&amp;T(TYPE($AV$1)),$H125,$G125,$J125,$K125,$L125,$M125,$D125,$W125,$AH125),"")</f>
        <v>2.2414296961496889E-2</v>
      </c>
      <c r="AE125" s="12"/>
      <c r="AF125" s="12"/>
      <c r="AG125" s="12"/>
      <c r="AH125" s="14" t="b">
        <f t="shared" si="14"/>
        <v>0</v>
      </c>
      <c r="AI125" s="14"/>
      <c r="AJ125" s="14"/>
      <c r="AK125" s="238">
        <f>IF(ISNUMBER($D125),_xll.xlBondAswSpread($F125&amp;T(TYPE($AV$1)),$H125,$G125,$J125,$K125,$L125,$M125,$D125,$W125,$AH125,curveName,curveName,,,2),"")</f>
        <v>0.95116728535947048</v>
      </c>
      <c r="AL125" s="205">
        <f>IF($W125&gt;0,_xll.xlBondZSpread(F125&amp;T(TYPE($AV$1)),H125,G125,J125,K125,L125,M125,D125,U125,"annual",5,$AH125,curveName)*100,"")</f>
        <v>79.030216915710966</v>
      </c>
      <c r="AM125" s="258" t="e">
        <f>(-IF($AL$9="",VLOOKUP(VLOOKUP(E125,'DB Basis'!$D$2:$H$65205,4,0),Bonds!$AR$1:$AS$6,2,0),$AL$9)*VLOOKUP(E125,'DB Basis'!$D$2:$E$65205,2,0))+IF(V125="",W125,V125)</f>
        <v>#N/A</v>
      </c>
      <c r="AN125" s="266" t="str">
        <f>IF($AN$9+(($AL$9-$AM$9))*('DB Basis'!F284/10-'DB Basis'!E284),," ")</f>
        <v xml:space="preserve"> </v>
      </c>
      <c r="AO125" s="615">
        <f>IF(U125&gt;0,_xll.xlShmImplSwap2(curveName&amp;T(TYPE($AV$1)),curveName,D125,G125,,1,8,2,4),"")</f>
        <v>1.5377550809779841E-2</v>
      </c>
      <c r="AP125" s="616">
        <f t="shared" si="15"/>
        <v>7.0367461517170486E-3</v>
      </c>
      <c r="AQ125" s="374">
        <f t="shared" si="16"/>
        <v>5.2973841048102308</v>
      </c>
      <c r="AR125" s="374">
        <f t="shared" si="17"/>
        <v>3.7186517855635994</v>
      </c>
      <c r="AS125" s="376"/>
      <c r="AT125" s="234">
        <f t="shared" si="18"/>
        <v>2.2107251797640766</v>
      </c>
      <c r="AU125" s="662" t="str">
        <f t="shared" si="11"/>
        <v>EURO12M  30-Jul-40  4.9</v>
      </c>
      <c r="AV125" s="678"/>
      <c r="AW125" s="660"/>
      <c r="AX125" s="660"/>
      <c r="AY125" s="660"/>
      <c r="AZ125" s="660"/>
      <c r="BA125" s="660"/>
      <c r="BB125" s="658"/>
      <c r="BC125" s="672"/>
      <c r="BE125" s="682">
        <f>_xll.xlDateShiftMonth(BE124,1)</f>
        <v>46784</v>
      </c>
      <c r="BF125" s="683">
        <v>2.937595442817682E-2</v>
      </c>
      <c r="BH125" s="915"/>
      <c r="BI125" s="921"/>
      <c r="BU125" s="133" t="s">
        <v>413</v>
      </c>
      <c r="BV125" s="133" t="s">
        <v>413</v>
      </c>
      <c r="BW125" s="133" t="s">
        <v>413</v>
      </c>
      <c r="BX125" s="133" t="s">
        <v>413</v>
      </c>
      <c r="BY125" s="133" t="s">
        <v>413</v>
      </c>
      <c r="BZ125" s="133" t="s">
        <v>413</v>
      </c>
      <c r="CA125" s="133" t="s">
        <v>413</v>
      </c>
      <c r="CB125" s="133" t="s">
        <v>413</v>
      </c>
      <c r="CC125" s="133" t="s">
        <v>413</v>
      </c>
      <c r="CD125" s="133" t="s">
        <v>413</v>
      </c>
      <c r="CE125" s="133" t="s">
        <v>413</v>
      </c>
      <c r="CF125" s="133" t="s">
        <v>413</v>
      </c>
    </row>
    <row r="126" spans="1:84">
      <c r="A126" s="17"/>
      <c r="B126" s="16"/>
      <c r="C126" s="18"/>
      <c r="D126" s="696">
        <f>MAX(_xll.xlDateSettle("TARGET",$D$4,2),L126)</f>
        <v>43264</v>
      </c>
      <c r="E126" s="694" t="s">
        <v>652</v>
      </c>
      <c r="F126" s="13" t="s">
        <v>1122</v>
      </c>
      <c r="G126" s="35">
        <v>51712</v>
      </c>
      <c r="H126" s="37">
        <v>4.7</v>
      </c>
      <c r="I126" s="11">
        <v>51712</v>
      </c>
      <c r="J126" s="11">
        <v>40084</v>
      </c>
      <c r="K126" s="11">
        <v>40389</v>
      </c>
      <c r="L126" s="11">
        <v>40084</v>
      </c>
      <c r="M126" s="12">
        <v>99.753</v>
      </c>
      <c r="N126" s="12" t="s">
        <v>1196</v>
      </c>
      <c r="O126" s="12" t="s">
        <v>990</v>
      </c>
      <c r="P126" s="12" t="s">
        <v>1197</v>
      </c>
      <c r="Q126" s="15">
        <v>18802544000</v>
      </c>
      <c r="R126" s="12"/>
      <c r="S126" s="43">
        <f>_xll.RtGet("IDN",$X126,$S$9)</f>
        <v>142.654</v>
      </c>
      <c r="T126" s="43">
        <f>_xll.RtGet("IDN",$X126,$T$9)</f>
        <v>143.06700000000001</v>
      </c>
      <c r="U126" s="25">
        <f t="shared" si="20"/>
        <v>142.8605</v>
      </c>
      <c r="V126" s="12"/>
      <c r="W126" s="25">
        <f t="shared" si="12"/>
        <v>142.8605</v>
      </c>
      <c r="X126" s="14" t="str">
        <f t="shared" si="13"/>
        <v>ES0000121S=</v>
      </c>
      <c r="Y126" s="14"/>
      <c r="Z126" s="14"/>
      <c r="AA126" s="14"/>
      <c r="AB126" s="14"/>
      <c r="AC126" s="14"/>
      <c r="AD126" s="34">
        <f>IF(ISNUMBER($D126),_xll.xlBondYield($F126&amp;T(TYPE($AV$1)),$H126,$G126,$J126,$K126,$L126,$M126,$D126,$W126,$AH126),"")</f>
        <v>2.2915039684686334E-2</v>
      </c>
      <c r="AE126" s="12"/>
      <c r="AF126" s="12"/>
      <c r="AG126" s="12"/>
      <c r="AH126" s="14" t="b">
        <f t="shared" si="14"/>
        <v>0</v>
      </c>
      <c r="AI126" s="14"/>
      <c r="AJ126" s="14"/>
      <c r="AK126" s="238">
        <f>IF(ISNUMBER($D126),_xll.xlBondAswSpread($F126&amp;T(TYPE($AV$1)),$H126,$G126,$J126,$K126,$L126,$M126,$D126,$W126,$AH126,curveName,curveName,,,2),"")</f>
        <v>0.98246757147318375</v>
      </c>
      <c r="AL126" s="205">
        <f>IF($W126&gt;0,_xll.xlBondZSpread(F126&amp;T(TYPE($AV$1)),H126,G126,J126,K126,L126,M126,D126,U126,"annual",5,$AH126,curveName)*100,"")</f>
        <v>82.730454410497146</v>
      </c>
      <c r="AM126" s="258" t="e">
        <f>(-IF($AL$9="",VLOOKUP(VLOOKUP(E126,'DB Basis'!$D$2:$H$65205,4,0),Bonds!$AR$1:$AS$6,2,0),$AL$9)*VLOOKUP(E126,'DB Basis'!$D$2:$E$65205,2,0))+IF(V126="",W126,V126)</f>
        <v>#N/A</v>
      </c>
      <c r="AN126" s="266" t="str">
        <f>IF($AN$9+(($AL$9-$AM$9))*('DB Basis'!F285/10-'DB Basis'!E285),," ")</f>
        <v xml:space="preserve"> </v>
      </c>
      <c r="AO126" s="615">
        <f>IF(U126&gt;0,_xll.xlShmImplSwap2(curveName&amp;T(TYPE($AV$1)),curveName,D126,G126,,1,8,2,4),"")</f>
        <v>1.5457226559340384E-2</v>
      </c>
      <c r="AP126" s="616">
        <f t="shared" si="15"/>
        <v>7.4578131253459495E-3</v>
      </c>
      <c r="AQ126" s="374">
        <f t="shared" si="16"/>
        <v>5.0074272318944431</v>
      </c>
      <c r="AR126" s="374">
        <f t="shared" si="17"/>
        <v>4.2106697362890095</v>
      </c>
      <c r="AS126" s="376"/>
      <c r="AT126" s="234">
        <f t="shared" si="18"/>
        <v>2.2601135031471453</v>
      </c>
      <c r="AU126" s="662" t="str">
        <f t="shared" si="11"/>
        <v>SPGB  30-Jul-41  4.7</v>
      </c>
      <c r="AV126" s="678"/>
      <c r="AW126" s="660"/>
      <c r="AX126" s="660"/>
      <c r="AY126" s="660"/>
      <c r="AZ126" s="660"/>
      <c r="BA126" s="660"/>
      <c r="BB126" s="658"/>
      <c r="BC126" s="672"/>
      <c r="BE126" s="682">
        <f>_xll.xlDateShiftMonth(BE125,1)</f>
        <v>46813</v>
      </c>
      <c r="BF126" s="683">
        <v>2.9525442314299245E-2</v>
      </c>
      <c r="BH126" s="915"/>
      <c r="BI126" s="921"/>
      <c r="BU126" s="133" t="s">
        <v>413</v>
      </c>
      <c r="BV126" s="133" t="s">
        <v>413</v>
      </c>
      <c r="BW126" s="133" t="s">
        <v>413</v>
      </c>
      <c r="BX126" s="133" t="s">
        <v>413</v>
      </c>
      <c r="BY126" s="133" t="s">
        <v>413</v>
      </c>
      <c r="BZ126" s="133" t="s">
        <v>413</v>
      </c>
      <c r="CA126" s="133" t="s">
        <v>413</v>
      </c>
      <c r="CB126" s="133" t="s">
        <v>413</v>
      </c>
      <c r="CC126" s="133" t="s">
        <v>413</v>
      </c>
      <c r="CD126" s="133" t="s">
        <v>413</v>
      </c>
      <c r="CE126" s="133" t="s">
        <v>413</v>
      </c>
      <c r="CF126" s="133" t="s">
        <v>413</v>
      </c>
    </row>
    <row r="127" spans="1:84">
      <c r="A127" s="10"/>
      <c r="B127" s="11"/>
      <c r="C127" s="12"/>
      <c r="D127" s="696">
        <f>MAX(_xll.xlDateSettle("TARGET",$D$4,2),L127)</f>
        <v>43264</v>
      </c>
      <c r="E127" s="694" t="s">
        <v>653</v>
      </c>
      <c r="F127" s="13" t="s">
        <v>1122</v>
      </c>
      <c r="G127" s="35">
        <v>52901</v>
      </c>
      <c r="H127" s="37">
        <v>5.15</v>
      </c>
      <c r="I127" s="11">
        <v>52901</v>
      </c>
      <c r="J127" s="11">
        <v>41563</v>
      </c>
      <c r="K127" s="11">
        <v>41578</v>
      </c>
      <c r="L127" s="11">
        <v>41563</v>
      </c>
      <c r="M127" s="12">
        <v>99.046000000000006</v>
      </c>
      <c r="N127" s="12" t="s">
        <v>1198</v>
      </c>
      <c r="O127" s="12" t="s">
        <v>977</v>
      </c>
      <c r="P127" s="12" t="s">
        <v>1199</v>
      </c>
      <c r="Q127" s="15">
        <v>13167409000</v>
      </c>
      <c r="R127" s="12"/>
      <c r="S127" s="43">
        <f>_xll.RtGet("IDN",$X127,$S$9)</f>
        <v>152.726</v>
      </c>
      <c r="T127" s="43">
        <f>_xll.RtGet("IDN",$X127,$T$9)</f>
        <v>153.108</v>
      </c>
      <c r="U127" s="25">
        <f t="shared" si="20"/>
        <v>152.917</v>
      </c>
      <c r="V127" s="12"/>
      <c r="W127" s="25">
        <f t="shared" si="12"/>
        <v>152.917</v>
      </c>
      <c r="X127" s="14" t="str">
        <f t="shared" si="13"/>
        <v>ES0000124H=</v>
      </c>
      <c r="Y127" s="14"/>
      <c r="Z127" s="14"/>
      <c r="AA127" s="14"/>
      <c r="AB127" s="14"/>
      <c r="AC127" s="14"/>
      <c r="AD127" s="34">
        <f>IF(ISNUMBER($D127),_xll.xlBondYield($F127&amp;T(TYPE($AV$1)),$H127,$G127,$J127,$K127,$L127,$M127,$D127,$W127,$AH127),"")</f>
        <v>2.4140289406364368E-2</v>
      </c>
      <c r="AE127" s="12"/>
      <c r="AF127" s="12"/>
      <c r="AG127" s="12"/>
      <c r="AH127" s="14" t="b">
        <f t="shared" si="14"/>
        <v>0</v>
      </c>
      <c r="AI127" s="14"/>
      <c r="AJ127" s="14"/>
      <c r="AK127" s="238">
        <f>IF(ISNUMBER($D127),_xll.xlBondAswSpread($F127&amp;T(TYPE($AV$1)),$H127,$G127,$J127,$K127,$L127,$M127,$D127,$W127,$AH127,curveName,curveName,,,2),"")</f>
        <v>1.1738774190105208</v>
      </c>
      <c r="AL127" s="205">
        <f>IF($W127&gt;0,_xll.xlBondZSpread(F127&amp;T(TYPE($AV$1)),H127,G127,J127,K127,L127,M127,D127,U127,"annual",5,$AH127,curveName)*100,"")</f>
        <v>93.804789647242188</v>
      </c>
      <c r="AM127" s="258" t="e">
        <f>(-IF($AL$9="",VLOOKUP(VLOOKUP(E127,'DB Basis'!$D$2:$H$65205,4,0),Bonds!$AR$1:$AS$6,2,0),$AL$9)*VLOOKUP(E127,'DB Basis'!$D$2:$E$65205,2,0))+IF(V127="",W127,V127)</f>
        <v>#N/A</v>
      </c>
      <c r="AN127" s="266" t="str">
        <f>IF($AN$9+(($AL$9-$AM$9))*('DB Basis'!F286/10-'DB Basis'!E286),," ")</f>
        <v xml:space="preserve"> </v>
      </c>
      <c r="AO127" s="615">
        <f>IF(U127&gt;0,_xll.xlShmImplSwap2(curveName&amp;T(TYPE($AV$1)),curveName,D127,G127,,1,8,2,4),"")</f>
        <v>1.557217094860849E-2</v>
      </c>
      <c r="AP127" s="616">
        <f t="shared" si="15"/>
        <v>8.5681184577558779E-3</v>
      </c>
      <c r="AQ127" s="374">
        <f t="shared" si="16"/>
        <v>3.7612796334102825</v>
      </c>
      <c r="AR127" s="374">
        <f t="shared" si="17"/>
        <v>3.408422593184389</v>
      </c>
      <c r="AS127" s="376"/>
      <c r="AT127" s="234">
        <f t="shared" si="18"/>
        <v>2.3809600510386772</v>
      </c>
      <c r="AU127" s="662" t="str">
        <f t="shared" si="11"/>
        <v>SPGB  31-Oct-44  5.15</v>
      </c>
      <c r="AV127" s="678"/>
      <c r="AW127" s="660"/>
      <c r="AX127" s="660"/>
      <c r="AY127" s="660"/>
      <c r="AZ127" s="660"/>
      <c r="BA127" s="660"/>
      <c r="BB127" s="658"/>
      <c r="BC127" s="672"/>
      <c r="BE127" s="682">
        <f>_xll.xlDateShiftMonth(BE126,1)</f>
        <v>46844</v>
      </c>
      <c r="BF127" s="683">
        <v>2.9676831053763827E-2</v>
      </c>
      <c r="BH127" s="915"/>
      <c r="BI127" s="921"/>
      <c r="BU127" s="133" t="s">
        <v>413</v>
      </c>
      <c r="BV127" s="133" t="s">
        <v>413</v>
      </c>
      <c r="BW127" s="133" t="s">
        <v>413</v>
      </c>
      <c r="BX127" s="133" t="s">
        <v>413</v>
      </c>
      <c r="BY127" s="133" t="s">
        <v>413</v>
      </c>
      <c r="BZ127" s="133" t="s">
        <v>413</v>
      </c>
      <c r="CA127" s="133" t="s">
        <v>413</v>
      </c>
      <c r="CB127" s="133" t="s">
        <v>413</v>
      </c>
      <c r="CC127" s="133" t="s">
        <v>413</v>
      </c>
      <c r="CD127" s="133" t="s">
        <v>413</v>
      </c>
      <c r="CE127" s="133" t="s">
        <v>413</v>
      </c>
      <c r="CF127" s="133" t="s">
        <v>413</v>
      </c>
    </row>
    <row r="128" spans="1:84">
      <c r="A128" s="17"/>
      <c r="B128" s="16"/>
      <c r="C128" s="18"/>
      <c r="D128" s="696">
        <f>MAX(_xll.xlDateSettle("TARGET",$D$4,2),L128)</f>
        <v>43264</v>
      </c>
      <c r="E128" s="694" t="s">
        <v>654</v>
      </c>
      <c r="F128" s="13" t="s">
        <v>1122</v>
      </c>
      <c r="G128" s="35">
        <v>53631</v>
      </c>
      <c r="H128" s="37">
        <v>2.9</v>
      </c>
      <c r="I128" s="11">
        <v>53631</v>
      </c>
      <c r="J128" s="11">
        <v>42444</v>
      </c>
      <c r="K128" s="11">
        <v>42674</v>
      </c>
      <c r="L128" s="11">
        <v>42444</v>
      </c>
      <c r="M128" s="12">
        <v>999</v>
      </c>
      <c r="N128" s="12" t="s">
        <v>1200</v>
      </c>
      <c r="O128" s="12" t="s">
        <v>977</v>
      </c>
      <c r="P128" s="12" t="s">
        <v>1201</v>
      </c>
      <c r="Q128" s="15">
        <v>16281298000</v>
      </c>
      <c r="R128" s="12"/>
      <c r="S128" s="43">
        <f>_xll.RtGet("IDN",$X128,$S$9)</f>
        <v>108.035</v>
      </c>
      <c r="T128" s="43">
        <f>_xll.RtGet("IDN",$X128,$T$9)</f>
        <v>108.301</v>
      </c>
      <c r="U128" s="25">
        <f t="shared" si="20"/>
        <v>108.16800000000001</v>
      </c>
      <c r="V128" s="12"/>
      <c r="W128" s="25">
        <f t="shared" si="12"/>
        <v>108.16800000000001</v>
      </c>
      <c r="X128" s="14" t="str">
        <f t="shared" si="13"/>
        <v>ES0000128C=</v>
      </c>
      <c r="Y128" s="14"/>
      <c r="Z128" s="14"/>
      <c r="AA128" s="14"/>
      <c r="AB128" s="14"/>
      <c r="AC128" s="14"/>
      <c r="AD128" s="34">
        <f>IF(ISNUMBER($D128),_xll.xlBondYield($F128&amp;T(TYPE($AV$1)),$H128,$G128,$J128,$K128,$L128,$M128,$D128,$W128,$AH128),"")</f>
        <v>2.4944953224408973E-2</v>
      </c>
      <c r="AE128" s="12"/>
      <c r="AF128" s="12"/>
      <c r="AG128" s="12"/>
      <c r="AH128" s="14" t="b">
        <f t="shared" si="14"/>
        <v>0</v>
      </c>
      <c r="AI128" s="14"/>
      <c r="AJ128" s="14"/>
      <c r="AK128" s="238">
        <f>IF(ISNUMBER($D128),_xll.xlBondAswSpread($F128&amp;T(TYPE($AV$1)),$H128,$G128,$J128,$K128,$L128,$M128,$D128,$W128,$AH128,curveName,curveName,,,2),"")</f>
        <v>0.97155543330560268</v>
      </c>
      <c r="AL128" s="205">
        <f>IF($W128&gt;0,_xll.xlBondZSpread(F128&amp;T(TYPE($AV$1)),H128,G128,J128,K128,L128,M128,D128,U128,"annual",5,$AH128,curveName)*100,"")</f>
        <v>97.486836209734648</v>
      </c>
      <c r="AM128" s="258" t="e">
        <f>(-IF($AL$9="",VLOOKUP(VLOOKUP(E128,'DB Basis'!$D$2:$H$65205,4,0),Bonds!$AR$1:$AS$6,2,0),$AL$9)*VLOOKUP(E128,'DB Basis'!$D$2:$E$65205,2,0))+IF(V128="",W128,V128)</f>
        <v>#N/A</v>
      </c>
      <c r="AN128" s="266" t="str">
        <f>IF($AN$9+(($AL$9-$AM$9))*('DB Basis'!F287/10-'DB Basis'!E287),," ")</f>
        <v xml:space="preserve"> </v>
      </c>
      <c r="AO128" s="615">
        <f>IF(U128&gt;0,_xll.xlShmImplSwap2(curveName&amp;T(TYPE($AV$1)),curveName,D128,G128,,1,8,2,4),"")</f>
        <v>1.5600270148214586E-2</v>
      </c>
      <c r="AP128" s="616">
        <f t="shared" si="15"/>
        <v>9.3446830761943871E-3</v>
      </c>
      <c r="AQ128" s="374">
        <f t="shared" si="16"/>
        <v>4.0233190902230245</v>
      </c>
      <c r="AR128" s="374">
        <f t="shared" si="17"/>
        <v>3.8828230921925462</v>
      </c>
      <c r="AS128" s="376"/>
      <c r="AT128" s="234">
        <f t="shared" si="18"/>
        <v>2.4603241536403373</v>
      </c>
      <c r="AU128" s="662" t="str">
        <f t="shared" si="11"/>
        <v>SPGB  31-Oct-46  2.9</v>
      </c>
      <c r="AV128" s="678"/>
      <c r="AW128" s="660"/>
      <c r="AX128" s="660"/>
      <c r="AY128" s="660"/>
      <c r="AZ128" s="660"/>
      <c r="BA128" s="660"/>
      <c r="BB128" s="658"/>
      <c r="BC128" s="672"/>
      <c r="BE128" s="682">
        <f>_xll.xlDateShiftMonth(BE127,1)</f>
        <v>46874</v>
      </c>
      <c r="BF128" s="683">
        <v>2.9813716554822418E-2</v>
      </c>
      <c r="BH128" s="915"/>
      <c r="BI128" s="921"/>
      <c r="BU128" s="133" t="s">
        <v>413</v>
      </c>
      <c r="BV128" s="133" t="s">
        <v>413</v>
      </c>
      <c r="BW128" s="133" t="s">
        <v>413</v>
      </c>
      <c r="BX128" s="133" t="s">
        <v>413</v>
      </c>
      <c r="BY128" s="133" t="s">
        <v>413</v>
      </c>
      <c r="BZ128" s="133" t="s">
        <v>413</v>
      </c>
      <c r="CA128" s="133" t="s">
        <v>413</v>
      </c>
      <c r="CB128" s="133" t="s">
        <v>413</v>
      </c>
      <c r="CC128" s="133" t="s">
        <v>413</v>
      </c>
      <c r="CD128" s="133" t="s">
        <v>413</v>
      </c>
      <c r="CE128" s="133" t="s">
        <v>413</v>
      </c>
      <c r="CF128" s="133" t="s">
        <v>413</v>
      </c>
    </row>
    <row r="129" spans="1:84">
      <c r="A129" s="10"/>
      <c r="B129" s="11"/>
      <c r="C129" s="12"/>
      <c r="D129" s="696">
        <f>MAX(_xll.xlDateSettle("TARGET",$D$4,2),L129)</f>
        <v>43264</v>
      </c>
      <c r="E129" s="694" t="s">
        <v>1515</v>
      </c>
      <c r="F129" s="13" t="s">
        <v>1122</v>
      </c>
      <c r="G129" s="35">
        <v>54362</v>
      </c>
      <c r="H129" s="37">
        <v>2.7</v>
      </c>
      <c r="I129" s="11">
        <v>54362</v>
      </c>
      <c r="J129" s="11">
        <v>43158</v>
      </c>
      <c r="K129" s="11">
        <v>43404</v>
      </c>
      <c r="L129" s="11">
        <v>43158</v>
      </c>
      <c r="M129" s="12">
        <v>999</v>
      </c>
      <c r="N129" s="12" t="s">
        <v>1516</v>
      </c>
      <c r="O129" s="12" t="s">
        <v>990</v>
      </c>
      <c r="P129" s="12" t="s">
        <v>1517</v>
      </c>
      <c r="Q129" s="15">
        <v>7664210000</v>
      </c>
      <c r="R129" s="12"/>
      <c r="S129" s="43">
        <f>_xll.RtGet("IDN",$X129,$S$9)</f>
        <v>102.51</v>
      </c>
      <c r="T129" s="43">
        <f>_xll.RtGet("IDN",$X129,$T$9)</f>
        <v>103.44500000000001</v>
      </c>
      <c r="U129" s="25">
        <f t="shared" si="20"/>
        <v>102.97750000000001</v>
      </c>
      <c r="V129" s="12"/>
      <c r="W129" s="25">
        <f t="shared" si="12"/>
        <v>102.97750000000001</v>
      </c>
      <c r="X129" s="14" t="str">
        <f t="shared" si="13"/>
        <v>ES000012B4=</v>
      </c>
      <c r="Y129" s="14"/>
      <c r="Z129" s="14"/>
      <c r="AA129" s="14"/>
      <c r="AB129" s="14"/>
      <c r="AC129" s="14"/>
      <c r="AD129" s="34">
        <f>IF(ISNUMBER($D129),_xll.xlBondYield($F129&amp;T(TYPE($AV$1)),$H129,$G129,$J129,$K129,$L129,$M129,$D129,$W129,$AH129),"")</f>
        <v>2.5574868620064108E-2</v>
      </c>
      <c r="AE129" s="12"/>
      <c r="AF129" s="12"/>
      <c r="AG129" s="12"/>
      <c r="AH129" s="14" t="b">
        <f t="shared" si="14"/>
        <v>0</v>
      </c>
      <c r="AI129" s="14"/>
      <c r="AJ129" s="14"/>
      <c r="AK129" s="238">
        <f>IF(ISNUMBER($D129),_xll.xlBondAswSpread($F129&amp;T(TYPE($AV$1)),$H129,$G129,$J129,$K129,$L129,$M129,$D129,$W129,$AH129,curveName,curveName,,,2),"")</f>
        <v>0.99820476874125696</v>
      </c>
      <c r="AL129" s="205">
        <f>IF($W129&gt;0,_xll.xlBondZSpread(F129&amp;T(TYPE($AV$1)),H129,G129,J129,K129,L129,M129,D129,U129,"annual",5,$AH129,curveName)*100,"")</f>
        <v>103.14559467965496</v>
      </c>
      <c r="AM129" s="258" t="e">
        <f>(-IF($AL$9="",VLOOKUP(VLOOKUP(E129,'DB Basis'!$D$2:$H$65205,4,0),Bonds!$AR$1:$AS$6,2,0),$AL$9)*VLOOKUP(E129,'DB Basis'!$D$2:$E$65205,2,0))+IF(V129="",W129,V129)</f>
        <v>#N/A</v>
      </c>
      <c r="AN129" s="266" t="str">
        <f>IF($AN$9+(($AL$9-$AM$9))*('DB Basis'!F288/10-'DB Basis'!E288),," ")</f>
        <v xml:space="preserve"> </v>
      </c>
      <c r="AO129" s="615">
        <f>IF(U129&gt;0,_xll.xlShmImplSwap2(curveName&amp;T(TYPE($AV$1)),curveName,D129,G129,,1,8,2,4),"")</f>
        <v>1.5610752038341169E-2</v>
      </c>
      <c r="AP129" s="616">
        <f t="shared" si="15"/>
        <v>9.9641165817229392E-3</v>
      </c>
      <c r="AQ129" s="374">
        <f t="shared" si="16"/>
        <v>3.1452683914380906</v>
      </c>
      <c r="AR129" s="374">
        <f t="shared" si="17"/>
        <v>3.0929306363600757</v>
      </c>
      <c r="AS129" s="376"/>
      <c r="AT129" s="234">
        <f t="shared" si="18"/>
        <v>2.5224527954035834</v>
      </c>
      <c r="AU129" s="662" t="str">
        <f t="shared" si="11"/>
        <v>SPGB  31-Oct-48  2.7</v>
      </c>
      <c r="AV129" s="678"/>
      <c r="AW129" s="660"/>
      <c r="AX129" s="660"/>
      <c r="AY129" s="660"/>
      <c r="AZ129" s="660"/>
      <c r="BA129" s="660"/>
      <c r="BB129" s="658"/>
      <c r="BC129" s="672"/>
      <c r="BE129" s="682">
        <f>_xll.xlDateShiftMonth(BE128,1)</f>
        <v>46905</v>
      </c>
      <c r="BF129" s="683">
        <v>2.9943802005308835E-2</v>
      </c>
      <c r="BH129" s="915"/>
      <c r="BI129" s="921"/>
      <c r="BU129" s="133" t="s">
        <v>413</v>
      </c>
      <c r="BV129" s="133" t="s">
        <v>413</v>
      </c>
      <c r="BW129" s="133" t="s">
        <v>413</v>
      </c>
      <c r="BX129" s="133" t="s">
        <v>413</v>
      </c>
      <c r="BY129" s="133" t="s">
        <v>413</v>
      </c>
      <c r="BZ129" s="133" t="s">
        <v>413</v>
      </c>
      <c r="CA129" s="133" t="s">
        <v>413</v>
      </c>
      <c r="CB129" s="133" t="s">
        <v>413</v>
      </c>
      <c r="CC129" s="133" t="s">
        <v>413</v>
      </c>
      <c r="CD129" s="133" t="s">
        <v>413</v>
      </c>
      <c r="CE129" s="133" t="s">
        <v>413</v>
      </c>
      <c r="CF129" s="133" t="s">
        <v>413</v>
      </c>
    </row>
    <row r="130" spans="1:84" ht="15.75" customHeight="1">
      <c r="A130" s="17"/>
      <c r="B130" s="16"/>
      <c r="C130" s="18"/>
      <c r="D130" s="696">
        <f>MAX(_xll.xlDateSettle("TARGET",$D$4,2),L130)</f>
        <v>43264</v>
      </c>
      <c r="E130" s="694" t="s">
        <v>1421</v>
      </c>
      <c r="F130" s="13" t="s">
        <v>1122</v>
      </c>
      <c r="G130" s="35">
        <v>60843</v>
      </c>
      <c r="H130" s="37">
        <v>3.45</v>
      </c>
      <c r="I130" s="11">
        <v>60843</v>
      </c>
      <c r="J130" s="11">
        <v>42508</v>
      </c>
      <c r="K130" s="11">
        <v>42581</v>
      </c>
      <c r="L130" s="11">
        <v>42508</v>
      </c>
      <c r="M130" s="12">
        <v>999</v>
      </c>
      <c r="N130" s="12" t="s">
        <v>1202</v>
      </c>
      <c r="O130" s="12" t="s">
        <v>990</v>
      </c>
      <c r="P130" s="12" t="s">
        <v>1203</v>
      </c>
      <c r="Q130" s="15">
        <v>8925070000</v>
      </c>
      <c r="R130" s="12"/>
      <c r="S130" s="43">
        <f>_xll.RtGet("IDN",$X130,$S$9)</f>
        <v>116.199</v>
      </c>
      <c r="T130" s="43">
        <f>_xll.RtGet("IDN",$X130,$T$9)</f>
        <v>116.63500000000001</v>
      </c>
      <c r="U130" s="25">
        <f t="shared" si="20"/>
        <v>116.417</v>
      </c>
      <c r="V130" s="12"/>
      <c r="W130" s="25">
        <f t="shared" si="12"/>
        <v>116.417</v>
      </c>
      <c r="X130" s="14" t="str">
        <f t="shared" si="13"/>
        <v>ES0000128E=</v>
      </c>
      <c r="Y130" s="14"/>
      <c r="Z130" s="14"/>
      <c r="AA130" s="14"/>
      <c r="AB130" s="14"/>
      <c r="AC130" s="14"/>
      <c r="AD130" s="34">
        <f>IF(ISNUMBER($D130),_xll.xlBondYield($F130&amp;T(TYPE($AV$1)),$H130,$G130,$J130,$K130,$L130,$M130,$D130,$W130,$AH130),"")</f>
        <v>2.8219298113034585E-2</v>
      </c>
      <c r="AE130" s="12"/>
      <c r="AF130" s="12"/>
      <c r="AG130" s="12"/>
      <c r="AH130" s="14" t="b">
        <f t="shared" si="14"/>
        <v>0</v>
      </c>
      <c r="AI130" s="14"/>
      <c r="AJ130" s="14"/>
      <c r="AK130" s="238">
        <f>IF(ISNUMBER($D130),_xll.xlBondAswSpread($F130&amp;T(TYPE($AV$1)),$H130,$G130,$J130,$K130,$L130,$M130,$D130,$W130,$AH130,curveName,curveName,,,2),"")</f>
        <v>1.4232052457889641</v>
      </c>
      <c r="AL130" s="205">
        <f>IF($W130&gt;0,_xll.xlBondZSpread(F130&amp;T(TYPE($AV$1)),H130,G130,J130,K130,L130,M130,D130,U130,"annual",5,$AH130,curveName)*100,"")</f>
        <v>132.81020323682372</v>
      </c>
      <c r="AM130" s="258" t="e">
        <f>(-IF($AL$9="",VLOOKUP(VLOOKUP(E130,'DB Basis'!$D$2:$H$65205,4,0),Bonds!$AR$1:$AS$6,2,0),$AL$9)*VLOOKUP(E130,'DB Basis'!$D$2:$E$65205,2,0))+IF(V130="",W130,V130)</f>
        <v>#N/A</v>
      </c>
      <c r="AN130" s="266" t="str">
        <f>IF($AN$9+(($AL$9-$AM$9))*('DB Basis'!F289/10-'DB Basis'!E289),," ")</f>
        <v xml:space="preserve"> </v>
      </c>
      <c r="AO130" s="615">
        <f>IF(U130&gt;0,_xll.xlShmImplSwap2(curveName&amp;T(TYPE($AV$1)),curveName,D130,G130,,1,8,2,4),"")</f>
        <v>1.519430121613103E-2</v>
      </c>
      <c r="AP130" s="616">
        <f t="shared" si="15"/>
        <v>1.3024996896903555E-2</v>
      </c>
      <c r="AQ130" s="374">
        <f t="shared" si="16"/>
        <v>1.4893022140629906</v>
      </c>
      <c r="AR130" s="374">
        <f t="shared" si="17"/>
        <v>1.7238409428188934</v>
      </c>
      <c r="AS130" s="376"/>
      <c r="AT130" s="234">
        <f t="shared" si="18"/>
        <v>2.7832732385458772</v>
      </c>
      <c r="AU130" s="662" t="str">
        <f t="shared" si="11"/>
        <v>SPGB  30-Jul-66  3.45</v>
      </c>
      <c r="AV130" s="678"/>
      <c r="AW130" s="660"/>
      <c r="AX130" s="660"/>
      <c r="AY130" s="660"/>
      <c r="AZ130" s="660"/>
      <c r="BA130" s="660"/>
      <c r="BB130" s="659"/>
      <c r="BC130" s="672"/>
      <c r="BE130" s="682">
        <f>_xll.xlDateShiftMonth(BE129,1)</f>
        <v>46935</v>
      </c>
      <c r="BF130" s="683">
        <v>3.0057333134081488E-2</v>
      </c>
      <c r="BH130" s="915"/>
      <c r="BI130" s="921"/>
      <c r="BU130" s="133" t="s">
        <v>413</v>
      </c>
      <c r="BV130" s="133" t="s">
        <v>413</v>
      </c>
      <c r="BW130" s="133" t="s">
        <v>413</v>
      </c>
      <c r="BX130" s="133" t="s">
        <v>413</v>
      </c>
      <c r="BY130" s="133" t="s">
        <v>413</v>
      </c>
      <c r="BZ130" s="133" t="s">
        <v>413</v>
      </c>
      <c r="CA130" s="133" t="s">
        <v>413</v>
      </c>
      <c r="CB130" s="133" t="s">
        <v>413</v>
      </c>
      <c r="CC130" s="133" t="s">
        <v>413</v>
      </c>
      <c r="CD130" s="133" t="s">
        <v>413</v>
      </c>
      <c r="CE130" s="133" t="s">
        <v>413</v>
      </c>
      <c r="CF130" s="133" t="s">
        <v>413</v>
      </c>
    </row>
    <row r="131" spans="1:84" ht="15" customHeight="1">
      <c r="A131" s="10"/>
      <c r="B131" s="11"/>
      <c r="C131" s="12"/>
      <c r="D131" s="696">
        <f>MAX(_xll.xlDateSettle("TARGET",$D$4,2),L131)</f>
        <v>43264</v>
      </c>
      <c r="E131" s="694" t="s">
        <v>662</v>
      </c>
      <c r="F131" s="13" t="s">
        <v>1204</v>
      </c>
      <c r="G131" s="35">
        <v>43266</v>
      </c>
      <c r="H131" s="37">
        <v>0</v>
      </c>
      <c r="I131" s="11">
        <v>43266</v>
      </c>
      <c r="J131" s="11">
        <v>42503</v>
      </c>
      <c r="K131" s="11">
        <v>42901</v>
      </c>
      <c r="L131" s="11">
        <v>42503</v>
      </c>
      <c r="M131" s="12">
        <v>101.08499999999999</v>
      </c>
      <c r="N131" s="12" t="s">
        <v>1205</v>
      </c>
      <c r="O131" s="12" t="s">
        <v>977</v>
      </c>
      <c r="P131" s="12" t="s">
        <v>1206</v>
      </c>
      <c r="Q131" s="15">
        <v>14000000000</v>
      </c>
      <c r="R131" s="12"/>
      <c r="S131" s="43">
        <f>_xll.RtGet("IDN",$X131,$S$9)</f>
        <v>99.986000000000004</v>
      </c>
      <c r="T131" s="43">
        <f>_xll.RtGet("IDN",$X131,$T$9)</f>
        <v>100.03100000000001</v>
      </c>
      <c r="U131" s="25">
        <f t="shared" si="20"/>
        <v>100.0085</v>
      </c>
      <c r="V131" s="12"/>
      <c r="W131" s="25">
        <f t="shared" si="12"/>
        <v>100.0085</v>
      </c>
      <c r="X131" s="14" t="str">
        <f t="shared" si="13"/>
        <v>DE110464=</v>
      </c>
      <c r="Y131" s="14"/>
      <c r="Z131" s="14"/>
      <c r="AA131" s="14"/>
      <c r="AB131" s="14"/>
      <c r="AC131" s="14"/>
      <c r="AD131" s="34">
        <f>IF(ISNUMBER($D131),_xll.xlBondYield($F131&amp;T(TYPE($AV$1)),$H131,$G131,$J131,$K131,$L131,$M131,$D131,$W131,$AH131),"")</f>
        <v>-1.551118155111908E-2</v>
      </c>
      <c r="AE131" s="12"/>
      <c r="AF131" s="12"/>
      <c r="AG131" s="12"/>
      <c r="AH131" s="14" t="b">
        <f t="shared" si="14"/>
        <v>0</v>
      </c>
      <c r="AI131" s="14"/>
      <c r="AJ131" s="14"/>
      <c r="AK131" s="238">
        <f>IF(ISNUMBER($D131),_xll.xlBondAswSpread($F131&amp;T(TYPE($AV$1)),$H131,$G131,$J131,$K131,$L131,$M131,$D131,$W131,$AH131,curveName,curveName,,,2),"")</f>
        <v>-1.1470651605139501</v>
      </c>
      <c r="AL131" s="205">
        <f>IF($W131&gt;0,_xll.xlBondZSpread(F131&amp;T(TYPE($AV$1)),H131,G131,J131,K131,L131,M131,D131,U131,"annual",5,$AH131,curveName)*100,"")</f>
        <v>-115.46734793143116</v>
      </c>
      <c r="AM131" s="258" t="e">
        <f>(-IF($AL$9="",VLOOKUP(VLOOKUP(E131,'DB Basis'!$D$2:$H$65205,4,0),Bonds!$AR$1:$AS$6,2,0),$AL$9)*VLOOKUP(E131,'DB Basis'!$D$2:$E$65205,2,0))+IF(V131="",W131,V131)</f>
        <v>#N/A</v>
      </c>
      <c r="AN131" s="266" t="str">
        <f>IF($AN$9+(($AL$9-$AM$9))*('DB Basis'!F290/10-'DB Basis'!E290),," ")</f>
        <v xml:space="preserve"> </v>
      </c>
      <c r="AO131" s="615">
        <f>IF(U131&gt;0,_xll.xlShmImplSwap2(curveName&amp;T(TYPE($AV$1)),curveName,D131,G131,,1,8,2,4),"")</f>
        <v>-3.8000110504854412E-3</v>
      </c>
      <c r="AP131" s="616">
        <f t="shared" si="15"/>
        <v>-1.1711170500633639E-2</v>
      </c>
      <c r="AQ131" s="374">
        <f t="shared" si="16"/>
        <v>9.0809723373818567</v>
      </c>
      <c r="AR131" s="374">
        <f t="shared" si="17"/>
        <v>5.1366564829612997</v>
      </c>
      <c r="AS131" s="376"/>
      <c r="AT131" s="234">
        <f t="shared" si="18"/>
        <v>-1.5298699612062654</v>
      </c>
      <c r="AU131" s="662" t="str">
        <f t="shared" si="11"/>
        <v>BUND  15-Jun-18  0</v>
      </c>
      <c r="AV131" s="678"/>
      <c r="AW131" s="660"/>
      <c r="AX131" s="660"/>
      <c r="AY131" s="660"/>
      <c r="AZ131" s="660"/>
      <c r="BA131" s="660"/>
      <c r="BB131" s="659"/>
      <c r="BC131" s="672"/>
      <c r="BE131" s="682">
        <f>_xll.xlDateShiftMonth(BE130,1)</f>
        <v>46966</v>
      </c>
      <c r="BF131" s="683">
        <v>3.0160456170821807E-2</v>
      </c>
      <c r="BH131" s="915"/>
      <c r="BI131" s="921"/>
      <c r="BU131" s="133" t="s">
        <v>413</v>
      </c>
      <c r="BV131" s="133" t="s">
        <v>413</v>
      </c>
      <c r="BW131" s="133" t="s">
        <v>413</v>
      </c>
      <c r="BX131" s="133" t="s">
        <v>413</v>
      </c>
      <c r="BY131" s="133" t="s">
        <v>413</v>
      </c>
      <c r="BZ131" s="133" t="s">
        <v>413</v>
      </c>
      <c r="CA131" s="133" t="s">
        <v>413</v>
      </c>
      <c r="CB131" s="133" t="s">
        <v>413</v>
      </c>
      <c r="CC131" s="133" t="s">
        <v>413</v>
      </c>
      <c r="CD131" s="133" t="s">
        <v>413</v>
      </c>
      <c r="CE131" s="133" t="s">
        <v>413</v>
      </c>
      <c r="CF131" s="133" t="s">
        <v>413</v>
      </c>
    </row>
    <row r="132" spans="1:84">
      <c r="A132" s="17"/>
      <c r="B132" s="16"/>
      <c r="C132" s="18"/>
      <c r="D132" s="696">
        <f>MAX(_xll.xlDateSettle("TARGET",$D$4,2),L132)</f>
        <v>43264</v>
      </c>
      <c r="E132" s="694" t="s">
        <v>446</v>
      </c>
      <c r="F132" s="13" t="s">
        <v>1204</v>
      </c>
      <c r="G132" s="35">
        <v>43285</v>
      </c>
      <c r="H132" s="37">
        <v>4.25</v>
      </c>
      <c r="I132" s="11">
        <v>43285</v>
      </c>
      <c r="J132" s="11">
        <v>39598</v>
      </c>
      <c r="K132" s="11">
        <v>39998</v>
      </c>
      <c r="L132" s="11">
        <v>39598</v>
      </c>
      <c r="M132" s="12">
        <v>99.09</v>
      </c>
      <c r="N132" s="12" t="s">
        <v>1207</v>
      </c>
      <c r="O132" s="12" t="s">
        <v>977</v>
      </c>
      <c r="P132" s="12" t="s">
        <v>1208</v>
      </c>
      <c r="Q132" s="15">
        <v>21000000000</v>
      </c>
      <c r="R132" s="12"/>
      <c r="S132" s="43">
        <f>_xll.RtGet("IDN",$X132,$S$9)</f>
        <v>100.27200000000001</v>
      </c>
      <c r="T132" s="43">
        <f>_xll.RtGet("IDN",$X132,$T$9)</f>
        <v>100.297</v>
      </c>
      <c r="U132" s="25">
        <f t="shared" si="20"/>
        <v>100.28450000000001</v>
      </c>
      <c r="V132" s="12"/>
      <c r="W132" s="25">
        <f t="shared" si="12"/>
        <v>100.28450000000001</v>
      </c>
      <c r="X132" s="14" t="str">
        <f t="shared" si="13"/>
        <v>DE113535=</v>
      </c>
      <c r="Y132" s="14"/>
      <c r="Z132" s="14"/>
      <c r="AA132" s="14"/>
      <c r="AB132" s="14"/>
      <c r="AC132" s="14"/>
      <c r="AD132" s="34">
        <f>IF(ISNUMBER($D132),_xll.xlBondYield($F132&amp;T(TYPE($AV$1)),$H132,$G132,$J132,$K132,$L132,$M132,$D132,$W132,$AH132),"")</f>
        <v>-6.6629695194686672E-3</v>
      </c>
      <c r="AE132" s="12"/>
      <c r="AF132" s="12"/>
      <c r="AG132" s="12"/>
      <c r="AH132" s="14" t="b">
        <f t="shared" si="14"/>
        <v>0</v>
      </c>
      <c r="AI132" s="14"/>
      <c r="AJ132" s="14"/>
      <c r="AK132" s="238">
        <f>IF(ISNUMBER($D132),_xll.xlBondAswSpread($F132&amp;T(TYPE($AV$1)),$H132,$G132,$J132,$K132,$L132,$M132,$D132,$W132,$AH132,curveName,curveName,,,2),"")</f>
        <v>-0.28793205028930052</v>
      </c>
      <c r="AL132" s="205">
        <f>IF($W132&gt;0,_xll.xlBondZSpread(F132&amp;T(TYPE($AV$1)),H132,G132,J132,K132,L132,M132,D132,U132,"annual",5,$AH132,curveName)*100,"")</f>
        <v>-27.962993131367703</v>
      </c>
      <c r="AM132" s="258" t="e">
        <f>(-IF($AL$9="",VLOOKUP(VLOOKUP(E132,'DB Basis'!$D$2:$H$65205,4,0),Bonds!$AR$1:$AS$6,2,0),$AL$9)*VLOOKUP(E132,'DB Basis'!$D$2:$E$65205,2,0))+IF(V132="",W132,V132)</f>
        <v>#N/A</v>
      </c>
      <c r="AN132" s="266" t="str">
        <f>IF($AN$9+(($AL$9-$AM$9))*('DB Basis'!F291/10-'DB Basis'!E291),," ")</f>
        <v xml:space="preserve"> </v>
      </c>
      <c r="AO132" s="615">
        <f>IF(U132&gt;0,_xll.xlShmImplSwap2(curveName&amp;T(TYPE($AV$1)),curveName,D132,G132,,1,8,2,4),"")</f>
        <v>-3.7999999999982497E-3</v>
      </c>
      <c r="AP132" s="616">
        <f t="shared" si="15"/>
        <v>-2.8629695194704176E-3</v>
      </c>
      <c r="AQ132" s="374">
        <f t="shared" si="16"/>
        <v>1699.788100817053</v>
      </c>
      <c r="AR132" s="374">
        <f t="shared" si="17"/>
        <v>1699.7859779603027</v>
      </c>
      <c r="AS132" s="376"/>
      <c r="AT132" s="234">
        <f t="shared" si="18"/>
        <v>-0.65716959644074524</v>
      </c>
      <c r="AU132" s="662" t="str">
        <f t="shared" si="11"/>
        <v>BUND  04-Jul-18  4.25</v>
      </c>
      <c r="AV132" s="678"/>
      <c r="AW132" s="660"/>
      <c r="AX132" s="660"/>
      <c r="AY132" s="660"/>
      <c r="AZ132" s="660"/>
      <c r="BA132" s="660"/>
      <c r="BB132" s="659"/>
      <c r="BC132" s="672"/>
      <c r="BE132" s="682">
        <f>_xll.xlDateShiftMonth(BE131,1)</f>
        <v>46997</v>
      </c>
      <c r="BF132" s="683">
        <v>3.024770824913349E-2</v>
      </c>
      <c r="BH132" s="915"/>
      <c r="BI132" s="921"/>
      <c r="BU132" s="133" t="s">
        <v>413</v>
      </c>
      <c r="BV132" s="133" t="s">
        <v>413</v>
      </c>
      <c r="BW132" s="133" t="s">
        <v>413</v>
      </c>
      <c r="BX132" s="133" t="s">
        <v>413</v>
      </c>
      <c r="BY132" s="133" t="s">
        <v>413</v>
      </c>
      <c r="BZ132" s="133" t="s">
        <v>413</v>
      </c>
      <c r="CA132" s="133" t="s">
        <v>413</v>
      </c>
      <c r="CB132" s="133" t="s">
        <v>413</v>
      </c>
      <c r="CC132" s="133" t="s">
        <v>413</v>
      </c>
      <c r="CD132" s="133" t="s">
        <v>413</v>
      </c>
      <c r="CE132" s="133" t="s">
        <v>413</v>
      </c>
      <c r="CF132" s="133" t="s">
        <v>413</v>
      </c>
    </row>
    <row r="133" spans="1:84">
      <c r="A133" s="10"/>
      <c r="B133" s="11"/>
      <c r="C133" s="12"/>
      <c r="D133" s="696">
        <f>MAX(_xll.xlDateSettle("TARGET",$D$4,2),L133)</f>
        <v>43264</v>
      </c>
      <c r="E133" s="694" t="s">
        <v>689</v>
      </c>
      <c r="F133" s="13" t="s">
        <v>1204</v>
      </c>
      <c r="G133" s="35">
        <v>43357</v>
      </c>
      <c r="H133" s="37">
        <v>0</v>
      </c>
      <c r="I133" s="11">
        <v>43357</v>
      </c>
      <c r="J133" s="11">
        <v>42587</v>
      </c>
      <c r="K133" s="11">
        <v>42992</v>
      </c>
      <c r="L133" s="11">
        <v>42587</v>
      </c>
      <c r="M133" s="12">
        <v>101.27800000000001</v>
      </c>
      <c r="N133" s="12" t="s">
        <v>1209</v>
      </c>
      <c r="O133" s="12" t="s">
        <v>977</v>
      </c>
      <c r="P133" s="12" t="s">
        <v>1210</v>
      </c>
      <c r="Q133" s="15">
        <v>13000000000</v>
      </c>
      <c r="R133" s="12"/>
      <c r="S133" s="43">
        <f>_xll.RtGet("IDN",$X133,$S$9)</f>
        <v>100.131</v>
      </c>
      <c r="T133" s="43">
        <f>_xll.RtGet("IDN",$X133,$T$9)</f>
        <v>100.181</v>
      </c>
      <c r="U133" s="25">
        <f t="shared" si="20"/>
        <v>100.15600000000001</v>
      </c>
      <c r="V133" s="12"/>
      <c r="W133" s="25">
        <f t="shared" si="12"/>
        <v>100.15600000000001</v>
      </c>
      <c r="X133" s="14" t="str">
        <f t="shared" si="13"/>
        <v>DE110465=</v>
      </c>
      <c r="Y133" s="14"/>
      <c r="Z133" s="14"/>
      <c r="AA133" s="14"/>
      <c r="AB133" s="14"/>
      <c r="AC133" s="14"/>
      <c r="AD133" s="870">
        <f>IF(ISNUMBER($D133),_xll.xlBondYield($F133&amp;T(TYPE($AV$1)),$H133,$G133,$J133,$K133,$L133,$M133,$D133,$W133,$AH133),"")</f>
        <v>-6.1130444441630516E-3</v>
      </c>
      <c r="AE133" s="12"/>
      <c r="AF133" s="12"/>
      <c r="AG133" s="12"/>
      <c r="AH133" s="14" t="b">
        <f t="shared" si="14"/>
        <v>0</v>
      </c>
      <c r="AI133" s="14"/>
      <c r="AJ133" s="14"/>
      <c r="AK133" s="238">
        <f>IF(ISNUMBER($D133),_xll.xlBondAswSpread($F133&amp;T(TYPE($AV$1)),$H133,$G133,$J133,$K133,$L133,$M133,$D133,$W133,$AH133,curveName,curveName,,,2),"")</f>
        <v>-0.27348086737584359</v>
      </c>
      <c r="AL133" s="205">
        <f>IF($W133&gt;0,_xll.xlBondZSpread(F133&amp;T(TYPE($AV$1)),H133,G133,J133,K133,L133,M133,D133,U133,"annual",5,$AH133,curveName)*100,"")</f>
        <v>-27.637974570065861</v>
      </c>
      <c r="AM133" s="258">
        <f>(-IF($AL$9="",VLOOKUP(VLOOKUP(E133,'DB Basis'!$D$2:$H$65205,4,0),Bonds!$AR$1:$AS$6,2,0),$AL$9)*VLOOKUP(E133,'DB Basis'!$D$2:$E$65205,2,0))+IF(V133="",W133,V133)</f>
        <v>85.602175000000003</v>
      </c>
      <c r="AN133" s="266" t="str">
        <f>IF($AN$9+(($AL$9-$AM$9))*('DB Basis'!F292/10-'DB Basis'!E292),," ")</f>
        <v xml:space="preserve"> </v>
      </c>
      <c r="AO133" s="615">
        <f>IF(U133&gt;0,_xll.xlShmImplSwap2(curveName&amp;T(TYPE($AV$1)),curveName,D133,G133,,1,8,2,4),"")</f>
        <v>-3.3725274725278122E-3</v>
      </c>
      <c r="AP133" s="616">
        <f t="shared" si="15"/>
        <v>-2.7405169716352394E-3</v>
      </c>
      <c r="AQ133" s="374">
        <f t="shared" si="16"/>
        <v>27.878146178687462</v>
      </c>
      <c r="AR133" s="374">
        <f t="shared" si="17"/>
        <v>6.2076638833111142</v>
      </c>
      <c r="AS133" s="376"/>
      <c r="AT133" s="234">
        <f t="shared" si="18"/>
        <v>-0.6029304109311503</v>
      </c>
      <c r="AU133" s="662" t="str">
        <f t="shared" si="11"/>
        <v>BUND  14-Sep-18  0</v>
      </c>
      <c r="AV133" s="678"/>
      <c r="AW133" s="660"/>
      <c r="AX133" s="660"/>
      <c r="AY133" s="660"/>
      <c r="AZ133" s="660"/>
      <c r="BA133" s="660"/>
      <c r="BB133" s="659"/>
      <c r="BC133" s="672"/>
      <c r="BE133" s="682">
        <f>_xll.xlDateShiftMonth(BE132,1)</f>
        <v>47027</v>
      </c>
      <c r="BF133" s="683">
        <v>3.0323368444573177E-2</v>
      </c>
      <c r="BH133" s="915"/>
      <c r="BI133" s="921"/>
      <c r="BU133" s="133" t="s">
        <v>413</v>
      </c>
      <c r="BV133" s="133" t="s">
        <v>413</v>
      </c>
      <c r="BW133" s="133" t="s">
        <v>413</v>
      </c>
      <c r="BX133" s="133" t="s">
        <v>413</v>
      </c>
      <c r="BY133" s="133" t="s">
        <v>413</v>
      </c>
      <c r="BZ133" s="133" t="s">
        <v>413</v>
      </c>
      <c r="CA133" s="133" t="s">
        <v>413</v>
      </c>
      <c r="CB133" s="133" t="s">
        <v>413</v>
      </c>
      <c r="CC133" s="133" t="s">
        <v>413</v>
      </c>
      <c r="CD133" s="133" t="s">
        <v>413</v>
      </c>
      <c r="CE133" s="133" t="s">
        <v>413</v>
      </c>
      <c r="CF133" s="133" t="s">
        <v>413</v>
      </c>
    </row>
    <row r="134" spans="1:84">
      <c r="A134" s="17"/>
      <c r="B134" s="16"/>
      <c r="C134" s="18"/>
      <c r="D134" s="696">
        <f>MAX(_xll.xlDateSettle("TARGET",$D$4,2),L134)</f>
        <v>43264</v>
      </c>
      <c r="E134" s="694" t="s">
        <v>447</v>
      </c>
      <c r="F134" s="13" t="s">
        <v>1204</v>
      </c>
      <c r="G134" s="35">
        <v>43385</v>
      </c>
      <c r="H134" s="37">
        <v>1</v>
      </c>
      <c r="I134" s="11">
        <v>43385</v>
      </c>
      <c r="J134" s="11">
        <v>41523</v>
      </c>
      <c r="K134" s="11">
        <v>41924</v>
      </c>
      <c r="L134" s="11">
        <v>41523</v>
      </c>
      <c r="M134" s="12">
        <v>99.98</v>
      </c>
      <c r="N134" s="12" t="s">
        <v>413</v>
      </c>
      <c r="O134" s="12" t="s">
        <v>977</v>
      </c>
      <c r="P134" s="12" t="s">
        <v>1211</v>
      </c>
      <c r="Q134" s="15">
        <v>17000000000</v>
      </c>
      <c r="R134" s="12"/>
      <c r="S134" s="43">
        <f>_xll.RtGet("IDN",$X134,$S$9)</f>
        <v>100.536</v>
      </c>
      <c r="T134" s="43">
        <f>_xll.RtGet("IDN",$X134,$T$9)</f>
        <v>100.581</v>
      </c>
      <c r="U134" s="25">
        <f t="shared" si="20"/>
        <v>100.55850000000001</v>
      </c>
      <c r="V134" s="12"/>
      <c r="W134" s="25">
        <f t="shared" si="12"/>
        <v>100.55850000000001</v>
      </c>
      <c r="X134" s="14" t="str">
        <f t="shared" si="13"/>
        <v>DE114167=</v>
      </c>
      <c r="Y134" s="14"/>
      <c r="Z134" s="14"/>
      <c r="AA134" s="14"/>
      <c r="AB134" s="14"/>
      <c r="AC134" s="14"/>
      <c r="AD134" s="870">
        <f>IF(ISNUMBER($D134),_xll.xlBondYield($F134&amp;T(TYPE($AV$1)),$H134,$G134,$J134,$K134,$L134,$M134,$D134,$W134,$AH134),"")</f>
        <v>-6.7643166352155948E-3</v>
      </c>
      <c r="AE134" s="12"/>
      <c r="AF134" s="12"/>
      <c r="AG134" s="12"/>
      <c r="AH134" s="14" t="b">
        <f t="shared" si="14"/>
        <v>0</v>
      </c>
      <c r="AI134" s="14"/>
      <c r="AJ134" s="14"/>
      <c r="AK134" s="238">
        <f>IF(ISNUMBER($D134),_xll.xlBondAswSpread($F134&amp;T(TYPE($AV$1)),$H134,$G134,$J134,$K134,$L134,$M134,$D134,$W134,$AH134,curveName,curveName,,,2),"")</f>
        <v>-0.35929085777244052</v>
      </c>
      <c r="AL134" s="205">
        <f>IF($W134&gt;0,_xll.xlBondZSpread(F134&amp;T(TYPE($AV$1)),H134,G134,J134,K134,L134,M134,D134,U134,"annual",5,$AH134,curveName)*100,"")</f>
        <v>-35.903241860280843</v>
      </c>
      <c r="AM134" s="258">
        <f>(-IF($AL$9="",VLOOKUP(VLOOKUP(E134,'DB Basis'!$D$2:$H$65205,4,0),Bonds!$AR$1:$AS$6,2,0),$AL$9)*VLOOKUP(E134,'DB Basis'!$D$2:$E$65205,2,0))+IF(V134="",W134,V134)</f>
        <v>81.974385000000012</v>
      </c>
      <c r="AN134" s="266" t="str">
        <f>IF($AN$9+(($AL$9-$AM$9))*('DB Basis'!F293/10-'DB Basis'!E293),," ")</f>
        <v xml:space="preserve"> </v>
      </c>
      <c r="AO134" s="615">
        <f>IF(U134&gt;0,_xll.xlShmImplSwap2(curveName&amp;T(TYPE($AV$1)),curveName,D134,G134,,1,8,2,4),"")</f>
        <v>-3.1521008403364655E-3</v>
      </c>
      <c r="AP134" s="616">
        <f t="shared" si="15"/>
        <v>-3.6122157948791293E-3</v>
      </c>
      <c r="AQ134" s="374">
        <f t="shared" si="16"/>
        <v>-84.897982047920806</v>
      </c>
      <c r="AR134" s="374">
        <f t="shared" si="17"/>
        <v>-113.63216803000707</v>
      </c>
      <c r="AS134" s="376"/>
      <c r="AT134" s="234">
        <f t="shared" si="18"/>
        <v>-0.66716547635003121</v>
      </c>
      <c r="AU134" s="662" t="str">
        <f t="shared" si="11"/>
        <v>BUND  12-Oct-18  1</v>
      </c>
      <c r="AV134" s="678"/>
      <c r="AW134" s="660"/>
      <c r="AX134" s="660"/>
      <c r="AY134" s="660"/>
      <c r="AZ134" s="660"/>
      <c r="BA134" s="660"/>
      <c r="BB134" s="659"/>
      <c r="BC134" s="672"/>
      <c r="BE134" s="682">
        <f>_xll.xlDateShiftMonth(BE133,1)</f>
        <v>47058</v>
      </c>
      <c r="BF134" s="683">
        <v>3.0400222131796502E-2</v>
      </c>
      <c r="BH134" s="915"/>
      <c r="BI134" s="921"/>
      <c r="BU134" s="133" t="s">
        <v>413</v>
      </c>
      <c r="BV134" s="133" t="s">
        <v>413</v>
      </c>
      <c r="BW134" s="133" t="s">
        <v>413</v>
      </c>
      <c r="BX134" s="133" t="s">
        <v>413</v>
      </c>
      <c r="BY134" s="133" t="s">
        <v>413</v>
      </c>
      <c r="BZ134" s="133" t="s">
        <v>413</v>
      </c>
      <c r="CA134" s="133" t="s">
        <v>413</v>
      </c>
      <c r="CB134" s="133" t="s">
        <v>413</v>
      </c>
      <c r="CC134" s="133" t="s">
        <v>413</v>
      </c>
      <c r="CD134" s="133" t="s">
        <v>413</v>
      </c>
      <c r="CE134" s="133" t="s">
        <v>413</v>
      </c>
      <c r="CF134" s="133" t="s">
        <v>413</v>
      </c>
    </row>
    <row r="135" spans="1:84">
      <c r="A135" s="10"/>
      <c r="B135" s="11"/>
      <c r="C135" s="12"/>
      <c r="D135" s="696">
        <f>MAX(_xll.xlDateSettle("TARGET",$D$4,2),L135)</f>
        <v>43264</v>
      </c>
      <c r="E135" s="694" t="s">
        <v>698</v>
      </c>
      <c r="F135" s="13" t="s">
        <v>1204</v>
      </c>
      <c r="G135" s="35">
        <v>43448</v>
      </c>
      <c r="H135" s="37">
        <v>0</v>
      </c>
      <c r="I135" s="11">
        <v>43448</v>
      </c>
      <c r="J135" s="11">
        <v>42685</v>
      </c>
      <c r="K135" s="11">
        <v>43083</v>
      </c>
      <c r="L135" s="11">
        <v>42685</v>
      </c>
      <c r="M135" s="12">
        <v>101.348</v>
      </c>
      <c r="N135" s="12" t="s">
        <v>413</v>
      </c>
      <c r="O135" s="12" t="s">
        <v>977</v>
      </c>
      <c r="P135" s="12" t="s">
        <v>1212</v>
      </c>
      <c r="Q135" s="15">
        <v>13000000000</v>
      </c>
      <c r="R135" s="12"/>
      <c r="S135" s="43">
        <f>_xll.RtGet("IDN",$X135,$S$9)</f>
        <v>100.289</v>
      </c>
      <c r="T135" s="43">
        <f>_xll.RtGet("IDN",$X135,$T$9)</f>
        <v>100.339</v>
      </c>
      <c r="U135" s="25">
        <f t="shared" si="20"/>
        <v>100.31399999999999</v>
      </c>
      <c r="V135" s="12"/>
      <c r="W135" s="25">
        <f t="shared" si="12"/>
        <v>100.31399999999999</v>
      </c>
      <c r="X135" s="14" t="str">
        <f t="shared" si="13"/>
        <v>DE110466=</v>
      </c>
      <c r="Y135" s="14"/>
      <c r="Z135" s="14"/>
      <c r="AA135" s="14"/>
      <c r="AB135" s="14"/>
      <c r="AC135" s="14"/>
      <c r="AD135" s="34">
        <f>IF(ISNUMBER($D135),_xll.xlBondYield($F135&amp;T(TYPE($AV$1)),$H135,$G135,$J135,$K135,$L135,$M135,$D135,$W135,$AH135),"")</f>
        <v>-6.2093077299891775E-3</v>
      </c>
      <c r="AE135" s="12"/>
      <c r="AF135" s="12"/>
      <c r="AG135" s="12"/>
      <c r="AH135" s="14" t="b">
        <f t="shared" si="14"/>
        <v>0</v>
      </c>
      <c r="AI135" s="14"/>
      <c r="AJ135" s="14"/>
      <c r="AK135" s="238">
        <f>IF(ISNUMBER($D135),_xll.xlBondAswSpread($F135&amp;T(TYPE($AV$1)),$H135,$G135,$J135,$K135,$L135,$M135,$D135,$W135,$AH135,curveName,curveName,,,2),"")</f>
        <v>-0.34412206245096943</v>
      </c>
      <c r="AL135" s="205">
        <f>IF($W135&gt;0,_xll.xlBondZSpread(F135&amp;T(TYPE($AV$1)),H135,G135,J135,K135,L135,M135,D135,U135,"annual",5,$AH135,curveName)*100,"")</f>
        <v>-34.704339144081686</v>
      </c>
      <c r="AM135" s="258">
        <f>(-IF($AL$9="",VLOOKUP(VLOOKUP(E135,'DB Basis'!$D$2:$H$65205,4,0),Bonds!$AR$1:$AS$6,2,0),$AL$9)*VLOOKUP(E135,'DB Basis'!$D$2:$E$65205,2,0))+IF(V135="",W135,V135)</f>
        <v>73.445399999999992</v>
      </c>
      <c r="AN135" s="266" t="str">
        <f>IF($AN$9+(($AL$9-$AM$9))*('DB Basis'!F294/10-'DB Basis'!E294),," ")</f>
        <v xml:space="preserve"> </v>
      </c>
      <c r="AO135" s="615">
        <f>IF(U135&gt;0,_xll.xlShmImplSwap2(curveName&amp;T(TYPE($AV$1)),curveName,D135,G135,,1,8,2,4),"")</f>
        <v>-2.7383975138762871E-3</v>
      </c>
      <c r="AP135" s="616">
        <f t="shared" si="15"/>
        <v>-3.4709102161128904E-3</v>
      </c>
      <c r="AQ135" s="374">
        <f t="shared" si="16"/>
        <v>32.15527784248291</v>
      </c>
      <c r="AR135" s="374">
        <f t="shared" si="17"/>
        <v>8.1867517856630485</v>
      </c>
      <c r="AS135" s="376"/>
      <c r="AT135" s="234">
        <f t="shared" si="18"/>
        <v>-0.61242487199893259</v>
      </c>
      <c r="AU135" s="662" t="str">
        <f t="shared" si="11"/>
        <v>BUND  14-Dec-18  0</v>
      </c>
      <c r="AV135" s="678"/>
      <c r="AW135" s="660"/>
      <c r="AX135" s="660"/>
      <c r="AY135" s="660"/>
      <c r="AZ135" s="660"/>
      <c r="BA135" s="660"/>
      <c r="BB135" s="659"/>
      <c r="BC135" s="672"/>
      <c r="BE135" s="682">
        <f>_xll.xlDateShiftMonth(BE134,1)</f>
        <v>47088</v>
      </c>
      <c r="BF135" s="683">
        <v>3.047329294544179E-2</v>
      </c>
      <c r="BH135" s="915"/>
      <c r="BI135" s="921"/>
      <c r="BU135" s="133" t="s">
        <v>413</v>
      </c>
      <c r="BV135" s="133" t="s">
        <v>413</v>
      </c>
      <c r="BW135" s="133" t="s">
        <v>413</v>
      </c>
      <c r="BX135" s="133" t="s">
        <v>413</v>
      </c>
      <c r="BY135" s="133" t="s">
        <v>413</v>
      </c>
      <c r="BZ135" s="133" t="s">
        <v>413</v>
      </c>
      <c r="CA135" s="133" t="s">
        <v>413</v>
      </c>
      <c r="CB135" s="133" t="s">
        <v>413</v>
      </c>
      <c r="CC135" s="133" t="s">
        <v>413</v>
      </c>
      <c r="CD135" s="133" t="s">
        <v>413</v>
      </c>
      <c r="CE135" s="133" t="s">
        <v>413</v>
      </c>
      <c r="CF135" s="133" t="s">
        <v>413</v>
      </c>
    </row>
    <row r="136" spans="1:84">
      <c r="A136" s="17"/>
      <c r="B136" s="16"/>
      <c r="C136" s="18"/>
      <c r="D136" s="696">
        <f>MAX(_xll.xlDateSettle("TARGET",$D$4,2),L136)</f>
        <v>43264</v>
      </c>
      <c r="E136" s="694" t="s">
        <v>448</v>
      </c>
      <c r="F136" s="13" t="s">
        <v>1204</v>
      </c>
      <c r="G136" s="35">
        <v>43469</v>
      </c>
      <c r="H136" s="37">
        <v>3.75</v>
      </c>
      <c r="I136" s="11">
        <v>43469</v>
      </c>
      <c r="J136" s="11">
        <v>39766</v>
      </c>
      <c r="K136" s="11">
        <v>40182</v>
      </c>
      <c r="L136" s="11">
        <v>39766</v>
      </c>
      <c r="M136" s="12">
        <v>100.07</v>
      </c>
      <c r="N136" s="12" t="s">
        <v>1213</v>
      </c>
      <c r="O136" s="12" t="s">
        <v>977</v>
      </c>
      <c r="P136" s="12" t="s">
        <v>1214</v>
      </c>
      <c r="Q136" s="15">
        <v>24000000000</v>
      </c>
      <c r="R136" s="12"/>
      <c r="S136" s="43">
        <f>_xll.RtGet("IDN",$X136,$S$9)</f>
        <v>102.52</v>
      </c>
      <c r="T136" s="43">
        <f>_xll.RtGet("IDN",$X136,$T$9)</f>
        <v>102.54</v>
      </c>
      <c r="U136" s="25">
        <f t="shared" si="20"/>
        <v>102.53</v>
      </c>
      <c r="V136" s="12"/>
      <c r="W136" s="25">
        <f t="shared" si="12"/>
        <v>102.53</v>
      </c>
      <c r="X136" s="14" t="str">
        <f t="shared" si="13"/>
        <v>DE113537=</v>
      </c>
      <c r="Y136" s="14"/>
      <c r="Z136" s="14"/>
      <c r="AA136" s="14"/>
      <c r="AB136" s="14"/>
      <c r="AC136" s="14"/>
      <c r="AD136" s="34">
        <f>IF(ISNUMBER($D136),_xll.xlBondYield($F136&amp;T(TYPE($AV$1)),$H136,$G136,$J136,$K136,$L136,$M136,$D136,$W136,$AH136),"")</f>
        <v>-7.2439893288008469E-3</v>
      </c>
      <c r="AE136" s="12"/>
      <c r="AF136" s="12"/>
      <c r="AG136" s="12"/>
      <c r="AH136" s="14" t="b">
        <f t="shared" si="14"/>
        <v>0</v>
      </c>
      <c r="AI136" s="14"/>
      <c r="AJ136" s="14"/>
      <c r="AK136" s="238">
        <f>IF(ISNUMBER($D136),_xll.xlBondAswSpread($F136&amp;T(TYPE($AV$1)),$H136,$G136,$J136,$K136,$L136,$M136,$D136,$W136,$AH136,curveName,curveName,,,2),"")</f>
        <v>-0.46675654690066515</v>
      </c>
      <c r="AL136" s="205">
        <f>IF($W136&gt;0,_xll.xlBondZSpread(F136&amp;T(TYPE($AV$1)),H136,G136,J136,K136,L136,M136,D136,U136,"annual",5,$AH136,curveName)*100,"")</f>
        <v>-45.336991812621655</v>
      </c>
      <c r="AM136" s="258">
        <f>(-IF($AL$9="",VLOOKUP(VLOOKUP(E136,'DB Basis'!$D$2:$H$65205,4,0),Bonds!$AR$1:$AS$6,2,0),$AL$9)*VLOOKUP(E136,'DB Basis'!$D$2:$E$65205,2,0))+IF(V136="",W136,V136)</f>
        <v>71.743062499999994</v>
      </c>
      <c r="AN136" s="266" t="str">
        <f>IF($AN$9+(($AL$9-$AM$9))*('DB Basis'!F295/10-'DB Basis'!E295),," ")</f>
        <v xml:space="preserve"> </v>
      </c>
      <c r="AO136" s="615">
        <f>IF(U136&gt;0,_xll.xlShmImplSwap2(curveName&amp;T(TYPE($AV$1)),curveName,D136,G136,,1,8,2,4),"")</f>
        <v>-2.7163949368157665E-3</v>
      </c>
      <c r="AP136" s="616">
        <f t="shared" si="15"/>
        <v>-4.5275943919850809E-3</v>
      </c>
      <c r="AQ136" s="374">
        <f t="shared" si="16"/>
        <v>-179.83751598393303</v>
      </c>
      <c r="AR136" s="374">
        <f t="shared" si="17"/>
        <v>-183.66177342540456</v>
      </c>
      <c r="AS136" s="376"/>
      <c r="AT136" s="234">
        <f t="shared" si="18"/>
        <v>-0.71447565982693284</v>
      </c>
      <c r="AU136" s="662" t="str">
        <f t="shared" si="11"/>
        <v>BUND  04-Jan-19  3.75</v>
      </c>
      <c r="AV136" s="678"/>
      <c r="AW136" s="660"/>
      <c r="AX136" s="660"/>
      <c r="AY136" s="660"/>
      <c r="AZ136" s="660"/>
      <c r="BA136" s="660"/>
      <c r="BB136" s="659"/>
      <c r="BC136" s="672"/>
      <c r="BE136" s="682">
        <f>_xll.xlDateShiftMonth(BE135,1)</f>
        <v>47119</v>
      </c>
      <c r="BF136" s="683">
        <v>3.0547433402916005E-2</v>
      </c>
      <c r="BH136" s="915"/>
      <c r="BI136" s="921"/>
      <c r="BU136" s="133" t="s">
        <v>413</v>
      </c>
      <c r="BV136" s="133" t="s">
        <v>413</v>
      </c>
      <c r="BW136" s="133" t="s">
        <v>413</v>
      </c>
      <c r="BX136" s="133" t="s">
        <v>413</v>
      </c>
      <c r="BY136" s="133" t="s">
        <v>413</v>
      </c>
      <c r="BZ136" s="133" t="s">
        <v>413</v>
      </c>
      <c r="CA136" s="133" t="s">
        <v>413</v>
      </c>
      <c r="CB136" s="133" t="s">
        <v>413</v>
      </c>
      <c r="CC136" s="133" t="s">
        <v>413</v>
      </c>
      <c r="CD136" s="133" t="s">
        <v>413</v>
      </c>
      <c r="CE136" s="133" t="s">
        <v>413</v>
      </c>
      <c r="CF136" s="133" t="s">
        <v>413</v>
      </c>
    </row>
    <row r="137" spans="1:84">
      <c r="A137" s="10"/>
      <c r="B137" s="11"/>
      <c r="C137" s="12"/>
      <c r="D137" s="696">
        <f>MAX(_xll.xlDateSettle("TARGET",$D$4,2),L137)</f>
        <v>43264</v>
      </c>
      <c r="E137" s="694" t="s">
        <v>223</v>
      </c>
      <c r="F137" s="13" t="s">
        <v>1204</v>
      </c>
      <c r="G137" s="35">
        <v>43518</v>
      </c>
      <c r="H137" s="37">
        <v>1</v>
      </c>
      <c r="I137" s="11">
        <v>43518</v>
      </c>
      <c r="J137" s="11">
        <v>41656</v>
      </c>
      <c r="K137" s="11">
        <v>42057</v>
      </c>
      <c r="L137" s="11">
        <v>41656</v>
      </c>
      <c r="M137" s="12">
        <v>100.5</v>
      </c>
      <c r="N137" s="12" t="s">
        <v>413</v>
      </c>
      <c r="O137" s="12" t="s">
        <v>977</v>
      </c>
      <c r="P137" s="12" t="s">
        <v>1215</v>
      </c>
      <c r="Q137" s="15">
        <v>16000000000</v>
      </c>
      <c r="R137" s="12"/>
      <c r="S137" s="43">
        <f>_xll.RtGet("IDN",$X137,$S$9)</f>
        <v>101.154</v>
      </c>
      <c r="T137" s="43">
        <f>_xll.RtGet("IDN",$X137,$T$9)</f>
        <v>101.20400000000001</v>
      </c>
      <c r="U137" s="25">
        <f t="shared" si="20"/>
        <v>101.179</v>
      </c>
      <c r="V137" s="12"/>
      <c r="W137" s="25">
        <f t="shared" si="12"/>
        <v>101.179</v>
      </c>
      <c r="X137" s="14" t="str">
        <f t="shared" si="13"/>
        <v>DE114168=</v>
      </c>
      <c r="Y137" s="14"/>
      <c r="Z137" s="14"/>
      <c r="AA137" s="14"/>
      <c r="AB137" s="14"/>
      <c r="AC137" s="14"/>
      <c r="AD137" s="34">
        <f>IF(ISNUMBER($D137),_xll.xlBondYield($F137&amp;T(TYPE($AV$1)),$H137,$G137,$J137,$K137,$L137,$M137,$D137,$W137,$AH137),"")</f>
        <v>-6.8408680018607077E-3</v>
      </c>
      <c r="AE137" s="12"/>
      <c r="AF137" s="12"/>
      <c r="AG137" s="12"/>
      <c r="AH137" s="14" t="b">
        <f t="shared" si="14"/>
        <v>0</v>
      </c>
      <c r="AI137" s="14"/>
      <c r="AJ137" s="14"/>
      <c r="AK137" s="238">
        <f>IF(ISNUMBER($D137),_xll.xlBondAswSpread($F137&amp;T(TYPE($AV$1)),$H137,$G137,$J137,$K137,$L137,$M137,$D137,$W137,$AH137,curveName,curveName,,,2),"")</f>
        <v>-0.41415457625504487</v>
      </c>
      <c r="AL137" s="205">
        <f>IF($W137&gt;0,_xll.xlBondZSpread(F137&amp;T(TYPE($AV$1)),H137,G137,J137,K137,L137,M137,D137,U137,"annual",5,$AH137,curveName)*100,"")</f>
        <v>-41.324388849599956</v>
      </c>
      <c r="AM137" s="258">
        <f>(-IF($AL$9="",VLOOKUP(VLOOKUP(E137,'DB Basis'!$D$2:$H$65205,4,0),Bonds!$AR$1:$AS$6,2,0),$AL$9)*VLOOKUP(E137,'DB Basis'!$D$2:$E$65205,2,0))+IF(V137="",W137,V137)</f>
        <v>64.458579999999998</v>
      </c>
      <c r="AN137" s="266" t="str">
        <f>IF($AN$9+(($AL$9-$AM$9))*('DB Basis'!F296/10-'DB Basis'!E296),," ")</f>
        <v xml:space="preserve"> </v>
      </c>
      <c r="AO137" s="615">
        <f>IF(U137&gt;0,_xll.xlShmImplSwap2(curveName&amp;T(TYPE($AV$1)),curveName,D137,G137,,1,8,2,4),"")</f>
        <v>-2.7189177713029988E-3</v>
      </c>
      <c r="AP137" s="616">
        <f t="shared" si="15"/>
        <v>-4.1219502305577093E-3</v>
      </c>
      <c r="AQ137" s="374">
        <f t="shared" si="16"/>
        <v>30.028425374112409</v>
      </c>
      <c r="AR137" s="374">
        <f t="shared" si="17"/>
        <v>30.216350800202168</v>
      </c>
      <c r="AS137" s="376"/>
      <c r="AT137" s="234">
        <f t="shared" si="18"/>
        <v>-0.67471574812872737</v>
      </c>
      <c r="AU137" s="662" t="str">
        <f t="shared" si="11"/>
        <v>BUND  22-Feb-19  1</v>
      </c>
      <c r="AV137" s="678"/>
      <c r="AW137" s="660"/>
      <c r="AX137" s="660"/>
      <c r="AY137" s="660"/>
      <c r="AZ137" s="660"/>
      <c r="BA137" s="660"/>
      <c r="BB137" s="659"/>
      <c r="BC137" s="672"/>
      <c r="BE137" s="682">
        <f>_xll.xlDateShiftMonth(BE136,1)</f>
        <v>47150</v>
      </c>
      <c r="BF137" s="683">
        <v>3.0620166236652913E-2</v>
      </c>
      <c r="BH137" s="915"/>
      <c r="BI137" s="921"/>
      <c r="BU137" s="133" t="s">
        <v>413</v>
      </c>
      <c r="BV137" s="133" t="s">
        <v>413</v>
      </c>
      <c r="BW137" s="133" t="s">
        <v>413</v>
      </c>
      <c r="BX137" s="133" t="s">
        <v>413</v>
      </c>
      <c r="BY137" s="133" t="s">
        <v>413</v>
      </c>
      <c r="BZ137" s="133" t="s">
        <v>413</v>
      </c>
      <c r="CA137" s="133" t="s">
        <v>413</v>
      </c>
      <c r="CB137" s="133" t="s">
        <v>413</v>
      </c>
      <c r="CC137" s="133" t="s">
        <v>413</v>
      </c>
      <c r="CD137" s="133" t="s">
        <v>413</v>
      </c>
      <c r="CE137" s="133" t="s">
        <v>413</v>
      </c>
      <c r="CF137" s="133" t="s">
        <v>413</v>
      </c>
    </row>
    <row r="138" spans="1:84">
      <c r="A138" s="17"/>
      <c r="B138" s="16"/>
      <c r="C138" s="18"/>
      <c r="D138" s="696">
        <f>MAX(_xll.xlDateSettle("TARGET",$D$4,2),L138)</f>
        <v>43264</v>
      </c>
      <c r="E138" s="694" t="s">
        <v>725</v>
      </c>
      <c r="F138" s="13" t="s">
        <v>1204</v>
      </c>
      <c r="G138" s="35">
        <v>43539</v>
      </c>
      <c r="H138" s="37">
        <v>0</v>
      </c>
      <c r="I138" s="11">
        <v>43539</v>
      </c>
      <c r="J138" s="11">
        <v>42796</v>
      </c>
      <c r="K138" s="11">
        <v>43174</v>
      </c>
      <c r="L138" s="11">
        <v>42796</v>
      </c>
      <c r="M138" s="12">
        <v>101.89100000000001</v>
      </c>
      <c r="N138" s="12" t="s">
        <v>1216</v>
      </c>
      <c r="O138" s="12" t="s">
        <v>977</v>
      </c>
      <c r="P138" s="12" t="s">
        <v>1217</v>
      </c>
      <c r="Q138" s="15">
        <v>13000000000</v>
      </c>
      <c r="R138" s="12"/>
      <c r="S138" s="43">
        <f>_xll.RtGet("IDN",$X138,$S$9)</f>
        <v>100.502</v>
      </c>
      <c r="T138" s="43">
        <f>_xll.RtGet("IDN",$X138,$T$9)</f>
        <v>100.532</v>
      </c>
      <c r="U138" s="25">
        <f t="shared" si="20"/>
        <v>100.517</v>
      </c>
      <c r="V138" s="12"/>
      <c r="W138" s="25">
        <f t="shared" si="12"/>
        <v>100.517</v>
      </c>
      <c r="X138" s="14" t="str">
        <f t="shared" si="13"/>
        <v>DE110467=</v>
      </c>
      <c r="Y138" s="14"/>
      <c r="Z138" s="14"/>
      <c r="AA138" s="14"/>
      <c r="AB138" s="14"/>
      <c r="AC138" s="14"/>
      <c r="AD138" s="34">
        <f>IF(ISNUMBER($D138),_xll.xlBondYield($F138&amp;T(TYPE($AV$1)),$H138,$G138,$J138,$K138,$L138,$M138,$D138,$W138,$AH138),"")</f>
        <v>-6.8267077273134191E-3</v>
      </c>
      <c r="AE138" s="12"/>
      <c r="AF138" s="12"/>
      <c r="AG138" s="12"/>
      <c r="AH138" s="14" t="b">
        <f t="shared" si="14"/>
        <v>0</v>
      </c>
      <c r="AI138" s="14"/>
      <c r="AJ138" s="14"/>
      <c r="AK138" s="238">
        <f>IF(ISNUMBER($D138),_xll.xlBondAswSpread($F138&amp;T(TYPE($AV$1)),$H138,$G138,$J138,$K138,$L138,$M138,$D138,$W138,$AH138,curveName,curveName,,,2),"")</f>
        <v>-0.40877526760585742</v>
      </c>
      <c r="AL138" s="205">
        <f>IF($W138&gt;0,_xll.xlBondZSpread(F138&amp;T(TYPE($AV$1)),H138,G138,J138,K138,L138,M138,D138,U138,"annual",5,$AH138,curveName)*100,"")</f>
        <v>-41.188033232876862</v>
      </c>
      <c r="AM138" s="258">
        <f>(-IF($AL$9="",VLOOKUP(VLOOKUP(E138,'DB Basis'!$D$2:$H$65205,4,0),Bonds!$AR$1:$AS$6,2,0),$AL$9)*VLOOKUP(E138,'DB Basis'!$D$2:$E$65205,2,0))+IF(V138="",W138,V138)</f>
        <v>61.333624999999998</v>
      </c>
      <c r="AN138" s="266" t="str">
        <f>IF($AN$9+(($AL$9-$AM$9))*('DB Basis'!F297/10-'DB Basis'!E297),," ")</f>
        <v xml:space="preserve"> </v>
      </c>
      <c r="AO138" s="615">
        <f>IF(U138&gt;0,_xll.xlShmImplSwap2(curveName&amp;T(TYPE($AV$1)),curveName,D138,G138,,1,8,2,4),"")</f>
        <v>-2.7078770569242063E-3</v>
      </c>
      <c r="AP138" s="616">
        <f t="shared" si="15"/>
        <v>-4.1188306703892133E-3</v>
      </c>
      <c r="AQ138" s="374">
        <f t="shared" si="16"/>
        <v>2.4611905760763504</v>
      </c>
      <c r="AR138" s="374">
        <f t="shared" si="17"/>
        <v>0.54220926738144803</v>
      </c>
      <c r="AS138" s="376"/>
      <c r="AT138" s="234">
        <f t="shared" si="18"/>
        <v>-0.67331911831036462</v>
      </c>
      <c r="AU138" s="662" t="str">
        <f t="shared" si="11"/>
        <v>BUND  15-Mar-19  0</v>
      </c>
      <c r="AV138" s="678"/>
      <c r="AW138" s="660"/>
      <c r="AX138" s="660"/>
      <c r="AY138" s="660"/>
      <c r="AZ138" s="660"/>
      <c r="BA138" s="660"/>
      <c r="BB138" s="659"/>
      <c r="BC138" s="672"/>
      <c r="BE138" s="682">
        <f>_xll.xlDateShiftMonth(BE137,1)</f>
        <v>47178</v>
      </c>
      <c r="BF138" s="683">
        <v>3.0684634399601365E-2</v>
      </c>
      <c r="BH138" s="915"/>
      <c r="BI138" s="921"/>
      <c r="BU138" s="133" t="s">
        <v>413</v>
      </c>
      <c r="BV138" s="133" t="s">
        <v>413</v>
      </c>
      <c r="BW138" s="133" t="s">
        <v>413</v>
      </c>
      <c r="BX138" s="133" t="s">
        <v>413</v>
      </c>
      <c r="BY138" s="133" t="s">
        <v>413</v>
      </c>
      <c r="BZ138" s="133" t="s">
        <v>413</v>
      </c>
      <c r="CA138" s="133" t="s">
        <v>413</v>
      </c>
      <c r="CB138" s="133" t="s">
        <v>413</v>
      </c>
      <c r="CC138" s="133" t="s">
        <v>413</v>
      </c>
      <c r="CD138" s="133" t="s">
        <v>413</v>
      </c>
      <c r="CE138" s="133" t="s">
        <v>413</v>
      </c>
      <c r="CF138" s="133" t="s">
        <v>413</v>
      </c>
    </row>
    <row r="139" spans="1:84">
      <c r="A139" s="10"/>
      <c r="B139" s="11"/>
      <c r="C139" s="12"/>
      <c r="D139" s="696">
        <f>MAX(_xll.xlDateSettle("TARGET",$D$4,2),L139)</f>
        <v>43264</v>
      </c>
      <c r="E139" s="694" t="s">
        <v>224</v>
      </c>
      <c r="F139" s="13" t="s">
        <v>1204</v>
      </c>
      <c r="G139" s="35">
        <v>43567</v>
      </c>
      <c r="H139" s="37">
        <v>0.5</v>
      </c>
      <c r="I139" s="11">
        <v>43567</v>
      </c>
      <c r="J139" s="11">
        <v>41741</v>
      </c>
      <c r="K139" s="11">
        <v>42106</v>
      </c>
      <c r="L139" s="11">
        <v>41768</v>
      </c>
      <c r="M139" s="12">
        <v>99.66</v>
      </c>
      <c r="N139" s="12" t="s">
        <v>1218</v>
      </c>
      <c r="O139" s="12" t="s">
        <v>977</v>
      </c>
      <c r="P139" s="12" t="s">
        <v>1219</v>
      </c>
      <c r="Q139" s="15">
        <v>16000000000</v>
      </c>
      <c r="R139" s="12"/>
      <c r="S139" s="43">
        <f>_xll.RtGet("IDN",$X139,$S$9)</f>
        <v>100.947</v>
      </c>
      <c r="T139" s="43">
        <f>_xll.RtGet("IDN",$X139,$T$9)</f>
        <v>101.00700000000001</v>
      </c>
      <c r="U139" s="25">
        <f t="shared" si="20"/>
        <v>100.977</v>
      </c>
      <c r="V139" s="12"/>
      <c r="W139" s="25">
        <f t="shared" si="12"/>
        <v>100.977</v>
      </c>
      <c r="X139" s="14" t="str">
        <f t="shared" si="13"/>
        <v>DE114169=</v>
      </c>
      <c r="Y139" s="14"/>
      <c r="Z139" s="14"/>
      <c r="AA139" s="14"/>
      <c r="AB139" s="14"/>
      <c r="AC139" s="14"/>
      <c r="AD139" s="34">
        <f>IF(ISNUMBER($D139),_xll.xlBondYield($F139&amp;T(TYPE($AV$1)),$H139,$G139,$J139,$K139,$L139,$M139,$D139,$W139,$AH139),"")</f>
        <v>-6.6980151238188249E-3</v>
      </c>
      <c r="AE139" s="12"/>
      <c r="AF139" s="12"/>
      <c r="AG139" s="12"/>
      <c r="AH139" s="14" t="b">
        <f t="shared" si="14"/>
        <v>0</v>
      </c>
      <c r="AI139" s="14"/>
      <c r="AJ139" s="14"/>
      <c r="AK139" s="238">
        <f>IF(ISNUMBER($D139),_xll.xlBondAswSpread($F139&amp;T(TYPE($AV$1)),$H139,$G139,$J139,$K139,$L139,$M139,$D139,$W139,$AH139,curveName,curveName,,,2),"")</f>
        <v>-0.39976000726090932</v>
      </c>
      <c r="AL139" s="205">
        <f>IF($W139&gt;0,_xll.xlBondZSpread(F139&amp;T(TYPE($AV$1)),H139,G139,J139,K139,L139,M139,D139,U139,"annual",5,$AH139,curveName)*100,"")</f>
        <v>-40.06964019213121</v>
      </c>
      <c r="AM139" s="258">
        <f>(-IF($AL$9="",VLOOKUP(VLOOKUP(E139,'DB Basis'!$D$2:$H$65205,4,0),Bonds!$AR$1:$AS$6,2,0),$AL$9)*VLOOKUP(E139,'DB Basis'!$D$2:$E$65205,2,0))+IF(V139="",W139,V139)</f>
        <v>57.763335000000005</v>
      </c>
      <c r="AN139" s="266" t="str">
        <f>IF($AN$9+(($AL$9-$AM$9))*('DB Basis'!F298/10-'DB Basis'!E298),," ")</f>
        <v xml:space="preserve"> </v>
      </c>
      <c r="AO139" s="615">
        <f>IF(U139&gt;0,_xll.xlShmImplSwap2(curveName&amp;T(TYPE($AV$1)),curveName,D139,G139,,1,8,2,4),"")</f>
        <v>-2.6789202612128317E-3</v>
      </c>
      <c r="AP139" s="616">
        <f t="shared" si="15"/>
        <v>-4.0190948626059927E-3</v>
      </c>
      <c r="AQ139" s="374">
        <f t="shared" si="16"/>
        <v>16.776000098402466</v>
      </c>
      <c r="AR139" s="374">
        <f t="shared" si="17"/>
        <v>13.001274943169831</v>
      </c>
      <c r="AS139" s="376"/>
      <c r="AT139" s="234">
        <f t="shared" si="18"/>
        <v>-0.66062614919856899</v>
      </c>
      <c r="AU139" s="662" t="str">
        <f t="shared" ref="AU139:AU202" si="21">F139&amp;"  "&amp;TEXT(G139,"dd-mmm-yy")&amp;"  "&amp;H139</f>
        <v>BUND  12-Apr-19  0.5</v>
      </c>
      <c r="AV139" s="678"/>
      <c r="AW139" s="660"/>
      <c r="AX139" s="660"/>
      <c r="AY139" s="660"/>
      <c r="AZ139" s="660"/>
      <c r="BA139" s="660"/>
      <c r="BB139" s="659"/>
      <c r="BC139" s="672"/>
      <c r="BE139" s="682">
        <f>_xll.xlDateShiftMonth(BE138,1)</f>
        <v>47209</v>
      </c>
      <c r="BF139" s="683">
        <v>3.0754634643403344E-2</v>
      </c>
      <c r="BH139" s="915"/>
      <c r="BI139" s="921"/>
      <c r="BU139" s="133" t="s">
        <v>413</v>
      </c>
      <c r="BV139" s="133" t="s">
        <v>413</v>
      </c>
      <c r="BW139" s="133" t="s">
        <v>413</v>
      </c>
      <c r="BX139" s="133" t="s">
        <v>413</v>
      </c>
      <c r="BY139" s="133" t="s">
        <v>413</v>
      </c>
      <c r="BZ139" s="133" t="s">
        <v>413</v>
      </c>
      <c r="CA139" s="133" t="s">
        <v>413</v>
      </c>
      <c r="CB139" s="133" t="s">
        <v>413</v>
      </c>
      <c r="CC139" s="133" t="s">
        <v>413</v>
      </c>
      <c r="CD139" s="133" t="s">
        <v>413</v>
      </c>
      <c r="CE139" s="133" t="s">
        <v>413</v>
      </c>
      <c r="CF139" s="133" t="s">
        <v>413</v>
      </c>
    </row>
    <row r="140" spans="1:84">
      <c r="A140" s="17"/>
      <c r="B140" s="16"/>
      <c r="C140" s="18"/>
      <c r="D140" s="696">
        <f>MAX(_xll.xlDateSettle("TARGET",$D$4,2),L140)</f>
        <v>43264</v>
      </c>
      <c r="E140" s="694" t="s">
        <v>764</v>
      </c>
      <c r="F140" s="13" t="s">
        <v>1204</v>
      </c>
      <c r="G140" s="35">
        <v>43630</v>
      </c>
      <c r="H140" s="37">
        <v>0</v>
      </c>
      <c r="I140" s="11">
        <v>43630</v>
      </c>
      <c r="J140" s="11">
        <v>42880</v>
      </c>
      <c r="K140" s="11">
        <v>43265</v>
      </c>
      <c r="L140" s="11">
        <v>42880</v>
      </c>
      <c r="M140" s="12">
        <v>101.346</v>
      </c>
      <c r="N140" s="12" t="s">
        <v>1220</v>
      </c>
      <c r="O140" s="12" t="s">
        <v>990</v>
      </c>
      <c r="P140" s="12" t="s">
        <v>1221</v>
      </c>
      <c r="Q140" s="15">
        <v>13000000000</v>
      </c>
      <c r="R140" s="12"/>
      <c r="S140" s="43">
        <f>_xll.RtGet("IDN",$X140,$S$9)</f>
        <v>100.66200000000001</v>
      </c>
      <c r="T140" s="43">
        <f>_xll.RtGet("IDN",$X140,$T$9)</f>
        <v>100.71300000000001</v>
      </c>
      <c r="U140" s="25">
        <f t="shared" si="20"/>
        <v>100.6875</v>
      </c>
      <c r="V140" s="12"/>
      <c r="W140" s="25">
        <f>IF(V140="",U140,V140)</f>
        <v>100.6875</v>
      </c>
      <c r="X140" s="14" t="str">
        <f t="shared" ref="X140:X203" si="22">LEFT($E140,2)&amp;IF(LEFT($E140,2)="FR",MID($E140,3,10),IF(LEFT($E140,2)="ES",MID($E140,4,8),IF(LEFT($E140,2)="PT",MID($E140,3,6)&amp;RIGHT($E140,3),IF(MID($E140,6,1)="0",MID($E140,7,5),MID($E140,6,6)))))&amp;"="&amp;IF(LEFT($E140,2)="IT","TT","")</f>
        <v>DE110468=</v>
      </c>
      <c r="Y140" s="14"/>
      <c r="Z140" s="14"/>
      <c r="AA140" s="14"/>
      <c r="AB140" s="14"/>
      <c r="AC140" s="14"/>
      <c r="AD140" s="34">
        <f>IF(ISNUMBER($D140),_xll.xlBondYield($F140&amp;T(TYPE($AV$1)),$H140,$G140,$J140,$K140,$L140,$M140,$D140,$W140,$AH140),"")</f>
        <v>-6.8094648768450838E-3</v>
      </c>
      <c r="AE140" s="12"/>
      <c r="AF140" s="12"/>
      <c r="AG140" s="12"/>
      <c r="AH140" s="14" t="b">
        <f t="shared" ref="AH140:AH203" si="23">IF($F140="CTZ",TRUE,FALSE)</f>
        <v>0</v>
      </c>
      <c r="AI140" s="14"/>
      <c r="AJ140" s="14"/>
      <c r="AK140" s="238">
        <f>IF(ISNUMBER($D140),_xll.xlBondAswSpread($F140&amp;T(TYPE($AV$1)),$H140,$G140,$J140,$K140,$L140,$M140,$D140,$W140,$AH140,curveName,curveName,,,2),"")</f>
        <v>-0.41359071111136841</v>
      </c>
      <c r="AL140" s="205">
        <f>IF($W140&gt;0,_xll.xlBondZSpread(F140&amp;T(TYPE($AV$1)),H140,G140,J140,K140,L140,M140,D140,U140,"annual",5,$AH140,curveName)*100,"")</f>
        <v>-41.621189454170974</v>
      </c>
      <c r="AM140" s="258">
        <f>(-IF($AL$9="",VLOOKUP(VLOOKUP(E140,'DB Basis'!$D$2:$H$65205,4,0),Bonds!$AR$1:$AS$6,2,0),$AL$9)*VLOOKUP(E140,'DB Basis'!$D$2:$E$65205,2,0))+IF(V140="",W140,V140)</f>
        <v>49.077397499999996</v>
      </c>
      <c r="AN140" s="266" t="str">
        <f>IF($AN$9+(($AL$9-$AM$9))*('DB Basis'!F299/10-'DB Basis'!E299),," ")</f>
        <v xml:space="preserve"> </v>
      </c>
      <c r="AO140" s="615">
        <f>IF(U140&gt;0,_xll.xlShmImplSwap2(curveName&amp;T(TYPE($AV$1)),curveName,D140,G140,,1,8,2,4),"")</f>
        <v>-2.647255271252797E-3</v>
      </c>
      <c r="AP140" s="616">
        <f t="shared" ref="AP140:AP203" si="24">IF(AND(ISNUMBER(AD140),ISNUMBER(AO140)),AD140-AO140,"-")</f>
        <v>-4.1622096055922864E-3</v>
      </c>
      <c r="AQ140" s="374">
        <f t="shared" ref="AQ140:AQ203" si="25">IF(ISNUMBER(((AD140-AD139)/(G140-G139)*365)*10000),((AD140-AD139)/(G140-G139)*365)*10000,"-")</f>
        <v>-6.4570095007277031</v>
      </c>
      <c r="AR140" s="374">
        <f t="shared" ref="AR140:AR203" si="26">IF(ISNUMBER(((AP140-AP139)/(G140-G139)*365)*10000),((AP140-AP139)/(G140-G139)*365)*10000,"-")</f>
        <v>-8.2915684428567022</v>
      </c>
      <c r="AS140" s="376"/>
      <c r="AT140" s="234">
        <f t="shared" ref="AT140:AT203" si="27">IF(ISNUMBER(AD140),AD140*360/365*100,"-")</f>
        <v>-0.67161845360663841</v>
      </c>
      <c r="AU140" s="662" t="str">
        <f t="shared" si="21"/>
        <v>BUND  14-Jun-19  0</v>
      </c>
      <c r="AV140" s="678"/>
      <c r="AW140" s="660"/>
      <c r="AX140" s="660"/>
      <c r="AY140" s="660"/>
      <c r="AZ140" s="660"/>
      <c r="BA140" s="660"/>
      <c r="BB140" s="659"/>
      <c r="BC140" s="672"/>
      <c r="BE140" s="682">
        <f>_xll.xlDateShiftMonth(BE139,1)</f>
        <v>47239</v>
      </c>
      <c r="BF140" s="683">
        <v>3.0820983174634574E-2</v>
      </c>
      <c r="BH140" s="915"/>
      <c r="BI140" s="921"/>
      <c r="BU140" s="133" t="s">
        <v>413</v>
      </c>
      <c r="BV140" s="133" t="s">
        <v>413</v>
      </c>
      <c r="BW140" s="133" t="s">
        <v>413</v>
      </c>
      <c r="BX140" s="133" t="s">
        <v>413</v>
      </c>
      <c r="BY140" s="133" t="s">
        <v>413</v>
      </c>
      <c r="BZ140" s="133" t="s">
        <v>413</v>
      </c>
      <c r="CA140" s="133" t="s">
        <v>413</v>
      </c>
      <c r="CB140" s="133" t="s">
        <v>413</v>
      </c>
      <c r="CC140" s="133" t="s">
        <v>413</v>
      </c>
      <c r="CD140" s="133" t="s">
        <v>413</v>
      </c>
      <c r="CE140" s="133" t="s">
        <v>413</v>
      </c>
      <c r="CF140" s="133" t="s">
        <v>413</v>
      </c>
    </row>
    <row r="141" spans="1:84">
      <c r="A141" s="10"/>
      <c r="B141" s="11"/>
      <c r="C141" s="12"/>
      <c r="D141" s="696">
        <f>MAX(_xll.xlDateSettle("TARGET",$D$4,2),L141)</f>
        <v>43264</v>
      </c>
      <c r="E141" s="694" t="s">
        <v>449</v>
      </c>
      <c r="F141" s="13" t="s">
        <v>1204</v>
      </c>
      <c r="G141" s="35">
        <v>43650</v>
      </c>
      <c r="H141" s="37">
        <v>3.5</v>
      </c>
      <c r="I141" s="11">
        <v>43650</v>
      </c>
      <c r="J141" s="11">
        <v>39955</v>
      </c>
      <c r="K141" s="11">
        <v>40363</v>
      </c>
      <c r="L141" s="11">
        <v>39955</v>
      </c>
      <c r="M141" s="12">
        <v>99.69</v>
      </c>
      <c r="N141" s="12" t="s">
        <v>1222</v>
      </c>
      <c r="O141" s="12" t="s">
        <v>977</v>
      </c>
      <c r="P141" s="12" t="s">
        <v>1223</v>
      </c>
      <c r="Q141" s="15">
        <v>24000000000</v>
      </c>
      <c r="R141" s="12"/>
      <c r="S141" s="43">
        <f>_xll.RtGet("IDN",$X141,$S$9)</f>
        <v>104.458</v>
      </c>
      <c r="T141" s="43">
        <f>_xll.RtGet("IDN",$X141,$T$9)</f>
        <v>104.47800000000001</v>
      </c>
      <c r="U141" s="25">
        <f t="shared" ref="U141:U204" si="28">IF($U$4="B",AVERAGE(S141:T141),AVERAGE(S141:T141))</f>
        <v>104.468</v>
      </c>
      <c r="V141" s="12"/>
      <c r="W141" s="25">
        <f>IF(V141="",U141,V141)</f>
        <v>104.468</v>
      </c>
      <c r="X141" s="14" t="str">
        <f t="shared" si="22"/>
        <v>DE113538=</v>
      </c>
      <c r="Y141" s="14"/>
      <c r="Z141" s="14"/>
      <c r="AA141" s="14"/>
      <c r="AB141" s="14"/>
      <c r="AC141" s="14"/>
      <c r="AD141" s="34">
        <f>IF(ISNUMBER($D141),_xll.xlBondYield($F141&amp;T(TYPE($AV$1)),$H141,$G141,$J141,$K141,$L141,$M141,$D141,$W141,$AH141),"")</f>
        <v>-6.9413411082909632E-3</v>
      </c>
      <c r="AE141" s="12"/>
      <c r="AF141" s="12"/>
      <c r="AG141" s="12"/>
      <c r="AH141" s="14" t="b">
        <f t="shared" si="23"/>
        <v>0</v>
      </c>
      <c r="AI141" s="14"/>
      <c r="AJ141" s="14"/>
      <c r="AK141" s="238">
        <f>IF(ISNUMBER($D141),_xll.xlBondAswSpread($F141&amp;T(TYPE($AV$1)),$H141,$G141,$J141,$K141,$L141,$M141,$D141,$W141,$AH141,curveName,curveName,,,2),"")</f>
        <v>-0.44510610039180909</v>
      </c>
      <c r="AL141" s="205">
        <f>IF($W141&gt;0,_xll.xlBondZSpread(F141&amp;T(TYPE($AV$1)),H141,G141,J141,K141,L141,M141,D141,U141,"annual",5,$AH141,curveName)*100,"")</f>
        <v>-43.190994432142553</v>
      </c>
      <c r="AM141" s="258">
        <f>(-IF($AL$9="",VLOOKUP(VLOOKUP(E141,'DB Basis'!$D$2:$H$65205,4,0),Bonds!$AR$1:$AS$6,2,0),$AL$9)*VLOOKUP(E141,'DB Basis'!$D$2:$E$65205,2,0))+IF(V141="",W141,V141)</f>
        <v>48.043940000000006</v>
      </c>
      <c r="AN141" s="266" t="str">
        <f>IF($AN$9+(($AL$9-$AM$9))*('DB Basis'!F300/10-'DB Basis'!E300),," ")</f>
        <v xml:space="preserve"> </v>
      </c>
      <c r="AO141" s="615">
        <f>IF(U141&gt;0,_xll.xlShmImplSwap2(curveName&amp;T(TYPE($AV$1)),curveName,D141,G141,,1,8,2,4),"")</f>
        <v>-2.6181970258433566E-3</v>
      </c>
      <c r="AP141" s="616">
        <f t="shared" si="24"/>
        <v>-4.323144082447607E-3</v>
      </c>
      <c r="AQ141" s="374">
        <f t="shared" si="25"/>
        <v>-24.067412238872979</v>
      </c>
      <c r="AR141" s="374">
        <f t="shared" si="26"/>
        <v>-29.370542026096008</v>
      </c>
      <c r="AS141" s="376"/>
      <c r="AT141" s="234">
        <f t="shared" si="27"/>
        <v>-0.68462542437938267</v>
      </c>
      <c r="AU141" s="662" t="str">
        <f t="shared" si="21"/>
        <v>BUND  04-Jul-19  3.5</v>
      </c>
      <c r="AV141" s="678"/>
      <c r="AW141" s="660"/>
      <c r="AX141" s="660"/>
      <c r="AY141" s="660"/>
      <c r="AZ141" s="660"/>
      <c r="BA141" s="660"/>
      <c r="BB141" s="659"/>
      <c r="BC141" s="672"/>
      <c r="BE141" s="682">
        <f>_xll.xlDateShiftMonth(BE140,1)</f>
        <v>47270</v>
      </c>
      <c r="BF141" s="683">
        <v>3.0888084358541082E-2</v>
      </c>
      <c r="BH141" s="915"/>
      <c r="BI141" s="921"/>
      <c r="BU141" s="133" t="s">
        <v>413</v>
      </c>
      <c r="BV141" s="133" t="s">
        <v>413</v>
      </c>
      <c r="BW141" s="133" t="s">
        <v>413</v>
      </c>
      <c r="BX141" s="133" t="s">
        <v>413</v>
      </c>
      <c r="BY141" s="133" t="s">
        <v>413</v>
      </c>
      <c r="BZ141" s="133" t="s">
        <v>413</v>
      </c>
      <c r="CA141" s="133" t="s">
        <v>413</v>
      </c>
      <c r="CB141" s="133" t="s">
        <v>413</v>
      </c>
      <c r="CC141" s="133" t="s">
        <v>413</v>
      </c>
      <c r="CD141" s="133" t="s">
        <v>413</v>
      </c>
      <c r="CE141" s="133" t="s">
        <v>413</v>
      </c>
      <c r="CF141" s="133" t="s">
        <v>413</v>
      </c>
    </row>
    <row r="142" spans="1:84">
      <c r="A142" s="17"/>
      <c r="B142" s="16"/>
      <c r="C142" s="18"/>
      <c r="D142" s="696">
        <f>MAX(_xll.xlDateSettle("TARGET",$D$4,2),L142)</f>
        <v>43264</v>
      </c>
      <c r="E142" s="694" t="s">
        <v>787</v>
      </c>
      <c r="F142" s="13" t="s">
        <v>1204</v>
      </c>
      <c r="G142" s="35">
        <v>43721</v>
      </c>
      <c r="H142" s="37">
        <v>0</v>
      </c>
      <c r="I142" s="11">
        <v>43721</v>
      </c>
      <c r="J142" s="11">
        <v>42978</v>
      </c>
      <c r="K142" s="11">
        <v>43356</v>
      </c>
      <c r="L142" s="11">
        <v>42978</v>
      </c>
      <c r="M142" s="12">
        <v>101.518</v>
      </c>
      <c r="N142" s="12" t="s">
        <v>413</v>
      </c>
      <c r="O142" s="12" t="s">
        <v>977</v>
      </c>
      <c r="P142" s="12" t="s">
        <v>1224</v>
      </c>
      <c r="Q142" s="15">
        <v>13000000000</v>
      </c>
      <c r="R142" s="12"/>
      <c r="S142" s="43">
        <f>_xll.RtGet("IDN",$X142,$S$9)</f>
        <v>100.85300000000001</v>
      </c>
      <c r="T142" s="43">
        <f>_xll.RtGet("IDN",$X142,$T$9)</f>
        <v>100.873</v>
      </c>
      <c r="U142" s="25">
        <f t="shared" si="28"/>
        <v>100.863</v>
      </c>
      <c r="V142" s="12"/>
      <c r="W142" s="25">
        <f>IF(V142="",U142,V142)</f>
        <v>100.863</v>
      </c>
      <c r="X142" s="14" t="str">
        <f t="shared" si="22"/>
        <v>DE110469=</v>
      </c>
      <c r="Y142" s="14"/>
      <c r="Z142" s="14"/>
      <c r="AA142" s="14"/>
      <c r="AB142" s="14"/>
      <c r="AC142" s="14"/>
      <c r="AD142" s="34">
        <f>IF(ISNUMBER($D142),_xll.xlBondYield($F142&amp;T(TYPE($AV$1)),$H142,$G142,$J142,$K142,$L142,$M142,$D142,$W142,$AH142),"")</f>
        <v>-6.8396004601183336E-3</v>
      </c>
      <c r="AE142" s="12"/>
      <c r="AF142" s="12"/>
      <c r="AG142" s="12"/>
      <c r="AH142" s="14" t="b">
        <f t="shared" si="23"/>
        <v>0</v>
      </c>
      <c r="AI142" s="14"/>
      <c r="AJ142" s="14"/>
      <c r="AK142" s="238">
        <f>IF(ISNUMBER($D142),_xll.xlBondAswSpread($F142&amp;T(TYPE($AV$1)),$H142,$G142,$J142,$K142,$L142,$M142,$D142,$W142,$AH142,curveName,curveName,,,2),"")</f>
        <v>-0.43140030244582461</v>
      </c>
      <c r="AL142" s="205">
        <f>IF($W142&gt;0,_xll.xlBondZSpread(F142&amp;T(TYPE($AV$1)),H142,G142,J142,K142,L142,M142,D142,U142,"annual",5,$AH142,curveName)*100,"")</f>
        <v>-43.390042872844795</v>
      </c>
      <c r="AM142" s="258">
        <f>(-IF($AL$9="",VLOOKUP(VLOOKUP(E142,'DB Basis'!$D$2:$H$65205,4,0),Bonds!$AR$1:$AS$6,2,0),$AL$9)*VLOOKUP(E142,'DB Basis'!$D$2:$E$65205,2,0))+IF(V142="",W142,V142)</f>
        <v>36.826170000000005</v>
      </c>
      <c r="AN142" s="266" t="str">
        <f>IF($AN$9+(($AL$9-$AM$9))*('DB Basis'!F301/10-'DB Basis'!E301),," ")</f>
        <v xml:space="preserve"> </v>
      </c>
      <c r="AO142" s="615">
        <f>IF(U142&gt;0,_xll.xlShmImplSwap2(curveName&amp;T(TYPE($AV$1)),curveName,D142,G142,,1,8,2,4),"")</f>
        <v>-2.5050634881222805E-3</v>
      </c>
      <c r="AP142" s="616">
        <f t="shared" si="24"/>
        <v>-4.334536971996053E-3</v>
      </c>
      <c r="AQ142" s="374">
        <f t="shared" si="25"/>
        <v>5.2303290961985649</v>
      </c>
      <c r="AR142" s="374">
        <f t="shared" si="26"/>
        <v>-0.58569080072997115</v>
      </c>
      <c r="AS142" s="376"/>
      <c r="AT142" s="234">
        <f t="shared" si="27"/>
        <v>-0.67459073031304106</v>
      </c>
      <c r="AU142" s="662" t="str">
        <f t="shared" si="21"/>
        <v>BUND  13-Sep-19  0</v>
      </c>
      <c r="AV142" s="678"/>
      <c r="AW142" s="660"/>
      <c r="AX142" s="660"/>
      <c r="AY142" s="660"/>
      <c r="AZ142" s="660"/>
      <c r="BA142" s="660"/>
      <c r="BB142" s="659"/>
      <c r="BC142" s="672"/>
      <c r="BE142" s="682">
        <f>_xll.xlDateShiftMonth(BE141,1)</f>
        <v>47300</v>
      </c>
      <c r="BF142" s="683">
        <v>3.0951591023523559E-2</v>
      </c>
      <c r="BH142" s="915"/>
      <c r="BI142" s="921"/>
      <c r="BU142" s="133" t="s">
        <v>413</v>
      </c>
      <c r="BV142" s="133" t="s">
        <v>413</v>
      </c>
      <c r="BW142" s="133" t="s">
        <v>413</v>
      </c>
      <c r="BX142" s="133" t="s">
        <v>413</v>
      </c>
      <c r="BY142" s="133" t="s">
        <v>413</v>
      </c>
      <c r="BZ142" s="133" t="s">
        <v>413</v>
      </c>
      <c r="CA142" s="133" t="s">
        <v>413</v>
      </c>
      <c r="CB142" s="133" t="s">
        <v>413</v>
      </c>
      <c r="CC142" s="133" t="s">
        <v>413</v>
      </c>
      <c r="CD142" s="133" t="s">
        <v>413</v>
      </c>
      <c r="CE142" s="133" t="s">
        <v>413</v>
      </c>
      <c r="CF142" s="133" t="s">
        <v>413</v>
      </c>
    </row>
    <row r="143" spans="1:84">
      <c r="A143" s="10"/>
      <c r="B143" s="11"/>
      <c r="C143" s="12"/>
      <c r="D143" s="696">
        <f>MAX(_xll.xlDateSettle("TARGET",$D$4,2),L143)</f>
        <v>43264</v>
      </c>
      <c r="E143" s="694" t="s">
        <v>225</v>
      </c>
      <c r="F143" s="13" t="s">
        <v>1204</v>
      </c>
      <c r="G143" s="35">
        <v>43749</v>
      </c>
      <c r="H143" s="37">
        <v>0.25</v>
      </c>
      <c r="I143" s="11">
        <v>43749</v>
      </c>
      <c r="J143" s="11">
        <v>41887</v>
      </c>
      <c r="K143" s="11">
        <v>42288</v>
      </c>
      <c r="L143" s="11">
        <v>41887</v>
      </c>
      <c r="M143" s="12">
        <v>100</v>
      </c>
      <c r="N143" s="12" t="s">
        <v>1225</v>
      </c>
      <c r="O143" s="12" t="s">
        <v>977</v>
      </c>
      <c r="P143" s="12" t="s">
        <v>1226</v>
      </c>
      <c r="Q143" s="15">
        <v>16000000000</v>
      </c>
      <c r="R143" s="12"/>
      <c r="S143" s="43">
        <f>_xll.RtGet("IDN",$X143,$S$9)</f>
        <v>101.23100000000001</v>
      </c>
      <c r="T143" s="43">
        <f>_xll.RtGet("IDN",$X143,$T$9)</f>
        <v>101.251</v>
      </c>
      <c r="U143" s="25">
        <f t="shared" si="28"/>
        <v>101.24100000000001</v>
      </c>
      <c r="V143" s="12"/>
      <c r="W143" s="25">
        <f>IF(V143="",U143,V143)</f>
        <v>101.24100000000001</v>
      </c>
      <c r="X143" s="14" t="str">
        <f t="shared" si="22"/>
        <v>DE114170=</v>
      </c>
      <c r="Y143" s="14"/>
      <c r="Z143" s="14"/>
      <c r="AA143" s="14"/>
      <c r="AB143" s="14"/>
      <c r="AC143" s="14"/>
      <c r="AD143" s="34">
        <f>IF(ISNUMBER($D143),_xll.xlBondYield($F143&amp;T(TYPE($AV$1)),$H143,$G143,$J143,$K143,$L143,$M143,$D143,$W143,$AH143),"")</f>
        <v>-6.764551699170486E-3</v>
      </c>
      <c r="AE143" s="12"/>
      <c r="AF143" s="12"/>
      <c r="AG143" s="12"/>
      <c r="AH143" s="14" t="b">
        <f t="shared" si="23"/>
        <v>0</v>
      </c>
      <c r="AI143" s="14"/>
      <c r="AJ143" s="14"/>
      <c r="AK143" s="238">
        <f>IF(ISNUMBER($D143),_xll.xlBondAswSpread($F143&amp;T(TYPE($AV$1)),$H143,$G143,$J143,$K143,$L143,$M143,$D143,$W143,$AH143,curveName,curveName,,,2),"")</f>
        <v>-0.4317901423415666</v>
      </c>
      <c r="AL143" s="205">
        <f>IF($W143&gt;0,_xll.xlBondZSpread(F143&amp;T(TYPE($AV$1)),H143,G143,J143,K143,L143,M143,D143,U143,"annual",5,$AH143,curveName)*100,"")</f>
        <v>-43.286603175709033</v>
      </c>
      <c r="AM143" s="258">
        <f>(-IF($AL$9="",VLOOKUP(VLOOKUP(E143,'DB Basis'!$D$2:$H$65205,4,0),Bonds!$AR$1:$AS$6,2,0),$AL$9)*VLOOKUP(E143,'DB Basis'!$D$2:$E$65205,2,0))+IF(V143="",W143,V143)</f>
        <v>33.173880000000011</v>
      </c>
      <c r="AN143" s="266" t="str">
        <f>IF($AN$9+(($AL$9-$AM$9))*('DB Basis'!F302/10-'DB Basis'!E302),," ")</f>
        <v xml:space="preserve"> </v>
      </c>
      <c r="AO143" s="615">
        <f>IF(U143&gt;0,_xll.xlShmImplSwap2(curveName&amp;T(TYPE($AV$1)),curveName,D143,G143,,1,8,2,4),"")</f>
        <v>-2.4313429575332874E-3</v>
      </c>
      <c r="AP143" s="616">
        <f t="shared" si="24"/>
        <v>-4.3332087416371986E-3</v>
      </c>
      <c r="AQ143" s="374">
        <f t="shared" si="25"/>
        <v>9.7831420521301293</v>
      </c>
      <c r="AR143" s="374">
        <f t="shared" si="26"/>
        <v>0.17314431463638763</v>
      </c>
      <c r="AS143" s="376"/>
      <c r="AT143" s="234">
        <f t="shared" si="27"/>
        <v>-0.66718866074010275</v>
      </c>
      <c r="AU143" s="662" t="str">
        <f t="shared" si="21"/>
        <v>BUND  11-Oct-19  0.25</v>
      </c>
      <c r="AV143" s="678"/>
      <c r="AW143" s="660"/>
      <c r="AX143" s="660"/>
      <c r="AY143" s="660"/>
      <c r="AZ143" s="660"/>
      <c r="BA143" s="660"/>
      <c r="BB143" s="659"/>
      <c r="BC143" s="672"/>
      <c r="BE143" s="682">
        <f>_xll.xlDateShiftMonth(BE142,1)</f>
        <v>47331</v>
      </c>
      <c r="BF143" s="683">
        <v>3.1015718077078123E-2</v>
      </c>
      <c r="BH143" s="915"/>
      <c r="BI143" s="921"/>
      <c r="BU143" s="133" t="s">
        <v>413</v>
      </c>
      <c r="BV143" s="133" t="s">
        <v>413</v>
      </c>
      <c r="BW143" s="133" t="s">
        <v>413</v>
      </c>
      <c r="BX143" s="133" t="s">
        <v>413</v>
      </c>
      <c r="BY143" s="133" t="s">
        <v>413</v>
      </c>
      <c r="BZ143" s="133" t="s">
        <v>413</v>
      </c>
      <c r="CA143" s="133" t="s">
        <v>413</v>
      </c>
      <c r="CB143" s="133" t="s">
        <v>413</v>
      </c>
      <c r="CC143" s="133" t="s">
        <v>413</v>
      </c>
      <c r="CD143" s="133" t="s">
        <v>413</v>
      </c>
      <c r="CE143" s="133" t="s">
        <v>413</v>
      </c>
      <c r="CF143" s="133" t="s">
        <v>413</v>
      </c>
    </row>
    <row r="144" spans="1:84">
      <c r="A144" s="10"/>
      <c r="B144" s="11"/>
      <c r="C144" s="12"/>
      <c r="D144" s="696">
        <f>MAX(_xll.xlDateSettle("TARGET",$D$4,2),L144)</f>
        <v>43264</v>
      </c>
      <c r="E144" s="694" t="s">
        <v>1462</v>
      </c>
      <c r="F144" s="13" t="s">
        <v>1204</v>
      </c>
      <c r="G144" s="35">
        <v>43812</v>
      </c>
      <c r="H144" s="37">
        <v>0</v>
      </c>
      <c r="I144" s="11">
        <v>43812</v>
      </c>
      <c r="J144" s="11">
        <v>43055</v>
      </c>
      <c r="K144" s="11">
        <v>43447</v>
      </c>
      <c r="L144" s="11">
        <v>43055</v>
      </c>
      <c r="M144" s="12">
        <v>101.489</v>
      </c>
      <c r="N144" s="12" t="s">
        <v>1463</v>
      </c>
      <c r="O144" s="12" t="s">
        <v>977</v>
      </c>
      <c r="P144" s="12" t="s">
        <v>1464</v>
      </c>
      <c r="Q144" s="15">
        <v>13000000000</v>
      </c>
      <c r="R144" s="12"/>
      <c r="S144" s="43">
        <f>_xll.RtGet("IDN",$X144,$S$9)</f>
        <v>100.973</v>
      </c>
      <c r="T144" s="43">
        <f>_xll.RtGet("IDN",$X144,$T$9)</f>
        <v>101.003</v>
      </c>
      <c r="U144" s="25">
        <f t="shared" si="28"/>
        <v>100.988</v>
      </c>
      <c r="V144" s="12"/>
      <c r="W144" s="25">
        <f t="shared" ref="W144:W207" si="29">IF(V144="",U144,V144)</f>
        <v>100.988</v>
      </c>
      <c r="X144" s="14" t="str">
        <f t="shared" si="22"/>
        <v>DE110470=</v>
      </c>
      <c r="Y144" s="14"/>
      <c r="Z144" s="14"/>
      <c r="AA144" s="14"/>
      <c r="AB144" s="14"/>
      <c r="AC144" s="14"/>
      <c r="AD144" s="34">
        <f>IF(ISNUMBER($D144),_xll.xlBondYield($F144&amp;T(TYPE($AV$1)),$H144,$G144,$J144,$K144,$L144,$M144,$D144,$W144,$AH144),"")</f>
        <v>-6.5269672445609217E-3</v>
      </c>
      <c r="AE144" s="12"/>
      <c r="AF144" s="12"/>
      <c r="AG144" s="12"/>
      <c r="AH144" s="14" t="b">
        <f t="shared" si="23"/>
        <v>0</v>
      </c>
      <c r="AI144" s="14"/>
      <c r="AJ144" s="14"/>
      <c r="AK144" s="238">
        <f>IF(ISNUMBER($D144),_xll.xlBondAswSpread($F144&amp;T(TYPE($AV$1)),$H144,$G144,$J144,$K144,$L144,$M144,$D144,$W144,$AH144,curveName,curveName,,,2),"")</f>
        <v>-0.42270311371005209</v>
      </c>
      <c r="AL144" s="205">
        <f>IF($W144&gt;0,_xll.xlBondZSpread(F144&amp;T(TYPE($AV$1)),H144,G144,J144,K144,L144,M144,D144,U144,"annual",5,$AH144,curveName)*100,"")</f>
        <v>-42.492106462057933</v>
      </c>
      <c r="AM144" s="258">
        <f>(-IF($AL$9="",VLOOKUP(VLOOKUP(E144,'DB Basis'!$D$2:$H$65205,4,0),Bonds!$AR$1:$AS$6,2,0),$AL$9)*VLOOKUP(E144,'DB Basis'!$D$2:$E$65205,2,0))+IF(V144="",W144,V144)</f>
        <v>24.524442499999992</v>
      </c>
      <c r="AN144" s="266" t="str">
        <f>IF($AN$9+(($AL$9-$AM$9))*('DB Basis'!F303/10-'DB Basis'!E303),," ")</f>
        <v xml:space="preserve"> </v>
      </c>
      <c r="AO144" s="615">
        <f>IF(U144&gt;0,_xll.xlShmImplSwap2(curveName&amp;T(TYPE($AV$1)),curveName,D144,G144,,1,8,2,4),"")</f>
        <v>-2.280091110110535E-3</v>
      </c>
      <c r="AP144" s="616">
        <f t="shared" si="24"/>
        <v>-4.2468761344503867E-3</v>
      </c>
      <c r="AQ144" s="374">
        <f t="shared" si="25"/>
        <v>13.764813640077932</v>
      </c>
      <c r="AR144" s="374">
        <f t="shared" si="26"/>
        <v>5.0018097814581468</v>
      </c>
      <c r="AS144" s="376"/>
      <c r="AT144" s="234">
        <f t="shared" si="27"/>
        <v>-0.6437556734361457</v>
      </c>
      <c r="AU144" s="662" t="str">
        <f t="shared" si="21"/>
        <v>BUND  13-Dec-19  0</v>
      </c>
      <c r="AV144" s="678"/>
      <c r="AW144" s="660"/>
      <c r="AX144" s="660"/>
      <c r="AY144" s="660"/>
      <c r="AZ144" s="660"/>
      <c r="BA144" s="660"/>
      <c r="BB144" s="659"/>
      <c r="BC144" s="672"/>
      <c r="BE144" s="682">
        <f>_xll.xlDateShiftMonth(BE143,1)</f>
        <v>47362</v>
      </c>
      <c r="BF144" s="683">
        <v>3.1078304918064435E-2</v>
      </c>
      <c r="BH144" s="915"/>
      <c r="BI144" s="921"/>
      <c r="BU144" s="133" t="s">
        <v>413</v>
      </c>
      <c r="BV144" s="133" t="s">
        <v>413</v>
      </c>
      <c r="BW144" s="133" t="s">
        <v>413</v>
      </c>
      <c r="BX144" s="133" t="s">
        <v>413</v>
      </c>
      <c r="BY144" s="133" t="s">
        <v>413</v>
      </c>
      <c r="BZ144" s="133" t="s">
        <v>413</v>
      </c>
      <c r="CA144" s="133" t="s">
        <v>413</v>
      </c>
      <c r="CB144" s="133" t="s">
        <v>413</v>
      </c>
      <c r="CC144" s="133" t="s">
        <v>413</v>
      </c>
      <c r="CD144" s="133" t="s">
        <v>413</v>
      </c>
      <c r="CE144" s="133" t="s">
        <v>413</v>
      </c>
      <c r="CF144" s="133" t="s">
        <v>413</v>
      </c>
    </row>
    <row r="145" spans="1:84">
      <c r="A145" s="10"/>
      <c r="B145" s="11"/>
      <c r="C145" s="12"/>
      <c r="D145" s="696">
        <f>MAX(_xll.xlDateSettle("TARGET",$D$4,2),L145)</f>
        <v>43264</v>
      </c>
      <c r="E145" s="694" t="s">
        <v>450</v>
      </c>
      <c r="F145" s="13" t="s">
        <v>1204</v>
      </c>
      <c r="G145" s="35">
        <v>43834</v>
      </c>
      <c r="H145" s="37">
        <v>3.25</v>
      </c>
      <c r="I145" s="11">
        <v>43834</v>
      </c>
      <c r="J145" s="11">
        <v>40130</v>
      </c>
      <c r="K145" s="11">
        <v>40547</v>
      </c>
      <c r="L145" s="11">
        <v>40130</v>
      </c>
      <c r="M145" s="12">
        <v>98.95</v>
      </c>
      <c r="N145" s="12" t="s">
        <v>1227</v>
      </c>
      <c r="O145" s="12" t="s">
        <v>977</v>
      </c>
      <c r="P145" s="12" t="s">
        <v>1228</v>
      </c>
      <c r="Q145" s="15">
        <v>22000000000</v>
      </c>
      <c r="R145" s="12"/>
      <c r="S145" s="43">
        <f>_xll.RtGet("IDN",$X145,$S$9)</f>
        <v>106.179</v>
      </c>
      <c r="T145" s="43">
        <f>_xll.RtGet("IDN",$X145,$T$9)</f>
        <v>106.21900000000001</v>
      </c>
      <c r="U145" s="25">
        <f t="shared" si="28"/>
        <v>106.19900000000001</v>
      </c>
      <c r="V145" s="12"/>
      <c r="W145" s="25">
        <f t="shared" si="29"/>
        <v>106.19900000000001</v>
      </c>
      <c r="X145" s="14" t="str">
        <f t="shared" si="22"/>
        <v>DE113539=</v>
      </c>
      <c r="Y145" s="14"/>
      <c r="Z145" s="14"/>
      <c r="AA145" s="14"/>
      <c r="AB145" s="14"/>
      <c r="AC145" s="14"/>
      <c r="AD145" s="34">
        <f>IF(ISNUMBER($D145),_xll.xlBondYield($F145&amp;T(TYPE($AV$1)),$H145,$G145,$J145,$K145,$L145,$M145,$D145,$W145,$AH145),"")</f>
        <v>-6.8308654069830638E-3</v>
      </c>
      <c r="AE145" s="12"/>
      <c r="AF145" s="12"/>
      <c r="AG145" s="12"/>
      <c r="AH145" s="14" t="b">
        <f t="shared" si="23"/>
        <v>0</v>
      </c>
      <c r="AI145" s="14"/>
      <c r="AJ145" s="14"/>
      <c r="AK145" s="238">
        <f>IF(ISNUMBER($D145),_xll.xlBondAswSpread($F145&amp;T(TYPE($AV$1)),$H145,$G145,$J145,$K145,$L145,$M145,$D145,$W145,$AH145,curveName,curveName,,,2),"")</f>
        <v>-0.47784313366403108</v>
      </c>
      <c r="AL145" s="205">
        <f>IF($W145&gt;0,_xll.xlBondZSpread(F145&amp;T(TYPE($AV$1)),H145,G145,J145,K145,L145,M145,D145,U145,"annual",5,$AH145,curveName)*100,"")</f>
        <v>-45.986535817100247</v>
      </c>
      <c r="AM145" s="258">
        <f>(-IF($AL$9="",VLOOKUP(VLOOKUP(E145,'DB Basis'!$D$2:$H$65205,4,0),Bonds!$AR$1:$AS$6,2,0),$AL$9)*VLOOKUP(E145,'DB Basis'!$D$2:$E$65205,2,0))+IF(V145="",W145,V145)</f>
        <v>23.130245000000016</v>
      </c>
      <c r="AN145" s="266" t="str">
        <f>IF($AN$9+(($AL$9-$AM$9))*('DB Basis'!F304/10-'DB Basis'!E304),," ")</f>
        <v xml:space="preserve"> </v>
      </c>
      <c r="AO145" s="615">
        <f>IF(U145&gt;0,_xll.xlShmImplSwap2(curveName&amp;T(TYPE($AV$1)),curveName,D145,G145,,1,8,2,4),"")</f>
        <v>-2.2078831333427616E-3</v>
      </c>
      <c r="AP145" s="616">
        <f t="shared" si="24"/>
        <v>-4.6229822736403026E-3</v>
      </c>
      <c r="AQ145" s="374">
        <f t="shared" si="25"/>
        <v>-50.419467856400836</v>
      </c>
      <c r="AR145" s="374">
        <f t="shared" si="26"/>
        <v>-62.399427638326948</v>
      </c>
      <c r="AS145" s="376"/>
      <c r="AT145" s="234">
        <f t="shared" si="27"/>
        <v>-0.6737291908257268</v>
      </c>
      <c r="AU145" s="662" t="str">
        <f t="shared" si="21"/>
        <v>BUND  04-Jan-20  3.25</v>
      </c>
      <c r="AV145" s="678"/>
      <c r="AW145" s="660"/>
      <c r="AX145" s="660"/>
      <c r="AY145" s="660"/>
      <c r="AZ145" s="660"/>
      <c r="BA145" s="660"/>
      <c r="BB145" s="659"/>
      <c r="BC145" s="672"/>
      <c r="BE145" s="682">
        <f>_xll.xlDateShiftMonth(BE144,1)</f>
        <v>47392</v>
      </c>
      <c r="BF145" s="683">
        <v>3.1137388079729149E-2</v>
      </c>
      <c r="BH145" s="915"/>
      <c r="BI145" s="921"/>
      <c r="BU145" s="133" t="s">
        <v>413</v>
      </c>
      <c r="BV145" s="133" t="s">
        <v>413</v>
      </c>
      <c r="BW145" s="133" t="s">
        <v>413</v>
      </c>
      <c r="BX145" s="133" t="s">
        <v>413</v>
      </c>
      <c r="BY145" s="133" t="s">
        <v>413</v>
      </c>
      <c r="BZ145" s="133" t="s">
        <v>413</v>
      </c>
      <c r="CA145" s="133" t="s">
        <v>413</v>
      </c>
      <c r="CB145" s="133" t="s">
        <v>413</v>
      </c>
      <c r="CC145" s="133" t="s">
        <v>413</v>
      </c>
      <c r="CD145" s="133" t="s">
        <v>413</v>
      </c>
      <c r="CE145" s="133" t="s">
        <v>413</v>
      </c>
      <c r="CF145" s="133" t="s">
        <v>413</v>
      </c>
    </row>
    <row r="146" spans="1:84">
      <c r="A146" s="10"/>
      <c r="B146" s="11"/>
      <c r="C146" s="12"/>
      <c r="D146" s="696">
        <f>MAX(_xll.xlDateSettle("TARGET",$D$4,2),L146)</f>
        <v>43264</v>
      </c>
      <c r="E146" s="694" t="s">
        <v>1512</v>
      </c>
      <c r="F146" s="13" t="s">
        <v>1204</v>
      </c>
      <c r="G146" s="35">
        <v>43903</v>
      </c>
      <c r="H146" s="37">
        <v>0</v>
      </c>
      <c r="I146" s="11">
        <v>43903</v>
      </c>
      <c r="J146" s="11">
        <v>43153</v>
      </c>
      <c r="K146" s="11">
        <v>43537</v>
      </c>
      <c r="L146" s="11">
        <v>43153</v>
      </c>
      <c r="M146" s="12">
        <v>101.065</v>
      </c>
      <c r="N146" s="12" t="s">
        <v>1513</v>
      </c>
      <c r="O146" s="12" t="s">
        <v>977</v>
      </c>
      <c r="P146" s="12" t="s">
        <v>1514</v>
      </c>
      <c r="Q146" s="15">
        <v>13000000000</v>
      </c>
      <c r="R146" s="12"/>
      <c r="S146" s="43">
        <f>_xll.RtGet("IDN",$X146,$S$9)</f>
        <v>101.102</v>
      </c>
      <c r="T146" s="43">
        <f>_xll.RtGet("IDN",$X146,$T$9)</f>
        <v>101.13200000000001</v>
      </c>
      <c r="U146" s="25">
        <f t="shared" si="28"/>
        <v>101.117</v>
      </c>
      <c r="V146" s="12"/>
      <c r="W146" s="25">
        <f t="shared" si="29"/>
        <v>101.117</v>
      </c>
      <c r="X146" s="14" t="str">
        <f t="shared" si="22"/>
        <v>DE110471=</v>
      </c>
      <c r="Y146" s="14"/>
      <c r="Z146" s="14"/>
      <c r="AA146" s="14"/>
      <c r="AB146" s="14"/>
      <c r="AC146" s="14"/>
      <c r="AD146" s="34">
        <f>IF(ISNUMBER($D146),_xll.xlBondYield($F146&amp;T(TYPE($AV$1)),$H146,$G146,$J146,$K146,$L146,$M146,$D146,$W146,$AH146),"")</f>
        <v>-6.3347840179801551E-3</v>
      </c>
      <c r="AE146" s="12"/>
      <c r="AF146" s="12"/>
      <c r="AG146" s="12"/>
      <c r="AH146" s="14" t="b">
        <f t="shared" si="23"/>
        <v>0</v>
      </c>
      <c r="AI146" s="14"/>
      <c r="AJ146" s="14"/>
      <c r="AK146" s="238">
        <f>IF(ISNUMBER($D146),_xll.xlBondAswSpread($F146&amp;T(TYPE($AV$1)),$H146,$G146,$J146,$K146,$L146,$M146,$D146,$W146,$AH146,curveName,curveName,,,2),"")</f>
        <v>-0.43183504442135573</v>
      </c>
      <c r="AL146" s="205">
        <f>IF($W146&gt;0,_xll.xlBondZSpread(F146&amp;T(TYPE($AV$1)),H146,G146,J146,K146,L146,M146,D146,U146,"annual",5,$AH146,curveName)*100,"")</f>
        <v>-43.405837481960418</v>
      </c>
      <c r="AM146" s="258">
        <f>(-IF($AL$9="",VLOOKUP(VLOOKUP(E146,'DB Basis'!$D$2:$H$65205,4,0),Bonds!$AR$1:$AS$6,2,0),$AL$9)*VLOOKUP(E146,'DB Basis'!$D$2:$E$65205,2,0))+IF(V146="",W146,V146)</f>
        <v>12.3386675</v>
      </c>
      <c r="AN146" s="266" t="str">
        <f>IF($AN$9+(($AL$9-$AM$9))*('DB Basis'!F305/10-'DB Basis'!E305),," ")</f>
        <v xml:space="preserve"> </v>
      </c>
      <c r="AO146" s="615">
        <f>IF(U146&gt;0,_xll.xlShmImplSwap2(curveName&amp;T(TYPE($AV$1)),curveName,D146,G146,,1,8,2,4),"")</f>
        <v>-1.9848516535241512E-3</v>
      </c>
      <c r="AP146" s="616">
        <f t="shared" si="24"/>
        <v>-4.3499323644560044E-3</v>
      </c>
      <c r="AQ146" s="374">
        <f t="shared" si="25"/>
        <v>26.241986519719077</v>
      </c>
      <c r="AR146" s="374">
        <f t="shared" si="26"/>
        <v>14.443944471343311</v>
      </c>
      <c r="AS146" s="376"/>
      <c r="AT146" s="234">
        <f t="shared" si="27"/>
        <v>-0.62480061547201526</v>
      </c>
      <c r="AU146" s="662" t="str">
        <f t="shared" si="21"/>
        <v>BUND  13-Mar-20  0</v>
      </c>
      <c r="AV146" s="678"/>
      <c r="AW146" s="660"/>
      <c r="AX146" s="660"/>
      <c r="AY146" s="660"/>
      <c r="AZ146" s="660"/>
      <c r="BA146" s="660"/>
      <c r="BB146" s="659"/>
      <c r="BC146" s="672"/>
      <c r="BE146" s="682">
        <f>_xll.xlDateShiftMonth(BE145,1)</f>
        <v>47423</v>
      </c>
      <c r="BF146" s="683">
        <v>3.119688756934719E-2</v>
      </c>
      <c r="BH146" s="915"/>
      <c r="BI146" s="921"/>
      <c r="BU146" s="133" t="s">
        <v>413</v>
      </c>
      <c r="BV146" s="133" t="s">
        <v>413</v>
      </c>
      <c r="BW146" s="133" t="s">
        <v>413</v>
      </c>
      <c r="BX146" s="133" t="s">
        <v>413</v>
      </c>
      <c r="BY146" s="133" t="s">
        <v>413</v>
      </c>
      <c r="BZ146" s="133" t="s">
        <v>413</v>
      </c>
      <c r="CA146" s="133" t="s">
        <v>413</v>
      </c>
      <c r="CB146" s="133" t="s">
        <v>413</v>
      </c>
      <c r="CC146" s="133" t="s">
        <v>413</v>
      </c>
      <c r="CD146" s="133" t="s">
        <v>413</v>
      </c>
      <c r="CE146" s="133" t="s">
        <v>413</v>
      </c>
      <c r="CF146" s="133" t="s">
        <v>413</v>
      </c>
    </row>
    <row r="147" spans="1:84">
      <c r="A147" s="10"/>
      <c r="B147" s="11"/>
      <c r="C147" s="12"/>
      <c r="D147" s="696">
        <f>MAX(_xll.xlDateSettle("TARGET",$D$4,2),L147)</f>
        <v>43264</v>
      </c>
      <c r="E147" s="694" t="s">
        <v>387</v>
      </c>
      <c r="F147" s="13" t="s">
        <v>1204</v>
      </c>
      <c r="G147" s="35">
        <v>43938</v>
      </c>
      <c r="H147" s="37">
        <v>0</v>
      </c>
      <c r="I147" s="11">
        <v>43938</v>
      </c>
      <c r="J147" s="11">
        <v>42027</v>
      </c>
      <c r="K147" s="11">
        <v>42477</v>
      </c>
      <c r="L147" s="11">
        <v>42027</v>
      </c>
      <c r="M147" s="12">
        <v>99.81</v>
      </c>
      <c r="N147" s="12" t="s">
        <v>1229</v>
      </c>
      <c r="O147" s="12" t="s">
        <v>977</v>
      </c>
      <c r="P147" s="12" t="s">
        <v>1230</v>
      </c>
      <c r="Q147" s="15">
        <v>20000000000</v>
      </c>
      <c r="R147" s="12"/>
      <c r="S147" s="43">
        <f>_xll.RtGet("IDN",$X147,$S$9)</f>
        <v>101.182</v>
      </c>
      <c r="T147" s="43">
        <f>_xll.RtGet("IDN",$X147,$T$9)</f>
        <v>101.20700000000001</v>
      </c>
      <c r="U147" s="25">
        <f t="shared" si="28"/>
        <v>101.19450000000001</v>
      </c>
      <c r="V147" s="12"/>
      <c r="W147" s="25">
        <f t="shared" si="29"/>
        <v>101.19450000000001</v>
      </c>
      <c r="X147" s="14" t="str">
        <f t="shared" si="22"/>
        <v>DE114171=</v>
      </c>
      <c r="Y147" s="14"/>
      <c r="Z147" s="14"/>
      <c r="AA147" s="14"/>
      <c r="AB147" s="14"/>
      <c r="AC147" s="14"/>
      <c r="AD147" s="34">
        <f>IF(ISNUMBER($D147),_xll.xlBondYield($F147&amp;T(TYPE($AV$1)),$H147,$G147,$J147,$K147,$L147,$M147,$D147,$W147,$AH147),"")</f>
        <v>-6.4192646378202767E-3</v>
      </c>
      <c r="AE147" s="12"/>
      <c r="AF147" s="12"/>
      <c r="AG147" s="12"/>
      <c r="AH147" s="14" t="b">
        <f t="shared" si="23"/>
        <v>0</v>
      </c>
      <c r="AI147" s="14"/>
      <c r="AJ147" s="14"/>
      <c r="AK147" s="238">
        <f>IF(ISNUMBER($D147),_xll.xlBondAswSpread($F147&amp;T(TYPE($AV$1)),$H147,$G147,$J147,$K147,$L147,$M147,$D147,$W147,$AH147,curveName,curveName,,,2),"")</f>
        <v>-0.45303457620719406</v>
      </c>
      <c r="AL147" s="205">
        <f>IF($W147&gt;0,_xll.xlBondZSpread(F147&amp;T(TYPE($AV$1)),H147,G147,J147,K147,L147,M147,D147,U147,"annual",5,$AH147,curveName)*100,"")</f>
        <v>-45.520432644857664</v>
      </c>
      <c r="AM147" s="258">
        <f>(-IF($AL$9="",VLOOKUP(VLOOKUP(E147,'DB Basis'!$D$2:$H$65205,4,0),Bonds!$AR$1:$AS$6,2,0),$AL$9)*VLOOKUP(E147,'DB Basis'!$D$2:$E$65205,2,0))+IF(V147="",W147,V147)</f>
        <v>7.7141625000000147</v>
      </c>
      <c r="AN147" s="266" t="str">
        <f>IF($AN$9+(($AL$9-$AM$9))*('DB Basis'!F306/10-'DB Basis'!E306),," ")</f>
        <v xml:space="preserve"> </v>
      </c>
      <c r="AO147" s="615">
        <f>IF(U147&gt;0,_xll.xlShmImplSwap2(curveName&amp;T(TYPE($AV$1)),curveName,D147,G147,,1,8,2,4),"")</f>
        <v>-1.8620177029799714E-3</v>
      </c>
      <c r="AP147" s="616">
        <f t="shared" si="24"/>
        <v>-4.557246934840305E-3</v>
      </c>
      <c r="AQ147" s="374">
        <f t="shared" si="25"/>
        <v>-8.8101217833269647</v>
      </c>
      <c r="AR147" s="374">
        <f t="shared" si="26"/>
        <v>-21.619948054362784</v>
      </c>
      <c r="AS147" s="376"/>
      <c r="AT147" s="234">
        <f t="shared" si="27"/>
        <v>-0.63313295057953412</v>
      </c>
      <c r="AU147" s="662" t="str">
        <f t="shared" si="21"/>
        <v>BUND  17-Apr-20  0</v>
      </c>
      <c r="AV147" s="678"/>
      <c r="AW147" s="660"/>
      <c r="AX147" s="660"/>
      <c r="AY147" s="660"/>
      <c r="AZ147" s="660"/>
      <c r="BA147" s="660"/>
      <c r="BB147" s="659"/>
      <c r="BC147" s="672"/>
      <c r="BE147" s="682">
        <f>_xll.xlDateShiftMonth(BE146,1)</f>
        <v>47453</v>
      </c>
      <c r="BF147" s="683">
        <v>3.1252946647208839E-2</v>
      </c>
      <c r="BH147" s="915"/>
      <c r="BI147" s="921"/>
      <c r="BU147" s="133" t="s">
        <v>413</v>
      </c>
      <c r="BV147" s="133" t="s">
        <v>413</v>
      </c>
      <c r="BW147" s="133" t="s">
        <v>413</v>
      </c>
      <c r="BX147" s="133" t="s">
        <v>413</v>
      </c>
      <c r="BY147" s="133" t="s">
        <v>413</v>
      </c>
      <c r="BZ147" s="133" t="s">
        <v>413</v>
      </c>
      <c r="CA147" s="133" t="s">
        <v>413</v>
      </c>
      <c r="CB147" s="133" t="s">
        <v>413</v>
      </c>
      <c r="CC147" s="133" t="s">
        <v>413</v>
      </c>
      <c r="CD147" s="133" t="s">
        <v>413</v>
      </c>
      <c r="CE147" s="133" t="s">
        <v>413</v>
      </c>
      <c r="CF147" s="133" t="s">
        <v>413</v>
      </c>
    </row>
    <row r="148" spans="1:84">
      <c r="A148" s="10"/>
      <c r="B148" s="11"/>
      <c r="C148" s="12"/>
      <c r="D148" s="696">
        <f>MAX(_xll.xlDateSettle("TARGET",$D$4,2),L148)</f>
        <v>43264</v>
      </c>
      <c r="E148" s="694" t="s">
        <v>451</v>
      </c>
      <c r="F148" s="13" t="s">
        <v>1204</v>
      </c>
      <c r="G148" s="35">
        <v>44016</v>
      </c>
      <c r="H148" s="37">
        <v>3</v>
      </c>
      <c r="I148" s="11">
        <v>44016</v>
      </c>
      <c r="J148" s="11">
        <v>40298</v>
      </c>
      <c r="K148" s="11">
        <v>40728</v>
      </c>
      <c r="L148" s="11">
        <v>40298</v>
      </c>
      <c r="M148" s="12">
        <v>98.95</v>
      </c>
      <c r="N148" s="12" t="s">
        <v>1231</v>
      </c>
      <c r="O148" s="12" t="s">
        <v>977</v>
      </c>
      <c r="P148" s="12" t="s">
        <v>1232</v>
      </c>
      <c r="Q148" s="15">
        <v>22000000000</v>
      </c>
      <c r="R148" s="12"/>
      <c r="S148" s="43">
        <f>_xll.RtGet("IDN",$X148,$S$9)</f>
        <v>107.459</v>
      </c>
      <c r="T148" s="43">
        <f>_xll.RtGet("IDN",$X148,$T$9)</f>
        <v>107.479</v>
      </c>
      <c r="U148" s="25">
        <f t="shared" si="28"/>
        <v>107.46899999999999</v>
      </c>
      <c r="V148" s="12"/>
      <c r="W148" s="25">
        <f t="shared" si="29"/>
        <v>107.46899999999999</v>
      </c>
      <c r="X148" s="14" t="str">
        <f t="shared" si="22"/>
        <v>DE113540=</v>
      </c>
      <c r="Y148" s="14"/>
      <c r="Z148" s="14"/>
      <c r="AA148" s="14"/>
      <c r="AB148" s="14"/>
      <c r="AC148" s="14"/>
      <c r="AD148" s="34">
        <f>IF(ISNUMBER($D148),_xll.xlBondYield($F148&amp;T(TYPE($AV$1)),$H148,$G148,$J148,$K148,$L148,$M148,$D148,$W148,$AH148),"")</f>
        <v>-5.9675669549531761E-3</v>
      </c>
      <c r="AE148" s="12"/>
      <c r="AF148" s="12"/>
      <c r="AG148" s="12"/>
      <c r="AH148" s="14" t="b">
        <f t="shared" si="23"/>
        <v>0</v>
      </c>
      <c r="AI148" s="14"/>
      <c r="AJ148" s="14"/>
      <c r="AK148" s="238">
        <f>IF(ISNUMBER($D148),_xll.xlBondAswSpread($F148&amp;T(TYPE($AV$1)),$H148,$G148,$J148,$K148,$L148,$M148,$D148,$W148,$AH148,curveName,curveName,,,2),"")</f>
        <v>-0.45768190245821638</v>
      </c>
      <c r="AL148" s="205">
        <f>IF($W148&gt;0,_xll.xlBondZSpread(F148&amp;T(TYPE($AV$1)),H148,G148,J148,K148,L148,M148,D148,U148,"annual",5,$AH148,curveName)*100,"")</f>
        <v>-43.971216889420269</v>
      </c>
      <c r="AM148" s="258">
        <f>(-IF($AL$9="",VLOOKUP(VLOOKUP(E148,'DB Basis'!$D$2:$H$65205,4,0),Bonds!$AR$1:$AS$6,2,0),$AL$9)*VLOOKUP(E148,'DB Basis'!$D$2:$E$65205,2,0))+IF(V148="",W148,V148)</f>
        <v>1.1450238899999903</v>
      </c>
      <c r="AN148" s="266" t="str">
        <f>IF($AN$9+(($AL$9-$AM$9))*('DB Basis'!F307/10-'DB Basis'!E307),," ")</f>
        <v xml:space="preserve"> </v>
      </c>
      <c r="AO148" s="615">
        <f>IF(U148&gt;0,_xll.xlShmImplSwap2(curveName&amp;T(TYPE($AV$1)),curveName,D148,G148,,1,8,2,4),"")</f>
        <v>-1.5299203946059429E-3</v>
      </c>
      <c r="AP148" s="616">
        <f t="shared" si="24"/>
        <v>-4.437646560347233E-3</v>
      </c>
      <c r="AQ148" s="374">
        <f t="shared" si="25"/>
        <v>21.137135159806629</v>
      </c>
      <c r="AR148" s="374">
        <f t="shared" si="26"/>
        <v>5.5966841910219616</v>
      </c>
      <c r="AS148" s="376"/>
      <c r="AT148" s="234">
        <f t="shared" si="27"/>
        <v>-0.58858194624195714</v>
      </c>
      <c r="AU148" s="662" t="str">
        <f t="shared" si="21"/>
        <v>BUND  04-Jul-20  3</v>
      </c>
      <c r="AV148" s="678"/>
      <c r="AW148" s="660"/>
      <c r="AX148" s="660"/>
      <c r="AY148" s="660"/>
      <c r="AZ148" s="660"/>
      <c r="BA148" s="660"/>
      <c r="BB148" s="659"/>
      <c r="BC148" s="672"/>
      <c r="BE148" s="682">
        <f>_xll.xlDateShiftMonth(BE147,1)</f>
        <v>47484</v>
      </c>
      <c r="BF148" s="683">
        <v>3.1309283715002134E-2</v>
      </c>
      <c r="BH148" s="915"/>
      <c r="BI148" s="921"/>
      <c r="BU148" s="133" t="s">
        <v>413</v>
      </c>
      <c r="BV148" s="133" t="s">
        <v>413</v>
      </c>
      <c r="BW148" s="133" t="s">
        <v>413</v>
      </c>
      <c r="BX148" s="133" t="s">
        <v>413</v>
      </c>
      <c r="BY148" s="133" t="s">
        <v>413</v>
      </c>
      <c r="BZ148" s="133" t="s">
        <v>413</v>
      </c>
      <c r="CA148" s="133" t="s">
        <v>413</v>
      </c>
      <c r="CB148" s="133" t="s">
        <v>413</v>
      </c>
      <c r="CC148" s="133" t="s">
        <v>413</v>
      </c>
      <c r="CD148" s="133" t="s">
        <v>413</v>
      </c>
      <c r="CE148" s="133" t="s">
        <v>413</v>
      </c>
      <c r="CF148" s="133" t="s">
        <v>413</v>
      </c>
    </row>
    <row r="149" spans="1:84">
      <c r="A149" s="10"/>
      <c r="B149" s="11"/>
      <c r="C149" s="12"/>
      <c r="D149" s="696">
        <f>MAX(_xll.xlDateSettle("TARGET",$D$4,2),L149)</f>
        <v>43264</v>
      </c>
      <c r="E149" s="694" t="s">
        <v>452</v>
      </c>
      <c r="F149" s="13" t="s">
        <v>1204</v>
      </c>
      <c r="G149" s="35">
        <v>44078</v>
      </c>
      <c r="H149" s="37">
        <v>2.25</v>
      </c>
      <c r="I149" s="11">
        <v>44078</v>
      </c>
      <c r="J149" s="11">
        <v>40410</v>
      </c>
      <c r="K149" s="11">
        <v>40790</v>
      </c>
      <c r="L149" s="11">
        <v>40410</v>
      </c>
      <c r="M149" s="12">
        <v>98.97</v>
      </c>
      <c r="N149" s="12" t="s">
        <v>1233</v>
      </c>
      <c r="O149" s="12" t="s">
        <v>977</v>
      </c>
      <c r="P149" s="12" t="s">
        <v>1234</v>
      </c>
      <c r="Q149" s="15">
        <v>16000000000</v>
      </c>
      <c r="R149" s="12"/>
      <c r="S149" s="43">
        <f>_xll.RtGet("IDN",$X149,$S$9)</f>
        <v>106.411</v>
      </c>
      <c r="T149" s="43">
        <f>_xll.RtGet("IDN",$X149,$T$9)</f>
        <v>106.431</v>
      </c>
      <c r="U149" s="25">
        <f t="shared" si="28"/>
        <v>106.42099999999999</v>
      </c>
      <c r="V149" s="12"/>
      <c r="W149" s="25">
        <f t="shared" si="29"/>
        <v>106.42099999999999</v>
      </c>
      <c r="X149" s="14" t="str">
        <f t="shared" si="22"/>
        <v>DE113541=</v>
      </c>
      <c r="Y149" s="14"/>
      <c r="Z149" s="14"/>
      <c r="AA149" s="14"/>
      <c r="AB149" s="14"/>
      <c r="AC149" s="14"/>
      <c r="AD149" s="34">
        <f>IF(ISNUMBER($D149),_xll.xlBondYield($F149&amp;T(TYPE($AV$1)),$H149,$G149,$J149,$K149,$L149,$M149,$D149,$W149,$AH149),"")</f>
        <v>-6.0413583238946716E-3</v>
      </c>
      <c r="AE149" s="12"/>
      <c r="AF149" s="12"/>
      <c r="AG149" s="12"/>
      <c r="AH149" s="14" t="b">
        <f t="shared" si="23"/>
        <v>0</v>
      </c>
      <c r="AI149" s="14"/>
      <c r="AJ149" s="14"/>
      <c r="AK149" s="238">
        <f>IF(ISNUMBER($D149),_xll.xlBondAswSpread($F149&amp;T(TYPE($AV$1)),$H149,$G149,$J149,$K149,$L149,$M149,$D149,$W149,$AH149,curveName,curveName,,,2),"")</f>
        <v>-0.50077762403323434</v>
      </c>
      <c r="AL149" s="205">
        <f>IF($W149&gt;0,_xll.xlBondZSpread(F149&amp;T(TYPE($AV$1)),H149,G149,J149,K149,L149,M149,D149,U149,"annual",5,$AH149,curveName)*100,"")</f>
        <v>-48.421514976550696</v>
      </c>
      <c r="AM149" s="258">
        <f>(-IF($AL$9="",VLOOKUP(VLOOKUP(E149,'DB Basis'!$D$2:$H$65205,4,0),Bonds!$AR$1:$AS$6,2,0),$AL$9)*VLOOKUP(E149,'DB Basis'!$D$2:$E$65205,2,0))+IF(V149="",W149,V149)</f>
        <v>2.1070190749999966</v>
      </c>
      <c r="AN149" s="266" t="str">
        <f>IF($AN$9+(($AL$9-$AM$9))*('DB Basis'!F308/10-'DB Basis'!E308),," ")</f>
        <v xml:space="preserve"> </v>
      </c>
      <c r="AO149" s="615">
        <f>IF(U149&gt;0,_xll.xlShmImplSwap2(curveName&amp;T(TYPE($AV$1)),curveName,D149,G149,,1,8,2,4),"")</f>
        <v>-1.1729392973607617E-3</v>
      </c>
      <c r="AP149" s="616">
        <f t="shared" si="24"/>
        <v>-4.8684190265339102E-3</v>
      </c>
      <c r="AQ149" s="374">
        <f t="shared" si="25"/>
        <v>-4.3441693005880442</v>
      </c>
      <c r="AR149" s="374">
        <f t="shared" si="26"/>
        <v>-25.359991960989866</v>
      </c>
      <c r="AS149" s="376"/>
      <c r="AT149" s="234">
        <f t="shared" si="27"/>
        <v>-0.59585999906906362</v>
      </c>
      <c r="AU149" s="662" t="str">
        <f t="shared" si="21"/>
        <v>BUND  04-Sep-20  2.25</v>
      </c>
      <c r="AV149" s="678"/>
      <c r="AW149" s="660"/>
      <c r="AX149" s="660"/>
      <c r="AY149" s="660"/>
      <c r="AZ149" s="660"/>
      <c r="BA149" s="660"/>
      <c r="BB149" s="659"/>
      <c r="BC149" s="672"/>
      <c r="BE149" s="682">
        <f>_xll.xlDateShiftMonth(BE148,1)</f>
        <v>47515</v>
      </c>
      <c r="BF149" s="683">
        <v>3.1363984881118058E-2</v>
      </c>
      <c r="BH149" s="915"/>
      <c r="BI149" s="921"/>
      <c r="BU149" s="133" t="s">
        <v>413</v>
      </c>
      <c r="BV149" s="133" t="s">
        <v>413</v>
      </c>
      <c r="BW149" s="133" t="s">
        <v>413</v>
      </c>
      <c r="BX149" s="133" t="s">
        <v>413</v>
      </c>
      <c r="BY149" s="133" t="s">
        <v>413</v>
      </c>
      <c r="BZ149" s="133" t="s">
        <v>413</v>
      </c>
      <c r="CA149" s="133" t="s">
        <v>413</v>
      </c>
      <c r="CB149" s="133" t="s">
        <v>413</v>
      </c>
      <c r="CC149" s="133" t="s">
        <v>413</v>
      </c>
      <c r="CD149" s="133" t="s">
        <v>413</v>
      </c>
      <c r="CE149" s="133" t="s">
        <v>413</v>
      </c>
      <c r="CF149" s="133" t="s">
        <v>413</v>
      </c>
    </row>
    <row r="150" spans="1:84">
      <c r="A150" s="10"/>
      <c r="B150" s="11"/>
      <c r="C150" s="12"/>
      <c r="D150" s="696">
        <f>MAX(_xll.xlDateSettle("TARGET",$D$4,2),L150)</f>
        <v>43264</v>
      </c>
      <c r="E150" s="694" t="s">
        <v>552</v>
      </c>
      <c r="F150" s="13" t="s">
        <v>1204</v>
      </c>
      <c r="G150" s="35">
        <v>44120</v>
      </c>
      <c r="H150" s="37">
        <v>0.25</v>
      </c>
      <c r="I150" s="11">
        <v>44120</v>
      </c>
      <c r="J150" s="11">
        <v>42188</v>
      </c>
      <c r="K150" s="11">
        <v>42659</v>
      </c>
      <c r="L150" s="11">
        <v>42188</v>
      </c>
      <c r="M150" s="12">
        <v>100.43</v>
      </c>
      <c r="N150" s="12" t="s">
        <v>1235</v>
      </c>
      <c r="O150" s="12" t="s">
        <v>977</v>
      </c>
      <c r="P150" s="12" t="s">
        <v>1236</v>
      </c>
      <c r="Q150" s="15">
        <v>19000000000</v>
      </c>
      <c r="R150" s="12"/>
      <c r="S150" s="43">
        <f>_xll.RtGet("IDN",$X150,$S$9)</f>
        <v>101.94</v>
      </c>
      <c r="T150" s="43">
        <f>_xll.RtGet("IDN",$X150,$T$9)</f>
        <v>101.97</v>
      </c>
      <c r="U150" s="25">
        <f t="shared" si="28"/>
        <v>101.955</v>
      </c>
      <c r="V150" s="12"/>
      <c r="W150" s="25">
        <f t="shared" si="29"/>
        <v>101.955</v>
      </c>
      <c r="X150" s="14" t="str">
        <f t="shared" si="22"/>
        <v>DE114172=</v>
      </c>
      <c r="Y150" s="14"/>
      <c r="Z150" s="14"/>
      <c r="AA150" s="14"/>
      <c r="AB150" s="14"/>
      <c r="AC150" s="14"/>
      <c r="AD150" s="34">
        <f>IF(ISNUMBER($D150),_xll.xlBondYield($F150&amp;T(TYPE($AV$1)),$H150,$G150,$J150,$K150,$L150,$M150,$D150,$W150,$AH150),"")</f>
        <v>-5.7649138581081279E-3</v>
      </c>
      <c r="AE150" s="12"/>
      <c r="AF150" s="12"/>
      <c r="AG150" s="12"/>
      <c r="AH150" s="14" t="b">
        <f t="shared" si="23"/>
        <v>0</v>
      </c>
      <c r="AI150" s="14"/>
      <c r="AJ150" s="14"/>
      <c r="AK150" s="238">
        <f>IF(ISNUMBER($D150),_xll.xlBondAswSpread($F150&amp;T(TYPE($AV$1)),$H150,$G150,$J150,$K150,$L150,$M150,$D150,$W150,$AH150,curveName,curveName,,,2),"")</f>
        <v>-0.48303641012920223</v>
      </c>
      <c r="AL150" s="205">
        <f>IF($W150&gt;0,_xll.xlBondZSpread(F150&amp;T(TYPE($AV$1)),H150,G150,J150,K150,L150,M150,D150,U150,"annual",5,$AH150,curveName)*100,"")</f>
        <v>-48.349958888628699</v>
      </c>
      <c r="AM150" s="258">
        <f>(-IF($AL$9="",VLOOKUP(VLOOKUP(E150,'DB Basis'!$D$2:$H$65205,4,0),Bonds!$AR$1:$AS$6,2,0),$AL$9)*VLOOKUP(E150,'DB Basis'!$D$2:$E$65205,2,0))+IF(V150="",W150,V150)</f>
        <v>2.3524280849999997</v>
      </c>
      <c r="AN150" s="266" t="str">
        <f>IF($AN$9+(($AL$9-$AM$9))*('DB Basis'!F309/10-'DB Basis'!E309),," ")</f>
        <v xml:space="preserve"> </v>
      </c>
      <c r="AO150" s="615">
        <f>IF(U150&gt;0,_xll.xlShmImplSwap2(curveName&amp;T(TYPE($AV$1)),curveName,D150,G150,,1,8,2,4),"")</f>
        <v>-9.2184198218695358E-4</v>
      </c>
      <c r="AP150" s="616">
        <f t="shared" si="24"/>
        <v>-4.8430718759211741E-3</v>
      </c>
      <c r="AQ150" s="374">
        <f t="shared" si="25"/>
        <v>24.02434047906868</v>
      </c>
      <c r="AR150" s="374">
        <f t="shared" si="26"/>
        <v>2.2027880889639655</v>
      </c>
      <c r="AS150" s="376"/>
      <c r="AT150" s="234">
        <f t="shared" si="27"/>
        <v>-0.56859424353943178</v>
      </c>
      <c r="AU150" s="662" t="str">
        <f t="shared" si="21"/>
        <v>BUND  16-Oct-20  0.25</v>
      </c>
      <c r="AV150" s="678"/>
      <c r="AW150" s="660"/>
      <c r="AX150" s="660"/>
      <c r="AY150" s="660"/>
      <c r="AZ150" s="660"/>
      <c r="BA150" s="660"/>
      <c r="BB150" s="659"/>
      <c r="BC150" s="672"/>
      <c r="BE150" s="682">
        <f>_xll.xlDateShiftMonth(BE149,1)</f>
        <v>47543</v>
      </c>
      <c r="BF150" s="683">
        <v>3.1411970166778769E-2</v>
      </c>
      <c r="BH150" s="915"/>
      <c r="BI150" s="921"/>
      <c r="BU150" s="133" t="s">
        <v>413</v>
      </c>
      <c r="BV150" s="133" t="s">
        <v>413</v>
      </c>
      <c r="BW150" s="133" t="s">
        <v>413</v>
      </c>
      <c r="BX150" s="133" t="s">
        <v>413</v>
      </c>
      <c r="BY150" s="133" t="s">
        <v>413</v>
      </c>
      <c r="BZ150" s="133" t="s">
        <v>413</v>
      </c>
      <c r="CA150" s="133" t="s">
        <v>413</v>
      </c>
      <c r="CB150" s="133" t="s">
        <v>413</v>
      </c>
      <c r="CC150" s="133" t="s">
        <v>413</v>
      </c>
      <c r="CD150" s="133" t="s">
        <v>413</v>
      </c>
      <c r="CE150" s="133" t="s">
        <v>413</v>
      </c>
      <c r="CF150" s="133" t="s">
        <v>413</v>
      </c>
    </row>
    <row r="151" spans="1:84">
      <c r="A151" s="10"/>
      <c r="B151" s="11"/>
      <c r="C151" s="12"/>
      <c r="D151" s="696">
        <f>MAX(_xll.xlDateSettle("TARGET",$D$4,2),L151)</f>
        <v>43264</v>
      </c>
      <c r="E151" s="694" t="s">
        <v>453</v>
      </c>
      <c r="F151" s="13" t="s">
        <v>1204</v>
      </c>
      <c r="G151" s="35">
        <v>44200</v>
      </c>
      <c r="H151" s="37">
        <v>2.5</v>
      </c>
      <c r="I151" s="11">
        <v>44200</v>
      </c>
      <c r="J151" s="11">
        <v>40508</v>
      </c>
      <c r="K151" s="11">
        <v>40912</v>
      </c>
      <c r="L151" s="11">
        <v>40508</v>
      </c>
      <c r="M151" s="12">
        <v>99.21</v>
      </c>
      <c r="N151" s="12" t="s">
        <v>1237</v>
      </c>
      <c r="O151" s="12" t="s">
        <v>977</v>
      </c>
      <c r="P151" s="12" t="s">
        <v>1238</v>
      </c>
      <c r="Q151" s="15">
        <v>19000000000</v>
      </c>
      <c r="R151" s="12"/>
      <c r="S151" s="43">
        <f>_xll.RtGet("IDN",$X151,$S$9)</f>
        <v>107.90300000000001</v>
      </c>
      <c r="T151" s="43">
        <f>_xll.RtGet("IDN",$X151,$T$9)</f>
        <v>107.93300000000001</v>
      </c>
      <c r="U151" s="25">
        <f t="shared" si="28"/>
        <v>107.91800000000001</v>
      </c>
      <c r="V151" s="12"/>
      <c r="W151" s="25">
        <f t="shared" si="29"/>
        <v>107.91800000000001</v>
      </c>
      <c r="X151" s="14" t="str">
        <f t="shared" si="22"/>
        <v>DE113542=</v>
      </c>
      <c r="Y151" s="14"/>
      <c r="Z151" s="14"/>
      <c r="AA151" s="14"/>
      <c r="AB151" s="14"/>
      <c r="AC151" s="14"/>
      <c r="AD151" s="34">
        <f>IF(ISNUMBER($D151),_xll.xlBondYield($F151&amp;T(TYPE($AV$1)),$H151,$G151,$J151,$K151,$L151,$M151,$D151,$W151,$AH151),"")</f>
        <v>-5.595604796977325E-3</v>
      </c>
      <c r="AE151" s="12"/>
      <c r="AF151" s="12"/>
      <c r="AG151" s="12"/>
      <c r="AH151" s="14" t="b">
        <f t="shared" si="23"/>
        <v>0</v>
      </c>
      <c r="AI151" s="14"/>
      <c r="AJ151" s="14"/>
      <c r="AK151" s="238">
        <f>IF(ISNUMBER($D151),_xll.xlBondAswSpread($F151&amp;T(TYPE($AV$1)),$H151,$G151,$J151,$K151,$L151,$M151,$D151,$W151,$AH151,curveName,curveName,,,2),"")</f>
        <v>-0.53080783908446383</v>
      </c>
      <c r="AL151" s="205">
        <f>IF($W151&gt;0,_xll.xlBondZSpread(F151&amp;T(TYPE($AV$1)),H151,G151,J151,K151,L151,M151,D151,U151,"annual",5,$AH151,curveName)*100,"")</f>
        <v>-51.037622095186819</v>
      </c>
      <c r="AM151" s="258">
        <f>(-IF($AL$9="",VLOOKUP(VLOOKUP(E151,'DB Basis'!$D$2:$H$65205,4,0),Bonds!$AR$1:$AS$6,2,0),$AL$9)*VLOOKUP(E151,'DB Basis'!$D$2:$E$65205,2,0))+IF(V151="",W151,V151)</f>
        <v>-27.320619999999991</v>
      </c>
      <c r="AN151" s="266" t="str">
        <f>IF($AN$9+(($AL$9-$AM$9))*('DB Basis'!F310/10-'DB Basis'!E310),," ")</f>
        <v xml:space="preserve"> </v>
      </c>
      <c r="AO151" s="615">
        <f>IF(U151&gt;0,_xll.xlShmImplSwap2(curveName&amp;T(TYPE($AV$1)),curveName,D151,G151,,1,8,2,4),"")</f>
        <v>-4.4661798474005248E-4</v>
      </c>
      <c r="AP151" s="616">
        <f t="shared" si="24"/>
        <v>-5.1489868122372726E-3</v>
      </c>
      <c r="AQ151" s="374">
        <f t="shared" si="25"/>
        <v>7.7247259140928861</v>
      </c>
      <c r="AR151" s="374">
        <f t="shared" si="26"/>
        <v>-13.957368969421992</v>
      </c>
      <c r="AS151" s="376"/>
      <c r="AT151" s="234">
        <f t="shared" si="27"/>
        <v>-0.55189526764707864</v>
      </c>
      <c r="AU151" s="662" t="str">
        <f t="shared" si="21"/>
        <v>BUND  04-Jan-21  2.5</v>
      </c>
      <c r="AV151" s="678"/>
      <c r="AW151" s="660"/>
      <c r="AX151" s="660"/>
      <c r="AY151" s="660"/>
      <c r="AZ151" s="660"/>
      <c r="BA151" s="660"/>
      <c r="BB151" s="659"/>
      <c r="BC151" s="672"/>
      <c r="BE151" s="682">
        <f>_xll.xlDateShiftMonth(BE150,1)</f>
        <v>47574</v>
      </c>
      <c r="BF151" s="683">
        <v>3.1463504278493162E-2</v>
      </c>
      <c r="BH151" s="915"/>
      <c r="BI151" s="921"/>
      <c r="BU151" s="133" t="s">
        <v>413</v>
      </c>
      <c r="BV151" s="133" t="s">
        <v>413</v>
      </c>
      <c r="BW151" s="133" t="s">
        <v>413</v>
      </c>
      <c r="BX151" s="133" t="s">
        <v>413</v>
      </c>
      <c r="BY151" s="133" t="s">
        <v>413</v>
      </c>
      <c r="BZ151" s="133" t="s">
        <v>413</v>
      </c>
      <c r="CA151" s="133" t="s">
        <v>413</v>
      </c>
      <c r="CB151" s="133" t="s">
        <v>413</v>
      </c>
      <c r="CC151" s="133" t="s">
        <v>413</v>
      </c>
      <c r="CD151" s="133" t="s">
        <v>413</v>
      </c>
      <c r="CE151" s="133" t="s">
        <v>413</v>
      </c>
      <c r="CF151" s="133" t="s">
        <v>413</v>
      </c>
    </row>
    <row r="152" spans="1:84">
      <c r="A152" s="10"/>
      <c r="B152" s="11"/>
      <c r="C152" s="12"/>
      <c r="D152" s="696">
        <f>MAX(_xll.xlDateSettle("TARGET",$D$4,2),L152)</f>
        <v>43264</v>
      </c>
      <c r="E152" s="694" t="s">
        <v>603</v>
      </c>
      <c r="F152" s="13" t="s">
        <v>1204</v>
      </c>
      <c r="G152" s="35">
        <v>44295</v>
      </c>
      <c r="H152" s="37">
        <v>0</v>
      </c>
      <c r="I152" s="11">
        <v>44295</v>
      </c>
      <c r="J152" s="11">
        <v>42405</v>
      </c>
      <c r="K152" s="11">
        <v>42834</v>
      </c>
      <c r="L152" s="11">
        <v>42405</v>
      </c>
      <c r="M152" s="12">
        <v>101.24</v>
      </c>
      <c r="N152" s="12" t="s">
        <v>413</v>
      </c>
      <c r="O152" s="12" t="s">
        <v>990</v>
      </c>
      <c r="P152" s="12" t="s">
        <v>1239</v>
      </c>
      <c r="Q152" s="15">
        <v>21000000000</v>
      </c>
      <c r="R152" s="12"/>
      <c r="S152" s="43">
        <f>_xll.RtGet("IDN",$X152,$S$9)</f>
        <v>101.441</v>
      </c>
      <c r="T152" s="43">
        <f>_xll.RtGet("IDN",$X152,$T$9)</f>
        <v>101.48100000000001</v>
      </c>
      <c r="U152" s="25">
        <f t="shared" si="28"/>
        <v>101.46100000000001</v>
      </c>
      <c r="V152" s="12"/>
      <c r="W152" s="25">
        <f t="shared" si="29"/>
        <v>101.46100000000001</v>
      </c>
      <c r="X152" s="14" t="str">
        <f t="shared" si="22"/>
        <v>DE114173=</v>
      </c>
      <c r="Y152" s="14"/>
      <c r="Z152" s="14"/>
      <c r="AA152" s="14"/>
      <c r="AB152" s="14"/>
      <c r="AC152" s="14"/>
      <c r="AD152" s="34">
        <f>IF(ISNUMBER($D152),_xll.xlBondYield($F152&amp;T(TYPE($AV$1)),$H152,$G152,$J152,$K152,$L152,$M152,$D152,$W152,$AH152),"")</f>
        <v>-5.1266875308648707E-3</v>
      </c>
      <c r="AE152" s="12"/>
      <c r="AF152" s="12"/>
      <c r="AG152" s="12"/>
      <c r="AH152" s="14" t="b">
        <f t="shared" si="23"/>
        <v>0</v>
      </c>
      <c r="AI152" s="14"/>
      <c r="AJ152" s="14"/>
      <c r="AK152" s="238">
        <f>IF(ISNUMBER($D152),_xll.xlBondAswSpread($F152&amp;T(TYPE($AV$1)),$H152,$G152,$J152,$K152,$L152,$M152,$D152,$W152,$AH152,curveName,curveName,,,2),"")</f>
        <v>-0.52031896041688219</v>
      </c>
      <c r="AL152" s="205">
        <f>IF($W152&gt;0,_xll.xlBondZSpread(F152&amp;T(TYPE($AV$1)),H152,G152,J152,K152,L152,M152,D152,U152,"annual",5,$AH152,curveName)*100,"")</f>
        <v>-52.362073651457841</v>
      </c>
      <c r="AM152" s="258">
        <f>(-IF($AL$9="",VLOOKUP(VLOOKUP(E152,'DB Basis'!$D$2:$H$65205,4,0),Bonds!$AR$1:$AS$6,2,0),$AL$9)*VLOOKUP(E152,'DB Basis'!$D$2:$E$65205,2,0))+IF(V152="",W152,V152)</f>
        <v>-40.606722499999989</v>
      </c>
      <c r="AN152" s="266" t="str">
        <f>IF($AN$9+(($AL$9-$AM$9))*('DB Basis'!F311/10-'DB Basis'!E311),," ")</f>
        <v xml:space="preserve"> </v>
      </c>
      <c r="AO152" s="615">
        <f>IF(U152&gt;0,_xll.xlShmImplSwap2(curveName&amp;T(TYPE($AV$1)),curveName,D152,G152,,1,8,2,4),"")</f>
        <v>1.1870136044270628E-4</v>
      </c>
      <c r="AP152" s="616">
        <f t="shared" si="24"/>
        <v>-5.2453888913075774E-3</v>
      </c>
      <c r="AQ152" s="374">
        <f t="shared" si="25"/>
        <v>18.016294961162714</v>
      </c>
      <c r="AR152" s="374">
        <f t="shared" si="26"/>
        <v>-3.7038693537538148</v>
      </c>
      <c r="AS152" s="376"/>
      <c r="AT152" s="234">
        <f t="shared" si="27"/>
        <v>-0.50564589345516542</v>
      </c>
      <c r="AU152" s="662" t="str">
        <f t="shared" si="21"/>
        <v>BUND  09-Apr-21  0</v>
      </c>
      <c r="AV152" s="678"/>
      <c r="AW152" s="660"/>
      <c r="AX152" s="660"/>
      <c r="AY152" s="660"/>
      <c r="AZ152" s="660"/>
      <c r="BA152" s="660"/>
      <c r="BB152" s="659"/>
      <c r="BC152" s="672"/>
      <c r="BE152" s="682">
        <f>_xll.xlDateShiftMonth(BE151,1)</f>
        <v>47604</v>
      </c>
      <c r="BF152" s="683">
        <v>3.1511765008312723E-2</v>
      </c>
      <c r="BH152" s="915"/>
      <c r="BI152" s="921"/>
      <c r="BU152" s="133" t="s">
        <v>413</v>
      </c>
      <c r="BV152" s="133" t="s">
        <v>413</v>
      </c>
      <c r="BW152" s="133" t="s">
        <v>413</v>
      </c>
      <c r="BX152" s="133" t="s">
        <v>413</v>
      </c>
      <c r="BY152" s="133" t="s">
        <v>413</v>
      </c>
      <c r="BZ152" s="133" t="s">
        <v>413</v>
      </c>
      <c r="CA152" s="133" t="s">
        <v>413</v>
      </c>
      <c r="CB152" s="133" t="s">
        <v>413</v>
      </c>
      <c r="CC152" s="133" t="s">
        <v>413</v>
      </c>
      <c r="CD152" s="133" t="s">
        <v>413</v>
      </c>
      <c r="CE152" s="133" t="s">
        <v>413</v>
      </c>
      <c r="CF152" s="133" t="s">
        <v>413</v>
      </c>
    </row>
    <row r="153" spans="1:84">
      <c r="A153" s="10"/>
      <c r="B153" s="11"/>
      <c r="C153" s="12"/>
      <c r="D153" s="696">
        <f>MAX(_xll.xlDateSettle("TARGET",$D$4,2),L153)</f>
        <v>43264</v>
      </c>
      <c r="E153" s="694" t="s">
        <v>454</v>
      </c>
      <c r="F153" s="13" t="s">
        <v>1204</v>
      </c>
      <c r="G153" s="35">
        <v>44381</v>
      </c>
      <c r="H153" s="37">
        <v>3.25</v>
      </c>
      <c r="I153" s="11">
        <v>44381</v>
      </c>
      <c r="J153" s="11">
        <v>40662</v>
      </c>
      <c r="K153" s="11">
        <v>41094</v>
      </c>
      <c r="L153" s="11">
        <v>40662</v>
      </c>
      <c r="M153" s="12">
        <v>99.72</v>
      </c>
      <c r="N153" s="12" t="s">
        <v>1240</v>
      </c>
      <c r="O153" s="12" t="s">
        <v>977</v>
      </c>
      <c r="P153" s="12" t="s">
        <v>1241</v>
      </c>
      <c r="Q153" s="15">
        <v>19000000000</v>
      </c>
      <c r="R153" s="12"/>
      <c r="S153" s="43">
        <f>_xll.RtGet("IDN",$X153,$S$9)</f>
        <v>111.505</v>
      </c>
      <c r="T153" s="43">
        <f>_xll.RtGet("IDN",$X153,$T$9)</f>
        <v>111.535</v>
      </c>
      <c r="U153" s="25">
        <f t="shared" si="28"/>
        <v>111.52</v>
      </c>
      <c r="V153" s="12"/>
      <c r="W153" s="25">
        <f t="shared" si="29"/>
        <v>111.52</v>
      </c>
      <c r="X153" s="14" t="str">
        <f t="shared" si="22"/>
        <v>DE113544=</v>
      </c>
      <c r="Y153" s="14"/>
      <c r="Z153" s="14"/>
      <c r="AA153" s="14"/>
      <c r="AB153" s="14"/>
      <c r="AC153" s="14"/>
      <c r="AD153" s="34">
        <f>IF(ISNUMBER($D153),_xll.xlBondYield($F153&amp;T(TYPE($AV$1)),$H153,$G153,$J153,$K153,$L153,$M153,$D153,$W153,$AH153),"")</f>
        <v>-4.8090543816333986E-3</v>
      </c>
      <c r="AE153" s="12"/>
      <c r="AF153" s="12"/>
      <c r="AG153" s="12"/>
      <c r="AH153" s="14" t="b">
        <f t="shared" si="23"/>
        <v>0</v>
      </c>
      <c r="AI153" s="14"/>
      <c r="AJ153" s="14"/>
      <c r="AK153" s="238">
        <f>IF(ISNUMBER($D153),_xll.xlBondAswSpread($F153&amp;T(TYPE($AV$1)),$H153,$G153,$J153,$K153,$L153,$M153,$D153,$W153,$AH153,curveName,curveName,,,2),"")</f>
        <v>-0.56442564141054852</v>
      </c>
      <c r="AL153" s="205">
        <f>IF($W153&gt;0,_xll.xlBondZSpread(F153&amp;T(TYPE($AV$1)),H153,G153,J153,K153,L153,M153,D153,U153,"annual",5,$AH153,curveName)*100,"")</f>
        <v>-53.308540196153288</v>
      </c>
      <c r="AM153" s="258">
        <f>(-IF($AL$9="",VLOOKUP(VLOOKUP(E153,'DB Basis'!$D$2:$H$65205,4,0),Bonds!$AR$1:$AS$6,2,0),$AL$9)*VLOOKUP(E153,'DB Basis'!$D$2:$E$65205,2,0))+IF(V153="",W153,V153)</f>
        <v>-52.490412500000005</v>
      </c>
      <c r="AN153" s="266" t="str">
        <f>IF($AN$9+(($AL$9-$AM$9))*('DB Basis'!F312/10-'DB Basis'!E312),," ")</f>
        <v xml:space="preserve"> </v>
      </c>
      <c r="AO153" s="615">
        <f>IF(U153&gt;0,_xll.xlShmImplSwap2(curveName&amp;T(TYPE($AV$1)),curveName,D153,G153,,1,8,2,4),"")</f>
        <v>6.113672138559279E-4</v>
      </c>
      <c r="AP153" s="616">
        <f t="shared" si="24"/>
        <v>-5.4204215954893262E-3</v>
      </c>
      <c r="AQ153" s="374">
        <f t="shared" si="25"/>
        <v>13.480941798777597</v>
      </c>
      <c r="AR153" s="374">
        <f t="shared" si="26"/>
        <v>-7.4287136077137577</v>
      </c>
      <c r="AS153" s="376"/>
      <c r="AT153" s="234">
        <f t="shared" si="27"/>
        <v>-0.47431769243507493</v>
      </c>
      <c r="AU153" s="662" t="str">
        <f t="shared" si="21"/>
        <v>BUND  04-Jul-21  3.25</v>
      </c>
      <c r="AV153" s="678"/>
      <c r="AW153" s="660"/>
      <c r="AX153" s="660"/>
      <c r="AY153" s="660"/>
      <c r="AZ153" s="660"/>
      <c r="BA153" s="660"/>
      <c r="BB153" s="659"/>
      <c r="BC153" s="672"/>
      <c r="BE153" s="682">
        <f>_xll.xlDateShiftMonth(BE152,1)</f>
        <v>47635</v>
      </c>
      <c r="BF153" s="683">
        <v>3.1559950868056026E-2</v>
      </c>
      <c r="BH153" s="915"/>
      <c r="BI153" s="921"/>
      <c r="BU153" s="133" t="s">
        <v>413</v>
      </c>
      <c r="BV153" s="133" t="s">
        <v>413</v>
      </c>
      <c r="BW153" s="133" t="s">
        <v>413</v>
      </c>
      <c r="BX153" s="133" t="s">
        <v>413</v>
      </c>
      <c r="BY153" s="133" t="s">
        <v>413</v>
      </c>
      <c r="BZ153" s="133" t="s">
        <v>413</v>
      </c>
      <c r="CA153" s="133" t="s">
        <v>413</v>
      </c>
      <c r="CB153" s="133" t="s">
        <v>413</v>
      </c>
      <c r="CC153" s="133" t="s">
        <v>413</v>
      </c>
      <c r="CD153" s="133" t="s">
        <v>413</v>
      </c>
      <c r="CE153" s="133" t="s">
        <v>413</v>
      </c>
      <c r="CF153" s="133" t="s">
        <v>413</v>
      </c>
    </row>
    <row r="154" spans="1:84">
      <c r="A154" s="10"/>
      <c r="B154" s="11"/>
      <c r="C154" s="12"/>
      <c r="D154" s="696">
        <f>MAX(_xll.xlDateSettle("TARGET",$D$4,2),L154)</f>
        <v>43264</v>
      </c>
      <c r="E154" s="694" t="s">
        <v>455</v>
      </c>
      <c r="F154" s="13" t="s">
        <v>1204</v>
      </c>
      <c r="G154" s="35">
        <v>44443</v>
      </c>
      <c r="H154" s="37">
        <v>2.25</v>
      </c>
      <c r="I154" s="11">
        <v>44443</v>
      </c>
      <c r="J154" s="11">
        <v>40781</v>
      </c>
      <c r="K154" s="11">
        <v>41156</v>
      </c>
      <c r="L154" s="11">
        <v>40781</v>
      </c>
      <c r="M154" s="12">
        <v>100.88</v>
      </c>
      <c r="N154" s="12" t="s">
        <v>1242</v>
      </c>
      <c r="O154" s="12" t="s">
        <v>977</v>
      </c>
      <c r="P154" s="12" t="s">
        <v>1243</v>
      </c>
      <c r="Q154" s="15">
        <v>16000000000</v>
      </c>
      <c r="R154" s="12"/>
      <c r="S154" s="43">
        <f>_xll.RtGet("IDN",$X154,$S$9)</f>
        <v>108.748</v>
      </c>
      <c r="T154" s="43">
        <f>_xll.RtGet("IDN",$X154,$T$9)</f>
        <v>108.77800000000001</v>
      </c>
      <c r="U154" s="25">
        <f t="shared" si="28"/>
        <v>108.76300000000001</v>
      </c>
      <c r="V154" s="12"/>
      <c r="W154" s="25">
        <f t="shared" si="29"/>
        <v>108.76300000000001</v>
      </c>
      <c r="X154" s="14" t="str">
        <f t="shared" si="22"/>
        <v>DE113545=</v>
      </c>
      <c r="Y154" s="14"/>
      <c r="Z154" s="14"/>
      <c r="AA154" s="14"/>
      <c r="AB154" s="14"/>
      <c r="AC154" s="14"/>
      <c r="AD154" s="34">
        <f>IF(ISNUMBER($D154),_xll.xlBondYield($F154&amp;T(TYPE($AV$1)),$H154,$G154,$J154,$K154,$L154,$M154,$D154,$W154,$AH154),"")</f>
        <v>-4.3972857016780151E-3</v>
      </c>
      <c r="AE154" s="12"/>
      <c r="AF154" s="12"/>
      <c r="AG154" s="12"/>
      <c r="AH154" s="14" t="b">
        <f t="shared" si="23"/>
        <v>0</v>
      </c>
      <c r="AI154" s="14"/>
      <c r="AJ154" s="14"/>
      <c r="AK154" s="238">
        <f>IF(ISNUMBER($D154),_xll.xlBondAswSpread($F154&amp;T(TYPE($AV$1)),$H154,$G154,$J154,$K154,$L154,$M154,$D154,$W154,$AH154,curveName,curveName,,,2),"")</f>
        <v>-0.54606206811027624</v>
      </c>
      <c r="AL154" s="205">
        <f>IF($W154&gt;0,_xll.xlBondZSpread(F154&amp;T(TYPE($AV$1)),H154,G154,J154,K154,L154,M154,D154,U154,"annual",5,$AH154,curveName)*100,"")</f>
        <v>-52.441394203841632</v>
      </c>
      <c r="AM154" s="258">
        <f>(-IF($AL$9="",VLOOKUP(VLOOKUP(E154,'DB Basis'!$D$2:$H$65205,4,0),Bonds!$AR$1:$AS$6,2,0),$AL$9)*VLOOKUP(E154,'DB Basis'!$D$2:$E$65205,2,0))+IF(V154="",W154,V154)</f>
        <v>-61.180894999999992</v>
      </c>
      <c r="AN154" s="266" t="str">
        <f>IF($AN$9+(($AL$9-$AM$9))*('DB Basis'!F313/10-'DB Basis'!E313),," ")</f>
        <v xml:space="preserve"> </v>
      </c>
      <c r="AO154" s="615">
        <f>IF(U154&gt;0,_xll.xlShmImplSwap2(curveName&amp;T(TYPE($AV$1)),curveName,D154,G154,,1,8,2,4),"")</f>
        <v>9.2186102338657214E-4</v>
      </c>
      <c r="AP154" s="616">
        <f t="shared" si="24"/>
        <v>-5.3191467250645868E-3</v>
      </c>
      <c r="AQ154" s="374">
        <f t="shared" si="25"/>
        <v>24.241220674792743</v>
      </c>
      <c r="AR154" s="374">
        <f t="shared" si="26"/>
        <v>5.9621496298435286</v>
      </c>
      <c r="AS154" s="376"/>
      <c r="AT154" s="234">
        <f t="shared" si="27"/>
        <v>-0.43370489112440702</v>
      </c>
      <c r="AU154" s="662" t="str">
        <f t="shared" si="21"/>
        <v>BUND  04-Sep-21  2.25</v>
      </c>
      <c r="AV154" s="678"/>
      <c r="AW154" s="660"/>
      <c r="AX154" s="660"/>
      <c r="AY154" s="660"/>
      <c r="AZ154" s="660"/>
      <c r="BA154" s="660"/>
      <c r="BB154" s="659"/>
      <c r="BC154" s="672"/>
      <c r="BE154" s="682">
        <f>_xll.xlDateShiftMonth(BE153,1)</f>
        <v>47665</v>
      </c>
      <c r="BF154" s="683">
        <v>3.1604935029618156E-2</v>
      </c>
      <c r="BH154" s="915"/>
      <c r="BI154" s="921"/>
      <c r="BU154" s="133" t="s">
        <v>413</v>
      </c>
      <c r="BV154" s="133" t="s">
        <v>413</v>
      </c>
      <c r="BW154" s="133" t="s">
        <v>413</v>
      </c>
      <c r="BX154" s="133" t="s">
        <v>413</v>
      </c>
      <c r="BY154" s="133" t="s">
        <v>413</v>
      </c>
      <c r="BZ154" s="133" t="s">
        <v>413</v>
      </c>
      <c r="CA154" s="133" t="s">
        <v>413</v>
      </c>
      <c r="CB154" s="133" t="s">
        <v>413</v>
      </c>
      <c r="CC154" s="133" t="s">
        <v>413</v>
      </c>
      <c r="CD154" s="133" t="s">
        <v>413</v>
      </c>
      <c r="CE154" s="133" t="s">
        <v>413</v>
      </c>
      <c r="CF154" s="133" t="s">
        <v>413</v>
      </c>
    </row>
    <row r="155" spans="1:84">
      <c r="A155" s="10"/>
      <c r="B155" s="11"/>
      <c r="C155" s="12"/>
      <c r="D155" s="696">
        <f>MAX(_xll.xlDateSettle("TARGET",$D$4,2),L155)</f>
        <v>43264</v>
      </c>
      <c r="E155" s="694" t="s">
        <v>690</v>
      </c>
      <c r="F155" s="13" t="s">
        <v>1204</v>
      </c>
      <c r="G155" s="35">
        <v>44477</v>
      </c>
      <c r="H155" s="37">
        <v>0</v>
      </c>
      <c r="I155" s="11">
        <v>44477</v>
      </c>
      <c r="J155" s="11">
        <v>42573</v>
      </c>
      <c r="K155" s="11">
        <v>43016</v>
      </c>
      <c r="L155" s="11">
        <v>42573</v>
      </c>
      <c r="M155" s="12">
        <v>102.71</v>
      </c>
      <c r="N155" s="12" t="s">
        <v>1244</v>
      </c>
      <c r="O155" s="12" t="s">
        <v>977</v>
      </c>
      <c r="P155" s="12" t="s">
        <v>1245</v>
      </c>
      <c r="Q155" s="15">
        <v>19000000000</v>
      </c>
      <c r="R155" s="12"/>
      <c r="S155" s="43">
        <f>_xll.RtGet("IDN",$X155,$S$9)</f>
        <v>101.42400000000001</v>
      </c>
      <c r="T155" s="43">
        <f>_xll.RtGet("IDN",$X155,$T$9)</f>
        <v>101.45400000000001</v>
      </c>
      <c r="U155" s="25">
        <f t="shared" si="28"/>
        <v>101.43900000000001</v>
      </c>
      <c r="V155" s="12"/>
      <c r="W155" s="25">
        <f t="shared" si="29"/>
        <v>101.43900000000001</v>
      </c>
      <c r="X155" s="14" t="str">
        <f t="shared" si="22"/>
        <v>DE114174=</v>
      </c>
      <c r="Y155" s="14"/>
      <c r="Z155" s="14"/>
      <c r="AA155" s="14"/>
      <c r="AB155" s="14"/>
      <c r="AC155" s="14"/>
      <c r="AD155" s="34">
        <f>IF(ISNUMBER($D155),_xll.xlBondYield($F155&amp;T(TYPE($AV$1)),$H155,$G155,$J155,$K155,$L155,$M155,$D155,$W155,$AH155),"")</f>
        <v>-4.2934941202688037E-3</v>
      </c>
      <c r="AE155" s="12"/>
      <c r="AF155" s="12"/>
      <c r="AG155" s="12"/>
      <c r="AH155" s="14" t="b">
        <f t="shared" si="23"/>
        <v>0</v>
      </c>
      <c r="AI155" s="14"/>
      <c r="AJ155" s="14"/>
      <c r="AK155" s="238">
        <f>IF(ISNUMBER($D155),_xll.xlBondAswSpread($F155&amp;T(TYPE($AV$1)),$H155,$G155,$J155,$K155,$L155,$M155,$D155,$W155,$AH155,curveName,curveName,,,2),"")</f>
        <v>-0.53388024380454657</v>
      </c>
      <c r="AL155" s="205">
        <f>IF($W155&gt;0,_xll.xlBondZSpread(F155&amp;T(TYPE($AV$1)),H155,G155,J155,K155,L155,M155,D155,U155,"annual",5,$AH155,curveName)*100,"")</f>
        <v>-53.75228428259036</v>
      </c>
      <c r="AM155" s="258">
        <f>(-IF($AL$9="",VLOOKUP(VLOOKUP(E155,'DB Basis'!$D$2:$H$65205,4,0),Bonds!$AR$1:$AS$6,2,0),$AL$9)*VLOOKUP(E155,'DB Basis'!$D$2:$E$65205,2,0))+IF(V155="",W155,V155)</f>
        <v>30.800354999999996</v>
      </c>
      <c r="AN155" s="266" t="str">
        <f>IF($AN$9+(($AL$9-$AM$9))*('DB Basis'!F314/10-'DB Basis'!E314),," ")</f>
        <v xml:space="preserve"> </v>
      </c>
      <c r="AO155" s="615">
        <f>IF(U155&gt;0,_xll.xlShmImplSwap2(curveName&amp;T(TYPE($AV$1)),curveName,D155,G155,,1,8,2,4),"")</f>
        <v>1.0832556921232857E-3</v>
      </c>
      <c r="AP155" s="616">
        <f t="shared" si="24"/>
        <v>-5.3767498123920895E-3</v>
      </c>
      <c r="AQ155" s="374">
        <f t="shared" si="25"/>
        <v>11.142331533635925</v>
      </c>
      <c r="AR155" s="374">
        <f t="shared" si="26"/>
        <v>-6.1838608454524948</v>
      </c>
      <c r="AS155" s="376"/>
      <c r="AT155" s="234">
        <f t="shared" si="27"/>
        <v>-0.42346791323199162</v>
      </c>
      <c r="AU155" s="662" t="str">
        <f t="shared" si="21"/>
        <v>BUND  08-Oct-21  0</v>
      </c>
      <c r="AV155" s="678"/>
      <c r="AW155" s="660"/>
      <c r="AX155" s="660"/>
      <c r="AY155" s="660"/>
      <c r="AZ155" s="660"/>
      <c r="BA155" s="660"/>
      <c r="BB155" s="659"/>
      <c r="BC155" s="672"/>
      <c r="BE155" s="682">
        <f>_xll.xlDateShiftMonth(BE154,1)</f>
        <v>47696</v>
      </c>
      <c r="BF155" s="683">
        <v>3.1649697566933886E-2</v>
      </c>
      <c r="BH155" s="915"/>
      <c r="BI155" s="921"/>
      <c r="BU155" s="133" t="s">
        <v>413</v>
      </c>
      <c r="BV155" s="133" t="s">
        <v>413</v>
      </c>
      <c r="BW155" s="133" t="s">
        <v>413</v>
      </c>
      <c r="BX155" s="133" t="s">
        <v>413</v>
      </c>
      <c r="BY155" s="133" t="s">
        <v>413</v>
      </c>
      <c r="BZ155" s="133" t="s">
        <v>413</v>
      </c>
      <c r="CA155" s="133" t="s">
        <v>413</v>
      </c>
      <c r="CB155" s="133" t="s">
        <v>413</v>
      </c>
      <c r="CC155" s="133" t="s">
        <v>413</v>
      </c>
      <c r="CD155" s="133" t="s">
        <v>413</v>
      </c>
      <c r="CE155" s="133" t="s">
        <v>413</v>
      </c>
      <c r="CF155" s="133" t="s">
        <v>413</v>
      </c>
    </row>
    <row r="156" spans="1:84">
      <c r="A156" s="10"/>
      <c r="B156" s="11"/>
      <c r="C156" s="12"/>
      <c r="D156" s="696">
        <f>MAX(_xll.xlDateSettle("TARGET",$D$4,2),L156)</f>
        <v>43264</v>
      </c>
      <c r="E156" s="694" t="s">
        <v>456</v>
      </c>
      <c r="F156" s="13" t="s">
        <v>1204</v>
      </c>
      <c r="G156" s="35">
        <v>44565</v>
      </c>
      <c r="H156" s="37">
        <v>2</v>
      </c>
      <c r="I156" s="11">
        <v>44565</v>
      </c>
      <c r="J156" s="11">
        <v>40872</v>
      </c>
      <c r="K156" s="11">
        <v>41278</v>
      </c>
      <c r="L156" s="11">
        <v>40872</v>
      </c>
      <c r="M156" s="12">
        <v>100.15</v>
      </c>
      <c r="N156" s="12" t="s">
        <v>1246</v>
      </c>
      <c r="O156" s="12" t="s">
        <v>977</v>
      </c>
      <c r="P156" s="12" t="s">
        <v>1247</v>
      </c>
      <c r="Q156" s="15">
        <v>20000000000</v>
      </c>
      <c r="R156" s="12"/>
      <c r="S156" s="43">
        <f>_xll.RtGet("IDN",$X156,$S$9)</f>
        <v>108.55500000000001</v>
      </c>
      <c r="T156" s="43">
        <f>_xll.RtGet("IDN",$X156,$T$9)</f>
        <v>108.595</v>
      </c>
      <c r="U156" s="25">
        <f t="shared" si="28"/>
        <v>108.575</v>
      </c>
      <c r="V156" s="12"/>
      <c r="W156" s="25">
        <f t="shared" si="29"/>
        <v>108.575</v>
      </c>
      <c r="X156" s="14" t="str">
        <f t="shared" si="22"/>
        <v>DE113546=</v>
      </c>
      <c r="Y156" s="14"/>
      <c r="Z156" s="14"/>
      <c r="AA156" s="14"/>
      <c r="AB156" s="14"/>
      <c r="AC156" s="14"/>
      <c r="AD156" s="34">
        <f>IF(ISNUMBER($D156),_xll.xlBondYield($F156&amp;T(TYPE($AV$1)),$H156,$G156,$J156,$K156,$L156,$M156,$D156,$W156,$AH156),"")</f>
        <v>-3.8616081918146326E-3</v>
      </c>
      <c r="AE156" s="12"/>
      <c r="AF156" s="12"/>
      <c r="AG156" s="12"/>
      <c r="AH156" s="14" t="b">
        <f t="shared" si="23"/>
        <v>0</v>
      </c>
      <c r="AI156" s="14"/>
      <c r="AJ156" s="14"/>
      <c r="AK156" s="238">
        <f>IF(ISNUMBER($D156),_xll.xlBondAswSpread($F156&amp;T(TYPE($AV$1)),$H156,$G156,$J156,$K156,$L156,$M156,$D156,$W156,$AH156,curveName,curveName,,,2),"")</f>
        <v>-0.55024278761829037</v>
      </c>
      <c r="AL156" s="205">
        <f>IF($W156&gt;0,_xll.xlBondZSpread(F156&amp;T(TYPE($AV$1)),H156,G156,J156,K156,L156,M156,D156,U156,"annual",5,$AH156,curveName)*100,"")</f>
        <v>-53.071647289294219</v>
      </c>
      <c r="AM156" s="258">
        <f>(-IF($AL$9="",VLOOKUP(VLOOKUP(E156,'DB Basis'!$D$2:$H$65205,4,0),Bonds!$AR$1:$AS$6,2,0),$AL$9)*VLOOKUP(E156,'DB Basis'!$D$2:$E$65205,2,0))+IF(V156="",W156,V156)</f>
        <v>29.417780000000008</v>
      </c>
      <c r="AN156" s="266" t="str">
        <f>IF($AN$9+(($AL$9-$AM$9))*('DB Basis'!F315/10-'DB Basis'!E315),," ")</f>
        <v xml:space="preserve"> </v>
      </c>
      <c r="AO156" s="615">
        <f>IF(U156&gt;0,_xll.xlShmImplSwap2(curveName&amp;T(TYPE($AV$1)),curveName,D156,G156,,1,8,2,4),"")</f>
        <v>1.519140979849679E-3</v>
      </c>
      <c r="AP156" s="616">
        <f t="shared" si="24"/>
        <v>-5.3807491716643119E-3</v>
      </c>
      <c r="AQ156" s="374">
        <f t="shared" si="25"/>
        <v>17.913450441565054</v>
      </c>
      <c r="AR156" s="374">
        <f t="shared" si="26"/>
        <v>-0.16588251526831571</v>
      </c>
      <c r="AS156" s="376"/>
      <c r="AT156" s="234">
        <f t="shared" si="27"/>
        <v>-0.38087094494610074</v>
      </c>
      <c r="AU156" s="662" t="str">
        <f t="shared" si="21"/>
        <v>BUND  04-Jan-22  2</v>
      </c>
      <c r="AV156" s="678"/>
      <c r="AW156" s="660"/>
      <c r="AX156" s="660"/>
      <c r="AY156" s="660"/>
      <c r="AZ156" s="660"/>
      <c r="BA156" s="660"/>
      <c r="BB156" s="659"/>
      <c r="BC156" s="672"/>
      <c r="BE156" s="682">
        <f>_xll.xlDateShiftMonth(BE155,1)</f>
        <v>47727</v>
      </c>
      <c r="BF156" s="683">
        <v>3.1692691613741282E-2</v>
      </c>
      <c r="BH156" s="915"/>
      <c r="BI156" s="921"/>
      <c r="BU156" s="133" t="s">
        <v>413</v>
      </c>
      <c r="BV156" s="133" t="s">
        <v>413</v>
      </c>
      <c r="BW156" s="133" t="s">
        <v>413</v>
      </c>
      <c r="BX156" s="133" t="s">
        <v>413</v>
      </c>
      <c r="BY156" s="133" t="s">
        <v>413</v>
      </c>
      <c r="BZ156" s="133" t="s">
        <v>413</v>
      </c>
      <c r="CA156" s="133" t="s">
        <v>413</v>
      </c>
      <c r="CB156" s="133" t="s">
        <v>413</v>
      </c>
      <c r="CC156" s="133" t="s">
        <v>413</v>
      </c>
      <c r="CD156" s="133" t="s">
        <v>413</v>
      </c>
      <c r="CE156" s="133" t="s">
        <v>413</v>
      </c>
      <c r="CF156" s="133" t="s">
        <v>413</v>
      </c>
    </row>
    <row r="157" spans="1:84">
      <c r="A157" s="10"/>
      <c r="B157" s="11"/>
      <c r="C157" s="12"/>
      <c r="D157" s="696">
        <f>MAX(_xll.xlDateSettle("TARGET",$D$4,2),L157)</f>
        <v>43264</v>
      </c>
      <c r="E157" s="694" t="s">
        <v>727</v>
      </c>
      <c r="F157" s="13" t="s">
        <v>1204</v>
      </c>
      <c r="G157" s="35">
        <v>44659</v>
      </c>
      <c r="H157" s="37">
        <v>0</v>
      </c>
      <c r="I157" s="11">
        <v>44659</v>
      </c>
      <c r="J157" s="11">
        <v>42769</v>
      </c>
      <c r="K157" s="11">
        <v>43198</v>
      </c>
      <c r="L157" s="11">
        <v>42769</v>
      </c>
      <c r="M157" s="12">
        <v>999</v>
      </c>
      <c r="N157" s="12" t="s">
        <v>1248</v>
      </c>
      <c r="O157" s="12" t="s">
        <v>990</v>
      </c>
      <c r="P157" s="12" t="s">
        <v>1249</v>
      </c>
      <c r="Q157" s="15">
        <v>18000000000</v>
      </c>
      <c r="R157" s="12"/>
      <c r="S157" s="43">
        <f>_xll.RtGet("IDN",$X157,$S$9)</f>
        <v>101.307</v>
      </c>
      <c r="T157" s="43">
        <f>_xll.RtGet("IDN",$X157,$T$9)</f>
        <v>101.34400000000001</v>
      </c>
      <c r="U157" s="25">
        <f t="shared" si="28"/>
        <v>101.32550000000001</v>
      </c>
      <c r="V157" s="12"/>
      <c r="W157" s="25">
        <f t="shared" si="29"/>
        <v>101.32550000000001</v>
      </c>
      <c r="X157" s="14" t="str">
        <f t="shared" si="22"/>
        <v>DE114175=</v>
      </c>
      <c r="Y157" s="14"/>
      <c r="Z157" s="14"/>
      <c r="AA157" s="14"/>
      <c r="AB157" s="14"/>
      <c r="AC157" s="14"/>
      <c r="AD157" s="34">
        <f>IF(ISNUMBER($D157),_xll.xlBondYield($F157&amp;T(TYPE($AV$1)),$H157,$G157,$J157,$K157,$L157,$M157,$D157,$W157,$AH157),"")</f>
        <v>-3.4419046352418547E-3</v>
      </c>
      <c r="AE157" s="12"/>
      <c r="AF157" s="12"/>
      <c r="AG157" s="12"/>
      <c r="AH157" s="14" t="b">
        <f t="shared" si="23"/>
        <v>0</v>
      </c>
      <c r="AI157" s="14"/>
      <c r="AJ157" s="14"/>
      <c r="AK157" s="238">
        <f>IF(ISNUMBER($D157),_xll.xlBondAswSpread($F157&amp;T(TYPE($AV$1)),$H157,$G157,$J157,$K157,$L157,$M157,$D157,$W157,$AH157,curveName,curveName,,,2),"")</f>
        <v>-0.53764066423310064</v>
      </c>
      <c r="AL157" s="205">
        <f>IF($W157&gt;0,_xll.xlBondZSpread(F157&amp;T(TYPE($AV$1)),H157,G157,J157,K157,L157,M157,D157,U157,"annual",5,$AH157,curveName)*100,"")</f>
        <v>-54.26349262383593</v>
      </c>
      <c r="AM157" s="258">
        <f>(-IF($AL$9="",VLOOKUP(VLOOKUP(E157,'DB Basis'!$D$2:$H$65205,4,0),Bonds!$AR$1:$AS$6,2,0),$AL$9)*VLOOKUP(E157,'DB Basis'!$D$2:$E$65205,2,0))+IF(V157="",W157,V157)</f>
        <v>20.464565000000007</v>
      </c>
      <c r="AN157" s="266" t="str">
        <f>IF($AN$9+(($AL$9-$AM$9))*('DB Basis'!F316/10-'DB Basis'!E316),," ")</f>
        <v xml:space="preserve"> </v>
      </c>
      <c r="AO157" s="615">
        <f>IF(U157&gt;0,_xll.xlShmImplSwap2(curveName&amp;T(TYPE($AV$1)),curveName,D157,G157,,1,8,2,4),"")</f>
        <v>1.9800511157867396E-3</v>
      </c>
      <c r="AP157" s="616">
        <f t="shared" si="24"/>
        <v>-5.4219557510285944E-3</v>
      </c>
      <c r="AQ157" s="374">
        <f t="shared" si="25"/>
        <v>16.296999803091907</v>
      </c>
      <c r="AR157" s="374">
        <f t="shared" si="26"/>
        <v>-1.6000427093577769</v>
      </c>
      <c r="AS157" s="376"/>
      <c r="AT157" s="234">
        <f t="shared" si="27"/>
        <v>-0.33947552566768979</v>
      </c>
      <c r="AU157" s="662" t="str">
        <f t="shared" si="21"/>
        <v>BUND  08-Apr-22  0</v>
      </c>
      <c r="AV157" s="678"/>
      <c r="AW157" s="660"/>
      <c r="AX157" s="660"/>
      <c r="AY157" s="660"/>
      <c r="AZ157" s="660"/>
      <c r="BA157" s="660"/>
      <c r="BB157" s="659"/>
      <c r="BC157" s="672"/>
      <c r="BE157" s="682">
        <f>_xll.xlDateShiftMonth(BE156,1)</f>
        <v>47757</v>
      </c>
      <c r="BF157" s="683">
        <v>3.1732596655841425E-2</v>
      </c>
      <c r="BH157" s="915"/>
      <c r="BI157" s="921"/>
      <c r="BU157" s="133" t="s">
        <v>413</v>
      </c>
      <c r="BV157" s="133" t="s">
        <v>413</v>
      </c>
      <c r="BW157" s="133" t="s">
        <v>413</v>
      </c>
      <c r="BX157" s="133" t="s">
        <v>413</v>
      </c>
      <c r="BY157" s="133" t="s">
        <v>413</v>
      </c>
      <c r="BZ157" s="133" t="s">
        <v>413</v>
      </c>
      <c r="CA157" s="133" t="s">
        <v>413</v>
      </c>
      <c r="CB157" s="133" t="s">
        <v>413</v>
      </c>
      <c r="CC157" s="133" t="s">
        <v>413</v>
      </c>
      <c r="CD157" s="133" t="s">
        <v>413</v>
      </c>
      <c r="CE157" s="133" t="s">
        <v>413</v>
      </c>
      <c r="CF157" s="133" t="s">
        <v>413</v>
      </c>
    </row>
    <row r="158" spans="1:84">
      <c r="A158" s="10"/>
      <c r="B158" s="11"/>
      <c r="C158" s="12"/>
      <c r="D158" s="696">
        <f>MAX(_xll.xlDateSettle("TARGET",$D$4,2),L158)</f>
        <v>43264</v>
      </c>
      <c r="E158" s="694" t="s">
        <v>457</v>
      </c>
      <c r="F158" s="13" t="s">
        <v>1204</v>
      </c>
      <c r="G158" s="35">
        <v>44746</v>
      </c>
      <c r="H158" s="37">
        <v>1.75</v>
      </c>
      <c r="I158" s="11">
        <v>44746</v>
      </c>
      <c r="J158" s="11">
        <v>41012</v>
      </c>
      <c r="K158" s="11">
        <v>41459</v>
      </c>
      <c r="L158" s="11">
        <v>41012</v>
      </c>
      <c r="M158" s="12">
        <v>99.77</v>
      </c>
      <c r="N158" s="12" t="s">
        <v>1250</v>
      </c>
      <c r="O158" s="12" t="s">
        <v>977</v>
      </c>
      <c r="P158" s="12" t="s">
        <v>1251</v>
      </c>
      <c r="Q158" s="15">
        <v>24000000000</v>
      </c>
      <c r="R158" s="12"/>
      <c r="S158" s="43">
        <f>_xll.RtGet("IDN",$X158,$S$9)</f>
        <v>108.446</v>
      </c>
      <c r="T158" s="43">
        <f>_xll.RtGet("IDN",$X158,$T$9)</f>
        <v>108.46600000000001</v>
      </c>
      <c r="U158" s="25">
        <f t="shared" si="28"/>
        <v>108.456</v>
      </c>
      <c r="V158" s="12"/>
      <c r="W158" s="25">
        <f t="shared" si="29"/>
        <v>108.456</v>
      </c>
      <c r="X158" s="14" t="str">
        <f t="shared" si="22"/>
        <v>DE113547=</v>
      </c>
      <c r="Y158" s="14"/>
      <c r="Z158" s="14"/>
      <c r="AA158" s="14"/>
      <c r="AB158" s="14"/>
      <c r="AC158" s="14"/>
      <c r="AD158" s="34">
        <f>IF(ISNUMBER($D158),_xll.xlBondYield($F158&amp;T(TYPE($AV$1)),$H158,$G158,$J158,$K158,$L158,$M158,$D158,$W158,$AH158),"")</f>
        <v>-3.1729315358086582E-3</v>
      </c>
      <c r="AE158" s="12"/>
      <c r="AF158" s="12"/>
      <c r="AG158" s="12"/>
      <c r="AH158" s="14" t="b">
        <f t="shared" si="23"/>
        <v>0</v>
      </c>
      <c r="AI158" s="14"/>
      <c r="AJ158" s="14"/>
      <c r="AK158" s="238">
        <f>IF(ISNUMBER($D158),_xll.xlBondAswSpread($F158&amp;T(TYPE($AV$1)),$H158,$G158,$J158,$K158,$L158,$M158,$D158,$W158,$AH158,curveName,curveName,,,2),"")</f>
        <v>-0.56945070162185196</v>
      </c>
      <c r="AL158" s="205">
        <f>IF($W158&gt;0,_xll.xlBondZSpread(F158&amp;T(TYPE($AV$1)),H158,G158,J158,K158,L158,M158,D158,U158,"annual",5,$AH158,curveName)*100,"")</f>
        <v>-55.141967482028484</v>
      </c>
      <c r="AM158" s="258">
        <f>(-IF($AL$9="",VLOOKUP(VLOOKUP(E158,'DB Basis'!$D$2:$H$65205,4,0),Bonds!$AR$1:$AS$6,2,0),$AL$9)*VLOOKUP(E158,'DB Basis'!$D$2:$E$65205,2,0))+IF(V158="",W158,V158)</f>
        <v>18.814379999999986</v>
      </c>
      <c r="AN158" s="266" t="str">
        <f>IF($AN$9+(($AL$9-$AM$9))*('DB Basis'!F317/10-'DB Basis'!E317),," ")</f>
        <v xml:space="preserve"> </v>
      </c>
      <c r="AO158" s="615">
        <f>IF(U158&gt;0,_xll.xlShmImplSwap2(curveName&amp;T(TYPE($AV$1)),curveName,D158,G158,,1,8,2,4),"")</f>
        <v>2.415305799356103E-3</v>
      </c>
      <c r="AP158" s="616">
        <f t="shared" si="24"/>
        <v>-5.5882373351647616E-3</v>
      </c>
      <c r="AQ158" s="374">
        <f t="shared" si="25"/>
        <v>11.284503596909968</v>
      </c>
      <c r="AR158" s="374">
        <f t="shared" si="26"/>
        <v>-6.9761814034139151</v>
      </c>
      <c r="AS158" s="376"/>
      <c r="AT158" s="234">
        <f t="shared" si="27"/>
        <v>-0.31294667202496357</v>
      </c>
      <c r="AU158" s="662" t="str">
        <f t="shared" si="21"/>
        <v>BUND  04-Jul-22  1.75</v>
      </c>
      <c r="AV158" s="678"/>
      <c r="AW158" s="660"/>
      <c r="AX158" s="660"/>
      <c r="AY158" s="660"/>
      <c r="AZ158" s="660"/>
      <c r="BA158" s="660"/>
      <c r="BB158" s="659"/>
      <c r="BC158" s="672"/>
      <c r="BE158" s="682">
        <f>_xll.xlDateShiftMonth(BE157,1)</f>
        <v>47788</v>
      </c>
      <c r="BF158" s="683">
        <v>3.1772054159204928E-2</v>
      </c>
      <c r="BH158" s="915"/>
      <c r="BI158" s="921"/>
      <c r="BU158" s="133" t="s">
        <v>413</v>
      </c>
      <c r="BV158" s="133" t="s">
        <v>413</v>
      </c>
      <c r="BW158" s="133" t="s">
        <v>413</v>
      </c>
      <c r="BX158" s="133" t="s">
        <v>413</v>
      </c>
      <c r="BY158" s="133" t="s">
        <v>413</v>
      </c>
      <c r="BZ158" s="133" t="s">
        <v>413</v>
      </c>
      <c r="CA158" s="133" t="s">
        <v>413</v>
      </c>
      <c r="CB158" s="133" t="s">
        <v>413</v>
      </c>
      <c r="CC158" s="133" t="s">
        <v>413</v>
      </c>
      <c r="CD158" s="133" t="s">
        <v>413</v>
      </c>
      <c r="CE158" s="133" t="s">
        <v>413</v>
      </c>
      <c r="CF158" s="133" t="s">
        <v>413</v>
      </c>
    </row>
    <row r="159" spans="1:84">
      <c r="A159" s="10"/>
      <c r="B159" s="11"/>
      <c r="C159" s="12"/>
      <c r="D159" s="696">
        <f>MAX(_xll.xlDateSettle("TARGET",$D$4,2),L159)</f>
        <v>43264</v>
      </c>
      <c r="E159" s="694" t="s">
        <v>458</v>
      </c>
      <c r="F159" s="13" t="s">
        <v>1204</v>
      </c>
      <c r="G159" s="35">
        <v>44808</v>
      </c>
      <c r="H159" s="37">
        <v>1.5</v>
      </c>
      <c r="I159" s="11">
        <v>44808</v>
      </c>
      <c r="J159" s="11">
        <v>41156</v>
      </c>
      <c r="K159" s="11">
        <v>41521</v>
      </c>
      <c r="L159" s="11">
        <v>41159</v>
      </c>
      <c r="M159" s="12">
        <v>100.76</v>
      </c>
      <c r="N159" s="12" t="s">
        <v>1252</v>
      </c>
      <c r="O159" s="12" t="s">
        <v>977</v>
      </c>
      <c r="P159" s="12" t="s">
        <v>1253</v>
      </c>
      <c r="Q159" s="15">
        <v>18000000000</v>
      </c>
      <c r="R159" s="12"/>
      <c r="S159" s="43">
        <f>_xll.RtGet("IDN",$X159,$S$9)</f>
        <v>107.54600000000001</v>
      </c>
      <c r="T159" s="43">
        <f>_xll.RtGet("IDN",$X159,$T$9)</f>
        <v>107.589</v>
      </c>
      <c r="U159" s="25">
        <f t="shared" si="28"/>
        <v>107.5675</v>
      </c>
      <c r="V159" s="12"/>
      <c r="W159" s="25">
        <f t="shared" si="29"/>
        <v>107.5675</v>
      </c>
      <c r="X159" s="14" t="str">
        <f t="shared" si="22"/>
        <v>DE113549=</v>
      </c>
      <c r="Y159" s="14"/>
      <c r="Z159" s="14"/>
      <c r="AA159" s="14"/>
      <c r="AB159" s="14"/>
      <c r="AC159" s="14"/>
      <c r="AD159" s="34">
        <f>IF(ISNUMBER($D159),_xll.xlBondYield($F159&amp;T(TYPE($AV$1)),$H159,$G159,$J159,$K159,$L159,$M159,$D159,$W159,$AH159),"")</f>
        <v>-2.770781232700293E-3</v>
      </c>
      <c r="AE159" s="12"/>
      <c r="AF159" s="12"/>
      <c r="AG159" s="12"/>
      <c r="AH159" s="14" t="b">
        <f t="shared" si="23"/>
        <v>0</v>
      </c>
      <c r="AI159" s="14"/>
      <c r="AJ159" s="14"/>
      <c r="AK159" s="238">
        <f>IF(ISNUMBER($D159),_xll.xlBondAswSpread($F159&amp;T(TYPE($AV$1)),$H159,$G159,$J159,$K159,$L159,$M159,$D159,$W159,$AH159,curveName,curveName,,,2),"")</f>
        <v>-0.55487670047932225</v>
      </c>
      <c r="AL159" s="205">
        <f>IF($W159&gt;0,_xll.xlBondZSpread(F159&amp;T(TYPE($AV$1)),H159,G159,J159,K159,L159,M159,D159,U159,"annual",5,$AH159,curveName)*100,"")</f>
        <v>-53.99518584366745</v>
      </c>
      <c r="AM159" s="258">
        <f>(-IF($AL$9="",VLOOKUP(VLOOKUP(E159,'DB Basis'!$D$2:$H$65205,4,0),Bonds!$AR$1:$AS$6,2,0),$AL$9)*VLOOKUP(E159,'DB Basis'!$D$2:$E$65205,2,0))+IF(V159="",W159,V159)</f>
        <v>14.780559999999994</v>
      </c>
      <c r="AN159" s="266" t="str">
        <f>IF($AN$9+(($AL$9-$AM$9))*('DB Basis'!F318/10-'DB Basis'!E318),," ")</f>
        <v xml:space="preserve"> </v>
      </c>
      <c r="AO159" s="615">
        <f>IF(U159&gt;0,_xll.xlShmImplSwap2(curveName&amp;T(TYPE($AV$1)),curveName,D159,G159,,1,8,2,4),"")</f>
        <v>2.6993623028898584E-3</v>
      </c>
      <c r="AP159" s="616">
        <f t="shared" si="24"/>
        <v>-5.4701435355901514E-3</v>
      </c>
      <c r="AQ159" s="374">
        <f t="shared" si="25"/>
        <v>23.674977521702147</v>
      </c>
      <c r="AR159" s="374">
        <f t="shared" si="26"/>
        <v>6.9522962652794709</v>
      </c>
      <c r="AS159" s="376"/>
      <c r="AT159" s="234">
        <f t="shared" si="27"/>
        <v>-0.27328253254030288</v>
      </c>
      <c r="AU159" s="662" t="str">
        <f t="shared" si="21"/>
        <v>BUND  04-Sep-22  1.5</v>
      </c>
      <c r="AV159" s="678"/>
      <c r="AW159" s="660"/>
      <c r="AX159" s="660"/>
      <c r="AY159" s="660"/>
      <c r="AZ159" s="660"/>
      <c r="BA159" s="660"/>
      <c r="BB159" s="659"/>
      <c r="BC159" s="672"/>
      <c r="BE159" s="682">
        <f>_xll.xlDateShiftMonth(BE158,1)</f>
        <v>47818</v>
      </c>
      <c r="BF159" s="683">
        <v>3.1808500415493324E-2</v>
      </c>
      <c r="BH159" s="915"/>
      <c r="BI159" s="921"/>
      <c r="BU159" s="133" t="s">
        <v>413</v>
      </c>
      <c r="BV159" s="133" t="s">
        <v>413</v>
      </c>
      <c r="BW159" s="133" t="s">
        <v>413</v>
      </c>
      <c r="BX159" s="133" t="s">
        <v>413</v>
      </c>
      <c r="BY159" s="133" t="s">
        <v>413</v>
      </c>
      <c r="BZ159" s="133" t="s">
        <v>413</v>
      </c>
      <c r="CA159" s="133" t="s">
        <v>413</v>
      </c>
      <c r="CB159" s="133" t="s">
        <v>413</v>
      </c>
      <c r="CC159" s="133" t="s">
        <v>413</v>
      </c>
      <c r="CD159" s="133" t="s">
        <v>413</v>
      </c>
      <c r="CE159" s="133" t="s">
        <v>413</v>
      </c>
      <c r="CF159" s="133" t="s">
        <v>413</v>
      </c>
    </row>
    <row r="160" spans="1:84">
      <c r="A160" s="10"/>
      <c r="B160" s="11"/>
      <c r="C160" s="12"/>
      <c r="D160" s="696">
        <f>MAX(_xll.xlDateSettle("TARGET",$D$4,2),L160)</f>
        <v>43264</v>
      </c>
      <c r="E160" s="694" t="s">
        <v>789</v>
      </c>
      <c r="F160" s="13" t="s">
        <v>1204</v>
      </c>
      <c r="G160" s="35">
        <v>44841</v>
      </c>
      <c r="H160" s="37">
        <v>0</v>
      </c>
      <c r="I160" s="11">
        <v>44841</v>
      </c>
      <c r="J160" s="11">
        <v>42923</v>
      </c>
      <c r="K160" s="11">
        <v>43380</v>
      </c>
      <c r="L160" s="11">
        <v>42923</v>
      </c>
      <c r="M160" s="12">
        <v>100.75</v>
      </c>
      <c r="N160" s="12" t="s">
        <v>1254</v>
      </c>
      <c r="O160" s="12" t="s">
        <v>977</v>
      </c>
      <c r="P160" s="12" t="s">
        <v>1255</v>
      </c>
      <c r="Q160" s="15">
        <v>17000000000</v>
      </c>
      <c r="R160" s="12"/>
      <c r="S160" s="43">
        <f>_xll.RtGet("IDN",$X160,$S$9)</f>
        <v>101.042</v>
      </c>
      <c r="T160" s="43">
        <f>_xll.RtGet("IDN",$X160,$T$9)</f>
        <v>101.08200000000001</v>
      </c>
      <c r="U160" s="25">
        <f t="shared" si="28"/>
        <v>101.06200000000001</v>
      </c>
      <c r="V160" s="12"/>
      <c r="W160" s="25">
        <f t="shared" si="29"/>
        <v>101.06200000000001</v>
      </c>
      <c r="X160" s="14" t="str">
        <f t="shared" si="22"/>
        <v>DE114176=</v>
      </c>
      <c r="Y160" s="14"/>
      <c r="Z160" s="14"/>
      <c r="AA160" s="14"/>
      <c r="AB160" s="14"/>
      <c r="AC160" s="14"/>
      <c r="AD160" s="34">
        <f>IF(ISNUMBER($D160),_xll.xlBondYield($F160&amp;T(TYPE($AV$1)),$H160,$G160,$J160,$K160,$L160,$M160,$D160,$W160,$AH160),"")</f>
        <v>-2.4436220619890037E-3</v>
      </c>
      <c r="AE160" s="12"/>
      <c r="AF160" s="12"/>
      <c r="AG160" s="12"/>
      <c r="AH160" s="14" t="b">
        <f t="shared" si="23"/>
        <v>0</v>
      </c>
      <c r="AI160" s="14"/>
      <c r="AJ160" s="14"/>
      <c r="AK160" s="238">
        <f>IF(ISNUMBER($D160),_xll.xlBondAswSpread($F160&amp;T(TYPE($AV$1)),$H160,$G160,$J160,$K160,$L160,$M160,$D160,$W160,$AH160,curveName,curveName,,,2),"")</f>
        <v>-0.5239091716978862</v>
      </c>
      <c r="AL160" s="205">
        <f>IF($W160&gt;0,_xll.xlBondZSpread(F160&amp;T(TYPE($AV$1)),H160,G160,J160,K160,L160,M160,D160,U160,"annual",5,$AH160,curveName)*100,"")</f>
        <v>-52.998065009235503</v>
      </c>
      <c r="AM160" s="258">
        <f>(-IF($AL$9="",VLOOKUP(VLOOKUP(E160,'DB Basis'!$D$2:$H$65205,4,0),Bonds!$AR$1:$AS$6,2,0),$AL$9)*VLOOKUP(E160,'DB Basis'!$D$2:$E$65205,2,0))+IF(V160="",W160,V160)</f>
        <v>10.109830000000017</v>
      </c>
      <c r="AN160" s="266" t="str">
        <f>IF($AN$9+(($AL$9-$AM$9))*('DB Basis'!F319/10-'DB Basis'!E319),," ")</f>
        <v xml:space="preserve"> </v>
      </c>
      <c r="AO160" s="615">
        <f>IF(U160&gt;0,_xll.xlShmImplSwap2(curveName&amp;T(TYPE($AV$1)),curveName,D160,G160,,1,8,2,4),"")</f>
        <v>2.8457932994784569E-3</v>
      </c>
      <c r="AP160" s="616">
        <f t="shared" si="24"/>
        <v>-5.2894153614674606E-3</v>
      </c>
      <c r="AQ160" s="374">
        <f t="shared" si="25"/>
        <v>36.185787063521396</v>
      </c>
      <c r="AR160" s="374">
        <f t="shared" si="26"/>
        <v>19.989631380237022</v>
      </c>
      <c r="AS160" s="376"/>
      <c r="AT160" s="234">
        <f t="shared" si="27"/>
        <v>-0.24101477871672364</v>
      </c>
      <c r="AU160" s="662" t="str">
        <f t="shared" si="21"/>
        <v>BUND  07-Oct-22  0</v>
      </c>
      <c r="AV160" s="678"/>
      <c r="AW160" s="660"/>
      <c r="AX160" s="660"/>
      <c r="AY160" s="660"/>
      <c r="AZ160" s="660"/>
      <c r="BA160" s="660"/>
      <c r="BB160" s="659"/>
      <c r="BC160" s="672"/>
      <c r="BE160" s="682">
        <f>_xll.xlDateShiftMonth(BE159,1)</f>
        <v>47849</v>
      </c>
      <c r="BF160" s="683">
        <v>3.1844346304956458E-2</v>
      </c>
      <c r="BH160" s="915"/>
      <c r="BI160" s="921"/>
      <c r="BU160" s="133" t="s">
        <v>413</v>
      </c>
      <c r="BV160" s="133" t="s">
        <v>413</v>
      </c>
      <c r="BW160" s="133" t="s">
        <v>413</v>
      </c>
      <c r="BX160" s="133" t="s">
        <v>413</v>
      </c>
      <c r="BY160" s="133" t="s">
        <v>413</v>
      </c>
      <c r="BZ160" s="133" t="s">
        <v>413</v>
      </c>
      <c r="CA160" s="133" t="s">
        <v>413</v>
      </c>
      <c r="CB160" s="133" t="s">
        <v>413</v>
      </c>
      <c r="CC160" s="133" t="s">
        <v>413</v>
      </c>
      <c r="CD160" s="133" t="s">
        <v>413</v>
      </c>
      <c r="CE160" s="133" t="s">
        <v>413</v>
      </c>
      <c r="CF160" s="133" t="s">
        <v>413</v>
      </c>
    </row>
    <row r="161" spans="1:84">
      <c r="A161" s="10"/>
      <c r="B161" s="11"/>
      <c r="C161" s="12"/>
      <c r="D161" s="696">
        <f>MAX(_xll.xlDateSettle("TARGET",$D$4,2),L161)</f>
        <v>43264</v>
      </c>
      <c r="E161" s="694" t="s">
        <v>459</v>
      </c>
      <c r="F161" s="13" t="s">
        <v>1204</v>
      </c>
      <c r="G161" s="35">
        <v>44972</v>
      </c>
      <c r="H161" s="37">
        <v>1.5</v>
      </c>
      <c r="I161" s="11">
        <v>44972</v>
      </c>
      <c r="J161" s="11">
        <v>41292</v>
      </c>
      <c r="K161" s="11">
        <v>41685</v>
      </c>
      <c r="L161" s="11">
        <v>41292</v>
      </c>
      <c r="M161" s="12">
        <v>99.41</v>
      </c>
      <c r="N161" s="12" t="s">
        <v>1256</v>
      </c>
      <c r="O161" s="12" t="s">
        <v>977</v>
      </c>
      <c r="P161" s="12" t="s">
        <v>1257</v>
      </c>
      <c r="Q161" s="15">
        <v>18000000000</v>
      </c>
      <c r="R161" s="12"/>
      <c r="S161" s="43">
        <f>_xll.RtGet("IDN",$X161,$S$9)</f>
        <v>107.973</v>
      </c>
      <c r="T161" s="43">
        <f>_xll.RtGet("IDN",$X161,$T$9)</f>
        <v>108.01300000000001</v>
      </c>
      <c r="U161" s="25">
        <f t="shared" si="28"/>
        <v>107.99299999999999</v>
      </c>
      <c r="V161" s="12"/>
      <c r="W161" s="25">
        <f t="shared" si="29"/>
        <v>107.99299999999999</v>
      </c>
      <c r="X161" s="14" t="str">
        <f t="shared" si="22"/>
        <v>DE110230=</v>
      </c>
      <c r="Y161" s="14"/>
      <c r="Z161" s="14"/>
      <c r="AA161" s="14"/>
      <c r="AB161" s="14"/>
      <c r="AC161" s="14"/>
      <c r="AD161" s="34">
        <f>IF(ISNUMBER($D161),_xll.xlBondYield($F161&amp;T(TYPE($AV$1)),$H161,$G161,$J161,$K161,$L161,$M161,$D161,$W161,$AH161),"")</f>
        <v>-1.9937693443744468E-3</v>
      </c>
      <c r="AE161" s="12"/>
      <c r="AF161" s="12"/>
      <c r="AG161" s="12"/>
      <c r="AH161" s="14" t="b">
        <f t="shared" si="23"/>
        <v>0</v>
      </c>
      <c r="AI161" s="14"/>
      <c r="AJ161" s="14"/>
      <c r="AK161" s="238">
        <f>IF(ISNUMBER($D161),_xll.xlBondAswSpread($F161&amp;T(TYPE($AV$1)),$H161,$G161,$J161,$K161,$L161,$M161,$D161,$W161,$AH161,curveName,curveName,,,2),"")</f>
        <v>-0.55170533591864568</v>
      </c>
      <c r="AL161" s="205">
        <f>IF($W161&gt;0,_xll.xlBondZSpread(F161&amp;T(TYPE($AV$1)),H161,G161,J161,K161,L161,M161,D161,U161,"annual",5,$AH161,curveName)*100,"")</f>
        <v>-53.717544861927699</v>
      </c>
      <c r="AM161" s="258">
        <f>(-IF($AL$9="",VLOOKUP(VLOOKUP(E161,'DB Basis'!$D$2:$H$65205,4,0),Bonds!$AR$1:$AS$6,2,0),$AL$9)*VLOOKUP(E161,'DB Basis'!$D$2:$E$65205,2,0))+IF(V161="",W161,V161)</f>
        <v>5.5079899999999924</v>
      </c>
      <c r="AN161" s="266" t="str">
        <f>IF($AN$9+(($AL$9-$AM$9))*('DB Basis'!F320/10-'DB Basis'!E320),," ")</f>
        <v xml:space="preserve"> </v>
      </c>
      <c r="AO161" s="615">
        <f>IF(U161&gt;0,_xll.xlShmImplSwap2(curveName&amp;T(TYPE($AV$1)),curveName,D161,G161,,1,8,2,4),"")</f>
        <v>3.4563605941726177E-3</v>
      </c>
      <c r="AP161" s="616">
        <f t="shared" si="24"/>
        <v>-5.4501299385470645E-3</v>
      </c>
      <c r="AQ161" s="374">
        <f t="shared" si="25"/>
        <v>12.534064269413227</v>
      </c>
      <c r="AR161" s="374">
        <f t="shared" si="26"/>
        <v>-4.4779252392408715</v>
      </c>
      <c r="AS161" s="376"/>
      <c r="AT161" s="234">
        <f t="shared" si="27"/>
        <v>-0.19664574355473993</v>
      </c>
      <c r="AU161" s="662" t="str">
        <f t="shared" si="21"/>
        <v>BUND  15-Feb-23  1.5</v>
      </c>
      <c r="AV161" s="678"/>
      <c r="AW161" s="660"/>
      <c r="AX161" s="660"/>
      <c r="AY161" s="660"/>
      <c r="AZ161" s="660"/>
      <c r="BA161" s="660"/>
      <c r="BB161" s="659"/>
      <c r="BC161" s="672"/>
      <c r="BE161" s="682">
        <f>_xll.xlDateShiftMonth(BE160,1)</f>
        <v>47880</v>
      </c>
      <c r="BF161" s="683">
        <v>3.1878328014802136E-2</v>
      </c>
      <c r="BH161" s="915"/>
      <c r="BI161" s="921"/>
      <c r="BU161" s="133" t="s">
        <v>413</v>
      </c>
      <c r="BV161" s="133" t="s">
        <v>413</v>
      </c>
      <c r="BW161" s="133" t="s">
        <v>413</v>
      </c>
      <c r="BX161" s="133" t="s">
        <v>413</v>
      </c>
      <c r="BY161" s="133" t="s">
        <v>413</v>
      </c>
      <c r="BZ161" s="133" t="s">
        <v>413</v>
      </c>
      <c r="CA161" s="133" t="s">
        <v>413</v>
      </c>
      <c r="CB161" s="133" t="s">
        <v>413</v>
      </c>
      <c r="CC161" s="133" t="s">
        <v>413</v>
      </c>
      <c r="CD161" s="133" t="s">
        <v>413</v>
      </c>
      <c r="CE161" s="133" t="s">
        <v>413</v>
      </c>
      <c r="CF161" s="133" t="s">
        <v>413</v>
      </c>
    </row>
    <row r="162" spans="1:84">
      <c r="A162" s="10"/>
      <c r="B162" s="11"/>
      <c r="C162" s="12"/>
      <c r="D162" s="696">
        <f>MAX(_xll.xlDateSettle("TARGET",$D$4,2),L162)</f>
        <v>43264</v>
      </c>
      <c r="E162" s="694" t="s">
        <v>1505</v>
      </c>
      <c r="F162" s="13" t="s">
        <v>1204</v>
      </c>
      <c r="G162" s="35">
        <v>45030</v>
      </c>
      <c r="H162" s="37">
        <v>0</v>
      </c>
      <c r="I162" s="11">
        <v>45030</v>
      </c>
      <c r="J162" s="11">
        <v>43133</v>
      </c>
      <c r="K162" s="11">
        <v>43569</v>
      </c>
      <c r="L162" s="11">
        <v>43133</v>
      </c>
      <c r="M162" s="12">
        <v>99.6</v>
      </c>
      <c r="N162" s="12" t="s">
        <v>1506</v>
      </c>
      <c r="O162" s="12" t="s">
        <v>990</v>
      </c>
      <c r="P162" s="12" t="s">
        <v>1507</v>
      </c>
      <c r="Q162" s="15">
        <v>16000000000</v>
      </c>
      <c r="R162" s="12"/>
      <c r="S162" s="43">
        <f>_xll.RtGet("IDN",$X162,$S$9)</f>
        <v>100.68300000000001</v>
      </c>
      <c r="T162" s="43">
        <f>_xll.RtGet("IDN",$X162,$T$9)</f>
        <v>100.70400000000001</v>
      </c>
      <c r="U162" s="25">
        <f t="shared" si="28"/>
        <v>100.6935</v>
      </c>
      <c r="V162" s="12"/>
      <c r="W162" s="25">
        <f t="shared" si="29"/>
        <v>100.6935</v>
      </c>
      <c r="X162" s="14" t="str">
        <f t="shared" si="22"/>
        <v>DE114177=</v>
      </c>
      <c r="Y162" s="14"/>
      <c r="Z162" s="14"/>
      <c r="AA162" s="14"/>
      <c r="AB162" s="14"/>
      <c r="AC162" s="14"/>
      <c r="AD162" s="34">
        <f>IF(ISNUMBER($D162),_xll.xlBondYield($F162&amp;T(TYPE($AV$1)),$H162,$G162,$J162,$K162,$L162,$M162,$D162,$W162,$AH162),"")</f>
        <v>-1.4281792784665015E-3</v>
      </c>
      <c r="AE162" s="12"/>
      <c r="AF162" s="12"/>
      <c r="AG162" s="12"/>
      <c r="AH162" s="14" t="b">
        <f t="shared" si="23"/>
        <v>0</v>
      </c>
      <c r="AI162" s="14"/>
      <c r="AJ162" s="14"/>
      <c r="AK162" s="238">
        <f>IF(ISNUMBER($D162),_xll.xlBondAswSpread($F162&amp;T(TYPE($AV$1)),$H162,$G162,$J162,$K162,$L162,$M162,$D162,$W162,$AH162,curveName,curveName,,,2),"")</f>
        <v>-0.50896192074426749</v>
      </c>
      <c r="AL162" s="205">
        <f>IF($W162&gt;0,_xll.xlBondZSpread(F162&amp;T(TYPE($AV$1)),H162,G162,J162,K162,L162,M162,D162,U162,"annual",5,$AH162,curveName)*100,"")</f>
        <v>-51.696234731896396</v>
      </c>
      <c r="AM162" s="258">
        <f>(-IF($AL$9="",VLOOKUP(VLOOKUP(E162,'DB Basis'!$D$2:$H$65205,4,0),Bonds!$AR$1:$AS$6,2,0),$AL$9)*VLOOKUP(E162,'DB Basis'!$D$2:$E$65205,2,0))+IF(V162="",W162,V162)</f>
        <v>-0.48096000000001027</v>
      </c>
      <c r="AN162" s="266" t="str">
        <f>IF($AN$9+(($AL$9-$AM$9))*('DB Basis'!F321/10-'DB Basis'!E321),," ")</f>
        <v xml:space="preserve"> </v>
      </c>
      <c r="AO162" s="615">
        <f>IF(U162&gt;0,_xll.xlShmImplSwap2(curveName&amp;T(TYPE($AV$1)),curveName,D162,G162,,1,8,2,4),"")</f>
        <v>3.719796165083653E-3</v>
      </c>
      <c r="AP162" s="616">
        <f t="shared" si="24"/>
        <v>-5.147975443550154E-3</v>
      </c>
      <c r="AQ162" s="374">
        <f t="shared" si="25"/>
        <v>35.593167940758619</v>
      </c>
      <c r="AR162" s="374">
        <f t="shared" si="26"/>
        <v>19.014894943771086</v>
      </c>
      <c r="AS162" s="376"/>
      <c r="AT162" s="234">
        <f t="shared" si="27"/>
        <v>-0.14086151787614809</v>
      </c>
      <c r="AU162" s="662" t="str">
        <f t="shared" si="21"/>
        <v>BUND  14-Apr-23  0</v>
      </c>
      <c r="AV162" s="678"/>
      <c r="AW162" s="660"/>
      <c r="AX162" s="660"/>
      <c r="AY162" s="660"/>
      <c r="AZ162" s="660"/>
      <c r="BA162" s="660"/>
      <c r="BB162" s="659"/>
      <c r="BC162" s="672"/>
      <c r="BE162" s="682">
        <f>_xll.xlDateShiftMonth(BE161,1)</f>
        <v>47908</v>
      </c>
      <c r="BF162" s="683">
        <v>3.1907402743104808E-2</v>
      </c>
      <c r="BH162" s="915"/>
      <c r="BI162" s="921"/>
      <c r="BU162" s="133" t="s">
        <v>413</v>
      </c>
      <c r="BV162" s="133" t="s">
        <v>413</v>
      </c>
      <c r="BW162" s="133" t="s">
        <v>413</v>
      </c>
      <c r="BX162" s="133" t="s">
        <v>413</v>
      </c>
      <c r="BY162" s="133" t="s">
        <v>413</v>
      </c>
      <c r="BZ162" s="133" t="s">
        <v>413</v>
      </c>
      <c r="CA162" s="133" t="s">
        <v>413</v>
      </c>
      <c r="CB162" s="133" t="s">
        <v>413</v>
      </c>
      <c r="CC162" s="133" t="s">
        <v>413</v>
      </c>
      <c r="CD162" s="133" t="s">
        <v>413</v>
      </c>
      <c r="CE162" s="133" t="s">
        <v>413</v>
      </c>
      <c r="CF162" s="133" t="s">
        <v>413</v>
      </c>
    </row>
    <row r="163" spans="1:84">
      <c r="A163" s="10"/>
      <c r="B163" s="11"/>
      <c r="C163" s="12"/>
      <c r="D163" s="696">
        <f>MAX(_xll.xlDateSettle("TARGET",$D$4,2),L163)</f>
        <v>43264</v>
      </c>
      <c r="E163" s="694" t="s">
        <v>460</v>
      </c>
      <c r="F163" s="13" t="s">
        <v>1204</v>
      </c>
      <c r="G163" s="35">
        <v>45061</v>
      </c>
      <c r="H163" s="37">
        <v>1.5</v>
      </c>
      <c r="I163" s="11">
        <v>45061</v>
      </c>
      <c r="J163" s="11">
        <v>41409</v>
      </c>
      <c r="K163" s="11">
        <v>41774</v>
      </c>
      <c r="L163" s="11">
        <v>41418</v>
      </c>
      <c r="M163" s="12">
        <v>100.84</v>
      </c>
      <c r="N163" s="12" t="s">
        <v>1258</v>
      </c>
      <c r="O163" s="12" t="s">
        <v>977</v>
      </c>
      <c r="P163" s="12" t="s">
        <v>1259</v>
      </c>
      <c r="Q163" s="15">
        <v>18000000000</v>
      </c>
      <c r="R163" s="12"/>
      <c r="S163" s="43">
        <f>_xll.RtGet("IDN",$X163,$S$9)</f>
        <v>108.14400000000001</v>
      </c>
      <c r="T163" s="43">
        <f>_xll.RtGet("IDN",$X163,$T$9)</f>
        <v>108.18300000000001</v>
      </c>
      <c r="U163" s="25">
        <f t="shared" si="28"/>
        <v>108.1635</v>
      </c>
      <c r="V163" s="12"/>
      <c r="W163" s="25">
        <f t="shared" si="29"/>
        <v>108.1635</v>
      </c>
      <c r="X163" s="14" t="str">
        <f t="shared" si="22"/>
        <v>DE110231=</v>
      </c>
      <c r="Y163" s="14"/>
      <c r="Z163" s="14"/>
      <c r="AA163" s="14"/>
      <c r="AB163" s="14"/>
      <c r="AC163" s="14"/>
      <c r="AD163" s="34">
        <f>IF(ISNUMBER($D163),_xll.xlBondYield($F163&amp;T(TYPE($AV$1)),$H163,$G163,$J163,$K163,$L163,$M163,$D163,$W163,$AH163),"")</f>
        <v>-1.5160784757356216E-3</v>
      </c>
      <c r="AE163" s="12"/>
      <c r="AF163" s="12"/>
      <c r="AG163" s="12"/>
      <c r="AH163" s="14" t="b">
        <f t="shared" si="23"/>
        <v>0</v>
      </c>
      <c r="AI163" s="14"/>
      <c r="AJ163" s="14"/>
      <c r="AK163" s="238">
        <f>IF(ISNUMBER($D163),_xll.xlBondAswSpread($F163&amp;T(TYPE($AV$1)),$H163,$G163,$J163,$K163,$L163,$M163,$D163,$W163,$AH163,curveName,curveName,,,2),"")</f>
        <v>-0.5444727371215593</v>
      </c>
      <c r="AL163" s="205">
        <f>IF($W163&gt;0,_xll.xlBondZSpread(F163&amp;T(TYPE($AV$1)),H163,G163,J163,K163,L163,M163,D163,U163,"annual",5,$AH163,curveName)*100,"")</f>
        <v>-53.031182298024603</v>
      </c>
      <c r="AM163" s="258">
        <f>(-IF($AL$9="",VLOOKUP(VLOOKUP(E163,'DB Basis'!$D$2:$H$65205,4,0),Bonds!$AR$1:$AS$6,2,0),$AL$9)*VLOOKUP(E163,'DB Basis'!$D$2:$E$65205,2,0))+IF(V163="",W163,V163)</f>
        <v>0.56655866999999205</v>
      </c>
      <c r="AN163" s="266" t="str">
        <f>IF($AN$9+(($AL$9-$AM$9))*('DB Basis'!F322/10-'DB Basis'!E322),," ")</f>
        <v xml:space="preserve"> </v>
      </c>
      <c r="AO163" s="615">
        <f>IF(U163&gt;0,_xll.xlShmImplSwap2(curveName&amp;T(TYPE($AV$1)),curveName,D163,G163,,1,8,2,4),"")</f>
        <v>3.8617975261495048E-3</v>
      </c>
      <c r="AP163" s="616">
        <f t="shared" si="24"/>
        <v>-5.3778760018851259E-3</v>
      </c>
      <c r="AQ163" s="374">
        <f t="shared" si="25"/>
        <v>-10.349421613944786</v>
      </c>
      <c r="AR163" s="374">
        <f t="shared" si="26"/>
        <v>-27.068936707182175</v>
      </c>
      <c r="AS163" s="376"/>
      <c r="AT163" s="234">
        <f t="shared" si="27"/>
        <v>-0.14953102774378735</v>
      </c>
      <c r="AU163" s="662" t="str">
        <f t="shared" si="21"/>
        <v>BUND  15-May-23  1.5</v>
      </c>
      <c r="AV163" s="678"/>
      <c r="AW163" s="660"/>
      <c r="AX163" s="660"/>
      <c r="AY163" s="660"/>
      <c r="AZ163" s="660"/>
      <c r="BA163" s="660"/>
      <c r="BB163" s="659"/>
      <c r="BC163" s="672"/>
      <c r="BE163" s="682">
        <f>_xll.xlDateShiftMonth(BE162,1)</f>
        <v>47939</v>
      </c>
      <c r="BF163" s="683">
        <v>3.1937782934082372E-2</v>
      </c>
      <c r="BH163" s="915"/>
      <c r="BI163" s="921"/>
      <c r="BU163" s="133" t="s">
        <v>413</v>
      </c>
      <c r="BV163" s="133" t="s">
        <v>413</v>
      </c>
      <c r="BW163" s="133" t="s">
        <v>413</v>
      </c>
      <c r="BX163" s="133" t="s">
        <v>413</v>
      </c>
      <c r="BY163" s="133" t="s">
        <v>413</v>
      </c>
      <c r="BZ163" s="133" t="s">
        <v>413</v>
      </c>
      <c r="CA163" s="133" t="s">
        <v>413</v>
      </c>
      <c r="CB163" s="133" t="s">
        <v>413</v>
      </c>
      <c r="CC163" s="133" t="s">
        <v>413</v>
      </c>
      <c r="CD163" s="133" t="s">
        <v>413</v>
      </c>
      <c r="CE163" s="133" t="s">
        <v>413</v>
      </c>
      <c r="CF163" s="133" t="s">
        <v>413</v>
      </c>
    </row>
    <row r="164" spans="1:84">
      <c r="A164" s="10"/>
      <c r="B164" s="11"/>
      <c r="C164" s="12"/>
      <c r="D164" s="696">
        <f>MAX(_xll.xlDateSettle("TARGET",$D$4,2),L164)</f>
        <v>43264</v>
      </c>
      <c r="E164" s="694" t="s">
        <v>461</v>
      </c>
      <c r="F164" s="13" t="s">
        <v>1204</v>
      </c>
      <c r="G164" s="35">
        <v>45153</v>
      </c>
      <c r="H164" s="37">
        <v>2</v>
      </c>
      <c r="I164" s="11">
        <v>45153</v>
      </c>
      <c r="J164" s="11">
        <v>41501</v>
      </c>
      <c r="K164" s="11">
        <v>41866</v>
      </c>
      <c r="L164" s="11">
        <v>41530</v>
      </c>
      <c r="M164" s="12">
        <v>99.49</v>
      </c>
      <c r="N164" s="12" t="s">
        <v>1260</v>
      </c>
      <c r="O164" s="12" t="s">
        <v>977</v>
      </c>
      <c r="P164" s="12" t="s">
        <v>1261</v>
      </c>
      <c r="Q164" s="15">
        <v>18000000000</v>
      </c>
      <c r="R164" s="12"/>
      <c r="S164" s="43">
        <f>_xll.RtGet("IDN",$X164,$S$9)</f>
        <v>110.925</v>
      </c>
      <c r="T164" s="43">
        <f>_xll.RtGet("IDN",$X164,$T$9)</f>
        <v>110.965</v>
      </c>
      <c r="U164" s="25">
        <f t="shared" si="28"/>
        <v>110.94499999999999</v>
      </c>
      <c r="V164" s="12"/>
      <c r="W164" s="25">
        <f t="shared" si="29"/>
        <v>110.94499999999999</v>
      </c>
      <c r="X164" s="14" t="str">
        <f t="shared" si="22"/>
        <v>DE110232=</v>
      </c>
      <c r="Y164" s="14"/>
      <c r="Z164" s="14"/>
      <c r="AA164" s="14"/>
      <c r="AB164" s="14"/>
      <c r="AC164" s="14"/>
      <c r="AD164" s="34">
        <f>IF(ISNUMBER($D164),_xll.xlBondYield($F164&amp;T(TYPE($AV$1)),$H164,$G164,$J164,$K164,$L164,$M164,$D164,$W164,$AH164),"")</f>
        <v>-1.0882468960616842E-3</v>
      </c>
      <c r="AE164" s="12"/>
      <c r="AF164" s="12"/>
      <c r="AG164" s="12"/>
      <c r="AH164" s="14" t="b">
        <f t="shared" si="23"/>
        <v>0</v>
      </c>
      <c r="AI164" s="14"/>
      <c r="AJ164" s="14"/>
      <c r="AK164" s="238">
        <f>IF(ISNUMBER($D164),_xll.xlBondAswSpread($F164&amp;T(TYPE($AV$1)),$H164,$G164,$J164,$K164,$L164,$M164,$D164,$W164,$AH164,curveName,curveName,,,2),"")</f>
        <v>-0.544817727654477</v>
      </c>
      <c r="AL164" s="205">
        <f>IF($W164&gt;0,_xll.xlBondZSpread(F164&amp;T(TYPE($AV$1)),H164,G164,J164,K164,L164,M164,D164,U164,"annual",5,$AH164,curveName)*100,"")</f>
        <v>-52.284994486264637</v>
      </c>
      <c r="AM164" s="258">
        <f>(-IF($AL$9="",VLOOKUP(VLOOKUP(E164,'DB Basis'!$D$2:$H$65205,4,0),Bonds!$AR$1:$AS$6,2,0),$AL$9)*VLOOKUP(E164,'DB Basis'!$D$2:$E$65205,2,0))+IF(V164="",W164,V164)</f>
        <v>1.7055463549999814</v>
      </c>
      <c r="AN164" s="266" t="str">
        <f>IF($AN$9+(($AL$9-$AM$9))*('DB Basis'!F323/10-'DB Basis'!E323),," ")</f>
        <v xml:space="preserve"> </v>
      </c>
      <c r="AO164" s="615">
        <f>IF(U164&gt;0,_xll.xlShmImplSwap2(curveName&amp;T(TYPE($AV$1)),curveName,D164,G164,,1,8,2,4),"")</f>
        <v>4.2572099181606669E-3</v>
      </c>
      <c r="AP164" s="616">
        <f t="shared" si="24"/>
        <v>-5.3454568142223512E-3</v>
      </c>
      <c r="AQ164" s="374">
        <f t="shared" si="25"/>
        <v>16.973752889237733</v>
      </c>
      <c r="AR164" s="374">
        <f t="shared" si="26"/>
        <v>1.286196032273129</v>
      </c>
      <c r="AS164" s="376"/>
      <c r="AT164" s="234">
        <f t="shared" si="27"/>
        <v>-0.1073339404334812</v>
      </c>
      <c r="AU164" s="662" t="str">
        <f t="shared" si="21"/>
        <v>BUND  15-Aug-23  2</v>
      </c>
      <c r="AV164" s="678"/>
      <c r="AW164" s="660"/>
      <c r="AX164" s="660"/>
      <c r="AY164" s="660"/>
      <c r="AZ164" s="660"/>
      <c r="BA164" s="660"/>
      <c r="BB164" s="659"/>
      <c r="BC164" s="672"/>
      <c r="BE164" s="682">
        <f>_xll.xlDateShiftMonth(BE163,1)</f>
        <v>47969</v>
      </c>
      <c r="BF164" s="683">
        <v>3.1965354776700657E-2</v>
      </c>
      <c r="BH164" s="915"/>
      <c r="BI164" s="921"/>
      <c r="BU164" s="133" t="s">
        <v>413</v>
      </c>
      <c r="BV164" s="133" t="s">
        <v>413</v>
      </c>
      <c r="BW164" s="133" t="s">
        <v>413</v>
      </c>
      <c r="BX164" s="133" t="s">
        <v>413</v>
      </c>
      <c r="BY164" s="133" t="s">
        <v>413</v>
      </c>
      <c r="BZ164" s="133" t="s">
        <v>413</v>
      </c>
      <c r="CA164" s="133" t="s">
        <v>413</v>
      </c>
      <c r="CB164" s="133" t="s">
        <v>413</v>
      </c>
      <c r="CC164" s="133" t="s">
        <v>413</v>
      </c>
      <c r="CD164" s="133" t="s">
        <v>413</v>
      </c>
      <c r="CE164" s="133" t="s">
        <v>413</v>
      </c>
      <c r="CF164" s="133" t="s">
        <v>413</v>
      </c>
    </row>
    <row r="165" spans="1:84">
      <c r="A165" s="10"/>
      <c r="B165" s="11"/>
      <c r="C165" s="12"/>
      <c r="D165" s="696">
        <f>MAX(_xll.xlDateSettle("TARGET",$D$4,2),L165)</f>
        <v>43264</v>
      </c>
      <c r="E165" s="694" t="s">
        <v>462</v>
      </c>
      <c r="F165" s="13" t="s">
        <v>1204</v>
      </c>
      <c r="G165" s="35">
        <v>45295</v>
      </c>
      <c r="H165" s="37">
        <v>6.25</v>
      </c>
      <c r="I165" s="11">
        <v>45295</v>
      </c>
      <c r="J165" s="11">
        <v>34338</v>
      </c>
      <c r="K165" s="11">
        <v>34703</v>
      </c>
      <c r="L165" s="11">
        <v>34338</v>
      </c>
      <c r="M165" s="12">
        <v>100.4</v>
      </c>
      <c r="N165" s="12" t="s">
        <v>1262</v>
      </c>
      <c r="O165" s="12" t="s">
        <v>977</v>
      </c>
      <c r="P165" s="12" t="s">
        <v>1263</v>
      </c>
      <c r="Q165" s="15">
        <v>10250000000</v>
      </c>
      <c r="R165" s="12"/>
      <c r="S165" s="43">
        <f>_xll.RtGet("IDN",$X165,$S$9)</f>
        <v>135.04400000000001</v>
      </c>
      <c r="T165" s="43">
        <f>_xll.RtGet("IDN",$X165,$T$9)</f>
        <v>135.14400000000001</v>
      </c>
      <c r="U165" s="25">
        <f t="shared" si="28"/>
        <v>135.09399999999999</v>
      </c>
      <c r="V165" s="12"/>
      <c r="W165" s="25">
        <f t="shared" si="29"/>
        <v>135.09399999999999</v>
      </c>
      <c r="X165" s="14" t="str">
        <f t="shared" si="22"/>
        <v>DE113492=</v>
      </c>
      <c r="Y165" s="14"/>
      <c r="Z165" s="14"/>
      <c r="AA165" s="14"/>
      <c r="AB165" s="14"/>
      <c r="AC165" s="14"/>
      <c r="AD165" s="34">
        <f>IF(ISNUMBER($D165),_xll.xlBondYield($F165&amp;T(TYPE($AV$1)),$H165,$G165,$J165,$K165,$L165,$M165,$D165,$W165,$AH165),"")</f>
        <v>-4.9659661199372152E-4</v>
      </c>
      <c r="AE165" s="12"/>
      <c r="AF165" s="12"/>
      <c r="AG165" s="12"/>
      <c r="AH165" s="14" t="b">
        <f t="shared" si="23"/>
        <v>0</v>
      </c>
      <c r="AI165" s="14"/>
      <c r="AJ165" s="14"/>
      <c r="AK165" s="238">
        <f>IF(ISNUMBER($D165),_xll.xlBondAswSpread($F165&amp;T(TYPE($AV$1)),$H165,$G165,$J165,$K165,$L165,$M165,$D165,$W165,$AH165,curveName,curveName,,,2),"")</f>
        <v>-0.5811207708494962</v>
      </c>
      <c r="AL165" s="205">
        <f>IF($W165&gt;0,_xll.xlBondZSpread(F165&amp;T(TYPE($AV$1)),H165,G165,J165,K165,L165,M165,D165,U165,"annual",5,$AH165,curveName)*100,"")</f>
        <v>-49.199447333221926</v>
      </c>
      <c r="AM165" s="258">
        <f>(-IF($AL$9="",VLOOKUP(VLOOKUP(E165,'DB Basis'!$D$2:$H$65205,4,0),Bonds!$AR$1:$AS$6,2,0),$AL$9)*VLOOKUP(E165,'DB Basis'!$D$2:$E$65205,2,0))+IF(V165="",W165,V165)</f>
        <v>-4.3485200000000077</v>
      </c>
      <c r="AN165" s="266" t="str">
        <f>IF($AN$9+(($AL$9-$AM$9))*('DB Basis'!F324/10-'DB Basis'!E324),," ")</f>
        <v xml:space="preserve"> </v>
      </c>
      <c r="AO165" s="615">
        <f>IF(U165&gt;0,_xll.xlShmImplSwap2(curveName&amp;T(TYPE($AV$1)),curveName,D165,G165,,1,8,2,4),"")</f>
        <v>4.8416926463836192E-3</v>
      </c>
      <c r="AP165" s="616">
        <f t="shared" si="24"/>
        <v>-5.3382892583773408E-3</v>
      </c>
      <c r="AQ165" s="374">
        <f t="shared" si="25"/>
        <v>15.207912231324393</v>
      </c>
      <c r="AR165" s="374">
        <f t="shared" si="26"/>
        <v>0.18423647066399992</v>
      </c>
      <c r="AS165" s="376"/>
      <c r="AT165" s="234">
        <f t="shared" si="27"/>
        <v>-4.8979391867873909E-2</v>
      </c>
      <c r="AU165" s="662" t="str">
        <f t="shared" si="21"/>
        <v>BUND  04-Jan-24  6.25</v>
      </c>
      <c r="AV165" s="678"/>
      <c r="AW165" s="660"/>
      <c r="AX165" s="660"/>
      <c r="AY165" s="660"/>
      <c r="AZ165" s="660"/>
      <c r="BA165" s="660"/>
      <c r="BB165" s="659"/>
      <c r="BC165" s="672"/>
      <c r="BE165" s="682">
        <f>_xll.xlDateShiftMonth(BE164,1)</f>
        <v>48000</v>
      </c>
      <c r="BF165" s="683">
        <v>3.199227195404937E-2</v>
      </c>
      <c r="BH165" s="915"/>
      <c r="BI165" s="921"/>
      <c r="BU165" s="133" t="s">
        <v>413</v>
      </c>
      <c r="BV165" s="133" t="s">
        <v>413</v>
      </c>
      <c r="BW165" s="133" t="s">
        <v>413</v>
      </c>
      <c r="BX165" s="133" t="s">
        <v>413</v>
      </c>
      <c r="BY165" s="133" t="s">
        <v>413</v>
      </c>
      <c r="BZ165" s="133" t="s">
        <v>413</v>
      </c>
      <c r="CA165" s="133" t="s">
        <v>413</v>
      </c>
      <c r="CB165" s="133" t="s">
        <v>413</v>
      </c>
      <c r="CC165" s="133" t="s">
        <v>413</v>
      </c>
      <c r="CD165" s="133" t="s">
        <v>413</v>
      </c>
      <c r="CE165" s="133" t="s">
        <v>413</v>
      </c>
      <c r="CF165" s="133" t="s">
        <v>413</v>
      </c>
    </row>
    <row r="166" spans="1:84">
      <c r="A166" s="10"/>
      <c r="B166" s="11"/>
      <c r="C166" s="12"/>
      <c r="D166" s="696">
        <f>MAX(_xll.xlDateSettle("TARGET",$D$4,2),L166)</f>
        <v>43264</v>
      </c>
      <c r="E166" s="694" t="s">
        <v>226</v>
      </c>
      <c r="F166" s="13" t="s">
        <v>1204</v>
      </c>
      <c r="G166" s="35">
        <v>45337</v>
      </c>
      <c r="H166" s="37">
        <v>1.75</v>
      </c>
      <c r="I166" s="11">
        <v>45337</v>
      </c>
      <c r="J166" s="11">
        <v>41670</v>
      </c>
      <c r="K166" s="11">
        <v>42050</v>
      </c>
      <c r="L166" s="11">
        <v>41670</v>
      </c>
      <c r="M166" s="12">
        <v>99.78</v>
      </c>
      <c r="N166" s="12" t="s">
        <v>1264</v>
      </c>
      <c r="O166" s="12" t="s">
        <v>990</v>
      </c>
      <c r="P166" s="12" t="s">
        <v>1265</v>
      </c>
      <c r="Q166" s="15">
        <v>18000000000</v>
      </c>
      <c r="R166" s="12"/>
      <c r="S166" s="43">
        <f>_xll.RtGet("IDN",$X166,$S$9)</f>
        <v>110.06</v>
      </c>
      <c r="T166" s="43">
        <f>_xll.RtGet("IDN",$X166,$T$9)</f>
        <v>110.12</v>
      </c>
      <c r="U166" s="25">
        <f t="shared" si="28"/>
        <v>110.09</v>
      </c>
      <c r="V166" s="12"/>
      <c r="W166" s="25">
        <f t="shared" si="29"/>
        <v>110.09</v>
      </c>
      <c r="X166" s="14" t="str">
        <f t="shared" si="22"/>
        <v>DE110233=</v>
      </c>
      <c r="Y166" s="14"/>
      <c r="Z166" s="14"/>
      <c r="AA166" s="14"/>
      <c r="AB166" s="14"/>
      <c r="AC166" s="14"/>
      <c r="AD166" s="34">
        <f>IF(ISNUMBER($D166),_xll.xlBondYield($F166&amp;T(TYPE($AV$1)),$H166,$G166,$J166,$K166,$L166,$M166,$D166,$W166,$AH166),"")</f>
        <v>-2.5892458192081774E-4</v>
      </c>
      <c r="AE166" s="12"/>
      <c r="AF166" s="12"/>
      <c r="AG166" s="12"/>
      <c r="AH166" s="14" t="b">
        <f t="shared" si="23"/>
        <v>0</v>
      </c>
      <c r="AI166" s="14"/>
      <c r="AJ166" s="14"/>
      <c r="AK166" s="238">
        <f>IF(ISNUMBER($D166),_xll.xlBondAswSpread($F166&amp;T(TYPE($AV$1)),$H166,$G166,$J166,$K166,$L166,$M166,$D166,$W166,$AH166,curveName,curveName,,,2),"")</f>
        <v>-0.53396820960832447</v>
      </c>
      <c r="AL166" s="205">
        <f>IF($W166&gt;0,_xll.xlBondZSpread(F166&amp;T(TYPE($AV$1)),H166,G166,J166,K166,L166,M166,D166,U166,"annual",5,$AH166,curveName)*100,"")</f>
        <v>-51.602854474908625</v>
      </c>
      <c r="AM166" s="258">
        <f>(-IF($AL$9="",VLOOKUP(VLOOKUP(E166,'DB Basis'!$D$2:$H$65205,4,0),Bonds!$AR$1:$AS$6,2,0),$AL$9)*VLOOKUP(E166,'DB Basis'!$D$2:$E$65205,2,0))+IF(V166="",W166,V166)</f>
        <v>4.2414634250000063</v>
      </c>
      <c r="AN166" s="266" t="str">
        <f>IF($AN$9+(($AL$9-$AM$9))*('DB Basis'!F325/10-'DB Basis'!E325),," ")</f>
        <v xml:space="preserve"> </v>
      </c>
      <c r="AO166" s="615">
        <f>IF(U166&gt;0,_xll.xlShmImplSwap2(curveName&amp;T(TYPE($AV$1)),curveName,D166,G166,,1,8,2,4),"")</f>
        <v>5.0143451988761724E-3</v>
      </c>
      <c r="AP166" s="616">
        <f t="shared" si="24"/>
        <v>-5.2732697807969901E-3</v>
      </c>
      <c r="AQ166" s="374">
        <f t="shared" si="25"/>
        <v>20.654831184907113</v>
      </c>
      <c r="AR166" s="374">
        <f t="shared" si="26"/>
        <v>5.6505022182923756</v>
      </c>
      <c r="AS166" s="376"/>
      <c r="AT166" s="234">
        <f t="shared" si="27"/>
        <v>-2.5537766983971064E-2</v>
      </c>
      <c r="AU166" s="662" t="str">
        <f t="shared" si="21"/>
        <v>BUND  15-Feb-24  1.75</v>
      </c>
      <c r="AV166" s="678"/>
      <c r="AW166" s="660"/>
      <c r="AX166" s="660"/>
      <c r="AY166" s="660"/>
      <c r="AZ166" s="660"/>
      <c r="BA166" s="660"/>
      <c r="BB166" s="659"/>
      <c r="BC166" s="672"/>
      <c r="BE166" s="682">
        <f>_xll.xlDateShiftMonth(BE165,1)</f>
        <v>48030</v>
      </c>
      <c r="BF166" s="683">
        <v>3.2017142513322133E-2</v>
      </c>
      <c r="BH166" s="915"/>
      <c r="BI166" s="921"/>
      <c r="BU166" s="133" t="s">
        <v>413</v>
      </c>
      <c r="BV166" s="133" t="s">
        <v>413</v>
      </c>
      <c r="BW166" s="133" t="s">
        <v>413</v>
      </c>
      <c r="BX166" s="133" t="s">
        <v>413</v>
      </c>
      <c r="BY166" s="133" t="s">
        <v>413</v>
      </c>
      <c r="BZ166" s="133" t="s">
        <v>413</v>
      </c>
      <c r="CA166" s="133" t="s">
        <v>413</v>
      </c>
      <c r="CB166" s="133" t="s">
        <v>413</v>
      </c>
      <c r="CC166" s="133" t="s">
        <v>413</v>
      </c>
      <c r="CD166" s="133" t="s">
        <v>413</v>
      </c>
      <c r="CE166" s="133" t="s">
        <v>413</v>
      </c>
      <c r="CF166" s="133" t="s">
        <v>413</v>
      </c>
    </row>
    <row r="167" spans="1:84">
      <c r="A167" s="10"/>
      <c r="B167" s="11"/>
      <c r="C167" s="12"/>
      <c r="D167" s="696">
        <f>MAX(_xll.xlDateSettle("TARGET",$D$4,2),L167)</f>
        <v>43264</v>
      </c>
      <c r="E167" s="694" t="s">
        <v>227</v>
      </c>
      <c r="F167" s="13" t="s">
        <v>1204</v>
      </c>
      <c r="G167" s="35">
        <v>45427</v>
      </c>
      <c r="H167" s="37">
        <v>1.5</v>
      </c>
      <c r="I167" s="11">
        <v>45427</v>
      </c>
      <c r="J167" s="11">
        <v>41774</v>
      </c>
      <c r="K167" s="11">
        <v>42139</v>
      </c>
      <c r="L167" s="11">
        <v>41782</v>
      </c>
      <c r="M167" s="12">
        <v>100.83</v>
      </c>
      <c r="N167" s="12" t="s">
        <v>1266</v>
      </c>
      <c r="O167" s="12" t="s">
        <v>977</v>
      </c>
      <c r="P167" s="12" t="s">
        <v>1267</v>
      </c>
      <c r="Q167" s="15">
        <v>18000000000</v>
      </c>
      <c r="R167" s="12"/>
      <c r="S167" s="43">
        <f>_xll.RtGet("IDN",$X167,$S$9)</f>
        <v>108.791</v>
      </c>
      <c r="T167" s="43">
        <f>_xll.RtGet("IDN",$X167,$T$9)</f>
        <v>108.831</v>
      </c>
      <c r="U167" s="25">
        <f t="shared" si="28"/>
        <v>108.81100000000001</v>
      </c>
      <c r="V167" s="12"/>
      <c r="W167" s="25">
        <f t="shared" si="29"/>
        <v>108.81100000000001</v>
      </c>
      <c r="X167" s="14" t="str">
        <f t="shared" si="22"/>
        <v>DE110235=</v>
      </c>
      <c r="Y167" s="14"/>
      <c r="Z167" s="14"/>
      <c r="AA167" s="14"/>
      <c r="AB167" s="14"/>
      <c r="AC167" s="14"/>
      <c r="AD167" s="34">
        <f>IF(ISNUMBER($D167),_xll.xlBondYield($F167&amp;T(TYPE($AV$1)),$H167,$G167,$J167,$K167,$L167,$M167,$D167,$W167,$AH167),"")</f>
        <v>1.1214553792550722E-4</v>
      </c>
      <c r="AE167" s="12"/>
      <c r="AF167" s="12"/>
      <c r="AG167" s="12"/>
      <c r="AH167" s="14" t="b">
        <f t="shared" si="23"/>
        <v>0</v>
      </c>
      <c r="AI167" s="14"/>
      <c r="AJ167" s="14"/>
      <c r="AK167" s="238">
        <f>IF(ISNUMBER($D167),_xll.xlBondAswSpread($F167&amp;T(TYPE($AV$1)),$H167,$G167,$J167,$K167,$L167,$M167,$D167,$W167,$AH167,curveName,curveName,,,2),"")</f>
        <v>-0.53112781150503319</v>
      </c>
      <c r="AL167" s="205">
        <f>IF($W167&gt;0,_xll.xlBondZSpread(F167&amp;T(TYPE($AV$1)),H167,G167,J167,K167,L167,M167,D167,U167,"annual",5,$AH167,curveName)*100,"")</f>
        <v>-51.762216390761026</v>
      </c>
      <c r="AM167" s="258">
        <f>(-IF($AL$9="",VLOOKUP(VLOOKUP(E167,'DB Basis'!$D$2:$H$65205,4,0),Bonds!$AR$1:$AS$6,2,0),$AL$9)*VLOOKUP(E167,'DB Basis'!$D$2:$E$65205,2,0))+IF(V167="",W167,V167)</f>
        <v>-19.885009999999994</v>
      </c>
      <c r="AN167" s="266" t="str">
        <f>IF($AN$9+(($AL$9-$AM$9))*('DB Basis'!F326/10-'DB Basis'!E326),," ")</f>
        <v xml:space="preserve"> </v>
      </c>
      <c r="AO167" s="615">
        <f>IF(U167&gt;0,_xll.xlShmImplSwap2(curveName&amp;T(TYPE($AV$1)),curveName,D167,G167,,1,8,2,4),"")</f>
        <v>5.3776820628342811E-3</v>
      </c>
      <c r="AP167" s="616">
        <f t="shared" si="24"/>
        <v>-5.2655365249087739E-3</v>
      </c>
      <c r="AQ167" s="374">
        <f t="shared" si="25"/>
        <v>15.048954860434291</v>
      </c>
      <c r="AR167" s="374">
        <f t="shared" si="26"/>
        <v>0.31362648879987992</v>
      </c>
      <c r="AS167" s="376"/>
      <c r="AT167" s="234">
        <f t="shared" si="27"/>
        <v>1.1060929767995232E-2</v>
      </c>
      <c r="AU167" s="662" t="str">
        <f t="shared" si="21"/>
        <v>BUND  15-May-24  1.5</v>
      </c>
      <c r="AV167" s="678"/>
      <c r="AW167" s="660"/>
      <c r="AX167" s="660"/>
      <c r="AY167" s="660"/>
      <c r="AZ167" s="660"/>
      <c r="BA167" s="660"/>
      <c r="BB167" s="659"/>
      <c r="BC167" s="672"/>
      <c r="BE167" s="682">
        <f>_xll.xlDateShiftMonth(BE166,1)</f>
        <v>48061</v>
      </c>
      <c r="BF167" s="683">
        <v>3.204168276585994E-2</v>
      </c>
      <c r="BH167" s="915"/>
      <c r="BI167" s="921"/>
      <c r="BU167" s="133" t="s">
        <v>413</v>
      </c>
      <c r="BV167" s="133" t="s">
        <v>413</v>
      </c>
      <c r="BW167" s="133" t="s">
        <v>413</v>
      </c>
      <c r="BX167" s="133" t="s">
        <v>413</v>
      </c>
      <c r="BY167" s="133" t="s">
        <v>413</v>
      </c>
      <c r="BZ167" s="133" t="s">
        <v>413</v>
      </c>
      <c r="CA167" s="133" t="s">
        <v>413</v>
      </c>
      <c r="CB167" s="133" t="s">
        <v>413</v>
      </c>
      <c r="CC167" s="133" t="s">
        <v>413</v>
      </c>
      <c r="CD167" s="133" t="s">
        <v>413</v>
      </c>
      <c r="CE167" s="133" t="s">
        <v>413</v>
      </c>
      <c r="CF167" s="133" t="s">
        <v>413</v>
      </c>
    </row>
    <row r="168" spans="1:84">
      <c r="A168" s="10"/>
      <c r="B168" s="11"/>
      <c r="C168" s="12"/>
      <c r="D168" s="696">
        <f>MAX(_xll.xlDateSettle("TARGET",$D$4,2),L168)</f>
        <v>43264</v>
      </c>
      <c r="E168" s="694" t="s">
        <v>228</v>
      </c>
      <c r="F168" s="13" t="s">
        <v>1204</v>
      </c>
      <c r="G168" s="35">
        <v>45519</v>
      </c>
      <c r="H168" s="37">
        <v>1</v>
      </c>
      <c r="I168" s="11">
        <v>45519</v>
      </c>
      <c r="J168" s="11">
        <v>41866</v>
      </c>
      <c r="K168" s="11">
        <v>42231</v>
      </c>
      <c r="L168" s="11">
        <v>41894</v>
      </c>
      <c r="M168" s="12">
        <v>99.55</v>
      </c>
      <c r="N168" s="12" t="s">
        <v>1268</v>
      </c>
      <c r="O168" s="12" t="s">
        <v>977</v>
      </c>
      <c r="P168" s="12" t="s">
        <v>1269</v>
      </c>
      <c r="Q168" s="15">
        <v>18000000000</v>
      </c>
      <c r="R168" s="12"/>
      <c r="S168" s="43">
        <f>_xll.RtGet("IDN",$X168,$S$9)</f>
        <v>105.84100000000001</v>
      </c>
      <c r="T168" s="43">
        <f>_xll.RtGet("IDN",$X168,$T$9)</f>
        <v>105.871</v>
      </c>
      <c r="U168" s="25">
        <f t="shared" si="28"/>
        <v>105.85599999999999</v>
      </c>
      <c r="V168" s="12"/>
      <c r="W168" s="25">
        <f t="shared" si="29"/>
        <v>105.85599999999999</v>
      </c>
      <c r="X168" s="14" t="str">
        <f t="shared" si="22"/>
        <v>DE110236=</v>
      </c>
      <c r="Y168" s="14"/>
      <c r="Z168" s="14"/>
      <c r="AA168" s="14"/>
      <c r="AB168" s="14"/>
      <c r="AC168" s="14"/>
      <c r="AD168" s="34">
        <f>IF(ISNUMBER($D168),_xll.xlBondYield($F168&amp;T(TYPE($AV$1)),$H168,$G168,$J168,$K168,$L168,$M168,$D168,$W168,$AH168),"")</f>
        <v>4.9597655300696528E-4</v>
      </c>
      <c r="AE168" s="12"/>
      <c r="AF168" s="12"/>
      <c r="AG168" s="12"/>
      <c r="AH168" s="14" t="b">
        <f t="shared" si="23"/>
        <v>0</v>
      </c>
      <c r="AI168" s="14"/>
      <c r="AJ168" s="14"/>
      <c r="AK168" s="238">
        <f>IF(ISNUMBER($D168),_xll.xlBondAswSpread($F168&amp;T(TYPE($AV$1)),$H168,$G168,$J168,$K168,$L168,$M168,$D168,$W168,$AH168,curveName,curveName,,,2),"")</f>
        <v>-0.52347312712408134</v>
      </c>
      <c r="AL168" s="205">
        <f>IF($W168&gt;0,_xll.xlBondZSpread(F168&amp;T(TYPE($AV$1)),H168,G168,J168,K168,L168,M168,D168,U168,"annual",5,$AH168,curveName)*100,"")</f>
        <v>-51.921790071226518</v>
      </c>
      <c r="AM168" s="258">
        <f>(-IF($AL$9="",VLOOKUP(VLOOKUP(E168,'DB Basis'!$D$2:$H$65205,4,0),Bonds!$AR$1:$AS$6,2,0),$AL$9)*VLOOKUP(E168,'DB Basis'!$D$2:$E$65205,2,0))+IF(V168="",W168,V168)</f>
        <v>-25.854275000000001</v>
      </c>
      <c r="AN168" s="266" t="str">
        <f>IF($AN$9+(($AL$9-$AM$9))*('DB Basis'!F327/10-'DB Basis'!E327),," ")</f>
        <v xml:space="preserve"> </v>
      </c>
      <c r="AO168" s="615">
        <f>IF(U168&gt;0,_xll.xlShmImplSwap2(curveName&amp;T(TYPE($AV$1)),curveName,D168,G168,,1,8,2,4),"")</f>
        <v>5.736221261395608E-3</v>
      </c>
      <c r="AP168" s="616">
        <f t="shared" si="24"/>
        <v>-5.2402447083886427E-3</v>
      </c>
      <c r="AQ168" s="374">
        <f t="shared" si="25"/>
        <v>15.228078315731761</v>
      </c>
      <c r="AR168" s="374">
        <f t="shared" si="26"/>
        <v>1.0034253293312931</v>
      </c>
      <c r="AS168" s="376"/>
      <c r="AT168" s="234">
        <f t="shared" si="27"/>
        <v>4.8918235365070555E-2</v>
      </c>
      <c r="AU168" s="662" t="str">
        <f t="shared" si="21"/>
        <v>BUND  15-Aug-24  1</v>
      </c>
      <c r="AV168" s="678"/>
      <c r="AW168" s="660"/>
      <c r="AX168" s="660"/>
      <c r="AY168" s="660"/>
      <c r="AZ168" s="660"/>
      <c r="BA168" s="660"/>
      <c r="BB168" s="659"/>
      <c r="BC168" s="672"/>
      <c r="BE168" s="682">
        <f>_xll.xlDateShiftMonth(BE167,1)</f>
        <v>48092</v>
      </c>
      <c r="BF168" s="683">
        <v>3.206510391705486E-2</v>
      </c>
      <c r="BH168" s="915"/>
      <c r="BI168" s="921"/>
      <c r="BU168" s="133" t="s">
        <v>413</v>
      </c>
      <c r="BV168" s="133" t="s">
        <v>413</v>
      </c>
      <c r="BW168" s="133" t="s">
        <v>413</v>
      </c>
      <c r="BX168" s="133" t="s">
        <v>413</v>
      </c>
      <c r="BY168" s="133" t="s">
        <v>413</v>
      </c>
      <c r="BZ168" s="133" t="s">
        <v>413</v>
      </c>
      <c r="CA168" s="133" t="s">
        <v>413</v>
      </c>
      <c r="CB168" s="133" t="s">
        <v>413</v>
      </c>
      <c r="CC168" s="133" t="s">
        <v>413</v>
      </c>
      <c r="CD168" s="133" t="s">
        <v>413</v>
      </c>
      <c r="CE168" s="133" t="s">
        <v>413</v>
      </c>
      <c r="CF168" s="133" t="s">
        <v>413</v>
      </c>
    </row>
    <row r="169" spans="1:84">
      <c r="A169" s="10"/>
      <c r="B169" s="11"/>
      <c r="C169" s="12"/>
      <c r="D169" s="696">
        <f>MAX(_xll.xlDateSettle("TARGET",$D$4,2),L169)</f>
        <v>43264</v>
      </c>
      <c r="E169" s="694" t="s">
        <v>390</v>
      </c>
      <c r="F169" s="13" t="s">
        <v>1204</v>
      </c>
      <c r="G169" s="35">
        <v>45703</v>
      </c>
      <c r="H169" s="37">
        <v>0.5</v>
      </c>
      <c r="I169" s="11">
        <v>45703</v>
      </c>
      <c r="J169" s="11">
        <v>42020</v>
      </c>
      <c r="K169" s="11">
        <v>42415</v>
      </c>
      <c r="L169" s="11">
        <v>42020</v>
      </c>
      <c r="M169" s="12">
        <v>99.82</v>
      </c>
      <c r="N169" s="12" t="s">
        <v>1270</v>
      </c>
      <c r="O169" s="12" t="s">
        <v>990</v>
      </c>
      <c r="P169" s="12" t="s">
        <v>1271</v>
      </c>
      <c r="Q169" s="15">
        <v>23000000000</v>
      </c>
      <c r="R169" s="12"/>
      <c r="S169" s="43">
        <f>_xll.RtGet("IDN",$X169,$S$9)</f>
        <v>102.56</v>
      </c>
      <c r="T169" s="43">
        <f>_xll.RtGet("IDN",$X169,$T$9)</f>
        <v>102.58500000000001</v>
      </c>
      <c r="U169" s="25">
        <f t="shared" si="28"/>
        <v>102.57250000000001</v>
      </c>
      <c r="V169" s="12"/>
      <c r="W169" s="25">
        <f t="shared" si="29"/>
        <v>102.57250000000001</v>
      </c>
      <c r="X169" s="14" t="str">
        <f t="shared" si="22"/>
        <v>DE110237=</v>
      </c>
      <c r="Y169" s="14"/>
      <c r="Z169" s="14"/>
      <c r="AA169" s="14"/>
      <c r="AB169" s="14"/>
      <c r="AC169" s="14"/>
      <c r="AD169" s="34">
        <f>IF(ISNUMBER($D169),_xll.xlBondYield($F169&amp;T(TYPE($AV$1)),$H169,$G169,$J169,$K169,$L169,$M169,$D169,$W169,$AH169),"")</f>
        <v>1.130230073878271E-3</v>
      </c>
      <c r="AE169" s="12"/>
      <c r="AF169" s="12"/>
      <c r="AG169" s="12"/>
      <c r="AH169" s="14" t="b">
        <f t="shared" si="23"/>
        <v>0</v>
      </c>
      <c r="AI169" s="14"/>
      <c r="AJ169" s="14"/>
      <c r="AK169" s="238">
        <f>IF(ISNUMBER($D169),_xll.xlBondAswSpread($F169&amp;T(TYPE($AV$1)),$H169,$G169,$J169,$K169,$L169,$M169,$D169,$W169,$AH169,curveName,curveName,,,2),"")</f>
        <v>-0.5250977037161767</v>
      </c>
      <c r="AL169" s="205">
        <f>IF($W169&gt;0,_xll.xlBondZSpread(F169&amp;T(TYPE($AV$1)),H169,G169,J169,K169,L169,M169,D169,U169,"annual",5,$AH169,curveName)*100,"")</f>
        <v>-53.162011723236738</v>
      </c>
      <c r="AM169" s="258">
        <f>(-IF($AL$9="",VLOOKUP(VLOOKUP(E169,'DB Basis'!$D$2:$H$65205,4,0),Bonds!$AR$1:$AS$6,2,0),$AL$9)*VLOOKUP(E169,'DB Basis'!$D$2:$E$65205,2,0))+IF(V169="",W169,V169)</f>
        <v>-36.607910000000018</v>
      </c>
      <c r="AN169" s="266" t="str">
        <f>IF($AN$9+(($AL$9-$AM$9))*('DB Basis'!F328/10-'DB Basis'!E328),," ")</f>
        <v xml:space="preserve"> </v>
      </c>
      <c r="AO169" s="615">
        <f>IF(U169&gt;0,_xll.xlShmImplSwap2(curveName&amp;T(TYPE($AV$1)),curveName,D169,G169,,1,8,2,4),"")</f>
        <v>6.4388844400134473E-3</v>
      </c>
      <c r="AP169" s="616">
        <f t="shared" si="24"/>
        <v>-5.3086543661351763E-3</v>
      </c>
      <c r="AQ169" s="374">
        <f t="shared" si="25"/>
        <v>12.581659517284052</v>
      </c>
      <c r="AR169" s="374">
        <f t="shared" si="26"/>
        <v>-1.3570394063850422</v>
      </c>
      <c r="AS169" s="376"/>
      <c r="AT169" s="234">
        <f t="shared" si="27"/>
        <v>0.11147474701265141</v>
      </c>
      <c r="AU169" s="662" t="str">
        <f t="shared" si="21"/>
        <v>BUND  15-Feb-25  0.5</v>
      </c>
      <c r="AV169" s="678"/>
      <c r="AW169" s="660"/>
      <c r="AX169" s="660"/>
      <c r="AY169" s="660"/>
      <c r="AZ169" s="660"/>
      <c r="BA169" s="660"/>
      <c r="BB169" s="659"/>
      <c r="BC169" s="672"/>
      <c r="BE169" s="682">
        <f>_xll.xlDateShiftMonth(BE168,1)</f>
        <v>48122</v>
      </c>
      <c r="BF169" s="683">
        <v>3.208676040795469E-2</v>
      </c>
      <c r="BH169" s="915"/>
      <c r="BI169" s="921"/>
      <c r="BU169" s="133" t="s">
        <v>413</v>
      </c>
      <c r="BV169" s="133" t="s">
        <v>413</v>
      </c>
      <c r="BW169" s="133" t="s">
        <v>413</v>
      </c>
      <c r="BX169" s="133" t="s">
        <v>413</v>
      </c>
      <c r="BY169" s="133" t="s">
        <v>413</v>
      </c>
      <c r="BZ169" s="133" t="s">
        <v>413</v>
      </c>
      <c r="CA169" s="133" t="s">
        <v>413</v>
      </c>
      <c r="CB169" s="133" t="s">
        <v>413</v>
      </c>
      <c r="CC169" s="133" t="s">
        <v>413</v>
      </c>
      <c r="CD169" s="133" t="s">
        <v>413</v>
      </c>
      <c r="CE169" s="133" t="s">
        <v>413</v>
      </c>
      <c r="CF169" s="133" t="s">
        <v>413</v>
      </c>
    </row>
    <row r="170" spans="1:84">
      <c r="A170" s="10"/>
      <c r="B170" s="11"/>
      <c r="C170" s="12"/>
      <c r="D170" s="696">
        <f>MAX(_xll.xlDateSettle("TARGET",$D$4,2),L170)</f>
        <v>43264</v>
      </c>
      <c r="E170" s="694" t="s">
        <v>553</v>
      </c>
      <c r="F170" s="13" t="s">
        <v>1204</v>
      </c>
      <c r="G170" s="35">
        <v>45884</v>
      </c>
      <c r="H170" s="37">
        <v>1</v>
      </c>
      <c r="I170" s="11">
        <v>45884</v>
      </c>
      <c r="J170" s="11">
        <v>42202</v>
      </c>
      <c r="K170" s="11">
        <v>42597</v>
      </c>
      <c r="L170" s="11">
        <v>42202</v>
      </c>
      <c r="M170" s="12">
        <v>101.18</v>
      </c>
      <c r="N170" s="12" t="s">
        <v>1272</v>
      </c>
      <c r="O170" s="12" t="s">
        <v>977</v>
      </c>
      <c r="P170" s="12" t="s">
        <v>1273</v>
      </c>
      <c r="Q170" s="15">
        <v>23000000000</v>
      </c>
      <c r="R170" s="12"/>
      <c r="S170" s="43">
        <f>_xll.RtGet("IDN",$X170,$S$9)</f>
        <v>105.876</v>
      </c>
      <c r="T170" s="43">
        <f>_xll.RtGet("IDN",$X170,$T$9)</f>
        <v>105.90600000000001</v>
      </c>
      <c r="U170" s="25">
        <f t="shared" si="28"/>
        <v>105.89100000000001</v>
      </c>
      <c r="V170" s="12"/>
      <c r="W170" s="25">
        <f t="shared" si="29"/>
        <v>105.89100000000001</v>
      </c>
      <c r="X170" s="14" t="str">
        <f t="shared" si="22"/>
        <v>DE110238=</v>
      </c>
      <c r="Y170" s="14"/>
      <c r="Z170" s="14"/>
      <c r="AA170" s="14"/>
      <c r="AB170" s="14"/>
      <c r="AC170" s="14"/>
      <c r="AD170" s="34">
        <f>IF(ISNUMBER($D170),_xll.xlBondYield($F170&amp;T(TYPE($AV$1)),$H170,$G170,$J170,$K170,$L170,$M170,$D170,$W170,$AH170),"")</f>
        <v>1.7285149297112043E-3</v>
      </c>
      <c r="AE170" s="12"/>
      <c r="AF170" s="12"/>
      <c r="AG170" s="12"/>
      <c r="AH170" s="14" t="b">
        <f t="shared" si="23"/>
        <v>0</v>
      </c>
      <c r="AI170" s="14"/>
      <c r="AJ170" s="14"/>
      <c r="AK170" s="238">
        <f>IF(ISNUMBER($D170),_xll.xlBondAswSpread($F170&amp;T(TYPE($AV$1)),$H170,$G170,$J170,$K170,$L170,$M170,$D170,$W170,$AH170,curveName,curveName,,,2),"")</f>
        <v>-0.53396444430804268</v>
      </c>
      <c r="AL170" s="205">
        <f>IF($W170&gt;0,_xll.xlBondZSpread(F170&amp;T(TYPE($AV$1)),H170,G170,J170,K170,L170,M170,D170,U170,"annual",5,$AH170,curveName)*100,"")</f>
        <v>-53.148685381481485</v>
      </c>
      <c r="AM170" s="258">
        <f>(-IF($AL$9="",VLOOKUP(VLOOKUP(E170,'DB Basis'!$D$2:$H$65205,4,0),Bonds!$AR$1:$AS$6,2,0),$AL$9)*VLOOKUP(E170,'DB Basis'!$D$2:$E$65205,2,0))+IF(V170="",W170,V170)</f>
        <v>-46.001745000000014</v>
      </c>
      <c r="AN170" s="266" t="str">
        <f>IF($AN$9+(($AL$9-$AM$9))*('DB Basis'!F329/10-'DB Basis'!E329),," ")</f>
        <v xml:space="preserve"> </v>
      </c>
      <c r="AO170" s="615">
        <f>IF(U170&gt;0,_xll.xlShmImplSwap2(curveName&amp;T(TYPE($AV$1)),curveName,D170,G170,,1,8,2,4),"")</f>
        <v>7.0847079891330879E-3</v>
      </c>
      <c r="AP170" s="616">
        <f t="shared" si="24"/>
        <v>-5.3561930594218836E-3</v>
      </c>
      <c r="AQ170" s="374">
        <f t="shared" si="25"/>
        <v>12.064860352432079</v>
      </c>
      <c r="AR170" s="374">
        <f t="shared" si="26"/>
        <v>-0.95865320716288205</v>
      </c>
      <c r="AS170" s="376"/>
      <c r="AT170" s="234">
        <f t="shared" si="27"/>
        <v>0.17048366430028317</v>
      </c>
      <c r="AU170" s="662" t="str">
        <f t="shared" si="21"/>
        <v>BUND  15-Aug-25  1</v>
      </c>
      <c r="AV170" s="678"/>
      <c r="AW170" s="660"/>
      <c r="AX170" s="660"/>
      <c r="AY170" s="660"/>
      <c r="AZ170" s="660"/>
      <c r="BA170" s="660"/>
      <c r="BB170" s="659"/>
      <c r="BC170" s="672"/>
      <c r="BE170" s="682">
        <f>_xll.xlDateShiftMonth(BE169,1)</f>
        <v>48153</v>
      </c>
      <c r="BF170" s="683">
        <v>3.2108154278675569E-2</v>
      </c>
      <c r="BH170" s="915"/>
      <c r="BI170" s="921"/>
      <c r="BU170" s="133" t="s">
        <v>413</v>
      </c>
      <c r="BV170" s="133" t="s">
        <v>413</v>
      </c>
      <c r="BW170" s="133" t="s">
        <v>413</v>
      </c>
      <c r="BX170" s="133" t="s">
        <v>413</v>
      </c>
      <c r="BY170" s="133" t="s">
        <v>413</v>
      </c>
      <c r="BZ170" s="133" t="s">
        <v>413</v>
      </c>
      <c r="CA170" s="133" t="s">
        <v>413</v>
      </c>
      <c r="CB170" s="133" t="s">
        <v>413</v>
      </c>
      <c r="CC170" s="133" t="s">
        <v>413</v>
      </c>
      <c r="CD170" s="133" t="s">
        <v>413</v>
      </c>
      <c r="CE170" s="133" t="s">
        <v>413</v>
      </c>
      <c r="CF170" s="133" t="s">
        <v>413</v>
      </c>
    </row>
    <row r="171" spans="1:84">
      <c r="A171" s="10"/>
      <c r="B171" s="11"/>
      <c r="C171" s="12"/>
      <c r="D171" s="696">
        <f>MAX(_xll.xlDateSettle("TARGET",$D$4,2),L171)</f>
        <v>43264</v>
      </c>
      <c r="E171" s="694" t="s">
        <v>605</v>
      </c>
      <c r="F171" s="13" t="s">
        <v>1204</v>
      </c>
      <c r="G171" s="35">
        <v>46068</v>
      </c>
      <c r="H171" s="37">
        <v>0.5</v>
      </c>
      <c r="I171" s="11">
        <v>46068</v>
      </c>
      <c r="J171" s="11">
        <v>42384</v>
      </c>
      <c r="K171" s="11">
        <v>42781</v>
      </c>
      <c r="L171" s="11">
        <v>42384</v>
      </c>
      <c r="M171" s="12">
        <v>99.11</v>
      </c>
      <c r="N171" s="12" t="s">
        <v>1274</v>
      </c>
      <c r="O171" s="12" t="s">
        <v>990</v>
      </c>
      <c r="P171" s="12" t="s">
        <v>1275</v>
      </c>
      <c r="Q171" s="15">
        <v>26000000000</v>
      </c>
      <c r="R171" s="12"/>
      <c r="S171" s="43">
        <f>_xll.RtGet("IDN",$X171,$S$9)</f>
        <v>101.92</v>
      </c>
      <c r="T171" s="43">
        <f>_xll.RtGet("IDN",$X171,$T$9)</f>
        <v>101.96000000000001</v>
      </c>
      <c r="U171" s="25">
        <f t="shared" si="28"/>
        <v>101.94</v>
      </c>
      <c r="V171" s="12"/>
      <c r="W171" s="25">
        <f t="shared" si="29"/>
        <v>101.94</v>
      </c>
      <c r="X171" s="14" t="str">
        <f t="shared" si="22"/>
        <v>DE110239=</v>
      </c>
      <c r="Y171" s="14"/>
      <c r="Z171" s="14"/>
      <c r="AA171" s="14"/>
      <c r="AB171" s="14"/>
      <c r="AC171" s="14"/>
      <c r="AD171" s="34">
        <f>IF(ISNUMBER($D171),_xll.xlBondYield($F171&amp;T(TYPE($AV$1)),$H171,$G171,$J171,$K171,$L171,$M171,$D171,$W171,$AH171),"")</f>
        <v>2.4458129371751182E-3</v>
      </c>
      <c r="AE171" s="12"/>
      <c r="AF171" s="12"/>
      <c r="AG171" s="12"/>
      <c r="AH171" s="14" t="b">
        <f t="shared" si="23"/>
        <v>0</v>
      </c>
      <c r="AI171" s="14"/>
      <c r="AJ171" s="14"/>
      <c r="AK171" s="238">
        <f>IF(ISNUMBER($D171),_xll.xlBondAswSpread($F171&amp;T(TYPE($AV$1)),$H171,$G171,$J171,$K171,$L171,$M171,$D171,$W171,$AH171,curveName,curveName,,,2),"")</f>
        <v>-0.52029348783878859</v>
      </c>
      <c r="AL171" s="205">
        <f>IF($W171&gt;0,_xll.xlBondZSpread(F171&amp;T(TYPE($AV$1)),H171,G171,J171,K171,L171,M171,D171,U171,"annual",5,$AH171,curveName)*100,"")</f>
        <v>-53.043824946328122</v>
      </c>
      <c r="AM171" s="258">
        <f>(-IF($AL$9="",VLOOKUP(VLOOKUP(E171,'DB Basis'!$D$2:$H$65205,4,0),Bonds!$AR$1:$AS$6,2,0),$AL$9)*VLOOKUP(E171,'DB Basis'!$D$2:$E$65205,2,0))+IF(V171="",W171,V171)</f>
        <v>16.199894999999984</v>
      </c>
      <c r="AN171" s="266" t="str">
        <f>IF($AN$9+(($AL$9-$AM$9))*('DB Basis'!F330/10-'DB Basis'!E330),," ")</f>
        <v xml:space="preserve"> </v>
      </c>
      <c r="AO171" s="615">
        <f>IF(U171&gt;0,_xll.xlShmImplSwap2(curveName&amp;T(TYPE($AV$1)),curveName,D171,G171,,1,8,2,4),"")</f>
        <v>7.7195161107760845E-3</v>
      </c>
      <c r="AP171" s="616">
        <f t="shared" si="24"/>
        <v>-5.2737031736009663E-3</v>
      </c>
      <c r="AQ171" s="374">
        <f t="shared" si="25"/>
        <v>14.22900938719177</v>
      </c>
      <c r="AR171" s="374">
        <f t="shared" si="26"/>
        <v>1.6363482785127619</v>
      </c>
      <c r="AS171" s="376"/>
      <c r="AT171" s="234">
        <f t="shared" si="27"/>
        <v>0.24123086503645003</v>
      </c>
      <c r="AU171" s="662" t="str">
        <f t="shared" si="21"/>
        <v>BUND  15-Feb-26  0.5</v>
      </c>
      <c r="AV171" s="678"/>
      <c r="AW171" s="660"/>
      <c r="AX171" s="660"/>
      <c r="AY171" s="660"/>
      <c r="AZ171" s="660"/>
      <c r="BA171" s="660"/>
      <c r="BB171" s="659"/>
      <c r="BC171" s="672"/>
      <c r="BE171" s="682">
        <f>_xll.xlDateShiftMonth(BE170,1)</f>
        <v>48183</v>
      </c>
      <c r="BF171" s="683">
        <v>3.212796106076049E-2</v>
      </c>
      <c r="BH171" s="915"/>
      <c r="BI171" s="921"/>
      <c r="BU171" s="133" t="s">
        <v>413</v>
      </c>
      <c r="BV171" s="133" t="s">
        <v>413</v>
      </c>
      <c r="BW171" s="133" t="s">
        <v>413</v>
      </c>
      <c r="BX171" s="133" t="s">
        <v>413</v>
      </c>
      <c r="BY171" s="133" t="s">
        <v>413</v>
      </c>
      <c r="BZ171" s="133" t="s">
        <v>413</v>
      </c>
      <c r="CA171" s="133" t="s">
        <v>413</v>
      </c>
      <c r="CB171" s="133" t="s">
        <v>413</v>
      </c>
      <c r="CC171" s="133" t="s">
        <v>413</v>
      </c>
      <c r="CD171" s="133" t="s">
        <v>413</v>
      </c>
      <c r="CE171" s="133" t="s">
        <v>413</v>
      </c>
      <c r="CF171" s="133" t="s">
        <v>413</v>
      </c>
    </row>
    <row r="172" spans="1:84">
      <c r="A172" s="10"/>
      <c r="B172" s="11"/>
      <c r="C172" s="12"/>
      <c r="D172" s="696">
        <f>MAX(_xll.xlDateSettle("TARGET",$D$4,2),L172)</f>
        <v>43264</v>
      </c>
      <c r="E172" s="694" t="s">
        <v>691</v>
      </c>
      <c r="F172" s="13" t="s">
        <v>1204</v>
      </c>
      <c r="G172" s="35">
        <v>46249</v>
      </c>
      <c r="H172" s="37">
        <v>0</v>
      </c>
      <c r="I172" s="11">
        <v>46249</v>
      </c>
      <c r="J172" s="11">
        <v>42566</v>
      </c>
      <c r="K172" s="11">
        <v>42962</v>
      </c>
      <c r="L172" s="11">
        <v>42566</v>
      </c>
      <c r="M172" s="12">
        <v>100.48</v>
      </c>
      <c r="N172" s="12" t="s">
        <v>413</v>
      </c>
      <c r="O172" s="12" t="s">
        <v>977</v>
      </c>
      <c r="P172" s="12" t="s">
        <v>1276</v>
      </c>
      <c r="Q172" s="15">
        <v>25000000000</v>
      </c>
      <c r="R172" s="12"/>
      <c r="S172" s="43">
        <f>_xll.RtGet("IDN",$X172,$S$9)</f>
        <v>97.460000000000008</v>
      </c>
      <c r="T172" s="43">
        <f>_xll.RtGet("IDN",$X172,$T$9)</f>
        <v>97.51</v>
      </c>
      <c r="U172" s="25">
        <f t="shared" si="28"/>
        <v>97.485000000000014</v>
      </c>
      <c r="V172" s="12"/>
      <c r="W172" s="25">
        <f t="shared" si="29"/>
        <v>97.485000000000014</v>
      </c>
      <c r="X172" s="14" t="str">
        <f t="shared" si="22"/>
        <v>DE110240=</v>
      </c>
      <c r="Y172" s="14"/>
      <c r="Z172" s="14"/>
      <c r="AA172" s="14"/>
      <c r="AB172" s="14"/>
      <c r="AC172" s="14"/>
      <c r="AD172" s="34">
        <f>IF(ISNUMBER($D172),_xll.xlBondYield($F172&amp;T(TYPE($AV$1)),$H172,$G172,$J172,$K172,$L172,$M172,$D172,$W172,$AH172),"")</f>
        <v>3.1215760763636524E-3</v>
      </c>
      <c r="AE172" s="12"/>
      <c r="AF172" s="12"/>
      <c r="AG172" s="12"/>
      <c r="AH172" s="14" t="b">
        <f t="shared" si="23"/>
        <v>0</v>
      </c>
      <c r="AI172" s="14"/>
      <c r="AJ172" s="14"/>
      <c r="AK172" s="238">
        <f>IF(ISNUMBER($D172),_xll.xlBondAswSpread($F172&amp;T(TYPE($AV$1)),$H172,$G172,$J172,$K172,$L172,$M172,$D172,$W172,$AH172,curveName,curveName,,,2),"")</f>
        <v>-0.5080037515884277</v>
      </c>
      <c r="AL172" s="205">
        <f>IF($W172&gt;0,_xll.xlBondZSpread(F172&amp;T(TYPE($AV$1)),H172,G172,J172,K172,L172,M172,D172,U172,"annual",5,$AH172,curveName)*100,"")</f>
        <v>-53.217554351155961</v>
      </c>
      <c r="AM172" s="258">
        <f>(-IF($AL$9="",VLOOKUP(VLOOKUP(E172,'DB Basis'!$D$2:$H$65205,4,0),Bonds!$AR$1:$AS$6,2,0),$AL$9)*VLOOKUP(E172,'DB Basis'!$D$2:$E$65205,2,0))+IF(V172="",W172,V172)</f>
        <v>8.8709249999999997</v>
      </c>
      <c r="AN172" s="266" t="str">
        <f>IF($AN$9+(($AL$9-$AM$9))*('DB Basis'!F331/10-'DB Basis'!E331),," ")</f>
        <v xml:space="preserve"> </v>
      </c>
      <c r="AO172" s="615">
        <f>IF(U172&gt;0,_xll.xlShmImplSwap2(curveName&amp;T(TYPE($AV$1)),curveName,D172,G172,,1,8,2,4),"")</f>
        <v>8.312279433726609E-3</v>
      </c>
      <c r="AP172" s="616">
        <f t="shared" si="24"/>
        <v>-5.1907033573629566E-3</v>
      </c>
      <c r="AQ172" s="374">
        <f t="shared" si="25"/>
        <v>13.62726772396768</v>
      </c>
      <c r="AR172" s="374">
        <f t="shared" si="26"/>
        <v>1.6737532003797544</v>
      </c>
      <c r="AS172" s="376"/>
      <c r="AT172" s="234">
        <f t="shared" si="27"/>
        <v>0.30788147602490823</v>
      </c>
      <c r="AU172" s="662" t="str">
        <f t="shared" si="21"/>
        <v>BUND  15-Aug-26  0</v>
      </c>
      <c r="AV172" s="678"/>
      <c r="AW172" s="660"/>
      <c r="AX172" s="660"/>
      <c r="AY172" s="660"/>
      <c r="AZ172" s="660"/>
      <c r="BA172" s="660"/>
      <c r="BB172" s="659"/>
      <c r="BC172" s="672"/>
      <c r="BE172" s="682">
        <f>_xll.xlDateShiftMonth(BE171,1)</f>
        <v>48214</v>
      </c>
      <c r="BF172" s="683">
        <v>3.2147559480404611E-2</v>
      </c>
      <c r="BH172" s="915"/>
      <c r="BI172" s="921"/>
      <c r="BU172" s="133" t="s">
        <v>413</v>
      </c>
      <c r="BV172" s="133" t="s">
        <v>413</v>
      </c>
      <c r="BW172" s="133" t="s">
        <v>413</v>
      </c>
      <c r="BX172" s="133" t="s">
        <v>413</v>
      </c>
      <c r="BY172" s="133" t="s">
        <v>413</v>
      </c>
      <c r="BZ172" s="133" t="s">
        <v>413</v>
      </c>
      <c r="CA172" s="133" t="s">
        <v>413</v>
      </c>
      <c r="CB172" s="133" t="s">
        <v>413</v>
      </c>
      <c r="CC172" s="133" t="s">
        <v>413</v>
      </c>
      <c r="CD172" s="133" t="s">
        <v>413</v>
      </c>
      <c r="CE172" s="133" t="s">
        <v>413</v>
      </c>
      <c r="CF172" s="133" t="s">
        <v>413</v>
      </c>
    </row>
    <row r="173" spans="1:84">
      <c r="A173" s="10"/>
      <c r="B173" s="11"/>
      <c r="C173" s="12"/>
      <c r="D173" s="696">
        <f>MAX(_xll.xlDateSettle("TARGET",$D$4,2),L173)</f>
        <v>43264</v>
      </c>
      <c r="E173" s="694" t="s">
        <v>729</v>
      </c>
      <c r="F173" s="13" t="s">
        <v>1204</v>
      </c>
      <c r="G173" s="35">
        <v>46433</v>
      </c>
      <c r="H173" s="37">
        <v>0.25</v>
      </c>
      <c r="I173" s="11">
        <v>46433</v>
      </c>
      <c r="J173" s="11">
        <v>42748</v>
      </c>
      <c r="K173" s="11">
        <v>43146</v>
      </c>
      <c r="L173" s="11">
        <v>42748</v>
      </c>
      <c r="M173" s="12">
        <v>98.91</v>
      </c>
      <c r="N173" s="12" t="s">
        <v>1277</v>
      </c>
      <c r="O173" s="12" t="s">
        <v>990</v>
      </c>
      <c r="P173" s="12" t="s">
        <v>1278</v>
      </c>
      <c r="Q173" s="15">
        <v>26000000000</v>
      </c>
      <c r="R173" s="12"/>
      <c r="S173" s="43">
        <f>_xll.RtGet("IDN",$X173,$S$9)</f>
        <v>98.94</v>
      </c>
      <c r="T173" s="43">
        <f>_xll.RtGet("IDN",$X173,$T$9)</f>
        <v>98.97</v>
      </c>
      <c r="U173" s="25">
        <f t="shared" si="28"/>
        <v>98.954999999999998</v>
      </c>
      <c r="V173" s="12"/>
      <c r="W173" s="25">
        <f t="shared" si="29"/>
        <v>98.954999999999998</v>
      </c>
      <c r="X173" s="14" t="str">
        <f t="shared" si="22"/>
        <v>DE110241=</v>
      </c>
      <c r="Y173" s="14"/>
      <c r="Z173" s="14"/>
      <c r="AA173" s="14"/>
      <c r="AB173" s="14"/>
      <c r="AC173" s="14"/>
      <c r="AD173" s="34">
        <f>IF(ISNUMBER($D173),_xll.xlBondYield($F173&amp;T(TYPE($AV$1)),$H173,$G173,$J173,$K173,$L173,$M173,$D173,$W173,$AH173),"")</f>
        <v>3.7260697297176633E-3</v>
      </c>
      <c r="AE173" s="12"/>
      <c r="AF173" s="12"/>
      <c r="AG173" s="12"/>
      <c r="AH173" s="14" t="b">
        <f t="shared" si="23"/>
        <v>0</v>
      </c>
      <c r="AI173" s="14"/>
      <c r="AJ173" s="14"/>
      <c r="AK173" s="238">
        <f>IF(ISNUMBER($D173),_xll.xlBondAswSpread($F173&amp;T(TYPE($AV$1)),$H173,$G173,$J173,$K173,$L173,$M173,$D173,$W173,$AH173,curveName,curveName,,,2),"")</f>
        <v>-0.50446190816270842</v>
      </c>
      <c r="AL173" s="205">
        <f>IF($W173&gt;0,_xll.xlBondZSpread(F173&amp;T(TYPE($AV$1)),H173,G173,J173,K173,L173,M173,D173,U173,"annual",5,$AH173,curveName)*100,"")</f>
        <v>-52.480793916083734</v>
      </c>
      <c r="AM173" s="258">
        <f>(-IF($AL$9="",VLOOKUP(VLOOKUP(E173,'DB Basis'!$D$2:$H$65205,4,0),Bonds!$AR$1:$AS$6,2,0),$AL$9)*VLOOKUP(E173,'DB Basis'!$D$2:$E$65205,2,0))+IF(V173="",W173,V173)</f>
        <v>4.4333199999999948</v>
      </c>
      <c r="AN173" s="266" t="str">
        <f>IF($AN$9+(($AL$9-$AM$9))*('DB Basis'!F332/10-'DB Basis'!E332),," ")</f>
        <v xml:space="preserve"> </v>
      </c>
      <c r="AO173" s="615">
        <f>IF(U173&gt;0,_xll.xlShmImplSwap2(curveName&amp;T(TYPE($AV$1)),curveName,D173,G173,,1,8,2,4),"")</f>
        <v>8.8724190545753662E-3</v>
      </c>
      <c r="AP173" s="616">
        <f t="shared" si="24"/>
        <v>-5.146349324857703E-3</v>
      </c>
      <c r="AQ173" s="374">
        <f t="shared" si="25"/>
        <v>11.99131431925076</v>
      </c>
      <c r="AR173" s="374">
        <f t="shared" si="26"/>
        <v>0.8798490143705201</v>
      </c>
      <c r="AS173" s="376"/>
      <c r="AT173" s="234">
        <f t="shared" si="27"/>
        <v>0.36750276786256403</v>
      </c>
      <c r="AU173" s="662" t="str">
        <f t="shared" si="21"/>
        <v>BUND  15-Feb-27  0.25</v>
      </c>
      <c r="AV173" s="678"/>
      <c r="AW173" s="660"/>
      <c r="AX173" s="660"/>
      <c r="AY173" s="660"/>
      <c r="AZ173" s="660"/>
      <c r="BA173" s="660"/>
      <c r="BB173" s="659"/>
      <c r="BC173" s="672"/>
      <c r="BE173" s="682">
        <f>_xll.xlDateShiftMonth(BE172,1)</f>
        <v>48245</v>
      </c>
      <c r="BF173" s="683">
        <v>3.2166334301751046E-2</v>
      </c>
      <c r="BH173" s="915"/>
      <c r="BI173" s="921"/>
      <c r="BU173" s="133" t="s">
        <v>413</v>
      </c>
      <c r="BV173" s="133" t="s">
        <v>413</v>
      </c>
      <c r="BW173" s="133" t="s">
        <v>413</v>
      </c>
      <c r="BX173" s="133" t="s">
        <v>413</v>
      </c>
      <c r="BY173" s="133" t="s">
        <v>413</v>
      </c>
      <c r="BZ173" s="133" t="s">
        <v>413</v>
      </c>
      <c r="CA173" s="133" t="s">
        <v>413</v>
      </c>
      <c r="CB173" s="133" t="s">
        <v>413</v>
      </c>
      <c r="CC173" s="133" t="s">
        <v>413</v>
      </c>
      <c r="CD173" s="133" t="s">
        <v>413</v>
      </c>
      <c r="CE173" s="133" t="s">
        <v>413</v>
      </c>
      <c r="CF173" s="133" t="s">
        <v>413</v>
      </c>
    </row>
    <row r="174" spans="1:84">
      <c r="A174" s="10"/>
      <c r="B174" s="11"/>
      <c r="C174" s="12"/>
      <c r="D174" s="696">
        <f>MAX(_xll.xlDateSettle("TARGET",$D$4,2),L174)</f>
        <v>43264</v>
      </c>
      <c r="E174" s="694" t="s">
        <v>463</v>
      </c>
      <c r="F174" s="13" t="s">
        <v>1204</v>
      </c>
      <c r="G174" s="35">
        <v>46572</v>
      </c>
      <c r="H174" s="37">
        <v>6.5</v>
      </c>
      <c r="I174" s="11">
        <v>46572</v>
      </c>
      <c r="J174" s="11">
        <v>35615</v>
      </c>
      <c r="K174" s="11">
        <v>35980</v>
      </c>
      <c r="L174" s="11">
        <v>35615</v>
      </c>
      <c r="M174" s="12">
        <v>103.89</v>
      </c>
      <c r="N174" s="12" t="s">
        <v>1279</v>
      </c>
      <c r="O174" s="12" t="s">
        <v>977</v>
      </c>
      <c r="P174" s="12" t="s">
        <v>1280</v>
      </c>
      <c r="Q174" s="15">
        <v>11250000000</v>
      </c>
      <c r="R174" s="12"/>
      <c r="S174" s="43">
        <f>_xll.RtGet("IDN",$X174,$S$9)</f>
        <v>154.55500000000001</v>
      </c>
      <c r="T174" s="43">
        <f>_xll.RtGet("IDN",$X174,$T$9)</f>
        <v>154.655</v>
      </c>
      <c r="U174" s="25">
        <f t="shared" si="28"/>
        <v>154.60500000000002</v>
      </c>
      <c r="V174" s="12"/>
      <c r="W174" s="25">
        <f t="shared" si="29"/>
        <v>154.60500000000002</v>
      </c>
      <c r="X174" s="14" t="str">
        <f t="shared" si="22"/>
        <v>DE113504=</v>
      </c>
      <c r="Y174" s="14"/>
      <c r="Z174" s="14"/>
      <c r="AA174" s="14"/>
      <c r="AB174" s="14"/>
      <c r="AC174" s="14"/>
      <c r="AD174" s="34">
        <f>IF(ISNUMBER($D174),_xll.xlBondYield($F174&amp;T(TYPE($AV$1)),$H174,$G174,$J174,$K174,$L174,$M174,$D174,$W174,$AH174),"")</f>
        <v>3.6120857582708985E-3</v>
      </c>
      <c r="AE174" s="12"/>
      <c r="AF174" s="12"/>
      <c r="AG174" s="12"/>
      <c r="AH174" s="14" t="b">
        <f t="shared" si="23"/>
        <v>0</v>
      </c>
      <c r="AI174" s="14"/>
      <c r="AJ174" s="14"/>
      <c r="AK174" s="238">
        <f>IF(ISNUMBER($D174),_xll.xlBondAswSpread($F174&amp;T(TYPE($AV$1)),$H174,$G174,$J174,$K174,$L174,$M174,$D174,$W174,$AH174,curveName,curveName,,,2),"")</f>
        <v>-0.62064404195278167</v>
      </c>
      <c r="AL174" s="205">
        <f>IF($W174&gt;0,_xll.xlBondZSpread(F174&amp;T(TYPE($AV$1)),H174,G174,J174,K174,L174,M174,D174,U174,"annual",5,$AH174,curveName)*100,"")</f>
        <v>-49.077508600539311</v>
      </c>
      <c r="AM174" s="258">
        <f>(-IF($AL$9="",VLOOKUP(VLOOKUP(E174,'DB Basis'!$D$2:$H$65205,4,0),Bonds!$AR$1:$AS$6,2,0),$AL$9)*VLOOKUP(E174,'DB Basis'!$D$2:$E$65205,2,0))+IF(V174="",W174,V174)</f>
        <v>24.95702</v>
      </c>
      <c r="AN174" s="266" t="str">
        <f>IF($AN$9+(($AL$9-$AM$9))*('DB Basis'!F333/10-'DB Basis'!E333),," ")</f>
        <v xml:space="preserve"> </v>
      </c>
      <c r="AO174" s="615">
        <f>IF(U174&gt;0,_xll.xlShmImplSwap2(curveName&amp;T(TYPE($AV$1)),curveName,D174,G174,,1,8,2,4),"")</f>
        <v>9.2857486555023485E-3</v>
      </c>
      <c r="AP174" s="616">
        <f t="shared" si="24"/>
        <v>-5.6736628972314501E-3</v>
      </c>
      <c r="AQ174" s="374">
        <f t="shared" si="25"/>
        <v>-2.9931042861920263</v>
      </c>
      <c r="AR174" s="374">
        <f t="shared" si="26"/>
        <v>-13.846723303339402</v>
      </c>
      <c r="AS174" s="376"/>
      <c r="AT174" s="234">
        <f t="shared" si="27"/>
        <v>0.356260513144527</v>
      </c>
      <c r="AU174" s="662" t="str">
        <f t="shared" si="21"/>
        <v>BUND  04-Jul-27  6.5</v>
      </c>
      <c r="AV174" s="678"/>
      <c r="AW174" s="660"/>
      <c r="AX174" s="660"/>
      <c r="AY174" s="660"/>
      <c r="AZ174" s="660"/>
      <c r="BA174" s="660"/>
      <c r="BB174" s="659"/>
      <c r="BC174" s="672"/>
      <c r="BE174" s="682">
        <f>_xll.xlDateShiftMonth(BE173,1)</f>
        <v>48274</v>
      </c>
      <c r="BF174" s="683">
        <v>3.2183205272945943E-2</v>
      </c>
      <c r="BH174" s="915"/>
      <c r="BI174" s="921"/>
      <c r="BU174" s="133" t="s">
        <v>413</v>
      </c>
      <c r="BV174" s="133" t="s">
        <v>413</v>
      </c>
      <c r="BW174" s="133" t="s">
        <v>413</v>
      </c>
      <c r="BX174" s="133" t="s">
        <v>413</v>
      </c>
      <c r="BY174" s="133" t="s">
        <v>413</v>
      </c>
      <c r="BZ174" s="133" t="s">
        <v>413</v>
      </c>
      <c r="CA174" s="133" t="s">
        <v>413</v>
      </c>
      <c r="CB174" s="133" t="s">
        <v>413</v>
      </c>
      <c r="CC174" s="133" t="s">
        <v>413</v>
      </c>
      <c r="CD174" s="133" t="s">
        <v>413</v>
      </c>
      <c r="CE174" s="133" t="s">
        <v>413</v>
      </c>
      <c r="CF174" s="133" t="s">
        <v>413</v>
      </c>
    </row>
    <row r="175" spans="1:84">
      <c r="A175" s="10"/>
      <c r="B175" s="11"/>
      <c r="C175" s="12"/>
      <c r="D175" s="696">
        <f>MAX(_xll.xlDateSettle("TARGET",$D$4,2),L175)</f>
        <v>43264</v>
      </c>
      <c r="E175" s="694" t="s">
        <v>791</v>
      </c>
      <c r="F175" s="13" t="s">
        <v>1204</v>
      </c>
      <c r="G175" s="35">
        <v>46614</v>
      </c>
      <c r="H175" s="37">
        <v>0.5</v>
      </c>
      <c r="I175" s="11">
        <v>46614</v>
      </c>
      <c r="J175" s="11">
        <v>42930</v>
      </c>
      <c r="K175" s="11">
        <v>43327</v>
      </c>
      <c r="L175" s="11">
        <v>42930</v>
      </c>
      <c r="M175" s="12">
        <v>99.1</v>
      </c>
      <c r="N175" s="12" t="s">
        <v>413</v>
      </c>
      <c r="O175" s="12" t="s">
        <v>977</v>
      </c>
      <c r="P175" s="12" t="s">
        <v>1281</v>
      </c>
      <c r="Q175" s="15">
        <v>25000000000</v>
      </c>
      <c r="R175" s="12"/>
      <c r="S175" s="43">
        <f>_xll.RtGet("IDN",$X175,$S$9)</f>
        <v>100.59</v>
      </c>
      <c r="T175" s="43">
        <f>_xll.RtGet("IDN",$X175,$T$9)</f>
        <v>100.62</v>
      </c>
      <c r="U175" s="25">
        <f t="shared" si="28"/>
        <v>100.605</v>
      </c>
      <c r="V175" s="12"/>
      <c r="W175" s="25">
        <f t="shared" si="29"/>
        <v>100.605</v>
      </c>
      <c r="X175" s="14" t="str">
        <f t="shared" si="22"/>
        <v>DE110242=</v>
      </c>
      <c r="Y175" s="14"/>
      <c r="Z175" s="14"/>
      <c r="AA175" s="14"/>
      <c r="AB175" s="14"/>
      <c r="AC175" s="14"/>
      <c r="AD175" s="34">
        <f>IF(ISNUMBER($D175),_xll.xlBondYield($F175&amp;T(TYPE($AV$1)),$H175,$G175,$J175,$K175,$L175,$M175,$D175,$W175,$AH175),"")</f>
        <v>4.3256220869605953E-3</v>
      </c>
      <c r="AE175" s="12"/>
      <c r="AF175" s="12"/>
      <c r="AG175" s="12"/>
      <c r="AH175" s="14" t="b">
        <f t="shared" si="23"/>
        <v>0</v>
      </c>
      <c r="AI175" s="14"/>
      <c r="AJ175" s="14"/>
      <c r="AK175" s="238">
        <f>IF(ISNUMBER($D175),_xll.xlBondAswSpread($F175&amp;T(TYPE($AV$1)),$H175,$G175,$J175,$K175,$L175,$M175,$D175,$W175,$AH175,curveName,curveName,,,2),"")</f>
        <v>-0.49940376544949938</v>
      </c>
      <c r="AL175" s="205">
        <f>IF($W175&gt;0,_xll.xlBondZSpread(F175&amp;T(TYPE($AV$1)),H175,G175,J175,K175,L175,M175,D175,U175,"annual",5,$AH175,curveName)*100,"")</f>
        <v>-51.551662441558818</v>
      </c>
      <c r="AM175" s="258">
        <f>(-IF($AL$9="",VLOOKUP(VLOOKUP(E175,'DB Basis'!$D$2:$H$65205,4,0),Bonds!$AR$1:$AS$6,2,0),$AL$9)*VLOOKUP(E175,'DB Basis'!$D$2:$E$65205,2,0))+IF(V175="",W175,V175)</f>
        <v>0.31079158999999379</v>
      </c>
      <c r="AN175" s="266" t="str">
        <f>IF($AN$9+(($AL$9-$AM$9))*('DB Basis'!F334/10-'DB Basis'!E334),," ")</f>
        <v xml:space="preserve"> </v>
      </c>
      <c r="AO175" s="615">
        <f>IF(U175&gt;0,_xll.xlShmImplSwap2(curveName&amp;T(TYPE($AV$1)),curveName,D175,G175,,1,8,2,4),"")</f>
        <v>9.4009480256606968E-3</v>
      </c>
      <c r="AP175" s="616">
        <f t="shared" si="24"/>
        <v>-5.0753259387001015E-3</v>
      </c>
      <c r="AQ175" s="374">
        <f t="shared" si="25"/>
        <v>62.009704755176038</v>
      </c>
      <c r="AR175" s="374">
        <f t="shared" si="26"/>
        <v>51.998330919986252</v>
      </c>
      <c r="AS175" s="376"/>
      <c r="AT175" s="234">
        <f t="shared" si="27"/>
        <v>0.42663669898789436</v>
      </c>
      <c r="AU175" s="662" t="str">
        <f t="shared" si="21"/>
        <v>BUND  15-Aug-27  0.5</v>
      </c>
      <c r="AV175" s="678"/>
      <c r="AW175" s="660"/>
      <c r="AX175" s="660"/>
      <c r="AY175" s="660"/>
      <c r="AZ175" s="660"/>
      <c r="BA175" s="660"/>
      <c r="BB175" s="659"/>
      <c r="BC175" s="672"/>
      <c r="BE175" s="682">
        <f>_xll.xlDateShiftMonth(BE174,1)</f>
        <v>48305</v>
      </c>
      <c r="BF175" s="683">
        <v>3.2200556120212852E-2</v>
      </c>
      <c r="BH175" s="915"/>
      <c r="BI175" s="921"/>
      <c r="BU175" s="133" t="s">
        <v>413</v>
      </c>
      <c r="BV175" s="133" t="s">
        <v>413</v>
      </c>
      <c r="BW175" s="133" t="s">
        <v>413</v>
      </c>
      <c r="BX175" s="133" t="s">
        <v>413</v>
      </c>
      <c r="BY175" s="133" t="s">
        <v>413</v>
      </c>
      <c r="BZ175" s="133" t="s">
        <v>413</v>
      </c>
      <c r="CA175" s="133" t="s">
        <v>413</v>
      </c>
      <c r="CB175" s="133" t="s">
        <v>413</v>
      </c>
      <c r="CC175" s="133" t="s">
        <v>413</v>
      </c>
      <c r="CD175" s="133" t="s">
        <v>413</v>
      </c>
      <c r="CE175" s="133" t="s">
        <v>413</v>
      </c>
      <c r="CF175" s="133" t="s">
        <v>413</v>
      </c>
    </row>
    <row r="176" spans="1:84">
      <c r="A176" s="10"/>
      <c r="B176" s="11"/>
      <c r="C176" s="12"/>
      <c r="D176" s="696">
        <f>MAX(_xll.xlDateSettle("TARGET",$D$4,2),L176)</f>
        <v>43264</v>
      </c>
      <c r="E176" s="694" t="s">
        <v>464</v>
      </c>
      <c r="F176" s="13" t="s">
        <v>1204</v>
      </c>
      <c r="G176" s="35">
        <v>46756</v>
      </c>
      <c r="H176" s="37">
        <v>5.625</v>
      </c>
      <c r="I176" s="11">
        <v>46756</v>
      </c>
      <c r="J176" s="11">
        <v>35799</v>
      </c>
      <c r="K176" s="11">
        <v>36164</v>
      </c>
      <c r="L176" s="11">
        <v>35818</v>
      </c>
      <c r="M176" s="12">
        <v>101.74</v>
      </c>
      <c r="N176" s="12" t="s">
        <v>1282</v>
      </c>
      <c r="O176" s="12" t="s">
        <v>977</v>
      </c>
      <c r="P176" s="12" t="s">
        <v>1283</v>
      </c>
      <c r="Q176" s="15">
        <v>14500000000</v>
      </c>
      <c r="R176" s="12"/>
      <c r="S176" s="43">
        <f>_xll.RtGet("IDN",$X176,$S$9)</f>
        <v>148.57500000000002</v>
      </c>
      <c r="T176" s="43">
        <f>_xll.RtGet("IDN",$X176,$T$9)</f>
        <v>148.715</v>
      </c>
      <c r="U176" s="25">
        <f t="shared" si="28"/>
        <v>148.64500000000001</v>
      </c>
      <c r="V176" s="12"/>
      <c r="W176" s="25">
        <f t="shared" si="29"/>
        <v>148.64500000000001</v>
      </c>
      <c r="X176" s="14" t="str">
        <f t="shared" si="22"/>
        <v>DE113506=</v>
      </c>
      <c r="Y176" s="14"/>
      <c r="Z176" s="14"/>
      <c r="AA176" s="14"/>
      <c r="AB176" s="14"/>
      <c r="AC176" s="14"/>
      <c r="AD176" s="34">
        <f>IF(ISNUMBER($D176),_xll.xlBondYield($F176&amp;T(TYPE($AV$1)),$H176,$G176,$J176,$K176,$L176,$M176,$D176,$W176,$AH176),"")</f>
        <v>4.2287773020345601E-3</v>
      </c>
      <c r="AE176" s="12"/>
      <c r="AF176" s="12"/>
      <c r="AG176" s="12"/>
      <c r="AH176" s="14" t="b">
        <f t="shared" si="23"/>
        <v>0</v>
      </c>
      <c r="AI176" s="14"/>
      <c r="AJ176" s="14"/>
      <c r="AK176" s="238">
        <f>IF(ISNUMBER($D176),_xll.xlBondAswSpread($F176&amp;T(TYPE($AV$1)),$H176,$G176,$J176,$K176,$L176,$M176,$D176,$W176,$AH176,curveName,curveName,,,2),"")</f>
        <v>-0.59588900334777262</v>
      </c>
      <c r="AL176" s="205">
        <f>IF($W176&gt;0,_xll.xlBondZSpread(F176&amp;T(TYPE($AV$1)),H176,G176,J176,K176,L176,M176,D176,U176,"annual",5,$AH176,curveName)*100,"")</f>
        <v>-48.444560080682294</v>
      </c>
      <c r="AM176" s="258">
        <f>(-IF($AL$9="",VLOOKUP(VLOOKUP(E176,'DB Basis'!$D$2:$H$65205,4,0),Bonds!$AR$1:$AS$6,2,0),$AL$9)*VLOOKUP(E176,'DB Basis'!$D$2:$E$65205,2,0))+IF(V176="",W176,V176)</f>
        <v>15.963384999999988</v>
      </c>
      <c r="AN176" s="266" t="str">
        <f>IF($AN$9+(($AL$9-$AM$9))*('DB Basis'!F335/10-'DB Basis'!E335),," ")</f>
        <v xml:space="preserve"> </v>
      </c>
      <c r="AO176" s="615">
        <f>IF(U176&gt;0,_xll.xlShmImplSwap2(curveName&amp;T(TYPE($AV$1)),curveName,D176,G176,,1,8,2,4),"")</f>
        <v>9.7860162833391141E-3</v>
      </c>
      <c r="AP176" s="616">
        <f t="shared" si="24"/>
        <v>-5.557238981304554E-3</v>
      </c>
      <c r="AQ176" s="374">
        <f t="shared" si="25"/>
        <v>-2.4893201759156938</v>
      </c>
      <c r="AR176" s="374">
        <f t="shared" si="26"/>
        <v>-12.387201447227126</v>
      </c>
      <c r="AS176" s="376"/>
      <c r="AT176" s="234">
        <f t="shared" si="27"/>
        <v>0.41708488458423054</v>
      </c>
      <c r="AU176" s="662" t="str">
        <f t="shared" si="21"/>
        <v>BUND  04-Jan-28  5.625</v>
      </c>
      <c r="AV176" s="678"/>
      <c r="AW176" s="660"/>
      <c r="AX176" s="660"/>
      <c r="AY176" s="660"/>
      <c r="AZ176" s="660"/>
      <c r="BA176" s="660"/>
      <c r="BB176" s="659"/>
      <c r="BC176" s="672"/>
      <c r="BE176" s="682">
        <f>_xll.xlDateShiftMonth(BE175,1)</f>
        <v>48335</v>
      </c>
      <c r="BF176" s="683">
        <v>3.2216729818270812E-2</v>
      </c>
      <c r="BH176" s="915"/>
      <c r="BI176" s="921"/>
      <c r="BU176" s="133" t="s">
        <v>413</v>
      </c>
      <c r="BV176" s="133" t="s">
        <v>413</v>
      </c>
      <c r="BW176" s="133" t="s">
        <v>413</v>
      </c>
      <c r="BX176" s="133" t="s">
        <v>413</v>
      </c>
      <c r="BY176" s="133" t="s">
        <v>413</v>
      </c>
      <c r="BZ176" s="133" t="s">
        <v>413</v>
      </c>
      <c r="CA176" s="133" t="s">
        <v>413</v>
      </c>
      <c r="CB176" s="133" t="s">
        <v>413</v>
      </c>
      <c r="CC176" s="133" t="s">
        <v>413</v>
      </c>
      <c r="CD176" s="133" t="s">
        <v>413</v>
      </c>
      <c r="CE176" s="133" t="s">
        <v>413</v>
      </c>
      <c r="CF176" s="133" t="s">
        <v>413</v>
      </c>
    </row>
    <row r="177" spans="1:84">
      <c r="A177" s="10"/>
      <c r="B177" s="11"/>
      <c r="C177" s="12"/>
      <c r="D177" s="696">
        <f>MAX(_xll.xlDateSettle("TARGET",$D$4,2),L177)</f>
        <v>43264</v>
      </c>
      <c r="E177" s="694" t="s">
        <v>1487</v>
      </c>
      <c r="F177" s="13" t="s">
        <v>1204</v>
      </c>
      <c r="G177" s="35">
        <v>46798</v>
      </c>
      <c r="H177" s="37">
        <v>0.5</v>
      </c>
      <c r="I177" s="11">
        <v>46798</v>
      </c>
      <c r="J177" s="11">
        <v>43112</v>
      </c>
      <c r="K177" s="11">
        <v>43511</v>
      </c>
      <c r="L177" s="11">
        <v>43112</v>
      </c>
      <c r="M177" s="12">
        <v>99.63</v>
      </c>
      <c r="N177" s="12" t="s">
        <v>1488</v>
      </c>
      <c r="O177" s="12" t="s">
        <v>990</v>
      </c>
      <c r="P177" s="12" t="s">
        <v>1489</v>
      </c>
      <c r="Q177" s="15">
        <v>19000000000</v>
      </c>
      <c r="R177" s="12"/>
      <c r="S177" s="43">
        <f>_xll.RtGet("IDN",$X177,$S$9)</f>
        <v>100.02</v>
      </c>
      <c r="T177" s="43">
        <f>_xll.RtGet("IDN",$X177,$T$9)</f>
        <v>100.05</v>
      </c>
      <c r="U177" s="25">
        <f t="shared" si="28"/>
        <v>100.035</v>
      </c>
      <c r="V177" s="12"/>
      <c r="W177" s="25">
        <f t="shared" si="29"/>
        <v>100.035</v>
      </c>
      <c r="X177" s="14" t="str">
        <f t="shared" si="22"/>
        <v>DE110244=</v>
      </c>
      <c r="Y177" s="14"/>
      <c r="Z177" s="14"/>
      <c r="AA177" s="14"/>
      <c r="AB177" s="14"/>
      <c r="AC177" s="14"/>
      <c r="AD177" s="34">
        <f>IF(ISNUMBER($D177),_xll.xlBondYield($F177&amp;T(TYPE($AV$1)),$H177,$G177,$J177,$K177,$L177,$M177,$D177,$W177,$AH177),"")</f>
        <v>4.9624132448529666E-3</v>
      </c>
      <c r="AE177" s="12"/>
      <c r="AF177" s="12"/>
      <c r="AG177" s="12"/>
      <c r="AH177" s="14" t="b">
        <f t="shared" si="23"/>
        <v>0</v>
      </c>
      <c r="AI177" s="14"/>
      <c r="AJ177" s="14"/>
      <c r="AK177" s="238">
        <f>IF(ISNUMBER($D177),_xll.xlBondAswSpread($F177&amp;T(TYPE($AV$1)),$H177,$G177,$J177,$K177,$L177,$M177,$D177,$W177,$AH177,curveName,curveName,,,2),"")</f>
        <v>-0.48484073805139921</v>
      </c>
      <c r="AL177" s="205">
        <f>IF($W177&gt;0,_xll.xlBondZSpread(F177&amp;T(TYPE($AV$1)),H177,G177,J177,K177,L177,M177,D177,U177,"annual",5,$AH177,curveName)*100,"")</f>
        <v>-50.28395463482704</v>
      </c>
      <c r="AM177" s="258">
        <f>(-IF($AL$9="",VLOOKUP(VLOOKUP(E177,'DB Basis'!$D$2:$H$65205,4,0),Bonds!$AR$1:$AS$6,2,0),$AL$9)*VLOOKUP(E177,'DB Basis'!$D$2:$E$65205,2,0))+IF(V177="",W177,V177)</f>
        <v>2.2649355749999813</v>
      </c>
      <c r="AN177" s="266" t="str">
        <f>IF($AN$9+(($AL$9-$AM$9))*('DB Basis'!F336/10-'DB Basis'!E336),," ")</f>
        <v xml:space="preserve"> </v>
      </c>
      <c r="AO177" s="615">
        <f>IF(U177&gt;0,_xll.xlShmImplSwap2(curveName&amp;T(TYPE($AV$1)),curveName,D177,G177,,1,8,2,4),"")</f>
        <v>9.9008156742123564E-3</v>
      </c>
      <c r="AP177" s="616">
        <f t="shared" si="24"/>
        <v>-4.9384024293593898E-3</v>
      </c>
      <c r="AQ177" s="374">
        <f t="shared" si="25"/>
        <v>63.756456935409133</v>
      </c>
      <c r="AR177" s="374">
        <f t="shared" si="26"/>
        <v>53.779843204758322</v>
      </c>
      <c r="AS177" s="376"/>
      <c r="AT177" s="234">
        <f t="shared" si="27"/>
        <v>0.48944349812248433</v>
      </c>
      <c r="AU177" s="662" t="str">
        <f t="shared" si="21"/>
        <v>BUND  15-Feb-28  0.5</v>
      </c>
      <c r="AV177" s="678"/>
      <c r="AW177" s="660"/>
      <c r="AX177" s="660"/>
      <c r="AY177" s="660"/>
      <c r="AZ177" s="660"/>
      <c r="BA177" s="660"/>
      <c r="BB177" s="659"/>
      <c r="BC177" s="672"/>
      <c r="BE177" s="682">
        <f>_xll.xlDateShiftMonth(BE176,1)</f>
        <v>48366</v>
      </c>
      <c r="BF177" s="683">
        <v>3.2232862887713175E-2</v>
      </c>
      <c r="BH177" s="915"/>
      <c r="BI177" s="921"/>
      <c r="BU177" s="133" t="s">
        <v>413</v>
      </c>
      <c r="BV177" s="133" t="s">
        <v>413</v>
      </c>
      <c r="BW177" s="133" t="s">
        <v>413</v>
      </c>
      <c r="BX177" s="133" t="s">
        <v>413</v>
      </c>
      <c r="BY177" s="133" t="s">
        <v>413</v>
      </c>
      <c r="BZ177" s="133" t="s">
        <v>413</v>
      </c>
      <c r="CA177" s="133" t="s">
        <v>413</v>
      </c>
      <c r="CB177" s="133" t="s">
        <v>413</v>
      </c>
      <c r="CC177" s="133" t="s">
        <v>413</v>
      </c>
      <c r="CD177" s="133" t="s">
        <v>413</v>
      </c>
      <c r="CE177" s="133" t="s">
        <v>413</v>
      </c>
      <c r="CF177" s="133" t="s">
        <v>413</v>
      </c>
    </row>
    <row r="178" spans="1:84">
      <c r="A178" s="10"/>
      <c r="B178" s="11"/>
      <c r="C178" s="12"/>
      <c r="D178" s="696">
        <f>MAX(_xll.xlDateSettle("TARGET",$D$4,2),L178)</f>
        <v>43264</v>
      </c>
      <c r="E178" s="694" t="s">
        <v>465</v>
      </c>
      <c r="F178" s="13" t="s">
        <v>1204</v>
      </c>
      <c r="G178" s="35">
        <v>46938</v>
      </c>
      <c r="H178" s="37">
        <v>4.75</v>
      </c>
      <c r="I178" s="11">
        <v>46938</v>
      </c>
      <c r="J178" s="11">
        <v>35980</v>
      </c>
      <c r="K178" s="11">
        <v>36345</v>
      </c>
      <c r="L178" s="11">
        <v>36077</v>
      </c>
      <c r="M178" s="12">
        <v>99.73</v>
      </c>
      <c r="N178" s="12" t="s">
        <v>1284</v>
      </c>
      <c r="O178" s="12" t="s">
        <v>977</v>
      </c>
      <c r="P178" s="12" t="s">
        <v>1285</v>
      </c>
      <c r="Q178" s="15">
        <v>11250000000</v>
      </c>
      <c r="R178" s="12"/>
      <c r="S178" s="43">
        <f>_xll.RtGet("IDN",$X178,$S$9)</f>
        <v>141.84700000000001</v>
      </c>
      <c r="T178" s="43">
        <f>_xll.RtGet("IDN",$X178,$T$9)</f>
        <v>142.00800000000001</v>
      </c>
      <c r="U178" s="25">
        <f t="shared" si="28"/>
        <v>141.92750000000001</v>
      </c>
      <c r="V178" s="12"/>
      <c r="W178" s="25">
        <f t="shared" si="29"/>
        <v>141.92750000000001</v>
      </c>
      <c r="X178" s="14" t="str">
        <f t="shared" si="22"/>
        <v>DE113508=</v>
      </c>
      <c r="Y178" s="14"/>
      <c r="Z178" s="14"/>
      <c r="AA178" s="14"/>
      <c r="AB178" s="14"/>
      <c r="AC178" s="14"/>
      <c r="AD178" s="34">
        <f>IF(ISNUMBER($D178),_xll.xlBondYield($F178&amp;T(TYPE($AV$1)),$H178,$G178,$J178,$K178,$L178,$M178,$D178,$W178,$AH178),"")</f>
        <v>4.7168577674789533E-3</v>
      </c>
      <c r="AE178" s="12"/>
      <c r="AF178" s="12"/>
      <c r="AG178" s="12"/>
      <c r="AH178" s="14" t="b">
        <f t="shared" si="23"/>
        <v>0</v>
      </c>
      <c r="AI178" s="14"/>
      <c r="AJ178" s="14"/>
      <c r="AK178" s="238">
        <f>IF(ISNUMBER($D178),_xll.xlBondAswSpread($F178&amp;T(TYPE($AV$1)),$H178,$G178,$J178,$K178,$L178,$M178,$D178,$W178,$AH178,curveName,curveName,,,2),"")</f>
        <v>-0.58731944163083649</v>
      </c>
      <c r="AL178" s="205">
        <f>IF($W178&gt;0,_xll.xlBondZSpread(F178&amp;T(TYPE($AV$1)),H178,G178,J178,K178,L178,M178,D178,U178,"annual",5,$AH178,curveName)*100,"")</f>
        <v>-49.335813020486249</v>
      </c>
      <c r="AM178" s="258">
        <f>(-IF($AL$9="",VLOOKUP(VLOOKUP(E178,'DB Basis'!$D$2:$H$65205,4,0),Bonds!$AR$1:$AS$6,2,0),$AL$9)*VLOOKUP(E178,'DB Basis'!$D$2:$E$65205,2,0))+IF(V178="",W178,V178)</f>
        <v>7.1702400000000068</v>
      </c>
      <c r="AN178" s="266" t="str">
        <f>IF($AN$9+(($AL$9-$AM$9))*('DB Basis'!F337/10-'DB Basis'!E337),," ")</f>
        <v xml:space="preserve"> </v>
      </c>
      <c r="AO178" s="615">
        <f>IF(U178&gt;0,_xll.xlShmImplSwap2(curveName&amp;T(TYPE($AV$1)),curveName,D178,G178,,1,8,2,4),"")</f>
        <v>1.0269590527235221E-2</v>
      </c>
      <c r="AP178" s="616">
        <f t="shared" si="24"/>
        <v>-5.5527327597562678E-3</v>
      </c>
      <c r="AQ178" s="374">
        <f t="shared" si="25"/>
        <v>-6.4019820886796328</v>
      </c>
      <c r="AR178" s="374">
        <f t="shared" si="26"/>
        <v>-16.01646932820432</v>
      </c>
      <c r="AS178" s="376"/>
      <c r="AT178" s="234">
        <f t="shared" si="27"/>
        <v>0.46522432775134881</v>
      </c>
      <c r="AU178" s="662" t="str">
        <f t="shared" si="21"/>
        <v>BUND  04-Jul-28  4.75</v>
      </c>
      <c r="AV178" s="678"/>
      <c r="AW178" s="660"/>
      <c r="AX178" s="660"/>
      <c r="AY178" s="660"/>
      <c r="AZ178" s="660"/>
      <c r="BA178" s="660"/>
      <c r="BB178" s="659"/>
      <c r="BC178" s="672"/>
      <c r="BE178" s="682">
        <f>_xll.xlDateShiftMonth(BE177,1)</f>
        <v>48396</v>
      </c>
      <c r="BF178" s="683">
        <v>3.2247970266617035E-2</v>
      </c>
      <c r="BH178" s="915"/>
      <c r="BI178" s="921"/>
      <c r="BU178" s="133" t="s">
        <v>413</v>
      </c>
      <c r="BV178" s="133" t="s">
        <v>413</v>
      </c>
      <c r="BW178" s="133" t="s">
        <v>413</v>
      </c>
      <c r="BX178" s="133" t="s">
        <v>413</v>
      </c>
      <c r="BY178" s="133" t="s">
        <v>413</v>
      </c>
      <c r="BZ178" s="133" t="s">
        <v>413</v>
      </c>
      <c r="CA178" s="133" t="s">
        <v>413</v>
      </c>
      <c r="CB178" s="133" t="s">
        <v>413</v>
      </c>
      <c r="CC178" s="133" t="s">
        <v>413</v>
      </c>
      <c r="CD178" s="133" t="s">
        <v>413</v>
      </c>
      <c r="CE178" s="133" t="s">
        <v>413</v>
      </c>
      <c r="CF178" s="133" t="s">
        <v>413</v>
      </c>
    </row>
    <row r="179" spans="1:84">
      <c r="A179" s="10"/>
      <c r="B179" s="11"/>
      <c r="C179" s="12"/>
      <c r="D179" s="696">
        <f>MAX(_xll.xlDateSettle("TARGET",$D$4,2),L179)</f>
        <v>43264</v>
      </c>
      <c r="E179" s="694" t="s">
        <v>466</v>
      </c>
      <c r="F179" s="13" t="s">
        <v>1204</v>
      </c>
      <c r="G179" s="35">
        <v>47487</v>
      </c>
      <c r="H179" s="37">
        <v>6.25</v>
      </c>
      <c r="I179" s="11">
        <v>47487</v>
      </c>
      <c r="J179" s="11">
        <v>36529</v>
      </c>
      <c r="K179" s="11">
        <v>36895</v>
      </c>
      <c r="L179" s="11">
        <v>36546</v>
      </c>
      <c r="M179" s="12">
        <v>100.06</v>
      </c>
      <c r="N179" s="12" t="s">
        <v>1286</v>
      </c>
      <c r="O179" s="12" t="s">
        <v>977</v>
      </c>
      <c r="P179" s="12" t="s">
        <v>1287</v>
      </c>
      <c r="Q179" s="15">
        <v>9250000000</v>
      </c>
      <c r="R179" s="12"/>
      <c r="S179" s="43">
        <f>_xll.RtGet("IDN",$X179,$S$9)</f>
        <v>163.494</v>
      </c>
      <c r="T179" s="43">
        <f>_xll.RtGet("IDN",$X179,$T$9)</f>
        <v>163.63400000000001</v>
      </c>
      <c r="U179" s="25">
        <f t="shared" si="28"/>
        <v>163.56400000000002</v>
      </c>
      <c r="V179" s="12"/>
      <c r="W179" s="25">
        <f t="shared" si="29"/>
        <v>163.56400000000002</v>
      </c>
      <c r="X179" s="14" t="str">
        <f t="shared" si="22"/>
        <v>DE113514=</v>
      </c>
      <c r="Y179" s="14"/>
      <c r="Z179" s="14"/>
      <c r="AA179" s="14"/>
      <c r="AB179" s="14"/>
      <c r="AC179" s="14"/>
      <c r="AD179" s="34">
        <f>IF(ISNUMBER($D179),_xll.xlBondYield($F179&amp;T(TYPE($AV$1)),$H179,$G179,$J179,$K179,$L179,$M179,$D179,$W179,$AH179),"")</f>
        <v>5.5741808839973733E-3</v>
      </c>
      <c r="AE179" s="12"/>
      <c r="AF179" s="12"/>
      <c r="AG179" s="12"/>
      <c r="AH179" s="14" t="b">
        <f t="shared" si="23"/>
        <v>0</v>
      </c>
      <c r="AI179" s="14"/>
      <c r="AJ179" s="14"/>
      <c r="AK179" s="238">
        <f>IF(ISNUMBER($D179),_xll.xlBondAswSpread($F179&amp;T(TYPE($AV$1)),$H179,$G179,$J179,$K179,$L179,$M179,$D179,$W179,$AH179,curveName,curveName,,,2),"")</f>
        <v>-0.65709686354860852</v>
      </c>
      <c r="AL179" s="205">
        <f>IF($W179&gt;0,_xll.xlBondZSpread(F179&amp;T(TYPE($AV$1)),H179,G179,J179,K179,L179,M179,D179,U179,"annual",5,$AH179,curveName)*100,"")</f>
        <v>-50.490010438388353</v>
      </c>
      <c r="AM179" s="258">
        <f>(-IF($AL$9="",VLOOKUP(VLOOKUP(E179,'DB Basis'!$D$2:$H$65205,4,0),Bonds!$AR$1:$AS$6,2,0),$AL$9)*VLOOKUP(E179,'DB Basis'!$D$2:$E$65205,2,0))+IF(V179="",W179,V179)</f>
        <v>-4.4035800000000052</v>
      </c>
      <c r="AN179" s="266" t="str">
        <f>IF($AN$9+(($AL$9-$AM$9))*('DB Basis'!F338/10-'DB Basis'!E338),," ")</f>
        <v xml:space="preserve"> </v>
      </c>
      <c r="AO179" s="615">
        <f>IF(U179&gt;0,_xll.xlShmImplSwap2(curveName&amp;T(TYPE($AV$1)),curveName,D179,G179,,1,8,2,4),"")</f>
        <v>1.1535220098537564E-2</v>
      </c>
      <c r="AP179" s="616">
        <f t="shared" si="24"/>
        <v>-5.9610392145401907E-3</v>
      </c>
      <c r="AQ179" s="374">
        <f t="shared" si="25"/>
        <v>5.6998713575450504</v>
      </c>
      <c r="AR179" s="374">
        <f t="shared" si="26"/>
        <v>-2.714605755849397</v>
      </c>
      <c r="AS179" s="376"/>
      <c r="AT179" s="234">
        <f t="shared" si="27"/>
        <v>0.54978222417508338</v>
      </c>
      <c r="AU179" s="662" t="str">
        <f t="shared" si="21"/>
        <v>BUND  04-Jan-30  6.25</v>
      </c>
      <c r="AV179" s="678"/>
      <c r="AW179" s="660"/>
      <c r="AX179" s="660"/>
      <c r="AY179" s="660"/>
      <c r="AZ179" s="660"/>
      <c r="BA179" s="660"/>
      <c r="BB179" s="659"/>
      <c r="BC179" s="672"/>
      <c r="BE179" s="682">
        <f>_xll.xlDateShiftMonth(BE178,1)</f>
        <v>48427</v>
      </c>
      <c r="BF179" s="683">
        <v>3.2263117387632122E-2</v>
      </c>
      <c r="BH179" s="915"/>
      <c r="BI179" s="921"/>
      <c r="BU179" s="133" t="s">
        <v>413</v>
      </c>
      <c r="BV179" s="133" t="s">
        <v>413</v>
      </c>
      <c r="BW179" s="133" t="s">
        <v>413</v>
      </c>
      <c r="BX179" s="133" t="s">
        <v>413</v>
      </c>
      <c r="BY179" s="133" t="s">
        <v>413</v>
      </c>
      <c r="BZ179" s="133" t="s">
        <v>413</v>
      </c>
      <c r="CA179" s="133" t="s">
        <v>413</v>
      </c>
      <c r="CB179" s="133" t="s">
        <v>413</v>
      </c>
      <c r="CC179" s="133" t="s">
        <v>413</v>
      </c>
      <c r="CD179" s="133" t="s">
        <v>413</v>
      </c>
      <c r="CE179" s="133" t="s">
        <v>413</v>
      </c>
      <c r="CF179" s="133" t="s">
        <v>413</v>
      </c>
    </row>
    <row r="180" spans="1:84">
      <c r="A180" s="10"/>
      <c r="B180" s="11"/>
      <c r="C180" s="12"/>
      <c r="D180" s="696">
        <f>MAX(_xll.xlDateSettle("TARGET",$D$4,2),L180)</f>
        <v>43264</v>
      </c>
      <c r="E180" s="694" t="s">
        <v>467</v>
      </c>
      <c r="F180" s="13" t="s">
        <v>1204</v>
      </c>
      <c r="G180" s="35">
        <v>47852</v>
      </c>
      <c r="H180" s="37">
        <v>5.5</v>
      </c>
      <c r="I180" s="11">
        <v>47852</v>
      </c>
      <c r="J180" s="11">
        <v>36826</v>
      </c>
      <c r="K180" s="11">
        <v>37260</v>
      </c>
      <c r="L180" s="11">
        <v>36826</v>
      </c>
      <c r="M180" s="12">
        <v>99.64</v>
      </c>
      <c r="N180" s="12" t="s">
        <v>1288</v>
      </c>
      <c r="O180" s="12" t="s">
        <v>990</v>
      </c>
      <c r="P180" s="12" t="s">
        <v>1289</v>
      </c>
      <c r="Q180" s="15">
        <v>17000000000</v>
      </c>
      <c r="R180" s="12"/>
      <c r="S180" s="43">
        <f>_xll.RtGet("IDN",$X180,$S$9)</f>
        <v>158.38400000000001</v>
      </c>
      <c r="T180" s="43">
        <f>_xll.RtGet("IDN",$X180,$T$9)</f>
        <v>158.524</v>
      </c>
      <c r="U180" s="25">
        <f t="shared" si="28"/>
        <v>158.45400000000001</v>
      </c>
      <c r="V180" s="12"/>
      <c r="W180" s="25">
        <f t="shared" si="29"/>
        <v>158.45400000000001</v>
      </c>
      <c r="X180" s="14" t="str">
        <f t="shared" si="22"/>
        <v>DE113517=</v>
      </c>
      <c r="Y180" s="14"/>
      <c r="Z180" s="14"/>
      <c r="AA180" s="14"/>
      <c r="AB180" s="14"/>
      <c r="AC180" s="14"/>
      <c r="AD180" s="34">
        <f>IF(ISNUMBER($D180),_xll.xlBondYield($F180&amp;T(TYPE($AV$1)),$H180,$G180,$J180,$K180,$L180,$M180,$D180,$W180,$AH180),"")</f>
        <v>6.4139242126204227E-3</v>
      </c>
      <c r="AE180" s="12"/>
      <c r="AF180" s="12"/>
      <c r="AG180" s="12"/>
      <c r="AH180" s="14" t="b">
        <f t="shared" si="23"/>
        <v>0</v>
      </c>
      <c r="AI180" s="14"/>
      <c r="AJ180" s="14"/>
      <c r="AK180" s="238">
        <f>IF(ISNUMBER($D180),_xll.xlBondAswSpread($F180&amp;T(TYPE($AV$1)),$H180,$G180,$J180,$K180,$L180,$M180,$D180,$W180,$AH180,curveName,curveName,,,2),"")</f>
        <v>-0.63453417308350568</v>
      </c>
      <c r="AL180" s="205">
        <f>IF($W180&gt;0,_xll.xlBondZSpread(F180&amp;T(TYPE($AV$1)),H180,G180,J180,K180,L180,M180,D180,U180,"annual",5,$AH180,curveName)*100,"")</f>
        <v>-49.958481146075805</v>
      </c>
      <c r="AM180" s="258">
        <f>(-IF($AL$9="",VLOOKUP(VLOOKUP(E180,'DB Basis'!$D$2:$H$65205,4,0),Bonds!$AR$1:$AS$6,2,0),$AL$9)*VLOOKUP(E180,'DB Basis'!$D$2:$E$65205,2,0))+IF(V180="",W180,V180)</f>
        <v>-18.454820000000041</v>
      </c>
      <c r="AN180" s="266" t="str">
        <f>IF($AN$9+(($AL$9-$AM$9))*('DB Basis'!F339/10-'DB Basis'!E339),," ")</f>
        <v xml:space="preserve"> </v>
      </c>
      <c r="AO180" s="615">
        <f>IF(U180&gt;0,_xll.xlShmImplSwap2(curveName&amp;T(TYPE($AV$1)),curveName,D180,G180,,1,8,2,4),"")</f>
        <v>1.2252814004676964E-2</v>
      </c>
      <c r="AP180" s="616">
        <f t="shared" si="24"/>
        <v>-5.8388897920565418E-3</v>
      </c>
      <c r="AQ180" s="374">
        <f t="shared" si="25"/>
        <v>8.397433286230493</v>
      </c>
      <c r="AR180" s="374">
        <f t="shared" si="26"/>
        <v>1.2214942248364897</v>
      </c>
      <c r="AS180" s="376"/>
      <c r="AT180" s="234">
        <f t="shared" si="27"/>
        <v>0.63260622371050745</v>
      </c>
      <c r="AU180" s="662" t="str">
        <f t="shared" si="21"/>
        <v>BUND  04-Jan-31  5.5</v>
      </c>
      <c r="AV180" s="678"/>
      <c r="AW180" s="660"/>
      <c r="AX180" s="660"/>
      <c r="AY180" s="660"/>
      <c r="AZ180" s="660"/>
      <c r="BA180" s="660"/>
      <c r="BB180" s="659"/>
      <c r="BC180" s="672"/>
      <c r="BE180" s="682">
        <f>_xll.xlDateShiftMonth(BE179,1)</f>
        <v>48458</v>
      </c>
      <c r="BF180" s="683">
        <v>3.2277852296941904E-2</v>
      </c>
      <c r="BH180" s="915"/>
      <c r="BI180" s="921"/>
      <c r="BU180" s="133" t="s">
        <v>413</v>
      </c>
      <c r="BV180" s="133" t="s">
        <v>413</v>
      </c>
      <c r="BW180" s="133" t="s">
        <v>413</v>
      </c>
      <c r="BX180" s="133" t="s">
        <v>413</v>
      </c>
      <c r="BY180" s="133" t="s">
        <v>413</v>
      </c>
      <c r="BZ180" s="133" t="s">
        <v>413</v>
      </c>
      <c r="CA180" s="133" t="s">
        <v>413</v>
      </c>
      <c r="CB180" s="133" t="s">
        <v>413</v>
      </c>
      <c r="CC180" s="133" t="s">
        <v>413</v>
      </c>
      <c r="CD180" s="133" t="s">
        <v>413</v>
      </c>
      <c r="CE180" s="133" t="s">
        <v>413</v>
      </c>
      <c r="CF180" s="133" t="s">
        <v>413</v>
      </c>
    </row>
    <row r="181" spans="1:84">
      <c r="A181" s="10"/>
      <c r="B181" s="11"/>
      <c r="C181" s="12"/>
      <c r="D181" s="696">
        <f>MAX(_xll.xlDateSettle("TARGET",$D$4,2),L181)</f>
        <v>43264</v>
      </c>
      <c r="E181" s="694" t="s">
        <v>468</v>
      </c>
      <c r="F181" s="13" t="s">
        <v>1204</v>
      </c>
      <c r="G181" s="35">
        <v>49129</v>
      </c>
      <c r="H181" s="37">
        <v>4.75</v>
      </c>
      <c r="I181" s="11">
        <v>49129</v>
      </c>
      <c r="J181" s="11">
        <v>37652</v>
      </c>
      <c r="K181" s="11">
        <v>38172</v>
      </c>
      <c r="L181" s="11">
        <v>37652</v>
      </c>
      <c r="M181" s="12">
        <v>102.9</v>
      </c>
      <c r="N181" s="12" t="s">
        <v>1290</v>
      </c>
      <c r="O181" s="12" t="s">
        <v>977</v>
      </c>
      <c r="P181" s="12" t="s">
        <v>1291</v>
      </c>
      <c r="Q181" s="15">
        <v>20000000000</v>
      </c>
      <c r="R181" s="12"/>
      <c r="S181" s="43">
        <f>_xll.RtGet("IDN",$X181,$S$9)</f>
        <v>158.80600000000001</v>
      </c>
      <c r="T181" s="43">
        <f>_xll.RtGet("IDN",$X181,$T$9)</f>
        <v>158.96600000000001</v>
      </c>
      <c r="U181" s="25">
        <f t="shared" si="28"/>
        <v>158.88600000000002</v>
      </c>
      <c r="V181" s="12"/>
      <c r="W181" s="25">
        <f t="shared" si="29"/>
        <v>158.88600000000002</v>
      </c>
      <c r="X181" s="14" t="str">
        <f t="shared" si="22"/>
        <v>DE113522=</v>
      </c>
      <c r="Y181" s="14"/>
      <c r="Z181" s="14"/>
      <c r="AA181" s="14"/>
      <c r="AB181" s="14"/>
      <c r="AC181" s="14"/>
      <c r="AD181" s="34">
        <f>IF(ISNUMBER($D181),_xll.xlBondYield($F181&amp;T(TYPE($AV$1)),$H181,$G181,$J181,$K181,$L181,$M181,$D181,$W181,$AH181),"")</f>
        <v>8.2076849221853661E-3</v>
      </c>
      <c r="AE181" s="12"/>
      <c r="AF181" s="12"/>
      <c r="AG181" s="12"/>
      <c r="AH181" s="14" t="b">
        <f t="shared" si="23"/>
        <v>0</v>
      </c>
      <c r="AI181" s="14"/>
      <c r="AJ181" s="14"/>
      <c r="AK181" s="238">
        <f>IF(ISNUMBER($D181),_xll.xlBondAswSpread($F181&amp;T(TYPE($AV$1)),$H181,$G181,$J181,$K181,$L181,$M181,$D181,$W181,$AH181,curveName,curveName,,,2),"")</f>
        <v>-0.64198991666176042</v>
      </c>
      <c r="AL181" s="205">
        <f>IF($W181&gt;0,_xll.xlBondZSpread(F181&amp;T(TYPE($AV$1)),H181,G181,J181,K181,L181,M181,D181,U181,"annual",5,$AH181,curveName)*100,"")</f>
        <v>-50.787134871939656</v>
      </c>
      <c r="AM181" s="258">
        <f>(-IF($AL$9="",VLOOKUP(VLOOKUP(E181,'DB Basis'!$D$2:$H$65205,4,0),Bonds!$AR$1:$AS$6,2,0),$AL$9)*VLOOKUP(E181,'DB Basis'!$D$2:$E$65205,2,0))+IF(V181="",W181,V181)</f>
        <v>-61.13236999999998</v>
      </c>
      <c r="AN181" s="266" t="str">
        <f>IF($AN$9+(($AL$9-$AM$9))*('DB Basis'!F340/10-'DB Basis'!E340),," ")</f>
        <v xml:space="preserve"> </v>
      </c>
      <c r="AO181" s="615">
        <f>IF(U181&gt;0,_xll.xlShmImplSwap2(curveName&amp;T(TYPE($AV$1)),curveName,D181,G181,,1,8,2,4),"")</f>
        <v>1.4048553390790815E-2</v>
      </c>
      <c r="AP181" s="616">
        <f t="shared" si="24"/>
        <v>-5.8408684686054486E-3</v>
      </c>
      <c r="AQ181" s="374">
        <f t="shared" si="25"/>
        <v>5.1270372669632289</v>
      </c>
      <c r="AR181" s="374">
        <f t="shared" si="26"/>
        <v>-5.6555751006343771E-3</v>
      </c>
      <c r="AS181" s="376"/>
      <c r="AT181" s="234">
        <f t="shared" si="27"/>
        <v>0.80952508821554303</v>
      </c>
      <c r="AU181" s="662" t="str">
        <f t="shared" si="21"/>
        <v>BUND  04-Jul-34  4.75</v>
      </c>
      <c r="AV181" s="678"/>
      <c r="AW181" s="660"/>
      <c r="AX181" s="660"/>
      <c r="AY181" s="660"/>
      <c r="AZ181" s="660"/>
      <c r="BA181" s="660"/>
      <c r="BB181" s="659"/>
      <c r="BC181" s="672"/>
      <c r="BE181" s="682">
        <f>_xll.xlDateShiftMonth(BE180,1)</f>
        <v>48488</v>
      </c>
      <c r="BF181" s="683">
        <v>3.2291775800396577E-2</v>
      </c>
      <c r="BH181" s="915"/>
      <c r="BI181" s="921"/>
      <c r="BU181" s="133" t="s">
        <v>413</v>
      </c>
      <c r="BV181" s="133" t="s">
        <v>413</v>
      </c>
      <c r="BW181" s="133" t="s">
        <v>413</v>
      </c>
      <c r="BX181" s="133" t="s">
        <v>413</v>
      </c>
      <c r="BY181" s="133" t="s">
        <v>413</v>
      </c>
      <c r="BZ181" s="133" t="s">
        <v>413</v>
      </c>
      <c r="CA181" s="133" t="s">
        <v>413</v>
      </c>
      <c r="CB181" s="133" t="s">
        <v>413</v>
      </c>
      <c r="CC181" s="133" t="s">
        <v>413</v>
      </c>
      <c r="CD181" s="133" t="s">
        <v>413</v>
      </c>
      <c r="CE181" s="133" t="s">
        <v>413</v>
      </c>
      <c r="CF181" s="133" t="s">
        <v>413</v>
      </c>
    </row>
    <row r="182" spans="1:84">
      <c r="A182" s="10"/>
      <c r="B182" s="11"/>
      <c r="C182" s="12"/>
      <c r="D182" s="696">
        <f>MAX(_xll.xlDateSettle("TARGET",$D$4,2),L182)</f>
        <v>43264</v>
      </c>
      <c r="E182" s="694" t="s">
        <v>469</v>
      </c>
      <c r="F182" s="13" t="s">
        <v>1204</v>
      </c>
      <c r="G182" s="35">
        <v>50044</v>
      </c>
      <c r="H182" s="37">
        <v>4</v>
      </c>
      <c r="I182" s="11">
        <v>50044</v>
      </c>
      <c r="J182" s="11">
        <v>38356</v>
      </c>
      <c r="K182" s="11">
        <v>38721</v>
      </c>
      <c r="L182" s="11">
        <v>38380</v>
      </c>
      <c r="M182" s="12">
        <v>99.21</v>
      </c>
      <c r="N182" s="12" t="s">
        <v>1292</v>
      </c>
      <c r="O182" s="12" t="s">
        <v>990</v>
      </c>
      <c r="P182" s="12" t="s">
        <v>1293</v>
      </c>
      <c r="Q182" s="15">
        <v>23000000000</v>
      </c>
      <c r="R182" s="12"/>
      <c r="S182" s="43">
        <f>_xll.RtGet("IDN",$X182,$S$9)</f>
        <v>152.381</v>
      </c>
      <c r="T182" s="43">
        <f>_xll.RtGet("IDN",$X182,$T$9)</f>
        <v>152.541</v>
      </c>
      <c r="U182" s="25">
        <f t="shared" si="28"/>
        <v>152.46100000000001</v>
      </c>
      <c r="V182" s="12"/>
      <c r="W182" s="25">
        <f t="shared" si="29"/>
        <v>152.46100000000001</v>
      </c>
      <c r="X182" s="14" t="str">
        <f t="shared" si="22"/>
        <v>DE113527=</v>
      </c>
      <c r="Y182" s="14"/>
      <c r="Z182" s="14"/>
      <c r="AA182" s="14"/>
      <c r="AB182" s="14"/>
      <c r="AC182" s="14"/>
      <c r="AD182" s="34">
        <f>IF(ISNUMBER($D182),_xll.xlBondYield($F182&amp;T(TYPE($AV$1)),$H182,$G182,$J182,$K182,$L182,$M182,$D182,$W182,$AH182),"")</f>
        <v>9.1402783685874678E-3</v>
      </c>
      <c r="AE182" s="12"/>
      <c r="AF182" s="12"/>
      <c r="AG182" s="12"/>
      <c r="AH182" s="14" t="b">
        <f t="shared" si="23"/>
        <v>0</v>
      </c>
      <c r="AI182" s="14"/>
      <c r="AJ182" s="14"/>
      <c r="AK182" s="238">
        <f>IF(ISNUMBER($D182),_xll.xlBondAswSpread($F182&amp;T(TYPE($AV$1)),$H182,$G182,$J182,$K182,$L182,$M182,$D182,$W182,$AH182,curveName,curveName,,,2),"")</f>
        <v>-0.62203888953745357</v>
      </c>
      <c r="AL182" s="205">
        <f>IF($W182&gt;0,_xll.xlBondZSpread(F182&amp;T(TYPE($AV$1)),H182,G182,J182,K182,L182,M182,D182,U182,"annual",5,$AH182,curveName)*100,"")</f>
        <v>-50.659040482078133</v>
      </c>
      <c r="AM182" s="258">
        <f>(-IF($AL$9="",VLOOKUP(VLOOKUP(E182,'DB Basis'!$D$2:$H$65205,4,0),Bonds!$AR$1:$AS$6,2,0),$AL$9)*VLOOKUP(E182,'DB Basis'!$D$2:$E$65205,2,0))+IF(V182="",W182,V182)</f>
        <v>-90.070134999999993</v>
      </c>
      <c r="AN182" s="266" t="str">
        <f>IF($AN$9+(($AL$9-$AM$9))*('DB Basis'!F341/10-'DB Basis'!E341),," ")</f>
        <v xml:space="preserve"> </v>
      </c>
      <c r="AO182" s="615">
        <f>IF(U182&gt;0,_xll.xlShmImplSwap2(curveName&amp;T(TYPE($AV$1)),curveName,D182,G182,,1,8,2,4),"")</f>
        <v>1.481624920274901E-2</v>
      </c>
      <c r="AP182" s="616">
        <f t="shared" si="24"/>
        <v>-5.6759708341615426E-3</v>
      </c>
      <c r="AQ182" s="374">
        <f t="shared" si="25"/>
        <v>3.7201815075056515</v>
      </c>
      <c r="AR182" s="374">
        <f t="shared" si="26"/>
        <v>0.65778837783634658</v>
      </c>
      <c r="AS182" s="376"/>
      <c r="AT182" s="234">
        <f t="shared" si="27"/>
        <v>0.90150690758670904</v>
      </c>
      <c r="AU182" s="662" t="str">
        <f t="shared" si="21"/>
        <v>BUND  04-Jan-37  4</v>
      </c>
      <c r="AV182" s="678"/>
      <c r="AW182" s="660"/>
      <c r="AX182" s="660"/>
      <c r="AY182" s="660"/>
      <c r="AZ182" s="660"/>
      <c r="BA182" s="660"/>
      <c r="BB182" s="659"/>
      <c r="BC182" s="672"/>
      <c r="BE182" s="682">
        <f>_xll.xlDateShiftMonth(BE181,1)</f>
        <v>48519</v>
      </c>
      <c r="BF182" s="683">
        <v>3.2305874405615949E-2</v>
      </c>
      <c r="BH182" s="915"/>
      <c r="BI182" s="921"/>
      <c r="BU182" s="133" t="s">
        <v>413</v>
      </c>
      <c r="BV182" s="133" t="s">
        <v>413</v>
      </c>
      <c r="BW182" s="133" t="s">
        <v>413</v>
      </c>
      <c r="BX182" s="133" t="s">
        <v>413</v>
      </c>
      <c r="BY182" s="133" t="s">
        <v>413</v>
      </c>
      <c r="BZ182" s="133" t="s">
        <v>413</v>
      </c>
      <c r="CA182" s="133" t="s">
        <v>413</v>
      </c>
      <c r="CB182" s="133" t="s">
        <v>413</v>
      </c>
      <c r="CC182" s="133" t="s">
        <v>413</v>
      </c>
      <c r="CD182" s="133" t="s">
        <v>413</v>
      </c>
      <c r="CE182" s="133" t="s">
        <v>413</v>
      </c>
      <c r="CF182" s="133" t="s">
        <v>413</v>
      </c>
    </row>
    <row r="183" spans="1:84">
      <c r="A183" s="10"/>
      <c r="B183" s="11"/>
      <c r="C183" s="12"/>
      <c r="D183" s="696">
        <f>MAX(_xll.xlDateSettle("TARGET",$D$4,2),L183)</f>
        <v>43264</v>
      </c>
      <c r="E183" s="694" t="s">
        <v>470</v>
      </c>
      <c r="F183" s="13" t="s">
        <v>1204</v>
      </c>
      <c r="G183" s="35">
        <v>50955</v>
      </c>
      <c r="H183" s="37">
        <v>4.25</v>
      </c>
      <c r="I183" s="11">
        <v>50955</v>
      </c>
      <c r="J183" s="11">
        <v>39108</v>
      </c>
      <c r="K183" s="11">
        <v>39633</v>
      </c>
      <c r="L183" s="11">
        <v>39108</v>
      </c>
      <c r="M183" s="12">
        <v>102.51</v>
      </c>
      <c r="N183" s="12" t="s">
        <v>1294</v>
      </c>
      <c r="O183" s="12" t="s">
        <v>977</v>
      </c>
      <c r="P183" s="12" t="s">
        <v>1295</v>
      </c>
      <c r="Q183" s="15">
        <v>14000000000</v>
      </c>
      <c r="R183" s="12"/>
      <c r="S183" s="43">
        <f>_xll.RtGet("IDN",$X183,$S$9)</f>
        <v>162.006</v>
      </c>
      <c r="T183" s="43">
        <f>_xll.RtGet("IDN",$X183,$T$9)</f>
        <v>162.166</v>
      </c>
      <c r="U183" s="25">
        <f t="shared" si="28"/>
        <v>162.08600000000001</v>
      </c>
      <c r="V183" s="12"/>
      <c r="W183" s="25">
        <f t="shared" si="29"/>
        <v>162.08600000000001</v>
      </c>
      <c r="X183" s="14" t="str">
        <f t="shared" si="22"/>
        <v>DE113532=</v>
      </c>
      <c r="Y183" s="14"/>
      <c r="Z183" s="14"/>
      <c r="AA183" s="14"/>
      <c r="AB183" s="14"/>
      <c r="AC183" s="14"/>
      <c r="AD183" s="34">
        <f>IF(ISNUMBER($D183),_xll.xlBondYield($F183&amp;T(TYPE($AV$1)),$H183,$G183,$J183,$K183,$L183,$M183,$D183,$W183,$AH183),"")</f>
        <v>9.7442323727477756E-3</v>
      </c>
      <c r="AE183" s="12"/>
      <c r="AF183" s="12"/>
      <c r="AG183" s="12"/>
      <c r="AH183" s="14" t="b">
        <f t="shared" si="23"/>
        <v>0</v>
      </c>
      <c r="AI183" s="14"/>
      <c r="AJ183" s="14"/>
      <c r="AK183" s="238">
        <f>IF(ISNUMBER($D183),_xll.xlBondAswSpread($F183&amp;T(TYPE($AV$1)),$H183,$G183,$J183,$K183,$L183,$M183,$D183,$W183,$AH183,curveName,curveName,,,2),"")</f>
        <v>-0.62810893977760918</v>
      </c>
      <c r="AL183" s="205">
        <f>IF($W183&gt;0,_xll.xlBondZSpread(F183&amp;T(TYPE($AV$1)),H183,G183,J183,K183,L183,M183,D183,U183,"annual",5,$AH183,curveName)*100,"")</f>
        <v>-49.070116938849246</v>
      </c>
      <c r="AM183" s="258">
        <f>(-IF($AL$9="",VLOOKUP(VLOOKUP(E183,'DB Basis'!$D$2:$H$65205,4,0),Bonds!$AR$1:$AS$6,2,0),$AL$9)*VLOOKUP(E183,'DB Basis'!$D$2:$E$65205,2,0))+IF(V183="",W183,V183)</f>
        <v>-119.08406500000001</v>
      </c>
      <c r="AN183" s="266" t="str">
        <f>IF($AN$9+(($AL$9-$AM$9))*('DB Basis'!F342/10-'DB Basis'!E342),," ")</f>
        <v xml:space="preserve"> </v>
      </c>
      <c r="AO183" s="615">
        <f>IF(U183&gt;0,_xll.xlShmImplSwap2(curveName&amp;T(TYPE($AV$1)),curveName,D183,G183,,1,8,2,4),"")</f>
        <v>1.5263772481565262E-2</v>
      </c>
      <c r="AP183" s="616">
        <f t="shared" si="24"/>
        <v>-5.5195401088174861E-3</v>
      </c>
      <c r="AQ183" s="374">
        <f t="shared" si="25"/>
        <v>2.419793759808039</v>
      </c>
      <c r="AR183" s="374">
        <f t="shared" si="26"/>
        <v>0.62675318057717455</v>
      </c>
      <c r="AS183" s="376"/>
      <c r="AT183" s="234">
        <f t="shared" si="27"/>
        <v>0.96107497375046547</v>
      </c>
      <c r="AU183" s="662" t="str">
        <f t="shared" si="21"/>
        <v>BUND  04-Jul-39  4.25</v>
      </c>
      <c r="AV183" s="678"/>
      <c r="AW183" s="660"/>
      <c r="AX183" s="660"/>
      <c r="AY183" s="660"/>
      <c r="AZ183" s="660"/>
      <c r="BA183" s="660"/>
      <c r="BB183" s="659"/>
      <c r="BC183" s="672"/>
      <c r="BE183" s="682">
        <f>_xll.xlDateShiftMonth(BE182,1)</f>
        <v>48549</v>
      </c>
      <c r="BF183" s="683">
        <v>3.2319294306433433E-2</v>
      </c>
      <c r="BH183" s="915"/>
      <c r="BI183" s="921"/>
      <c r="BU183" s="133" t="s">
        <v>413</v>
      </c>
      <c r="BV183" s="133" t="s">
        <v>413</v>
      </c>
      <c r="BW183" s="133" t="s">
        <v>413</v>
      </c>
      <c r="BX183" s="133" t="s">
        <v>413</v>
      </c>
      <c r="BY183" s="133" t="s">
        <v>413</v>
      </c>
      <c r="BZ183" s="133" t="s">
        <v>413</v>
      </c>
      <c r="CA183" s="133" t="s">
        <v>413</v>
      </c>
      <c r="CB183" s="133" t="s">
        <v>413</v>
      </c>
      <c r="CC183" s="133" t="s">
        <v>413</v>
      </c>
      <c r="CD183" s="133" t="s">
        <v>413</v>
      </c>
      <c r="CE183" s="133" t="s">
        <v>413</v>
      </c>
      <c r="CF183" s="133" t="s">
        <v>413</v>
      </c>
    </row>
    <row r="184" spans="1:84">
      <c r="A184" s="10"/>
      <c r="B184" s="11"/>
      <c r="C184" s="12"/>
      <c r="D184" s="696">
        <f>MAX(_xll.xlDateSettle("TARGET",$D$4,2),L184)</f>
        <v>43264</v>
      </c>
      <c r="E184" s="694" t="s">
        <v>471</v>
      </c>
      <c r="F184" s="13" t="s">
        <v>1204</v>
      </c>
      <c r="G184" s="35">
        <v>51321</v>
      </c>
      <c r="H184" s="37">
        <v>4.75</v>
      </c>
      <c r="I184" s="11">
        <v>51321</v>
      </c>
      <c r="J184" s="11">
        <v>39633</v>
      </c>
      <c r="K184" s="11">
        <v>39998</v>
      </c>
      <c r="L184" s="11">
        <v>39654</v>
      </c>
      <c r="M184" s="12">
        <v>97.48</v>
      </c>
      <c r="N184" s="12" t="s">
        <v>1296</v>
      </c>
      <c r="O184" s="12" t="s">
        <v>977</v>
      </c>
      <c r="P184" s="12" t="s">
        <v>1297</v>
      </c>
      <c r="Q184" s="15">
        <v>16000000000</v>
      </c>
      <c r="R184" s="12"/>
      <c r="S184" s="43">
        <f>_xll.RtGet("IDN",$X184,$S$9)</f>
        <v>174.19300000000001</v>
      </c>
      <c r="T184" s="43">
        <f>_xll.RtGet("IDN",$X184,$T$9)</f>
        <v>174.35300000000001</v>
      </c>
      <c r="U184" s="25">
        <f t="shared" si="28"/>
        <v>174.27300000000002</v>
      </c>
      <c r="V184" s="12"/>
      <c r="W184" s="25">
        <f t="shared" si="29"/>
        <v>174.27300000000002</v>
      </c>
      <c r="X184" s="14" t="str">
        <f t="shared" si="22"/>
        <v>DE113536=</v>
      </c>
      <c r="Y184" s="14"/>
      <c r="Z184" s="14"/>
      <c r="AA184" s="14"/>
      <c r="AB184" s="14"/>
      <c r="AC184" s="14"/>
      <c r="AD184" s="34">
        <f>IF(ISNUMBER($D184),_xll.xlBondYield($F184&amp;T(TYPE($AV$1)),$H184,$G184,$J184,$K184,$L184,$M184,$D184,$W184,$AH184),"")</f>
        <v>9.8653695876609257E-3</v>
      </c>
      <c r="AE184" s="12"/>
      <c r="AF184" s="12"/>
      <c r="AG184" s="12"/>
      <c r="AH184" s="14" t="b">
        <f t="shared" si="23"/>
        <v>0</v>
      </c>
      <c r="AI184" s="14"/>
      <c r="AJ184" s="14"/>
      <c r="AK184" s="238">
        <f>IF(ISNUMBER($D184),_xll.xlBondAswSpread($F184&amp;T(TYPE($AV$1)),$H184,$G184,$J184,$K184,$L184,$M184,$D184,$W184,$AH184,curveName,curveName,,,2),"")</f>
        <v>-0.651096390727117</v>
      </c>
      <c r="AL184" s="205">
        <f>IF($W184&gt;0,_xll.xlBondZSpread(F184&amp;T(TYPE($AV$1)),H184,G184,J184,K184,L184,M184,D184,U184,"annual",5,$AH184,curveName)*100,"")</f>
        <v>-48.350500251616552</v>
      </c>
      <c r="AM184" s="258">
        <f>(-IF($AL$9="",VLOOKUP(VLOOKUP(E184,'DB Basis'!$D$2:$H$65205,4,0),Bonds!$AR$1:$AS$6,2,0),$AL$9)*VLOOKUP(E184,'DB Basis'!$D$2:$E$65205,2,0))+IF(V184="",W184,V184)</f>
        <v>-133.08212500000002</v>
      </c>
      <c r="AN184" s="266" t="str">
        <f>IF($AN$9+(($AL$9-$AM$9))*('DB Basis'!F343/10-'DB Basis'!E343),," ")</f>
        <v xml:space="preserve"> </v>
      </c>
      <c r="AO184" s="615">
        <f>IF(U184&gt;0,_xll.xlShmImplSwap2(curveName&amp;T(TYPE($AV$1)),curveName,D184,G184,,1,8,2,4),"")</f>
        <v>1.5377290647917119E-2</v>
      </c>
      <c r="AP184" s="616">
        <f t="shared" si="24"/>
        <v>-5.5119210602561936E-3</v>
      </c>
      <c r="AQ184" s="374">
        <f t="shared" si="25"/>
        <v>1.2080623891611963</v>
      </c>
      <c r="AR184" s="374">
        <f t="shared" si="26"/>
        <v>7.5982314887206789E-2</v>
      </c>
      <c r="AS184" s="376"/>
      <c r="AT184" s="234">
        <f t="shared" si="27"/>
        <v>0.97302275385148851</v>
      </c>
      <c r="AU184" s="662" t="str">
        <f t="shared" si="21"/>
        <v>BUND  04-Jul-40  4.75</v>
      </c>
      <c r="AV184" s="678"/>
      <c r="AW184" s="660"/>
      <c r="AX184" s="660"/>
      <c r="AY184" s="660"/>
      <c r="AZ184" s="660"/>
      <c r="BA184" s="660"/>
      <c r="BB184" s="659"/>
      <c r="BC184" s="672"/>
      <c r="BE184" s="682">
        <f>_xll.xlDateShiftMonth(BE183,1)</f>
        <v>48580</v>
      </c>
      <c r="BF184" s="683">
        <v>3.233298843695967E-2</v>
      </c>
      <c r="BH184" s="915"/>
      <c r="BI184" s="921"/>
      <c r="BU184" s="133" t="s">
        <v>413</v>
      </c>
      <c r="BV184" s="133" t="s">
        <v>413</v>
      </c>
      <c r="BW184" s="133" t="s">
        <v>413</v>
      </c>
      <c r="BX184" s="133" t="s">
        <v>413</v>
      </c>
      <c r="BY184" s="133" t="s">
        <v>413</v>
      </c>
      <c r="BZ184" s="133" t="s">
        <v>413</v>
      </c>
      <c r="CA184" s="133" t="s">
        <v>413</v>
      </c>
      <c r="CB184" s="133" t="s">
        <v>413</v>
      </c>
      <c r="CC184" s="133" t="s">
        <v>413</v>
      </c>
      <c r="CD184" s="133" t="s">
        <v>413</v>
      </c>
      <c r="CE184" s="133" t="s">
        <v>413</v>
      </c>
      <c r="CF184" s="133" t="s">
        <v>413</v>
      </c>
    </row>
    <row r="185" spans="1:84">
      <c r="A185" s="10"/>
      <c r="B185" s="11"/>
      <c r="C185" s="12"/>
      <c r="D185" s="696">
        <f>MAX(_xll.xlDateSettle("TARGET",$D$4,2),L185)</f>
        <v>43264</v>
      </c>
      <c r="E185" s="694" t="s">
        <v>472</v>
      </c>
      <c r="F185" s="13" t="s">
        <v>1204</v>
      </c>
      <c r="G185" s="35">
        <v>52051</v>
      </c>
      <c r="H185" s="37">
        <v>3.25</v>
      </c>
      <c r="I185" s="11">
        <v>52051</v>
      </c>
      <c r="J185" s="11">
        <v>40363</v>
      </c>
      <c r="K185" s="11">
        <v>40728</v>
      </c>
      <c r="L185" s="11">
        <v>40382</v>
      </c>
      <c r="M185" s="12">
        <v>98.38</v>
      </c>
      <c r="N185" s="12" t="s">
        <v>1298</v>
      </c>
      <c r="O185" s="12" t="s">
        <v>990</v>
      </c>
      <c r="P185" s="12" t="s">
        <v>1299</v>
      </c>
      <c r="Q185" s="15">
        <v>15000000000</v>
      </c>
      <c r="R185" s="12"/>
      <c r="S185" s="43">
        <f>_xll.RtGet("IDN",$X185,$S$9)</f>
        <v>146.61500000000001</v>
      </c>
      <c r="T185" s="43">
        <f>_xll.RtGet("IDN",$X185,$T$9)</f>
        <v>146.69499999999999</v>
      </c>
      <c r="U185" s="25">
        <f t="shared" si="28"/>
        <v>146.655</v>
      </c>
      <c r="V185" s="12"/>
      <c r="W185" s="25">
        <f t="shared" si="29"/>
        <v>146.655</v>
      </c>
      <c r="X185" s="14" t="str">
        <f t="shared" si="22"/>
        <v>DE113543=</v>
      </c>
      <c r="Y185" s="14"/>
      <c r="Z185" s="14"/>
      <c r="AA185" s="14"/>
      <c r="AB185" s="14"/>
      <c r="AC185" s="14"/>
      <c r="AD185" s="34">
        <f>IF(ISNUMBER($D185),_xll.xlBondYield($F185&amp;T(TYPE($AV$1)),$H185,$G185,$J185,$K185,$L185,$M185,$D185,$W185,$AH185),"")</f>
        <v>1.0462747025066031E-2</v>
      </c>
      <c r="AE185" s="12"/>
      <c r="AF185" s="12"/>
      <c r="AG185" s="12"/>
      <c r="AH185" s="14" t="b">
        <f t="shared" si="23"/>
        <v>0</v>
      </c>
      <c r="AI185" s="14"/>
      <c r="AJ185" s="14"/>
      <c r="AK185" s="238">
        <f>IF(ISNUMBER($D185),_xll.xlBondAswSpread($F185&amp;T(TYPE($AV$1)),$H185,$G185,$J185,$K185,$L185,$M185,$D185,$W185,$AH185,curveName,curveName,,,2),"")</f>
        <v>-0.56251901685033223</v>
      </c>
      <c r="AL185" s="205">
        <f>IF($W185&gt;0,_xll.xlBondZSpread(F185&amp;T(TYPE($AV$1)),H185,G185,J185,K185,L185,M185,D185,U185,"annual",5,$AH185,curveName)*100,"")</f>
        <v>-46.871910775762458</v>
      </c>
      <c r="AM185" s="258" t="e">
        <f>(-IF($AL$9="",VLOOKUP(VLOOKUP(E185,'DB Basis'!$D$2:$H$65205,4,0),Bonds!$AR$1:$AS$6,2,0),$AL$9)*VLOOKUP(E185,'DB Basis'!$D$2:$E$65205,2,0))+IF(V185="",W185,V185)</f>
        <v>#N/A</v>
      </c>
      <c r="AN185" s="266" t="str">
        <f>IF($AN$9+(($AL$9-$AM$9))*('DB Basis'!F344/10-'DB Basis'!E344),," ")</f>
        <v xml:space="preserve"> </v>
      </c>
      <c r="AO185" s="615">
        <f>IF(U185&gt;0,_xll.xlShmImplSwap2(curveName&amp;T(TYPE($AV$1)),curveName,D185,G185,,1,8,2,4),"")</f>
        <v>1.5514505710456034E-2</v>
      </c>
      <c r="AP185" s="616">
        <f t="shared" si="24"/>
        <v>-5.0517586853900034E-3</v>
      </c>
      <c r="AQ185" s="374">
        <f t="shared" si="25"/>
        <v>2.9868871870255242</v>
      </c>
      <c r="AR185" s="374">
        <f t="shared" si="26"/>
        <v>2.3008118743309511</v>
      </c>
      <c r="AS185" s="376"/>
      <c r="AT185" s="234">
        <f t="shared" si="27"/>
        <v>1.0319421723352797</v>
      </c>
      <c r="AU185" s="662" t="str">
        <f t="shared" si="21"/>
        <v>BUND  04-Jul-42  3.25</v>
      </c>
      <c r="AV185" s="678"/>
      <c r="AW185" s="660"/>
      <c r="AX185" s="660"/>
      <c r="AY185" s="660"/>
      <c r="AZ185" s="660"/>
      <c r="BA185" s="660"/>
      <c r="BB185" s="659"/>
      <c r="BC185" s="672"/>
      <c r="BE185" s="682">
        <f>_xll.xlDateShiftMonth(BE184,1)</f>
        <v>48611</v>
      </c>
      <c r="BF185" s="683">
        <v>3.2346565858825817E-2</v>
      </c>
      <c r="BH185" s="915"/>
      <c r="BI185" s="921"/>
      <c r="BU185" s="133" t="s">
        <v>413</v>
      </c>
      <c r="BV185" s="133" t="s">
        <v>413</v>
      </c>
      <c r="BW185" s="133" t="s">
        <v>413</v>
      </c>
      <c r="BX185" s="133" t="s">
        <v>413</v>
      </c>
      <c r="BY185" s="133" t="s">
        <v>413</v>
      </c>
      <c r="BZ185" s="133" t="s">
        <v>413</v>
      </c>
      <c r="CA185" s="133" t="s">
        <v>413</v>
      </c>
      <c r="CB185" s="133" t="s">
        <v>413</v>
      </c>
      <c r="CC185" s="133" t="s">
        <v>413</v>
      </c>
      <c r="CD185" s="133" t="s">
        <v>413</v>
      </c>
      <c r="CE185" s="133" t="s">
        <v>413</v>
      </c>
      <c r="CF185" s="133" t="s">
        <v>413</v>
      </c>
    </row>
    <row r="186" spans="1:84">
      <c r="A186" s="10"/>
      <c r="B186" s="11"/>
      <c r="C186" s="12"/>
      <c r="D186" s="696">
        <f>MAX(_xll.xlDateSettle("TARGET",$D$4,2),L186)</f>
        <v>43264</v>
      </c>
      <c r="E186" s="694" t="s">
        <v>473</v>
      </c>
      <c r="F186" s="13" t="s">
        <v>1204</v>
      </c>
      <c r="G186" s="35">
        <v>52782</v>
      </c>
      <c r="H186" s="37">
        <v>2.5</v>
      </c>
      <c r="I186" s="11">
        <v>52782</v>
      </c>
      <c r="J186" s="11">
        <v>41026</v>
      </c>
      <c r="K186" s="11">
        <v>41459</v>
      </c>
      <c r="L186" s="11">
        <v>41026</v>
      </c>
      <c r="M186" s="12">
        <v>101.93</v>
      </c>
      <c r="N186" s="12" t="s">
        <v>1300</v>
      </c>
      <c r="O186" s="12" t="s">
        <v>977</v>
      </c>
      <c r="P186" s="12" t="s">
        <v>1301</v>
      </c>
      <c r="Q186" s="15">
        <v>23500000000</v>
      </c>
      <c r="R186" s="12"/>
      <c r="S186" s="43">
        <f>_xll.RtGet("IDN",$X186,$S$9)</f>
        <v>131.34</v>
      </c>
      <c r="T186" s="43">
        <f>_xll.RtGet("IDN",$X186,$T$9)</f>
        <v>131.5</v>
      </c>
      <c r="U186" s="25">
        <f t="shared" si="28"/>
        <v>131.42000000000002</v>
      </c>
      <c r="V186" s="12"/>
      <c r="W186" s="25">
        <f t="shared" si="29"/>
        <v>131.42000000000002</v>
      </c>
      <c r="X186" s="14" t="str">
        <f t="shared" si="22"/>
        <v>DE113548=</v>
      </c>
      <c r="Y186" s="14"/>
      <c r="Z186" s="14"/>
      <c r="AA186" s="14"/>
      <c r="AB186" s="14"/>
      <c r="AC186" s="14"/>
      <c r="AD186" s="34">
        <f>IF(ISNUMBER($D186),_xll.xlBondYield($F186&amp;T(TYPE($AV$1)),$H186,$G186,$J186,$K186,$L186,$M186,$D186,$W186,$AH186),"")</f>
        <v>1.1055556265662628E-2</v>
      </c>
      <c r="AE186" s="12"/>
      <c r="AF186" s="12"/>
      <c r="AG186" s="12"/>
      <c r="AH186" s="14" t="b">
        <f t="shared" si="23"/>
        <v>0</v>
      </c>
      <c r="AI186" s="14"/>
      <c r="AJ186" s="14"/>
      <c r="AK186" s="238">
        <f>IF(ISNUMBER($D186),_xll.xlBondAswSpread($F186&amp;T(TYPE($AV$1)),$H186,$G186,$J186,$K186,$L186,$M186,$D186,$W186,$AH186,curveName,curveName,,,2),"")</f>
        <v>-0.48527218297842223</v>
      </c>
      <c r="AL186" s="205">
        <f>IF($W186&gt;0,_xll.xlBondZSpread(F186&amp;T(TYPE($AV$1)),H186,G186,J186,K186,L186,M186,D186,U186,"annual",5,$AH186,curveName)*100,"")</f>
        <v>-43.319786586374555</v>
      </c>
      <c r="AM186" s="258" t="e">
        <f>(-IF($AL$9="",VLOOKUP(VLOOKUP(E186,'DB Basis'!$D$2:$H$65205,4,0),Bonds!$AR$1:$AS$6,2,0),$AL$9)*VLOOKUP(E186,'DB Basis'!$D$2:$E$65205,2,0))+IF(V186="",W186,V186)</f>
        <v>#N/A</v>
      </c>
      <c r="AN186" s="266" t="str">
        <f>IF($AN$9+(($AL$9-$AM$9))*('DB Basis'!F345/10-'DB Basis'!E345),," ")</f>
        <v xml:space="preserve"> </v>
      </c>
      <c r="AO186" s="615">
        <f>IF(U186&gt;0,_xll.xlShmImplSwap2(curveName&amp;T(TYPE($AV$1)),curveName,D186,G186,,1,8,2,4),"")</f>
        <v>1.5575443611727297E-2</v>
      </c>
      <c r="AP186" s="616">
        <f t="shared" si="24"/>
        <v>-4.5198873460646685E-3</v>
      </c>
      <c r="AQ186" s="374">
        <f t="shared" si="25"/>
        <v>2.9599914202155708</v>
      </c>
      <c r="AR186" s="374">
        <f t="shared" si="26"/>
        <v>2.6557187257694563</v>
      </c>
      <c r="AS186" s="376"/>
      <c r="AT186" s="234">
        <f t="shared" si="27"/>
        <v>1.0904110289420674</v>
      </c>
      <c r="AU186" s="662" t="str">
        <f t="shared" si="21"/>
        <v>BUND  04-Jul-44  2.5</v>
      </c>
      <c r="AV186" s="678"/>
      <c r="AW186" s="660"/>
      <c r="AX186" s="660"/>
      <c r="AY186" s="660"/>
      <c r="AZ186" s="660"/>
      <c r="BA186" s="660"/>
      <c r="BB186" s="659"/>
      <c r="BC186" s="672"/>
      <c r="BE186" s="682">
        <f>_xll.xlDateShiftMonth(BE185,1)</f>
        <v>48639</v>
      </c>
      <c r="BF186" s="683">
        <v>3.235861235152377E-2</v>
      </c>
      <c r="BH186" s="915"/>
      <c r="BI186" s="921"/>
      <c r="BU186" s="133" t="s">
        <v>413</v>
      </c>
      <c r="BV186" s="133" t="s">
        <v>413</v>
      </c>
      <c r="BW186" s="133" t="s">
        <v>413</v>
      </c>
      <c r="BX186" s="133" t="s">
        <v>413</v>
      </c>
      <c r="BY186" s="133" t="s">
        <v>413</v>
      </c>
      <c r="BZ186" s="133" t="s">
        <v>413</v>
      </c>
      <c r="CA186" s="133" t="s">
        <v>413</v>
      </c>
      <c r="CB186" s="133" t="s">
        <v>413</v>
      </c>
      <c r="CC186" s="133" t="s">
        <v>413</v>
      </c>
      <c r="CD186" s="133" t="s">
        <v>413</v>
      </c>
      <c r="CE186" s="133" t="s">
        <v>413</v>
      </c>
      <c r="CF186" s="133" t="s">
        <v>413</v>
      </c>
    </row>
    <row r="187" spans="1:84">
      <c r="A187" s="10"/>
      <c r="B187" s="11"/>
      <c r="C187" s="12"/>
      <c r="D187" s="696">
        <f>MAX(_xll.xlDateSettle("TARGET",$D$4,2),L187)</f>
        <v>43264</v>
      </c>
      <c r="E187" s="694" t="s">
        <v>229</v>
      </c>
      <c r="F187" s="13" t="s">
        <v>1204</v>
      </c>
      <c r="G187" s="35">
        <v>53554</v>
      </c>
      <c r="H187" s="37">
        <v>2.5</v>
      </c>
      <c r="I187" s="11">
        <v>53554</v>
      </c>
      <c r="J187" s="11">
        <v>41698</v>
      </c>
      <c r="K187" s="11">
        <v>42231</v>
      </c>
      <c r="L187" s="11">
        <v>41698</v>
      </c>
      <c r="M187" s="12">
        <v>99.4</v>
      </c>
      <c r="N187" s="12" t="s">
        <v>1302</v>
      </c>
      <c r="O187" s="12" t="s">
        <v>977</v>
      </c>
      <c r="P187" s="12" t="s">
        <v>1303</v>
      </c>
      <c r="Q187" s="15">
        <v>24500000000</v>
      </c>
      <c r="R187" s="12"/>
      <c r="S187" s="43">
        <f>_xll.RtGet("IDN",$X187,$S$9)</f>
        <v>132.721</v>
      </c>
      <c r="T187" s="43">
        <f>_xll.RtGet("IDN",$X187,$T$9)</f>
        <v>132.80100000000002</v>
      </c>
      <c r="U187" s="25">
        <f t="shared" si="28"/>
        <v>132.76100000000002</v>
      </c>
      <c r="V187" s="12"/>
      <c r="W187" s="25">
        <f t="shared" si="29"/>
        <v>132.76100000000002</v>
      </c>
      <c r="X187" s="14" t="str">
        <f t="shared" si="22"/>
        <v>DE110234=</v>
      </c>
      <c r="Y187" s="14"/>
      <c r="Z187" s="14"/>
      <c r="AA187" s="14"/>
      <c r="AB187" s="14"/>
      <c r="AC187" s="14"/>
      <c r="AD187" s="34">
        <f>IF(ISNUMBER($D187),_xll.xlBondYield($F187&amp;T(TYPE($AV$1)),$H187,$G187,$J187,$K187,$L187,$M187,$D187,$W187,$AH187),"")</f>
        <v>1.1347533343412118E-2</v>
      </c>
      <c r="AE187" s="12"/>
      <c r="AF187" s="12"/>
      <c r="AG187" s="12"/>
      <c r="AH187" s="14" t="b">
        <f t="shared" si="23"/>
        <v>0</v>
      </c>
      <c r="AI187" s="14"/>
      <c r="AJ187" s="14"/>
      <c r="AK187" s="238">
        <f>IF(ISNUMBER($D187),_xll.xlBondAswSpread($F187&amp;T(TYPE($AV$1)),$H187,$G187,$J187,$K187,$L187,$M187,$D187,$W187,$AH187,curveName,curveName,,,2),"")</f>
        <v>-0.46239906760850036</v>
      </c>
      <c r="AL187" s="205">
        <f>IF($W187&gt;0,_xll.xlBondZSpread(F187&amp;T(TYPE($AV$1)),H187,G187,J187,K187,L187,M187,D187,U187,"annual",5,$AH187,curveName)*100,"")</f>
        <v>-40.900928638096964</v>
      </c>
      <c r="AM187" s="258" t="e">
        <f>(-IF($AL$9="",VLOOKUP(VLOOKUP(E187,'DB Basis'!$D$2:$H$65205,4,0),Bonds!$AR$1:$AS$6,2,0),$AL$9)*VLOOKUP(E187,'DB Basis'!$D$2:$E$65205,2,0))+IF(V187="",W187,V187)</f>
        <v>#N/A</v>
      </c>
      <c r="AN187" s="266" t="str">
        <f>IF($AN$9+(($AL$9-$AM$9))*('DB Basis'!F346/10-'DB Basis'!E346),," ")</f>
        <v xml:space="preserve"> </v>
      </c>
      <c r="AO187" s="615">
        <f>IF(U187&gt;0,_xll.xlShmImplSwap2(curveName&amp;T(TYPE($AV$1)),curveName,D187,G187,,1,8,2,4),"")</f>
        <v>1.5607909957838262E-2</v>
      </c>
      <c r="AP187" s="616">
        <f t="shared" si="24"/>
        <v>-4.2603766144261434E-3</v>
      </c>
      <c r="AQ187" s="374">
        <f t="shared" si="25"/>
        <v>1.3804615722611884</v>
      </c>
      <c r="AR187" s="374">
        <f t="shared" si="26"/>
        <v>1.2269613607261871</v>
      </c>
      <c r="AS187" s="376"/>
      <c r="AT187" s="234">
        <f t="shared" si="27"/>
        <v>1.1192087681173595</v>
      </c>
      <c r="AU187" s="662" t="str">
        <f t="shared" si="21"/>
        <v>BUND  15-Aug-46  2.5</v>
      </c>
      <c r="AV187" s="678"/>
      <c r="AW187" s="660"/>
      <c r="AX187" s="660"/>
      <c r="AY187" s="660"/>
      <c r="AZ187" s="660"/>
      <c r="BA187" s="660"/>
      <c r="BB187" s="659"/>
      <c r="BC187" s="672"/>
      <c r="BE187" s="682">
        <f>_xll.xlDateShiftMonth(BE186,1)</f>
        <v>48670</v>
      </c>
      <c r="BF187" s="683">
        <v>3.2371537042820947E-2</v>
      </c>
      <c r="BH187" s="915"/>
      <c r="BI187" s="921"/>
      <c r="BU187" s="133" t="s">
        <v>413</v>
      </c>
      <c r="BV187" s="133" t="s">
        <v>413</v>
      </c>
      <c r="BW187" s="133" t="s">
        <v>413</v>
      </c>
      <c r="BX187" s="133" t="s">
        <v>413</v>
      </c>
      <c r="BY187" s="133" t="s">
        <v>413</v>
      </c>
      <c r="BZ187" s="133" t="s">
        <v>413</v>
      </c>
      <c r="CA187" s="133" t="s">
        <v>413</v>
      </c>
      <c r="CB187" s="133" t="s">
        <v>413</v>
      </c>
      <c r="CC187" s="133" t="s">
        <v>413</v>
      </c>
      <c r="CD187" s="133" t="s">
        <v>413</v>
      </c>
      <c r="CE187" s="133" t="s">
        <v>413</v>
      </c>
      <c r="CF187" s="133" t="s">
        <v>413</v>
      </c>
    </row>
    <row r="188" spans="1:84">
      <c r="A188" s="10"/>
      <c r="B188" s="11"/>
      <c r="C188" s="12"/>
      <c r="D188" s="696">
        <f>MAX(_xll.xlDateSettle("TARGET",$D$4,2),L188)</f>
        <v>43264</v>
      </c>
      <c r="E188" s="694" t="s">
        <v>1422</v>
      </c>
      <c r="F188" s="13" t="s">
        <v>1204</v>
      </c>
      <c r="G188" s="35">
        <v>54285</v>
      </c>
      <c r="H188" s="37">
        <v>1.25</v>
      </c>
      <c r="I188" s="11">
        <v>54285</v>
      </c>
      <c r="J188" s="11">
        <v>42962</v>
      </c>
      <c r="K188" s="11">
        <v>43327</v>
      </c>
      <c r="L188" s="11">
        <v>43000</v>
      </c>
      <c r="M188" s="12">
        <v>99.41</v>
      </c>
      <c r="N188" s="12" t="s">
        <v>1304</v>
      </c>
      <c r="O188" s="12" t="s">
        <v>990</v>
      </c>
      <c r="P188" s="12" t="s">
        <v>1305</v>
      </c>
      <c r="Q188" s="15">
        <v>8500000000</v>
      </c>
      <c r="R188" s="12"/>
      <c r="S188" s="43">
        <f>_xll.RtGet("IDN",$X188,$S$9)</f>
        <v>101.542</v>
      </c>
      <c r="T188" s="43">
        <f>_xll.RtGet("IDN",$X188,$T$9)</f>
        <v>101.742</v>
      </c>
      <c r="U188" s="25">
        <f t="shared" si="28"/>
        <v>101.642</v>
      </c>
      <c r="V188" s="12"/>
      <c r="W188" s="25">
        <f t="shared" si="29"/>
        <v>101.642</v>
      </c>
      <c r="X188" s="14" t="str">
        <f t="shared" si="22"/>
        <v>DE110243=</v>
      </c>
      <c r="Y188" s="14"/>
      <c r="Z188" s="14"/>
      <c r="AA188" s="14"/>
      <c r="AB188" s="14"/>
      <c r="AC188" s="14"/>
      <c r="AD188" s="34">
        <f>IF(ISNUMBER($D188),_xll.xlBondYield($F188&amp;T(TYPE($AV$1)),$H188,$G188,$J188,$K188,$L188,$M188,$D188,$W188,$AH188),"")</f>
        <v>1.1849130977681852E-2</v>
      </c>
      <c r="AE188" s="12"/>
      <c r="AF188" s="12"/>
      <c r="AG188" s="12"/>
      <c r="AH188" s="14" t="b">
        <f t="shared" si="23"/>
        <v>0</v>
      </c>
      <c r="AI188" s="14"/>
      <c r="AJ188" s="14"/>
      <c r="AK188" s="238">
        <f>IF(ISNUMBER($D188),_xll.xlBondAswSpread($F188&amp;T(TYPE($AV$1)),$H188,$G188,$J188,$K188,$L188,$M188,$D188,$W188,$AH188,curveName,curveName,,,2),"")</f>
        <v>-0.37219540834324755</v>
      </c>
      <c r="AL188" s="205">
        <f>IF($W188&gt;0,_xll.xlBondZSpread(F188&amp;T(TYPE($AV$1)),H188,G188,J188,K188,L188,M188,D188,U188,"annual",5,$AH188,curveName)*100,"")</f>
        <v>-38.731105048511758</v>
      </c>
      <c r="AM188" s="258" t="e">
        <f>(-IF($AL$9="",VLOOKUP(VLOOKUP(E188,'DB Basis'!$D$2:$H$65205,4,0),Bonds!$AR$1:$AS$6,2,0),$AL$9)*VLOOKUP(E188,'DB Basis'!$D$2:$E$65205,2,0))+IF(V188="",W188,V188)</f>
        <v>#N/A</v>
      </c>
      <c r="AN188" s="266" t="str">
        <f>IF($AN$9+(($AL$9-$AM$9))*('DB Basis'!F347/10-'DB Basis'!E347),," ")</f>
        <v xml:space="preserve"> </v>
      </c>
      <c r="AO188" s="615">
        <f>IF(U188&gt;0,_xll.xlShmImplSwap2(curveName&amp;T(TYPE($AV$1)),curveName,D188,G188,,1,8,2,4),"")</f>
        <v>1.5619553869713919E-2</v>
      </c>
      <c r="AP188" s="616">
        <f t="shared" si="24"/>
        <v>-3.770422892032067E-3</v>
      </c>
      <c r="AQ188" s="374">
        <f t="shared" si="25"/>
        <v>2.5045572709774651</v>
      </c>
      <c r="AR188" s="374">
        <f t="shared" si="26"/>
        <v>2.4464173553192596</v>
      </c>
      <c r="AS188" s="376"/>
      <c r="AT188" s="234">
        <f t="shared" si="27"/>
        <v>1.168681411497388</v>
      </c>
      <c r="AU188" s="662" t="str">
        <f t="shared" si="21"/>
        <v>BUND  15-Aug-48  1.25</v>
      </c>
      <c r="AV188" s="678"/>
      <c r="AW188" s="660"/>
      <c r="AX188" s="660"/>
      <c r="AY188" s="660"/>
      <c r="AZ188" s="660"/>
      <c r="BA188" s="660"/>
      <c r="BB188" s="659"/>
      <c r="BC188" s="672"/>
      <c r="BE188" s="682">
        <f>_xll.xlDateShiftMonth(BE187,1)</f>
        <v>48700</v>
      </c>
      <c r="BF188" s="683">
        <v>3.2383651408312321E-2</v>
      </c>
      <c r="BH188" s="915"/>
      <c r="BI188" s="921"/>
      <c r="BU188" s="133" t="s">
        <v>413</v>
      </c>
      <c r="BV188" s="133" t="s">
        <v>413</v>
      </c>
      <c r="BW188" s="133" t="s">
        <v>413</v>
      </c>
      <c r="BX188" s="133" t="s">
        <v>413</v>
      </c>
      <c r="BY188" s="133" t="s">
        <v>413</v>
      </c>
      <c r="BZ188" s="133" t="s">
        <v>413</v>
      </c>
      <c r="CA188" s="133" t="s">
        <v>413</v>
      </c>
      <c r="CB188" s="133" t="s">
        <v>413</v>
      </c>
      <c r="CC188" s="133" t="s">
        <v>413</v>
      </c>
      <c r="CD188" s="133" t="s">
        <v>413</v>
      </c>
      <c r="CE188" s="133" t="s">
        <v>413</v>
      </c>
      <c r="CF188" s="133" t="s">
        <v>413</v>
      </c>
    </row>
    <row r="189" spans="1:84">
      <c r="A189" s="10"/>
      <c r="B189" s="11"/>
      <c r="C189" s="12"/>
      <c r="D189" s="696">
        <f>MAX(_xll.xlDateSettle("TARGET",$D$4,2),L189)</f>
        <v>43264</v>
      </c>
      <c r="E189" s="694" t="s">
        <v>486</v>
      </c>
      <c r="F189" s="13" t="s">
        <v>1306</v>
      </c>
      <c r="G189" s="35">
        <v>43245</v>
      </c>
      <c r="H189" s="37">
        <v>1</v>
      </c>
      <c r="I189" s="11">
        <v>43245</v>
      </c>
      <c r="J189" s="11">
        <v>41054</v>
      </c>
      <c r="K189" s="11">
        <v>41419</v>
      </c>
      <c r="L189" s="11">
        <v>41296</v>
      </c>
      <c r="M189" s="12">
        <v>99.71</v>
      </c>
      <c r="N189" s="12" t="s">
        <v>1307</v>
      </c>
      <c r="O189" s="12" t="s">
        <v>977</v>
      </c>
      <c r="P189" s="12" t="s">
        <v>1308</v>
      </c>
      <c r="Q189" s="15">
        <v>0</v>
      </c>
      <c r="R189" s="12"/>
      <c r="S189" s="43" t="str">
        <f>_xll.RtGet("IDN",$X189,$S$9)</f>
        <v>#N/A The record could not be found</v>
      </c>
      <c r="T189" s="43" t="str">
        <f>_xll.RtGet("IDN",$X189,$T$9)</f>
        <v>#N/A The record could not be found</v>
      </c>
      <c r="U189" s="25" t="e">
        <f t="shared" si="28"/>
        <v>#DIV/0!</v>
      </c>
      <c r="V189" s="12"/>
      <c r="W189" s="25" t="e">
        <f t="shared" si="29"/>
        <v>#DIV/0!</v>
      </c>
      <c r="X189" s="14" t="str">
        <f t="shared" si="22"/>
        <v>FR0011394345=</v>
      </c>
      <c r="Y189" s="14"/>
      <c r="Z189" s="14"/>
      <c r="AA189" s="14"/>
      <c r="AB189" s="14"/>
      <c r="AC189" s="14"/>
      <c r="AD189" s="34" t="e">
        <f>IF(ISNUMBER($D189),_xll.xlBondYield($F189&amp;T(TYPE($AV$1)),$H189,$G189,$J189,$K189,$L189,$M189,$D189,$W189,$AH189),"")</f>
        <v>#NUM!</v>
      </c>
      <c r="AE189" s="12"/>
      <c r="AF189" s="12"/>
      <c r="AG189" s="12"/>
      <c r="AH189" s="14" t="b">
        <f t="shared" si="23"/>
        <v>0</v>
      </c>
      <c r="AI189" s="14"/>
      <c r="AJ189" s="14"/>
      <c r="AK189" s="238" t="e">
        <f>IF(ISNUMBER($D189),_xll.xlBondAswSpread($F189&amp;T(TYPE($AV$1)),$H189,$G189,$J189,$K189,$L189,$M189,$D189,$W189,$AH189,curveName,curveName,,,2),"")</f>
        <v>#NUM!</v>
      </c>
      <c r="AL189" s="205" t="e">
        <f>IF($W189&gt;0,_xll.xlBondZSpread(F189&amp;T(TYPE($AV$1)),H189,G189,J189,K189,L189,M189,D189,U189,"annual",5,$AH189,curveName)*100,"")</f>
        <v>#DIV/0!</v>
      </c>
      <c r="AM189" s="258" t="e">
        <f>(-IF($AL$9="",VLOOKUP(VLOOKUP(E189,'DB Basis'!$D$2:$H$65205,4,0),Bonds!$AR$1:$AS$6,2,0),$AL$9)*VLOOKUP(E189,'DB Basis'!$D$2:$E$65205,2,0))+IF(V189="",W189,V189)</f>
        <v>#N/A</v>
      </c>
      <c r="AN189" s="266" t="str">
        <f>IF($AN$9+(($AL$9-$AM$9))*('DB Basis'!F348/10-'DB Basis'!E348),," ")</f>
        <v xml:space="preserve"> </v>
      </c>
      <c r="AO189" s="615" t="e">
        <f>IF(U189&gt;0,_xll.xlShmImplSwap2(curveName&amp;T(TYPE($AV$1)),curveName,D189,G189,,1,8,2,4),"")</f>
        <v>#DIV/0!</v>
      </c>
      <c r="AP189" s="616" t="str">
        <f t="shared" si="24"/>
        <v>-</v>
      </c>
      <c r="AQ189" s="374" t="str">
        <f t="shared" si="25"/>
        <v>-</v>
      </c>
      <c r="AR189" s="374" t="str">
        <f t="shared" si="26"/>
        <v>-</v>
      </c>
      <c r="AS189" s="376"/>
      <c r="AT189" s="234" t="str">
        <f t="shared" si="27"/>
        <v>-</v>
      </c>
      <c r="AU189" s="662" t="str">
        <f t="shared" si="21"/>
        <v>OAT  25-May-18  1</v>
      </c>
      <c r="AV189" s="678"/>
      <c r="AW189" s="660"/>
      <c r="AX189" s="660"/>
      <c r="AY189" s="660"/>
      <c r="AZ189" s="660"/>
      <c r="BA189" s="660"/>
      <c r="BB189" s="659"/>
      <c r="BC189" s="672"/>
      <c r="BE189" s="682">
        <f>_xll.xlDateShiftMonth(BE188,1)</f>
        <v>48731</v>
      </c>
      <c r="BF189" s="683">
        <v>3.2395783711762827E-2</v>
      </c>
      <c r="BH189" s="915"/>
      <c r="BI189" s="921"/>
      <c r="BU189" s="133" t="s">
        <v>413</v>
      </c>
      <c r="BV189" s="133" t="s">
        <v>413</v>
      </c>
      <c r="BW189" s="133" t="s">
        <v>413</v>
      </c>
      <c r="BX189" s="133" t="s">
        <v>413</v>
      </c>
      <c r="BY189" s="133" t="s">
        <v>413</v>
      </c>
      <c r="BZ189" s="133" t="s">
        <v>413</v>
      </c>
      <c r="CA189" s="133" t="s">
        <v>413</v>
      </c>
      <c r="CB189" s="133" t="s">
        <v>413</v>
      </c>
      <c r="CC189" s="133" t="s">
        <v>413</v>
      </c>
      <c r="CD189" s="133" t="s">
        <v>413</v>
      </c>
      <c r="CE189" s="133" t="s">
        <v>413</v>
      </c>
      <c r="CF189" s="133" t="s">
        <v>413</v>
      </c>
    </row>
    <row r="190" spans="1:84">
      <c r="A190" s="10"/>
      <c r="B190" s="11"/>
      <c r="C190" s="12"/>
      <c r="D190" s="696">
        <f>MAX(_xll.xlDateSettle("TARGET",$D$4,2),L190)</f>
        <v>43264</v>
      </c>
      <c r="E190" s="694" t="s">
        <v>487</v>
      </c>
      <c r="F190" s="13" t="s">
        <v>1306</v>
      </c>
      <c r="G190" s="35">
        <v>43398</v>
      </c>
      <c r="H190" s="37">
        <v>4.25</v>
      </c>
      <c r="I190" s="11">
        <v>43398</v>
      </c>
      <c r="J190" s="11">
        <v>39380</v>
      </c>
      <c r="K190" s="11">
        <v>39746</v>
      </c>
      <c r="L190" s="11">
        <v>39728</v>
      </c>
      <c r="M190" s="12">
        <v>98.55</v>
      </c>
      <c r="N190" s="12" t="s">
        <v>1309</v>
      </c>
      <c r="O190" s="12" t="s">
        <v>977</v>
      </c>
      <c r="P190" s="12" t="s">
        <v>1310</v>
      </c>
      <c r="Q190" s="15">
        <v>27527000000</v>
      </c>
      <c r="R190" s="12"/>
      <c r="S190" s="43">
        <f>_xll.RtGet("IDN",$X190,$S$9)</f>
        <v>101.76900000000001</v>
      </c>
      <c r="T190" s="43">
        <f>_xll.RtGet("IDN",$X190,$T$9)</f>
        <v>101.789</v>
      </c>
      <c r="U190" s="25">
        <f t="shared" si="28"/>
        <v>101.779</v>
      </c>
      <c r="V190" s="12"/>
      <c r="W190" s="25">
        <f t="shared" si="29"/>
        <v>101.779</v>
      </c>
      <c r="X190" s="14" t="str">
        <f t="shared" si="22"/>
        <v>FR0010670737=</v>
      </c>
      <c r="Y190" s="14"/>
      <c r="Z190" s="14"/>
      <c r="AA190" s="14"/>
      <c r="AB190" s="14"/>
      <c r="AC190" s="14"/>
      <c r="AD190" s="34">
        <f>IF(ISNUMBER($D190),_xll.xlBondYield($F190&amp;T(TYPE($AV$1)),$H190,$G190,$J190,$K190,$L190,$M190,$D190,$W190,$AH190),"")</f>
        <v>-5.6998011552448005E-3</v>
      </c>
      <c r="AE190" s="12"/>
      <c r="AF190" s="12"/>
      <c r="AG190" s="12"/>
      <c r="AH190" s="14" t="b">
        <f t="shared" si="23"/>
        <v>0</v>
      </c>
      <c r="AI190" s="14"/>
      <c r="AJ190" s="14"/>
      <c r="AK190" s="238">
        <f>IF(ISNUMBER($D190),_xll.xlBondAswSpread($F190&amp;T(TYPE($AV$1)),$H190,$G190,$J190,$K190,$L190,$M190,$D190,$W190,$AH190,curveName,curveName,,,2),"")</f>
        <v>-0.27147556580965265</v>
      </c>
      <c r="AL190" s="205">
        <f>IF($W190&gt;0,_xll.xlBondZSpread(F190&amp;T(TYPE($AV$1)),H190,G190,J190,K190,L190,M190,D190,U190,"annual",5,$AH190,curveName)*100,"")</f>
        <v>-26.296909576782866</v>
      </c>
      <c r="AM190" s="258">
        <f>(-IF($AL$9="",VLOOKUP(VLOOKUP(E190,'DB Basis'!$D$2:$H$65205,4,0),Bonds!$AR$1:$AS$6,2,0),$AL$9)*VLOOKUP(E190,'DB Basis'!$D$2:$E$65205,2,0))+IF(V190="",W190,V190)</f>
        <v>80.731929999999991</v>
      </c>
      <c r="AN190" s="266" t="str">
        <f>IF($AN$9+(($AL$9-$AM$9))*('DB Basis'!F349/10-'DB Basis'!E349),," ")</f>
        <v xml:space="preserve"> </v>
      </c>
      <c r="AO190" s="615">
        <f>IF(U190&gt;0,_xll.xlShmImplSwap2(curveName&amp;T(TYPE($AV$1)),curveName,D190,G190,,1,8,2,4),"")</f>
        <v>-3.0769248383806635E-3</v>
      </c>
      <c r="AP190" s="616">
        <f t="shared" si="24"/>
        <v>-2.622876316864137E-3</v>
      </c>
      <c r="AQ190" s="374" t="str">
        <f t="shared" si="25"/>
        <v>-</v>
      </c>
      <c r="AR190" s="374" t="str">
        <f t="shared" si="26"/>
        <v>-</v>
      </c>
      <c r="AS190" s="376"/>
      <c r="AT190" s="234">
        <f t="shared" si="27"/>
        <v>-0.56217216873647347</v>
      </c>
      <c r="AU190" s="662" t="str">
        <f t="shared" si="21"/>
        <v>OAT  25-Oct-18  4.25</v>
      </c>
      <c r="AV190" s="678"/>
      <c r="AW190" s="660"/>
      <c r="AX190" s="660"/>
      <c r="AY190" s="660"/>
      <c r="AZ190" s="660"/>
      <c r="BA190" s="660"/>
      <c r="BB190" s="659"/>
      <c r="BC190" s="672"/>
      <c r="BE190" s="682">
        <f>_xll.xlDateShiftMonth(BE189,1)</f>
        <v>48761</v>
      </c>
      <c r="BF190" s="683">
        <v>3.2407170980424907E-2</v>
      </c>
      <c r="BH190" s="915"/>
      <c r="BI190" s="921"/>
      <c r="BU190" s="133" t="s">
        <v>413</v>
      </c>
      <c r="BV190" s="133" t="s">
        <v>413</v>
      </c>
      <c r="BW190" s="133" t="s">
        <v>413</v>
      </c>
      <c r="BX190" s="133" t="s">
        <v>413</v>
      </c>
      <c r="BY190" s="133" t="s">
        <v>413</v>
      </c>
      <c r="BZ190" s="133" t="s">
        <v>413</v>
      </c>
      <c r="CA190" s="133" t="s">
        <v>413</v>
      </c>
      <c r="CB190" s="133" t="s">
        <v>413</v>
      </c>
      <c r="CC190" s="133" t="s">
        <v>413</v>
      </c>
      <c r="CD190" s="133" t="s">
        <v>413</v>
      </c>
      <c r="CE190" s="133" t="s">
        <v>413</v>
      </c>
      <c r="CF190" s="133" t="s">
        <v>413</v>
      </c>
    </row>
    <row r="191" spans="1:84">
      <c r="A191" s="10"/>
      <c r="B191" s="11"/>
      <c r="C191" s="12"/>
      <c r="D191" s="696">
        <f>MAX(_xll.xlDateSettle("TARGET",$D$4,2),L191)</f>
        <v>43264</v>
      </c>
      <c r="E191" s="694" t="s">
        <v>488</v>
      </c>
      <c r="F191" s="13" t="s">
        <v>1306</v>
      </c>
      <c r="G191" s="35">
        <v>43429</v>
      </c>
      <c r="H191" s="37">
        <v>1</v>
      </c>
      <c r="I191" s="11">
        <v>43429</v>
      </c>
      <c r="J191" s="11">
        <v>41238</v>
      </c>
      <c r="K191" s="11">
        <v>41603</v>
      </c>
      <c r="L191" s="11">
        <v>41450</v>
      </c>
      <c r="M191" s="12">
        <v>98.72</v>
      </c>
      <c r="N191" s="12" t="s">
        <v>1311</v>
      </c>
      <c r="O191" s="12" t="s">
        <v>977</v>
      </c>
      <c r="P191" s="12" t="s">
        <v>1312</v>
      </c>
      <c r="Q191" s="15">
        <v>19930000000</v>
      </c>
      <c r="R191" s="12"/>
      <c r="S191" s="43">
        <f>_xll.RtGet("IDN",$X191,$S$9)</f>
        <v>100.693</v>
      </c>
      <c r="T191" s="43">
        <f>_xll.RtGet("IDN",$X191,$T$9)</f>
        <v>100.783</v>
      </c>
      <c r="U191" s="25">
        <f t="shared" si="28"/>
        <v>100.738</v>
      </c>
      <c r="V191" s="12"/>
      <c r="W191" s="25">
        <f t="shared" si="29"/>
        <v>100.738</v>
      </c>
      <c r="X191" s="14" t="str">
        <f t="shared" si="22"/>
        <v>FR0011523257=</v>
      </c>
      <c r="Y191" s="14"/>
      <c r="Z191" s="14"/>
      <c r="AA191" s="14"/>
      <c r="AB191" s="14"/>
      <c r="AC191" s="14"/>
      <c r="AD191" s="34">
        <f>IF(ISNUMBER($D191),_xll.xlBondYield($F191&amp;T(TYPE($AV$1)),$H191,$G191,$J191,$K191,$L191,$M191,$D191,$W191,$AH191),"")</f>
        <v>-6.2356513657918743E-3</v>
      </c>
      <c r="AE191" s="12"/>
      <c r="AF191" s="12"/>
      <c r="AG191" s="12"/>
      <c r="AH191" s="14" t="b">
        <f t="shared" si="23"/>
        <v>0</v>
      </c>
      <c r="AI191" s="14"/>
      <c r="AJ191" s="14"/>
      <c r="AK191" s="238">
        <f>IF(ISNUMBER($D191),_xll.xlBondAswSpread($F191&amp;T(TYPE($AV$1)),$H191,$G191,$J191,$K191,$L191,$M191,$D191,$W191,$AH191,curveName,curveName,,,2),"")</f>
        <v>-0.33520033808149463</v>
      </c>
      <c r="AL191" s="205">
        <f>IF($W191&gt;0,_xll.xlBondZSpread(F191&amp;T(TYPE($AV$1)),H191,G191,J191,K191,L191,M191,D191,U191,"annual",5,$AH191,curveName)*100,"")</f>
        <v>-33.4803619642542</v>
      </c>
      <c r="AM191" s="258">
        <f>(-IF($AL$9="",VLOOKUP(VLOOKUP(E191,'DB Basis'!$D$2:$H$65205,4,0),Bonds!$AR$1:$AS$6,2,0),$AL$9)*VLOOKUP(E191,'DB Basis'!$D$2:$E$65205,2,0))+IF(V191="",W191,V191)</f>
        <v>76.108450000000005</v>
      </c>
      <c r="AN191" s="266" t="str">
        <f>IF($AN$9+(($AL$9-$AM$9))*('DB Basis'!F350/10-'DB Basis'!E350),," ")</f>
        <v xml:space="preserve"> </v>
      </c>
      <c r="AO191" s="615">
        <f>IF(U191&gt;0,_xll.xlShmImplSwap2(curveName&amp;T(TYPE($AV$1)),curveName,D191,G191,,1,8,2,4),"")</f>
        <v>-2.8650903838501451E-3</v>
      </c>
      <c r="AP191" s="616">
        <f t="shared" si="24"/>
        <v>-3.3705609819417292E-3</v>
      </c>
      <c r="AQ191" s="374">
        <f t="shared" si="25"/>
        <v>-63.09204091925222</v>
      </c>
      <c r="AR191" s="374">
        <f t="shared" si="26"/>
        <v>-88.033839597845542</v>
      </c>
      <c r="AS191" s="376"/>
      <c r="AT191" s="234">
        <f t="shared" si="27"/>
        <v>-0.61502314840686978</v>
      </c>
      <c r="AU191" s="662" t="str">
        <f t="shared" si="21"/>
        <v>OAT  25-Nov-18  1</v>
      </c>
      <c r="AV191" s="678"/>
      <c r="AW191" s="660"/>
      <c r="AX191" s="660"/>
      <c r="AY191" s="660"/>
      <c r="AZ191" s="660"/>
      <c r="BA191" s="660"/>
      <c r="BB191" s="659"/>
      <c r="BC191" s="672"/>
      <c r="BE191" s="682">
        <f>_xll.xlDateShiftMonth(BE190,1)</f>
        <v>48792</v>
      </c>
      <c r="BF191" s="683">
        <v>3.2418593004941557E-2</v>
      </c>
      <c r="BH191" s="915"/>
      <c r="BI191" s="921"/>
      <c r="BU191" s="133" t="s">
        <v>413</v>
      </c>
      <c r="BV191" s="133" t="s">
        <v>413</v>
      </c>
      <c r="BW191" s="133" t="s">
        <v>413</v>
      </c>
      <c r="BX191" s="133" t="s">
        <v>413</v>
      </c>
      <c r="BY191" s="133" t="s">
        <v>413</v>
      </c>
      <c r="BZ191" s="133" t="s">
        <v>413</v>
      </c>
      <c r="CA191" s="133" t="s">
        <v>413</v>
      </c>
      <c r="CB191" s="133" t="s">
        <v>413</v>
      </c>
      <c r="CC191" s="133" t="s">
        <v>413</v>
      </c>
      <c r="CD191" s="133" t="s">
        <v>413</v>
      </c>
      <c r="CE191" s="133" t="s">
        <v>413</v>
      </c>
      <c r="CF191" s="133" t="s">
        <v>413</v>
      </c>
    </row>
    <row r="192" spans="1:84">
      <c r="A192" s="10"/>
      <c r="B192" s="11"/>
      <c r="C192" s="12"/>
      <c r="D192" s="696">
        <f>MAX(_xll.xlDateSettle("TARGET",$D$4,2),L192)</f>
        <v>43264</v>
      </c>
      <c r="E192" s="694" t="s">
        <v>607</v>
      </c>
      <c r="F192" s="13" t="s">
        <v>1306</v>
      </c>
      <c r="G192" s="35">
        <v>43521</v>
      </c>
      <c r="H192" s="37">
        <v>0</v>
      </c>
      <c r="I192" s="11">
        <v>43521</v>
      </c>
      <c r="J192" s="11">
        <v>42060</v>
      </c>
      <c r="K192" s="11">
        <v>42425</v>
      </c>
      <c r="L192" s="11">
        <v>42394</v>
      </c>
      <c r="M192" s="12">
        <v>100.61</v>
      </c>
      <c r="N192" s="12" t="s">
        <v>1313</v>
      </c>
      <c r="O192" s="12" t="s">
        <v>977</v>
      </c>
      <c r="P192" s="12" t="s">
        <v>1314</v>
      </c>
      <c r="Q192" s="15">
        <v>10880000000</v>
      </c>
      <c r="R192" s="12"/>
      <c r="S192" s="43">
        <f>_xll.RtGet("IDN",$X192,$S$9)</f>
        <v>100.375</v>
      </c>
      <c r="T192" s="43">
        <f>_xll.RtGet("IDN",$X192,$T$9)</f>
        <v>100.44500000000001</v>
      </c>
      <c r="U192" s="25">
        <f t="shared" si="28"/>
        <v>100.41</v>
      </c>
      <c r="V192" s="12"/>
      <c r="W192" s="25">
        <f t="shared" si="29"/>
        <v>100.41</v>
      </c>
      <c r="X192" s="14" t="str">
        <f t="shared" si="22"/>
        <v>FR0013101466=</v>
      </c>
      <c r="Y192" s="14"/>
      <c r="Z192" s="14"/>
      <c r="AA192" s="14"/>
      <c r="AB192" s="14"/>
      <c r="AC192" s="14"/>
      <c r="AD192" s="34">
        <f>IF(ISNUMBER($D192),_xll.xlBondYield($F192&amp;T(TYPE($AV$1)),$H192,$G192,$J192,$K192,$L192,$M192,$D192,$W192,$AH192),"")</f>
        <v>-5.7942011550906614E-3</v>
      </c>
      <c r="AE192" s="12"/>
      <c r="AF192" s="12"/>
      <c r="AG192" s="12"/>
      <c r="AH192" s="14" t="b">
        <f t="shared" si="23"/>
        <v>0</v>
      </c>
      <c r="AI192" s="14"/>
      <c r="AJ192" s="14"/>
      <c r="AK192" s="238">
        <f>IF(ISNUMBER($D192),_xll.xlBondAswSpread($F192&amp;T(TYPE($AV$1)),$H192,$G192,$J192,$K192,$L192,$M192,$D192,$W192,$AH192,curveName,curveName,,,2),"")</f>
        <v>-0.30910172860176377</v>
      </c>
      <c r="AL192" s="205">
        <f>IF($W192&gt;0,_xll.xlBondZSpread(F192&amp;T(TYPE($AV$1)),H192,G192,J192,K192,L192,M192,D192,U192,"annual",5,$AH192,curveName)*100,"")</f>
        <v>-30.927691707907073</v>
      </c>
      <c r="AM192" s="258">
        <f>(-IF($AL$9="",VLOOKUP(VLOOKUP(E192,'DB Basis'!$D$2:$H$65205,4,0),Bonds!$AR$1:$AS$6,2,0),$AL$9)*VLOOKUP(E192,'DB Basis'!$D$2:$E$65205,2,0))+IF(V192="",W192,V192)</f>
        <v>63.689579999999992</v>
      </c>
      <c r="AN192" s="266" t="str">
        <f>IF($AN$9+(($AL$9-$AM$9))*('DB Basis'!F351/10-'DB Basis'!E351),," ")</f>
        <v xml:space="preserve"> </v>
      </c>
      <c r="AO192" s="615">
        <f>IF(U192&gt;0,_xll.xlShmImplSwap2(curveName&amp;T(TYPE($AV$1)),curveName,D192,G192,,1,8,2,4),"")</f>
        <v>-2.7206752481136421E-3</v>
      </c>
      <c r="AP192" s="616">
        <f t="shared" si="24"/>
        <v>-3.0735259069770192E-3</v>
      </c>
      <c r="AQ192" s="374">
        <f t="shared" si="25"/>
        <v>17.514057272385077</v>
      </c>
      <c r="AR192" s="374">
        <f t="shared" si="26"/>
        <v>11.784543735012949</v>
      </c>
      <c r="AS192" s="376"/>
      <c r="AT192" s="234">
        <f t="shared" si="27"/>
        <v>-0.57148285365277751</v>
      </c>
      <c r="AU192" s="662" t="str">
        <f t="shared" si="21"/>
        <v>OAT  25-Feb-19  0</v>
      </c>
      <c r="AV192" s="678"/>
      <c r="AW192" s="660"/>
      <c r="AX192" s="660"/>
      <c r="AY192" s="660"/>
      <c r="AZ192" s="660"/>
      <c r="BA192" s="660"/>
      <c r="BB192" s="659"/>
      <c r="BC192" s="672"/>
      <c r="BE192" s="682">
        <f>_xll.xlDateShiftMonth(BE191,1)</f>
        <v>48823</v>
      </c>
      <c r="BF192" s="683">
        <v>3.2429685534657277E-2</v>
      </c>
      <c r="BH192" s="915"/>
      <c r="BI192" s="921"/>
      <c r="BU192" s="133" t="s">
        <v>413</v>
      </c>
      <c r="BV192" s="133" t="s">
        <v>413</v>
      </c>
      <c r="BW192" s="133" t="s">
        <v>413</v>
      </c>
      <c r="BX192" s="133" t="s">
        <v>413</v>
      </c>
      <c r="BY192" s="133" t="s">
        <v>413</v>
      </c>
      <c r="BZ192" s="133" t="s">
        <v>413</v>
      </c>
      <c r="CA192" s="133" t="s">
        <v>413</v>
      </c>
      <c r="CB192" s="133" t="s">
        <v>413</v>
      </c>
      <c r="CC192" s="133" t="s">
        <v>413</v>
      </c>
      <c r="CD192" s="133" t="s">
        <v>413</v>
      </c>
      <c r="CE192" s="133" t="s">
        <v>413</v>
      </c>
      <c r="CF192" s="133" t="s">
        <v>413</v>
      </c>
    </row>
    <row r="193" spans="1:84">
      <c r="A193" s="10"/>
      <c r="B193" s="11"/>
      <c r="C193" s="12"/>
      <c r="D193" s="696">
        <f>MAX(_xll.xlDateSettle("TARGET",$D$4,2),L193)</f>
        <v>43264</v>
      </c>
      <c r="E193" s="694" t="s">
        <v>489</v>
      </c>
      <c r="F193" s="13" t="s">
        <v>1306</v>
      </c>
      <c r="G193" s="35">
        <v>43580</v>
      </c>
      <c r="H193" s="37">
        <v>4.25</v>
      </c>
      <c r="I193" s="11">
        <v>43580</v>
      </c>
      <c r="J193" s="11">
        <v>37736</v>
      </c>
      <c r="K193" s="11">
        <v>38102</v>
      </c>
      <c r="L193" s="11">
        <v>37782</v>
      </c>
      <c r="M193" s="12">
        <v>99.85</v>
      </c>
      <c r="N193" s="12" t="s">
        <v>1315</v>
      </c>
      <c r="O193" s="12" t="s">
        <v>977</v>
      </c>
      <c r="P193" s="12" t="s">
        <v>1316</v>
      </c>
      <c r="Q193" s="15">
        <v>30198000000</v>
      </c>
      <c r="R193" s="12"/>
      <c r="S193" s="43">
        <f>_xll.RtGet("IDN",$X193,$S$9)</f>
        <v>104.158</v>
      </c>
      <c r="T193" s="43">
        <f>_xll.RtGet("IDN",$X193,$T$9)</f>
        <v>104.238</v>
      </c>
      <c r="U193" s="25">
        <f t="shared" si="28"/>
        <v>104.19800000000001</v>
      </c>
      <c r="V193" s="12"/>
      <c r="W193" s="25">
        <f t="shared" si="29"/>
        <v>104.19800000000001</v>
      </c>
      <c r="X193" s="14" t="str">
        <f t="shared" si="22"/>
        <v>FR0000189151=</v>
      </c>
      <c r="Y193" s="14"/>
      <c r="Z193" s="14"/>
      <c r="AA193" s="14"/>
      <c r="AB193" s="14"/>
      <c r="AC193" s="14"/>
      <c r="AD193" s="34">
        <f>IF(ISNUMBER($D193),_xll.xlBondYield($F193&amp;T(TYPE($AV$1)),$H193,$G193,$J193,$K193,$L193,$M193,$D193,$W193,$AH193),"")</f>
        <v>-5.7197003215492606E-3</v>
      </c>
      <c r="AE193" s="12"/>
      <c r="AF193" s="12"/>
      <c r="AG193" s="12"/>
      <c r="AH193" s="14" t="b">
        <f t="shared" si="23"/>
        <v>0</v>
      </c>
      <c r="AI193" s="14"/>
      <c r="AJ193" s="14"/>
      <c r="AK193" s="238">
        <f>IF(ISNUMBER($D193),_xll.xlBondAswSpread($F193&amp;T(TYPE($AV$1)),$H193,$G193,$J193,$K193,$L193,$M193,$D193,$W193,$AH193,curveName,curveName,,,2),"")</f>
        <v>-0.3144319088876365</v>
      </c>
      <c r="AL193" s="205">
        <f>IF($W193&gt;0,_xll.xlBondZSpread(F193&amp;T(TYPE($AV$1)),H193,G193,J193,K193,L193,M193,D193,U193,"annual",5,$AH193,curveName)*100,"")</f>
        <v>-30.406619529886676</v>
      </c>
      <c r="AM193" s="258">
        <f>(-IF($AL$9="",VLOOKUP(VLOOKUP(E193,'DB Basis'!$D$2:$H$65205,4,0),Bonds!$AR$1:$AS$6,2,0),$AL$9)*VLOOKUP(E193,'DB Basis'!$D$2:$E$65205,2,0))+IF(V193="",W193,V193)</f>
        <v>57.513807500000013</v>
      </c>
      <c r="AN193" s="266" t="str">
        <f>IF($AN$9+(($AL$9-$AM$9))*('DB Basis'!F352/10-'DB Basis'!E352),," ")</f>
        <v xml:space="preserve"> </v>
      </c>
      <c r="AO193" s="615">
        <f>IF(U193&gt;0,_xll.xlShmImplSwap2(curveName&amp;T(TYPE($AV$1)),curveName,D193,G193,,1,8,2,4),"")</f>
        <v>-2.6766971106045663E-3</v>
      </c>
      <c r="AP193" s="616">
        <f t="shared" si="24"/>
        <v>-3.0430032109446943E-3</v>
      </c>
      <c r="AQ193" s="374">
        <f t="shared" si="25"/>
        <v>4.6089498716290294</v>
      </c>
      <c r="AR193" s="374">
        <f t="shared" si="26"/>
        <v>1.8882684833556951</v>
      </c>
      <c r="AS193" s="376"/>
      <c r="AT193" s="234">
        <f t="shared" si="27"/>
        <v>-0.56413482623499556</v>
      </c>
      <c r="AU193" s="662" t="str">
        <f t="shared" si="21"/>
        <v>OAT  25-Apr-19  4.25</v>
      </c>
      <c r="AV193" s="678"/>
      <c r="AW193" s="660"/>
      <c r="AX193" s="660"/>
      <c r="AY193" s="660"/>
      <c r="AZ193" s="660"/>
      <c r="BA193" s="660"/>
      <c r="BB193" s="659"/>
      <c r="BC193" s="672"/>
      <c r="BE193" s="682">
        <f>_xll.xlDateShiftMonth(BE192,1)</f>
        <v>48853</v>
      </c>
      <c r="BF193" s="683">
        <v>3.2440126491508153E-2</v>
      </c>
      <c r="BH193" s="915"/>
      <c r="BI193" s="921"/>
      <c r="BU193" s="133" t="s">
        <v>413</v>
      </c>
      <c r="BV193" s="133" t="s">
        <v>413</v>
      </c>
      <c r="BW193" s="133" t="s">
        <v>413</v>
      </c>
      <c r="BX193" s="133" t="s">
        <v>413</v>
      </c>
      <c r="BY193" s="133" t="s">
        <v>413</v>
      </c>
      <c r="BZ193" s="133" t="s">
        <v>413</v>
      </c>
      <c r="CA193" s="133" t="s">
        <v>413</v>
      </c>
      <c r="CB193" s="133" t="s">
        <v>413</v>
      </c>
      <c r="CC193" s="133" t="s">
        <v>413</v>
      </c>
      <c r="CD193" s="133" t="s">
        <v>413</v>
      </c>
      <c r="CE193" s="133" t="s">
        <v>413</v>
      </c>
      <c r="CF193" s="133" t="s">
        <v>413</v>
      </c>
    </row>
    <row r="194" spans="1:84">
      <c r="A194" s="10"/>
      <c r="B194" s="11"/>
      <c r="C194" s="12"/>
      <c r="D194" s="696">
        <f>MAX(_xll.xlDateSettle("TARGET",$D$4,2),L194)</f>
        <v>43264</v>
      </c>
      <c r="E194" s="694" t="s">
        <v>232</v>
      </c>
      <c r="F194" s="13" t="s">
        <v>1306</v>
      </c>
      <c r="G194" s="35">
        <v>43610</v>
      </c>
      <c r="H194" s="37">
        <v>1</v>
      </c>
      <c r="I194" s="11">
        <v>43610</v>
      </c>
      <c r="J194" s="11">
        <v>41419</v>
      </c>
      <c r="K194" s="11">
        <v>41784</v>
      </c>
      <c r="L194" s="11">
        <v>41667</v>
      </c>
      <c r="M194" s="12">
        <v>98.76</v>
      </c>
      <c r="N194" s="12" t="s">
        <v>1317</v>
      </c>
      <c r="O194" s="12" t="s">
        <v>977</v>
      </c>
      <c r="P194" s="12" t="s">
        <v>1318</v>
      </c>
      <c r="Q194" s="15">
        <v>16880000000</v>
      </c>
      <c r="R194" s="12"/>
      <c r="S194" s="43">
        <f>_xll.RtGet("IDN",$X194,$S$9)</f>
        <v>101.45700000000001</v>
      </c>
      <c r="T194" s="43">
        <f>_xll.RtGet("IDN",$X194,$T$9)</f>
        <v>101.527</v>
      </c>
      <c r="U194" s="25">
        <f t="shared" si="28"/>
        <v>101.492</v>
      </c>
      <c r="V194" s="12"/>
      <c r="W194" s="25">
        <f t="shared" si="29"/>
        <v>101.492</v>
      </c>
      <c r="X194" s="14" t="str">
        <f t="shared" si="22"/>
        <v>FR0011708080=</v>
      </c>
      <c r="Y194" s="14"/>
      <c r="Z194" s="14"/>
      <c r="AA194" s="14"/>
      <c r="AB194" s="14"/>
      <c r="AC194" s="14"/>
      <c r="AD194" s="34">
        <f>IF(ISNUMBER($D194),_xll.xlBondYield($F194&amp;T(TYPE($AV$1)),$H194,$G194,$J194,$K194,$L194,$M194,$D194,$W194,$AH194),"")</f>
        <v>-5.6506369340594293E-3</v>
      </c>
      <c r="AE194" s="12"/>
      <c r="AF194" s="12"/>
      <c r="AG194" s="12"/>
      <c r="AH194" s="14" t="b">
        <f t="shared" si="23"/>
        <v>0</v>
      </c>
      <c r="AI194" s="14"/>
      <c r="AJ194" s="14"/>
      <c r="AK194" s="238">
        <f>IF(ISNUMBER($D194),_xll.xlBondAswSpread($F194&amp;T(TYPE($AV$1)),$H194,$G194,$J194,$K194,$L194,$M194,$D194,$W194,$AH194,curveName,curveName,,,2),"")</f>
        <v>-0.2965915701415997</v>
      </c>
      <c r="AL194" s="205">
        <f>IF($W194&gt;0,_xll.xlBondZSpread(F194&amp;T(TYPE($AV$1)),H194,G194,J194,K194,L194,M194,D194,U194,"annual",5,$AH194,curveName)*100,"")</f>
        <v>-29.594707676417976</v>
      </c>
      <c r="AM194" s="258">
        <f>(-IF($AL$9="",VLOOKUP(VLOOKUP(E194,'DB Basis'!$D$2:$H$65205,4,0),Bonds!$AR$1:$AS$6,2,0),$AL$9)*VLOOKUP(E194,'DB Basis'!$D$2:$E$65205,2,0))+IF(V194="",W194,V194)</f>
        <v>52.232900000000001</v>
      </c>
      <c r="AN194" s="266" t="str">
        <f>IF($AN$9+(($AL$9-$AM$9))*('DB Basis'!F353/10-'DB Basis'!E353),," ")</f>
        <v xml:space="preserve"> </v>
      </c>
      <c r="AO194" s="615">
        <f>IF(U194&gt;0,_xll.xlShmImplSwap2(curveName&amp;T(TYPE($AV$1)),curveName,D194,G194,,1,8,2,4),"")</f>
        <v>-2.6530179497171536E-3</v>
      </c>
      <c r="AP194" s="616">
        <f t="shared" si="24"/>
        <v>-2.9976189843422757E-3</v>
      </c>
      <c r="AQ194" s="374">
        <f t="shared" si="25"/>
        <v>8.4027121445961424</v>
      </c>
      <c r="AR194" s="374">
        <f t="shared" si="26"/>
        <v>5.5217475699609251</v>
      </c>
      <c r="AS194" s="376"/>
      <c r="AT194" s="234">
        <f t="shared" si="27"/>
        <v>-0.5573230948661354</v>
      </c>
      <c r="AU194" s="662" t="str">
        <f t="shared" si="21"/>
        <v>OAT  25-May-19  1</v>
      </c>
      <c r="AV194" s="678"/>
      <c r="AW194" s="660"/>
      <c r="AX194" s="660"/>
      <c r="AY194" s="660"/>
      <c r="AZ194" s="660"/>
      <c r="BA194" s="660"/>
      <c r="BB194" s="659"/>
      <c r="BC194" s="672"/>
      <c r="BE194" s="682">
        <f>_xll.xlDateShiftMonth(BE193,1)</f>
        <v>48884</v>
      </c>
      <c r="BF194" s="683">
        <v>3.2450632578683102E-2</v>
      </c>
      <c r="BH194" s="915"/>
      <c r="BI194" s="921"/>
      <c r="BU194" s="133" t="s">
        <v>413</v>
      </c>
      <c r="BV194" s="133" t="s">
        <v>413</v>
      </c>
      <c r="BW194" s="133" t="s">
        <v>413</v>
      </c>
      <c r="BX194" s="133" t="s">
        <v>413</v>
      </c>
      <c r="BY194" s="133" t="s">
        <v>413</v>
      </c>
      <c r="BZ194" s="133" t="s">
        <v>413</v>
      </c>
      <c r="CA194" s="133" t="s">
        <v>413</v>
      </c>
      <c r="CB194" s="133" t="s">
        <v>413</v>
      </c>
      <c r="CC194" s="133" t="s">
        <v>413</v>
      </c>
      <c r="CD194" s="133" t="s">
        <v>413</v>
      </c>
      <c r="CE194" s="133" t="s">
        <v>413</v>
      </c>
      <c r="CF194" s="133" t="s">
        <v>413</v>
      </c>
    </row>
    <row r="195" spans="1:84">
      <c r="A195" s="10"/>
      <c r="B195" s="11"/>
      <c r="C195" s="12"/>
      <c r="D195" s="696">
        <f>MAX(_xll.xlDateSettle("TARGET",$D$4,2),L195)</f>
        <v>43264</v>
      </c>
      <c r="E195" s="694" t="s">
        <v>490</v>
      </c>
      <c r="F195" s="13" t="s">
        <v>1306</v>
      </c>
      <c r="G195" s="35">
        <v>43763</v>
      </c>
      <c r="H195" s="37">
        <v>3.75</v>
      </c>
      <c r="I195" s="11">
        <v>43763</v>
      </c>
      <c r="J195" s="11">
        <v>39746</v>
      </c>
      <c r="K195" s="11">
        <v>40111</v>
      </c>
      <c r="L195" s="11">
        <v>40001</v>
      </c>
      <c r="M195" s="12">
        <v>99.37</v>
      </c>
      <c r="N195" s="12" t="s">
        <v>1321</v>
      </c>
      <c r="O195" s="12" t="s">
        <v>977</v>
      </c>
      <c r="P195" s="12" t="s">
        <v>1322</v>
      </c>
      <c r="Q195" s="15">
        <v>33075000000</v>
      </c>
      <c r="R195" s="12"/>
      <c r="S195" s="43">
        <f>_xll.RtGet("IDN",$X195,$S$9)</f>
        <v>105.85000000000001</v>
      </c>
      <c r="T195" s="43">
        <f>_xll.RtGet("IDN",$X195,$T$9)</f>
        <v>105.92</v>
      </c>
      <c r="U195" s="25">
        <f t="shared" si="28"/>
        <v>105.88500000000001</v>
      </c>
      <c r="V195" s="12"/>
      <c r="W195" s="25">
        <f t="shared" si="29"/>
        <v>105.88500000000001</v>
      </c>
      <c r="X195" s="14" t="str">
        <f t="shared" si="22"/>
        <v>FR0010776161=</v>
      </c>
      <c r="Y195" s="14"/>
      <c r="Z195" s="14"/>
      <c r="AA195" s="14"/>
      <c r="AB195" s="14"/>
      <c r="AC195" s="14"/>
      <c r="AD195" s="34">
        <f>IF(ISNUMBER($D195),_xll.xlBondYield($F195&amp;T(TYPE($AV$1)),$H195,$G195,$J195,$K195,$L195,$M195,$D195,$W195,$AH195),"")</f>
        <v>-5.2599083279437492E-3</v>
      </c>
      <c r="AE195" s="12"/>
      <c r="AF195" s="12"/>
      <c r="AG195" s="12"/>
      <c r="AH195" s="14" t="b">
        <f t="shared" si="23"/>
        <v>0</v>
      </c>
      <c r="AI195" s="14"/>
      <c r="AJ195" s="14"/>
      <c r="AK195" s="238">
        <f>IF(ISNUMBER($D195),_xll.xlBondAswSpread($F195&amp;T(TYPE($AV$1)),$H195,$G195,$J195,$K195,$L195,$M195,$D195,$W195,$AH195,curveName,curveName,,,2),"")</f>
        <v>-0.29670137319315604</v>
      </c>
      <c r="AL195" s="205">
        <f>IF($W195&gt;0,_xll.xlBondZSpread(F195&amp;T(TYPE($AV$1)),H195,G195,J195,K195,L195,M195,D195,U195,"annual",5,$AH195,curveName)*100,"")</f>
        <v>-28.530944214096245</v>
      </c>
      <c r="AM195" s="258">
        <f>(-IF($AL$9="",VLOOKUP(VLOOKUP(E195,'DB Basis'!$D$2:$H$65205,4,0),Bonds!$AR$1:$AS$6,2,0),$AL$9)*VLOOKUP(E195,'DB Basis'!$D$2:$E$65205,2,0))+IF(V195="",W195,V195)</f>
        <v>33.003922500000002</v>
      </c>
      <c r="AN195" s="266" t="str">
        <f>IF($AN$9+(($AL$9-$AM$9))*('DB Basis'!F354/10-'DB Basis'!E354),," ")</f>
        <v xml:space="preserve"> </v>
      </c>
      <c r="AO195" s="615">
        <f>IF(U195&gt;0,_xll.xlShmImplSwap2(curveName&amp;T(TYPE($AV$1)),curveName,D195,G195,,1,8,2,4),"")</f>
        <v>-2.401538329030868E-3</v>
      </c>
      <c r="AP195" s="616">
        <f t="shared" si="24"/>
        <v>-2.8583699989128812E-3</v>
      </c>
      <c r="AQ195" s="374">
        <f t="shared" si="25"/>
        <v>9.3213033485113233</v>
      </c>
      <c r="AR195" s="374">
        <f t="shared" si="26"/>
        <v>3.3219529203744456</v>
      </c>
      <c r="AS195" s="376"/>
      <c r="AT195" s="234">
        <f t="shared" si="27"/>
        <v>-0.51878547892047944</v>
      </c>
      <c r="AU195" s="662" t="str">
        <f t="shared" si="21"/>
        <v>OAT  25-Oct-19  3.75</v>
      </c>
      <c r="AV195" s="678"/>
      <c r="AW195" s="660"/>
      <c r="AX195" s="660"/>
      <c r="AY195" s="660"/>
      <c r="AZ195" s="660"/>
      <c r="BA195" s="660"/>
      <c r="BB195" s="659"/>
      <c r="BC195" s="672"/>
      <c r="BE195" s="682">
        <f>_xll.xlDateShiftMonth(BE194,1)</f>
        <v>48914</v>
      </c>
      <c r="BF195" s="683">
        <v>3.2460545740613626E-2</v>
      </c>
      <c r="BH195" s="915"/>
      <c r="BI195" s="921"/>
      <c r="BU195" s="133" t="s">
        <v>413</v>
      </c>
      <c r="BV195" s="133" t="s">
        <v>413</v>
      </c>
      <c r="BW195" s="133" t="s">
        <v>413</v>
      </c>
      <c r="BX195" s="133" t="s">
        <v>413</v>
      </c>
      <c r="BY195" s="133" t="s">
        <v>413</v>
      </c>
      <c r="BZ195" s="133" t="s">
        <v>413</v>
      </c>
      <c r="CA195" s="133" t="s">
        <v>413</v>
      </c>
      <c r="CB195" s="133" t="s">
        <v>413</v>
      </c>
      <c r="CC195" s="133" t="s">
        <v>413</v>
      </c>
      <c r="CD195" s="133" t="s">
        <v>413</v>
      </c>
      <c r="CE195" s="133" t="s">
        <v>413</v>
      </c>
      <c r="CF195" s="133" t="s">
        <v>413</v>
      </c>
    </row>
    <row r="196" spans="1:84">
      <c r="A196" s="10"/>
      <c r="B196" s="11"/>
      <c r="C196" s="12"/>
      <c r="D196" s="696">
        <f>MAX(_xll.xlDateSettle("TARGET",$D$4,2),L196)</f>
        <v>43264</v>
      </c>
      <c r="E196" s="694" t="s">
        <v>750</v>
      </c>
      <c r="F196" s="13" t="s">
        <v>1306</v>
      </c>
      <c r="G196" s="35">
        <v>43763</v>
      </c>
      <c r="H196" s="37">
        <v>8.5</v>
      </c>
      <c r="I196" s="11">
        <v>43763</v>
      </c>
      <c r="J196" s="11">
        <v>32441</v>
      </c>
      <c r="K196" s="11">
        <v>32806</v>
      </c>
      <c r="L196" s="11">
        <v>32533</v>
      </c>
      <c r="M196" s="12">
        <v>95.8</v>
      </c>
      <c r="N196" s="12" t="s">
        <v>1319</v>
      </c>
      <c r="O196" s="12" t="s">
        <v>977</v>
      </c>
      <c r="P196" s="12" t="s">
        <v>1320</v>
      </c>
      <c r="Q196" s="15">
        <v>8844392893</v>
      </c>
      <c r="R196" s="12"/>
      <c r="S196" s="43">
        <f>_xll.RtGet("IDN",$X196,$S$9)</f>
        <v>112.36500000000001</v>
      </c>
      <c r="T196" s="43">
        <f>_xll.RtGet("IDN",$X196,$T$9)</f>
        <v>112.515</v>
      </c>
      <c r="U196" s="25">
        <f t="shared" si="28"/>
        <v>112.44</v>
      </c>
      <c r="V196" s="12"/>
      <c r="W196" s="25">
        <f t="shared" si="29"/>
        <v>112.44</v>
      </c>
      <c r="X196" s="14" t="str">
        <f t="shared" si="22"/>
        <v>FR0000570921=</v>
      </c>
      <c r="Y196" s="14"/>
      <c r="Z196" s="14"/>
      <c r="AA196" s="14"/>
      <c r="AB196" s="14"/>
      <c r="AC196" s="14"/>
      <c r="AD196" s="34">
        <f>IF(ISNUMBER($D196),_xll.xlBondYield($F196&amp;T(TYPE($AV$1)),$H196,$G196,$J196,$K196,$L196,$M196,$D196,$W196,$AH196),"")</f>
        <v>-5.3735207039988103E-3</v>
      </c>
      <c r="AE196" s="12"/>
      <c r="AF196" s="12"/>
      <c r="AG196" s="12"/>
      <c r="AH196" s="14" t="b">
        <f t="shared" si="23"/>
        <v>0</v>
      </c>
      <c r="AI196" s="14"/>
      <c r="AJ196" s="14"/>
      <c r="AK196" s="238">
        <f>IF(ISNUMBER($D196),_xll.xlBondAswSpread($F196&amp;T(TYPE($AV$1)),$H196,$G196,$J196,$K196,$L196,$M196,$D196,$W196,$AH196,curveName,curveName,,,2),"")</f>
        <v>-0.32548996430894694</v>
      </c>
      <c r="AL196" s="205">
        <f>IF($W196&gt;0,_xll.xlBondZSpread(F196&amp;T(TYPE($AV$1)),H196,G196,J196,K196,L196,M196,D196,U196,"annual",5,$AH196,curveName)*100,"")</f>
        <v>-29.593817294601475</v>
      </c>
      <c r="AM196" s="258" t="e">
        <f>(-IF($AL$9="",VLOOKUP(VLOOKUP(E196,'DB Basis'!$D$2:$H$65205,4,0),Bonds!$AR$1:$AS$6,2,0),$AL$9)*VLOOKUP(E196,'DB Basis'!$D$2:$E$65205,2,0))+IF(V196="",W196,V196)</f>
        <v>#N/A</v>
      </c>
      <c r="AN196" s="266" t="str">
        <f>IF($AN$9+(($AL$9-$AM$9))*('DB Basis'!F355/10-'DB Basis'!E355),," ")</f>
        <v xml:space="preserve"> </v>
      </c>
      <c r="AO196" s="615">
        <f>IF(U196&gt;0,_xll.xlShmImplSwap2(curveName&amp;T(TYPE($AV$1)),curveName,D196,G196,,1,8,2,4),"")</f>
        <v>-2.401538329030868E-3</v>
      </c>
      <c r="AP196" s="616">
        <f t="shared" si="24"/>
        <v>-2.9719823749679423E-3</v>
      </c>
      <c r="AQ196" s="374" t="str">
        <f t="shared" si="25"/>
        <v>-</v>
      </c>
      <c r="AR196" s="374" t="str">
        <f t="shared" si="26"/>
        <v>-</v>
      </c>
      <c r="AS196" s="376"/>
      <c r="AT196" s="234">
        <f t="shared" si="27"/>
        <v>-0.52999108313412924</v>
      </c>
      <c r="AU196" s="662" t="str">
        <f t="shared" si="21"/>
        <v>OAT  25-Oct-19  8.5</v>
      </c>
      <c r="AV196" s="678"/>
      <c r="AW196" s="660"/>
      <c r="AX196" s="660"/>
      <c r="AY196" s="660"/>
      <c r="AZ196" s="660"/>
      <c r="BA196" s="660"/>
      <c r="BB196" s="659"/>
      <c r="BC196" s="672"/>
      <c r="BE196" s="682">
        <f>_xll.xlDateShiftMonth(BE195,1)</f>
        <v>48945</v>
      </c>
      <c r="BF196" s="683">
        <v>3.2470547494160611E-2</v>
      </c>
      <c r="BH196" s="915"/>
      <c r="BI196" s="921"/>
      <c r="BU196" s="133" t="s">
        <v>413</v>
      </c>
      <c r="BV196" s="133" t="s">
        <v>413</v>
      </c>
      <c r="BW196" s="133" t="s">
        <v>413</v>
      </c>
      <c r="BX196" s="133" t="s">
        <v>413</v>
      </c>
      <c r="BY196" s="133" t="s">
        <v>413</v>
      </c>
      <c r="BZ196" s="133" t="s">
        <v>413</v>
      </c>
      <c r="CA196" s="133" t="s">
        <v>413</v>
      </c>
      <c r="CB196" s="133" t="s">
        <v>413</v>
      </c>
      <c r="CC196" s="133" t="s">
        <v>413</v>
      </c>
      <c r="CD196" s="133" t="s">
        <v>413</v>
      </c>
      <c r="CE196" s="133" t="s">
        <v>413</v>
      </c>
      <c r="CF196" s="133" t="s">
        <v>413</v>
      </c>
    </row>
    <row r="197" spans="1:84">
      <c r="A197" s="10"/>
      <c r="B197" s="11"/>
      <c r="C197" s="12"/>
      <c r="D197" s="696">
        <f>MAX(_xll.xlDateSettle("TARGET",$D$4,2),L197)</f>
        <v>43264</v>
      </c>
      <c r="E197" s="694" t="s">
        <v>233</v>
      </c>
      <c r="F197" s="13" t="s">
        <v>1306</v>
      </c>
      <c r="G197" s="35">
        <v>43794</v>
      </c>
      <c r="H197" s="37">
        <v>0.5</v>
      </c>
      <c r="I197" s="11">
        <v>43794</v>
      </c>
      <c r="J197" s="11">
        <v>41603</v>
      </c>
      <c r="K197" s="11">
        <v>41968</v>
      </c>
      <c r="L197" s="11">
        <v>41814</v>
      </c>
      <c r="M197" s="12">
        <v>99.02</v>
      </c>
      <c r="N197" s="12" t="s">
        <v>1323</v>
      </c>
      <c r="O197" s="12" t="s">
        <v>977</v>
      </c>
      <c r="P197" s="12" t="s">
        <v>1324</v>
      </c>
      <c r="Q197" s="15">
        <v>22377000000</v>
      </c>
      <c r="R197" s="12"/>
      <c r="S197" s="43">
        <f>_xll.RtGet("IDN",$X197,$S$9)</f>
        <v>101.51</v>
      </c>
      <c r="T197" s="43">
        <f>_xll.RtGet("IDN",$X197,$T$9)</f>
        <v>101.55500000000001</v>
      </c>
      <c r="U197" s="25">
        <f t="shared" si="28"/>
        <v>101.5325</v>
      </c>
      <c r="V197" s="12"/>
      <c r="W197" s="25">
        <f t="shared" si="29"/>
        <v>101.5325</v>
      </c>
      <c r="X197" s="14" t="str">
        <f t="shared" si="22"/>
        <v>FR0011993179=</v>
      </c>
      <c r="Y197" s="14"/>
      <c r="Z197" s="14"/>
      <c r="AA197" s="14"/>
      <c r="AB197" s="14"/>
      <c r="AC197" s="14"/>
      <c r="AD197" s="34">
        <f>IF(ISNUMBER($D197),_xll.xlBondYield($F197&amp;T(TYPE($AV$1)),$H197,$G197,$J197,$K197,$L197,$M197,$D197,$W197,$AH197),"")</f>
        <v>-5.4809771495065466E-3</v>
      </c>
      <c r="AE197" s="12"/>
      <c r="AF197" s="12"/>
      <c r="AG197" s="12"/>
      <c r="AH197" s="14" t="b">
        <f t="shared" si="23"/>
        <v>0</v>
      </c>
      <c r="AI197" s="14"/>
      <c r="AJ197" s="14"/>
      <c r="AK197" s="238">
        <f>IF(ISNUMBER($D197),_xll.xlBondAswSpread($F197&amp;T(TYPE($AV$1)),$H197,$G197,$J197,$K197,$L197,$M197,$D197,$W197,$AH197,curveName,curveName,,,2),"")</f>
        <v>-0.31566926932857547</v>
      </c>
      <c r="AL197" s="205">
        <f>IF($W197&gt;0,_xll.xlBondZSpread(F197&amp;T(TYPE($AV$1)),H197,G197,J197,K197,L197,M197,D197,U197,"annual",5,$AH197,curveName)*100,"")</f>
        <v>-31.572949209439336</v>
      </c>
      <c r="AM197" s="258">
        <f>(-IF($AL$9="",VLOOKUP(VLOOKUP(E197,'DB Basis'!$D$2:$H$65205,4,0),Bonds!$AR$1:$AS$6,2,0),$AL$9)*VLOOKUP(E197,'DB Basis'!$D$2:$E$65205,2,0))+IF(V197="",W197,V197)</f>
        <v>27.307992499999997</v>
      </c>
      <c r="AN197" s="266" t="str">
        <f>IF($AN$9+(($AL$9-$AM$9))*('DB Basis'!F356/10-'DB Basis'!E356),," ")</f>
        <v xml:space="preserve"> </v>
      </c>
      <c r="AO197" s="615">
        <f>IF(U197&gt;0,_xll.xlShmImplSwap2(curveName&amp;T(TYPE($AV$1)),curveName,D197,G197,,1,8,2,4),"")</f>
        <v>-2.3238091958968934E-3</v>
      </c>
      <c r="AP197" s="616">
        <f t="shared" si="24"/>
        <v>-3.1571679536096533E-3</v>
      </c>
      <c r="AQ197" s="374">
        <f t="shared" si="25"/>
        <v>-12.652129874297984</v>
      </c>
      <c r="AR197" s="374">
        <f t="shared" si="26"/>
        <v>-21.804108452975647</v>
      </c>
      <c r="AS197" s="376"/>
      <c r="AT197" s="234">
        <f t="shared" si="27"/>
        <v>-0.54058952707461838</v>
      </c>
      <c r="AU197" s="662" t="str">
        <f t="shared" si="21"/>
        <v>OAT  25-Nov-19  0.5</v>
      </c>
      <c r="AV197" s="678"/>
      <c r="AW197" s="660"/>
      <c r="AX197" s="660"/>
      <c r="AY197" s="660"/>
      <c r="AZ197" s="660"/>
      <c r="BA197" s="660"/>
      <c r="BB197" s="659"/>
      <c r="BC197" s="672"/>
      <c r="BE197" s="682">
        <f>_xll.xlDateShiftMonth(BE196,1)</f>
        <v>48976</v>
      </c>
      <c r="BF197" s="683">
        <v>3.2480324413635894E-2</v>
      </c>
      <c r="BH197" s="915"/>
      <c r="BI197" s="921"/>
      <c r="BU197" s="133" t="s">
        <v>413</v>
      </c>
      <c r="BV197" s="133" t="s">
        <v>413</v>
      </c>
      <c r="BW197" s="133" t="s">
        <v>413</v>
      </c>
      <c r="BX197" s="133" t="s">
        <v>413</v>
      </c>
      <c r="BY197" s="133" t="s">
        <v>413</v>
      </c>
      <c r="BZ197" s="133" t="s">
        <v>413</v>
      </c>
      <c r="CA197" s="133" t="s">
        <v>413</v>
      </c>
      <c r="CB197" s="133" t="s">
        <v>413</v>
      </c>
      <c r="CC197" s="133" t="s">
        <v>413</v>
      </c>
      <c r="CD197" s="133" t="s">
        <v>413</v>
      </c>
      <c r="CE197" s="133" t="s">
        <v>413</v>
      </c>
      <c r="CF197" s="133" t="s">
        <v>413</v>
      </c>
    </row>
    <row r="198" spans="1:84">
      <c r="A198" s="10"/>
      <c r="B198" s="11"/>
      <c r="C198" s="12"/>
      <c r="D198" s="696">
        <f>MAX(_xll.xlDateSettle("TARGET",$D$4,2),L198)</f>
        <v>43264</v>
      </c>
      <c r="E198" s="694" t="s">
        <v>766</v>
      </c>
      <c r="F198" s="13" t="s">
        <v>1306</v>
      </c>
      <c r="G198" s="35">
        <v>43886</v>
      </c>
      <c r="H198" s="37">
        <v>0</v>
      </c>
      <c r="I198" s="11">
        <v>43886</v>
      </c>
      <c r="J198" s="11">
        <v>42425</v>
      </c>
      <c r="K198" s="11">
        <v>42791</v>
      </c>
      <c r="L198" s="11">
        <v>42758</v>
      </c>
      <c r="M198" s="12">
        <v>101.33</v>
      </c>
      <c r="N198" s="12" t="s">
        <v>1325</v>
      </c>
      <c r="O198" s="12" t="s">
        <v>990</v>
      </c>
      <c r="P198" s="12" t="s">
        <v>1326</v>
      </c>
      <c r="Q198" s="15">
        <v>24209000000</v>
      </c>
      <c r="R198" s="12"/>
      <c r="S198" s="43">
        <f>_xll.RtGet("IDN",$X198,$S$9)</f>
        <v>100.82300000000001</v>
      </c>
      <c r="T198" s="43">
        <f>_xll.RtGet("IDN",$X198,$T$9)</f>
        <v>100.923</v>
      </c>
      <c r="U198" s="25">
        <f t="shared" si="28"/>
        <v>100.873</v>
      </c>
      <c r="V198" s="12"/>
      <c r="W198" s="25">
        <f t="shared" si="29"/>
        <v>100.873</v>
      </c>
      <c r="X198" s="14" t="str">
        <f t="shared" si="22"/>
        <v>FR0013232485=</v>
      </c>
      <c r="Y198" s="14"/>
      <c r="Z198" s="14"/>
      <c r="AA198" s="14"/>
      <c r="AB198" s="14"/>
      <c r="AC198" s="14"/>
      <c r="AD198" s="34">
        <f>IF(ISNUMBER($D198),_xll.xlBondYield($F198&amp;T(TYPE($AV$1)),$H198,$G198,$J198,$K198,$L198,$M198,$D198,$W198,$AH198),"")</f>
        <v>-5.0876913958859404E-3</v>
      </c>
      <c r="AE198" s="12"/>
      <c r="AF198" s="12"/>
      <c r="AG198" s="12"/>
      <c r="AH198" s="14" t="b">
        <f t="shared" si="23"/>
        <v>0</v>
      </c>
      <c r="AI198" s="14"/>
      <c r="AJ198" s="14"/>
      <c r="AK198" s="238">
        <f>IF(ISNUMBER($D198),_xll.xlBondAswSpread($F198&amp;T(TYPE($AV$1)),$H198,$G198,$J198,$K198,$L198,$M198,$D198,$W198,$AH198,curveName,curveName,,,2),"")</f>
        <v>-0.30343009161743861</v>
      </c>
      <c r="AL198" s="205">
        <f>IF($W198&gt;0,_xll.xlBondZSpread(F198&amp;T(TYPE($AV$1)),H198,G198,J198,K198,L198,M198,D198,U198,"annual",5,$AH198,curveName)*100,"")</f>
        <v>-30.451278046711742</v>
      </c>
      <c r="AM198" s="258">
        <f>(-IF($AL$9="",VLOOKUP(VLOOKUP(E198,'DB Basis'!$D$2:$H$65205,4,0),Bonds!$AR$1:$AS$6,2,0),$AL$9)*VLOOKUP(E198,'DB Basis'!$D$2:$E$65205,2,0))+IF(V198="",W198,V198)</f>
        <v>14.669575000000009</v>
      </c>
      <c r="AN198" s="266" t="str">
        <f>IF($AN$9+(($AL$9-$AM$9))*('DB Basis'!F357/10-'DB Basis'!E357),," ")</f>
        <v xml:space="preserve"> </v>
      </c>
      <c r="AO198" s="615">
        <f>IF(U198&gt;0,_xll.xlShmImplSwap2(curveName&amp;T(TYPE($AV$1)),curveName,D198,G198,,1,8,2,4),"")</f>
        <v>-2.0469558883078713E-3</v>
      </c>
      <c r="AP198" s="616">
        <f t="shared" si="24"/>
        <v>-3.0407355075780691E-3</v>
      </c>
      <c r="AQ198" s="374">
        <f t="shared" si="25"/>
        <v>15.603184790382745</v>
      </c>
      <c r="AR198" s="374">
        <f t="shared" si="26"/>
        <v>4.6193307392965446</v>
      </c>
      <c r="AS198" s="376"/>
      <c r="AT198" s="234">
        <f t="shared" si="27"/>
        <v>-0.50179969932025714</v>
      </c>
      <c r="AU198" s="662" t="str">
        <f t="shared" si="21"/>
        <v>OAT  25-Feb-20  0</v>
      </c>
      <c r="AV198" s="678"/>
      <c r="AW198" s="660"/>
      <c r="AX198" s="660"/>
      <c r="AY198" s="660"/>
      <c r="AZ198" s="660"/>
      <c r="BA198" s="660"/>
      <c r="BB198" s="659"/>
      <c r="BC198" s="672"/>
      <c r="BE198" s="682">
        <f>_xll.xlDateShiftMonth(BE197,1)</f>
        <v>49004</v>
      </c>
      <c r="BF198" s="683">
        <v>3.248897956878169E-2</v>
      </c>
      <c r="BH198" s="915"/>
      <c r="BI198" s="921"/>
      <c r="BU198" s="133" t="s">
        <v>413</v>
      </c>
      <c r="BV198" s="133" t="s">
        <v>413</v>
      </c>
      <c r="BW198" s="133" t="s">
        <v>413</v>
      </c>
      <c r="BX198" s="133" t="s">
        <v>413</v>
      </c>
      <c r="BY198" s="133" t="s">
        <v>413</v>
      </c>
      <c r="BZ198" s="133" t="s">
        <v>413</v>
      </c>
      <c r="CA198" s="133" t="s">
        <v>413</v>
      </c>
      <c r="CB198" s="133" t="s">
        <v>413</v>
      </c>
      <c r="CC198" s="133" t="s">
        <v>413</v>
      </c>
      <c r="CD198" s="133" t="s">
        <v>413</v>
      </c>
      <c r="CE198" s="133" t="s">
        <v>413</v>
      </c>
      <c r="CF198" s="133" t="s">
        <v>413</v>
      </c>
    </row>
    <row r="199" spans="1:84">
      <c r="A199" s="10"/>
      <c r="B199" s="11"/>
      <c r="C199" s="12"/>
      <c r="D199" s="696">
        <f>MAX(_xll.xlDateSettle("TARGET",$D$4,2),L199)</f>
        <v>43264</v>
      </c>
      <c r="E199" s="694" t="s">
        <v>491</v>
      </c>
      <c r="F199" s="13" t="s">
        <v>1306</v>
      </c>
      <c r="G199" s="35">
        <v>43946</v>
      </c>
      <c r="H199" s="37">
        <v>3.5</v>
      </c>
      <c r="I199" s="11">
        <v>43946</v>
      </c>
      <c r="J199" s="11">
        <v>39928</v>
      </c>
      <c r="K199" s="11">
        <v>40293</v>
      </c>
      <c r="L199" s="11">
        <v>40218</v>
      </c>
      <c r="M199" s="12">
        <v>99.3</v>
      </c>
      <c r="N199" s="12" t="s">
        <v>1327</v>
      </c>
      <c r="O199" s="12" t="s">
        <v>977</v>
      </c>
      <c r="P199" s="12" t="s">
        <v>1328</v>
      </c>
      <c r="Q199" s="15">
        <v>38946000000</v>
      </c>
      <c r="R199" s="12"/>
      <c r="S199" s="43">
        <f>_xll.RtGet("IDN",$X199,$S$9)</f>
        <v>107.44500000000001</v>
      </c>
      <c r="T199" s="43">
        <f>_xll.RtGet("IDN",$X199,$T$9)</f>
        <v>107.545</v>
      </c>
      <c r="U199" s="25">
        <f t="shared" si="28"/>
        <v>107.495</v>
      </c>
      <c r="V199" s="12"/>
      <c r="W199" s="25">
        <f t="shared" si="29"/>
        <v>107.495</v>
      </c>
      <c r="X199" s="14" t="str">
        <f t="shared" si="22"/>
        <v>FR0010854182=</v>
      </c>
      <c r="Y199" s="14"/>
      <c r="Z199" s="14"/>
      <c r="AA199" s="14"/>
      <c r="AB199" s="14"/>
      <c r="AC199" s="14"/>
      <c r="AD199" s="34">
        <f>IF(ISNUMBER($D199),_xll.xlBondYield($F199&amp;T(TYPE($AV$1)),$H199,$G199,$J199,$K199,$L199,$M199,$D199,$W199,$AH199),"")</f>
        <v>-4.8858299115701886E-3</v>
      </c>
      <c r="AE199" s="12"/>
      <c r="AF199" s="12"/>
      <c r="AG199" s="12"/>
      <c r="AH199" s="14" t="b">
        <f t="shared" si="23"/>
        <v>0</v>
      </c>
      <c r="AI199" s="14"/>
      <c r="AJ199" s="14"/>
      <c r="AK199" s="238">
        <f>IF(ISNUMBER($D199),_xll.xlBondAswSpread($F199&amp;T(TYPE($AV$1)),$H199,$G199,$J199,$K199,$L199,$M199,$D199,$W199,$AH199,curveName,curveName,,,2),"")</f>
        <v>-0.31600118112209025</v>
      </c>
      <c r="AL199" s="205">
        <f>IF($W199&gt;0,_xll.xlBondZSpread(F199&amp;T(TYPE($AV$1)),H199,G199,J199,K199,L199,M199,D199,U199,"annual",5,$AH199,curveName)*100,"")</f>
        <v>-30.273308943342276</v>
      </c>
      <c r="AM199" s="258">
        <f>(-IF($AL$9="",VLOOKUP(VLOOKUP(E199,'DB Basis'!$D$2:$H$65205,4,0),Bonds!$AR$1:$AS$6,2,0),$AL$9)*VLOOKUP(E199,'DB Basis'!$D$2:$E$65205,2,0))+IF(V199="",W199,V199)</f>
        <v>8.4170375000000064</v>
      </c>
      <c r="AN199" s="266" t="str">
        <f>IF($AN$9+(($AL$9-$AM$9))*('DB Basis'!F358/10-'DB Basis'!E358),," ")</f>
        <v xml:space="preserve"> </v>
      </c>
      <c r="AO199" s="615">
        <f>IF(U199&gt;0,_xll.xlShmImplSwap2(curveName&amp;T(TYPE($AV$1)),curveName,D199,G199,,1,8,2,4),"")</f>
        <v>-1.825533650708197E-3</v>
      </c>
      <c r="AP199" s="616">
        <f t="shared" si="24"/>
        <v>-3.0602962608619914E-3</v>
      </c>
      <c r="AQ199" s="374">
        <f t="shared" si="25"/>
        <v>12.279906962541567</v>
      </c>
      <c r="AR199" s="374">
        <f t="shared" si="26"/>
        <v>-1.1899458247719388</v>
      </c>
      <c r="AS199" s="376"/>
      <c r="AT199" s="234">
        <f t="shared" si="27"/>
        <v>-0.4818900734699364</v>
      </c>
      <c r="AU199" s="662" t="str">
        <f t="shared" si="21"/>
        <v>OAT  25-Apr-20  3.5</v>
      </c>
      <c r="AV199" s="678"/>
      <c r="AW199" s="660"/>
      <c r="AX199" s="660"/>
      <c r="AY199" s="660"/>
      <c r="AZ199" s="660"/>
      <c r="BA199" s="660"/>
      <c r="BB199" s="659"/>
      <c r="BC199" s="672"/>
      <c r="BE199" s="682">
        <f>_xll.xlDateShiftMonth(BE198,1)</f>
        <v>49035</v>
      </c>
      <c r="BF199" s="683">
        <v>3.249838716442624E-2</v>
      </c>
      <c r="BH199" s="915"/>
      <c r="BI199" s="921"/>
      <c r="BU199" s="133" t="s">
        <v>413</v>
      </c>
      <c r="BV199" s="133" t="s">
        <v>413</v>
      </c>
      <c r="BW199" s="133" t="s">
        <v>413</v>
      </c>
      <c r="BX199" s="133" t="s">
        <v>413</v>
      </c>
      <c r="BY199" s="133" t="s">
        <v>413</v>
      </c>
      <c r="BZ199" s="133" t="s">
        <v>413</v>
      </c>
      <c r="CA199" s="133" t="s">
        <v>413</v>
      </c>
      <c r="CB199" s="133" t="s">
        <v>413</v>
      </c>
      <c r="CC199" s="133" t="s">
        <v>413</v>
      </c>
      <c r="CD199" s="133" t="s">
        <v>413</v>
      </c>
      <c r="CE199" s="133" t="s">
        <v>413</v>
      </c>
      <c r="CF199" s="133" t="s">
        <v>413</v>
      </c>
    </row>
    <row r="200" spans="1:84">
      <c r="A200" s="10"/>
      <c r="B200" s="11"/>
      <c r="C200" s="12"/>
      <c r="D200" s="696">
        <f>MAX(_xll.xlDateSettle("TARGET",$D$4,2),L200)</f>
        <v>43264</v>
      </c>
      <c r="E200" s="694" t="s">
        <v>395</v>
      </c>
      <c r="F200" s="13" t="s">
        <v>1306</v>
      </c>
      <c r="G200" s="35">
        <v>43976</v>
      </c>
      <c r="H200" s="37">
        <v>0</v>
      </c>
      <c r="I200" s="11">
        <v>43976</v>
      </c>
      <c r="J200" s="11">
        <v>41784</v>
      </c>
      <c r="K200" s="11">
        <v>42149</v>
      </c>
      <c r="L200" s="11">
        <v>42058</v>
      </c>
      <c r="M200" s="12">
        <v>99.46</v>
      </c>
      <c r="N200" s="12" t="s">
        <v>1329</v>
      </c>
      <c r="O200" s="12" t="s">
        <v>977</v>
      </c>
      <c r="P200" s="12" t="s">
        <v>1330</v>
      </c>
      <c r="Q200" s="15">
        <v>22969000000</v>
      </c>
      <c r="R200" s="12"/>
      <c r="S200" s="43">
        <f>_xll.RtGet("IDN",$X200,$S$9)</f>
        <v>100.91500000000001</v>
      </c>
      <c r="T200" s="43">
        <f>_xll.RtGet("IDN",$X200,$T$9)</f>
        <v>101.035</v>
      </c>
      <c r="U200" s="25">
        <f t="shared" si="28"/>
        <v>100.97499999999999</v>
      </c>
      <c r="V200" s="12"/>
      <c r="W200" s="25">
        <f t="shared" si="29"/>
        <v>100.97499999999999</v>
      </c>
      <c r="X200" s="14" t="str">
        <f t="shared" si="22"/>
        <v>FR0012557957=</v>
      </c>
      <c r="Y200" s="14"/>
      <c r="Z200" s="14"/>
      <c r="AA200" s="14"/>
      <c r="AB200" s="14"/>
      <c r="AC200" s="14"/>
      <c r="AD200" s="34">
        <f>IF(ISNUMBER($D200),_xll.xlBondYield($F200&amp;T(TYPE($AV$1)),$H200,$G200,$J200,$K200,$L200,$M200,$D200,$W200,$AH200),"")</f>
        <v>-4.9686462399520792E-3</v>
      </c>
      <c r="AE200" s="12"/>
      <c r="AF200" s="12"/>
      <c r="AG200" s="12"/>
      <c r="AH200" s="14" t="b">
        <f t="shared" si="23"/>
        <v>0</v>
      </c>
      <c r="AI200" s="14"/>
      <c r="AJ200" s="14"/>
      <c r="AK200" s="238">
        <f>IF(ISNUMBER($D200),_xll.xlBondAswSpread($F200&amp;T(TYPE($AV$1)),$H200,$G200,$J200,$K200,$L200,$M200,$D200,$W200,$AH200,curveName,curveName,,,2),"")</f>
        <v>-0.32221130535393105</v>
      </c>
      <c r="AL200" s="205">
        <f>IF($W200&gt;0,_xll.xlBondZSpread(F200&amp;T(TYPE($AV$1)),H200,G200,J200,K200,L200,M200,D200,U200,"annual",5,$AH200,curveName)*100,"")</f>
        <v>-32.436242870537541</v>
      </c>
      <c r="AM200" s="258">
        <f>(-IF($AL$9="",VLOOKUP(VLOOKUP(E200,'DB Basis'!$D$2:$H$65205,4,0),Bonds!$AR$1:$AS$6,2,0),$AL$9)*VLOOKUP(E200,'DB Basis'!$D$2:$E$65205,2,0))+IF(V200="",W200,V200)</f>
        <v>2.568752499999988</v>
      </c>
      <c r="AN200" s="266" t="str">
        <f>IF($AN$9+(($AL$9-$AM$9))*('DB Basis'!F359/10-'DB Basis'!E359),," ")</f>
        <v xml:space="preserve"> </v>
      </c>
      <c r="AO200" s="615">
        <f>IF(U200&gt;0,_xll.xlShmImplSwap2(curveName&amp;T(TYPE($AV$1)),curveName,D200,G200,,1,8,2,4),"")</f>
        <v>-1.7160262320318404E-3</v>
      </c>
      <c r="AP200" s="616">
        <f t="shared" si="24"/>
        <v>-3.2526200079202386E-3</v>
      </c>
      <c r="AQ200" s="374">
        <f t="shared" si="25"/>
        <v>-10.075986619796687</v>
      </c>
      <c r="AR200" s="374">
        <f t="shared" si="26"/>
        <v>-23.399389225420073</v>
      </c>
      <c r="AS200" s="376"/>
      <c r="AT200" s="234">
        <f t="shared" si="27"/>
        <v>-0.49005825928294483</v>
      </c>
      <c r="AU200" s="662" t="str">
        <f t="shared" si="21"/>
        <v>OAT  25-May-20  0</v>
      </c>
      <c r="AV200" s="678"/>
      <c r="AW200" s="660"/>
      <c r="AX200" s="660"/>
      <c r="AY200" s="660"/>
      <c r="AZ200" s="660"/>
      <c r="BA200" s="660"/>
      <c r="BB200" s="659"/>
      <c r="BC200" s="672"/>
      <c r="BE200" s="682">
        <f>_xll.xlDateShiftMonth(BE199,1)</f>
        <v>49065</v>
      </c>
      <c r="BF200" s="683">
        <v>3.2507335618364636E-2</v>
      </c>
      <c r="BH200" s="915"/>
      <c r="BI200" s="921"/>
      <c r="BU200" s="133" t="s">
        <v>413</v>
      </c>
      <c r="BV200" s="133" t="s">
        <v>413</v>
      </c>
      <c r="BW200" s="133" t="s">
        <v>413</v>
      </c>
      <c r="BX200" s="133" t="s">
        <v>413</v>
      </c>
      <c r="BY200" s="133" t="s">
        <v>413</v>
      </c>
      <c r="BZ200" s="133" t="s">
        <v>413</v>
      </c>
      <c r="CA200" s="133" t="s">
        <v>413</v>
      </c>
      <c r="CB200" s="133" t="s">
        <v>413</v>
      </c>
      <c r="CC200" s="133" t="s">
        <v>413</v>
      </c>
      <c r="CD200" s="133" t="s">
        <v>413</v>
      </c>
      <c r="CE200" s="133" t="s">
        <v>413</v>
      </c>
      <c r="CF200" s="133" t="s">
        <v>413</v>
      </c>
    </row>
    <row r="201" spans="1:84">
      <c r="A201" s="10"/>
      <c r="B201" s="11"/>
      <c r="C201" s="12"/>
      <c r="D201" s="696">
        <f>MAX(_xll.xlDateSettle("TARGET",$D$4,2),L201)</f>
        <v>43264</v>
      </c>
      <c r="E201" s="694" t="s">
        <v>492</v>
      </c>
      <c r="F201" s="13" t="s">
        <v>1306</v>
      </c>
      <c r="G201" s="35">
        <v>44129</v>
      </c>
      <c r="H201" s="37">
        <v>2.5</v>
      </c>
      <c r="I201" s="11">
        <v>44129</v>
      </c>
      <c r="J201" s="11">
        <v>40111</v>
      </c>
      <c r="K201" s="11">
        <v>40476</v>
      </c>
      <c r="L201" s="11">
        <v>40463</v>
      </c>
      <c r="M201" s="12">
        <v>98.42</v>
      </c>
      <c r="N201" s="12" t="s">
        <v>1331</v>
      </c>
      <c r="O201" s="12" t="s">
        <v>977</v>
      </c>
      <c r="P201" s="12" t="s">
        <v>1332</v>
      </c>
      <c r="Q201" s="15">
        <v>36562000000</v>
      </c>
      <c r="R201" s="12"/>
      <c r="S201" s="43">
        <f>_xll.RtGet("IDN",$X201,$S$9)</f>
        <v>106.982</v>
      </c>
      <c r="T201" s="43">
        <f>_xll.RtGet("IDN",$X201,$T$9)</f>
        <v>107.012</v>
      </c>
      <c r="U201" s="25">
        <f t="shared" si="28"/>
        <v>106.997</v>
      </c>
      <c r="V201" s="12"/>
      <c r="W201" s="25">
        <f t="shared" si="29"/>
        <v>106.997</v>
      </c>
      <c r="X201" s="14" t="str">
        <f t="shared" si="22"/>
        <v>FR0010949651=</v>
      </c>
      <c r="Y201" s="14"/>
      <c r="Z201" s="14"/>
      <c r="AA201" s="14"/>
      <c r="AB201" s="14"/>
      <c r="AC201" s="14"/>
      <c r="AD201" s="34">
        <f>IF(ISNUMBER($D201),_xll.xlBondYield($F201&amp;T(TYPE($AV$1)),$H201,$G201,$J201,$K201,$L201,$M201,$D201,$W201,$AH201),"")</f>
        <v>-4.3373553636654807E-3</v>
      </c>
      <c r="AE201" s="12"/>
      <c r="AF201" s="12"/>
      <c r="AG201" s="12"/>
      <c r="AH201" s="14" t="b">
        <f t="shared" si="23"/>
        <v>0</v>
      </c>
      <c r="AI201" s="14"/>
      <c r="AJ201" s="14"/>
      <c r="AK201" s="238">
        <f>IF(ISNUMBER($D201),_xll.xlBondAswSpread($F201&amp;T(TYPE($AV$1)),$H201,$G201,$J201,$K201,$L201,$M201,$D201,$W201,$AH201,curveName,curveName,,,2),"")</f>
        <v>-0.35582764442811404</v>
      </c>
      <c r="AL201" s="205">
        <f>IF($W201&gt;0,_xll.xlBondZSpread(F201&amp;T(TYPE($AV$1)),H201,G201,J201,K201,L201,M201,D201,U201,"annual",5,$AH201,curveName)*100,"")</f>
        <v>-34.370564071357521</v>
      </c>
      <c r="AM201" s="258">
        <f>(-IF($AL$9="",VLOOKUP(VLOOKUP(E201,'DB Basis'!$D$2:$H$65205,4,0),Bonds!$AR$1:$AS$6,2,0),$AL$9)*VLOOKUP(E201,'DB Basis'!$D$2:$E$65205,2,0))+IF(V201="",W201,V201)</f>
        <v>-17.270275000000012</v>
      </c>
      <c r="AN201" s="266" t="str">
        <f>IF($AN$9+(($AL$9-$AM$9))*('DB Basis'!F360/10-'DB Basis'!E360),," ")</f>
        <v xml:space="preserve"> </v>
      </c>
      <c r="AO201" s="615">
        <f>IF(U201&gt;0,_xll.xlShmImplSwap2(curveName&amp;T(TYPE($AV$1)),curveName,D201,G201,,1,8,2,4),"")</f>
        <v>-8.5969999334457859E-4</v>
      </c>
      <c r="AP201" s="616">
        <f t="shared" si="24"/>
        <v>-3.4776553703209021E-3</v>
      </c>
      <c r="AQ201" s="374">
        <f t="shared" si="25"/>
        <v>15.060207179386172</v>
      </c>
      <c r="AR201" s="374">
        <f t="shared" si="26"/>
        <v>-5.3684906716498144</v>
      </c>
      <c r="AS201" s="376"/>
      <c r="AT201" s="234">
        <f t="shared" si="27"/>
        <v>-0.42779395367659534</v>
      </c>
      <c r="AU201" s="662" t="str">
        <f t="shared" si="21"/>
        <v>OAT  25-Oct-20  2.5</v>
      </c>
      <c r="AV201" s="678"/>
      <c r="AW201" s="660"/>
      <c r="AX201" s="660"/>
      <c r="AY201" s="660"/>
      <c r="AZ201" s="660"/>
      <c r="BA201" s="660"/>
      <c r="BB201" s="659"/>
      <c r="BC201" s="672"/>
      <c r="BE201" s="682">
        <f>_xll.xlDateShiftMonth(BE200,1)</f>
        <v>49096</v>
      </c>
      <c r="BF201" s="683">
        <v>3.2516442133591617E-2</v>
      </c>
      <c r="BH201" s="915"/>
      <c r="BI201" s="921"/>
      <c r="BU201" s="133" t="s">
        <v>413</v>
      </c>
      <c r="BV201" s="133" t="s">
        <v>413</v>
      </c>
      <c r="BW201" s="133" t="s">
        <v>413</v>
      </c>
      <c r="BX201" s="133" t="s">
        <v>413</v>
      </c>
      <c r="BY201" s="133" t="s">
        <v>413</v>
      </c>
      <c r="BZ201" s="133" t="s">
        <v>413</v>
      </c>
      <c r="CA201" s="133" t="s">
        <v>413</v>
      </c>
      <c r="CB201" s="133" t="s">
        <v>413</v>
      </c>
      <c r="CC201" s="133" t="s">
        <v>413</v>
      </c>
      <c r="CD201" s="133" t="s">
        <v>413</v>
      </c>
      <c r="CE201" s="133" t="s">
        <v>413</v>
      </c>
      <c r="CF201" s="133" t="s">
        <v>413</v>
      </c>
    </row>
    <row r="202" spans="1:84">
      <c r="A202" s="10"/>
      <c r="B202" s="11"/>
      <c r="C202" s="12"/>
      <c r="D202" s="696">
        <f>MAX(_xll.xlDateSettle("TARGET",$D$4,2),L202)</f>
        <v>43264</v>
      </c>
      <c r="E202" s="694" t="s">
        <v>576</v>
      </c>
      <c r="F202" s="13" t="s">
        <v>1306</v>
      </c>
      <c r="G202" s="35">
        <v>44160</v>
      </c>
      <c r="H202" s="37">
        <v>0.25</v>
      </c>
      <c r="I202" s="11">
        <v>44160</v>
      </c>
      <c r="J202" s="11">
        <v>41968</v>
      </c>
      <c r="K202" s="11">
        <v>42333</v>
      </c>
      <c r="L202" s="11">
        <v>42268</v>
      </c>
      <c r="M202" s="12">
        <v>99.67</v>
      </c>
      <c r="N202" s="12" t="s">
        <v>1333</v>
      </c>
      <c r="O202" s="12" t="s">
        <v>977</v>
      </c>
      <c r="P202" s="12" t="s">
        <v>1334</v>
      </c>
      <c r="Q202" s="15">
        <v>24782000000</v>
      </c>
      <c r="R202" s="12"/>
      <c r="S202" s="43">
        <f>_xll.RtGet("IDN",$X202,$S$9)</f>
        <v>101.654</v>
      </c>
      <c r="T202" s="43">
        <f>_xll.RtGet("IDN",$X202,$T$9)</f>
        <v>101.73400000000001</v>
      </c>
      <c r="U202" s="25">
        <f t="shared" si="28"/>
        <v>101.694</v>
      </c>
      <c r="V202" s="12"/>
      <c r="W202" s="25">
        <f t="shared" si="29"/>
        <v>101.694</v>
      </c>
      <c r="X202" s="14" t="str">
        <f t="shared" si="22"/>
        <v>FR0012968337=</v>
      </c>
      <c r="Y202" s="14"/>
      <c r="Z202" s="14"/>
      <c r="AA202" s="14"/>
      <c r="AB202" s="14"/>
      <c r="AC202" s="14"/>
      <c r="AD202" s="34">
        <f>IF(ISNUMBER($D202),_xll.xlBondYield($F202&amp;T(TYPE($AV$1)),$H202,$G202,$J202,$K202,$L202,$M202,$D202,$W202,$AH202),"")</f>
        <v>-4.3561115220820375E-3</v>
      </c>
      <c r="AE202" s="12"/>
      <c r="AF202" s="12"/>
      <c r="AG202" s="12"/>
      <c r="AH202" s="14" t="b">
        <f t="shared" si="23"/>
        <v>0</v>
      </c>
      <c r="AI202" s="14"/>
      <c r="AJ202" s="14"/>
      <c r="AK202" s="238">
        <f>IF(ISNUMBER($D202),_xll.xlBondAswSpread($F202&amp;T(TYPE($AV$1)),$H202,$G202,$J202,$K202,$L202,$M202,$D202,$W202,$AH202,curveName,curveName,,,2),"")</f>
        <v>-0.36525737845876566</v>
      </c>
      <c r="AL202" s="205">
        <f>IF($W202&gt;0,_xll.xlBondZSpread(F202&amp;T(TYPE($AV$1)),H202,G202,J202,K202,L202,M202,D202,U202,"annual",5,$AH202,curveName)*100,"")</f>
        <v>-36.641556397876059</v>
      </c>
      <c r="AM202" s="258">
        <f>(-IF($AL$9="",VLOOKUP(VLOOKUP(E202,'DB Basis'!$D$2:$H$65205,4,0),Bonds!$AR$1:$AS$6,2,0),$AL$9)*VLOOKUP(E202,'DB Basis'!$D$2:$E$65205,2,0))+IF(V202="",W202,V202)</f>
        <v>-22.125465000000005</v>
      </c>
      <c r="AN202" s="266" t="str">
        <f>IF($AN$9+(($AL$9-$AM$9))*('DB Basis'!F361/10-'DB Basis'!E361),," ")</f>
        <v xml:space="preserve"> </v>
      </c>
      <c r="AO202" s="615">
        <f>IF(U202&gt;0,_xll.xlShmImplSwap2(curveName&amp;T(TYPE($AV$1)),curveName,D202,G202,,1,8,2,4),"")</f>
        <v>-6.8274482054970598E-4</v>
      </c>
      <c r="AP202" s="616">
        <f t="shared" si="24"/>
        <v>-3.6733667015323313E-3</v>
      </c>
      <c r="AQ202" s="374">
        <f t="shared" si="25"/>
        <v>-2.2083863942074897</v>
      </c>
      <c r="AR202" s="374">
        <f t="shared" si="26"/>
        <v>-23.043430932958607</v>
      </c>
      <c r="AS202" s="376"/>
      <c r="AT202" s="234">
        <f t="shared" si="27"/>
        <v>-0.42964387615055716</v>
      </c>
      <c r="AU202" s="662" t="str">
        <f t="shared" si="21"/>
        <v>OAT  25-Nov-20  0.25</v>
      </c>
      <c r="AV202" s="678"/>
      <c r="AW202" s="660"/>
      <c r="AX202" s="660"/>
      <c r="AY202" s="660"/>
      <c r="AZ202" s="660"/>
      <c r="BA202" s="660"/>
      <c r="BB202" s="659"/>
      <c r="BC202" s="672"/>
      <c r="BE202" s="682">
        <f>_xll.xlDateShiftMonth(BE201,1)</f>
        <v>49126</v>
      </c>
      <c r="BF202" s="683">
        <v>3.2525138949503082E-2</v>
      </c>
      <c r="BH202" s="915"/>
      <c r="BI202" s="921"/>
      <c r="BU202" s="133" t="s">
        <v>413</v>
      </c>
      <c r="BV202" s="133" t="s">
        <v>413</v>
      </c>
      <c r="BW202" s="133" t="s">
        <v>413</v>
      </c>
      <c r="BX202" s="133" t="s">
        <v>413</v>
      </c>
      <c r="BY202" s="133" t="s">
        <v>413</v>
      </c>
      <c r="BZ202" s="133" t="s">
        <v>413</v>
      </c>
      <c r="CA202" s="133" t="s">
        <v>413</v>
      </c>
      <c r="CB202" s="133" t="s">
        <v>413</v>
      </c>
      <c r="CC202" s="133" t="s">
        <v>413</v>
      </c>
      <c r="CD202" s="133" t="s">
        <v>413</v>
      </c>
      <c r="CE202" s="133" t="s">
        <v>413</v>
      </c>
      <c r="CF202" s="133" t="s">
        <v>413</v>
      </c>
    </row>
    <row r="203" spans="1:84">
      <c r="A203" s="10"/>
      <c r="B203" s="11"/>
      <c r="C203" s="12"/>
      <c r="D203" s="696">
        <f>MAX(_xll.xlDateSettle("TARGET",$D$4,2),L203)</f>
        <v>43264</v>
      </c>
      <c r="E203" s="694" t="s">
        <v>1493</v>
      </c>
      <c r="F203" s="13" t="s">
        <v>1306</v>
      </c>
      <c r="G203" s="35">
        <v>44252</v>
      </c>
      <c r="H203" s="37">
        <v>0</v>
      </c>
      <c r="I203" s="11">
        <v>44252</v>
      </c>
      <c r="J203" s="11">
        <v>42791</v>
      </c>
      <c r="K203" s="11">
        <v>43156</v>
      </c>
      <c r="L203" s="11">
        <v>43122</v>
      </c>
      <c r="M203" s="12">
        <v>100.75</v>
      </c>
      <c r="N203" s="12" t="s">
        <v>1494</v>
      </c>
      <c r="O203" s="12" t="s">
        <v>977</v>
      </c>
      <c r="P203" s="12" t="s">
        <v>1495</v>
      </c>
      <c r="Q203" s="15">
        <v>17890000000</v>
      </c>
      <c r="R203" s="12"/>
      <c r="S203" s="43">
        <f>_xll.RtGet("IDN",$X203,$S$9)</f>
        <v>100.97</v>
      </c>
      <c r="T203" s="43">
        <f>_xll.RtGet("IDN",$X203,$T$9)</f>
        <v>101.02</v>
      </c>
      <c r="U203" s="25">
        <f t="shared" si="28"/>
        <v>100.995</v>
      </c>
      <c r="V203" s="12"/>
      <c r="W203" s="25">
        <f t="shared" si="29"/>
        <v>100.995</v>
      </c>
      <c r="X203" s="14" t="str">
        <f t="shared" si="22"/>
        <v>FR0013311016=</v>
      </c>
      <c r="Y203" s="14"/>
      <c r="Z203" s="14"/>
      <c r="AA203" s="14"/>
      <c r="AB203" s="14"/>
      <c r="AC203" s="14"/>
      <c r="AD203" s="34">
        <f>IF(ISNUMBER($D203),_xll.xlBondYield($F203&amp;T(TYPE($AV$1)),$H203,$G203,$J203,$K203,$L203,$M203,$D203,$W203,$AH203),"")</f>
        <v>-3.6547044479284807E-3</v>
      </c>
      <c r="AE203" s="12"/>
      <c r="AF203" s="12"/>
      <c r="AG203" s="12"/>
      <c r="AH203" s="14" t="b">
        <f t="shared" si="23"/>
        <v>0</v>
      </c>
      <c r="AI203" s="14"/>
      <c r="AJ203" s="14"/>
      <c r="AK203" s="238">
        <f>IF(ISNUMBER($D203),_xll.xlBondAswSpread($F203&amp;T(TYPE($AV$1)),$H203,$G203,$J203,$K203,$L203,$M203,$D203,$W203,$AH203,curveName,curveName,,,2),"")</f>
        <v>-0.3486762464284528</v>
      </c>
      <c r="AL203" s="205">
        <f>IF($W203&gt;0,_xll.xlBondZSpread(F203&amp;T(TYPE($AV$1)),H203,G203,J203,K203,L203,M203,D203,U203,"annual",5,$AH203,curveName)*100,"")</f>
        <v>-35.115947569116543</v>
      </c>
      <c r="AM203" s="258">
        <f>(-IF($AL$9="",VLOOKUP(VLOOKUP(E203,'DB Basis'!$D$2:$H$65205,4,0),Bonds!$AR$1:$AS$6,2,0),$AL$9)*VLOOKUP(E203,'DB Basis'!$D$2:$E$65205,2,0))+IF(V203="",W203,V203)</f>
        <v>-34.579477499999996</v>
      </c>
      <c r="AN203" s="266" t="str">
        <f>IF($AN$9+(($AL$9-$AM$9))*('DB Basis'!F362/10-'DB Basis'!E362),," ")</f>
        <v xml:space="preserve"> </v>
      </c>
      <c r="AO203" s="615">
        <f>IF(U203&gt;0,_xll.xlShmImplSwap2(curveName&amp;T(TYPE($AV$1)),curveName,D203,G203,,1,8,2,4),"")</f>
        <v>-1.3926616776210217E-4</v>
      </c>
      <c r="AP203" s="616">
        <f t="shared" si="24"/>
        <v>-3.5154382801663784E-3</v>
      </c>
      <c r="AQ203" s="374">
        <f t="shared" si="25"/>
        <v>27.827563268048721</v>
      </c>
      <c r="AR203" s="374">
        <f t="shared" si="26"/>
        <v>6.2656384563666077</v>
      </c>
      <c r="AS203" s="376"/>
      <c r="AT203" s="234">
        <f t="shared" si="27"/>
        <v>-0.36046400034363102</v>
      </c>
      <c r="AU203" s="662" t="str">
        <f t="shared" ref="AU203:AU271" si="30">F203&amp;"  "&amp;TEXT(G203,"dd-mmm-yy")&amp;"  "&amp;H203</f>
        <v>OAT  25-Feb-21  0</v>
      </c>
      <c r="AV203" s="678"/>
      <c r="AW203" s="660"/>
      <c r="AX203" s="660"/>
      <c r="AY203" s="660"/>
      <c r="AZ203" s="660"/>
      <c r="BA203" s="660"/>
      <c r="BB203" s="659"/>
      <c r="BC203" s="672"/>
      <c r="BE203" s="682">
        <f>_xll.xlDateShiftMonth(BE202,1)</f>
        <v>49157</v>
      </c>
      <c r="BF203" s="683">
        <v>3.2534026493225315E-2</v>
      </c>
      <c r="BH203" s="915"/>
      <c r="BI203" s="921"/>
      <c r="BU203" s="133" t="s">
        <v>413</v>
      </c>
      <c r="BV203" s="133" t="s">
        <v>413</v>
      </c>
      <c r="BW203" s="133" t="s">
        <v>413</v>
      </c>
      <c r="BX203" s="133" t="s">
        <v>413</v>
      </c>
      <c r="BY203" s="133" t="s">
        <v>413</v>
      </c>
      <c r="BZ203" s="133" t="s">
        <v>413</v>
      </c>
      <c r="CA203" s="133" t="s">
        <v>413</v>
      </c>
      <c r="CB203" s="133" t="s">
        <v>413</v>
      </c>
      <c r="CC203" s="133" t="s">
        <v>413</v>
      </c>
      <c r="CD203" s="133" t="s">
        <v>413</v>
      </c>
      <c r="CE203" s="133" t="s">
        <v>413</v>
      </c>
      <c r="CF203" s="133" t="s">
        <v>413</v>
      </c>
    </row>
    <row r="204" spans="1:84">
      <c r="A204" s="10"/>
      <c r="B204" s="11"/>
      <c r="C204" s="12"/>
      <c r="D204" s="696">
        <f>MAX(_xll.xlDateSettle("TARGET",$D$4,2),L204)</f>
        <v>43264</v>
      </c>
      <c r="E204" s="694" t="s">
        <v>493</v>
      </c>
      <c r="F204" s="13" t="s">
        <v>1306</v>
      </c>
      <c r="G204" s="35">
        <v>44311</v>
      </c>
      <c r="H204" s="37">
        <v>3.75</v>
      </c>
      <c r="I204" s="11">
        <v>44311</v>
      </c>
      <c r="J204" s="11">
        <v>38467</v>
      </c>
      <c r="K204" s="11">
        <v>38832</v>
      </c>
      <c r="L204" s="11">
        <v>38482</v>
      </c>
      <c r="M204" s="12">
        <v>99.16</v>
      </c>
      <c r="N204" s="12" t="s">
        <v>1335</v>
      </c>
      <c r="O204" s="12" t="s">
        <v>977</v>
      </c>
      <c r="P204" s="12" t="s">
        <v>1336</v>
      </c>
      <c r="Q204" s="15">
        <v>39352000000</v>
      </c>
      <c r="R204" s="12"/>
      <c r="S204" s="43">
        <f>_xll.RtGet("IDN",$X204,$S$9)</f>
        <v>111.833</v>
      </c>
      <c r="T204" s="43">
        <f>_xll.RtGet("IDN",$X204,$T$9)</f>
        <v>111.93300000000001</v>
      </c>
      <c r="U204" s="25">
        <f t="shared" si="28"/>
        <v>111.88300000000001</v>
      </c>
      <c r="V204" s="12"/>
      <c r="W204" s="25">
        <f t="shared" si="29"/>
        <v>111.88300000000001</v>
      </c>
      <c r="X204" s="14" t="str">
        <f t="shared" ref="X204:X267" si="31">LEFT($E204,2)&amp;IF(LEFT($E204,2)="FR",MID($E204,3,10),IF(LEFT($E204,2)="ES",MID($E204,4,8),IF(LEFT($E204,2)="PT",MID($E204,3,6)&amp;RIGHT($E204,3),IF(MID($E204,6,1)="0",MID($E204,7,5),MID($E204,6,6)))))&amp;"="&amp;IF(LEFT($E204,2)="IT","TT","")</f>
        <v>FR0010192997=</v>
      </c>
      <c r="Y204" s="14"/>
      <c r="Z204" s="14"/>
      <c r="AA204" s="14"/>
      <c r="AB204" s="14"/>
      <c r="AC204" s="14"/>
      <c r="AD204" s="34">
        <f>IF(ISNUMBER($D204),_xll.xlBondYield($F204&amp;T(TYPE($AV$1)),$H204,$G204,$J204,$K204,$L204,$M204,$D204,$W204,$AH204),"")</f>
        <v>-3.6676688367786939E-3</v>
      </c>
      <c r="AE204" s="12"/>
      <c r="AF204" s="12"/>
      <c r="AG204" s="12"/>
      <c r="AH204" s="14" t="b">
        <f t="shared" ref="AH204:AH267" si="32">IF($F204="CTZ",TRUE,FALSE)</f>
        <v>0</v>
      </c>
      <c r="AI204" s="14"/>
      <c r="AJ204" s="14"/>
      <c r="AK204" s="238">
        <f>IF(ISNUMBER($D204),_xll.xlBondAswSpread($F204&amp;T(TYPE($AV$1)),$H204,$G204,$J204,$K204,$L204,$M204,$D204,$W204,$AH204,curveName,curveName,,,2),"")</f>
        <v>-0.40399877115098692</v>
      </c>
      <c r="AL204" s="205">
        <f>IF($W204&gt;0,_xll.xlBondZSpread(F204&amp;T(TYPE($AV$1)),H204,G204,J204,K204,L204,M204,D204,U204,"annual",5,$AH204,curveName)*100,"")</f>
        <v>-37.989563267064668</v>
      </c>
      <c r="AM204" s="258">
        <f>(-IF($AL$9="",VLOOKUP(VLOOKUP(E204,'DB Basis'!$D$2:$H$65205,4,0),Bonds!$AR$1:$AS$6,2,0),$AL$9)*VLOOKUP(E204,'DB Basis'!$D$2:$E$65205,2,0))+IF(V204="",W204,V204)</f>
        <v>-42.387544999999989</v>
      </c>
      <c r="AN204" s="266" t="str">
        <f>IF($AN$9+(($AL$9-$AM$9))*('DB Basis'!F363/10-'DB Basis'!E363),," ")</f>
        <v xml:space="preserve"> </v>
      </c>
      <c r="AO204" s="615">
        <f>IF(U204&gt;0,_xll.xlShmImplSwap2(curveName&amp;T(TYPE($AV$1)),curveName,D204,G204,,1,8,2,4),"")</f>
        <v>2.1637614351947799E-4</v>
      </c>
      <c r="AP204" s="616">
        <f t="shared" ref="AP204:AP267" si="33">IF(AND(ISNUMBER(AD204),ISNUMBER(AO204)),AD204-AO204,"-")</f>
        <v>-3.8840449802981718E-3</v>
      </c>
      <c r="AQ204" s="374">
        <f t="shared" ref="AQ204:AQ267" si="34">IF(ISNUMBER(((AD204-AD203)/(G204-G203)*365)*10000),((AD204-AD203)/(G204-G203)*365)*10000,"-")</f>
        <v>-0.80203422547928938</v>
      </c>
      <c r="AR204" s="374">
        <f t="shared" ref="AR204:AR267" si="35">IF(ISNUMBER(((AP204-AP203)/(G204-G203)*365)*10000),((AP204-AP203)/(G204-G203)*365)*10000,"-")</f>
        <v>-22.80363483866179</v>
      </c>
      <c r="AS204" s="376"/>
      <c r="AT204" s="234">
        <f t="shared" ref="AT204:AT267" si="36">IF(ISNUMBER(AD204),AD204*360/365*100,"-")</f>
        <v>-0.36174267979187114</v>
      </c>
      <c r="AU204" s="662" t="str">
        <f t="shared" si="30"/>
        <v>OAT  25-Apr-21  3.75</v>
      </c>
      <c r="AV204" s="678"/>
      <c r="AW204" s="660"/>
      <c r="AX204" s="660"/>
      <c r="AY204" s="660"/>
      <c r="AZ204" s="660"/>
      <c r="BA204" s="660"/>
      <c r="BB204" s="659"/>
      <c r="BC204" s="672"/>
      <c r="BE204" s="682">
        <f>_xll.xlDateShiftMonth(BE203,1)</f>
        <v>49188</v>
      </c>
      <c r="BF204" s="683">
        <v>3.2542834222971238E-2</v>
      </c>
      <c r="BH204" s="915"/>
      <c r="BI204" s="921"/>
      <c r="BU204" s="133" t="s">
        <v>413</v>
      </c>
      <c r="BV204" s="133" t="s">
        <v>413</v>
      </c>
      <c r="BW204" s="133" t="s">
        <v>413</v>
      </c>
      <c r="BX204" s="133" t="s">
        <v>413</v>
      </c>
      <c r="BY204" s="133" t="s">
        <v>413</v>
      </c>
      <c r="BZ204" s="133" t="s">
        <v>413</v>
      </c>
      <c r="CA204" s="133" t="s">
        <v>413</v>
      </c>
      <c r="CB204" s="133" t="s">
        <v>413</v>
      </c>
      <c r="CC204" s="133" t="s">
        <v>413</v>
      </c>
      <c r="CD204" s="133" t="s">
        <v>413</v>
      </c>
      <c r="CE204" s="133" t="s">
        <v>413</v>
      </c>
      <c r="CF204" s="133" t="s">
        <v>413</v>
      </c>
    </row>
    <row r="205" spans="1:84">
      <c r="A205" s="10"/>
      <c r="B205" s="11"/>
      <c r="C205" s="12"/>
      <c r="D205" s="696">
        <f>MAX(_xll.xlDateSettle("TARGET",$D$4,2),L205)</f>
        <v>43264</v>
      </c>
      <c r="E205" s="694" t="s">
        <v>666</v>
      </c>
      <c r="F205" s="13" t="s">
        <v>1306</v>
      </c>
      <c r="G205" s="35">
        <v>44341</v>
      </c>
      <c r="H205" s="37">
        <v>0</v>
      </c>
      <c r="I205" s="11">
        <v>44341</v>
      </c>
      <c r="J205" s="11">
        <v>42149</v>
      </c>
      <c r="K205" s="11">
        <v>42515</v>
      </c>
      <c r="L205" s="11">
        <v>42485</v>
      </c>
      <c r="M205" s="12">
        <v>100.74</v>
      </c>
      <c r="N205" s="12" t="s">
        <v>1337</v>
      </c>
      <c r="O205" s="12" t="s">
        <v>990</v>
      </c>
      <c r="P205" s="12" t="s">
        <v>1338</v>
      </c>
      <c r="Q205" s="15">
        <v>29504000000</v>
      </c>
      <c r="R205" s="12"/>
      <c r="S205" s="43">
        <f>_xll.RtGet("IDN",$X205,$S$9)</f>
        <v>100.979</v>
      </c>
      <c r="T205" s="43">
        <f>_xll.RtGet("IDN",$X205,$T$9)</f>
        <v>101.07900000000001</v>
      </c>
      <c r="U205" s="25">
        <f t="shared" ref="U205:U268" si="37">IF($U$4="B",AVERAGE(S205:T205),AVERAGE(S205:T205))</f>
        <v>101.029</v>
      </c>
      <c r="V205" s="12"/>
      <c r="W205" s="25">
        <f t="shared" si="29"/>
        <v>101.029</v>
      </c>
      <c r="X205" s="14" t="str">
        <f t="shared" si="31"/>
        <v>FR0013157096=</v>
      </c>
      <c r="Y205" s="14"/>
      <c r="Z205" s="14"/>
      <c r="AA205" s="14"/>
      <c r="AB205" s="14"/>
      <c r="AC205" s="14"/>
      <c r="AD205" s="34">
        <f>IF(ISNUMBER($D205),_xll.xlBondYield($F205&amp;T(TYPE($AV$1)),$H205,$G205,$J205,$K205,$L205,$M205,$D205,$W205,$AH205),"")</f>
        <v>-3.4667072497249762E-3</v>
      </c>
      <c r="AE205" s="12"/>
      <c r="AF205" s="12"/>
      <c r="AG205" s="12"/>
      <c r="AH205" s="14" t="b">
        <f t="shared" si="32"/>
        <v>0</v>
      </c>
      <c r="AI205" s="14"/>
      <c r="AJ205" s="14"/>
      <c r="AK205" s="238">
        <f>IF(ISNUMBER($D205),_xll.xlBondAswSpread($F205&amp;T(TYPE($AV$1)),$H205,$G205,$J205,$K205,$L205,$M205,$D205,$W205,$AH205,curveName,curveName,,,2),"")</f>
        <v>-0.38138467609352544</v>
      </c>
      <c r="AL205" s="205">
        <f>IF($W205&gt;0,_xll.xlBondZSpread(F205&amp;T(TYPE($AV$1)),H205,G205,J205,K205,L205,M205,D205,U205,"annual",5,$AH205,curveName)*100,"")</f>
        <v>-38.506508221732297</v>
      </c>
      <c r="AM205" s="258">
        <f>(-IF($AL$9="",VLOOKUP(VLOOKUP(E205,'DB Basis'!$D$2:$H$65205,4,0),Bonds!$AR$1:$AS$6,2,0),$AL$9)*VLOOKUP(E205,'DB Basis'!$D$2:$E$65205,2,0))+IF(V205="",W205,V205)</f>
        <v>-46.524394999999998</v>
      </c>
      <c r="AN205" s="266" t="str">
        <f>IF($AN$9+(($AL$9-$AM$9))*('DB Basis'!F364/10-'DB Basis'!E364),," ")</f>
        <v xml:space="preserve"> </v>
      </c>
      <c r="AO205" s="615">
        <f>IF(U205&gt;0,_xll.xlShmImplSwap2(curveName&amp;T(TYPE($AV$1)),curveName,D205,G205,,1,8,2,4),"")</f>
        <v>3.8761538640144145E-4</v>
      </c>
      <c r="AP205" s="616">
        <f t="shared" si="33"/>
        <v>-3.8543226361264175E-3</v>
      </c>
      <c r="AQ205" s="374">
        <f t="shared" si="34"/>
        <v>24.450326424868976</v>
      </c>
      <c r="AR205" s="374">
        <f t="shared" si="35"/>
        <v>3.6162185408967713</v>
      </c>
      <c r="AS205" s="376"/>
      <c r="AT205" s="234">
        <f t="shared" si="36"/>
        <v>-0.34192181093177848</v>
      </c>
      <c r="AU205" s="662" t="str">
        <f t="shared" si="30"/>
        <v>OAT  25-May-21  0</v>
      </c>
      <c r="AV205" s="678"/>
      <c r="AW205" s="660"/>
      <c r="AX205" s="660"/>
      <c r="AY205" s="660"/>
      <c r="AZ205" s="660"/>
      <c r="BA205" s="660"/>
      <c r="BB205" s="659"/>
      <c r="BC205" s="672"/>
      <c r="BE205" s="682">
        <f>_xll.xlDateShiftMonth(BE204,1)</f>
        <v>49218</v>
      </c>
      <c r="BF205" s="683">
        <v>3.2551301812478339E-2</v>
      </c>
      <c r="BH205" s="915"/>
      <c r="BI205" s="921"/>
      <c r="BU205" s="133" t="s">
        <v>413</v>
      </c>
      <c r="BV205" s="133" t="s">
        <v>413</v>
      </c>
      <c r="BW205" s="133" t="s">
        <v>413</v>
      </c>
      <c r="BX205" s="133" t="s">
        <v>413</v>
      </c>
      <c r="BY205" s="133" t="s">
        <v>413</v>
      </c>
      <c r="BZ205" s="133" t="s">
        <v>413</v>
      </c>
      <c r="CA205" s="133" t="s">
        <v>413</v>
      </c>
      <c r="CB205" s="133" t="s">
        <v>413</v>
      </c>
      <c r="CC205" s="133" t="s">
        <v>413</v>
      </c>
      <c r="CD205" s="133" t="s">
        <v>413</v>
      </c>
      <c r="CE205" s="133" t="s">
        <v>413</v>
      </c>
      <c r="CF205" s="133" t="s">
        <v>413</v>
      </c>
    </row>
    <row r="206" spans="1:84">
      <c r="A206" s="10"/>
      <c r="B206" s="11"/>
      <c r="C206" s="12"/>
      <c r="D206" s="696">
        <f>MAX(_xll.xlDateSettle("TARGET",$D$4,2),L206)</f>
        <v>43264</v>
      </c>
      <c r="E206" s="694" t="s">
        <v>1423</v>
      </c>
      <c r="F206" s="13" t="s">
        <v>1306</v>
      </c>
      <c r="G206" s="35">
        <v>44402</v>
      </c>
      <c r="H206" s="37">
        <v>0.1</v>
      </c>
      <c r="I206" s="11">
        <v>44402</v>
      </c>
      <c r="J206" s="11">
        <v>41115</v>
      </c>
      <c r="K206" s="11">
        <v>41480</v>
      </c>
      <c r="L206" s="11">
        <v>41205</v>
      </c>
      <c r="M206" s="12">
        <v>101.2</v>
      </c>
      <c r="N206" s="12" t="s">
        <v>1339</v>
      </c>
      <c r="O206" s="12" t="s">
        <v>977</v>
      </c>
      <c r="P206" s="12" t="s">
        <v>1340</v>
      </c>
      <c r="Q206" s="15">
        <v>7800000000</v>
      </c>
      <c r="R206" s="12"/>
      <c r="S206" s="43">
        <f>_xll.RtGet("IDN",$X206,$S$9)</f>
        <v>105.226</v>
      </c>
      <c r="T206" s="43">
        <f>_xll.RtGet("IDN",$X206,$T$9)</f>
        <v>105.396</v>
      </c>
      <c r="U206" s="25">
        <f t="shared" si="37"/>
        <v>105.31100000000001</v>
      </c>
      <c r="V206" s="12"/>
      <c r="W206" s="25">
        <f t="shared" si="29"/>
        <v>105.31100000000001</v>
      </c>
      <c r="X206" s="14" t="str">
        <f t="shared" si="31"/>
        <v>FR0011347046=</v>
      </c>
      <c r="Y206" s="14"/>
      <c r="Z206" s="14"/>
      <c r="AA206" s="14"/>
      <c r="AB206" s="14"/>
      <c r="AC206" s="14"/>
      <c r="AD206" s="34">
        <f>IF(ISNUMBER($D206),_xll.xlBondYield($F206&amp;T(TYPE($AV$1)),$H206,$G206,$J206,$K206,$L206,$M206,$D206,$W206,$AH206),"")</f>
        <v>-1.5506633345694004E-2</v>
      </c>
      <c r="AE206" s="12"/>
      <c r="AF206" s="12"/>
      <c r="AG206" s="12"/>
      <c r="AH206" s="14" t="b">
        <f t="shared" si="32"/>
        <v>0</v>
      </c>
      <c r="AI206" s="14"/>
      <c r="AJ206" s="14"/>
      <c r="AK206" s="238">
        <f>IF(ISNUMBER($D206),_xll.xlBondAswSpread($F206&amp;T(TYPE($AV$1)),$H206,$G206,$J206,$K206,$L206,$M206,$D206,$W206,$AH206,curveName,curveName,,,2),"")</f>
        <v>-1.6476719477668289</v>
      </c>
      <c r="AL206" s="205">
        <f>IF($W206&gt;0,_xll.xlBondZSpread(F206&amp;T(TYPE($AV$1)),H206,G206,J206,K206,L206,M206,D206,U206,"annual",5,$AH206,curveName)*100,"")</f>
        <v>-161.92417043944309</v>
      </c>
      <c r="AM206" s="258" t="e">
        <f>(-IF($AL$9="",VLOOKUP(VLOOKUP(E206,'DB Basis'!$D$2:$H$65205,4,0),Bonds!$AR$1:$AS$6,2,0),$AL$9)*VLOOKUP(E206,'DB Basis'!$D$2:$E$65205,2,0))+IF(V206="",W206,V206)</f>
        <v>#N/A</v>
      </c>
      <c r="AN206" s="266" t="str">
        <f>IF($AN$9+(($AL$9-$AM$9))*('DB Basis'!F365/10-'DB Basis'!E365),," ")</f>
        <v xml:space="preserve"> </v>
      </c>
      <c r="AO206" s="615">
        <f>IF(U206&gt;0,_xll.xlShmImplSwap2(curveName&amp;T(TYPE($AV$1)),curveName,D206,G206,,1,8,2,4),"")</f>
        <v>7.1577990317648363E-4</v>
      </c>
      <c r="AP206" s="616">
        <f t="shared" si="33"/>
        <v>-1.6222413248870488E-2</v>
      </c>
      <c r="AQ206" s="374">
        <f t="shared" si="34"/>
        <v>-720.42180738175318</v>
      </c>
      <c r="AR206" s="374">
        <f t="shared" si="35"/>
        <v>-740.05788092648947</v>
      </c>
      <c r="AS206" s="376"/>
      <c r="AT206" s="234">
        <f t="shared" si="36"/>
        <v>-1.5294213710821483</v>
      </c>
      <c r="AU206" s="662" t="str">
        <f t="shared" si="30"/>
        <v>OAT  25-Jul-21  0.1</v>
      </c>
      <c r="AV206" s="678"/>
      <c r="AW206" s="660"/>
      <c r="AX206" s="660"/>
      <c r="AY206" s="660"/>
      <c r="AZ206" s="660"/>
      <c r="BA206" s="660"/>
      <c r="BB206" s="659"/>
      <c r="BC206" s="672"/>
      <c r="BE206" s="682">
        <f>_xll.xlDateShiftMonth(BE205,1)</f>
        <v>49249</v>
      </c>
      <c r="BF206" s="683">
        <v>3.2560014407112599E-2</v>
      </c>
      <c r="BH206" s="915"/>
      <c r="BI206" s="921"/>
      <c r="BU206" s="133" t="s">
        <v>413</v>
      </c>
      <c r="BV206" s="133" t="s">
        <v>413</v>
      </c>
      <c r="BW206" s="133" t="s">
        <v>413</v>
      </c>
      <c r="BX206" s="133" t="s">
        <v>413</v>
      </c>
      <c r="BY206" s="133" t="s">
        <v>413</v>
      </c>
      <c r="BZ206" s="133" t="s">
        <v>413</v>
      </c>
      <c r="CA206" s="133" t="s">
        <v>413</v>
      </c>
      <c r="CB206" s="133" t="s">
        <v>413</v>
      </c>
      <c r="CC206" s="133" t="s">
        <v>413</v>
      </c>
      <c r="CD206" s="133" t="s">
        <v>413</v>
      </c>
      <c r="CE206" s="133" t="s">
        <v>413</v>
      </c>
      <c r="CF206" s="133" t="s">
        <v>413</v>
      </c>
    </row>
    <row r="207" spans="1:84">
      <c r="A207" s="10"/>
      <c r="B207" s="11"/>
      <c r="C207" s="12"/>
      <c r="D207" s="696">
        <f>MAX(_xll.xlDateSettle("TARGET",$D$4,2),L207)</f>
        <v>43264</v>
      </c>
      <c r="E207" s="694" t="s">
        <v>494</v>
      </c>
      <c r="F207" s="13" t="s">
        <v>1306</v>
      </c>
      <c r="G207" s="35">
        <v>44494</v>
      </c>
      <c r="H207" s="37">
        <v>3.25</v>
      </c>
      <c r="I207" s="11">
        <v>44494</v>
      </c>
      <c r="J207" s="11">
        <v>40476</v>
      </c>
      <c r="K207" s="11">
        <v>40841</v>
      </c>
      <c r="L207" s="11">
        <v>40701</v>
      </c>
      <c r="M207" s="12">
        <v>97.88</v>
      </c>
      <c r="N207" s="12" t="s">
        <v>1341</v>
      </c>
      <c r="O207" s="12" t="s">
        <v>977</v>
      </c>
      <c r="P207" s="12" t="s">
        <v>1342</v>
      </c>
      <c r="Q207" s="15">
        <v>39891000000</v>
      </c>
      <c r="R207" s="12"/>
      <c r="S207" s="43">
        <f>_xll.RtGet("IDN",$X207,$S$9)</f>
        <v>111.904</v>
      </c>
      <c r="T207" s="43">
        <f>_xll.RtGet("IDN",$X207,$T$9)</f>
        <v>112.024</v>
      </c>
      <c r="U207" s="25">
        <f t="shared" si="37"/>
        <v>111.964</v>
      </c>
      <c r="V207" s="12"/>
      <c r="W207" s="25">
        <f t="shared" si="29"/>
        <v>111.964</v>
      </c>
      <c r="X207" s="14" t="str">
        <f t="shared" si="31"/>
        <v>FR0011059088=</v>
      </c>
      <c r="Y207" s="14"/>
      <c r="Z207" s="14"/>
      <c r="AA207" s="14"/>
      <c r="AB207" s="14"/>
      <c r="AC207" s="14"/>
      <c r="AD207" s="34">
        <f>IF(ISNUMBER($D207),_xll.xlBondYield($F207&amp;T(TYPE($AV$1)),$H207,$G207,$J207,$K207,$L207,$M207,$D207,$W207,$AH207),"")</f>
        <v>-2.8112510688333599E-3</v>
      </c>
      <c r="AE207" s="12"/>
      <c r="AF207" s="12"/>
      <c r="AG207" s="12"/>
      <c r="AH207" s="14" t="b">
        <f t="shared" si="32"/>
        <v>0</v>
      </c>
      <c r="AI207" s="14"/>
      <c r="AJ207" s="14"/>
      <c r="AK207" s="238">
        <f>IF(ISNUMBER($D207),_xll.xlBondAswSpread($F207&amp;T(TYPE($AV$1)),$H207,$G207,$J207,$K207,$L207,$M207,$D207,$W207,$AH207,curveName,curveName,,,2),"")</f>
        <v>-0.41068193928067431</v>
      </c>
      <c r="AL207" s="205">
        <f>IF($W207&gt;0,_xll.xlBondZSpread(F207&amp;T(TYPE($AV$1)),H207,G207,J207,K207,L207,M207,D207,U207,"annual",5,$AH207,curveName)*100,"")</f>
        <v>-38.74384050771333</v>
      </c>
      <c r="AM207" s="258">
        <f>(-IF($AL$9="",VLOOKUP(VLOOKUP(E207,'DB Basis'!$D$2:$H$65205,4,0),Bonds!$AR$1:$AS$6,2,0),$AL$9)*VLOOKUP(E207,'DB Basis'!$D$2:$E$65205,2,0))+IF(V207="",W207,V207)</f>
        <v>35.427880000000002</v>
      </c>
      <c r="AN207" s="266" t="str">
        <f>IF($AN$9+(($AL$9-$AM$9))*('DB Basis'!F366/10-'DB Basis'!E366),," ")</f>
        <v xml:space="preserve"> </v>
      </c>
      <c r="AO207" s="615">
        <f>IF(U207&gt;0,_xll.xlShmImplSwap2(curveName&amp;T(TYPE($AV$1)),curveName,D207,G207,,1,8,2,4),"")</f>
        <v>1.165806044686293E-3</v>
      </c>
      <c r="AP207" s="616">
        <f t="shared" si="33"/>
        <v>-3.9770571135196529E-3</v>
      </c>
      <c r="AQ207" s="374">
        <f t="shared" si="34"/>
        <v>503.67549250588422</v>
      </c>
      <c r="AR207" s="374">
        <f t="shared" si="35"/>
        <v>485.82119450033196</v>
      </c>
      <c r="AS207" s="376"/>
      <c r="AT207" s="234">
        <f t="shared" si="36"/>
        <v>-0.27727407802192039</v>
      </c>
      <c r="AU207" s="662" t="str">
        <f t="shared" si="30"/>
        <v>OAT  25-Oct-21  3.25</v>
      </c>
      <c r="AV207" s="678"/>
      <c r="AW207" s="660"/>
      <c r="AX207" s="660"/>
      <c r="AY207" s="660"/>
      <c r="AZ207" s="660"/>
      <c r="BA207" s="660"/>
      <c r="BB207" s="659"/>
      <c r="BC207" s="672"/>
      <c r="BE207" s="682">
        <f>_xll.xlDateShiftMonth(BE206,1)</f>
        <v>49279</v>
      </c>
      <c r="BF207" s="683">
        <v>3.2568429660501705E-2</v>
      </c>
      <c r="BH207" s="915"/>
      <c r="BI207" s="921"/>
      <c r="BU207" s="133" t="s">
        <v>413</v>
      </c>
      <c r="BV207" s="133" t="s">
        <v>413</v>
      </c>
      <c r="BW207" s="133" t="s">
        <v>413</v>
      </c>
      <c r="BX207" s="133" t="s">
        <v>413</v>
      </c>
      <c r="BY207" s="133" t="s">
        <v>413</v>
      </c>
      <c r="BZ207" s="133" t="s">
        <v>413</v>
      </c>
      <c r="CA207" s="133" t="s">
        <v>413</v>
      </c>
      <c r="CB207" s="133" t="s">
        <v>413</v>
      </c>
      <c r="CC207" s="133" t="s">
        <v>413</v>
      </c>
      <c r="CD207" s="133" t="s">
        <v>413</v>
      </c>
      <c r="CE207" s="133" t="s">
        <v>413</v>
      </c>
      <c r="CF207" s="133" t="s">
        <v>413</v>
      </c>
    </row>
    <row r="208" spans="1:84">
      <c r="A208" s="10"/>
      <c r="B208" s="11"/>
      <c r="C208" s="12"/>
      <c r="D208" s="696">
        <f>MAX(_xll.xlDateSettle("TARGET",$D$4,2),L208)</f>
        <v>43264</v>
      </c>
      <c r="E208" s="694" t="s">
        <v>495</v>
      </c>
      <c r="F208" s="13" t="s">
        <v>1306</v>
      </c>
      <c r="G208" s="35">
        <v>44676</v>
      </c>
      <c r="H208" s="37">
        <v>3</v>
      </c>
      <c r="I208" s="11">
        <v>44676</v>
      </c>
      <c r="J208" s="11">
        <v>40658</v>
      </c>
      <c r="K208" s="11">
        <v>41024</v>
      </c>
      <c r="L208" s="11">
        <v>40946</v>
      </c>
      <c r="M208" s="12">
        <v>98.9</v>
      </c>
      <c r="N208" s="12" t="s">
        <v>1343</v>
      </c>
      <c r="O208" s="12" t="s">
        <v>977</v>
      </c>
      <c r="P208" s="12" t="s">
        <v>1344</v>
      </c>
      <c r="Q208" s="15">
        <v>44359000000</v>
      </c>
      <c r="R208" s="12"/>
      <c r="S208" s="43">
        <f>_xll.RtGet("IDN",$X208,$S$9)</f>
        <v>112.39700000000001</v>
      </c>
      <c r="T208" s="43">
        <f>_xll.RtGet("IDN",$X208,$T$9)</f>
        <v>112.497</v>
      </c>
      <c r="U208" s="25">
        <f t="shared" si="37"/>
        <v>112.447</v>
      </c>
      <c r="V208" s="12"/>
      <c r="W208" s="25">
        <f t="shared" ref="W208:W271" si="38">IF(V208="",U208,V208)</f>
        <v>112.447</v>
      </c>
      <c r="X208" s="14" t="str">
        <f t="shared" si="31"/>
        <v>FR0011196856=</v>
      </c>
      <c r="Y208" s="14"/>
      <c r="Z208" s="14"/>
      <c r="AA208" s="14"/>
      <c r="AB208" s="14"/>
      <c r="AC208" s="14"/>
      <c r="AD208" s="34">
        <f>IF(ISNUMBER($D208),_xll.xlBondYield($F208&amp;T(TYPE($AV$1)),$H208,$G208,$J208,$K208,$L208,$M208,$D208,$W208,$AH208),"")</f>
        <v>-2.0383586831422308E-3</v>
      </c>
      <c r="AE208" s="12"/>
      <c r="AF208" s="12"/>
      <c r="AG208" s="12"/>
      <c r="AH208" s="14" t="b">
        <f t="shared" si="32"/>
        <v>0</v>
      </c>
      <c r="AI208" s="14"/>
      <c r="AJ208" s="14"/>
      <c r="AK208" s="732">
        <f>IF(ISNUMBER($D208),_xll.xlBondAswSpread($F208&amp;T(TYPE($AV$1)),$H208,$G208,$J208,$K208,$L208,$M208,$D208,$W208,$AH208,curveName,curveName,,,2),"")</f>
        <v>-0.42216676816534271</v>
      </c>
      <c r="AL208" s="205">
        <f>IF($W208&gt;0,_xll.xlBondZSpread(F208&amp;T(TYPE($AV$1)),H208,G208,J208,K208,L208,M208,D208,U208,"annual",5,$AH208,curveName)*100,"")</f>
        <v>-39.871871857480087</v>
      </c>
      <c r="AM208" s="258">
        <f>(-IF($AL$9="",VLOOKUP(VLOOKUP(E208,'DB Basis'!$D$2:$H$65205,4,0),Bonds!$AR$1:$AS$6,2,0),$AL$9)*VLOOKUP(E208,'DB Basis'!$D$2:$E$65205,2,0))+IF(V208="",W208,V208)</f>
        <v>25.033314999999988</v>
      </c>
      <c r="AN208" s="266" t="str">
        <f>IF($AN$9+(($AL$9-$AM$9))*('DB Basis'!F367/10-'DB Basis'!E367),," ")</f>
        <v xml:space="preserve"> </v>
      </c>
      <c r="AO208" s="615">
        <f>IF(U208&gt;0,_xll.xlShmImplSwap2(curveName&amp;T(TYPE($AV$1)),curveName,D208,G208,,1,8,2,4),"")</f>
        <v>2.0652279675691925E-3</v>
      </c>
      <c r="AP208" s="616">
        <f t="shared" si="33"/>
        <v>-4.1035866507114233E-3</v>
      </c>
      <c r="AQ208" s="374">
        <f t="shared" si="34"/>
        <v>15.500314328420995</v>
      </c>
      <c r="AR208" s="374">
        <f t="shared" si="35"/>
        <v>-2.5375429162085834</v>
      </c>
      <c r="AS208" s="376"/>
      <c r="AT208" s="234">
        <f t="shared" si="36"/>
        <v>-0.20104359614553508</v>
      </c>
      <c r="AU208" s="662" t="str">
        <f t="shared" si="30"/>
        <v>OAT  25-Apr-22  3</v>
      </c>
      <c r="AV208" s="678"/>
      <c r="AW208" s="660"/>
      <c r="AX208" s="660"/>
      <c r="AY208" s="660"/>
      <c r="AZ208" s="660"/>
      <c r="BA208" s="660"/>
      <c r="BB208" s="659"/>
      <c r="BC208" s="672"/>
      <c r="BE208" s="682">
        <f>_xll.xlDateShiftMonth(BE207,1)</f>
        <v>49310</v>
      </c>
      <c r="BF208" s="683">
        <v>3.2577129228937109E-2</v>
      </c>
      <c r="BH208" s="915"/>
      <c r="BI208" s="921"/>
      <c r="BU208" s="133" t="s">
        <v>413</v>
      </c>
      <c r="BV208" s="133" t="s">
        <v>413</v>
      </c>
      <c r="BW208" s="133" t="s">
        <v>413</v>
      </c>
      <c r="BX208" s="133" t="s">
        <v>413</v>
      </c>
      <c r="BY208" s="133" t="s">
        <v>413</v>
      </c>
      <c r="BZ208" s="133" t="s">
        <v>413</v>
      </c>
      <c r="CA208" s="133" t="s">
        <v>413</v>
      </c>
      <c r="CB208" s="133" t="s">
        <v>413</v>
      </c>
      <c r="CC208" s="133" t="s">
        <v>413</v>
      </c>
      <c r="CD208" s="133" t="s">
        <v>413</v>
      </c>
      <c r="CE208" s="133" t="s">
        <v>413</v>
      </c>
      <c r="CF208" s="133" t="s">
        <v>413</v>
      </c>
    </row>
    <row r="209" spans="1:84">
      <c r="A209" s="10"/>
      <c r="B209" s="11"/>
      <c r="C209" s="12"/>
      <c r="D209" s="696">
        <f>MAX(_xll.xlDateSettle("TARGET",$D$4,2),L209)</f>
        <v>43264</v>
      </c>
      <c r="E209" s="694" t="s">
        <v>751</v>
      </c>
      <c r="F209" s="13" t="s">
        <v>1306</v>
      </c>
      <c r="G209" s="35">
        <v>44676</v>
      </c>
      <c r="H209" s="37">
        <v>8.25</v>
      </c>
      <c r="I209" s="11">
        <v>44676</v>
      </c>
      <c r="J209" s="11">
        <v>33646</v>
      </c>
      <c r="K209" s="11">
        <v>33719</v>
      </c>
      <c r="L209" s="11">
        <v>33646</v>
      </c>
      <c r="M209" s="12">
        <v>98.64</v>
      </c>
      <c r="N209" s="12" t="s">
        <v>1345</v>
      </c>
      <c r="O209" s="12" t="s">
        <v>977</v>
      </c>
      <c r="P209" s="12" t="s">
        <v>1346</v>
      </c>
      <c r="Q209" s="15">
        <v>1243939990</v>
      </c>
      <c r="R209" s="12"/>
      <c r="S209" s="43">
        <f>_xll.RtGet("IDN",$X209,$S$9)</f>
        <v>132.749</v>
      </c>
      <c r="T209" s="43">
        <f>_xll.RtGet("IDN",$X209,$T$9)</f>
        <v>132.96299999999999</v>
      </c>
      <c r="U209" s="25">
        <f t="shared" si="37"/>
        <v>132.85599999999999</v>
      </c>
      <c r="V209" s="12"/>
      <c r="W209" s="25">
        <f t="shared" si="38"/>
        <v>132.85599999999999</v>
      </c>
      <c r="X209" s="14" t="str">
        <f t="shared" si="31"/>
        <v>FR0000571044=</v>
      </c>
      <c r="Y209" s="14"/>
      <c r="Z209" s="14"/>
      <c r="AA209" s="14"/>
      <c r="AB209" s="14"/>
      <c r="AC209" s="14"/>
      <c r="AD209" s="34">
        <f>IF(ISNUMBER($D209),_xll.xlBondYield($F209&amp;T(TYPE($AV$1)),$H209,$G209,$J209,$K209,$L209,$M209,$D209,$W209,$AH209),"")</f>
        <v>-2.0646386164732966E-3</v>
      </c>
      <c r="AE209" s="12"/>
      <c r="AF209" s="12"/>
      <c r="AG209" s="12"/>
      <c r="AH209" s="14" t="b">
        <f t="shared" si="32"/>
        <v>0</v>
      </c>
      <c r="AI209" s="14"/>
      <c r="AJ209" s="14"/>
      <c r="AK209" s="238">
        <f>IF(ISNUMBER($D209),_xll.xlBondAswSpread($F209&amp;T(TYPE($AV$1)),$H209,$G209,$J209,$K209,$L209,$M209,$D209,$W209,$AH209,curveName,curveName,,,2),"")</f>
        <v>-0.45503152637732064</v>
      </c>
      <c r="AL209" s="205">
        <f>IF($W209&gt;0,_xll.xlBondZSpread(F209&amp;T(TYPE($AV$1)),H209,G209,J209,K209,L209,M209,D209,U209,"annual",5,$AH209,curveName)*100,"")</f>
        <v>-38.370079210876078</v>
      </c>
      <c r="AM209" s="258" t="e">
        <f>(-IF($AL$9="",VLOOKUP(VLOOKUP(E209,'DB Basis'!$D$2:$H$65205,4,0),Bonds!$AR$1:$AS$6,2,0),$AL$9)*VLOOKUP(E209,'DB Basis'!$D$2:$E$65205,2,0))+IF(V209="",W209,V209)</f>
        <v>#N/A</v>
      </c>
      <c r="AN209" s="266" t="str">
        <f>IF($AN$9+(($AL$9-$AM$9))*('DB Basis'!F368/10-'DB Basis'!E368),," ")</f>
        <v xml:space="preserve"> </v>
      </c>
      <c r="AO209" s="615">
        <f>IF(U209&gt;0,_xll.xlShmImplSwap2(curveName&amp;T(TYPE($AV$1)),curveName,D209,G209,,1,8,2,4),"")</f>
        <v>2.0652279675691925E-3</v>
      </c>
      <c r="AP209" s="616">
        <f t="shared" si="33"/>
        <v>-4.1298665840424891E-3</v>
      </c>
      <c r="AQ209" s="374" t="str">
        <f t="shared" si="34"/>
        <v>-</v>
      </c>
      <c r="AR209" s="374" t="str">
        <f t="shared" si="35"/>
        <v>-</v>
      </c>
      <c r="AS209" s="376"/>
      <c r="AT209" s="234">
        <f t="shared" si="36"/>
        <v>-0.20363558956996899</v>
      </c>
      <c r="AU209" s="662" t="str">
        <f t="shared" si="30"/>
        <v>OAT  25-Apr-22  8.25</v>
      </c>
      <c r="AV209" s="678"/>
      <c r="AW209" s="660"/>
      <c r="AX209" s="660"/>
      <c r="AY209" s="660"/>
      <c r="AZ209" s="660"/>
      <c r="BA209" s="660"/>
      <c r="BB209" s="659"/>
      <c r="BC209" s="672"/>
      <c r="BE209" s="682">
        <f>_xll.xlDateShiftMonth(BE208,1)</f>
        <v>49341</v>
      </c>
      <c r="BF209" s="683">
        <v>3.2585853644125432E-2</v>
      </c>
      <c r="BH209" s="915"/>
      <c r="BI209" s="921"/>
      <c r="BU209" s="133" t="s">
        <v>413</v>
      </c>
      <c r="BV209" s="133" t="s">
        <v>413</v>
      </c>
      <c r="BW209" s="133" t="s">
        <v>413</v>
      </c>
      <c r="BX209" s="133" t="s">
        <v>413</v>
      </c>
      <c r="BY209" s="133" t="s">
        <v>413</v>
      </c>
      <c r="BZ209" s="133" t="s">
        <v>413</v>
      </c>
      <c r="CA209" s="133" t="s">
        <v>413</v>
      </c>
      <c r="CB209" s="133" t="s">
        <v>413</v>
      </c>
      <c r="CC209" s="133" t="s">
        <v>413</v>
      </c>
      <c r="CD209" s="133" t="s">
        <v>413</v>
      </c>
      <c r="CE209" s="133" t="s">
        <v>413</v>
      </c>
      <c r="CF209" s="133" t="s">
        <v>413</v>
      </c>
    </row>
    <row r="210" spans="1:84">
      <c r="A210" s="10"/>
      <c r="B210" s="11"/>
      <c r="C210" s="12"/>
      <c r="D210" s="696">
        <f>MAX(_xll.xlDateSettle("TARGET",$D$4,2),L210)</f>
        <v>43264</v>
      </c>
      <c r="E210" s="694" t="s">
        <v>702</v>
      </c>
      <c r="F210" s="13" t="s">
        <v>1306</v>
      </c>
      <c r="G210" s="35">
        <v>44706</v>
      </c>
      <c r="H210" s="37">
        <v>0</v>
      </c>
      <c r="I210" s="11">
        <v>44706</v>
      </c>
      <c r="J210" s="11">
        <v>42515</v>
      </c>
      <c r="K210" s="11">
        <v>42880</v>
      </c>
      <c r="L210" s="11">
        <v>42695</v>
      </c>
      <c r="M210" s="12">
        <v>100.15</v>
      </c>
      <c r="N210" s="12" t="s">
        <v>1347</v>
      </c>
      <c r="O210" s="12" t="s">
        <v>990</v>
      </c>
      <c r="P210" s="12" t="s">
        <v>1348</v>
      </c>
      <c r="Q210" s="15">
        <v>25105000000</v>
      </c>
      <c r="R210" s="12"/>
      <c r="S210" s="43">
        <f>_xll.RtGet("IDN",$X210,$S$9)</f>
        <v>100.539</v>
      </c>
      <c r="T210" s="43">
        <f>_xll.RtGet("IDN",$X210,$T$9)</f>
        <v>100.639</v>
      </c>
      <c r="U210" s="25">
        <f t="shared" si="37"/>
        <v>100.589</v>
      </c>
      <c r="V210" s="12"/>
      <c r="W210" s="25">
        <f t="shared" si="38"/>
        <v>100.589</v>
      </c>
      <c r="X210" s="14" t="str">
        <f t="shared" si="31"/>
        <v>FR0013219177=</v>
      </c>
      <c r="Y210" s="14"/>
      <c r="Z210" s="14"/>
      <c r="AA210" s="14"/>
      <c r="AB210" s="14"/>
      <c r="AC210" s="14"/>
      <c r="AD210" s="34">
        <f>IF(ISNUMBER($D210),_xll.xlBondYield($F210&amp;T(TYPE($AV$1)),$H210,$G210,$J210,$K210,$L210,$M210,$D210,$W210,$AH210),"")</f>
        <v>-1.4864329851285163E-3</v>
      </c>
      <c r="AE210" s="12"/>
      <c r="AF210" s="12"/>
      <c r="AG210" s="12"/>
      <c r="AH210" s="14" t="b">
        <f t="shared" si="32"/>
        <v>0</v>
      </c>
      <c r="AI210" s="14"/>
      <c r="AJ210" s="14"/>
      <c r="AK210" s="732">
        <f>IF(ISNUMBER($D210),_xll.xlBondAswSpread($F210&amp;T(TYPE($AV$1)),$H210,$G210,$J210,$K210,$L210,$M210,$D210,$W210,$AH210,curveName,curveName,,,2),"")</f>
        <v>-0.36590107844251935</v>
      </c>
      <c r="AL210" s="205">
        <f>IF($W210&gt;0,_xll.xlBondZSpread(F210&amp;T(TYPE($AV$1)),H210,G210,J210,K210,L210,M210,D210,U210,"annual",5,$AH210,curveName)*100,"")</f>
        <v>-37.156473055084298</v>
      </c>
      <c r="AM210" s="258">
        <f>(-IF($AL$9="",VLOOKUP(VLOOKUP(E210,'DB Basis'!$D$2:$H$65205,4,0),Bonds!$AR$1:$AS$6,2,0),$AL$9)*VLOOKUP(E210,'DB Basis'!$D$2:$E$65205,2,0))+IF(V210="",W210,V210)</f>
        <v>17.762239999999991</v>
      </c>
      <c r="AN210" s="266" t="str">
        <f>IF($AN$9+(($AL$9-$AM$9))*('DB Basis'!F369/10-'DB Basis'!E369),," ")</f>
        <v xml:space="preserve"> </v>
      </c>
      <c r="AO210" s="615">
        <f>IF(U210&gt;0,_xll.xlShmImplSwap2(curveName&amp;T(TYPE($AV$1)),curveName,D210,G210,,1,8,2,4),"")</f>
        <v>2.2216475626436112E-3</v>
      </c>
      <c r="AP210" s="616">
        <f t="shared" si="33"/>
        <v>-3.7080805477721275E-3</v>
      </c>
      <c r="AQ210" s="374">
        <f t="shared" si="34"/>
        <v>70.34835181361494</v>
      </c>
      <c r="AR210" s="374">
        <f t="shared" si="35"/>
        <v>51.317301079560671</v>
      </c>
      <c r="AS210" s="376"/>
      <c r="AT210" s="234">
        <f t="shared" si="36"/>
        <v>-0.14660708894418242</v>
      </c>
      <c r="AU210" s="662" t="str">
        <f t="shared" si="30"/>
        <v>OAT  25-May-22  0</v>
      </c>
      <c r="AV210" s="678"/>
      <c r="AW210" s="660"/>
      <c r="AX210" s="660"/>
      <c r="AY210" s="660"/>
      <c r="AZ210" s="660"/>
      <c r="BA210" s="660"/>
      <c r="BB210" s="659"/>
      <c r="BC210" s="672"/>
      <c r="BE210" s="682">
        <f>_xll.xlDateShiftMonth(BE209,1)</f>
        <v>49369</v>
      </c>
      <c r="BF210" s="683">
        <v>3.2593772756232792E-2</v>
      </c>
      <c r="BH210" s="915"/>
      <c r="BI210" s="921"/>
      <c r="BU210" s="133" t="s">
        <v>413</v>
      </c>
      <c r="BV210" s="133" t="s">
        <v>413</v>
      </c>
      <c r="BW210" s="133" t="s">
        <v>413</v>
      </c>
      <c r="BX210" s="133" t="s">
        <v>413</v>
      </c>
      <c r="BY210" s="133" t="s">
        <v>413</v>
      </c>
      <c r="BZ210" s="133" t="s">
        <v>413</v>
      </c>
      <c r="CA210" s="133" t="s">
        <v>413</v>
      </c>
      <c r="CB210" s="133" t="s">
        <v>413</v>
      </c>
      <c r="CC210" s="133" t="s">
        <v>413</v>
      </c>
      <c r="CD210" s="133" t="s">
        <v>413</v>
      </c>
      <c r="CE210" s="133" t="s">
        <v>413</v>
      </c>
      <c r="CF210" s="133" t="s">
        <v>413</v>
      </c>
    </row>
    <row r="211" spans="1:84">
      <c r="A211" s="10"/>
      <c r="B211" s="11"/>
      <c r="C211" s="12"/>
      <c r="D211" s="696">
        <f>MAX(_xll.xlDateSettle("TARGET",$D$4,2),L211)</f>
        <v>43264</v>
      </c>
      <c r="E211" s="694" t="s">
        <v>496</v>
      </c>
      <c r="F211" s="13" t="s">
        <v>1306</v>
      </c>
      <c r="G211" s="35">
        <v>44859</v>
      </c>
      <c r="H211" s="37">
        <v>2.25</v>
      </c>
      <c r="I211" s="11">
        <v>44859</v>
      </c>
      <c r="J211" s="11">
        <v>40841</v>
      </c>
      <c r="K211" s="11">
        <v>41207</v>
      </c>
      <c r="L211" s="11">
        <v>41191</v>
      </c>
      <c r="M211" s="12">
        <v>99.75</v>
      </c>
      <c r="N211" s="12" t="s">
        <v>1349</v>
      </c>
      <c r="O211" s="12" t="s">
        <v>977</v>
      </c>
      <c r="P211" s="12" t="s">
        <v>1350</v>
      </c>
      <c r="Q211" s="15">
        <v>32445000000</v>
      </c>
      <c r="R211" s="12"/>
      <c r="S211" s="43">
        <f>_xll.RtGet("IDN",$X211,$S$9)</f>
        <v>110.211</v>
      </c>
      <c r="T211" s="43">
        <f>_xll.RtGet("IDN",$X211,$T$9)</f>
        <v>110.279</v>
      </c>
      <c r="U211" s="25">
        <f t="shared" si="37"/>
        <v>110.245</v>
      </c>
      <c r="V211" s="12"/>
      <c r="W211" s="25">
        <f t="shared" si="38"/>
        <v>110.245</v>
      </c>
      <c r="X211" s="14" t="str">
        <f t="shared" si="31"/>
        <v>FR0011337880=</v>
      </c>
      <c r="Y211" s="14"/>
      <c r="Z211" s="14"/>
      <c r="AA211" s="14"/>
      <c r="AB211" s="14"/>
      <c r="AC211" s="14"/>
      <c r="AD211" s="34">
        <f>IF(ISNUMBER($D211),_xll.xlBondYield($F211&amp;T(TYPE($AV$1)),$H211,$G211,$J211,$K211,$L211,$M211,$D211,$W211,$AH211),"")</f>
        <v>-9.0213760342347862E-4</v>
      </c>
      <c r="AE211" s="12"/>
      <c r="AF211" s="12"/>
      <c r="AG211" s="12"/>
      <c r="AH211" s="14" t="b">
        <f t="shared" si="32"/>
        <v>0</v>
      </c>
      <c r="AI211" s="14"/>
      <c r="AJ211" s="14"/>
      <c r="AK211" s="732">
        <f>IF(ISNUMBER($D211),_xll.xlBondAswSpread($F211&amp;T(TYPE($AV$1)),$H211,$G211,$J211,$K211,$L211,$M211,$D211,$W211,$AH211,curveName,curveName,,,2),"")</f>
        <v>-0.38820574885877934</v>
      </c>
      <c r="AL211" s="205">
        <f>IF($W211&gt;0,_xll.xlBondZSpread(F211&amp;T(TYPE($AV$1)),H211,G211,J211,K211,L211,M211,D211,U211,"annual",5,$AH211,curveName)*100,"")</f>
        <v>-37.240703370166749</v>
      </c>
      <c r="AM211" s="258">
        <f>(-IF($AL$9="",VLOOKUP(VLOOKUP(E211,'DB Basis'!$D$2:$H$65205,4,0),Bonds!$AR$1:$AS$6,2,0),$AL$9)*VLOOKUP(E211,'DB Basis'!$D$2:$E$65205,2,0))+IF(V211="",W211,V211)</f>
        <v>13.264300000000006</v>
      </c>
      <c r="AN211" s="266" t="str">
        <f>IF($AN$9+(($AL$9-$AM$9))*('DB Basis'!F370/10-'DB Basis'!E370),," ")</f>
        <v xml:space="preserve"> </v>
      </c>
      <c r="AO211" s="615">
        <f>IF(U211&gt;0,_xll.xlShmImplSwap2(curveName&amp;T(TYPE($AV$1)),curveName,D211,G211,,1,8,2,4),"")</f>
        <v>2.9296558455130651E-3</v>
      </c>
      <c r="AP211" s="616">
        <f t="shared" si="33"/>
        <v>-3.8317934489365438E-3</v>
      </c>
      <c r="AQ211" s="374">
        <f t="shared" si="34"/>
        <v>13.93907283152541</v>
      </c>
      <c r="AR211" s="374">
        <f t="shared" si="35"/>
        <v>-2.9513208447720234</v>
      </c>
      <c r="AS211" s="376"/>
      <c r="AT211" s="234">
        <f t="shared" si="36"/>
        <v>-8.8977955406151304E-2</v>
      </c>
      <c r="AU211" s="662" t="str">
        <f t="shared" si="30"/>
        <v>OAT  25-Oct-22  2.25</v>
      </c>
      <c r="AV211" s="678"/>
      <c r="AW211" s="660"/>
      <c r="AX211" s="660"/>
      <c r="AY211" s="660"/>
      <c r="AZ211" s="660"/>
      <c r="BA211" s="660"/>
      <c r="BB211" s="659"/>
      <c r="BC211" s="672"/>
      <c r="BE211" s="682">
        <f>_xll.xlDateShiftMonth(BE210,1)</f>
        <v>49400</v>
      </c>
      <c r="BF211" s="683">
        <v>3.2602603046579193E-2</v>
      </c>
      <c r="BH211" s="915"/>
      <c r="BI211" s="921"/>
      <c r="BU211" s="133" t="s">
        <v>413</v>
      </c>
      <c r="BV211" s="133" t="s">
        <v>413</v>
      </c>
      <c r="BW211" s="133" t="s">
        <v>413</v>
      </c>
      <c r="BX211" s="133" t="s">
        <v>413</v>
      </c>
      <c r="BY211" s="133" t="s">
        <v>413</v>
      </c>
      <c r="BZ211" s="133" t="s">
        <v>413</v>
      </c>
      <c r="CA211" s="133" t="s">
        <v>413</v>
      </c>
      <c r="CB211" s="133" t="s">
        <v>413</v>
      </c>
      <c r="CC211" s="133" t="s">
        <v>413</v>
      </c>
      <c r="CD211" s="133" t="s">
        <v>413</v>
      </c>
      <c r="CE211" s="133" t="s">
        <v>413</v>
      </c>
      <c r="CF211" s="133" t="s">
        <v>413</v>
      </c>
    </row>
    <row r="212" spans="1:84">
      <c r="A212" s="10"/>
      <c r="B212" s="11"/>
      <c r="C212" s="12"/>
      <c r="D212" s="696">
        <f>MAX(_xll.xlDateSettle("TARGET",$D$4,2),L212)</f>
        <v>43264</v>
      </c>
      <c r="E212" s="694" t="s">
        <v>1424</v>
      </c>
      <c r="F212" s="13" t="s">
        <v>1306</v>
      </c>
      <c r="G212" s="35">
        <v>45010</v>
      </c>
      <c r="H212" s="37">
        <v>0</v>
      </c>
      <c r="I212" s="11">
        <v>45010</v>
      </c>
      <c r="J212" s="11">
        <v>42819</v>
      </c>
      <c r="K212" s="11">
        <v>43184</v>
      </c>
      <c r="L212" s="11">
        <v>43003</v>
      </c>
      <c r="M212" s="12">
        <v>100</v>
      </c>
      <c r="N212" s="12" t="s">
        <v>1351</v>
      </c>
      <c r="O212" s="12" t="s">
        <v>990</v>
      </c>
      <c r="P212" s="12" t="s">
        <v>1352</v>
      </c>
      <c r="Q212" s="15">
        <v>25861000000</v>
      </c>
      <c r="R212" s="12"/>
      <c r="S212" s="43">
        <f>_xll.RtGet("IDN",$X212,$S$9)</f>
        <v>99.825000000000003</v>
      </c>
      <c r="T212" s="43">
        <f>_xll.RtGet("IDN",$X212,$T$9)</f>
        <v>99.924999999999997</v>
      </c>
      <c r="U212" s="25">
        <f t="shared" si="37"/>
        <v>99.875</v>
      </c>
      <c r="V212" s="12"/>
      <c r="W212" s="25">
        <f t="shared" si="38"/>
        <v>99.875</v>
      </c>
      <c r="X212" s="14" t="str">
        <f t="shared" si="31"/>
        <v>FR0013283686=</v>
      </c>
      <c r="Y212" s="14"/>
      <c r="Z212" s="14"/>
      <c r="AA212" s="14"/>
      <c r="AB212" s="14"/>
      <c r="AC212" s="14"/>
      <c r="AD212" s="34">
        <f>IF(ISNUMBER($D212),_xll.xlBondYield($F212&amp;T(TYPE($AV$1)),$H212,$G212,$J212,$K212,$L212,$M212,$D212,$W212,$AH212),"")</f>
        <v>2.6165909448394586E-4</v>
      </c>
      <c r="AE212" s="12"/>
      <c r="AF212" s="12"/>
      <c r="AG212" s="12"/>
      <c r="AH212" s="14" t="b">
        <f t="shared" si="32"/>
        <v>0</v>
      </c>
      <c r="AI212" s="14"/>
      <c r="AJ212" s="14"/>
      <c r="AK212" s="238">
        <f>IF(ISNUMBER($D212),_xll.xlBondAswSpread($F212&amp;T(TYPE($AV$1)),$H212,$G212,$J212,$K212,$L212,$M212,$D212,$W212,$AH212,curveName,curveName,,,2),"")</f>
        <v>-0.33258323615545499</v>
      </c>
      <c r="AL212" s="205">
        <f>IF($W212&gt;0,_xll.xlBondZSpread(F212&amp;T(TYPE($AV$1)),H212,G212,J212,K212,L212,M212,D212,U212,"annual",5,$AH212,curveName)*100,"")</f>
        <v>-33.967695139878579</v>
      </c>
      <c r="AM212" s="258">
        <f>(-IF($AL$9="",VLOOKUP(VLOOKUP(E212,'DB Basis'!$D$2:$H$65205,4,0),Bonds!$AR$1:$AS$6,2,0),$AL$9)*VLOOKUP(E212,'DB Basis'!$D$2:$E$65205,2,0))+IF(V212="",W212,V212)</f>
        <v>0.66636499999999899</v>
      </c>
      <c r="AN212" s="266" t="str">
        <f>IF($AN$9+(($AL$9-$AM$9))*('DB Basis'!F371/10-'DB Basis'!E371),," ")</f>
        <v xml:space="preserve"> </v>
      </c>
      <c r="AO212" s="615">
        <f>IF(U212&gt;0,_xll.xlShmImplSwap2(curveName&amp;T(TYPE($AV$1)),curveName,D212,G212,,1,8,2,4),"")</f>
        <v>3.6361003633787153E-3</v>
      </c>
      <c r="AP212" s="616">
        <f t="shared" si="33"/>
        <v>-3.3744412688947695E-3</v>
      </c>
      <c r="AQ212" s="374">
        <f t="shared" si="34"/>
        <v>28.131509585179469</v>
      </c>
      <c r="AR212" s="374">
        <f t="shared" si="35"/>
        <v>11.055201702996531</v>
      </c>
      <c r="AS212" s="376"/>
      <c r="AT212" s="234">
        <f t="shared" si="36"/>
        <v>2.5807472332663152E-2</v>
      </c>
      <c r="AU212" s="662" t="str">
        <f t="shared" si="30"/>
        <v>OAT  25-Mar-23  0</v>
      </c>
      <c r="AV212" s="678"/>
      <c r="AW212" s="660"/>
      <c r="AX212" s="660"/>
      <c r="AY212" s="660"/>
      <c r="AZ212" s="660"/>
      <c r="BA212" s="660"/>
      <c r="BB212" s="659"/>
      <c r="BC212" s="672"/>
      <c r="BE212" s="682">
        <f>_xll.xlDateShiftMonth(BE211,1)</f>
        <v>49430</v>
      </c>
      <c r="BF212" s="683">
        <v>3.2611230547372173E-2</v>
      </c>
      <c r="BH212" s="915"/>
      <c r="BI212" s="921"/>
      <c r="BU212" s="133" t="s">
        <v>413</v>
      </c>
      <c r="BV212" s="133" t="s">
        <v>413</v>
      </c>
      <c r="BW212" s="133" t="s">
        <v>413</v>
      </c>
      <c r="BX212" s="133" t="s">
        <v>413</v>
      </c>
      <c r="BY212" s="133" t="s">
        <v>413</v>
      </c>
      <c r="BZ212" s="133" t="s">
        <v>413</v>
      </c>
      <c r="CA212" s="133" t="s">
        <v>413</v>
      </c>
      <c r="CB212" s="133" t="s">
        <v>413</v>
      </c>
      <c r="CC212" s="133" t="s">
        <v>413</v>
      </c>
      <c r="CD212" s="133" t="s">
        <v>413</v>
      </c>
      <c r="CE212" s="133" t="s">
        <v>413</v>
      </c>
      <c r="CF212" s="133" t="s">
        <v>413</v>
      </c>
    </row>
    <row r="213" spans="1:84">
      <c r="A213" s="10"/>
      <c r="B213" s="11"/>
      <c r="C213" s="12"/>
      <c r="D213" s="696">
        <f>MAX(_xll.xlDateSettle("TARGET",$D$4,2),L213)</f>
        <v>43264</v>
      </c>
      <c r="E213" s="694" t="s">
        <v>752</v>
      </c>
      <c r="F213" s="13" t="s">
        <v>1306</v>
      </c>
      <c r="G213" s="35">
        <v>45041</v>
      </c>
      <c r="H213" s="37">
        <v>8.5</v>
      </c>
      <c r="I213" s="11">
        <v>45041</v>
      </c>
      <c r="J213" s="11">
        <v>33630</v>
      </c>
      <c r="K213" s="11">
        <v>33719</v>
      </c>
      <c r="L213" s="11">
        <v>33630</v>
      </c>
      <c r="M213" s="12">
        <v>101.65</v>
      </c>
      <c r="N213" s="12" t="s">
        <v>1353</v>
      </c>
      <c r="O213" s="12" t="s">
        <v>977</v>
      </c>
      <c r="P213" s="12" t="s">
        <v>1354</v>
      </c>
      <c r="Q213" s="15">
        <v>10606195903</v>
      </c>
      <c r="R213" s="12"/>
      <c r="S213" s="43">
        <f>_xll.RtGet("IDN",$X213,$S$9)</f>
        <v>141.309</v>
      </c>
      <c r="T213" s="43">
        <f>_xll.RtGet("IDN",$X213,$T$9)</f>
        <v>141.559</v>
      </c>
      <c r="U213" s="25">
        <f t="shared" si="37"/>
        <v>141.434</v>
      </c>
      <c r="V213" s="12"/>
      <c r="W213" s="25">
        <f t="shared" si="38"/>
        <v>141.434</v>
      </c>
      <c r="X213" s="14" t="str">
        <f t="shared" si="31"/>
        <v>FR0000571085=</v>
      </c>
      <c r="Y213" s="14"/>
      <c r="Z213" s="14"/>
      <c r="AA213" s="14"/>
      <c r="AB213" s="14"/>
      <c r="AC213" s="14"/>
      <c r="AD213" s="34">
        <f>IF(ISNUMBER($D213),_xll.xlBondYield($F213&amp;T(TYPE($AV$1)),$H213,$G213,$J213,$K213,$L213,$M213,$D213,$W213,$AH213),"")</f>
        <v>-1.2323769305429971E-4</v>
      </c>
      <c r="AE213" s="12"/>
      <c r="AF213" s="12"/>
      <c r="AG213" s="12"/>
      <c r="AH213" s="14" t="b">
        <f t="shared" si="32"/>
        <v>0</v>
      </c>
      <c r="AI213" s="14"/>
      <c r="AJ213" s="14"/>
      <c r="AK213" s="732">
        <f>IF(ISNUMBER($D213),_xll.xlBondAswSpread($F213&amp;T(TYPE($AV$1)),$H213,$G213,$J213,$K213,$L213,$M213,$D213,$W213,$AH213,curveName,curveName,,,2),"")</f>
        <v>-0.42293090120285909</v>
      </c>
      <c r="AL213" s="205">
        <f>IF($W213&gt;0,_xll.xlBondZSpread(F213&amp;T(TYPE($AV$1)),H213,G213,J213,K213,L213,M213,D213,U213,"annual",5,$AH213,curveName)*100,"")</f>
        <v>-34.523950596143919</v>
      </c>
      <c r="AM213" s="258" t="e">
        <f>(-IF($AL$9="",VLOOKUP(VLOOKUP(E213,'DB Basis'!$D$2:$H$65205,4,0),Bonds!$AR$1:$AS$6,2,0),$AL$9)*VLOOKUP(E213,'DB Basis'!$D$2:$E$65205,2,0))+IF(V213="",W213,V213)</f>
        <v>#N/A</v>
      </c>
      <c r="AN213" s="266" t="str">
        <f>IF($AN$9+(($AL$9-$AM$9))*('DB Basis'!F372/10-'DB Basis'!E372),," ")</f>
        <v xml:space="preserve"> </v>
      </c>
      <c r="AO213" s="615">
        <f>IF(U213&gt;0,_xll.xlShmImplSwap2(curveName&amp;T(TYPE($AV$1)),curveName,D213,G213,,1,8,2,4),"")</f>
        <v>3.7710753589882441E-3</v>
      </c>
      <c r="AP213" s="616">
        <f t="shared" si="33"/>
        <v>-3.8943130520425438E-3</v>
      </c>
      <c r="AQ213" s="374">
        <f t="shared" si="34"/>
        <v>-45.318492726277306</v>
      </c>
      <c r="AR213" s="374">
        <f t="shared" si="35"/>
        <v>-61.210709951270211</v>
      </c>
      <c r="AS213" s="376"/>
      <c r="AT213" s="234">
        <f t="shared" si="36"/>
        <v>-1.2154950547821342E-2</v>
      </c>
      <c r="AU213" s="662" t="str">
        <f t="shared" si="30"/>
        <v>OAT  25-Apr-23  8.5</v>
      </c>
      <c r="AV213" s="678"/>
      <c r="AW213" s="660"/>
      <c r="AX213" s="660"/>
      <c r="AY213" s="660"/>
      <c r="AZ213" s="660"/>
      <c r="BA213" s="660"/>
      <c r="BB213" s="659"/>
      <c r="BC213" s="672"/>
      <c r="BE213" s="682">
        <f>_xll.xlDateShiftMonth(BE212,1)</f>
        <v>49461</v>
      </c>
      <c r="BF213" s="683">
        <v>3.2620251064730113E-2</v>
      </c>
      <c r="BH213" s="915"/>
      <c r="BI213" s="921"/>
      <c r="BU213" s="133" t="s">
        <v>413</v>
      </c>
      <c r="BV213" s="133" t="s">
        <v>413</v>
      </c>
      <c r="BW213" s="133" t="s">
        <v>413</v>
      </c>
      <c r="BX213" s="133" t="s">
        <v>413</v>
      </c>
      <c r="BY213" s="133" t="s">
        <v>413</v>
      </c>
      <c r="BZ213" s="133" t="s">
        <v>413</v>
      </c>
      <c r="CA213" s="133" t="s">
        <v>413</v>
      </c>
      <c r="CB213" s="133" t="s">
        <v>413</v>
      </c>
      <c r="CC213" s="133" t="s">
        <v>413</v>
      </c>
      <c r="CD213" s="133" t="s">
        <v>413</v>
      </c>
      <c r="CE213" s="133" t="s">
        <v>413</v>
      </c>
      <c r="CF213" s="133" t="s">
        <v>413</v>
      </c>
    </row>
    <row r="214" spans="1:84">
      <c r="A214" s="10"/>
      <c r="B214" s="11"/>
      <c r="C214" s="12"/>
      <c r="D214" s="696">
        <f>MAX(_xll.xlDateSettle("TARGET",$D$4,2),L214)</f>
        <v>43264</v>
      </c>
      <c r="E214" s="694" t="s">
        <v>497</v>
      </c>
      <c r="F214" s="13" t="s">
        <v>1306</v>
      </c>
      <c r="G214" s="35">
        <v>45071</v>
      </c>
      <c r="H214" s="37">
        <v>1.75</v>
      </c>
      <c r="I214" s="11">
        <v>45071</v>
      </c>
      <c r="J214" s="11">
        <v>41054</v>
      </c>
      <c r="K214" s="11">
        <v>41419</v>
      </c>
      <c r="L214" s="11">
        <v>41401</v>
      </c>
      <c r="M214" s="12">
        <v>99.45</v>
      </c>
      <c r="N214" s="12" t="s">
        <v>1355</v>
      </c>
      <c r="O214" s="12" t="s">
        <v>977</v>
      </c>
      <c r="P214" s="12" t="s">
        <v>1356</v>
      </c>
      <c r="Q214" s="15">
        <v>35237000000</v>
      </c>
      <c r="R214" s="12"/>
      <c r="S214" s="43">
        <f>_xll.RtGet("IDN",$X214,$S$9)</f>
        <v>108.47800000000001</v>
      </c>
      <c r="T214" s="43">
        <f>_xll.RtGet("IDN",$X214,$T$9)</f>
        <v>108.53100000000001</v>
      </c>
      <c r="U214" s="25">
        <f t="shared" si="37"/>
        <v>108.50450000000001</v>
      </c>
      <c r="V214" s="12"/>
      <c r="W214" s="25">
        <f t="shared" si="38"/>
        <v>108.50450000000001</v>
      </c>
      <c r="X214" s="14" t="str">
        <f t="shared" si="31"/>
        <v>FR0011486067=</v>
      </c>
      <c r="Y214" s="14"/>
      <c r="Z214" s="14"/>
      <c r="AA214" s="14"/>
      <c r="AB214" s="14"/>
      <c r="AC214" s="14"/>
      <c r="AD214" s="34">
        <f>IF(ISNUMBER($D214),_xll.xlBondYield($F214&amp;T(TYPE($AV$1)),$H214,$G214,$J214,$K214,$L214,$M214,$D214,$W214,$AH214),"")</f>
        <v>2.9703853464925489E-4</v>
      </c>
      <c r="AE214" s="12"/>
      <c r="AF214" s="12"/>
      <c r="AG214" s="12"/>
      <c r="AH214" s="14" t="b">
        <f t="shared" si="32"/>
        <v>0</v>
      </c>
      <c r="AI214" s="14"/>
      <c r="AJ214" s="14"/>
      <c r="AK214" s="238">
        <f>IF(ISNUMBER($D214),_xll.xlBondAswSpread($F214&amp;T(TYPE($AV$1)),$H214,$G214,$J214,$K214,$L214,$M214,$D214,$W214,$AH214,curveName,curveName,,,2),"")</f>
        <v>-0.36211836141674247</v>
      </c>
      <c r="AL214" s="205">
        <f>IF($W214&gt;0,_xll.xlBondZSpread(F214&amp;T(TYPE($AV$1)),H214,G214,J214,K214,L214,M214,D214,U214,"annual",5,$AH214,curveName)*100,"")</f>
        <v>-35.204086667855165</v>
      </c>
      <c r="AM214" s="258">
        <f>(-IF($AL$9="",VLOOKUP(VLOOKUP(E214,'DB Basis'!$D$2:$H$65205,4,0),Bonds!$AR$1:$AS$6,2,0),$AL$9)*VLOOKUP(E214,'DB Basis'!$D$2:$E$65205,2,0))+IF(V214="",W214,V214)</f>
        <v>0.3841250000000116</v>
      </c>
      <c r="AN214" s="266" t="str">
        <f>IF($AN$9+(($AL$9-$AM$9))*('DB Basis'!F373/10-'DB Basis'!E373),," ")</f>
        <v xml:space="preserve"> </v>
      </c>
      <c r="AO214" s="615">
        <f>IF(U214&gt;0,_xll.xlShmImplSwap2(curveName&amp;T(TYPE($AV$1)),curveName,D214,G214,,1,8,2,4),"")</f>
        <v>3.9083231870365824E-3</v>
      </c>
      <c r="AP214" s="616">
        <f t="shared" si="33"/>
        <v>-3.6112846523873275E-3</v>
      </c>
      <c r="AQ214" s="374">
        <f t="shared" si="34"/>
        <v>51.133607703932476</v>
      </c>
      <c r="AR214" s="374">
        <f t="shared" si="35"/>
        <v>34.435121958051319</v>
      </c>
      <c r="AS214" s="376"/>
      <c r="AT214" s="234">
        <f t="shared" si="36"/>
        <v>2.9296951362666239E-2</v>
      </c>
      <c r="AU214" s="662" t="str">
        <f t="shared" si="30"/>
        <v>OAT  25-May-23  1.75</v>
      </c>
      <c r="AV214" s="678"/>
      <c r="AW214" s="660"/>
      <c r="AX214" s="660"/>
      <c r="AY214" s="660"/>
      <c r="AZ214" s="660"/>
      <c r="BA214" s="660"/>
      <c r="BB214" s="659"/>
      <c r="BC214" s="672"/>
      <c r="BE214" s="682">
        <f>_xll.xlDateShiftMonth(BE213,1)</f>
        <v>49491</v>
      </c>
      <c r="BF214" s="683">
        <v>3.2629102386298521E-2</v>
      </c>
      <c r="BH214" s="915"/>
      <c r="BI214" s="921"/>
      <c r="BU214" s="133" t="s">
        <v>413</v>
      </c>
      <c r="BV214" s="133" t="s">
        <v>413</v>
      </c>
      <c r="BW214" s="133" t="s">
        <v>413</v>
      </c>
      <c r="BX214" s="133" t="s">
        <v>413</v>
      </c>
      <c r="BY214" s="133" t="s">
        <v>413</v>
      </c>
      <c r="BZ214" s="133" t="s">
        <v>413</v>
      </c>
      <c r="CA214" s="133" t="s">
        <v>413</v>
      </c>
      <c r="CB214" s="133" t="s">
        <v>413</v>
      </c>
      <c r="CC214" s="133" t="s">
        <v>413</v>
      </c>
      <c r="CD214" s="133" t="s">
        <v>413</v>
      </c>
      <c r="CE214" s="133" t="s">
        <v>413</v>
      </c>
      <c r="CF214" s="133" t="s">
        <v>413</v>
      </c>
    </row>
    <row r="215" spans="1:84">
      <c r="A215" s="10"/>
      <c r="B215" s="11"/>
      <c r="C215" s="12"/>
      <c r="D215" s="696">
        <f>MAX(_xll.xlDateSettle("TARGET",$D$4,2),L215)</f>
        <v>43264</v>
      </c>
      <c r="E215" s="694" t="s">
        <v>498</v>
      </c>
      <c r="F215" s="13" t="s">
        <v>1306</v>
      </c>
      <c r="G215" s="35">
        <v>45224</v>
      </c>
      <c r="H215" s="37">
        <v>4.25</v>
      </c>
      <c r="I215" s="11">
        <v>45224</v>
      </c>
      <c r="J215" s="11">
        <v>39015</v>
      </c>
      <c r="K215" s="11">
        <v>39380</v>
      </c>
      <c r="L215" s="11">
        <v>39211</v>
      </c>
      <c r="M215" s="12">
        <v>98.36</v>
      </c>
      <c r="N215" s="12" t="s">
        <v>1357</v>
      </c>
      <c r="O215" s="12" t="s">
        <v>977</v>
      </c>
      <c r="P215" s="12" t="s">
        <v>1358</v>
      </c>
      <c r="Q215" s="15">
        <v>44918000000</v>
      </c>
      <c r="R215" s="12"/>
      <c r="S215" s="43">
        <f>_xll.RtGet("IDN",$X215,$S$9)</f>
        <v>122.32000000000001</v>
      </c>
      <c r="T215" s="43">
        <f>_xll.RtGet("IDN",$X215,$T$9)</f>
        <v>122.36500000000001</v>
      </c>
      <c r="U215" s="25">
        <f t="shared" si="37"/>
        <v>122.3425</v>
      </c>
      <c r="V215" s="12"/>
      <c r="W215" s="25">
        <f t="shared" si="38"/>
        <v>122.3425</v>
      </c>
      <c r="X215" s="14" t="str">
        <f t="shared" si="31"/>
        <v>FR0010466938=</v>
      </c>
      <c r="Y215" s="14"/>
      <c r="Z215" s="14"/>
      <c r="AA215" s="14"/>
      <c r="AB215" s="14"/>
      <c r="AC215" s="14"/>
      <c r="AD215" s="34">
        <f>IF(ISNUMBER($D215),_xll.xlBondYield($F215&amp;T(TYPE($AV$1)),$H215,$G215,$J215,$K215,$L215,$M215,$D215,$W215,$AH215),"")</f>
        <v>7.6843867225815515E-4</v>
      </c>
      <c r="AE215" s="12"/>
      <c r="AF215" s="12"/>
      <c r="AG215" s="12"/>
      <c r="AH215" s="14" t="b">
        <f t="shared" si="32"/>
        <v>0</v>
      </c>
      <c r="AI215" s="14"/>
      <c r="AJ215" s="14"/>
      <c r="AK215" s="238">
        <f>IF(ISNUMBER($D215),_xll.xlBondAswSpread($F215&amp;T(TYPE($AV$1)),$H215,$G215,$J215,$K215,$L215,$M215,$D215,$W215,$AH215,curveName,curveName,,,2),"")</f>
        <v>-0.3882808854041031</v>
      </c>
      <c r="AL215" s="205">
        <f>IF($W215&gt;0,_xll.xlBondZSpread(F215&amp;T(TYPE($AV$1)),H215,G215,J215,K215,L215,M215,D215,U215,"annual",5,$AH215,curveName)*100,"")</f>
        <v>-35.036171624542128</v>
      </c>
      <c r="AM215" s="258">
        <f>(-IF($AL$9="",VLOOKUP(VLOOKUP(E215,'DB Basis'!$D$2:$H$65205,4,0),Bonds!$AR$1:$AS$6,2,0),$AL$9)*VLOOKUP(E215,'DB Basis'!$D$2:$E$65205,2,0))+IF(V215="",W215,V215)</f>
        <v>-3.863465000000005</v>
      </c>
      <c r="AN215" s="266" t="str">
        <f>IF($AN$9+(($AL$9-$AM$9))*('DB Basis'!F374/10-'DB Basis'!E374),," ")</f>
        <v xml:space="preserve"> </v>
      </c>
      <c r="AO215" s="615">
        <f>IF(U215&gt;0,_xll.xlShmImplSwap2(curveName&amp;T(TYPE($AV$1)),curveName,D215,G215,,1,8,2,4),"")</f>
        <v>4.5480205145175508E-3</v>
      </c>
      <c r="AP215" s="616">
        <f t="shared" si="33"/>
        <v>-3.7795818422593956E-3</v>
      </c>
      <c r="AQ215" s="374">
        <f t="shared" si="34"/>
        <v>11.245820276290758</v>
      </c>
      <c r="AR215" s="374">
        <f t="shared" si="35"/>
        <v>-4.0149329610003184</v>
      </c>
      <c r="AS215" s="376"/>
      <c r="AT215" s="234">
        <f t="shared" si="36"/>
        <v>7.5791211510393391E-2</v>
      </c>
      <c r="AU215" s="662" t="str">
        <f t="shared" si="30"/>
        <v>OAT  25-Oct-23  4.25</v>
      </c>
      <c r="AV215" s="678"/>
      <c r="AW215" s="660"/>
      <c r="AX215" s="660"/>
      <c r="AY215" s="660"/>
      <c r="AZ215" s="660"/>
      <c r="BA215" s="660"/>
      <c r="BB215" s="659"/>
      <c r="BC215" s="672"/>
      <c r="BE215" s="682">
        <f>_xll.xlDateShiftMonth(BE214,1)</f>
        <v>49522</v>
      </c>
      <c r="BF215" s="683">
        <v>3.2638395239580814E-2</v>
      </c>
      <c r="BH215" s="915"/>
      <c r="BI215" s="921"/>
      <c r="BU215" s="133" t="s">
        <v>413</v>
      </c>
      <c r="BV215" s="133" t="s">
        <v>413</v>
      </c>
      <c r="BW215" s="133" t="s">
        <v>413</v>
      </c>
      <c r="BX215" s="133" t="s">
        <v>413</v>
      </c>
      <c r="BY215" s="133" t="s">
        <v>413</v>
      </c>
      <c r="BZ215" s="133" t="s">
        <v>413</v>
      </c>
      <c r="CA215" s="133" t="s">
        <v>413</v>
      </c>
      <c r="CB215" s="133" t="s">
        <v>413</v>
      </c>
      <c r="CC215" s="133" t="s">
        <v>413</v>
      </c>
      <c r="CD215" s="133" t="s">
        <v>413</v>
      </c>
      <c r="CE215" s="133" t="s">
        <v>413</v>
      </c>
      <c r="CF215" s="133" t="s">
        <v>413</v>
      </c>
    </row>
    <row r="216" spans="1:84">
      <c r="A216" s="10"/>
      <c r="B216" s="11"/>
      <c r="C216" s="12"/>
      <c r="D216" s="696">
        <f>MAX(_xll.xlDateSettle("TARGET",$D$4,2),L216)</f>
        <v>43264</v>
      </c>
      <c r="E216" s="694" t="s">
        <v>499</v>
      </c>
      <c r="F216" s="13" t="s">
        <v>1306</v>
      </c>
      <c r="G216" s="35">
        <v>45437</v>
      </c>
      <c r="H216" s="37">
        <v>2.25</v>
      </c>
      <c r="I216" s="11">
        <v>45437</v>
      </c>
      <c r="J216" s="11">
        <v>41419</v>
      </c>
      <c r="K216" s="11">
        <v>41784</v>
      </c>
      <c r="L216" s="11">
        <v>41590</v>
      </c>
      <c r="M216" s="12">
        <v>98.5</v>
      </c>
      <c r="N216" s="12" t="s">
        <v>1359</v>
      </c>
      <c r="O216" s="12" t="s">
        <v>977</v>
      </c>
      <c r="P216" s="12" t="s">
        <v>1360</v>
      </c>
      <c r="Q216" s="15">
        <v>34810000000</v>
      </c>
      <c r="R216" s="12"/>
      <c r="S216" s="43">
        <f>_xll.RtGet("IDN",$X216,$S$9)</f>
        <v>111.995</v>
      </c>
      <c r="T216" s="43">
        <f>_xll.RtGet("IDN",$X216,$T$9)</f>
        <v>112.05500000000001</v>
      </c>
      <c r="U216" s="25">
        <f t="shared" si="37"/>
        <v>112.02500000000001</v>
      </c>
      <c r="V216" s="12"/>
      <c r="W216" s="25">
        <f t="shared" si="38"/>
        <v>112.02500000000001</v>
      </c>
      <c r="X216" s="14" t="str">
        <f t="shared" si="31"/>
        <v>FR0011619436=</v>
      </c>
      <c r="Y216" s="14"/>
      <c r="Z216" s="14"/>
      <c r="AA216" s="14"/>
      <c r="AB216" s="14"/>
      <c r="AC216" s="14"/>
      <c r="AD216" s="34">
        <f>IF(ISNUMBER($D216),_xll.xlBondYield($F216&amp;T(TYPE($AV$1)),$H216,$G216,$J216,$K216,$L216,$M216,$D216,$W216,$AH216),"")</f>
        <v>2.1328797980813864E-3</v>
      </c>
      <c r="AE216" s="12"/>
      <c r="AF216" s="12"/>
      <c r="AG216" s="12"/>
      <c r="AH216" s="14" t="b">
        <f t="shared" si="32"/>
        <v>0</v>
      </c>
      <c r="AI216" s="14"/>
      <c r="AJ216" s="14"/>
      <c r="AK216" s="238">
        <f>IF(ISNUMBER($D216),_xll.xlBondAswSpread($F216&amp;T(TYPE($AV$1)),$H216,$G216,$J216,$K216,$L216,$M216,$D216,$W216,$AH216,curveName,curveName,,,2),"")</f>
        <v>-0.32823966942640193</v>
      </c>
      <c r="AL216" s="205">
        <f>IF($W216&gt;0,_xll.xlBondZSpread(F216&amp;T(TYPE($AV$1)),H216,G216,J216,K216,L216,M216,D216,U216,"annual",5,$AH216,curveName)*100,"")</f>
        <v>-31.42686463917126</v>
      </c>
      <c r="AM216" s="258">
        <f>(-IF($AL$9="",VLOOKUP(VLOOKUP(E216,'DB Basis'!$D$2:$H$65205,4,0),Bonds!$AR$1:$AS$6,2,0),$AL$9)*VLOOKUP(E216,'DB Basis'!$D$2:$E$65205,2,0))+IF(V216="",W216,V216)</f>
        <v>-19.292110000000008</v>
      </c>
      <c r="AN216" s="266" t="str">
        <f>IF($AN$9+(($AL$9-$AM$9))*('DB Basis'!F375/10-'DB Basis'!E375),," ")</f>
        <v xml:space="preserve"> </v>
      </c>
      <c r="AO216" s="615">
        <f>IF(U216&gt;0,_xll.xlShmImplSwap2(curveName&amp;T(TYPE($AV$1)),curveName,D216,G216,,1,8,2,4),"")</f>
        <v>5.4268034626227231E-3</v>
      </c>
      <c r="AP216" s="616">
        <f t="shared" si="33"/>
        <v>-3.2939236645413367E-3</v>
      </c>
      <c r="AQ216" s="374">
        <f t="shared" si="34"/>
        <v>23.38126811856711</v>
      </c>
      <c r="AR216" s="374">
        <f t="shared" si="35"/>
        <v>8.3223114961075826</v>
      </c>
      <c r="AS216" s="376"/>
      <c r="AT216" s="234">
        <f t="shared" si="36"/>
        <v>0.21036622666008195</v>
      </c>
      <c r="AU216" s="662" t="str">
        <f t="shared" si="30"/>
        <v>OAT  25-May-24  2.25</v>
      </c>
      <c r="AV216" s="678"/>
      <c r="AW216" s="660"/>
      <c r="AX216" s="660"/>
      <c r="AY216" s="660"/>
      <c r="AZ216" s="660"/>
      <c r="BA216" s="660"/>
      <c r="BB216" s="659"/>
      <c r="BC216" s="672"/>
      <c r="BE216" s="682">
        <f>_xll.xlDateShiftMonth(BE215,1)</f>
        <v>49553</v>
      </c>
      <c r="BF216" s="683">
        <v>3.2647857959711424E-2</v>
      </c>
      <c r="BH216" s="915"/>
      <c r="BI216" s="921"/>
      <c r="BU216" s="133" t="s">
        <v>413</v>
      </c>
      <c r="BV216" s="133" t="s">
        <v>413</v>
      </c>
      <c r="BW216" s="133" t="s">
        <v>413</v>
      </c>
      <c r="BX216" s="133" t="s">
        <v>413</v>
      </c>
      <c r="BY216" s="133" t="s">
        <v>413</v>
      </c>
      <c r="BZ216" s="133" t="s">
        <v>413</v>
      </c>
      <c r="CA216" s="133" t="s">
        <v>413</v>
      </c>
      <c r="CB216" s="133" t="s">
        <v>413</v>
      </c>
      <c r="CC216" s="133" t="s">
        <v>413</v>
      </c>
      <c r="CD216" s="133" t="s">
        <v>413</v>
      </c>
      <c r="CE216" s="133" t="s">
        <v>413</v>
      </c>
      <c r="CF216" s="133" t="s">
        <v>413</v>
      </c>
    </row>
    <row r="217" spans="1:84">
      <c r="A217" s="10"/>
      <c r="B217" s="11"/>
      <c r="C217" s="12"/>
      <c r="D217" s="696">
        <f>MAX(_xll.xlDateSettle("TARGET",$D$4,2),L217)</f>
        <v>43264</v>
      </c>
      <c r="E217" s="694" t="s">
        <v>1425</v>
      </c>
      <c r="F217" s="13" t="s">
        <v>1306</v>
      </c>
      <c r="G217" s="35">
        <v>45498</v>
      </c>
      <c r="H217" s="37">
        <v>0.25</v>
      </c>
      <c r="I217" s="11">
        <v>45498</v>
      </c>
      <c r="J217" s="11">
        <v>41115</v>
      </c>
      <c r="K217" s="11">
        <v>41480</v>
      </c>
      <c r="L217" s="11">
        <v>41331</v>
      </c>
      <c r="M217" s="12">
        <v>96.81</v>
      </c>
      <c r="N217" s="12" t="s">
        <v>1361</v>
      </c>
      <c r="O217" s="12" t="s">
        <v>977</v>
      </c>
      <c r="P217" s="12" t="s">
        <v>1362</v>
      </c>
      <c r="Q217" s="15">
        <v>16167000000</v>
      </c>
      <c r="R217" s="12"/>
      <c r="S217" s="43">
        <f>_xll.RtGet("IDN",$X217,$S$9)</f>
        <v>109.279</v>
      </c>
      <c r="T217" s="43">
        <f>_xll.RtGet("IDN",$X217,$T$9)</f>
        <v>109.459</v>
      </c>
      <c r="U217" s="25">
        <f t="shared" si="37"/>
        <v>109.369</v>
      </c>
      <c r="V217" s="12"/>
      <c r="W217" s="25">
        <f t="shared" si="38"/>
        <v>109.369</v>
      </c>
      <c r="X217" s="14" t="str">
        <f t="shared" si="31"/>
        <v>FR0011427848=</v>
      </c>
      <c r="Y217" s="14"/>
      <c r="Z217" s="14"/>
      <c r="AA217" s="14"/>
      <c r="AB217" s="14"/>
      <c r="AC217" s="14"/>
      <c r="AD217" s="34">
        <f>IF(ISNUMBER($D217),_xll.xlBondYield($F217&amp;T(TYPE($AV$1)),$H217,$G217,$J217,$K217,$L217,$M217,$D217,$W217,$AH217),"")</f>
        <v>-1.2164448351493828E-2</v>
      </c>
      <c r="AE217" s="12"/>
      <c r="AF217" s="12"/>
      <c r="AG217" s="12"/>
      <c r="AH217" s="14" t="b">
        <f t="shared" si="32"/>
        <v>0</v>
      </c>
      <c r="AI217" s="14"/>
      <c r="AJ217" s="14"/>
      <c r="AK217" s="238">
        <f>IF(ISNUMBER($D217),_xll.xlBondAswSpread($F217&amp;T(TYPE($AV$1)),$H217,$G217,$J217,$K217,$L217,$M217,$D217,$W217,$AH217,curveName,curveName,,,2),"")</f>
        <v>-1.8331545376653011</v>
      </c>
      <c r="AL217" s="205">
        <f>IF($W217&gt;0,_xll.xlBondZSpread(F217&amp;T(TYPE($AV$1)),H217,G217,J217,K217,L217,M217,D217,U217,"annual",5,$AH217,curveName)*100,"")</f>
        <v>-178.3675597450555</v>
      </c>
      <c r="AM217" s="258" t="e">
        <f>(-IF($AL$9="",VLOOKUP(VLOOKUP(E217,'DB Basis'!$D$2:$H$65205,4,0),Bonds!$AR$1:$AS$6,2,0),$AL$9)*VLOOKUP(E217,'DB Basis'!$D$2:$E$65205,2,0))+IF(V217="",W217,V217)</f>
        <v>#N/A</v>
      </c>
      <c r="AN217" s="266" t="str">
        <f>IF($AN$9+(($AL$9-$AM$9))*('DB Basis'!F376/10-'DB Basis'!E376),," ")</f>
        <v xml:space="preserve"> </v>
      </c>
      <c r="AO217" s="615">
        <f>IF(U217&gt;0,_xll.xlShmImplSwap2(curveName&amp;T(TYPE($AV$1)),curveName,D217,G217,,1,8,2,4),"")</f>
        <v>5.655520198429599E-3</v>
      </c>
      <c r="AP217" s="616">
        <f t="shared" si="33"/>
        <v>-1.7819968549923428E-2</v>
      </c>
      <c r="AQ217" s="374">
        <f t="shared" si="34"/>
        <v>-855.49586468769724</v>
      </c>
      <c r="AR217" s="374">
        <f t="shared" si="35"/>
        <v>-869.18137428925638</v>
      </c>
      <c r="AS217" s="376"/>
      <c r="AT217" s="234">
        <f t="shared" si="36"/>
        <v>-1.199781207270624</v>
      </c>
      <c r="AU217" s="662" t="str">
        <f t="shared" si="30"/>
        <v>OAT  25-Jul-24  0.25</v>
      </c>
      <c r="AV217" s="678"/>
      <c r="AW217" s="660"/>
      <c r="AX217" s="660"/>
      <c r="AY217" s="660"/>
      <c r="AZ217" s="660"/>
      <c r="BA217" s="660"/>
      <c r="BB217" s="659"/>
      <c r="BC217" s="672"/>
      <c r="BE217" s="682">
        <f>_xll.xlDateShiftMonth(BE216,1)</f>
        <v>49583</v>
      </c>
      <c r="BF217" s="683">
        <v>3.2657197140282299E-2</v>
      </c>
      <c r="BH217" s="915"/>
      <c r="BI217" s="921"/>
      <c r="BU217" s="133" t="s">
        <v>413</v>
      </c>
      <c r="BV217" s="133" t="s">
        <v>413</v>
      </c>
      <c r="BW217" s="133" t="s">
        <v>413</v>
      </c>
      <c r="BX217" s="133" t="s">
        <v>413</v>
      </c>
      <c r="BY217" s="133" t="s">
        <v>413</v>
      </c>
      <c r="BZ217" s="133" t="s">
        <v>413</v>
      </c>
      <c r="CA217" s="133" t="s">
        <v>413</v>
      </c>
      <c r="CB217" s="133" t="s">
        <v>413</v>
      </c>
      <c r="CC217" s="133" t="s">
        <v>413</v>
      </c>
      <c r="CD217" s="133" t="s">
        <v>413</v>
      </c>
      <c r="CE217" s="133" t="s">
        <v>413</v>
      </c>
      <c r="CF217" s="133" t="s">
        <v>413</v>
      </c>
    </row>
    <row r="218" spans="1:84">
      <c r="A218" s="10"/>
      <c r="B218" s="11"/>
      <c r="C218" s="12"/>
      <c r="D218" s="696">
        <f>MAX(_xll.xlDateSettle("TARGET",$D$4,2),L218)</f>
        <v>43264</v>
      </c>
      <c r="E218" s="694" t="s">
        <v>234</v>
      </c>
      <c r="F218" s="13" t="s">
        <v>1306</v>
      </c>
      <c r="G218" s="35">
        <v>45621</v>
      </c>
      <c r="H218" s="37">
        <v>1.75</v>
      </c>
      <c r="I218" s="11">
        <v>45621</v>
      </c>
      <c r="J218" s="11">
        <v>41603</v>
      </c>
      <c r="K218" s="11">
        <v>41968</v>
      </c>
      <c r="L218" s="11">
        <v>41800</v>
      </c>
      <c r="M218" s="12">
        <v>98.01</v>
      </c>
      <c r="N218" s="12" t="s">
        <v>1363</v>
      </c>
      <c r="O218" s="12" t="s">
        <v>990</v>
      </c>
      <c r="P218" s="12" t="s">
        <v>1364</v>
      </c>
      <c r="Q218" s="15">
        <v>37025000000</v>
      </c>
      <c r="R218" s="12"/>
      <c r="S218" s="43">
        <f>_xll.RtGet("IDN",$X218,$S$9)</f>
        <v>109.2</v>
      </c>
      <c r="T218" s="43">
        <f>_xll.RtGet("IDN",$X218,$T$9)</f>
        <v>109.28</v>
      </c>
      <c r="U218" s="25">
        <f t="shared" si="37"/>
        <v>109.24000000000001</v>
      </c>
      <c r="V218" s="12"/>
      <c r="W218" s="25">
        <f t="shared" si="38"/>
        <v>109.24000000000001</v>
      </c>
      <c r="X218" s="14" t="str">
        <f t="shared" si="31"/>
        <v>FR0011962398=</v>
      </c>
      <c r="Y218" s="14"/>
      <c r="Z218" s="14"/>
      <c r="AA218" s="14"/>
      <c r="AB218" s="14"/>
      <c r="AC218" s="14"/>
      <c r="AD218" s="34">
        <f>IF(ISNUMBER($D218),_xll.xlBondYield($F218&amp;T(TYPE($AV$1)),$H218,$G218,$J218,$K218,$L218,$M218,$D218,$W218,$AH218),"")</f>
        <v>3.0164097258459956E-3</v>
      </c>
      <c r="AE218" s="12"/>
      <c r="AF218" s="12"/>
      <c r="AG218" s="12"/>
      <c r="AH218" s="14" t="b">
        <f t="shared" si="32"/>
        <v>0</v>
      </c>
      <c r="AI218" s="14"/>
      <c r="AJ218" s="14"/>
      <c r="AK218" s="238">
        <f>IF(ISNUMBER($D218),_xll.xlBondAswSpread($F218&amp;T(TYPE($AV$1)),$H218,$G218,$J218,$K218,$L218,$M218,$D218,$W218,$AH218,curveName,curveName,,,2),"")</f>
        <v>-0.30596247585273795</v>
      </c>
      <c r="AL218" s="205">
        <f>IF($W218&gt;0,_xll.xlBondZSpread(F218&amp;T(TYPE($AV$1)),H218,G218,J218,K218,L218,M218,D218,U218,"annual",5,$AH218,curveName)*100,"")</f>
        <v>-29.800173955743965</v>
      </c>
      <c r="AM218" s="258">
        <f>(-IF($AL$9="",VLOOKUP(VLOOKUP(E218,'DB Basis'!$D$2:$H$65205,4,0),Bonds!$AR$1:$AS$6,2,0),$AL$9)*VLOOKUP(E218,'DB Basis'!$D$2:$E$65205,2,0))+IF(V218="",W218,V218)</f>
        <v>-30.333574999999996</v>
      </c>
      <c r="AN218" s="266" t="str">
        <f>IF($AN$9+(($AL$9-$AM$9))*('DB Basis'!F377/10-'DB Basis'!E377),," ")</f>
        <v xml:space="preserve"> </v>
      </c>
      <c r="AO218" s="615">
        <f>IF(U218&gt;0,_xll.xlShmImplSwap2(curveName&amp;T(TYPE($AV$1)),curveName,D218,G218,,1,8,2,4),"")</f>
        <v>6.1213010485008422E-3</v>
      </c>
      <c r="AP218" s="616">
        <f t="shared" si="33"/>
        <v>-3.1048913226548467E-3</v>
      </c>
      <c r="AQ218" s="374">
        <f t="shared" si="34"/>
        <v>450.48887790479966</v>
      </c>
      <c r="AR218" s="374">
        <f t="shared" si="35"/>
        <v>436.66692584984008</v>
      </c>
      <c r="AS218" s="376"/>
      <c r="AT218" s="234">
        <f t="shared" si="36"/>
        <v>0.29750890446700229</v>
      </c>
      <c r="AU218" s="662" t="str">
        <f t="shared" si="30"/>
        <v>OAT  25-Nov-24  1.75</v>
      </c>
      <c r="AV218" s="678"/>
      <c r="AW218" s="660"/>
      <c r="AX218" s="660"/>
      <c r="AY218" s="660"/>
      <c r="AZ218" s="660"/>
      <c r="BA218" s="660"/>
      <c r="BB218" s="659"/>
      <c r="BC218" s="672"/>
      <c r="BE218" s="682">
        <f>_xll.xlDateShiftMonth(BE217,1)</f>
        <v>49614</v>
      </c>
      <c r="BF218" s="683">
        <v>3.2667056032730353E-2</v>
      </c>
      <c r="BH218" s="915"/>
      <c r="BI218" s="921"/>
      <c r="BU218" s="133" t="s">
        <v>413</v>
      </c>
      <c r="BV218" s="133" t="s">
        <v>413</v>
      </c>
      <c r="BW218" s="133" t="s">
        <v>413</v>
      </c>
      <c r="BX218" s="133" t="s">
        <v>413</v>
      </c>
      <c r="BY218" s="133" t="s">
        <v>413</v>
      </c>
      <c r="BZ218" s="133" t="s">
        <v>413</v>
      </c>
      <c r="CA218" s="133" t="s">
        <v>413</v>
      </c>
      <c r="CB218" s="133" t="s">
        <v>413</v>
      </c>
      <c r="CC218" s="133" t="s">
        <v>413</v>
      </c>
      <c r="CD218" s="133" t="s">
        <v>413</v>
      </c>
      <c r="CE218" s="133" t="s">
        <v>413</v>
      </c>
      <c r="CF218" s="133" t="s">
        <v>413</v>
      </c>
    </row>
    <row r="219" spans="1:84">
      <c r="A219" s="10"/>
      <c r="B219" s="11"/>
      <c r="C219" s="12"/>
      <c r="D219" s="696">
        <f>MAX(_xll.xlDateSettle("TARGET",$D$4,2),L219)</f>
        <v>43264</v>
      </c>
      <c r="E219" s="694" t="s">
        <v>397</v>
      </c>
      <c r="F219" s="13" t="s">
        <v>1306</v>
      </c>
      <c r="G219" s="35">
        <v>45802</v>
      </c>
      <c r="H219" s="37">
        <v>0.5</v>
      </c>
      <c r="I219" s="11">
        <v>45802</v>
      </c>
      <c r="J219" s="11">
        <v>41784</v>
      </c>
      <c r="K219" s="11">
        <v>42149</v>
      </c>
      <c r="L219" s="11">
        <v>42044</v>
      </c>
      <c r="M219" s="12">
        <v>98.87</v>
      </c>
      <c r="N219" s="12" t="s">
        <v>1365</v>
      </c>
      <c r="O219" s="12" t="s">
        <v>977</v>
      </c>
      <c r="P219" s="12" t="s">
        <v>1366</v>
      </c>
      <c r="Q219" s="15">
        <v>36156000000</v>
      </c>
      <c r="R219" s="12"/>
      <c r="S219" s="43">
        <f>_xll.RtGet("IDN",$X219,$S$9)</f>
        <v>100.70700000000001</v>
      </c>
      <c r="T219" s="43">
        <f>_xll.RtGet("IDN",$X219,$T$9)</f>
        <v>100.75700000000001</v>
      </c>
      <c r="U219" s="25">
        <f t="shared" si="37"/>
        <v>100.732</v>
      </c>
      <c r="V219" s="12"/>
      <c r="W219" s="25">
        <f t="shared" si="38"/>
        <v>100.732</v>
      </c>
      <c r="X219" s="14" t="str">
        <f t="shared" si="31"/>
        <v>FR0012517027=</v>
      </c>
      <c r="Y219" s="14"/>
      <c r="Z219" s="14"/>
      <c r="AA219" s="14"/>
      <c r="AB219" s="14"/>
      <c r="AC219" s="14"/>
      <c r="AD219" s="34">
        <f>IF(ISNUMBER($D219),_xll.xlBondYield($F219&amp;T(TYPE($AV$1)),$H219,$G219,$J219,$K219,$L219,$M219,$D219,$W219,$AH219),"")</f>
        <v>3.9299028736895607E-3</v>
      </c>
      <c r="AE219" s="12"/>
      <c r="AF219" s="12"/>
      <c r="AG219" s="12"/>
      <c r="AH219" s="14" t="b">
        <f t="shared" si="32"/>
        <v>0</v>
      </c>
      <c r="AI219" s="14"/>
      <c r="AJ219" s="14"/>
      <c r="AK219" s="238">
        <f>IF(ISNUMBER($D219),_xll.xlBondAswSpread($F219&amp;T(TYPE($AV$1)),$H219,$G219,$J219,$K219,$L219,$M219,$D219,$W219,$AH219,curveName,curveName,,,2),"")</f>
        <v>-0.2824181825691911</v>
      </c>
      <c r="AL219" s="205">
        <f>IF($W219&gt;0,_xll.xlBondZSpread(F219&amp;T(TYPE($AV$1)),H219,G219,J219,K219,L219,M219,D219,U219,"annual",5,$AH219,curveName)*100,"")</f>
        <v>-28.92295877951911</v>
      </c>
      <c r="AM219" s="258">
        <f>(-IF($AL$9="",VLOOKUP(VLOOKUP(E219,'DB Basis'!$D$2:$H$65205,4,0),Bonds!$AR$1:$AS$6,2,0),$AL$9)*VLOOKUP(E219,'DB Basis'!$D$2:$E$65205,2,0))+IF(V219="",W219,V219)</f>
        <v>19.720960000000005</v>
      </c>
      <c r="AN219" s="266" t="str">
        <f>IF($AN$9+(($AL$9-$AM$9))*('DB Basis'!F378/10-'DB Basis'!E378),," ")</f>
        <v xml:space="preserve"> </v>
      </c>
      <c r="AO219" s="615">
        <f>IF(U219&gt;0,_xll.xlShmImplSwap2(curveName&amp;T(TYPE($AV$1)),curveName,D219,G219,,1,8,2,4),"")</f>
        <v>6.7994949892981093E-3</v>
      </c>
      <c r="AP219" s="616">
        <f t="shared" si="33"/>
        <v>-2.8695921156085486E-3</v>
      </c>
      <c r="AQ219" s="374">
        <f t="shared" si="34"/>
        <v>18.421270660933772</v>
      </c>
      <c r="AR219" s="374">
        <f t="shared" si="35"/>
        <v>4.7449840094971716</v>
      </c>
      <c r="AS219" s="376"/>
      <c r="AT219" s="234">
        <f t="shared" si="36"/>
        <v>0.38760685877486079</v>
      </c>
      <c r="AU219" s="662" t="str">
        <f t="shared" si="30"/>
        <v>OAT  25-May-25  0.5</v>
      </c>
      <c r="AV219" s="678"/>
      <c r="AW219" s="660"/>
      <c r="AX219" s="660"/>
      <c r="AY219" s="660"/>
      <c r="AZ219" s="660"/>
      <c r="BA219" s="660"/>
      <c r="BB219" s="659"/>
      <c r="BC219" s="672"/>
      <c r="BE219" s="682">
        <f>_xll.xlDateShiftMonth(BE218,1)</f>
        <v>49644</v>
      </c>
      <c r="BF219" s="683">
        <v>3.2676818335985597E-2</v>
      </c>
      <c r="BH219" s="915"/>
      <c r="BI219" s="921"/>
      <c r="BU219" s="133" t="s">
        <v>413</v>
      </c>
      <c r="BV219" s="133" t="s">
        <v>413</v>
      </c>
      <c r="BW219" s="133" t="s">
        <v>413</v>
      </c>
      <c r="BX219" s="133" t="s">
        <v>413</v>
      </c>
      <c r="BY219" s="133" t="s">
        <v>413</v>
      </c>
      <c r="BZ219" s="133" t="s">
        <v>413</v>
      </c>
      <c r="CA219" s="133" t="s">
        <v>413</v>
      </c>
      <c r="CB219" s="133" t="s">
        <v>413</v>
      </c>
      <c r="CC219" s="133" t="s">
        <v>413</v>
      </c>
      <c r="CD219" s="133" t="s">
        <v>413</v>
      </c>
      <c r="CE219" s="133" t="s">
        <v>413</v>
      </c>
      <c r="CF219" s="133" t="s">
        <v>413</v>
      </c>
    </row>
    <row r="220" spans="1:84">
      <c r="A220" s="10"/>
      <c r="B220" s="11"/>
      <c r="C220" s="12"/>
      <c r="D220" s="696">
        <f>MAX(_xll.xlDateSettle("TARGET",$D$4,2),L220)</f>
        <v>43264</v>
      </c>
      <c r="E220" s="694" t="s">
        <v>500</v>
      </c>
      <c r="F220" s="13" t="s">
        <v>1306</v>
      </c>
      <c r="G220" s="35">
        <v>45955</v>
      </c>
      <c r="H220" s="37">
        <v>6</v>
      </c>
      <c r="I220" s="11">
        <v>45955</v>
      </c>
      <c r="J220" s="11">
        <v>34267</v>
      </c>
      <c r="K220" s="11">
        <v>34632</v>
      </c>
      <c r="L220" s="11">
        <v>34390</v>
      </c>
      <c r="M220" s="12">
        <v>101.65</v>
      </c>
      <c r="N220" s="12" t="s">
        <v>1367</v>
      </c>
      <c r="O220" s="12" t="s">
        <v>977</v>
      </c>
      <c r="P220" s="12" t="s">
        <v>1368</v>
      </c>
      <c r="Q220" s="15">
        <v>29593928118</v>
      </c>
      <c r="R220" s="12"/>
      <c r="S220" s="43">
        <f>_xll.RtGet("IDN",$X220,$S$9)</f>
        <v>140.86600000000001</v>
      </c>
      <c r="T220" s="43">
        <f>_xll.RtGet("IDN",$X220,$T$9)</f>
        <v>140.92600000000002</v>
      </c>
      <c r="U220" s="25">
        <f t="shared" si="37"/>
        <v>140.89600000000002</v>
      </c>
      <c r="V220" s="12"/>
      <c r="W220" s="25">
        <f t="shared" si="38"/>
        <v>140.89600000000002</v>
      </c>
      <c r="X220" s="14" t="str">
        <f t="shared" si="31"/>
        <v>FR0000571150=</v>
      </c>
      <c r="Y220" s="14"/>
      <c r="Z220" s="14"/>
      <c r="AA220" s="14"/>
      <c r="AB220" s="14"/>
      <c r="AC220" s="14"/>
      <c r="AD220" s="34">
        <f>IF(ISNUMBER($D220),_xll.xlBondYield($F220&amp;T(TYPE($AV$1)),$H220,$G220,$J220,$K220,$L220,$M220,$D220,$W220,$AH220),"")</f>
        <v>3.63739203636438E-3</v>
      </c>
      <c r="AE220" s="12"/>
      <c r="AF220" s="12"/>
      <c r="AG220" s="12"/>
      <c r="AH220" s="14" t="b">
        <f t="shared" si="32"/>
        <v>0</v>
      </c>
      <c r="AI220" s="14"/>
      <c r="AJ220" s="14"/>
      <c r="AK220" s="238">
        <f>IF(ISNUMBER($D220),_xll.xlBondAswSpread($F220&amp;T(TYPE($AV$1)),$H220,$G220,$J220,$K220,$L220,$M220,$D220,$W220,$AH220,curveName,curveName,,,2),"")</f>
        <v>-0.37438478058991748</v>
      </c>
      <c r="AL220" s="205">
        <f>IF($W220&gt;0,_xll.xlBondZSpread(F220&amp;T(TYPE($AV$1)),H220,G220,J220,K220,L220,M220,D220,U220,"annual",5,$AH220,curveName)*100,"")</f>
        <v>-31.187549468555524</v>
      </c>
      <c r="AM220" s="258">
        <f>(-IF($AL$9="",VLOOKUP(VLOOKUP(E220,'DB Basis'!$D$2:$H$65205,4,0),Bonds!$AR$1:$AS$6,2,0),$AL$9)*VLOOKUP(E220,'DB Basis'!$D$2:$E$65205,2,0))+IF(V220="",W220,V220)</f>
        <v>35.249140000000025</v>
      </c>
      <c r="AN220" s="266" t="str">
        <f>IF($AN$9+(($AL$9-$AM$9))*('DB Basis'!F379/10-'DB Basis'!E379),," ")</f>
        <v xml:space="preserve"> </v>
      </c>
      <c r="AO220" s="615">
        <f>IF(U220&gt;0,_xll.xlShmImplSwap2(curveName&amp;T(TYPE($AV$1)),curveName,D220,G220,,1,8,2,4),"")</f>
        <v>7.3334823985098671E-3</v>
      </c>
      <c r="AP220" s="616">
        <f t="shared" si="33"/>
        <v>-3.6960903621454872E-3</v>
      </c>
      <c r="AQ220" s="374">
        <f t="shared" si="34"/>
        <v>-6.9781997139667293</v>
      </c>
      <c r="AR220" s="374">
        <f t="shared" si="35"/>
        <v>-19.717115031763569</v>
      </c>
      <c r="AS220" s="376"/>
      <c r="AT220" s="234">
        <f t="shared" si="36"/>
        <v>0.35875647481950046</v>
      </c>
      <c r="AU220" s="662" t="str">
        <f t="shared" si="30"/>
        <v>OAT  25-Oct-25  6</v>
      </c>
      <c r="AV220" s="678"/>
      <c r="AW220" s="660"/>
      <c r="AX220" s="660"/>
      <c r="AY220" s="660"/>
      <c r="AZ220" s="660"/>
      <c r="BA220" s="660"/>
      <c r="BB220" s="659"/>
      <c r="BC220" s="672"/>
      <c r="BE220" s="682">
        <f>_xll.xlDateShiftMonth(BE219,1)</f>
        <v>49675</v>
      </c>
      <c r="BF220" s="683">
        <v>3.268715550966389E-2</v>
      </c>
      <c r="BH220" s="915"/>
      <c r="BI220" s="921"/>
      <c r="BU220" s="133" t="s">
        <v>413</v>
      </c>
      <c r="BV220" s="133" t="s">
        <v>413</v>
      </c>
      <c r="BW220" s="133" t="s">
        <v>413</v>
      </c>
      <c r="BX220" s="133" t="s">
        <v>413</v>
      </c>
      <c r="BY220" s="133" t="s">
        <v>413</v>
      </c>
      <c r="BZ220" s="133" t="s">
        <v>413</v>
      </c>
      <c r="CA220" s="133" t="s">
        <v>413</v>
      </c>
      <c r="CB220" s="133" t="s">
        <v>413</v>
      </c>
      <c r="CC220" s="133" t="s">
        <v>413</v>
      </c>
      <c r="CD220" s="133" t="s">
        <v>413</v>
      </c>
      <c r="CE220" s="133" t="s">
        <v>413</v>
      </c>
      <c r="CF220" s="133" t="s">
        <v>413</v>
      </c>
    </row>
    <row r="221" spans="1:84">
      <c r="A221" s="10"/>
      <c r="B221" s="11"/>
      <c r="C221" s="12"/>
      <c r="D221" s="696">
        <f>MAX(_xll.xlDateSettle("TARGET",$D$4,2),L221)</f>
        <v>43264</v>
      </c>
      <c r="E221" s="694" t="s">
        <v>577</v>
      </c>
      <c r="F221" s="13" t="s">
        <v>1306</v>
      </c>
      <c r="G221" s="35">
        <v>45986</v>
      </c>
      <c r="H221" s="37">
        <v>1</v>
      </c>
      <c r="I221" s="11">
        <v>45986</v>
      </c>
      <c r="J221" s="11">
        <v>41968</v>
      </c>
      <c r="K221" s="11">
        <v>42333</v>
      </c>
      <c r="L221" s="11">
        <v>42254</v>
      </c>
      <c r="M221" s="12">
        <v>98.02</v>
      </c>
      <c r="N221" s="12" t="s">
        <v>1369</v>
      </c>
      <c r="O221" s="12" t="s">
        <v>990</v>
      </c>
      <c r="P221" s="12" t="s">
        <v>1370</v>
      </c>
      <c r="Q221" s="15">
        <v>28307000000</v>
      </c>
      <c r="R221" s="12"/>
      <c r="S221" s="43">
        <f>_xll.RtGet("IDN",$X221,$S$9)</f>
        <v>103.895</v>
      </c>
      <c r="T221" s="43">
        <f>_xll.RtGet("IDN",$X221,$T$9)</f>
        <v>103.93</v>
      </c>
      <c r="U221" s="25">
        <f t="shared" si="37"/>
        <v>103.91249999999999</v>
      </c>
      <c r="V221" s="12"/>
      <c r="W221" s="25">
        <f t="shared" si="38"/>
        <v>103.91249999999999</v>
      </c>
      <c r="X221" s="14" t="str">
        <f t="shared" si="31"/>
        <v>FR0012938116=</v>
      </c>
      <c r="Y221" s="14"/>
      <c r="Z221" s="14"/>
      <c r="AA221" s="14"/>
      <c r="AB221" s="14"/>
      <c r="AC221" s="14"/>
      <c r="AD221" s="34">
        <f>IF(ISNUMBER($D221),_xll.xlBondYield($F221&amp;T(TYPE($AV$1)),$H221,$G221,$J221,$K221,$L221,$M221,$D221,$W221,$AH221),"")</f>
        <v>4.6453273436310311E-3</v>
      </c>
      <c r="AE221" s="12"/>
      <c r="AF221" s="12"/>
      <c r="AG221" s="12"/>
      <c r="AH221" s="14" t="b">
        <f t="shared" si="32"/>
        <v>0</v>
      </c>
      <c r="AI221" s="14"/>
      <c r="AJ221" s="14"/>
      <c r="AK221" s="238">
        <f>IF(ISNUMBER($D221),_xll.xlBondAswSpread($F221&amp;T(TYPE($AV$1)),$H221,$G221,$J221,$K221,$L221,$M221,$D221,$W221,$AH221,curveName,curveName,,,2),"")</f>
        <v>-0.27290255565129606</v>
      </c>
      <c r="AL221" s="205">
        <f>IF($W221&gt;0,_xll.xlBondZSpread(F221&amp;T(TYPE($AV$1)),H221,G221,J221,K221,L221,M221,D221,U221,"annual",5,$AH221,curveName)*100,"")</f>
        <v>-27.487752546112471</v>
      </c>
      <c r="AM221" s="258">
        <f>(-IF($AL$9="",VLOOKUP(VLOOKUP(E221,'DB Basis'!$D$2:$H$65205,4,0),Bonds!$AR$1:$AS$6,2,0),$AL$9)*VLOOKUP(E221,'DB Basis'!$D$2:$E$65205,2,0))+IF(V221="",W221,V221)</f>
        <v>15.797880000000006</v>
      </c>
      <c r="AN221" s="266" t="str">
        <f>IF($AN$9+(($AL$9-$AM$9))*('DB Basis'!F380/10-'DB Basis'!E380),," ")</f>
        <v xml:space="preserve"> </v>
      </c>
      <c r="AO221" s="615">
        <f>IF(U221&gt;0,_xll.xlShmImplSwap2(curveName&amp;T(TYPE($AV$1)),curveName,D221,G221,,1,8,2,4),"")</f>
        <v>7.4344411157589154E-3</v>
      </c>
      <c r="AP221" s="616">
        <f t="shared" si="33"/>
        <v>-2.7891137721278844E-3</v>
      </c>
      <c r="AQ221" s="374">
        <f t="shared" si="34"/>
        <v>118.67625392010568</v>
      </c>
      <c r="AR221" s="374">
        <f t="shared" si="35"/>
        <v>106.78917914723387</v>
      </c>
      <c r="AS221" s="376"/>
      <c r="AT221" s="234">
        <f t="shared" si="36"/>
        <v>0.45816927224854004</v>
      </c>
      <c r="AU221" s="662" t="str">
        <f t="shared" si="30"/>
        <v>OAT  25-Nov-25  1</v>
      </c>
      <c r="AV221" s="678"/>
      <c r="AW221" s="660"/>
      <c r="AX221" s="660"/>
      <c r="AY221" s="660"/>
      <c r="AZ221" s="660"/>
      <c r="BA221" s="660"/>
      <c r="BB221" s="659"/>
      <c r="BC221" s="672"/>
      <c r="BE221" s="682">
        <f>_xll.xlDateShiftMonth(BE220,1)</f>
        <v>49706</v>
      </c>
      <c r="BF221" s="683">
        <v>3.2697767210919743E-2</v>
      </c>
      <c r="BH221" s="915"/>
      <c r="BI221" s="921"/>
      <c r="BU221" s="133" t="s">
        <v>413</v>
      </c>
      <c r="BV221" s="133" t="s">
        <v>413</v>
      </c>
      <c r="BW221" s="133" t="s">
        <v>413</v>
      </c>
      <c r="BX221" s="133" t="s">
        <v>413</v>
      </c>
      <c r="BY221" s="133" t="s">
        <v>413</v>
      </c>
      <c r="BZ221" s="133" t="s">
        <v>413</v>
      </c>
      <c r="CA221" s="133" t="s">
        <v>413</v>
      </c>
      <c r="CB221" s="133" t="s">
        <v>413</v>
      </c>
      <c r="CC221" s="133" t="s">
        <v>413</v>
      </c>
      <c r="CD221" s="133" t="s">
        <v>413</v>
      </c>
      <c r="CE221" s="133" t="s">
        <v>413</v>
      </c>
      <c r="CF221" s="133" t="s">
        <v>413</v>
      </c>
    </row>
    <row r="222" spans="1:84">
      <c r="A222" s="10"/>
      <c r="B222" s="11"/>
      <c r="C222" s="12"/>
      <c r="D222" s="696">
        <f>MAX(_xll.xlDateSettle("TARGET",$D$4,2),L222)</f>
        <v>43264</v>
      </c>
      <c r="E222" s="694" t="s">
        <v>501</v>
      </c>
      <c r="F222" s="13" t="s">
        <v>1306</v>
      </c>
      <c r="G222" s="35">
        <v>46137</v>
      </c>
      <c r="H222" s="37">
        <v>3.5</v>
      </c>
      <c r="I222" s="11">
        <v>46137</v>
      </c>
      <c r="J222" s="11">
        <v>40293</v>
      </c>
      <c r="K222" s="11">
        <v>40658</v>
      </c>
      <c r="L222" s="11">
        <v>40365</v>
      </c>
      <c r="M222" s="12">
        <v>110.94</v>
      </c>
      <c r="N222" s="12" t="s">
        <v>1371</v>
      </c>
      <c r="O222" s="12" t="s">
        <v>977</v>
      </c>
      <c r="P222" s="12" t="s">
        <v>1372</v>
      </c>
      <c r="Q222" s="15">
        <v>35814000000</v>
      </c>
      <c r="R222" s="12"/>
      <c r="S222" s="43">
        <f>_xll.RtGet("IDN",$X222,$S$9)</f>
        <v>123.24900000000001</v>
      </c>
      <c r="T222" s="43">
        <f>_xll.RtGet("IDN",$X222,$T$9)</f>
        <v>123.462</v>
      </c>
      <c r="U222" s="25">
        <f t="shared" si="37"/>
        <v>123.35550000000001</v>
      </c>
      <c r="V222" s="12"/>
      <c r="W222" s="25">
        <f t="shared" si="38"/>
        <v>123.35550000000001</v>
      </c>
      <c r="X222" s="14" t="str">
        <f t="shared" si="31"/>
        <v>FR0010916924=</v>
      </c>
      <c r="Y222" s="14"/>
      <c r="Z222" s="14"/>
      <c r="AA222" s="14"/>
      <c r="AB222" s="14"/>
      <c r="AC222" s="14"/>
      <c r="AD222" s="34">
        <f>IF(ISNUMBER($D222),_xll.xlBondYield($F222&amp;T(TYPE($AV$1)),$H222,$G222,$J222,$K222,$L222,$M222,$D222,$W222,$AH222),"")</f>
        <v>4.6858747989095249E-3</v>
      </c>
      <c r="AE222" s="12"/>
      <c r="AF222" s="12"/>
      <c r="AG222" s="12"/>
      <c r="AH222" s="14" t="b">
        <f t="shared" si="32"/>
        <v>0</v>
      </c>
      <c r="AI222" s="14"/>
      <c r="AJ222" s="14"/>
      <c r="AK222" s="238">
        <f>IF(ISNUMBER($D222),_xll.xlBondAswSpread($F222&amp;T(TYPE($AV$1)),$H222,$G222,$J222,$K222,$L222,$M222,$D222,$W222,$AH222,curveName,curveName,,,2),"")</f>
        <v>-0.32041192397470097</v>
      </c>
      <c r="AL222" s="205">
        <f>IF($W222&gt;0,_xll.xlBondZSpread(F222&amp;T(TYPE($AV$1)),H222,G222,J222,K222,L222,M222,D222,U222,"annual",5,$AH222,curveName)*100,"")</f>
        <v>-29.145703507620791</v>
      </c>
      <c r="AM222" s="258">
        <f>(-IF($AL$9="",VLOOKUP(VLOOKUP(E222,'DB Basis'!$D$2:$H$65205,4,0),Bonds!$AR$1:$AS$6,2,0),$AL$9)*VLOOKUP(E222,'DB Basis'!$D$2:$E$65205,2,0))+IF(V222="",W222,V222)</f>
        <v>20.580300000000008</v>
      </c>
      <c r="AN222" s="266" t="str">
        <f>IF($AN$9+(($AL$9-$AM$9))*('DB Basis'!F381/10-'DB Basis'!E381),," ")</f>
        <v xml:space="preserve"> </v>
      </c>
      <c r="AO222" s="615">
        <f>IF(U222&gt;0,_xll.xlShmImplSwap2(curveName&amp;T(TYPE($AV$1)),curveName,D222,G222,,1,8,2,4),"")</f>
        <v>7.9515476609318143E-3</v>
      </c>
      <c r="AP222" s="616">
        <f t="shared" si="33"/>
        <v>-3.2656728620222893E-3</v>
      </c>
      <c r="AQ222" s="374">
        <f t="shared" si="34"/>
        <v>0.98012060772518306</v>
      </c>
      <c r="AR222" s="374">
        <f t="shared" si="35"/>
        <v>-11.519474689500518</v>
      </c>
      <c r="AS222" s="376"/>
      <c r="AT222" s="234">
        <f t="shared" si="36"/>
        <v>0.46216847331710376</v>
      </c>
      <c r="AU222" s="662" t="str">
        <f t="shared" si="30"/>
        <v>OAT  25-Apr-26  3.5</v>
      </c>
      <c r="AV222" s="678"/>
      <c r="AW222" s="660"/>
      <c r="AX222" s="660"/>
      <c r="AY222" s="660"/>
      <c r="AZ222" s="660"/>
      <c r="BA222" s="660"/>
      <c r="BB222" s="659"/>
      <c r="BC222" s="672"/>
      <c r="BE222" s="682">
        <f>_xll.xlDateShiftMonth(BE221,1)</f>
        <v>49735</v>
      </c>
      <c r="BF222" s="683">
        <v>3.2707961602893861E-2</v>
      </c>
      <c r="BH222" s="915"/>
      <c r="BI222" s="921"/>
      <c r="BU222" s="133" t="s">
        <v>413</v>
      </c>
      <c r="BV222" s="133" t="s">
        <v>413</v>
      </c>
      <c r="BW222" s="133" t="s">
        <v>413</v>
      </c>
      <c r="BX222" s="133" t="s">
        <v>413</v>
      </c>
      <c r="BY222" s="133" t="s">
        <v>413</v>
      </c>
      <c r="BZ222" s="133" t="s">
        <v>413</v>
      </c>
      <c r="CA222" s="133" t="s">
        <v>413</v>
      </c>
      <c r="CB222" s="133" t="s">
        <v>413</v>
      </c>
      <c r="CC222" s="133" t="s">
        <v>413</v>
      </c>
      <c r="CD222" s="133" t="s">
        <v>413</v>
      </c>
      <c r="CE222" s="133" t="s">
        <v>413</v>
      </c>
      <c r="CF222" s="133" t="s">
        <v>413</v>
      </c>
    </row>
    <row r="223" spans="1:84">
      <c r="A223" s="10"/>
      <c r="B223" s="11"/>
      <c r="C223" s="12"/>
      <c r="D223" s="696">
        <f>MAX(_xll.xlDateSettle("TARGET",$D$4,2),L223)</f>
        <v>43264</v>
      </c>
      <c r="E223" s="694" t="s">
        <v>669</v>
      </c>
      <c r="F223" s="13" t="s">
        <v>1306</v>
      </c>
      <c r="G223" s="35">
        <v>46167</v>
      </c>
      <c r="H223" s="37">
        <v>0.5</v>
      </c>
      <c r="I223" s="11">
        <v>46167</v>
      </c>
      <c r="J223" s="11">
        <v>42149</v>
      </c>
      <c r="K223" s="11">
        <v>42515</v>
      </c>
      <c r="L223" s="11">
        <v>42436</v>
      </c>
      <c r="M223" s="12">
        <v>98.69</v>
      </c>
      <c r="N223" s="12" t="s">
        <v>1373</v>
      </c>
      <c r="O223" s="12" t="s">
        <v>977</v>
      </c>
      <c r="P223" s="12" t="s">
        <v>1374</v>
      </c>
      <c r="Q223" s="15">
        <v>31870000000</v>
      </c>
      <c r="R223" s="12"/>
      <c r="S223" s="43">
        <f>_xll.RtGet("IDN",$X223,$S$9)</f>
        <v>99.597000000000008</v>
      </c>
      <c r="T223" s="43">
        <f>_xll.RtGet("IDN",$X223,$T$9)</f>
        <v>99.647000000000006</v>
      </c>
      <c r="U223" s="25">
        <f t="shared" si="37"/>
        <v>99.622000000000014</v>
      </c>
      <c r="V223" s="12"/>
      <c r="W223" s="25">
        <f t="shared" si="38"/>
        <v>99.622000000000014</v>
      </c>
      <c r="X223" s="14" t="str">
        <f t="shared" si="31"/>
        <v>FR0013131877=</v>
      </c>
      <c r="Y223" s="14"/>
      <c r="Z223" s="14"/>
      <c r="AA223" s="14"/>
      <c r="AB223" s="14"/>
      <c r="AC223" s="14"/>
      <c r="AD223" s="34">
        <f>IF(ISNUMBER($D223),_xll.xlBondYield($F223&amp;T(TYPE($AV$1)),$H223,$G223,$J223,$K223,$L223,$M223,$D223,$W223,$AH223),"")</f>
        <v>5.4872928132366867E-3</v>
      </c>
      <c r="AE223" s="12"/>
      <c r="AF223" s="12"/>
      <c r="AG223" s="12"/>
      <c r="AH223" s="14" t="b">
        <f t="shared" si="32"/>
        <v>0</v>
      </c>
      <c r="AI223" s="14"/>
      <c r="AJ223" s="14"/>
      <c r="AK223" s="238">
        <f>IF(ISNUMBER($D223),_xll.xlBondAswSpread($F223&amp;T(TYPE($AV$1)),$H223,$G223,$J223,$K223,$L223,$M223,$D223,$W223,$AH223,curveName,curveName,,,2),"")</f>
        <v>-0.25187351489788345</v>
      </c>
      <c r="AL223" s="205">
        <f>IF($W223&gt;0,_xll.xlBondZSpread(F223&amp;T(TYPE($AV$1)),H223,G223,J223,K223,L223,M223,D223,U223,"annual",5,$AH223,curveName)*100,"")</f>
        <v>-26.043851705812997</v>
      </c>
      <c r="AM223" s="258">
        <f>(-IF($AL$9="",VLOOKUP(VLOOKUP(E223,'DB Basis'!$D$2:$H$65205,4,0),Bonds!$AR$1:$AS$6,2,0),$AL$9)*VLOOKUP(E223,'DB Basis'!$D$2:$E$65205,2,0))+IF(V223="",W223,V223)</f>
        <v>8.4845800000000224</v>
      </c>
      <c r="AN223" s="266" t="str">
        <f>IF($AN$9+(($AL$9-$AM$9))*('DB Basis'!F382/10-'DB Basis'!E382),," ")</f>
        <v xml:space="preserve"> </v>
      </c>
      <c r="AO223" s="615">
        <f>IF(U223&gt;0,_xll.xlShmImplSwap2(curveName&amp;T(TYPE($AV$1)),curveName,D223,G223,,1,8,2,4),"")</f>
        <v>8.0458562235448446E-3</v>
      </c>
      <c r="AP223" s="616">
        <f t="shared" si="33"/>
        <v>-2.5585634103081579E-3</v>
      </c>
      <c r="AQ223" s="374">
        <f t="shared" si="34"/>
        <v>97.505858409804688</v>
      </c>
      <c r="AR223" s="374">
        <f t="shared" si="35"/>
        <v>86.031649958552649</v>
      </c>
      <c r="AS223" s="376"/>
      <c r="AT223" s="234">
        <f t="shared" si="36"/>
        <v>0.54121244185348139</v>
      </c>
      <c r="AU223" s="662" t="str">
        <f t="shared" si="30"/>
        <v>OAT  25-May-26  0.5</v>
      </c>
      <c r="AV223" s="678"/>
      <c r="AW223" s="660"/>
      <c r="AX223" s="660"/>
      <c r="AY223" s="660"/>
      <c r="AZ223" s="660"/>
      <c r="BA223" s="660"/>
      <c r="BB223" s="659"/>
      <c r="BC223" s="672"/>
      <c r="BE223" s="682">
        <f>_xll.xlDateShiftMonth(BE222,1)</f>
        <v>49766</v>
      </c>
      <c r="BF223" s="683">
        <v>3.2719164889001638E-2</v>
      </c>
      <c r="BH223" s="915"/>
      <c r="BI223" s="921"/>
      <c r="BU223" s="133" t="s">
        <v>413</v>
      </c>
      <c r="BV223" s="133" t="s">
        <v>413</v>
      </c>
      <c r="BW223" s="133" t="s">
        <v>413</v>
      </c>
      <c r="BX223" s="133" t="s">
        <v>413</v>
      </c>
      <c r="BY223" s="133" t="s">
        <v>413</v>
      </c>
      <c r="BZ223" s="133" t="s">
        <v>413</v>
      </c>
      <c r="CA223" s="133" t="s">
        <v>413</v>
      </c>
      <c r="CB223" s="133" t="s">
        <v>413</v>
      </c>
      <c r="CC223" s="133" t="s">
        <v>413</v>
      </c>
      <c r="CD223" s="133" t="s">
        <v>413</v>
      </c>
      <c r="CE223" s="133" t="s">
        <v>413</v>
      </c>
      <c r="CF223" s="133" t="s">
        <v>413</v>
      </c>
    </row>
    <row r="224" spans="1:84">
      <c r="A224" s="10"/>
      <c r="B224" s="11"/>
      <c r="C224" s="12"/>
      <c r="D224" s="696">
        <f>MAX(_xll.xlDateSettle("TARGET",$D$4,2),L224)</f>
        <v>43264</v>
      </c>
      <c r="E224" s="694" t="s">
        <v>704</v>
      </c>
      <c r="F224" s="13" t="s">
        <v>1306</v>
      </c>
      <c r="G224" s="35">
        <v>46351</v>
      </c>
      <c r="H224" s="37">
        <v>0.25</v>
      </c>
      <c r="I224" s="11">
        <v>46351</v>
      </c>
      <c r="J224" s="11">
        <v>42333</v>
      </c>
      <c r="K224" s="11">
        <v>42699</v>
      </c>
      <c r="L224" s="11">
        <v>42618</v>
      </c>
      <c r="M224" s="12">
        <v>99.94</v>
      </c>
      <c r="N224" s="12" t="s">
        <v>1375</v>
      </c>
      <c r="O224" s="12" t="s">
        <v>990</v>
      </c>
      <c r="P224" s="12" t="s">
        <v>1376</v>
      </c>
      <c r="Q224" s="15">
        <v>30214000000</v>
      </c>
      <c r="R224" s="12"/>
      <c r="S224" s="43">
        <f>_xll.RtGet("IDN",$X224,$S$9)</f>
        <v>96.844999999999999</v>
      </c>
      <c r="T224" s="43">
        <f>_xll.RtGet("IDN",$X224,$T$9)</f>
        <v>96.894999999999996</v>
      </c>
      <c r="U224" s="25">
        <f t="shared" si="37"/>
        <v>96.87</v>
      </c>
      <c r="V224" s="12"/>
      <c r="W224" s="25">
        <f t="shared" si="38"/>
        <v>96.87</v>
      </c>
      <c r="X224" s="14" t="str">
        <f t="shared" si="31"/>
        <v>FR0013200813=</v>
      </c>
      <c r="Y224" s="14"/>
      <c r="Z224" s="14"/>
      <c r="AA224" s="14"/>
      <c r="AB224" s="14"/>
      <c r="AC224" s="14"/>
      <c r="AD224" s="34">
        <f>IF(ISNUMBER($D224),_xll.xlBondYield($F224&amp;T(TYPE($AV$1)),$H224,$G224,$J224,$K224,$L224,$M224,$D224,$W224,$AH224),"")</f>
        <v>6.3143627515142428E-3</v>
      </c>
      <c r="AE224" s="12"/>
      <c r="AF224" s="12"/>
      <c r="AG224" s="12"/>
      <c r="AH224" s="14" t="b">
        <f t="shared" si="32"/>
        <v>0</v>
      </c>
      <c r="AI224" s="14"/>
      <c r="AJ224" s="14"/>
      <c r="AK224" s="732">
        <f>IF(ISNUMBER($D224),_xll.xlBondAswSpread($F224&amp;T(TYPE($AV$1)),$H224,$G224,$J224,$K224,$L224,$M224,$D224,$W224,$AH224,curveName,curveName,,,2),"")</f>
        <v>-0.22833956362802948</v>
      </c>
      <c r="AL224" s="205">
        <f>IF($W224&gt;0,_xll.xlBondZSpread(F224&amp;T(TYPE($AV$1)),H224,G224,J224,K224,L224,M224,D224,U224,"annual",5,$AH224,curveName)*100,"")</f>
        <v>-24.024776366216617</v>
      </c>
      <c r="AM224" s="258">
        <f>(-IF($AL$9="",VLOOKUP(VLOOKUP(E224,'DB Basis'!$D$2:$H$65205,4,0),Bonds!$AR$1:$AS$6,2,0),$AL$9)*VLOOKUP(E224,'DB Basis'!$D$2:$E$65205,2,0))+IF(V224="",W224,V224)</f>
        <v>1.9540800000000189</v>
      </c>
      <c r="AN224" s="266" t="str">
        <f>IF($AN$9+(($AL$9-$AM$9))*('DB Basis'!F383/10-'DB Basis'!E383),," ")</f>
        <v xml:space="preserve"> </v>
      </c>
      <c r="AO224" s="615">
        <f>IF(U224&gt;0,_xll.xlShmImplSwap2(curveName&amp;T(TYPE($AV$1)),curveName,D224,G224,,1,8,2,4),"")</f>
        <v>8.6195195137517451E-3</v>
      </c>
      <c r="AP224" s="616">
        <f t="shared" si="33"/>
        <v>-2.3051567622375023E-3</v>
      </c>
      <c r="AQ224" s="374">
        <f t="shared" si="34"/>
        <v>16.406550406049348</v>
      </c>
      <c r="AR224" s="374">
        <f t="shared" si="35"/>
        <v>5.0268166600972446</v>
      </c>
      <c r="AS224" s="376"/>
      <c r="AT224" s="234">
        <f t="shared" si="36"/>
        <v>0.62278646316304864</v>
      </c>
      <c r="AU224" s="662" t="str">
        <f t="shared" si="30"/>
        <v>OAT  25-Nov-26  0.25</v>
      </c>
      <c r="AV224" s="678"/>
      <c r="AW224" s="660"/>
      <c r="AX224" s="660"/>
      <c r="AY224" s="660"/>
      <c r="AZ224" s="660"/>
      <c r="BA224" s="660"/>
      <c r="BB224" s="659"/>
      <c r="BC224" s="672"/>
      <c r="BE224" s="682">
        <f>_xll.xlDateShiftMonth(BE223,1)</f>
        <v>49796</v>
      </c>
      <c r="BF224" s="683">
        <v>3.2730327218020237E-2</v>
      </c>
      <c r="BH224" s="915"/>
      <c r="BI224" s="921"/>
      <c r="BU224" s="133" t="s">
        <v>413</v>
      </c>
      <c r="BV224" s="133" t="s">
        <v>413</v>
      </c>
      <c r="BW224" s="133" t="s">
        <v>413</v>
      </c>
      <c r="BX224" s="133" t="s">
        <v>413</v>
      </c>
      <c r="BY224" s="133" t="s">
        <v>413</v>
      </c>
      <c r="BZ224" s="133" t="s">
        <v>413</v>
      </c>
      <c r="CA224" s="133" t="s">
        <v>413</v>
      </c>
      <c r="CB224" s="133" t="s">
        <v>413</v>
      </c>
      <c r="CC224" s="133" t="s">
        <v>413</v>
      </c>
      <c r="CD224" s="133" t="s">
        <v>413</v>
      </c>
      <c r="CE224" s="133" t="s">
        <v>413</v>
      </c>
      <c r="CF224" s="133" t="s">
        <v>413</v>
      </c>
    </row>
    <row r="225" spans="1:84">
      <c r="A225" s="10"/>
      <c r="B225" s="11"/>
      <c r="C225" s="12"/>
      <c r="D225" s="696">
        <f>MAX(_xll.xlDateSettle("TARGET",$D$4,2),L225)</f>
        <v>43264</v>
      </c>
      <c r="E225" s="694" t="s">
        <v>745</v>
      </c>
      <c r="F225" s="13" t="s">
        <v>1306</v>
      </c>
      <c r="G225" s="35">
        <v>46532</v>
      </c>
      <c r="H225" s="37">
        <v>1</v>
      </c>
      <c r="I225" s="11">
        <v>46532</v>
      </c>
      <c r="J225" s="11">
        <v>42515</v>
      </c>
      <c r="K225" s="11">
        <v>42880</v>
      </c>
      <c r="L225" s="11">
        <v>42835</v>
      </c>
      <c r="M225" s="12">
        <v>100.29</v>
      </c>
      <c r="N225" s="12" t="s">
        <v>1377</v>
      </c>
      <c r="O225" s="12" t="s">
        <v>977</v>
      </c>
      <c r="P225" s="12" t="s">
        <v>1378</v>
      </c>
      <c r="Q225" s="15">
        <v>31451000000</v>
      </c>
      <c r="R225" s="12"/>
      <c r="S225" s="43">
        <f>_xll.RtGet("IDN",$X225,$S$9)</f>
        <v>102.434</v>
      </c>
      <c r="T225" s="43">
        <f>_xll.RtGet("IDN",$X225,$T$9)</f>
        <v>102.494</v>
      </c>
      <c r="U225" s="25">
        <f t="shared" si="37"/>
        <v>102.464</v>
      </c>
      <c r="V225" s="12"/>
      <c r="W225" s="25">
        <f t="shared" si="38"/>
        <v>102.464</v>
      </c>
      <c r="X225" s="14" t="str">
        <f t="shared" si="31"/>
        <v>FR0013250560=</v>
      </c>
      <c r="Y225" s="14"/>
      <c r="Z225" s="14"/>
      <c r="AA225" s="14"/>
      <c r="AB225" s="14"/>
      <c r="AC225" s="14"/>
      <c r="AD225" s="34">
        <f>IF(ISNUMBER($D225),_xll.xlBondYield($F225&amp;T(TYPE($AV$1)),$H225,$G225,$J225,$K225,$L225,$M225,$D225,$W225,$AH225),"")</f>
        <v>7.1473358884146677E-3</v>
      </c>
      <c r="AE225" s="12"/>
      <c r="AF225" s="12"/>
      <c r="AG225" s="12"/>
      <c r="AH225" s="14" t="b">
        <f t="shared" si="32"/>
        <v>0</v>
      </c>
      <c r="AI225" s="14"/>
      <c r="AJ225" s="14"/>
      <c r="AK225" s="238">
        <f>IF(ISNUMBER($D225),_xll.xlBondAswSpread($F225&amp;T(TYPE($AV$1)),$H225,$G225,$J225,$K225,$L225,$M225,$D225,$W225,$AH225,curveName,curveName,,,2),"")</f>
        <v>-0.19649364777344616</v>
      </c>
      <c r="AL225" s="205">
        <f>IF($W225&gt;0,_xll.xlBondZSpread(F225&amp;T(TYPE($AV$1)),H225,G225,J225,K225,L225,M225,D225,U225,"annual",5,$AH225,curveName)*100,"")</f>
        <v>-20.056899893876114</v>
      </c>
      <c r="AM225" s="258">
        <f>(-IF($AL$9="",VLOOKUP(VLOOKUP(E225,'DB Basis'!$D$2:$H$65205,4,0),Bonds!$AR$1:$AS$6,2,0),$AL$9)*VLOOKUP(E225,'DB Basis'!$D$2:$E$65205,2,0))+IF(V225="",W225,V225)</f>
        <v>1.437036379999995</v>
      </c>
      <c r="AN225" s="266" t="str">
        <f>IF($AN$9+(($AL$9-$AM$9))*('DB Basis'!F384/10-'DB Basis'!E384),," ")</f>
        <v xml:space="preserve"> </v>
      </c>
      <c r="AO225" s="615">
        <f>IF(U225&gt;0,_xll.xlShmImplSwap2(curveName&amp;T(TYPE($AV$1)),curveName,D225,G225,,1,8,2,4),"")</f>
        <v>9.1663827119554016E-3</v>
      </c>
      <c r="AP225" s="616">
        <f t="shared" si="33"/>
        <v>-2.0190468235407339E-3</v>
      </c>
      <c r="AQ225" s="374">
        <f t="shared" si="34"/>
        <v>16.797524583903595</v>
      </c>
      <c r="AR225" s="374">
        <f t="shared" si="35"/>
        <v>5.7696203107359381</v>
      </c>
      <c r="AS225" s="376"/>
      <c r="AT225" s="234">
        <f t="shared" si="36"/>
        <v>0.70494271776144668</v>
      </c>
      <c r="AU225" s="662" t="str">
        <f t="shared" si="30"/>
        <v>OAT  25-May-27  1</v>
      </c>
      <c r="AV225" s="678"/>
      <c r="AW225" s="660"/>
      <c r="AX225" s="660"/>
      <c r="AY225" s="660"/>
      <c r="AZ225" s="660"/>
      <c r="BA225" s="660"/>
      <c r="BB225" s="659"/>
      <c r="BC225" s="672"/>
      <c r="BE225" s="682">
        <f>_xll.xlDateShiftMonth(BE224,1)</f>
        <v>49827</v>
      </c>
      <c r="BF225" s="683">
        <v>3.2742213384616407E-2</v>
      </c>
      <c r="BH225" s="915"/>
      <c r="BI225" s="921"/>
      <c r="BU225" s="133" t="s">
        <v>413</v>
      </c>
      <c r="BV225" s="133" t="s">
        <v>413</v>
      </c>
      <c r="BW225" s="133" t="s">
        <v>413</v>
      </c>
      <c r="BX225" s="133" t="s">
        <v>413</v>
      </c>
      <c r="BY225" s="133" t="s">
        <v>413</v>
      </c>
      <c r="BZ225" s="133" t="s">
        <v>413</v>
      </c>
      <c r="CA225" s="133" t="s">
        <v>413</v>
      </c>
      <c r="CB225" s="133" t="s">
        <v>413</v>
      </c>
      <c r="CC225" s="133" t="s">
        <v>413</v>
      </c>
      <c r="CD225" s="133" t="s">
        <v>413</v>
      </c>
      <c r="CE225" s="133" t="s">
        <v>413</v>
      </c>
      <c r="CF225" s="133" t="s">
        <v>413</v>
      </c>
    </row>
    <row r="226" spans="1:84">
      <c r="A226" s="10"/>
      <c r="B226" s="11"/>
      <c r="C226" s="12"/>
      <c r="D226" s="696">
        <f>MAX(_xll.xlDateSettle("TARGET",$D$4,2),L226)</f>
        <v>43264</v>
      </c>
      <c r="E226" s="694" t="s">
        <v>502</v>
      </c>
      <c r="F226" s="13" t="s">
        <v>1306</v>
      </c>
      <c r="G226" s="35">
        <v>46685</v>
      </c>
      <c r="H226" s="37">
        <v>2.75</v>
      </c>
      <c r="I226" s="11">
        <v>46685</v>
      </c>
      <c r="J226" s="11">
        <v>40841</v>
      </c>
      <c r="K226" s="11">
        <v>41207</v>
      </c>
      <c r="L226" s="11">
        <v>41163</v>
      </c>
      <c r="M226" s="12">
        <v>98.82</v>
      </c>
      <c r="N226" s="12" t="s">
        <v>1379</v>
      </c>
      <c r="O226" s="12" t="s">
        <v>990</v>
      </c>
      <c r="P226" s="12" t="s">
        <v>1380</v>
      </c>
      <c r="Q226" s="15">
        <v>37454000000</v>
      </c>
      <c r="R226" s="12"/>
      <c r="S226" s="43">
        <f>_xll.RtGet("IDN",$X226,$S$9)</f>
        <v>118.19500000000001</v>
      </c>
      <c r="T226" s="43">
        <f>_xll.RtGet("IDN",$X226,$T$9)</f>
        <v>118.245</v>
      </c>
      <c r="U226" s="25">
        <f t="shared" si="37"/>
        <v>118.22</v>
      </c>
      <c r="V226" s="12"/>
      <c r="W226" s="25">
        <f t="shared" si="38"/>
        <v>118.22</v>
      </c>
      <c r="X226" s="14" t="str">
        <f t="shared" si="31"/>
        <v>FR0011317783=</v>
      </c>
      <c r="Y226" s="14"/>
      <c r="Z226" s="14"/>
      <c r="AA226" s="14"/>
      <c r="AB226" s="14"/>
      <c r="AC226" s="14"/>
      <c r="AD226" s="34">
        <f>IF(ISNUMBER($D226),_xll.xlBondYield($F226&amp;T(TYPE($AV$1)),$H226,$G226,$J226,$K226,$L226,$M226,$D226,$W226,$AH226),"")</f>
        <v>7.3030628020254312E-3</v>
      </c>
      <c r="AE226" s="12"/>
      <c r="AF226" s="12"/>
      <c r="AG226" s="12"/>
      <c r="AH226" s="14" t="b">
        <f t="shared" si="32"/>
        <v>0</v>
      </c>
      <c r="AI226" s="14"/>
      <c r="AJ226" s="14"/>
      <c r="AK226" s="238">
        <f>IF(ISNUMBER($D226),_xll.xlBondAswSpread($F226&amp;T(TYPE($AV$1)),$H226,$G226,$J226,$K226,$L226,$M226,$D226,$W226,$AH226,curveName,curveName,,,2),"")</f>
        <v>-0.21069955163137324</v>
      </c>
      <c r="AL226" s="205">
        <f>IF($W226&gt;0,_xll.xlBondZSpread(F226&amp;T(TYPE($AV$1)),H226,G226,J226,K226,L226,M226,D226,U226,"annual",5,$AH226,curveName)*100,"")</f>
        <v>-19.783877170746567</v>
      </c>
      <c r="AM226" s="258">
        <f>(-IF($AL$9="",VLOOKUP(VLOOKUP(E226,'DB Basis'!$D$2:$H$65205,4,0),Bonds!$AR$1:$AS$6,2,0),$AL$9)*VLOOKUP(E226,'DB Basis'!$D$2:$E$65205,2,0))+IF(V226="",W226,V226)</f>
        <v>0.85026818000001469</v>
      </c>
      <c r="AN226" s="266" t="str">
        <f>IF($AN$9+(($AL$9-$AM$9))*('DB Basis'!F385/10-'DB Basis'!E385),," ")</f>
        <v xml:space="preserve"> </v>
      </c>
      <c r="AO226" s="615">
        <f>IF(U226&gt;0,_xll.xlShmImplSwap2(curveName&amp;T(TYPE($AV$1)),curveName,D226,G226,,1,8,2,4),"")</f>
        <v>9.5902218050060682E-3</v>
      </c>
      <c r="AP226" s="616">
        <f t="shared" si="33"/>
        <v>-2.287159002980637E-3</v>
      </c>
      <c r="AQ226" s="374">
        <f t="shared" si="34"/>
        <v>3.7150538214332478</v>
      </c>
      <c r="AR226" s="374">
        <f t="shared" si="35"/>
        <v>-6.3961402284682753</v>
      </c>
      <c r="AS226" s="376"/>
      <c r="AT226" s="234">
        <f t="shared" si="36"/>
        <v>0.72030208458333023</v>
      </c>
      <c r="AU226" s="662" t="str">
        <f t="shared" si="30"/>
        <v>OAT  25-Oct-27  2.75</v>
      </c>
      <c r="AV226" s="678"/>
      <c r="AW226" s="660"/>
      <c r="AX226" s="660"/>
      <c r="AY226" s="660"/>
      <c r="AZ226" s="660"/>
      <c r="BA226" s="660"/>
      <c r="BB226" s="659"/>
      <c r="BC226" s="672"/>
      <c r="BE226" s="682">
        <f>_xll.xlDateShiftMonth(BE225,1)</f>
        <v>49857</v>
      </c>
      <c r="BF226" s="683">
        <v>3.2754076295839651E-2</v>
      </c>
      <c r="BH226" s="915"/>
      <c r="BI226" s="921"/>
      <c r="BU226" s="133" t="s">
        <v>413</v>
      </c>
      <c r="BV226" s="133" t="s">
        <v>413</v>
      </c>
      <c r="BW226" s="133" t="s">
        <v>413</v>
      </c>
      <c r="BX226" s="133" t="s">
        <v>413</v>
      </c>
      <c r="BY226" s="133" t="s">
        <v>413</v>
      </c>
      <c r="BZ226" s="133" t="s">
        <v>413</v>
      </c>
      <c r="CA226" s="133" t="s">
        <v>413</v>
      </c>
      <c r="CB226" s="133" t="s">
        <v>413</v>
      </c>
      <c r="CC226" s="133" t="s">
        <v>413</v>
      </c>
      <c r="CD226" s="133" t="s">
        <v>413</v>
      </c>
      <c r="CE226" s="133" t="s">
        <v>413</v>
      </c>
      <c r="CF226" s="133" t="s">
        <v>413</v>
      </c>
    </row>
    <row r="227" spans="1:84">
      <c r="A227" s="10"/>
      <c r="B227" s="11"/>
      <c r="C227" s="12"/>
      <c r="D227" s="696">
        <f>MAX(_xll.xlDateSettle("TARGET",$D$4,2),L227)</f>
        <v>43264</v>
      </c>
      <c r="E227" s="694" t="s">
        <v>1426</v>
      </c>
      <c r="F227" s="13" t="s">
        <v>1306</v>
      </c>
      <c r="G227" s="35">
        <v>46813</v>
      </c>
      <c r="H227" s="37">
        <v>0.1</v>
      </c>
      <c r="I227" s="11">
        <v>46813</v>
      </c>
      <c r="J227" s="11">
        <v>42430</v>
      </c>
      <c r="K227" s="11">
        <v>42795</v>
      </c>
      <c r="L227" s="11">
        <v>42786</v>
      </c>
      <c r="M227" s="12">
        <v>104.18</v>
      </c>
      <c r="N227" s="12" t="s">
        <v>1381</v>
      </c>
      <c r="O227" s="12" t="s">
        <v>977</v>
      </c>
      <c r="P227" s="12" t="s">
        <v>1382</v>
      </c>
      <c r="Q227" s="15">
        <v>6295000000</v>
      </c>
      <c r="R227" s="12"/>
      <c r="S227" s="43">
        <f>_xll.RtGet("IDN",$X227,$S$9)</f>
        <v>107.01900000000001</v>
      </c>
      <c r="T227" s="43">
        <f>_xll.RtGet("IDN",$X227,$T$9)</f>
        <v>107.819</v>
      </c>
      <c r="U227" s="25">
        <f t="shared" si="37"/>
        <v>107.41900000000001</v>
      </c>
      <c r="V227" s="12"/>
      <c r="W227" s="25">
        <f t="shared" si="38"/>
        <v>107.41900000000001</v>
      </c>
      <c r="X227" s="14" t="str">
        <f t="shared" si="31"/>
        <v>FR0013238268=</v>
      </c>
      <c r="Y227" s="14"/>
      <c r="Z227" s="14"/>
      <c r="AA227" s="14"/>
      <c r="AB227" s="14"/>
      <c r="AC227" s="14"/>
      <c r="AD227" s="34">
        <f>IF(ISNUMBER($D227),_xll.xlBondYield($F227&amp;T(TYPE($AV$1)),$H227,$G227,$J227,$K227,$L227,$M227,$D227,$W227,$AH227),"")</f>
        <v>-6.377533969431453E-3</v>
      </c>
      <c r="AE227" s="12"/>
      <c r="AF227" s="12"/>
      <c r="AG227" s="12"/>
      <c r="AH227" s="14" t="b">
        <f t="shared" si="32"/>
        <v>0</v>
      </c>
      <c r="AI227" s="14"/>
      <c r="AJ227" s="14"/>
      <c r="AK227" s="238">
        <f>IF(ISNUMBER($D227),_xll.xlBondAswSpread($F227&amp;T(TYPE($AV$1)),$H227,$G227,$J227,$K227,$L227,$M227,$D227,$W227,$AH227,curveName,curveName,,,2),"")</f>
        <v>-1.654306910187574</v>
      </c>
      <c r="AL227" s="205">
        <f>IF($W227&gt;0,_xll.xlBondZSpread(F227&amp;T(TYPE($AV$1)),H227,G227,J227,K227,L227,M227,D227,U227,"annual",5,$AH227,curveName)*100,"")</f>
        <v>-164.86659126207698</v>
      </c>
      <c r="AM227" s="258" t="e">
        <f>(-IF($AL$9="",VLOOKUP(VLOOKUP(E227,'DB Basis'!$D$2:$H$65205,4,0),Bonds!$AR$1:$AS$6,2,0),$AL$9)*VLOOKUP(E227,'DB Basis'!$D$2:$E$65205,2,0))+IF(V227="",W227,V227)</f>
        <v>#N/A</v>
      </c>
      <c r="AN227" s="266" t="str">
        <f>IF($AN$9+(($AL$9-$AM$9))*('DB Basis'!F386/10-'DB Basis'!E386),," ")</f>
        <v xml:space="preserve"> </v>
      </c>
      <c r="AO227" s="615">
        <f>IF(U227&gt;0,_xll.xlShmImplSwap2(curveName&amp;T(TYPE($AV$1)),curveName,D227,G227,,1,8,2,4),"")</f>
        <v>9.9365902960814392E-3</v>
      </c>
      <c r="AP227" s="616">
        <f t="shared" si="33"/>
        <v>-1.6314124265512892E-2</v>
      </c>
      <c r="AQ227" s="374">
        <f t="shared" si="34"/>
        <v>-390.11076731107522</v>
      </c>
      <c r="AR227" s="374">
        <f t="shared" si="35"/>
        <v>-399.98768131439635</v>
      </c>
      <c r="AS227" s="376"/>
      <c r="AT227" s="234">
        <f t="shared" si="36"/>
        <v>-0.62901704903981448</v>
      </c>
      <c r="AU227" s="662" t="str">
        <f t="shared" si="30"/>
        <v>OAT  01-Mar-28  0.1</v>
      </c>
      <c r="AV227" s="678"/>
      <c r="AW227" s="660"/>
      <c r="AX227" s="660"/>
      <c r="AY227" s="660"/>
      <c r="AZ227" s="660"/>
      <c r="BA227" s="660"/>
      <c r="BB227" s="659"/>
      <c r="BC227" s="672"/>
      <c r="BE227" s="682">
        <f>_xll.xlDateShiftMonth(BE226,1)</f>
        <v>49888</v>
      </c>
      <c r="BF227" s="683">
        <v>3.2766727451837036E-2</v>
      </c>
      <c r="BH227" s="915"/>
      <c r="BI227" s="921"/>
      <c r="BU227" s="133" t="s">
        <v>413</v>
      </c>
      <c r="BV227" s="133" t="s">
        <v>413</v>
      </c>
      <c r="BW227" s="133" t="s">
        <v>413</v>
      </c>
      <c r="BX227" s="133" t="s">
        <v>413</v>
      </c>
      <c r="BY227" s="133" t="s">
        <v>413</v>
      </c>
      <c r="BZ227" s="133" t="s">
        <v>413</v>
      </c>
      <c r="CA227" s="133" t="s">
        <v>413</v>
      </c>
      <c r="CB227" s="133" t="s">
        <v>413</v>
      </c>
      <c r="CC227" s="133" t="s">
        <v>413</v>
      </c>
      <c r="CD227" s="133" t="s">
        <v>413</v>
      </c>
      <c r="CE227" s="133" t="s">
        <v>413</v>
      </c>
      <c r="CF227" s="133" t="s">
        <v>413</v>
      </c>
    </row>
    <row r="228" spans="1:84">
      <c r="A228" s="10"/>
      <c r="B228" s="11"/>
      <c r="C228" s="12"/>
      <c r="D228" s="696">
        <f>MAX(_xll.xlDateSettle("TARGET",$D$4,2),L228)</f>
        <v>43264</v>
      </c>
      <c r="E228" s="694" t="s">
        <v>1427</v>
      </c>
      <c r="F228" s="13" t="s">
        <v>1306</v>
      </c>
      <c r="G228" s="35">
        <v>46898</v>
      </c>
      <c r="H228" s="37">
        <v>0.75</v>
      </c>
      <c r="I228" s="11">
        <v>46898</v>
      </c>
      <c r="J228" s="11">
        <v>42880</v>
      </c>
      <c r="K228" s="11">
        <v>43245</v>
      </c>
      <c r="L228" s="11">
        <v>43017</v>
      </c>
      <c r="M228" s="12">
        <v>98.64</v>
      </c>
      <c r="N228" s="12" t="s">
        <v>1383</v>
      </c>
      <c r="O228" s="12" t="s">
        <v>977</v>
      </c>
      <c r="P228" s="12" t="s">
        <v>1384</v>
      </c>
      <c r="Q228" s="15">
        <v>33272000000</v>
      </c>
      <c r="R228" s="12"/>
      <c r="S228" s="43">
        <f>_xll.RtGet("IDN",$X228,$S$9)</f>
        <v>98.77</v>
      </c>
      <c r="T228" s="43">
        <f>_xll.RtGet("IDN",$X228,$T$9)</f>
        <v>98.92</v>
      </c>
      <c r="U228" s="25">
        <f t="shared" si="37"/>
        <v>98.844999999999999</v>
      </c>
      <c r="V228" s="12"/>
      <c r="W228" s="25">
        <f t="shared" si="38"/>
        <v>98.844999999999999</v>
      </c>
      <c r="X228" s="14" t="str">
        <f t="shared" si="31"/>
        <v>FR0013286192=</v>
      </c>
      <c r="Y228" s="14"/>
      <c r="Z228" s="14"/>
      <c r="AA228" s="14"/>
      <c r="AB228" s="14"/>
      <c r="AC228" s="14"/>
      <c r="AD228" s="34">
        <f>IF(ISNUMBER($D228),_xll.xlBondYield($F228&amp;T(TYPE($AV$1)),$H228,$G228,$J228,$K228,$L228,$M228,$D228,$W228,$AH228),"")</f>
        <v>8.7170363860477364E-3</v>
      </c>
      <c r="AE228" s="12"/>
      <c r="AF228" s="12"/>
      <c r="AG228" s="12"/>
      <c r="AH228" s="14" t="b">
        <f t="shared" si="32"/>
        <v>0</v>
      </c>
      <c r="AI228" s="14"/>
      <c r="AJ228" s="14"/>
      <c r="AK228" s="238">
        <f>IF(ISNUMBER($D228),_xll.xlBondAswSpread($F228&amp;T(TYPE($AV$1)),$H228,$G228,$J228,$K228,$L228,$M228,$D228,$W228,$AH228,curveName,curveName,,,2),"")</f>
        <v>-0.14396166161573268</v>
      </c>
      <c r="AL228" s="205">
        <f>IF($W228&gt;0,_xll.xlBondZSpread(F228&amp;T(TYPE($AV$1)),H228,G228,J228,K228,L228,M228,D228,U228,"annual",5,$AH228,curveName)*100,"")</f>
        <v>-15.045649907842748</v>
      </c>
      <c r="AM228" s="258">
        <f>(-IF($AL$9="",VLOOKUP(VLOOKUP(E228,'DB Basis'!$D$2:$H$65205,4,0),Bonds!$AR$1:$AS$6,2,0),$AL$9)*VLOOKUP(E228,'DB Basis'!$D$2:$E$65205,2,0))+IF(V228="",W228,V228)</f>
        <v>4.8288164200000097</v>
      </c>
      <c r="AN228" s="266" t="str">
        <f>IF($AN$9+(($AL$9-$AM$9))*('DB Basis'!F387/10-'DB Basis'!E387),," ")</f>
        <v xml:space="preserve"> </v>
      </c>
      <c r="AO228" s="615">
        <f>IF(U228&gt;0,_xll.xlShmImplSwap2(curveName&amp;T(TYPE($AV$1)),curveName,D228,G228,,1,8,2,4),"")</f>
        <v>1.0165972557209029E-2</v>
      </c>
      <c r="AP228" s="616">
        <f t="shared" si="33"/>
        <v>-1.4489361711612931E-3</v>
      </c>
      <c r="AQ228" s="374">
        <f t="shared" si="34"/>
        <v>648.17860938234162</v>
      </c>
      <c r="AR228" s="374">
        <f t="shared" si="35"/>
        <v>638.32866522803931</v>
      </c>
      <c r="AS228" s="376"/>
      <c r="AT228" s="234">
        <f t="shared" si="36"/>
        <v>0.85976249287046169</v>
      </c>
      <c r="AU228" s="662" t="str">
        <f t="shared" si="30"/>
        <v>OAT  25-May-28  0.75</v>
      </c>
      <c r="AV228" s="678"/>
      <c r="AW228" s="660"/>
      <c r="AX228" s="660"/>
      <c r="AY228" s="660"/>
      <c r="AZ228" s="660"/>
      <c r="BA228" s="660"/>
      <c r="BB228" s="659"/>
      <c r="BC228" s="672"/>
      <c r="BE228" s="682">
        <f>_xll.xlDateShiftMonth(BE227,1)</f>
        <v>49919</v>
      </c>
      <c r="BF228" s="683">
        <v>3.2779798839564417E-2</v>
      </c>
      <c r="BH228" s="915"/>
      <c r="BI228" s="921"/>
      <c r="BU228" s="133" t="s">
        <v>413</v>
      </c>
      <c r="BV228" s="133" t="s">
        <v>413</v>
      </c>
      <c r="BW228" s="133" t="s">
        <v>413</v>
      </c>
      <c r="BX228" s="133" t="s">
        <v>413</v>
      </c>
      <c r="BY228" s="133" t="s">
        <v>413</v>
      </c>
      <c r="BZ228" s="133" t="s">
        <v>413</v>
      </c>
      <c r="CA228" s="133" t="s">
        <v>413</v>
      </c>
      <c r="CB228" s="133" t="s">
        <v>413</v>
      </c>
      <c r="CC228" s="133" t="s">
        <v>413</v>
      </c>
      <c r="CD228" s="133" t="s">
        <v>413</v>
      </c>
      <c r="CE228" s="133" t="s">
        <v>413</v>
      </c>
      <c r="CF228" s="133" t="s">
        <v>413</v>
      </c>
    </row>
    <row r="229" spans="1:84">
      <c r="A229" s="10"/>
      <c r="B229" s="11"/>
      <c r="C229" s="12"/>
      <c r="D229" s="696">
        <f>MAX(_xll.xlDateSettle("TARGET",$D$4,2),L229)</f>
        <v>43264</v>
      </c>
      <c r="E229" s="694" t="s">
        <v>503</v>
      </c>
      <c r="F229" s="13" t="s">
        <v>1306</v>
      </c>
      <c r="G229" s="35">
        <v>47233</v>
      </c>
      <c r="H229" s="37">
        <v>5.5</v>
      </c>
      <c r="I229" s="11">
        <v>47233</v>
      </c>
      <c r="J229" s="11">
        <v>35545</v>
      </c>
      <c r="K229" s="11">
        <v>35910</v>
      </c>
      <c r="L229" s="11">
        <v>35866</v>
      </c>
      <c r="M229" s="12">
        <v>97.68</v>
      </c>
      <c r="N229" s="12" t="s">
        <v>1385</v>
      </c>
      <c r="O229" s="12" t="s">
        <v>977</v>
      </c>
      <c r="P229" s="12" t="s">
        <v>1386</v>
      </c>
      <c r="Q229" s="15">
        <v>30033880458</v>
      </c>
      <c r="R229" s="12"/>
      <c r="S229" s="43">
        <f>_xll.RtGet("IDN",$X229,$S$9)</f>
        <v>147.93100000000001</v>
      </c>
      <c r="T229" s="43">
        <f>_xll.RtGet("IDN",$X229,$T$9)</f>
        <v>148.011</v>
      </c>
      <c r="U229" s="25">
        <f t="shared" si="37"/>
        <v>147.971</v>
      </c>
      <c r="V229" s="12"/>
      <c r="W229" s="25">
        <f t="shared" si="38"/>
        <v>147.971</v>
      </c>
      <c r="X229" s="14" t="str">
        <f t="shared" si="31"/>
        <v>FR0000571218=</v>
      </c>
      <c r="Y229" s="14"/>
      <c r="Z229" s="14"/>
      <c r="AA229" s="14"/>
      <c r="AB229" s="14"/>
      <c r="AC229" s="14"/>
      <c r="AD229" s="34">
        <f>IF(ISNUMBER($D229),_xll.xlBondYield($F229&amp;T(TYPE($AV$1)),$H229,$G229,$J229,$K229,$L229,$M229,$D229,$W229,$AH229),"")</f>
        <v>8.572109391965746E-3</v>
      </c>
      <c r="AE229" s="12"/>
      <c r="AF229" s="12"/>
      <c r="AG229" s="12"/>
      <c r="AH229" s="14" t="b">
        <f t="shared" si="32"/>
        <v>0</v>
      </c>
      <c r="AI229" s="14"/>
      <c r="AJ229" s="14"/>
      <c r="AK229" s="238">
        <f>IF(ISNUMBER($D229),_xll.xlBondAswSpread($F229&amp;T(TYPE($AV$1)),$H229,$G229,$J229,$K229,$L229,$M229,$D229,$W229,$AH229,curveName,curveName,,,2),"")</f>
        <v>-0.19878481505193238</v>
      </c>
      <c r="AL229" s="205">
        <f>IF($W229&gt;0,_xll.xlBondZSpread(F229&amp;T(TYPE($AV$1)),H229,G229,J229,K229,L229,M229,D229,U229,"annual",5,$AH229,curveName)*100,"")</f>
        <v>-16.277001435468264</v>
      </c>
      <c r="AM229" s="258">
        <f>(-IF($AL$9="",VLOOKUP(VLOOKUP(E229,'DB Basis'!$D$2:$H$65205,4,0),Bonds!$AR$1:$AS$6,2,0),$AL$9)*VLOOKUP(E229,'DB Basis'!$D$2:$E$65205,2,0))+IF(V229="",W229,V229)</f>
        <v>-6.6452199999999664</v>
      </c>
      <c r="AN229" s="266" t="str">
        <f>IF($AN$9+(($AL$9-$AM$9))*('DB Basis'!F388/10-'DB Basis'!E388),," ")</f>
        <v xml:space="preserve"> </v>
      </c>
      <c r="AO229" s="615">
        <f>IF(U229&gt;0,_xll.xlShmImplSwap2(curveName&amp;T(TYPE($AV$1)),curveName,D229,G229,,1,8,2,4),"")</f>
        <v>1.0978580290871428E-2</v>
      </c>
      <c r="AP229" s="616">
        <f t="shared" si="33"/>
        <v>-2.4064708989056816E-3</v>
      </c>
      <c r="AQ229" s="374">
        <f t="shared" si="34"/>
        <v>-1.5790553086545225</v>
      </c>
      <c r="AR229" s="374">
        <f t="shared" si="35"/>
        <v>-10.432841063483634</v>
      </c>
      <c r="AS229" s="376"/>
      <c r="AT229" s="234">
        <f t="shared" si="36"/>
        <v>0.84546832359114199</v>
      </c>
      <c r="AU229" s="662" t="str">
        <f t="shared" si="30"/>
        <v>OAT  25-Apr-29  5.5</v>
      </c>
      <c r="AV229" s="678"/>
      <c r="AW229" s="660"/>
      <c r="AX229" s="660"/>
      <c r="AY229" s="660"/>
      <c r="AZ229" s="660"/>
      <c r="BA229" s="660"/>
      <c r="BB229" s="659"/>
      <c r="BC229" s="672"/>
      <c r="BE229" s="682">
        <f>_xll.xlDateShiftMonth(BE228,1)</f>
        <v>49949</v>
      </c>
      <c r="BF229" s="683">
        <v>3.2792868659814518E-2</v>
      </c>
      <c r="BH229" s="915"/>
      <c r="BI229" s="921"/>
      <c r="BU229" s="133" t="s">
        <v>413</v>
      </c>
      <c r="BV229" s="133" t="s">
        <v>413</v>
      </c>
      <c r="BW229" s="133" t="s">
        <v>413</v>
      </c>
      <c r="BX229" s="133" t="s">
        <v>413</v>
      </c>
      <c r="BY229" s="133" t="s">
        <v>413</v>
      </c>
      <c r="BZ229" s="133" t="s">
        <v>413</v>
      </c>
      <c r="CA229" s="133" t="s">
        <v>413</v>
      </c>
      <c r="CB229" s="133" t="s">
        <v>413</v>
      </c>
      <c r="CC229" s="133" t="s">
        <v>413</v>
      </c>
      <c r="CD229" s="133" t="s">
        <v>413</v>
      </c>
      <c r="CE229" s="133" t="s">
        <v>413</v>
      </c>
      <c r="CF229" s="133" t="s">
        <v>413</v>
      </c>
    </row>
    <row r="230" spans="1:84">
      <c r="A230" s="10"/>
      <c r="B230" s="11"/>
      <c r="C230" s="12"/>
      <c r="D230" s="696">
        <f>MAX(_xll.xlDateSettle("TARGET",$D$4,2),L230)</f>
        <v>43264</v>
      </c>
      <c r="E230" s="694" t="s">
        <v>235</v>
      </c>
      <c r="F230" s="13" t="s">
        <v>1306</v>
      </c>
      <c r="G230" s="35">
        <v>47628</v>
      </c>
      <c r="H230" s="37">
        <v>2.5</v>
      </c>
      <c r="I230" s="11">
        <v>47628</v>
      </c>
      <c r="J230" s="11">
        <v>41419</v>
      </c>
      <c r="K230" s="11">
        <v>41784</v>
      </c>
      <c r="L230" s="11">
        <v>41765</v>
      </c>
      <c r="M230" s="12">
        <v>98.18</v>
      </c>
      <c r="N230" s="12" t="s">
        <v>1387</v>
      </c>
      <c r="O230" s="12" t="s">
        <v>977</v>
      </c>
      <c r="P230" s="12" t="s">
        <v>1388</v>
      </c>
      <c r="Q230" s="15">
        <v>33208000000</v>
      </c>
      <c r="R230" s="12"/>
      <c r="S230" s="43">
        <f>_xll.RtGet("IDN",$X230,$S$9)</f>
        <v>116.80500000000001</v>
      </c>
      <c r="T230" s="43">
        <f>_xll.RtGet("IDN",$X230,$T$9)</f>
        <v>116.88500000000001</v>
      </c>
      <c r="U230" s="25">
        <f t="shared" si="37"/>
        <v>116.845</v>
      </c>
      <c r="V230" s="12"/>
      <c r="W230" s="25">
        <f t="shared" si="38"/>
        <v>116.845</v>
      </c>
      <c r="X230" s="14" t="str">
        <f t="shared" si="31"/>
        <v>FR0011883966=</v>
      </c>
      <c r="Y230" s="14"/>
      <c r="Z230" s="14"/>
      <c r="AA230" s="14"/>
      <c r="AB230" s="14"/>
      <c r="AC230" s="14"/>
      <c r="AD230" s="34">
        <f>IF(ISNUMBER($D230),_xll.xlBondYield($F230&amp;T(TYPE($AV$1)),$H230,$G230,$J230,$K230,$L230,$M230,$D230,$W230,$AH230),"")</f>
        <v>9.9740605262252022E-3</v>
      </c>
      <c r="AE230" s="12"/>
      <c r="AF230" s="12"/>
      <c r="AG230" s="12"/>
      <c r="AH230" s="14" t="b">
        <f t="shared" si="32"/>
        <v>0</v>
      </c>
      <c r="AI230" s="14"/>
      <c r="AJ230" s="14"/>
      <c r="AK230" s="238">
        <f>IF(ISNUMBER($D230),_xll.xlBondAswSpread($F230&amp;T(TYPE($AV$1)),$H230,$G230,$J230,$K230,$L230,$M230,$D230,$W230,$AH230,curveName,curveName,,,2),"")</f>
        <v>-0.16417416732040926</v>
      </c>
      <c r="AL230" s="205">
        <f>IF($W230&gt;0,_xll.xlBondZSpread(F230&amp;T(TYPE($AV$1)),H230,G230,J230,K230,L230,M230,D230,U230,"annual",5,$AH230,curveName)*100,"")</f>
        <v>-15.655190420176954</v>
      </c>
      <c r="AM230" s="258">
        <f>(-IF($AL$9="",VLOOKUP(VLOOKUP(E230,'DB Basis'!$D$2:$H$65205,4,0),Bonds!$AR$1:$AS$6,2,0),$AL$9)*VLOOKUP(E230,'DB Basis'!$D$2:$E$65205,2,0))+IF(V230="",W230,V230)</f>
        <v>-27.49369999999999</v>
      </c>
      <c r="AN230" s="266" t="str">
        <f>IF($AN$9+(($AL$9-$AM$9))*('DB Basis'!F389/10-'DB Basis'!E389),," ")</f>
        <v xml:space="preserve"> </v>
      </c>
      <c r="AO230" s="615">
        <f>IF(U230&gt;0,_xll.xlShmImplSwap2(curveName&amp;T(TYPE($AV$1)),curveName,D230,G230,,1,8,2,4),"")</f>
        <v>1.1831779538648732E-2</v>
      </c>
      <c r="AP230" s="616">
        <f t="shared" si="33"/>
        <v>-1.85771901242353E-3</v>
      </c>
      <c r="AQ230" s="374">
        <f t="shared" si="34"/>
        <v>12.954738329232951</v>
      </c>
      <c r="AR230" s="374">
        <f t="shared" si="35"/>
        <v>5.0707452801515283</v>
      </c>
      <c r="AS230" s="376"/>
      <c r="AT230" s="234">
        <f t="shared" si="36"/>
        <v>0.98374295601125272</v>
      </c>
      <c r="AU230" s="662" t="str">
        <f t="shared" si="30"/>
        <v>OAT  25-May-30  2.5</v>
      </c>
      <c r="AV230" s="678"/>
      <c r="AW230" s="660"/>
      <c r="AX230" s="660"/>
      <c r="AY230" s="660"/>
      <c r="AZ230" s="660"/>
      <c r="BA230" s="660"/>
      <c r="BB230" s="659"/>
      <c r="BC230" s="672"/>
      <c r="BE230" s="682">
        <f>_xll.xlDateShiftMonth(BE229,1)</f>
        <v>49980</v>
      </c>
      <c r="BF230" s="683">
        <v>3.2806828873336198E-2</v>
      </c>
      <c r="BH230" s="915"/>
      <c r="BI230" s="921"/>
      <c r="BU230" s="133" t="s">
        <v>413</v>
      </c>
      <c r="BV230" s="133" t="s">
        <v>413</v>
      </c>
      <c r="BW230" s="133" t="s">
        <v>413</v>
      </c>
      <c r="BX230" s="133" t="s">
        <v>413</v>
      </c>
      <c r="BY230" s="133" t="s">
        <v>413</v>
      </c>
      <c r="BZ230" s="133" t="s">
        <v>413</v>
      </c>
      <c r="CA230" s="133" t="s">
        <v>413</v>
      </c>
      <c r="CB230" s="133" t="s">
        <v>413</v>
      </c>
      <c r="CC230" s="133" t="s">
        <v>413</v>
      </c>
      <c r="CD230" s="133" t="s">
        <v>413</v>
      </c>
      <c r="CE230" s="133" t="s">
        <v>413</v>
      </c>
      <c r="CF230" s="133" t="s">
        <v>413</v>
      </c>
    </row>
    <row r="231" spans="1:84">
      <c r="A231" s="10"/>
      <c r="B231" s="11"/>
      <c r="C231" s="12"/>
      <c r="D231" s="696">
        <f>MAX(_xll.xlDateSettle("TARGET",$D$4,2),L231)</f>
        <v>43264</v>
      </c>
      <c r="E231" s="694" t="s">
        <v>579</v>
      </c>
      <c r="F231" s="13" t="s">
        <v>1306</v>
      </c>
      <c r="G231" s="35">
        <v>47993</v>
      </c>
      <c r="H231" s="37">
        <v>1.5</v>
      </c>
      <c r="I231" s="11">
        <v>47993</v>
      </c>
      <c r="J231" s="11">
        <v>42149</v>
      </c>
      <c r="K231" s="11">
        <v>42515</v>
      </c>
      <c r="L231" s="11">
        <v>42282</v>
      </c>
      <c r="M231" s="12">
        <v>100.09</v>
      </c>
      <c r="N231" s="12" t="s">
        <v>1389</v>
      </c>
      <c r="O231" s="12" t="s">
        <v>977</v>
      </c>
      <c r="P231" s="12" t="s">
        <v>1390</v>
      </c>
      <c r="Q231" s="15">
        <v>38579000000</v>
      </c>
      <c r="R231" s="12"/>
      <c r="S231" s="43">
        <f>_xll.RtGet("IDN",$X231,$S$9)</f>
        <v>104.82300000000001</v>
      </c>
      <c r="T231" s="43">
        <f>_xll.RtGet("IDN",$X231,$T$9)</f>
        <v>104.90300000000001</v>
      </c>
      <c r="U231" s="25">
        <f t="shared" si="37"/>
        <v>104.863</v>
      </c>
      <c r="V231" s="12"/>
      <c r="W231" s="25">
        <f t="shared" si="38"/>
        <v>104.863</v>
      </c>
      <c r="X231" s="14" t="str">
        <f t="shared" si="31"/>
        <v>FR0012993103=</v>
      </c>
      <c r="Y231" s="14"/>
      <c r="Z231" s="14"/>
      <c r="AA231" s="14"/>
      <c r="AB231" s="14"/>
      <c r="AC231" s="14"/>
      <c r="AD231" s="34">
        <f>IF(ISNUMBER($D231),_xll.xlBondYield($F231&amp;T(TYPE($AV$1)),$H231,$G231,$J231,$K231,$L231,$M231,$D231,$W231,$AH231),"")</f>
        <v>1.0950871107261801E-2</v>
      </c>
      <c r="AE231" s="12"/>
      <c r="AF231" s="12"/>
      <c r="AG231" s="12"/>
      <c r="AH231" s="14" t="b">
        <f t="shared" si="32"/>
        <v>0</v>
      </c>
      <c r="AI231" s="14"/>
      <c r="AJ231" s="14"/>
      <c r="AK231" s="238">
        <f>IF(ISNUMBER($D231),_xll.xlBondAswSpread($F231&amp;T(TYPE($AV$1)),$H231,$G231,$J231,$K231,$L231,$M231,$D231,$W231,$AH231,curveName,curveName,,,2),"")</f>
        <v>-0.14657412353352156</v>
      </c>
      <c r="AL231" s="205">
        <f>IF($W231&gt;0,_xll.xlBondZSpread(F231&amp;T(TYPE($AV$1)),H231,G231,J231,K231,L231,M231,D231,U231,"annual",5,$AH231,curveName)*100,"")</f>
        <v>-14.934251730352118</v>
      </c>
      <c r="AM231" s="258">
        <f>(-IF($AL$9="",VLOOKUP(VLOOKUP(E231,'DB Basis'!$D$2:$H$65205,4,0),Bonds!$AR$1:$AS$6,2,0),$AL$9)*VLOOKUP(E231,'DB Basis'!$D$2:$E$65205,2,0))+IF(V231="",W231,V231)</f>
        <v>-40.231399999999979</v>
      </c>
      <c r="AN231" s="266" t="str">
        <f>IF($AN$9+(($AL$9-$AM$9))*('DB Basis'!F390/10-'DB Basis'!E390),," ")</f>
        <v xml:space="preserve"> </v>
      </c>
      <c r="AO231" s="615">
        <f>IF(U231&gt;0,_xll.xlShmImplSwap2(curveName&amp;T(TYPE($AV$1)),curveName,D231,G231,,1,8,2,4),"")</f>
        <v>1.2503841481938329E-2</v>
      </c>
      <c r="AP231" s="616">
        <f t="shared" si="33"/>
        <v>-1.5529703746765284E-3</v>
      </c>
      <c r="AQ231" s="374">
        <f t="shared" si="34"/>
        <v>9.7681058103659879</v>
      </c>
      <c r="AR231" s="374">
        <f t="shared" si="35"/>
        <v>3.0474863774700154</v>
      </c>
      <c r="AS231" s="376"/>
      <c r="AT231" s="234">
        <f t="shared" si="36"/>
        <v>1.0800859174285611</v>
      </c>
      <c r="AU231" s="662" t="str">
        <f t="shared" si="30"/>
        <v>OAT  25-May-31  1.5</v>
      </c>
      <c r="AV231" s="678"/>
      <c r="AW231" s="660"/>
      <c r="AX231" s="660"/>
      <c r="AY231" s="660"/>
      <c r="AZ231" s="660"/>
      <c r="BA231" s="660"/>
      <c r="BB231" s="659"/>
      <c r="BC231" s="672"/>
      <c r="BE231" s="682">
        <f>_xll.xlDateShiftMonth(BE230,1)</f>
        <v>50010</v>
      </c>
      <c r="BF231" s="683">
        <v>3.2820798577699879E-2</v>
      </c>
      <c r="BH231" s="915"/>
      <c r="BI231" s="921"/>
      <c r="BU231" s="133" t="s">
        <v>413</v>
      </c>
      <c r="BV231" s="133" t="s">
        <v>413</v>
      </c>
      <c r="BW231" s="133" t="s">
        <v>413</v>
      </c>
      <c r="BX231" s="133" t="s">
        <v>413</v>
      </c>
      <c r="BY231" s="133" t="s">
        <v>413</v>
      </c>
      <c r="BZ231" s="133" t="s">
        <v>413</v>
      </c>
      <c r="CA231" s="133" t="s">
        <v>413</v>
      </c>
      <c r="CB231" s="133" t="s">
        <v>413</v>
      </c>
      <c r="CC231" s="133" t="s">
        <v>413</v>
      </c>
      <c r="CD231" s="133" t="s">
        <v>413</v>
      </c>
      <c r="CE231" s="133" t="s">
        <v>413</v>
      </c>
      <c r="CF231" s="133" t="s">
        <v>413</v>
      </c>
    </row>
    <row r="232" spans="1:84">
      <c r="A232" s="10"/>
      <c r="B232" s="11"/>
      <c r="C232" s="12"/>
      <c r="D232" s="696">
        <f>MAX(_xll.xlDateSettle("TARGET",$D$4,2),L232)</f>
        <v>43264</v>
      </c>
      <c r="E232" s="694" t="s">
        <v>504</v>
      </c>
      <c r="F232" s="13" t="s">
        <v>1306</v>
      </c>
      <c r="G232" s="35">
        <v>48512</v>
      </c>
      <c r="H232" s="37">
        <v>5.75</v>
      </c>
      <c r="I232" s="11">
        <v>48512</v>
      </c>
      <c r="J232" s="11">
        <v>36824</v>
      </c>
      <c r="K232" s="11">
        <v>37189</v>
      </c>
      <c r="L232" s="11">
        <v>37054</v>
      </c>
      <c r="M232" s="12">
        <v>99</v>
      </c>
      <c r="N232" s="12" t="s">
        <v>1391</v>
      </c>
      <c r="O232" s="12" t="s">
        <v>977</v>
      </c>
      <c r="P232" s="12" t="s">
        <v>1392</v>
      </c>
      <c r="Q232" s="15">
        <v>32162322600</v>
      </c>
      <c r="R232" s="12"/>
      <c r="S232" s="43">
        <f>_xll.RtGet("IDN",$X232,$S$9)</f>
        <v>161.565</v>
      </c>
      <c r="T232" s="43">
        <f>_xll.RtGet("IDN",$X232,$T$9)</f>
        <v>161.70500000000001</v>
      </c>
      <c r="U232" s="25">
        <f t="shared" si="37"/>
        <v>161.63499999999999</v>
      </c>
      <c r="V232" s="12"/>
      <c r="W232" s="25">
        <f t="shared" si="38"/>
        <v>161.63499999999999</v>
      </c>
      <c r="X232" s="14" t="str">
        <f t="shared" si="31"/>
        <v>FR0000187635=</v>
      </c>
      <c r="Y232" s="14"/>
      <c r="Z232" s="14"/>
      <c r="AA232" s="14"/>
      <c r="AB232" s="14"/>
      <c r="AC232" s="14"/>
      <c r="AD232" s="34">
        <f>IF(ISNUMBER($D232),_xll.xlBondYield($F232&amp;T(TYPE($AV$1)),$H232,$G232,$J232,$K232,$L232,$M232,$D232,$W232,$AH232),"")</f>
        <v>1.091104932676179E-2</v>
      </c>
      <c r="AE232" s="12"/>
      <c r="AF232" s="12"/>
      <c r="AG232" s="12"/>
      <c r="AH232" s="14" t="b">
        <f t="shared" si="32"/>
        <v>0</v>
      </c>
      <c r="AI232" s="14"/>
      <c r="AJ232" s="14"/>
      <c r="AK232" s="238">
        <f>IF(ISNUMBER($D232),_xll.xlBondAswSpread($F232&amp;T(TYPE($AV$1)),$H232,$G232,$J232,$K232,$L232,$M232,$D232,$W232,$AH232,curveName,curveName,,,2),"")</f>
        <v>-0.18410313871990605</v>
      </c>
      <c r="AL232" s="205">
        <f>IF($W232&gt;0,_xll.xlBondZSpread(F232&amp;T(TYPE($AV$1)),H232,G232,J232,K232,L232,M232,D232,U232,"annual",5,$AH232,curveName)*100,"")</f>
        <v>-14.330648485622074</v>
      </c>
      <c r="AM232" s="258">
        <f>(-IF($AL$9="",VLOOKUP(VLOOKUP(E232,'DB Basis'!$D$2:$H$65205,4,0),Bonds!$AR$1:$AS$6,2,0),$AL$9)*VLOOKUP(E232,'DB Basis'!$D$2:$E$65205,2,0))+IF(V232="",W232,V232)</f>
        <v>-47.996179999999981</v>
      </c>
      <c r="AN232" s="266" t="str">
        <f>IF($AN$9+(($AL$9-$AM$9))*('DB Basis'!F391/10-'DB Basis'!E391),," ")</f>
        <v xml:space="preserve"> </v>
      </c>
      <c r="AO232" s="615">
        <f>IF(U232&gt;0,_xll.xlShmImplSwap2(curveName&amp;T(TYPE($AV$1)),curveName,D232,G232,,1,8,2,4),"")</f>
        <v>1.329833448416955E-2</v>
      </c>
      <c r="AP232" s="616">
        <f t="shared" si="33"/>
        <v>-2.3872851574077598E-3</v>
      </c>
      <c r="AQ232" s="374">
        <f t="shared" si="34"/>
        <v>-0.28005683781317781</v>
      </c>
      <c r="AR232" s="374">
        <f t="shared" si="35"/>
        <v>-5.867531708996137</v>
      </c>
      <c r="AS232" s="376"/>
      <c r="AT232" s="234">
        <f t="shared" si="36"/>
        <v>1.0761582897628068</v>
      </c>
      <c r="AU232" s="662" t="str">
        <f t="shared" si="30"/>
        <v>OAT  25-Oct-32  5.75</v>
      </c>
      <c r="AV232" s="678"/>
      <c r="AW232" s="660"/>
      <c r="AX232" s="660"/>
      <c r="AY232" s="660"/>
      <c r="AZ232" s="660"/>
      <c r="BA232" s="660"/>
      <c r="BB232" s="659"/>
      <c r="BC232" s="672"/>
      <c r="BE232" s="682">
        <f>_xll.xlDateShiftMonth(BE231,1)</f>
        <v>50041</v>
      </c>
      <c r="BF232" s="683">
        <v>3.2835729725928658E-2</v>
      </c>
      <c r="BH232" s="915"/>
      <c r="BI232" s="921"/>
      <c r="BU232" s="133" t="s">
        <v>413</v>
      </c>
      <c r="BV232" s="133" t="s">
        <v>413</v>
      </c>
      <c r="BW232" s="133" t="s">
        <v>413</v>
      </c>
      <c r="BX232" s="133" t="s">
        <v>413</v>
      </c>
      <c r="BY232" s="133" t="s">
        <v>413</v>
      </c>
      <c r="BZ232" s="133" t="s">
        <v>413</v>
      </c>
      <c r="CA232" s="133" t="s">
        <v>413</v>
      </c>
      <c r="CB232" s="133" t="s">
        <v>413</v>
      </c>
      <c r="CC232" s="133" t="s">
        <v>413</v>
      </c>
      <c r="CD232" s="133" t="s">
        <v>413</v>
      </c>
      <c r="CE232" s="133" t="s">
        <v>413</v>
      </c>
      <c r="CF232" s="133" t="s">
        <v>413</v>
      </c>
    </row>
    <row r="233" spans="1:84">
      <c r="A233" s="10"/>
      <c r="B233" s="11"/>
      <c r="C233" s="12"/>
      <c r="D233" s="696">
        <f>MAX(_xll.xlDateSettle("TARGET",$D$4,2),L233)</f>
        <v>43264</v>
      </c>
      <c r="E233" s="694" t="s">
        <v>1508</v>
      </c>
      <c r="F233" s="13" t="s">
        <v>1306</v>
      </c>
      <c r="G233" s="35">
        <v>49089</v>
      </c>
      <c r="H233" s="37">
        <v>1.25</v>
      </c>
      <c r="I233" s="11">
        <v>49089</v>
      </c>
      <c r="J233" s="11">
        <v>42880</v>
      </c>
      <c r="K233" s="11">
        <v>43245</v>
      </c>
      <c r="L233" s="11">
        <v>43136</v>
      </c>
      <c r="M233" s="12">
        <v>98.79</v>
      </c>
      <c r="N233" s="12" t="s">
        <v>1509</v>
      </c>
      <c r="O233" s="12" t="s">
        <v>990</v>
      </c>
      <c r="P233" s="12" t="s">
        <v>1510</v>
      </c>
      <c r="Q233" s="15">
        <v>5644000000</v>
      </c>
      <c r="R233" s="12"/>
      <c r="S233" s="43">
        <f>_xll.RtGet("IDN",$X233,$S$9)</f>
        <v>99.668999999999997</v>
      </c>
      <c r="T233" s="43">
        <f>_xll.RtGet("IDN",$X233,$T$9)</f>
        <v>99.869</v>
      </c>
      <c r="U233" s="25">
        <f t="shared" si="37"/>
        <v>99.769000000000005</v>
      </c>
      <c r="V233" s="12"/>
      <c r="W233" s="25">
        <f t="shared" si="38"/>
        <v>99.769000000000005</v>
      </c>
      <c r="X233" s="14" t="str">
        <f t="shared" si="31"/>
        <v>FR0013313582=</v>
      </c>
      <c r="Y233" s="14"/>
      <c r="Z233" s="14"/>
      <c r="AA233" s="14"/>
      <c r="AB233" s="14"/>
      <c r="AC233" s="14"/>
      <c r="AD233" s="34">
        <f>IF(ISNUMBER($D233),_xll.xlBondYield($F233&amp;T(TYPE($AV$1)),$H233,$G233,$J233,$K233,$L233,$M233,$D233,$W233,$AH233),"")</f>
        <v>1.2660650964501518E-2</v>
      </c>
      <c r="AE233" s="12"/>
      <c r="AF233" s="12"/>
      <c r="AG233" s="12"/>
      <c r="AH233" s="14" t="b">
        <f t="shared" si="32"/>
        <v>0</v>
      </c>
      <c r="AI233" s="14"/>
      <c r="AJ233" s="14"/>
      <c r="AK233" s="238">
        <f>IF(ISNUMBER($D233),_xll.xlBondAswSpread($F233&amp;T(TYPE($AV$1)),$H233,$G233,$J233,$K233,$L233,$M233,$D233,$W233,$AH233,curveName,curveName,,,2),"")</f>
        <v>-0.13246108006389334</v>
      </c>
      <c r="AL233" s="205">
        <f>IF($W233&gt;0,_xll.xlBondZSpread(F233&amp;T(TYPE($AV$1)),H233,G233,J233,K233,L233,M233,D233,U233,"annual",5,$AH233,curveName)*100,"")</f>
        <v>-13.966029506416819</v>
      </c>
      <c r="AM233" s="258">
        <f>(-IF($AL$9="",VLOOKUP(VLOOKUP(E233,'DB Basis'!$D$2:$H$65205,4,0),Bonds!$AR$1:$AS$6,2,0),$AL$9)*VLOOKUP(E233,'DB Basis'!$D$2:$E$65205,2,0))+IF(V233="",W233,V233)</f>
        <v>-68.903239999999983</v>
      </c>
      <c r="AN233" s="266" t="str">
        <f>IF($AN$9+(($AL$9-$AM$9))*('DB Basis'!F392/10-'DB Basis'!E392),," ")</f>
        <v xml:space="preserve"> </v>
      </c>
      <c r="AO233" s="615">
        <f>IF(U233&gt;0,_xll.xlShmImplSwap2(curveName&amp;T(TYPE($AV$1)),curveName,D233,G233,,1,8,2,4),"")</f>
        <v>1.400563315996026E-2</v>
      </c>
      <c r="AP233" s="616">
        <f t="shared" si="33"/>
        <v>-1.3449821954587427E-3</v>
      </c>
      <c r="AQ233" s="374">
        <f t="shared" si="34"/>
        <v>11.067670672010408</v>
      </c>
      <c r="AR233" s="374">
        <f t="shared" si="35"/>
        <v>6.5934242826930891</v>
      </c>
      <c r="AS233" s="376"/>
      <c r="AT233" s="234">
        <f t="shared" si="36"/>
        <v>1.2487217389645331</v>
      </c>
      <c r="AU233" s="662" t="str">
        <f t="shared" si="30"/>
        <v>OAT  25-May-34  1.25</v>
      </c>
      <c r="AV233" s="678"/>
      <c r="AW233" s="660"/>
      <c r="AX233" s="660"/>
      <c r="AY233" s="660"/>
      <c r="AZ233" s="660"/>
      <c r="BA233" s="660"/>
      <c r="BB233" s="659"/>
      <c r="BC233" s="672"/>
      <c r="BE233" s="682">
        <f>_xll.xlDateShiftMonth(BE232,1)</f>
        <v>50072</v>
      </c>
      <c r="BF233" s="683">
        <v>3.2851185766616671E-2</v>
      </c>
      <c r="BH233" s="915"/>
      <c r="BI233" s="921"/>
      <c r="BU233" s="133" t="s">
        <v>413</v>
      </c>
      <c r="BV233" s="133" t="s">
        <v>413</v>
      </c>
      <c r="BW233" s="133" t="s">
        <v>413</v>
      </c>
      <c r="BX233" s="133" t="s">
        <v>413</v>
      </c>
      <c r="BY233" s="133" t="s">
        <v>413</v>
      </c>
      <c r="BZ233" s="133" t="s">
        <v>413</v>
      </c>
      <c r="CA233" s="133" t="s">
        <v>413</v>
      </c>
      <c r="CB233" s="133" t="s">
        <v>413</v>
      </c>
      <c r="CC233" s="133" t="s">
        <v>413</v>
      </c>
      <c r="CD233" s="133" t="s">
        <v>413</v>
      </c>
      <c r="CE233" s="133" t="s">
        <v>413</v>
      </c>
      <c r="CF233" s="133" t="s">
        <v>413</v>
      </c>
    </row>
    <row r="234" spans="1:84">
      <c r="A234" s="10"/>
      <c r="B234" s="11"/>
      <c r="C234" s="12"/>
      <c r="D234" s="696">
        <f>MAX(_xll.xlDateSettle("TARGET",$D$4,2),L234)</f>
        <v>43264</v>
      </c>
      <c r="E234" s="694" t="s">
        <v>505</v>
      </c>
      <c r="F234" s="13" t="s">
        <v>1306</v>
      </c>
      <c r="G234" s="35">
        <v>49424</v>
      </c>
      <c r="H234" s="37">
        <v>4.75</v>
      </c>
      <c r="I234" s="11">
        <v>49424</v>
      </c>
      <c r="J234" s="11">
        <v>37736</v>
      </c>
      <c r="K234" s="11">
        <v>38102</v>
      </c>
      <c r="L234" s="11">
        <v>38083</v>
      </c>
      <c r="M234" s="12">
        <v>99.54</v>
      </c>
      <c r="N234" s="12" t="s">
        <v>1393</v>
      </c>
      <c r="O234" s="12" t="s">
        <v>977</v>
      </c>
      <c r="P234" s="12" t="s">
        <v>1394</v>
      </c>
      <c r="Q234" s="15">
        <v>26678000000</v>
      </c>
      <c r="R234" s="12"/>
      <c r="S234" s="43">
        <f>_xll.RtGet("IDN",$X234,$S$9)</f>
        <v>153.386</v>
      </c>
      <c r="T234" s="43">
        <f>_xll.RtGet("IDN",$X234,$T$9)</f>
        <v>153.52600000000001</v>
      </c>
      <c r="U234" s="25">
        <f t="shared" si="37"/>
        <v>153.45600000000002</v>
      </c>
      <c r="V234" s="12"/>
      <c r="W234" s="25">
        <f t="shared" si="38"/>
        <v>153.45600000000002</v>
      </c>
      <c r="X234" s="14" t="str">
        <f t="shared" si="31"/>
        <v>FR0010070060=</v>
      </c>
      <c r="Y234" s="14"/>
      <c r="Z234" s="14"/>
      <c r="AA234" s="14"/>
      <c r="AB234" s="14"/>
      <c r="AC234" s="14"/>
      <c r="AD234" s="34">
        <f>IF(ISNUMBER($D234),_xll.xlBondYield($F234&amp;T(TYPE($AV$1)),$H234,$G234,$J234,$K234,$L234,$M234,$D234,$W234,$AH234),"")</f>
        <v>1.2229003329077243E-2</v>
      </c>
      <c r="AE234" s="12"/>
      <c r="AF234" s="12"/>
      <c r="AG234" s="12"/>
      <c r="AH234" s="14" t="b">
        <f t="shared" si="32"/>
        <v>0</v>
      </c>
      <c r="AI234" s="14"/>
      <c r="AJ234" s="14"/>
      <c r="AK234" s="732">
        <f>IF(ISNUMBER($D234),_xll.xlBondAswSpread($F234&amp;T(TYPE($AV$1)),$H234,$G234,$J234,$K234,$L234,$M234,$D234,$W234,$AH234,curveName,curveName,,,2),"")</f>
        <v>-0.16180961561607127</v>
      </c>
      <c r="AL234" s="205">
        <f>IF($W234&gt;0,_xll.xlBondZSpread(F234&amp;T(TYPE($AV$1)),H234,G234,J234,K234,L234,M234,D234,U234,"annual",5,$AH234,curveName)*100,"")</f>
        <v>-13.082713574680385</v>
      </c>
      <c r="AM234" s="258">
        <f>(-IF($AL$9="",VLOOKUP(VLOOKUP(E234,'DB Basis'!$D$2:$H$65205,4,0),Bonds!$AR$1:$AS$6,2,0),$AL$9)*VLOOKUP(E234,'DB Basis'!$D$2:$E$65205,2,0))+IF(V234="",W234,V234)</f>
        <v>-78.543899999999951</v>
      </c>
      <c r="AN234" s="266" t="str">
        <f>IF($AN$9+(($AL$9-$AM$9))*('DB Basis'!F393/10-'DB Basis'!E393),," ")</f>
        <v xml:space="preserve"> </v>
      </c>
      <c r="AO234" s="615">
        <f>IF(U234&gt;0,_xll.xlShmImplSwap2(curveName&amp;T(TYPE($AV$1)),curveName,D234,G234,,1,8,2,4),"")</f>
        <v>1.4334139541107913E-2</v>
      </c>
      <c r="AP234" s="616">
        <f t="shared" si="33"/>
        <v>-2.1051362120306696E-3</v>
      </c>
      <c r="AQ234" s="374">
        <f t="shared" si="34"/>
        <v>-4.7030264755182118</v>
      </c>
      <c r="AR234" s="374">
        <f t="shared" si="35"/>
        <v>-8.2822751059329338</v>
      </c>
      <c r="AS234" s="376"/>
      <c r="AT234" s="234">
        <f t="shared" si="36"/>
        <v>1.2061482735528242</v>
      </c>
      <c r="AU234" s="662" t="str">
        <f t="shared" si="30"/>
        <v>OAT  25-Apr-35  4.75</v>
      </c>
      <c r="AV234" s="678"/>
      <c r="AW234" s="660"/>
      <c r="AX234" s="660"/>
      <c r="AY234" s="660"/>
      <c r="AZ234" s="660"/>
      <c r="BA234" s="660"/>
      <c r="BB234" s="659"/>
      <c r="BC234" s="672"/>
      <c r="BE234" s="682">
        <f>_xll.xlDateShiftMonth(BE233,1)</f>
        <v>50100</v>
      </c>
      <c r="BF234" s="683">
        <v>3.2865909205574834E-2</v>
      </c>
      <c r="BH234" s="915"/>
      <c r="BI234" s="921"/>
      <c r="BU234" s="133" t="s">
        <v>413</v>
      </c>
      <c r="BV234" s="133" t="s">
        <v>413</v>
      </c>
      <c r="BW234" s="133" t="s">
        <v>413</v>
      </c>
      <c r="BX234" s="133" t="s">
        <v>413</v>
      </c>
      <c r="BY234" s="133" t="s">
        <v>413</v>
      </c>
      <c r="BZ234" s="133" t="s">
        <v>413</v>
      </c>
      <c r="CA234" s="133" t="s">
        <v>413</v>
      </c>
      <c r="CB234" s="133" t="s">
        <v>413</v>
      </c>
      <c r="CC234" s="133" t="s">
        <v>413</v>
      </c>
      <c r="CD234" s="133" t="s">
        <v>413</v>
      </c>
      <c r="CE234" s="133" t="s">
        <v>413</v>
      </c>
      <c r="CF234" s="133" t="s">
        <v>413</v>
      </c>
    </row>
    <row r="235" spans="1:84">
      <c r="A235" s="10"/>
      <c r="B235" s="11"/>
      <c r="C235" s="12"/>
      <c r="D235" s="696">
        <f>MAX(_xll.xlDateSettle("TARGET",$D$4,2),L235)</f>
        <v>43264</v>
      </c>
      <c r="E235" s="694" t="s">
        <v>671</v>
      </c>
      <c r="F235" s="13" t="s">
        <v>1306</v>
      </c>
      <c r="G235" s="35">
        <v>49820</v>
      </c>
      <c r="H235" s="37">
        <v>1.25</v>
      </c>
      <c r="I235" s="11">
        <v>49820</v>
      </c>
      <c r="J235" s="11">
        <v>42149</v>
      </c>
      <c r="K235" s="11">
        <v>42515</v>
      </c>
      <c r="L235" s="11">
        <v>42479</v>
      </c>
      <c r="M235" s="12">
        <v>98.944999999999993</v>
      </c>
      <c r="N235" s="12" t="s">
        <v>1395</v>
      </c>
      <c r="O235" s="12" t="s">
        <v>990</v>
      </c>
      <c r="P235" s="12" t="s">
        <v>1396</v>
      </c>
      <c r="Q235" s="15">
        <v>26143000000</v>
      </c>
      <c r="R235" s="12"/>
      <c r="S235" s="43">
        <f>_xll.RtGet("IDN",$X235,$S$9)</f>
        <v>97.796999999999997</v>
      </c>
      <c r="T235" s="43">
        <f>_xll.RtGet("IDN",$X235,$T$9)</f>
        <v>98.197000000000003</v>
      </c>
      <c r="U235" s="25">
        <f t="shared" si="37"/>
        <v>97.997</v>
      </c>
      <c r="V235" s="12"/>
      <c r="W235" s="25">
        <f t="shared" si="38"/>
        <v>97.997</v>
      </c>
      <c r="X235" s="14" t="str">
        <f t="shared" si="31"/>
        <v>FR0013154044=</v>
      </c>
      <c r="Y235" s="14"/>
      <c r="Z235" s="14"/>
      <c r="AA235" s="14"/>
      <c r="AB235" s="14"/>
      <c r="AC235" s="14"/>
      <c r="AD235" s="34">
        <f>IF(ISNUMBER($D235),_xll.xlBondYield($F235&amp;T(TYPE($AV$1)),$H235,$G235,$J235,$K235,$L235,$M235,$D235,$W235,$AH235),"")</f>
        <v>1.3766956403038908E-2</v>
      </c>
      <c r="AE235" s="12"/>
      <c r="AF235" s="12"/>
      <c r="AG235" s="12"/>
      <c r="AH235" s="14" t="b">
        <f t="shared" si="32"/>
        <v>0</v>
      </c>
      <c r="AI235" s="14"/>
      <c r="AJ235" s="14"/>
      <c r="AK235" s="238">
        <f>IF(ISNUMBER($D235),_xll.xlBondAswSpread($F235&amp;T(TYPE($AV$1)),$H235,$G235,$J235,$K235,$L235,$M235,$D235,$W235,$AH235,curveName,curveName,,,2),"")</f>
        <v>-9.1105156416026636E-2</v>
      </c>
      <c r="AL235" s="205">
        <f>IF($W235&gt;0,_xll.xlBondZSpread(F235&amp;T(TYPE($AV$1)),H235,G235,J235,K235,L235,M235,D235,U235,"annual",5,$AH235,curveName)*100,"")</f>
        <v>-9.7277800885713077</v>
      </c>
      <c r="AM235" s="258">
        <f>(-IF($AL$9="",VLOOKUP(VLOOKUP(E235,'DB Basis'!$D$2:$H$65205,4,0),Bonds!$AR$1:$AS$6,2,0),$AL$9)*VLOOKUP(E235,'DB Basis'!$D$2:$E$65205,2,0))+IF(V235="",W235,V235)</f>
        <v>-85.94037999999999</v>
      </c>
      <c r="AN235" s="266" t="str">
        <f>IF($AN$9+(($AL$9-$AM$9))*('DB Basis'!F394/10-'DB Basis'!E394),," ")</f>
        <v xml:space="preserve"> </v>
      </c>
      <c r="AO235" s="615">
        <f>IF(U235&gt;0,_xll.xlShmImplSwap2(curveName&amp;T(TYPE($AV$1)),curveName,D235,G235,,1,8,2,4),"")</f>
        <v>1.4663138338862796E-2</v>
      </c>
      <c r="AP235" s="616">
        <f t="shared" si="33"/>
        <v>-8.9618193582388823E-4</v>
      </c>
      <c r="AQ235" s="374">
        <f t="shared" si="34"/>
        <v>14.17557757565676</v>
      </c>
      <c r="AR235" s="374">
        <f t="shared" si="35"/>
        <v>11.14313916200695</v>
      </c>
      <c r="AS235" s="376"/>
      <c r="AT235" s="234">
        <f t="shared" si="36"/>
        <v>1.3578367959161664</v>
      </c>
      <c r="AU235" s="662" t="str">
        <f t="shared" si="30"/>
        <v>OAT  25-May-36  1.25</v>
      </c>
      <c r="AV235" s="678"/>
      <c r="AW235" s="660"/>
      <c r="AX235" s="660"/>
      <c r="AY235" s="660"/>
      <c r="AZ235" s="660"/>
      <c r="BA235" s="660"/>
      <c r="BB235" s="659"/>
      <c r="BC235" s="672"/>
      <c r="BE235" s="682">
        <f>_xll.xlDateShiftMonth(BE234,1)</f>
        <v>50131</v>
      </c>
      <c r="BF235" s="683">
        <v>3.2883402859410521E-2</v>
      </c>
      <c r="BH235" s="915"/>
      <c r="BI235" s="921"/>
      <c r="BU235" s="133" t="s">
        <v>413</v>
      </c>
      <c r="BV235" s="133" t="s">
        <v>413</v>
      </c>
      <c r="BW235" s="133" t="s">
        <v>413</v>
      </c>
      <c r="BX235" s="133" t="s">
        <v>413</v>
      </c>
      <c r="BY235" s="133" t="s">
        <v>413</v>
      </c>
      <c r="BZ235" s="133" t="s">
        <v>413</v>
      </c>
      <c r="CA235" s="133" t="s">
        <v>413</v>
      </c>
      <c r="CB235" s="133" t="s">
        <v>413</v>
      </c>
      <c r="CC235" s="133" t="s">
        <v>413</v>
      </c>
      <c r="CD235" s="133" t="s">
        <v>413</v>
      </c>
      <c r="CE235" s="133" t="s">
        <v>413</v>
      </c>
      <c r="CF235" s="133" t="s">
        <v>413</v>
      </c>
    </row>
    <row r="236" spans="1:84">
      <c r="A236" s="10"/>
      <c r="B236" s="11"/>
      <c r="C236" s="12"/>
      <c r="D236" s="696">
        <f>MAX(_xll.xlDateSettle("TARGET",$D$4,2),L236)</f>
        <v>43264</v>
      </c>
      <c r="E236" s="694" t="s">
        <v>506</v>
      </c>
      <c r="F236" s="13" t="s">
        <v>1306</v>
      </c>
      <c r="G236" s="35">
        <v>50703</v>
      </c>
      <c r="H236" s="37">
        <v>4</v>
      </c>
      <c r="I236" s="11">
        <v>50703</v>
      </c>
      <c r="J236" s="11">
        <v>38650</v>
      </c>
      <c r="K236" s="11">
        <v>39015</v>
      </c>
      <c r="L236" s="11">
        <v>38972</v>
      </c>
      <c r="M236" s="12">
        <v>98.25</v>
      </c>
      <c r="N236" s="12" t="s">
        <v>1397</v>
      </c>
      <c r="O236" s="12" t="s">
        <v>977</v>
      </c>
      <c r="P236" s="12" t="s">
        <v>1398</v>
      </c>
      <c r="Q236" s="15">
        <v>26534000000</v>
      </c>
      <c r="R236" s="12"/>
      <c r="S236" s="43">
        <f>_xll.RtGet("IDN",$X236,$S$9)</f>
        <v>145.97</v>
      </c>
      <c r="T236" s="43">
        <f>_xll.RtGet("IDN",$X236,$T$9)</f>
        <v>146.17000000000002</v>
      </c>
      <c r="U236" s="25">
        <f t="shared" si="37"/>
        <v>146.07</v>
      </c>
      <c r="V236" s="12"/>
      <c r="W236" s="25">
        <f t="shared" si="38"/>
        <v>146.07</v>
      </c>
      <c r="X236" s="14" t="str">
        <f t="shared" si="31"/>
        <v>FR0010371401=</v>
      </c>
      <c r="Y236" s="14"/>
      <c r="Z236" s="14"/>
      <c r="AA236" s="14"/>
      <c r="AB236" s="14"/>
      <c r="AC236" s="14"/>
      <c r="AD236" s="34">
        <f>IF(ISNUMBER($D236),_xll.xlBondYield($F236&amp;T(TYPE($AV$1)),$H236,$G236,$J236,$K236,$L236,$M236,$D236,$W236,$AH236),"")</f>
        <v>1.3874467105522335E-2</v>
      </c>
      <c r="AE236" s="12"/>
      <c r="AF236" s="12"/>
      <c r="AG236" s="12"/>
      <c r="AH236" s="14" t="b">
        <f t="shared" si="32"/>
        <v>0</v>
      </c>
      <c r="AI236" s="14"/>
      <c r="AJ236" s="14"/>
      <c r="AK236" s="238">
        <f>IF(ISNUMBER($D236),_xll.xlBondAswSpread($F236&amp;T(TYPE($AV$1)),$H236,$G236,$J236,$K236,$L236,$M236,$D236,$W236,$AH236,curveName,curveName,,,2),"")</f>
        <v>-7.896980698369549E-2</v>
      </c>
      <c r="AL236" s="205">
        <f>IF($W236&gt;0,_xll.xlBondZSpread(F236&amp;T(TYPE($AV$1)),H236,G236,J236,K236,L236,M236,D236,U236,"annual",5,$AH236,curveName)*100,"")</f>
        <v>-6.5988746993825771</v>
      </c>
      <c r="AM236" s="258">
        <f>(-IF($AL$9="",VLOOKUP(VLOOKUP(E236,'DB Basis'!$D$2:$H$65205,4,0),Bonds!$AR$1:$AS$6,2,0),$AL$9)*VLOOKUP(E236,'DB Basis'!$D$2:$E$65205,2,0))+IF(V236="",W236,V236)</f>
        <v>-116.15789999999998</v>
      </c>
      <c r="AN236" s="266" t="str">
        <f>IF($AN$9+(($AL$9-$AM$9))*('DB Basis'!F395/10-'DB Basis'!E395),," ")</f>
        <v xml:space="preserve"> </v>
      </c>
      <c r="AO236" s="615">
        <f>IF(U236&gt;0,_xll.xlShmImplSwap2(curveName&amp;T(TYPE($AV$1)),curveName,D236,G236,,1,8,2,4),"")</f>
        <v>1.516326603679178E-2</v>
      </c>
      <c r="AP236" s="616">
        <f t="shared" si="33"/>
        <v>-1.2887989312694442E-3</v>
      </c>
      <c r="AQ236" s="374">
        <f t="shared" si="34"/>
        <v>0.44441003857815337</v>
      </c>
      <c r="AR236" s="374">
        <f t="shared" si="35"/>
        <v>-1.622935485137349</v>
      </c>
      <c r="AS236" s="376"/>
      <c r="AT236" s="234">
        <f t="shared" si="36"/>
        <v>1.3684405912296</v>
      </c>
      <c r="AU236" s="662" t="str">
        <f t="shared" si="30"/>
        <v>OAT  25-Oct-38  4</v>
      </c>
      <c r="AV236" s="678"/>
      <c r="AW236" s="660"/>
      <c r="AX236" s="660"/>
      <c r="AY236" s="660"/>
      <c r="AZ236" s="660"/>
      <c r="BA236" s="660"/>
      <c r="BB236" s="659"/>
      <c r="BC236" s="672"/>
      <c r="BE236" s="682">
        <f>_xll.xlDateShiftMonth(BE235,1)</f>
        <v>50161</v>
      </c>
      <c r="BF236" s="683">
        <v>3.2901495770851483E-2</v>
      </c>
      <c r="BH236" s="915"/>
      <c r="BI236" s="921"/>
      <c r="BU236" s="133" t="s">
        <v>413</v>
      </c>
      <c r="BV236" s="133" t="s">
        <v>413</v>
      </c>
      <c r="BW236" s="133" t="s">
        <v>413</v>
      </c>
      <c r="BX236" s="133" t="s">
        <v>413</v>
      </c>
      <c r="BY236" s="133" t="s">
        <v>413</v>
      </c>
      <c r="BZ236" s="133" t="s">
        <v>413</v>
      </c>
      <c r="CA236" s="133" t="s">
        <v>413</v>
      </c>
      <c r="CB236" s="133" t="s">
        <v>413</v>
      </c>
      <c r="CC236" s="133" t="s">
        <v>413</v>
      </c>
      <c r="CD236" s="133" t="s">
        <v>413</v>
      </c>
      <c r="CE236" s="133" t="s">
        <v>413</v>
      </c>
      <c r="CF236" s="133" t="s">
        <v>413</v>
      </c>
    </row>
    <row r="237" spans="1:84">
      <c r="A237" s="10"/>
      <c r="B237" s="11"/>
      <c r="C237" s="12"/>
      <c r="D237" s="696">
        <f>MAX(_xll.xlDateSettle("TARGET",$D$4,2),L237)</f>
        <v>43264</v>
      </c>
      <c r="E237" s="694" t="s">
        <v>735</v>
      </c>
      <c r="F237" s="13" t="s">
        <v>1306</v>
      </c>
      <c r="G237" s="35">
        <v>50946</v>
      </c>
      <c r="H237" s="37">
        <v>1.75</v>
      </c>
      <c r="I237" s="11">
        <v>50946</v>
      </c>
      <c r="J237" s="11">
        <v>42546</v>
      </c>
      <c r="K237" s="11">
        <v>42911</v>
      </c>
      <c r="L237" s="11">
        <v>42766</v>
      </c>
      <c r="M237" s="12">
        <v>999</v>
      </c>
      <c r="N237" s="12" t="s">
        <v>1399</v>
      </c>
      <c r="O237" s="12" t="s">
        <v>977</v>
      </c>
      <c r="P237" s="12" t="s">
        <v>1400</v>
      </c>
      <c r="Q237" s="15">
        <v>10793000000</v>
      </c>
      <c r="R237" s="12"/>
      <c r="S237" s="43">
        <f>_xll.RtGet("IDN",$X237,$S$9)</f>
        <v>104.819</v>
      </c>
      <c r="T237" s="43">
        <f>_xll.RtGet("IDN",$X237,$T$9)</f>
        <v>104.92</v>
      </c>
      <c r="U237" s="25">
        <f t="shared" si="37"/>
        <v>104.8695</v>
      </c>
      <c r="V237" s="12"/>
      <c r="W237" s="25">
        <f t="shared" si="38"/>
        <v>104.8695</v>
      </c>
      <c r="X237" s="14" t="str">
        <f t="shared" si="31"/>
        <v>FR0013234333=</v>
      </c>
      <c r="Y237" s="14"/>
      <c r="Z237" s="14"/>
      <c r="AA237" s="14"/>
      <c r="AB237" s="14"/>
      <c r="AC237" s="14"/>
      <c r="AD237" s="34">
        <f>IF(ISNUMBER($D237),_xll.xlBondYield($F237&amp;T(TYPE($AV$1)),$H237,$G237,$J237,$K237,$L237,$M237,$D237,$W237,$AH237),"")</f>
        <v>1.4789187113314398E-2</v>
      </c>
      <c r="AE237" s="12"/>
      <c r="AF237" s="12"/>
      <c r="AG237" s="12"/>
      <c r="AH237" s="14" t="b">
        <f t="shared" si="32"/>
        <v>0</v>
      </c>
      <c r="AI237" s="14"/>
      <c r="AJ237" s="14"/>
      <c r="AK237" s="238">
        <f>IF(ISNUMBER($D237),_xll.xlBondAswSpread($F237&amp;T(TYPE($AV$1)),$H237,$G237,$J237,$K237,$L237,$M237,$D237,$W237,$AH237,curveName,curveName,,,2),"")</f>
        <v>-3.991882971688606E-2</v>
      </c>
      <c r="AL237" s="205">
        <f>IF($W237&gt;0,_xll.xlBondZSpread(F237&amp;T(TYPE($AV$1)),H237,G237,J237,K237,L237,M237,D237,U237,"annual",5,$AH237,curveName)*100,"")</f>
        <v>-4.0917984607949629</v>
      </c>
      <c r="AM237" s="258">
        <f>(-IF($AL$9="",VLOOKUP(VLOOKUP(E237,'DB Basis'!$D$2:$H$65205,4,0),Bonds!$AR$1:$AS$6,2,0),$AL$9)*VLOOKUP(E237,'DB Basis'!$D$2:$E$65205,2,0))+IF(V237="",W237,V237)</f>
        <v>-112.62095999999998</v>
      </c>
      <c r="AN237" s="266" t="str">
        <f>IF($AN$9+(($AL$9-$AM$9))*('DB Basis'!F396/10-'DB Basis'!E396),," ")</f>
        <v xml:space="preserve"> </v>
      </c>
      <c r="AO237" s="615">
        <f>IF(U237&gt;0,_xll.xlShmImplSwap2(curveName&amp;T(TYPE($AV$1)),curveName,D237,G237,,1,8,2,4),"")</f>
        <v>1.5260871138439816E-2</v>
      </c>
      <c r="AP237" s="616">
        <f t="shared" si="33"/>
        <v>-4.7168402512541736E-4</v>
      </c>
      <c r="AQ237" s="374">
        <f t="shared" si="34"/>
        <v>13.73962151621823</v>
      </c>
      <c r="AR237" s="374">
        <f t="shared" si="35"/>
        <v>12.273536656072832</v>
      </c>
      <c r="AS237" s="376"/>
      <c r="AT237" s="234">
        <f t="shared" si="36"/>
        <v>1.458659550902242</v>
      </c>
      <c r="AU237" s="662" t="str">
        <f t="shared" si="30"/>
        <v>OAT  25-Jun-39  1.75</v>
      </c>
      <c r="AV237" s="678"/>
      <c r="AW237" s="660"/>
      <c r="AX237" s="660"/>
      <c r="AY237" s="660"/>
      <c r="AZ237" s="660"/>
      <c r="BA237" s="660"/>
      <c r="BB237" s="659"/>
      <c r="BC237" s="672"/>
      <c r="BE237" s="682">
        <f>_xll.xlDateShiftMonth(BE236,1)</f>
        <v>50192</v>
      </c>
      <c r="BF237" s="683">
        <v>3.292136231694489E-2</v>
      </c>
      <c r="BH237" s="915"/>
      <c r="BI237" s="921"/>
      <c r="BU237" s="133" t="s">
        <v>413</v>
      </c>
      <c r="BV237" s="133" t="s">
        <v>413</v>
      </c>
      <c r="BW237" s="133" t="s">
        <v>413</v>
      </c>
      <c r="BX237" s="133" t="s">
        <v>413</v>
      </c>
      <c r="BY237" s="133" t="s">
        <v>413</v>
      </c>
      <c r="BZ237" s="133" t="s">
        <v>413</v>
      </c>
      <c r="CA237" s="133" t="s">
        <v>413</v>
      </c>
      <c r="CB237" s="133" t="s">
        <v>413</v>
      </c>
      <c r="CC237" s="133" t="s">
        <v>413</v>
      </c>
      <c r="CD237" s="133" t="s">
        <v>413</v>
      </c>
      <c r="CE237" s="133" t="s">
        <v>413</v>
      </c>
      <c r="CF237" s="133" t="s">
        <v>413</v>
      </c>
    </row>
    <row r="238" spans="1:84">
      <c r="A238" s="10"/>
      <c r="B238" s="11"/>
      <c r="C238" s="12"/>
      <c r="D238" s="696">
        <f>MAX(_xll.xlDateSettle("TARGET",$D$4,2),L238)</f>
        <v>43264</v>
      </c>
      <c r="E238" s="694" t="s">
        <v>507</v>
      </c>
      <c r="F238" s="13" t="s">
        <v>1306</v>
      </c>
      <c r="G238" s="35">
        <v>51616</v>
      </c>
      <c r="H238" s="37">
        <v>4.5</v>
      </c>
      <c r="I238" s="11">
        <v>51616</v>
      </c>
      <c r="J238" s="11">
        <v>39928</v>
      </c>
      <c r="K238" s="11">
        <v>40293</v>
      </c>
      <c r="L238" s="11">
        <v>39994</v>
      </c>
      <c r="M238" s="12">
        <v>99.567999999999998</v>
      </c>
      <c r="N238" s="12" t="s">
        <v>1401</v>
      </c>
      <c r="O238" s="12" t="s">
        <v>990</v>
      </c>
      <c r="P238" s="12" t="s">
        <v>1402</v>
      </c>
      <c r="Q238" s="15">
        <v>33670000000</v>
      </c>
      <c r="R238" s="12"/>
      <c r="S238" s="43">
        <f>_xll.RtGet("IDN",$X238,$S$9)</f>
        <v>158.10300000000001</v>
      </c>
      <c r="T238" s="43">
        <f>_xll.RtGet("IDN",$X238,$T$9)</f>
        <v>158.22300000000001</v>
      </c>
      <c r="U238" s="25">
        <f t="shared" si="37"/>
        <v>158.16300000000001</v>
      </c>
      <c r="V238" s="12"/>
      <c r="W238" s="25">
        <f t="shared" si="38"/>
        <v>158.16300000000001</v>
      </c>
      <c r="X238" s="14" t="str">
        <f t="shared" si="31"/>
        <v>FR0010773192=</v>
      </c>
      <c r="Y238" s="14"/>
      <c r="Z238" s="14"/>
      <c r="AA238" s="14"/>
      <c r="AB238" s="14"/>
      <c r="AC238" s="14"/>
      <c r="AD238" s="34">
        <f>IF(ISNUMBER($D238),_xll.xlBondYield($F238&amp;T(TYPE($AV$1)),$H238,$G238,$J238,$K238,$L238,$M238,$D238,$W238,$AH238),"")</f>
        <v>1.4821689748974538E-2</v>
      </c>
      <c r="AE238" s="12"/>
      <c r="AF238" s="12"/>
      <c r="AG238" s="12"/>
      <c r="AH238" s="14" t="b">
        <f t="shared" si="32"/>
        <v>0</v>
      </c>
      <c r="AI238" s="14"/>
      <c r="AJ238" s="14"/>
      <c r="AK238" s="238">
        <f>IF(ISNUMBER($D238),_xll.xlBondAswSpread($F238&amp;T(TYPE($AV$1)),$H238,$G238,$J238,$K238,$L238,$M238,$D238,$W238,$AH238,curveName,curveName,,,2),"")</f>
        <v>6.9603013155623786E-3</v>
      </c>
      <c r="AL238" s="205">
        <f>IF($W238&gt;0,_xll.xlBondZSpread(F238&amp;T(TYPE($AV$1)),H238,G238,J238,K238,L238,M238,D238,U238,"annual",5,$AH238,curveName)*100,"")</f>
        <v>0.54983040041406639</v>
      </c>
      <c r="AM238" s="258">
        <f>(-IF($AL$9="",VLOOKUP(VLOOKUP(E238,'DB Basis'!$D$2:$H$65205,4,0),Bonds!$AR$1:$AS$6,2,0),$AL$9)*VLOOKUP(E238,'DB Basis'!$D$2:$E$65205,2,0))+IF(V238="",W238,V238)</f>
        <v>-145.17498000000001</v>
      </c>
      <c r="AN238" s="266" t="str">
        <f>IF($AN$9+(($AL$9-$AM$9))*('DB Basis'!F397/10-'DB Basis'!E397),," ")</f>
        <v xml:space="preserve"> </v>
      </c>
      <c r="AO238" s="615">
        <f>IF(U238&gt;0,_xll.xlShmImplSwap2(curveName&amp;T(TYPE($AV$1)),curveName,D238,G238,,1,8,2,4),"")</f>
        <v>1.5443796500591729E-2</v>
      </c>
      <c r="AP238" s="616">
        <f t="shared" si="33"/>
        <v>-6.221067516171911E-4</v>
      </c>
      <c r="AQ238" s="374">
        <f t="shared" si="34"/>
        <v>0.17706659725299786</v>
      </c>
      <c r="AR238" s="374">
        <f t="shared" si="35"/>
        <v>-0.81946709208205104</v>
      </c>
      <c r="AS238" s="376"/>
      <c r="AT238" s="234">
        <f t="shared" si="36"/>
        <v>1.4618652903098175</v>
      </c>
      <c r="AU238" s="662" t="str">
        <f t="shared" si="30"/>
        <v>OAT  25-Apr-41  4.5</v>
      </c>
      <c r="AV238" s="678"/>
      <c r="AW238" s="660"/>
      <c r="AX238" s="660"/>
      <c r="AY238" s="660"/>
      <c r="AZ238" s="660"/>
      <c r="BA238" s="660"/>
      <c r="BB238" s="659"/>
      <c r="BC238" s="672"/>
      <c r="BE238" s="682">
        <f>_xll.xlDateShiftMonth(BE237,1)</f>
        <v>50222</v>
      </c>
      <c r="BF238" s="683">
        <v>3.2941690329028502E-2</v>
      </c>
      <c r="BH238" s="915"/>
      <c r="BI238" s="921"/>
      <c r="BU238" s="133" t="s">
        <v>413</v>
      </c>
      <c r="BV238" s="133" t="s">
        <v>413</v>
      </c>
      <c r="BW238" s="133" t="s">
        <v>413</v>
      </c>
      <c r="BX238" s="133" t="s">
        <v>413</v>
      </c>
      <c r="BY238" s="133" t="s">
        <v>413</v>
      </c>
      <c r="BZ238" s="133" t="s">
        <v>413</v>
      </c>
      <c r="CA238" s="133" t="s">
        <v>413</v>
      </c>
      <c r="CB238" s="133" t="s">
        <v>413</v>
      </c>
      <c r="CC238" s="133" t="s">
        <v>413</v>
      </c>
      <c r="CD238" s="133" t="s">
        <v>413</v>
      </c>
      <c r="CE238" s="133" t="s">
        <v>413</v>
      </c>
      <c r="CF238" s="133" t="s">
        <v>413</v>
      </c>
    </row>
    <row r="239" spans="1:84">
      <c r="A239" s="10"/>
      <c r="B239" s="11"/>
      <c r="C239" s="12"/>
      <c r="D239" s="696">
        <f>MAX(_xll.xlDateSettle("TARGET",$D$4,2),L239)</f>
        <v>43264</v>
      </c>
      <c r="E239" s="694" t="s">
        <v>508</v>
      </c>
      <c r="F239" s="13" t="s">
        <v>1306</v>
      </c>
      <c r="G239" s="35">
        <v>53107</v>
      </c>
      <c r="H239" s="37">
        <v>3.25</v>
      </c>
      <c r="I239" s="11">
        <v>53107</v>
      </c>
      <c r="J239" s="11">
        <v>41054</v>
      </c>
      <c r="K239" s="11">
        <v>41419</v>
      </c>
      <c r="L239" s="11">
        <v>41368</v>
      </c>
      <c r="M239" s="12">
        <v>99.736999999999995</v>
      </c>
      <c r="N239" s="12" t="s">
        <v>1403</v>
      </c>
      <c r="O239" s="12" t="s">
        <v>977</v>
      </c>
      <c r="P239" s="12" t="s">
        <v>1404</v>
      </c>
      <c r="Q239" s="15">
        <v>24908000000</v>
      </c>
      <c r="R239" s="12"/>
      <c r="S239" s="43">
        <f>_xll.RtGet("IDN",$X239,$S$9)</f>
        <v>135.01300000000001</v>
      </c>
      <c r="T239" s="43">
        <f>_xll.RtGet("IDN",$X239,$T$9)</f>
        <v>135.25300000000001</v>
      </c>
      <c r="U239" s="25">
        <f t="shared" si="37"/>
        <v>135.13300000000001</v>
      </c>
      <c r="V239" s="12"/>
      <c r="W239" s="25">
        <f t="shared" si="38"/>
        <v>135.13300000000001</v>
      </c>
      <c r="X239" s="14" t="str">
        <f t="shared" si="31"/>
        <v>FR0011461037=</v>
      </c>
      <c r="Y239" s="14"/>
      <c r="Z239" s="14"/>
      <c r="AA239" s="14"/>
      <c r="AB239" s="14"/>
      <c r="AC239" s="14"/>
      <c r="AD239" s="34">
        <f>IF(ISNUMBER($D239),_xll.xlBondYield($F239&amp;T(TYPE($AV$1)),$H239,$G239,$J239,$K239,$L239,$M239,$D239,$W239,$AH239),"")</f>
        <v>1.6288027481991686E-2</v>
      </c>
      <c r="AE239" s="12"/>
      <c r="AF239" s="12"/>
      <c r="AG239" s="12"/>
      <c r="AH239" s="14" t="b">
        <f t="shared" si="32"/>
        <v>0</v>
      </c>
      <c r="AI239" s="14"/>
      <c r="AJ239" s="14"/>
      <c r="AK239" s="238">
        <f>IF(ISNUMBER($D239),_xll.xlBondAswSpread($F239&amp;T(TYPE($AV$1)),$H239,$G239,$J239,$K239,$L239,$M239,$D239,$W239,$AH239,curveName,curveName,,,2),"")</f>
        <v>0.12331044620429357</v>
      </c>
      <c r="AL239" s="205">
        <f>IF($W239&gt;0,_xll.xlBondZSpread(F239&amp;T(TYPE($AV$1)),H239,G239,J239,K239,L239,M239,D239,U239,"annual",5,$AH239,curveName)*100,"")</f>
        <v>10.768938013578012</v>
      </c>
      <c r="AM239" s="258">
        <f>(-IF($AL$9="",VLOOKUP(VLOOKUP(E239,'DB Basis'!$D$2:$H$65205,4,0),Bonds!$AR$1:$AS$6,2,0),$AL$9)*VLOOKUP(E239,'DB Basis'!$D$2:$E$65205,2,0))+IF(V239="",W239,V239)</f>
        <v>-172.43690000000001</v>
      </c>
      <c r="AN239" s="266" t="str">
        <f>IF($AN$9+(($AL$9-$AM$9))*('DB Basis'!F398/10-'DB Basis'!E398),," ")</f>
        <v xml:space="preserve"> </v>
      </c>
      <c r="AO239" s="615">
        <f>IF(U239&gt;0,_xll.xlShmImplSwap2(curveName&amp;T(TYPE($AV$1)),curveName,D239,G239,,1,8,2,4),"")</f>
        <v>1.5591466202323035E-2</v>
      </c>
      <c r="AP239" s="616">
        <f t="shared" si="33"/>
        <v>6.9656127966865114E-4</v>
      </c>
      <c r="AQ239" s="374">
        <f t="shared" si="34"/>
        <v>3.5896262411217923</v>
      </c>
      <c r="AR239" s="374">
        <f t="shared" si="35"/>
        <v>3.2281276419807674</v>
      </c>
      <c r="AS239" s="376"/>
      <c r="AT239" s="234">
        <f t="shared" si="36"/>
        <v>1.6064903817854814</v>
      </c>
      <c r="AU239" s="662" t="str">
        <f t="shared" si="30"/>
        <v>OAT  25-May-45  3.25</v>
      </c>
      <c r="AV239" s="678"/>
      <c r="AW239" s="660"/>
      <c r="AX239" s="660"/>
      <c r="AY239" s="660"/>
      <c r="AZ239" s="660"/>
      <c r="BA239" s="660"/>
      <c r="BB239" s="659"/>
      <c r="BC239" s="672"/>
      <c r="BE239" s="682">
        <f>_xll.xlDateShiftMonth(BE238,1)</f>
        <v>50253</v>
      </c>
      <c r="BF239" s="683">
        <v>3.2963803190858988E-2</v>
      </c>
      <c r="BH239" s="915"/>
      <c r="BI239" s="921"/>
      <c r="BU239" s="133" t="s">
        <v>413</v>
      </c>
      <c r="BV239" s="133" t="s">
        <v>413</v>
      </c>
      <c r="BW239" s="133" t="s">
        <v>413</v>
      </c>
      <c r="BX239" s="133" t="s">
        <v>413</v>
      </c>
      <c r="BY239" s="133" t="s">
        <v>413</v>
      </c>
      <c r="BZ239" s="133" t="s">
        <v>413</v>
      </c>
      <c r="CA239" s="133" t="s">
        <v>413</v>
      </c>
      <c r="CB239" s="133" t="s">
        <v>413</v>
      </c>
      <c r="CC239" s="133" t="s">
        <v>413</v>
      </c>
      <c r="CD239" s="133" t="s">
        <v>413</v>
      </c>
      <c r="CE239" s="133" t="s">
        <v>413</v>
      </c>
      <c r="CF239" s="133" t="s">
        <v>413</v>
      </c>
    </row>
    <row r="240" spans="1:84">
      <c r="A240" s="10"/>
      <c r="B240" s="11"/>
      <c r="C240" s="12"/>
      <c r="D240" s="696">
        <f>MAX(_xll.xlDateSettle("TARGET",$D$4,2),L240)</f>
        <v>43264</v>
      </c>
      <c r="E240" s="694" t="s">
        <v>1428</v>
      </c>
      <c r="F240" s="13" t="s">
        <v>1306</v>
      </c>
      <c r="G240" s="35">
        <v>53898</v>
      </c>
      <c r="H240" s="37">
        <v>0.1</v>
      </c>
      <c r="I240" s="11">
        <v>53898</v>
      </c>
      <c r="J240" s="11">
        <v>42576</v>
      </c>
      <c r="K240" s="11">
        <v>42941</v>
      </c>
      <c r="L240" s="11">
        <v>42648</v>
      </c>
      <c r="M240" s="12">
        <v>111.628</v>
      </c>
      <c r="N240" s="12" t="s">
        <v>1405</v>
      </c>
      <c r="O240" s="12" t="s">
        <v>977</v>
      </c>
      <c r="P240" s="12" t="s">
        <v>1406</v>
      </c>
      <c r="Q240" s="15">
        <v>7481000000</v>
      </c>
      <c r="R240" s="12"/>
      <c r="S240" s="43">
        <f>_xll.RtGet("IDN",$X240,$S$9)</f>
        <v>105.696</v>
      </c>
      <c r="T240" s="43">
        <f>_xll.RtGet("IDN",$X240,$T$9)</f>
        <v>106.49600000000001</v>
      </c>
      <c r="U240" s="25">
        <f t="shared" si="37"/>
        <v>106.096</v>
      </c>
      <c r="V240" s="12"/>
      <c r="W240" s="25">
        <f t="shared" si="38"/>
        <v>106.096</v>
      </c>
      <c r="X240" s="14" t="str">
        <f t="shared" si="31"/>
        <v>FR0013209871=</v>
      </c>
      <c r="Y240" s="14"/>
      <c r="Z240" s="14"/>
      <c r="AA240" s="14"/>
      <c r="AB240" s="14"/>
      <c r="AC240" s="14"/>
      <c r="AD240" s="34">
        <f>IF(ISNUMBER($D240),_xll.xlBondYield($F240&amp;T(TYPE($AV$1)),$H240,$G240,$J240,$K240,$L240,$M240,$D240,$W240,$AH240),"")</f>
        <v>-1.0603299427203649E-3</v>
      </c>
      <c r="AE240" s="12"/>
      <c r="AF240" s="12"/>
      <c r="AG240" s="12"/>
      <c r="AH240" s="14" t="b">
        <f t="shared" si="32"/>
        <v>0</v>
      </c>
      <c r="AI240" s="14"/>
      <c r="AJ240" s="14"/>
      <c r="AK240" s="238">
        <f>IF(ISNUMBER($D240),_xll.xlBondAswSpread($F240&amp;T(TYPE($AV$1)),$H240,$G240,$J240,$K240,$L240,$M240,$D240,$W240,$AH240,curveName,curveName,,,2),"")</f>
        <v>-1.6859894709362802</v>
      </c>
      <c r="AL240" s="205">
        <f>IF($W240&gt;0,_xll.xlBondZSpread(F240&amp;T(TYPE($AV$1)),H240,G240,J240,K240,L240,M240,D240,U240,"annual",5,$AH240,curveName)*100,"")</f>
        <v>-171.25103832977672</v>
      </c>
      <c r="AM240" s="258" t="e">
        <f>(-IF($AL$9="",VLOOKUP(VLOOKUP(E240,'DB Basis'!$D$2:$H$65205,4,0),Bonds!$AR$1:$AS$6,2,0),$AL$9)*VLOOKUP(E240,'DB Basis'!$D$2:$E$65205,2,0))+IF(V240="",W240,V240)</f>
        <v>#N/A</v>
      </c>
      <c r="AN240" s="266" t="str">
        <f>IF($AN$9+(($AL$9-$AM$9))*('DB Basis'!F399/10-'DB Basis'!E399),," ")</f>
        <v xml:space="preserve"> </v>
      </c>
      <c r="AO240" s="615">
        <f>IF(U240&gt;0,_xll.xlShmImplSwap2(curveName&amp;T(TYPE($AV$1)),curveName,D240,G240,,1,8,2,4),"")</f>
        <v>1.5613937174009069E-2</v>
      </c>
      <c r="AP240" s="616">
        <f t="shared" si="33"/>
        <v>-1.6674267116729435E-2</v>
      </c>
      <c r="AQ240" s="374">
        <f t="shared" si="34"/>
        <v>-80.052471049556246</v>
      </c>
      <c r="AR240" s="374">
        <f t="shared" si="35"/>
        <v>-80.156161374024038</v>
      </c>
      <c r="AS240" s="376"/>
      <c r="AT240" s="234">
        <f t="shared" si="36"/>
        <v>-0.10458048750118668</v>
      </c>
      <c r="AU240" s="662" t="str">
        <f t="shared" si="30"/>
        <v>OAT  25-Jul-47  0.1</v>
      </c>
      <c r="AV240" s="678"/>
      <c r="AW240" s="660"/>
      <c r="AX240" s="660"/>
      <c r="AY240" s="660"/>
      <c r="AZ240" s="660"/>
      <c r="BA240" s="660"/>
      <c r="BB240" s="659"/>
      <c r="BC240" s="672"/>
      <c r="BE240" s="682">
        <f>_xll.xlDateShiftMonth(BE239,1)</f>
        <v>50284</v>
      </c>
      <c r="BF240" s="683">
        <v>3.2987009115022281E-2</v>
      </c>
      <c r="BH240" s="915"/>
      <c r="BI240" s="921"/>
      <c r="BU240" s="133" t="s">
        <v>413</v>
      </c>
      <c r="BV240" s="133" t="s">
        <v>413</v>
      </c>
      <c r="BW240" s="133" t="s">
        <v>413</v>
      </c>
      <c r="BX240" s="133" t="s">
        <v>413</v>
      </c>
      <c r="BY240" s="133" t="s">
        <v>413</v>
      </c>
      <c r="BZ240" s="133" t="s">
        <v>413</v>
      </c>
      <c r="CA240" s="133" t="s">
        <v>413</v>
      </c>
      <c r="CB240" s="133" t="s">
        <v>413</v>
      </c>
      <c r="CC240" s="133" t="s">
        <v>413</v>
      </c>
      <c r="CD240" s="133" t="s">
        <v>413</v>
      </c>
      <c r="CE240" s="133" t="s">
        <v>413</v>
      </c>
      <c r="CF240" s="133" t="s">
        <v>413</v>
      </c>
    </row>
    <row r="241" spans="1:84">
      <c r="A241" s="10"/>
      <c r="B241" s="11"/>
      <c r="C241" s="12"/>
      <c r="D241" s="696">
        <f>MAX(_xll.xlDateSettle("TARGET",$D$4,2),L241)</f>
        <v>43264</v>
      </c>
      <c r="E241" s="694" t="s">
        <v>779</v>
      </c>
      <c r="F241" s="13" t="s">
        <v>1306</v>
      </c>
      <c r="G241" s="35">
        <v>54203</v>
      </c>
      <c r="H241" s="37">
        <v>2</v>
      </c>
      <c r="I241" s="11">
        <v>54203</v>
      </c>
      <c r="J241" s="11">
        <v>42880</v>
      </c>
      <c r="K241" s="11">
        <v>43245</v>
      </c>
      <c r="L241" s="11">
        <v>42880</v>
      </c>
      <c r="M241" s="12">
        <v>999</v>
      </c>
      <c r="N241" s="12" t="s">
        <v>1407</v>
      </c>
      <c r="O241" s="12" t="s">
        <v>990</v>
      </c>
      <c r="P241" s="12" t="s">
        <v>1408</v>
      </c>
      <c r="Q241" s="15">
        <v>22018000000</v>
      </c>
      <c r="R241" s="12"/>
      <c r="S241" s="43">
        <f>_xll.RtGet("IDN",$X241,$S$9)</f>
        <v>106.03</v>
      </c>
      <c r="T241" s="43">
        <f>_xll.RtGet("IDN",$X241,$T$9)</f>
        <v>106.28</v>
      </c>
      <c r="U241" s="25">
        <f t="shared" si="37"/>
        <v>106.155</v>
      </c>
      <c r="V241" s="12"/>
      <c r="W241" s="25">
        <f t="shared" si="38"/>
        <v>106.155</v>
      </c>
      <c r="X241" s="14" t="str">
        <f t="shared" si="31"/>
        <v>FR0013257524=</v>
      </c>
      <c r="Y241" s="14"/>
      <c r="Z241" s="14"/>
      <c r="AA241" s="14"/>
      <c r="AB241" s="14"/>
      <c r="AC241" s="14"/>
      <c r="AD241" s="34">
        <f>IF(ISNUMBER($D241),_xll.xlBondYield($F241&amp;T(TYPE($AV$1)),$H241,$G241,$J241,$K241,$L241,$M241,$D241,$W241,$AH241),"")</f>
        <v>1.7347187977122602E-2</v>
      </c>
      <c r="AE241" s="12"/>
      <c r="AF241" s="12"/>
      <c r="AG241" s="12"/>
      <c r="AH241" s="14" t="b">
        <f t="shared" si="32"/>
        <v>0</v>
      </c>
      <c r="AI241" s="14"/>
      <c r="AJ241" s="14"/>
      <c r="AK241" s="238">
        <f>IF(ISNUMBER($D241),_xll.xlBondAswSpread($F241&amp;T(TYPE($AV$1)),$H241,$G241,$J241,$K241,$L241,$M241,$D241,$W241,$AH241,curveName,curveName,,,2),"")</f>
        <v>0.18177380176603708</v>
      </c>
      <c r="AL241" s="205">
        <f>IF($W241&gt;0,_xll.xlBondZSpread(F241&amp;T(TYPE($AV$1)),H241,G241,J241,K241,L241,M241,D241,U241,"annual",5,$AH241,curveName)*100,"")</f>
        <v>18.437162953305236</v>
      </c>
      <c r="AM241" s="258">
        <f>(-IF($AL$9="",VLOOKUP(VLOOKUP(E241,'DB Basis'!$D$2:$H$65205,4,0),Bonds!$AR$1:$AS$6,2,0),$AL$9)*VLOOKUP(E241,'DB Basis'!$D$2:$E$65205,2,0))+IF(V241="",W241,V241)</f>
        <v>-176.93021999999999</v>
      </c>
      <c r="AN241" s="266" t="str">
        <f>IF($AN$9+(($AL$9-$AM$9))*('DB Basis'!F400/10-'DB Basis'!E400),," ")</f>
        <v xml:space="preserve"> </v>
      </c>
      <c r="AO241" s="615">
        <f>IF(U241&gt;0,_xll.xlShmImplSwap2(curveName&amp;T(TYPE($AV$1)),curveName,D241,G241,,1,8,2,4),"")</f>
        <v>1.5618414890095588E-2</v>
      </c>
      <c r="AP241" s="616">
        <f t="shared" si="33"/>
        <v>1.7287730870270135E-3</v>
      </c>
      <c r="AQ241" s="374">
        <f t="shared" si="34"/>
        <v>220.28668986041586</v>
      </c>
      <c r="AR241" s="374">
        <f t="shared" si="35"/>
        <v>220.2331040777411</v>
      </c>
      <c r="AS241" s="376"/>
      <c r="AT241" s="234">
        <f t="shared" si="36"/>
        <v>1.7109555265107224</v>
      </c>
      <c r="AU241" s="662" t="str">
        <f t="shared" si="30"/>
        <v>OAT  25-May-48  2</v>
      </c>
      <c r="AV241" s="678"/>
      <c r="AW241" s="660"/>
      <c r="AX241" s="660"/>
      <c r="AY241" s="660"/>
      <c r="AZ241" s="660"/>
      <c r="BA241" s="660"/>
      <c r="BB241" s="659"/>
      <c r="BC241" s="672"/>
      <c r="BE241" s="682">
        <f>_xll.xlDateShiftMonth(BE240,1)</f>
        <v>50314</v>
      </c>
      <c r="BF241" s="683">
        <v>3.3010476411225093E-2</v>
      </c>
      <c r="BH241" s="915"/>
      <c r="BI241" s="921"/>
      <c r="BU241" s="133" t="s">
        <v>413</v>
      </c>
      <c r="BV241" s="133" t="s">
        <v>413</v>
      </c>
      <c r="BW241" s="133" t="s">
        <v>413</v>
      </c>
      <c r="BX241" s="133" t="s">
        <v>413</v>
      </c>
      <c r="BY241" s="133" t="s">
        <v>413</v>
      </c>
      <c r="BZ241" s="133" t="s">
        <v>413</v>
      </c>
      <c r="CA241" s="133" t="s">
        <v>413</v>
      </c>
      <c r="CB241" s="133" t="s">
        <v>413</v>
      </c>
      <c r="CC241" s="133" t="s">
        <v>413</v>
      </c>
      <c r="CD241" s="133" t="s">
        <v>413</v>
      </c>
      <c r="CE241" s="133" t="s">
        <v>413</v>
      </c>
      <c r="CF241" s="133" t="s">
        <v>413</v>
      </c>
    </row>
    <row r="242" spans="1:84">
      <c r="A242" s="10"/>
      <c r="B242" s="11"/>
      <c r="C242" s="12"/>
      <c r="D242" s="696">
        <f>MAX(_xll.xlDateSettle("TARGET",$D$4,2),L242)</f>
        <v>43264</v>
      </c>
      <c r="E242" s="694" t="s">
        <v>509</v>
      </c>
      <c r="F242" s="13" t="s">
        <v>1306</v>
      </c>
      <c r="G242" s="35">
        <v>56729</v>
      </c>
      <c r="H242" s="37">
        <v>4</v>
      </c>
      <c r="I242" s="11">
        <v>56729</v>
      </c>
      <c r="J242" s="11">
        <v>38102</v>
      </c>
      <c r="K242" s="11">
        <v>38467</v>
      </c>
      <c r="L242" s="11">
        <v>38411</v>
      </c>
      <c r="M242" s="12">
        <v>95.632000000000005</v>
      </c>
      <c r="N242" s="12" t="s">
        <v>1409</v>
      </c>
      <c r="O242" s="12" t="s">
        <v>977</v>
      </c>
      <c r="P242" s="12" t="s">
        <v>1410</v>
      </c>
      <c r="Q242" s="15">
        <v>14926000000</v>
      </c>
      <c r="R242" s="12"/>
      <c r="S242" s="43">
        <f>_xll.RtGet("IDN",$X242,$S$9)</f>
        <v>158.893</v>
      </c>
      <c r="T242" s="43">
        <f>_xll.RtGet("IDN",$X242,$T$9)</f>
        <v>159.268</v>
      </c>
      <c r="U242" s="25">
        <f t="shared" si="37"/>
        <v>159.0805</v>
      </c>
      <c r="V242" s="12"/>
      <c r="W242" s="25">
        <f t="shared" si="38"/>
        <v>159.0805</v>
      </c>
      <c r="X242" s="14" t="str">
        <f t="shared" si="31"/>
        <v>FR0010171975=</v>
      </c>
      <c r="Y242" s="14"/>
      <c r="Z242" s="14"/>
      <c r="AA242" s="14"/>
      <c r="AB242" s="14"/>
      <c r="AC242" s="14"/>
      <c r="AD242" s="34">
        <f>IF(ISNUMBER($D242),_xll.xlBondYield($F242&amp;T(TYPE($AV$1)),$H242,$G242,$J242,$K242,$L242,$M242,$D242,$W242,$AH242),"")</f>
        <v>1.7950889272596547E-2</v>
      </c>
      <c r="AE242" s="12"/>
      <c r="AF242" s="12"/>
      <c r="AG242" s="12"/>
      <c r="AH242" s="14" t="b">
        <f t="shared" si="32"/>
        <v>0</v>
      </c>
      <c r="AI242" s="14"/>
      <c r="AJ242" s="14"/>
      <c r="AK242" s="238">
        <f>IF(ISNUMBER($D242),_xll.xlBondAswSpread($F242&amp;T(TYPE($AV$1)),$H242,$G242,$J242,$K242,$L242,$M242,$D242,$W242,$AH242,curveName,curveName,,,2),"")</f>
        <v>0.35394702282650681</v>
      </c>
      <c r="AL242" s="205">
        <f>IF($W242&gt;0,_xll.xlBondZSpread(F242&amp;T(TYPE($AV$1)),H242,G242,J242,K242,L242,M242,D242,U242,"annual",5,$AH242,curveName)*100,"")</f>
        <v>27.190007840641922</v>
      </c>
      <c r="AM242" s="258">
        <f>(-IF($AL$9="",VLOOKUP(VLOOKUP(E242,'DB Basis'!$D$2:$H$65205,4,0),Bonds!$AR$1:$AS$6,2,0),$AL$9)*VLOOKUP(E242,'DB Basis'!$D$2:$E$65205,2,0))+IF(V242="",W242,V242)</f>
        <v>-272.27305999999999</v>
      </c>
      <c r="AN242" s="266" t="str">
        <f>IF($AN$9+(($AL$9-$AM$9))*('DB Basis'!F401/10-'DB Basis'!E401),," ")</f>
        <v xml:space="preserve"> </v>
      </c>
      <c r="AO242" s="615">
        <f>IF(U242&gt;0,_xll.xlShmImplSwap2(curveName&amp;T(TYPE($AV$1)),curveName,D242,G242,,1,8,2,4),"")</f>
        <v>1.5571647044897075E-2</v>
      </c>
      <c r="AP242" s="616">
        <f t="shared" si="33"/>
        <v>2.3792422276994723E-3</v>
      </c>
      <c r="AQ242" s="374">
        <f t="shared" si="34"/>
        <v>0.87233164231191662</v>
      </c>
      <c r="AR242" s="374">
        <f t="shared" si="35"/>
        <v>0.93990988260272157</v>
      </c>
      <c r="AS242" s="376"/>
      <c r="AT242" s="234">
        <f t="shared" si="36"/>
        <v>1.7704986679821253</v>
      </c>
      <c r="AU242" s="662" t="str">
        <f t="shared" si="30"/>
        <v>OAT  25-Apr-55  4</v>
      </c>
      <c r="AV242" s="678"/>
      <c r="AW242" s="660"/>
      <c r="AX242" s="660"/>
      <c r="AY242" s="660"/>
      <c r="AZ242" s="660"/>
      <c r="BA242" s="660"/>
      <c r="BB242" s="659"/>
      <c r="BC242" s="672"/>
      <c r="BE242" s="682">
        <f>_xll.xlDateShiftMonth(BE241,1)</f>
        <v>50345</v>
      </c>
      <c r="BF242" s="683">
        <v>3.3035737748832041E-2</v>
      </c>
      <c r="BH242" s="915"/>
      <c r="BI242" s="921"/>
      <c r="BU242" s="133" t="s">
        <v>413</v>
      </c>
      <c r="BV242" s="133" t="s">
        <v>413</v>
      </c>
      <c r="BW242" s="133" t="s">
        <v>413</v>
      </c>
      <c r="BX242" s="133" t="s">
        <v>413</v>
      </c>
      <c r="BY242" s="133" t="s">
        <v>413</v>
      </c>
      <c r="BZ242" s="133" t="s">
        <v>413</v>
      </c>
      <c r="CA242" s="133" t="s">
        <v>413</v>
      </c>
      <c r="CB242" s="133" t="s">
        <v>413</v>
      </c>
      <c r="CC242" s="133" t="s">
        <v>413</v>
      </c>
      <c r="CD242" s="133" t="s">
        <v>413</v>
      </c>
      <c r="CE242" s="133" t="s">
        <v>413</v>
      </c>
      <c r="CF242" s="133" t="s">
        <v>413</v>
      </c>
    </row>
    <row r="243" spans="1:84">
      <c r="A243" s="10"/>
      <c r="B243" s="11"/>
      <c r="C243" s="12"/>
      <c r="D243" s="696">
        <f>MAX(_xll.xlDateSettle("TARGET",$D$4,2),L243)</f>
        <v>43264</v>
      </c>
      <c r="E243" s="694" t="s">
        <v>510</v>
      </c>
      <c r="F243" s="13" t="s">
        <v>1306</v>
      </c>
      <c r="G243" s="35">
        <v>58556</v>
      </c>
      <c r="H243" s="37">
        <v>4</v>
      </c>
      <c r="I243" s="11">
        <v>58556</v>
      </c>
      <c r="J243" s="11">
        <v>39928</v>
      </c>
      <c r="K243" s="11">
        <v>40293</v>
      </c>
      <c r="L243" s="11">
        <v>40254</v>
      </c>
      <c r="M243" s="12">
        <v>96.34</v>
      </c>
      <c r="N243" s="12" t="s">
        <v>1552</v>
      </c>
      <c r="O243" s="12" t="s">
        <v>977</v>
      </c>
      <c r="P243" s="12" t="s">
        <v>1553</v>
      </c>
      <c r="Q243" s="15">
        <v>13055000000</v>
      </c>
      <c r="R243" s="12"/>
      <c r="S243" s="43">
        <f>_xll.RtGet("IDN",$X243,$S$9)</f>
        <v>162.54599999999999</v>
      </c>
      <c r="T243" s="43">
        <f>_xll.RtGet("IDN",$X243,$T$9)</f>
        <v>162.946</v>
      </c>
      <c r="U243" s="25">
        <f t="shared" si="37"/>
        <v>162.74599999999998</v>
      </c>
      <c r="V243" s="12"/>
      <c r="W243" s="25">
        <f t="shared" si="38"/>
        <v>162.74599999999998</v>
      </c>
      <c r="X243" s="14" t="str">
        <f t="shared" si="31"/>
        <v>FR0010870956=</v>
      </c>
      <c r="Y243" s="14"/>
      <c r="Z243" s="14"/>
      <c r="AA243" s="14"/>
      <c r="AB243" s="14"/>
      <c r="AC243" s="14"/>
      <c r="AD243" s="34">
        <f>IF(ISNUMBER($D243),_xll.xlBondYield($F243&amp;T(TYPE($AV$1)),$H243,$G243,$J243,$K243,$L243,$M243,$D243,$W243,$AH243),"")</f>
        <v>1.8381163254629854E-2</v>
      </c>
      <c r="AE243" s="12"/>
      <c r="AF243" s="12"/>
      <c r="AG243" s="12"/>
      <c r="AH243" s="14" t="b">
        <f t="shared" si="32"/>
        <v>0</v>
      </c>
      <c r="AI243" s="14"/>
      <c r="AJ243" s="14"/>
      <c r="AK243" s="238">
        <f>IF(ISNUMBER($D243),_xll.xlBondAswSpread($F243&amp;T(TYPE($AV$1)),$H243,$G243,$J243,$K243,$L243,$M243,$D243,$W243,$AH243,curveName,curveName,,,2),"")</f>
        <v>0.42798374433859521</v>
      </c>
      <c r="AL243" s="205">
        <f>IF($W243&gt;0,_xll.xlBondZSpread(F243&amp;T(TYPE($AV$1)),H243,G243,J243,K243,L243,M243,D243,U243,"annual",5,$AH243,curveName)*100,"")</f>
        <v>32.013883308381267</v>
      </c>
      <c r="AM243" s="258">
        <f>(-IF($AL$9="",VLOOKUP(VLOOKUP(E243,'DB Basis'!$D$2:$H$65205,4,0),Bonds!$AR$1:$AS$6,2,0),$AL$9)*VLOOKUP(E243,'DB Basis'!$D$2:$E$65205,2,0))+IF(V243="",W243,V243)</f>
        <v>-316.51893999999993</v>
      </c>
      <c r="AN243" s="266" t="str">
        <f>IF($AN$9+(($AL$9-$AM$9))*('DB Basis'!F402/10-'DB Basis'!E402),," ")</f>
        <v xml:space="preserve"> </v>
      </c>
      <c r="AO243" s="615">
        <f>IF(U243&gt;0,_xll.xlShmImplSwap2(curveName&amp;T(TYPE($AV$1)),curveName,D243,G243,,1,8,2,4),"")</f>
        <v>1.5431632430128328E-2</v>
      </c>
      <c r="AP243" s="616">
        <f t="shared" si="33"/>
        <v>2.9495308245015266E-3</v>
      </c>
      <c r="AQ243" s="374">
        <f t="shared" si="34"/>
        <v>0.8596059301705371</v>
      </c>
      <c r="AR243" s="374">
        <f t="shared" si="35"/>
        <v>1.1393286143007655</v>
      </c>
      <c r="AS243" s="376"/>
      <c r="AT243" s="234">
        <f t="shared" si="36"/>
        <v>1.8129366497717119</v>
      </c>
      <c r="AU243" s="662" t="str">
        <f t="shared" si="30"/>
        <v>OAT  25-Apr-60  4</v>
      </c>
      <c r="AV243" s="678"/>
      <c r="AW243" s="660"/>
      <c r="AX243" s="660"/>
      <c r="AY243" s="660"/>
      <c r="AZ243" s="660"/>
      <c r="BA243" s="660"/>
      <c r="BB243" s="659"/>
      <c r="BC243" s="672"/>
      <c r="BE243" s="682">
        <f>_xll.xlDateShiftMonth(BE242,1)</f>
        <v>50375</v>
      </c>
      <c r="BF243" s="683">
        <v>3.3061132908115499E-2</v>
      </c>
      <c r="BH243" s="915"/>
      <c r="BI243" s="921"/>
      <c r="BU243" s="133" t="s">
        <v>413</v>
      </c>
      <c r="BV243" s="133" t="s">
        <v>413</v>
      </c>
      <c r="BW243" s="133" t="s">
        <v>413</v>
      </c>
      <c r="BX243" s="133" t="s">
        <v>413</v>
      </c>
      <c r="BY243" s="133" t="s">
        <v>413</v>
      </c>
      <c r="BZ243" s="133" t="s">
        <v>413</v>
      </c>
      <c r="CA243" s="133" t="s">
        <v>413</v>
      </c>
      <c r="CB243" s="133" t="s">
        <v>413</v>
      </c>
      <c r="CC243" s="133" t="s">
        <v>413</v>
      </c>
      <c r="CD243" s="133" t="s">
        <v>413</v>
      </c>
      <c r="CE243" s="133" t="s">
        <v>413</v>
      </c>
      <c r="CF243" s="133" t="s">
        <v>413</v>
      </c>
    </row>
    <row r="244" spans="1:84">
      <c r="A244" s="10"/>
      <c r="B244" s="11"/>
      <c r="C244" s="12"/>
      <c r="D244" s="696">
        <f>MAX(_xll.xlDateSettle("TARGET",$D$4,2),L244)</f>
        <v>43264</v>
      </c>
      <c r="E244" s="694" t="s">
        <v>673</v>
      </c>
      <c r="F244" s="13" t="s">
        <v>1306</v>
      </c>
      <c r="G244" s="35">
        <v>60777</v>
      </c>
      <c r="H244" s="37">
        <v>1.75</v>
      </c>
      <c r="I244" s="11">
        <v>60777</v>
      </c>
      <c r="J244" s="11">
        <v>42149</v>
      </c>
      <c r="K244" s="11">
        <v>42515</v>
      </c>
      <c r="L244" s="11">
        <v>42479</v>
      </c>
      <c r="M244" s="12">
        <v>94.683000000000007</v>
      </c>
      <c r="N244" s="12" t="s">
        <v>1411</v>
      </c>
      <c r="O244" s="12" t="s">
        <v>990</v>
      </c>
      <c r="P244" s="12" t="s">
        <v>1412</v>
      </c>
      <c r="Q244" s="15">
        <v>9107000000</v>
      </c>
      <c r="R244" s="12"/>
      <c r="S244" s="43">
        <f>_xll.RtGet("IDN",$X244,$S$9)</f>
        <v>94.75</v>
      </c>
      <c r="T244" s="43">
        <f>_xll.RtGet("IDN",$X244,$T$9)</f>
        <v>95.92</v>
      </c>
      <c r="U244" s="25">
        <f t="shared" si="37"/>
        <v>95.335000000000008</v>
      </c>
      <c r="V244" s="12"/>
      <c r="W244" s="25">
        <f t="shared" si="38"/>
        <v>95.335000000000008</v>
      </c>
      <c r="X244" s="14" t="str">
        <f t="shared" si="31"/>
        <v>FR0013154028=</v>
      </c>
      <c r="Y244" s="14"/>
      <c r="Z244" s="14"/>
      <c r="AA244" s="14"/>
      <c r="AB244" s="14"/>
      <c r="AC244" s="14"/>
      <c r="AD244" s="34">
        <f>IF(ISNUMBER($D244),_xll.xlBondYield($F244&amp;T(TYPE($AV$1)),$H244,$G244,$J244,$K244,$L244,$M244,$D244,$W244,$AH244),"")</f>
        <v>1.8990572874944576E-2</v>
      </c>
      <c r="AE244" s="12"/>
      <c r="AF244" s="12"/>
      <c r="AG244" s="12"/>
      <c r="AH244" s="14" t="b">
        <f t="shared" si="32"/>
        <v>0</v>
      </c>
      <c r="AI244" s="14"/>
      <c r="AJ244" s="14"/>
      <c r="AK244" s="238">
        <f>IF(ISNUMBER($D244),_xll.xlBondAswSpread($F244&amp;T(TYPE($AV$1)),$H244,$G244,$J244,$K244,$L244,$M244,$D244,$W244,$AH244,curveName,curveName,,,2),"")</f>
        <v>0.35957545675396907</v>
      </c>
      <c r="AL244" s="205">
        <f>IF($W244&gt;0,_xll.xlBondZSpread(F244&amp;T(TYPE($AV$1)),H244,G244,J244,K244,L244,M244,D244,U244,"annual",5,$AH244,curveName)*100,"")</f>
        <v>38.293460111169772</v>
      </c>
      <c r="AM244" s="258">
        <f>(-IF($AL$9="",VLOOKUP(VLOOKUP(E244,'DB Basis'!$D$2:$H$65205,4,0),Bonds!$AR$1:$AS$6,2,0),$AL$9)*VLOOKUP(E244,'DB Basis'!$D$2:$E$65205,2,0))+IF(V244="",W244,V244)</f>
        <v>-263.01793999999995</v>
      </c>
      <c r="AN244" s="266" t="str">
        <f>IF($AN$9+(($AL$9-$AM$9))*('DB Basis'!F403/10-'DB Basis'!E403),," ")</f>
        <v xml:space="preserve"> </v>
      </c>
      <c r="AO244" s="615">
        <f>IF(U244&gt;0,_xll.xlShmImplSwap2(curveName&amp;T(TYPE($AV$1)),curveName,D244,G244,,1,8,2,4),"")</f>
        <v>1.5206107563960852E-2</v>
      </c>
      <c r="AP244" s="616">
        <f t="shared" si="33"/>
        <v>3.7844653109837239E-3</v>
      </c>
      <c r="AQ244" s="374">
        <f t="shared" si="34"/>
        <v>1.0015061297382861</v>
      </c>
      <c r="AR244" s="374">
        <f t="shared" si="35"/>
        <v>1.3721345680594417</v>
      </c>
      <c r="AS244" s="376"/>
      <c r="AT244" s="234">
        <f t="shared" si="36"/>
        <v>1.8730428041041227</v>
      </c>
      <c r="AU244" s="662" t="str">
        <f t="shared" si="30"/>
        <v>OAT  25-May-66  1.75</v>
      </c>
      <c r="AV244" s="678"/>
      <c r="AW244" s="660"/>
      <c r="AX244" s="660"/>
      <c r="AY244" s="660"/>
      <c r="AZ244" s="660"/>
      <c r="BA244" s="660"/>
      <c r="BB244" s="659"/>
      <c r="BC244" s="672"/>
      <c r="BE244" s="682">
        <f>_xll.xlDateShiftMonth(BE243,1)</f>
        <v>50406</v>
      </c>
      <c r="BF244" s="683">
        <v>3.3088323082645456E-2</v>
      </c>
      <c r="BH244" s="915"/>
      <c r="BI244" s="921"/>
      <c r="BU244" s="133" t="s">
        <v>413</v>
      </c>
      <c r="BV244" s="133" t="s">
        <v>413</v>
      </c>
      <c r="BW244" s="133" t="s">
        <v>413</v>
      </c>
      <c r="BX244" s="133" t="s">
        <v>413</v>
      </c>
      <c r="BY244" s="133" t="s">
        <v>413</v>
      </c>
      <c r="BZ244" s="133" t="s">
        <v>413</v>
      </c>
      <c r="CA244" s="133" t="s">
        <v>413</v>
      </c>
      <c r="CB244" s="133" t="s">
        <v>413</v>
      </c>
      <c r="CC244" s="133" t="s">
        <v>413</v>
      </c>
      <c r="CD244" s="133" t="s">
        <v>413</v>
      </c>
      <c r="CE244" s="133" t="s">
        <v>413</v>
      </c>
      <c r="CF244" s="133" t="s">
        <v>413</v>
      </c>
    </row>
    <row r="245" spans="1:84">
      <c r="A245" s="10"/>
      <c r="B245" s="11"/>
      <c r="C245" s="12"/>
      <c r="D245" s="696">
        <f>MAX(_xll.xlDateSettle("TARGET",$D$4,2),L245)</f>
        <v>43264</v>
      </c>
      <c r="E245" s="694"/>
      <c r="F245" s="13" t="s">
        <v>1551</v>
      </c>
      <c r="G245" s="35" t="s">
        <v>1551</v>
      </c>
      <c r="H245" s="37" t="s">
        <v>1551</v>
      </c>
      <c r="I245" s="11" t="s">
        <v>1551</v>
      </c>
      <c r="J245" s="11" t="s">
        <v>1551</v>
      </c>
      <c r="K245" s="11" t="s">
        <v>1551</v>
      </c>
      <c r="L245" s="11" t="s">
        <v>1551</v>
      </c>
      <c r="M245" s="12" t="s">
        <v>1551</v>
      </c>
      <c r="N245" s="12" t="s">
        <v>1551</v>
      </c>
      <c r="O245" s="12" t="s">
        <v>1551</v>
      </c>
      <c r="P245" s="12" t="s">
        <v>1551</v>
      </c>
      <c r="Q245" s="15" t="s">
        <v>1551</v>
      </c>
      <c r="R245" s="12"/>
      <c r="S245" s="43" t="str">
        <f>_xll.RtGet("IDN",$X245,$S$9)</f>
        <v>#N/A The record could not be found</v>
      </c>
      <c r="T245" s="43" t="str">
        <f>_xll.RtGet("IDN",$X245,$T$9)</f>
        <v>#N/A The record could not be found</v>
      </c>
      <c r="U245" s="25" t="e">
        <f t="shared" si="37"/>
        <v>#DIV/0!</v>
      </c>
      <c r="V245" s="12"/>
      <c r="W245" s="25" t="e">
        <f t="shared" si="38"/>
        <v>#DIV/0!</v>
      </c>
      <c r="X245" s="14" t="str">
        <f t="shared" si="31"/>
        <v>=</v>
      </c>
      <c r="Y245" s="14"/>
      <c r="Z245" s="14"/>
      <c r="AA245" s="14"/>
      <c r="AB245" s="14"/>
      <c r="AC245" s="14"/>
      <c r="AD245" s="34" t="e">
        <f>IF(ISNUMBER($D245),_xll.xlBondYield($F245&amp;T(TYPE($AV$1)),$H245,$G245,$J245,$K245,$L245,$M245,$D245,$W245,$AH245),"")</f>
        <v>#NUM!</v>
      </c>
      <c r="AE245" s="12"/>
      <c r="AF245" s="12"/>
      <c r="AG245" s="12"/>
      <c r="AH245" s="14" t="b">
        <f t="shared" si="32"/>
        <v>0</v>
      </c>
      <c r="AI245" s="14"/>
      <c r="AJ245" s="14"/>
      <c r="AK245" s="238" t="str">
        <f>IF(ISNUMBER($D245),_xll.xlBondAswSpread($F245&amp;T(TYPE($AV$1)),$H245,$G245,$J245,$K245,$L245,$M245,$D245,$W245,$AH245,curveName,curveName,,,2),"")</f>
        <v>Bond name not found in Bond Convention Manager</v>
      </c>
      <c r="AL245" s="205" t="e">
        <f>IF($W245&gt;0,_xll.xlBondZSpread(F245&amp;T(TYPE($AV$1)),H245,G245,J245,K245,L245,M245,D245,U245,"annual",5,$AH245,curveName)*100,"")</f>
        <v>#DIV/0!</v>
      </c>
      <c r="AM245" s="258" t="e">
        <f>(-IF($AL$9="",VLOOKUP(VLOOKUP(E245,'DB Basis'!$D$2:$H$65205,4,0),Bonds!$AR$1:$AS$6,2,0),$AL$9)*VLOOKUP(E245,'DB Basis'!$D$2:$E$65205,2,0))+IF(V245="",W245,V245)</f>
        <v>#N/A</v>
      </c>
      <c r="AN245" s="266" t="str">
        <f>IF($AN$9+(($AL$9-$AM$9))*('DB Basis'!F404/10-'DB Basis'!E404),," ")</f>
        <v xml:space="preserve"> </v>
      </c>
      <c r="AO245" s="615" t="e">
        <f>IF(U245&gt;0,_xll.xlShmImplSwap2(curveName&amp;T(TYPE($AV$1)),curveName,D245,G245,,1,8,2,4),"")</f>
        <v>#DIV/0!</v>
      </c>
      <c r="AP245" s="616" t="str">
        <f t="shared" si="33"/>
        <v>-</v>
      </c>
      <c r="AQ245" s="374" t="str">
        <f t="shared" si="34"/>
        <v>-</v>
      </c>
      <c r="AR245" s="374" t="str">
        <f t="shared" si="35"/>
        <v>-</v>
      </c>
      <c r="AS245" s="376"/>
      <c r="AT245" s="234" t="str">
        <f t="shared" si="36"/>
        <v>-</v>
      </c>
      <c r="AU245" s="662" t="str">
        <f t="shared" si="30"/>
        <v>#ERROR: Invalid ISIN  #ERROR: Invalid ISIN  #ERROR: Invalid ISIN</v>
      </c>
      <c r="AV245" s="678"/>
      <c r="AW245" s="660"/>
      <c r="AX245" s="660"/>
      <c r="AY245" s="660"/>
      <c r="AZ245" s="660"/>
      <c r="BA245" s="660"/>
      <c r="BB245" s="659"/>
      <c r="BC245" s="672"/>
      <c r="BE245" s="682">
        <f>_xll.xlDateShiftMonth(BE244,1)</f>
        <v>50437</v>
      </c>
      <c r="BF245" s="683">
        <v>3.3116444977815823E-2</v>
      </c>
      <c r="BH245" s="915"/>
      <c r="BI245" s="921"/>
      <c r="BU245" s="133" t="s">
        <v>413</v>
      </c>
      <c r="BV245" s="133" t="s">
        <v>413</v>
      </c>
      <c r="BW245" s="133" t="s">
        <v>413</v>
      </c>
      <c r="BX245" s="133" t="s">
        <v>413</v>
      </c>
      <c r="BY245" s="133" t="s">
        <v>413</v>
      </c>
      <c r="BZ245" s="133" t="s">
        <v>413</v>
      </c>
      <c r="CA245" s="133" t="s">
        <v>413</v>
      </c>
      <c r="CB245" s="133" t="s">
        <v>413</v>
      </c>
      <c r="CC245" s="133" t="s">
        <v>413</v>
      </c>
      <c r="CD245" s="133" t="s">
        <v>413</v>
      </c>
      <c r="CE245" s="133" t="s">
        <v>413</v>
      </c>
      <c r="CF245" s="133" t="s">
        <v>413</v>
      </c>
    </row>
    <row r="246" spans="1:84">
      <c r="A246" s="10"/>
      <c r="B246" s="11"/>
      <c r="C246" s="12"/>
      <c r="D246" s="696">
        <f>MAX(_xll.xlDateSettle("TARGET",$D$4,2),L246)</f>
        <v>43264</v>
      </c>
      <c r="E246" s="694"/>
      <c r="F246" s="13" t="s">
        <v>1551</v>
      </c>
      <c r="G246" s="35" t="s">
        <v>1551</v>
      </c>
      <c r="H246" s="37" t="s">
        <v>1551</v>
      </c>
      <c r="I246" s="11" t="s">
        <v>1551</v>
      </c>
      <c r="J246" s="11" t="s">
        <v>1551</v>
      </c>
      <c r="K246" s="11" t="s">
        <v>1551</v>
      </c>
      <c r="L246" s="11" t="s">
        <v>1551</v>
      </c>
      <c r="M246" s="12" t="s">
        <v>1551</v>
      </c>
      <c r="N246" s="12" t="s">
        <v>1551</v>
      </c>
      <c r="O246" s="12" t="s">
        <v>1551</v>
      </c>
      <c r="P246" s="12" t="s">
        <v>1551</v>
      </c>
      <c r="Q246" s="15" t="s">
        <v>1551</v>
      </c>
      <c r="R246" s="12"/>
      <c r="S246" s="43" t="str">
        <f>_xll.RtGet("IDN",$X246,$S$9)</f>
        <v>#N/A The record could not be found</v>
      </c>
      <c r="T246" s="43" t="str">
        <f>_xll.RtGet("IDN",$X246,$T$9)</f>
        <v>#N/A The record could not be found</v>
      </c>
      <c r="U246" s="25" t="e">
        <f t="shared" si="37"/>
        <v>#DIV/0!</v>
      </c>
      <c r="V246" s="12"/>
      <c r="W246" s="25" t="e">
        <f t="shared" si="38"/>
        <v>#DIV/0!</v>
      </c>
      <c r="X246" s="14" t="str">
        <f t="shared" si="31"/>
        <v>=</v>
      </c>
      <c r="Y246" s="14"/>
      <c r="Z246" s="14"/>
      <c r="AA246" s="14"/>
      <c r="AB246" s="14"/>
      <c r="AC246" s="14"/>
      <c r="AD246" s="34" t="e">
        <f>IF(ISNUMBER($D246),_xll.xlBondYield($F246&amp;T(TYPE($AV$1)),$H246,$G246,$J246,$K246,$L246,$M246,$D246,$W246,$AH246),"")</f>
        <v>#NUM!</v>
      </c>
      <c r="AE246" s="12"/>
      <c r="AF246" s="12"/>
      <c r="AG246" s="12"/>
      <c r="AH246" s="14" t="b">
        <f t="shared" si="32"/>
        <v>0</v>
      </c>
      <c r="AI246" s="14"/>
      <c r="AJ246" s="14"/>
      <c r="AK246" s="238" t="str">
        <f>IF(ISNUMBER($D246),_xll.xlBondAswSpread($F246&amp;T(TYPE($AV$1)),$H246,$G246,$J246,$K246,$L246,$M246,$D246,$W246,$AH246,curveName,curveName,,,2),"")</f>
        <v>Bond name not found in Bond Convention Manager</v>
      </c>
      <c r="AL246" s="205" t="e">
        <f>IF($W246&gt;0,_xll.xlBondZSpread(F246&amp;T(TYPE($AV$1)),H246,G246,J246,K246,L246,M246,D246,U246,"annual",5,$AH246,curveName)*100,"")</f>
        <v>#DIV/0!</v>
      </c>
      <c r="AM246" s="258" t="e">
        <f>(-IF($AL$9="",VLOOKUP(VLOOKUP(E246,'DB Basis'!$D$2:$H$65205,4,0),Bonds!$AR$1:$AS$6,2,0),$AL$9)*VLOOKUP(E246,'DB Basis'!$D$2:$E$65205,2,0))+IF(V246="",W246,V246)</f>
        <v>#N/A</v>
      </c>
      <c r="AN246" s="266" t="str">
        <f>IF($AN$9+(($AL$9-$AM$9))*('DB Basis'!F405/10-'DB Basis'!E405),," ")</f>
        <v xml:space="preserve"> </v>
      </c>
      <c r="AO246" s="615" t="e">
        <f>IF(U246&gt;0,_xll.xlShmImplSwap2(curveName&amp;T(TYPE($AV$1)),curveName,D246,G246,,1,8,2,4),"")</f>
        <v>#DIV/0!</v>
      </c>
      <c r="AP246" s="616" t="str">
        <f t="shared" si="33"/>
        <v>-</v>
      </c>
      <c r="AQ246" s="374" t="str">
        <f t="shared" si="34"/>
        <v>-</v>
      </c>
      <c r="AR246" s="374" t="str">
        <f t="shared" si="35"/>
        <v>-</v>
      </c>
      <c r="AS246" s="376"/>
      <c r="AT246" s="234" t="str">
        <f t="shared" si="36"/>
        <v>-</v>
      </c>
      <c r="AU246" s="662" t="str">
        <f t="shared" si="30"/>
        <v>#ERROR: Invalid ISIN  #ERROR: Invalid ISIN  #ERROR: Invalid ISIN</v>
      </c>
      <c r="AV246" s="678"/>
      <c r="AW246" s="660"/>
      <c r="AX246" s="660"/>
      <c r="AY246" s="660"/>
      <c r="AZ246" s="660"/>
      <c r="BA246" s="660"/>
      <c r="BB246" s="659"/>
      <c r="BC246" s="672"/>
      <c r="BE246" s="682">
        <f>_xll.xlDateShiftMonth(BE245,1)</f>
        <v>50465</v>
      </c>
      <c r="BF246" s="683">
        <v>3.314261904153052E-2</v>
      </c>
      <c r="BH246" s="915"/>
      <c r="BI246" s="921"/>
      <c r="BU246" s="133" t="s">
        <v>413</v>
      </c>
      <c r="BV246" s="133" t="s">
        <v>413</v>
      </c>
      <c r="BW246" s="133" t="s">
        <v>413</v>
      </c>
      <c r="BX246" s="133" t="s">
        <v>413</v>
      </c>
      <c r="BY246" s="133" t="s">
        <v>413</v>
      </c>
      <c r="BZ246" s="133" t="s">
        <v>413</v>
      </c>
      <c r="CA246" s="133" t="s">
        <v>413</v>
      </c>
      <c r="CB246" s="133" t="s">
        <v>413</v>
      </c>
      <c r="CC246" s="133" t="s">
        <v>413</v>
      </c>
      <c r="CD246" s="133" t="s">
        <v>413</v>
      </c>
      <c r="CE246" s="133" t="s">
        <v>413</v>
      </c>
      <c r="CF246" s="133" t="s">
        <v>413</v>
      </c>
    </row>
    <row r="247" spans="1:84">
      <c r="A247" s="10"/>
      <c r="B247" s="11"/>
      <c r="C247" s="12"/>
      <c r="D247" s="696">
        <f>MAX(_xll.xlDateSettle("TARGET",$D$4,2),L247)</f>
        <v>43264</v>
      </c>
      <c r="E247" s="694"/>
      <c r="F247" s="13" t="s">
        <v>1551</v>
      </c>
      <c r="G247" s="35" t="s">
        <v>1551</v>
      </c>
      <c r="H247" s="37" t="s">
        <v>1551</v>
      </c>
      <c r="I247" s="11" t="s">
        <v>1551</v>
      </c>
      <c r="J247" s="11" t="s">
        <v>1551</v>
      </c>
      <c r="K247" s="11" t="s">
        <v>1551</v>
      </c>
      <c r="L247" s="11" t="s">
        <v>1551</v>
      </c>
      <c r="M247" s="12" t="s">
        <v>1551</v>
      </c>
      <c r="N247" s="12" t="s">
        <v>1551</v>
      </c>
      <c r="O247" s="12" t="s">
        <v>1551</v>
      </c>
      <c r="P247" s="12" t="s">
        <v>1551</v>
      </c>
      <c r="Q247" s="15" t="s">
        <v>1551</v>
      </c>
      <c r="R247" s="12"/>
      <c r="S247" s="43" t="str">
        <f>_xll.RtGet("IDN",$X247,$S$9)</f>
        <v>#N/A The record could not be found</v>
      </c>
      <c r="T247" s="43" t="str">
        <f>_xll.RtGet("IDN",$X247,$T$9)</f>
        <v>#N/A The record could not be found</v>
      </c>
      <c r="U247" s="25" t="e">
        <f t="shared" si="37"/>
        <v>#DIV/0!</v>
      </c>
      <c r="V247" s="12"/>
      <c r="W247" s="25" t="e">
        <f t="shared" si="38"/>
        <v>#DIV/0!</v>
      </c>
      <c r="X247" s="14" t="str">
        <f t="shared" si="31"/>
        <v>=</v>
      </c>
      <c r="Y247" s="14"/>
      <c r="Z247" s="14"/>
      <c r="AA247" s="14"/>
      <c r="AB247" s="14"/>
      <c r="AC247" s="14"/>
      <c r="AD247" s="34" t="e">
        <f>IF(ISNUMBER($D247),_xll.xlBondYield($F247&amp;T(TYPE($AV$1)),$H247,$G247,$J247,$K247,$L247,$M247,$D247,$W247,$AH247),"")</f>
        <v>#NUM!</v>
      </c>
      <c r="AE247" s="12"/>
      <c r="AF247" s="12"/>
      <c r="AG247" s="12"/>
      <c r="AH247" s="14" t="b">
        <f t="shared" si="32"/>
        <v>0</v>
      </c>
      <c r="AI247" s="14"/>
      <c r="AJ247" s="14"/>
      <c r="AK247" s="732" t="str">
        <f>IF(ISNUMBER($D247),_xll.xlBondAswSpread($F247&amp;T(TYPE($AV$1)),$H247,$G247,$J247,$K247,$L247,$M247,$D247,$W247,$AH247,curveName,curveName,,,2),"")</f>
        <v>Bond name not found in Bond Convention Manager</v>
      </c>
      <c r="AL247" s="205" t="e">
        <f>IF($W247&gt;0,_xll.xlBondZSpread(F247&amp;T(TYPE($AV$1)),H247,G247,J247,K247,L247,M247,D247,U247,"annual",5,$AH247,curveName)*100,"")</f>
        <v>#DIV/0!</v>
      </c>
      <c r="AM247" s="258" t="e">
        <f>(-IF($AL$9="",VLOOKUP(VLOOKUP(E247,'DB Basis'!$D$2:$H$65205,4,0),Bonds!$AR$1:$AS$6,2,0),$AL$9)*VLOOKUP(E247,'DB Basis'!$D$2:$E$65205,2,0))+IF(V247="",W247,V247)</f>
        <v>#N/A</v>
      </c>
      <c r="AN247" s="266" t="str">
        <f>IF($AN$9+(($AL$9-$AM$9))*('DB Basis'!F406/10-'DB Basis'!E406),," ")</f>
        <v xml:space="preserve"> </v>
      </c>
      <c r="AO247" s="615" t="e">
        <f>IF(U247&gt;0,_xll.xlShmImplSwap2(curveName&amp;T(TYPE($AV$1)),curveName,D247,G247,,1,8,2,4),"")</f>
        <v>#DIV/0!</v>
      </c>
      <c r="AP247" s="616" t="str">
        <f t="shared" si="33"/>
        <v>-</v>
      </c>
      <c r="AQ247" s="374" t="str">
        <f t="shared" si="34"/>
        <v>-</v>
      </c>
      <c r="AR247" s="374" t="str">
        <f t="shared" si="35"/>
        <v>-</v>
      </c>
      <c r="AS247" s="376"/>
      <c r="AT247" s="234" t="str">
        <f t="shared" si="36"/>
        <v>-</v>
      </c>
      <c r="AU247" s="662" t="str">
        <f t="shared" si="30"/>
        <v>#ERROR: Invalid ISIN  #ERROR: Invalid ISIN  #ERROR: Invalid ISIN</v>
      </c>
      <c r="AV247" s="678"/>
      <c r="AW247" s="660"/>
      <c r="AX247" s="660"/>
      <c r="AY247" s="660"/>
      <c r="AZ247" s="660"/>
      <c r="BA247" s="660"/>
      <c r="BB247" s="659"/>
      <c r="BC247" s="672"/>
      <c r="BE247" s="682">
        <f>_xll.xlDateShiftMonth(BE246,1)</f>
        <v>50496</v>
      </c>
      <c r="BF247" s="683">
        <v>3.3172423896858538E-2</v>
      </c>
      <c r="BH247" s="915"/>
      <c r="BI247" s="921"/>
      <c r="BU247" s="133" t="s">
        <v>413</v>
      </c>
      <c r="BV247" s="133" t="s">
        <v>413</v>
      </c>
      <c r="BW247" s="133" t="s">
        <v>413</v>
      </c>
      <c r="BX247" s="133" t="s">
        <v>413</v>
      </c>
      <c r="BY247" s="133" t="s">
        <v>413</v>
      </c>
      <c r="BZ247" s="133" t="s">
        <v>413</v>
      </c>
      <c r="CA247" s="133" t="s">
        <v>413</v>
      </c>
      <c r="CB247" s="133" t="s">
        <v>413</v>
      </c>
      <c r="CC247" s="133" t="s">
        <v>413</v>
      </c>
      <c r="CD247" s="133" t="s">
        <v>413</v>
      </c>
      <c r="CE247" s="133" t="s">
        <v>413</v>
      </c>
      <c r="CF247" s="133" t="s">
        <v>413</v>
      </c>
    </row>
    <row r="248" spans="1:84">
      <c r="A248" s="10"/>
      <c r="B248" s="11"/>
      <c r="C248" s="12"/>
      <c r="D248" s="696">
        <f>MAX(_xll.xlDateSettle("TARGET",$D$4,2),L248)</f>
        <v>43264</v>
      </c>
      <c r="E248" s="694"/>
      <c r="F248" s="13" t="s">
        <v>1551</v>
      </c>
      <c r="G248" s="35" t="s">
        <v>1551</v>
      </c>
      <c r="H248" s="37" t="s">
        <v>1551</v>
      </c>
      <c r="I248" s="11" t="s">
        <v>1551</v>
      </c>
      <c r="J248" s="11" t="s">
        <v>1551</v>
      </c>
      <c r="K248" s="11" t="s">
        <v>1551</v>
      </c>
      <c r="L248" s="11" t="s">
        <v>1551</v>
      </c>
      <c r="M248" s="12" t="s">
        <v>1551</v>
      </c>
      <c r="N248" s="12" t="s">
        <v>1551</v>
      </c>
      <c r="O248" s="12" t="s">
        <v>1551</v>
      </c>
      <c r="P248" s="12" t="s">
        <v>1551</v>
      </c>
      <c r="Q248" s="15" t="s">
        <v>1551</v>
      </c>
      <c r="R248" s="12"/>
      <c r="S248" s="43" t="str">
        <f>_xll.RtGet("IDN",$X248,$S$9)</f>
        <v>#N/A The record could not be found</v>
      </c>
      <c r="T248" s="43" t="str">
        <f>_xll.RtGet("IDN",$X248,$T$9)</f>
        <v>#N/A The record could not be found</v>
      </c>
      <c r="U248" s="25" t="e">
        <f t="shared" si="37"/>
        <v>#DIV/0!</v>
      </c>
      <c r="V248" s="12"/>
      <c r="W248" s="25" t="e">
        <f t="shared" si="38"/>
        <v>#DIV/0!</v>
      </c>
      <c r="X248" s="14" t="str">
        <f t="shared" si="31"/>
        <v>=</v>
      </c>
      <c r="Y248" s="14"/>
      <c r="Z248" s="14"/>
      <c r="AA248" s="14"/>
      <c r="AB248" s="14"/>
      <c r="AC248" s="14"/>
      <c r="AD248" s="34" t="e">
        <f>IF(ISNUMBER($D248),_xll.xlBondYield($F248&amp;T(TYPE($AV$1)),$H248,$G248,$J248,$K248,$L248,$M248,$D248,$W248,$AH248),"")</f>
        <v>#NUM!</v>
      </c>
      <c r="AE248" s="12"/>
      <c r="AF248" s="12"/>
      <c r="AG248" s="12"/>
      <c r="AH248" s="14" t="b">
        <f t="shared" si="32"/>
        <v>0</v>
      </c>
      <c r="AI248" s="14"/>
      <c r="AJ248" s="14"/>
      <c r="AK248" s="238" t="str">
        <f>IF(ISNUMBER($D248),_xll.xlBondAswSpread($F248&amp;T(TYPE($AV$1)),$H248,$G248,$J248,$K248,$L248,$M248,$D248,$W248,$AH248,curveName,curveName,,,2),"")</f>
        <v>Bond name not found in Bond Convention Manager</v>
      </c>
      <c r="AL248" s="205" t="e">
        <f>IF($W248&gt;0,_xll.xlBondZSpread(F248&amp;T(TYPE($AV$1)),H248,G248,J248,K248,L248,M248,D248,U248,"annual",5,$AH248,curveName)*100,"")</f>
        <v>#DIV/0!</v>
      </c>
      <c r="AM248" s="258" t="e">
        <f>(-IF($AL$9="",VLOOKUP(VLOOKUP(E248,'DB Basis'!$D$2:$H$65205,4,0),Bonds!$AR$1:$AS$6,2,0),$AL$9)*VLOOKUP(E248,'DB Basis'!$D$2:$E$65205,2,0))+IF(V248="",W248,V248)</f>
        <v>#N/A</v>
      </c>
      <c r="AN248" s="266" t="str">
        <f>IF($AN$9+(($AL$9-$AM$9))*('DB Basis'!F407/10-'DB Basis'!E407),," ")</f>
        <v xml:space="preserve"> </v>
      </c>
      <c r="AO248" s="615" t="e">
        <f>IF(U248&gt;0,_xll.xlShmImplSwap2(curveName&amp;T(TYPE($AV$1)),curveName,D248,G248,,1,8,2,4),"")</f>
        <v>#DIV/0!</v>
      </c>
      <c r="AP248" s="616" t="str">
        <f t="shared" si="33"/>
        <v>-</v>
      </c>
      <c r="AQ248" s="374" t="str">
        <f t="shared" si="34"/>
        <v>-</v>
      </c>
      <c r="AR248" s="374" t="str">
        <f t="shared" si="35"/>
        <v>-</v>
      </c>
      <c r="AS248" s="376"/>
      <c r="AT248" s="234" t="str">
        <f t="shared" si="36"/>
        <v>-</v>
      </c>
      <c r="AU248" s="662" t="str">
        <f t="shared" si="30"/>
        <v>#ERROR: Invalid ISIN  #ERROR: Invalid ISIN  #ERROR: Invalid ISIN</v>
      </c>
      <c r="AV248" s="678"/>
      <c r="AW248" s="660"/>
      <c r="AX248" s="660"/>
      <c r="AY248" s="660"/>
      <c r="AZ248" s="660"/>
      <c r="BA248" s="660"/>
      <c r="BB248" s="659"/>
      <c r="BC248" s="672"/>
      <c r="BE248" s="682">
        <f>_xll.xlDateShiftMonth(BE247,1)</f>
        <v>50526</v>
      </c>
      <c r="BF248" s="683">
        <v>3.3202064398082924E-2</v>
      </c>
      <c r="BH248" s="915"/>
      <c r="BI248" s="921"/>
      <c r="BU248" s="133" t="s">
        <v>413</v>
      </c>
      <c r="BV248" s="133" t="s">
        <v>413</v>
      </c>
      <c r="BW248" s="133" t="s">
        <v>413</v>
      </c>
      <c r="BX248" s="133" t="s">
        <v>413</v>
      </c>
      <c r="BY248" s="133" t="s">
        <v>413</v>
      </c>
      <c r="BZ248" s="133" t="s">
        <v>413</v>
      </c>
      <c r="CA248" s="133" t="s">
        <v>413</v>
      </c>
      <c r="CB248" s="133" t="s">
        <v>413</v>
      </c>
      <c r="CC248" s="133" t="s">
        <v>413</v>
      </c>
      <c r="CD248" s="133" t="s">
        <v>413</v>
      </c>
      <c r="CE248" s="133" t="s">
        <v>413</v>
      </c>
      <c r="CF248" s="133" t="s">
        <v>413</v>
      </c>
    </row>
    <row r="249" spans="1:84">
      <c r="A249" s="10"/>
      <c r="B249" s="11"/>
      <c r="C249" s="12"/>
      <c r="D249" s="696">
        <f>MAX(_xll.xlDateSettle("TARGET",$D$4,2),L249)</f>
        <v>43264</v>
      </c>
      <c r="E249" s="694"/>
      <c r="F249" s="13" t="s">
        <v>1551</v>
      </c>
      <c r="G249" s="35" t="s">
        <v>1551</v>
      </c>
      <c r="H249" s="37" t="s">
        <v>1551</v>
      </c>
      <c r="I249" s="11" t="s">
        <v>1551</v>
      </c>
      <c r="J249" s="11" t="s">
        <v>1551</v>
      </c>
      <c r="K249" s="11" t="s">
        <v>1551</v>
      </c>
      <c r="L249" s="11" t="s">
        <v>1551</v>
      </c>
      <c r="M249" s="12" t="s">
        <v>1551</v>
      </c>
      <c r="N249" s="12" t="s">
        <v>1551</v>
      </c>
      <c r="O249" s="12" t="s">
        <v>1551</v>
      </c>
      <c r="P249" s="12" t="s">
        <v>1551</v>
      </c>
      <c r="Q249" s="15" t="s">
        <v>1551</v>
      </c>
      <c r="R249" s="12"/>
      <c r="S249" s="43" t="str">
        <f>_xll.RtGet("IDN",$X249,$S$9)</f>
        <v>#N/A The record could not be found</v>
      </c>
      <c r="T249" s="43" t="str">
        <f>_xll.RtGet("IDN",$X249,$T$9)</f>
        <v>#N/A The record could not be found</v>
      </c>
      <c r="U249" s="25" t="e">
        <f t="shared" si="37"/>
        <v>#DIV/0!</v>
      </c>
      <c r="V249" s="12"/>
      <c r="W249" s="25" t="e">
        <f t="shared" si="38"/>
        <v>#DIV/0!</v>
      </c>
      <c r="X249" s="14" t="str">
        <f t="shared" si="31"/>
        <v>=</v>
      </c>
      <c r="Y249" s="14"/>
      <c r="Z249" s="14"/>
      <c r="AA249" s="14"/>
      <c r="AB249" s="14"/>
      <c r="AC249" s="14"/>
      <c r="AD249" s="34" t="e">
        <f>IF(ISNUMBER($D249),_xll.xlBondYield($F249&amp;T(TYPE($AV$1)),$H249,$G249,$J249,$K249,$L249,$M249,$D249,$W249,$AH249),"")</f>
        <v>#NUM!</v>
      </c>
      <c r="AE249" s="12"/>
      <c r="AF249" s="12"/>
      <c r="AG249" s="12"/>
      <c r="AH249" s="14" t="b">
        <f t="shared" si="32"/>
        <v>0</v>
      </c>
      <c r="AI249" s="14"/>
      <c r="AJ249" s="14"/>
      <c r="AK249" s="238" t="str">
        <f>IF(ISNUMBER($D249),_xll.xlBondAswSpread($F249&amp;T(TYPE($AV$1)),$H249,$G249,$J249,$K249,$L249,$M249,$D249,$W249,$AH249,curveName,curveName,,,2),"")</f>
        <v>Bond name not found in Bond Convention Manager</v>
      </c>
      <c r="AL249" s="205" t="e">
        <f>IF($W249&gt;0,_xll.xlBondZSpread(F249&amp;T(TYPE($AV$1)),H249,G249,J249,K249,L249,M249,D249,U249,"annual",5,$AH249,curveName)*100,"")</f>
        <v>#DIV/0!</v>
      </c>
      <c r="AM249" s="258" t="e">
        <f>(-IF($AL$9="",VLOOKUP(VLOOKUP(E249,'DB Basis'!$D$2:$H$65205,4,0),Bonds!$AR$1:$AS$6,2,0),$AL$9)*VLOOKUP(E249,'DB Basis'!$D$2:$E$65205,2,0))+IF(V249="",W249,V249)</f>
        <v>#N/A</v>
      </c>
      <c r="AN249" s="266" t="str">
        <f>IF($AN$9+(($AL$9-$AM$9))*('DB Basis'!F408/10-'DB Basis'!E408),," ")</f>
        <v xml:space="preserve"> </v>
      </c>
      <c r="AO249" s="615" t="e">
        <f>IF(U249&gt;0,_xll.xlShmImplSwap2(curveName&amp;T(TYPE($AV$1)),curveName,D249,G249,,1,8,2,4),"")</f>
        <v>#DIV/0!</v>
      </c>
      <c r="AP249" s="616" t="str">
        <f t="shared" si="33"/>
        <v>-</v>
      </c>
      <c r="AQ249" s="374" t="str">
        <f t="shared" si="34"/>
        <v>-</v>
      </c>
      <c r="AR249" s="374" t="str">
        <f t="shared" si="35"/>
        <v>-</v>
      </c>
      <c r="AS249" s="376"/>
      <c r="AT249" s="234" t="str">
        <f t="shared" si="36"/>
        <v>-</v>
      </c>
      <c r="AU249" s="662" t="str">
        <f t="shared" si="30"/>
        <v>#ERROR: Invalid ISIN  #ERROR: Invalid ISIN  #ERROR: Invalid ISIN</v>
      </c>
      <c r="AV249" s="678"/>
      <c r="AW249" s="660"/>
      <c r="AX249" s="660"/>
      <c r="AY249" s="660"/>
      <c r="AZ249" s="660"/>
      <c r="BA249" s="660"/>
      <c r="BB249" s="659"/>
      <c r="BC249" s="672"/>
      <c r="BE249" s="682">
        <f>_xll.xlDateShiftMonth(BE248,1)</f>
        <v>50557</v>
      </c>
      <c r="BF249" s="683">
        <v>3.3233484761569745E-2</v>
      </c>
      <c r="BH249" s="915"/>
      <c r="BU249" s="133" t="s">
        <v>413</v>
      </c>
      <c r="BV249" s="133" t="s">
        <v>413</v>
      </c>
      <c r="BW249" s="133" t="s">
        <v>413</v>
      </c>
      <c r="BX249" s="133" t="s">
        <v>413</v>
      </c>
      <c r="BY249" s="133" t="s">
        <v>413</v>
      </c>
      <c r="BZ249" s="133" t="s">
        <v>413</v>
      </c>
      <c r="CA249" s="133" t="s">
        <v>413</v>
      </c>
      <c r="CB249" s="133" t="s">
        <v>413</v>
      </c>
      <c r="CC249" s="133" t="s">
        <v>413</v>
      </c>
      <c r="CD249" s="133" t="s">
        <v>413</v>
      </c>
      <c r="CE249" s="133" t="s">
        <v>413</v>
      </c>
      <c r="CF249" s="133" t="s">
        <v>413</v>
      </c>
    </row>
    <row r="250" spans="1:84">
      <c r="A250" s="10"/>
      <c r="B250" s="11"/>
      <c r="C250" s="12"/>
      <c r="D250" s="696">
        <f>MAX(_xll.xlDateSettle("TARGET",$D$4,2),L250)</f>
        <v>43264</v>
      </c>
      <c r="E250" s="694"/>
      <c r="F250" s="13" t="s">
        <v>1551</v>
      </c>
      <c r="G250" s="35" t="s">
        <v>1551</v>
      </c>
      <c r="H250" s="37" t="s">
        <v>1551</v>
      </c>
      <c r="I250" s="11" t="s">
        <v>1551</v>
      </c>
      <c r="J250" s="11" t="s">
        <v>1551</v>
      </c>
      <c r="K250" s="11" t="s">
        <v>1551</v>
      </c>
      <c r="L250" s="11" t="s">
        <v>1551</v>
      </c>
      <c r="M250" s="12" t="s">
        <v>1551</v>
      </c>
      <c r="N250" s="12" t="s">
        <v>1551</v>
      </c>
      <c r="O250" s="12" t="s">
        <v>1551</v>
      </c>
      <c r="P250" s="12" t="s">
        <v>1551</v>
      </c>
      <c r="Q250" s="15" t="s">
        <v>1551</v>
      </c>
      <c r="R250" s="12"/>
      <c r="S250" s="43" t="str">
        <f>_xll.RtGet("IDN",$X250,$S$9)</f>
        <v>#N/A The record could not be found</v>
      </c>
      <c r="T250" s="43" t="str">
        <f>_xll.RtGet("IDN",$X250,$T$9)</f>
        <v>#N/A The record could not be found</v>
      </c>
      <c r="U250" s="25" t="e">
        <f t="shared" si="37"/>
        <v>#DIV/0!</v>
      </c>
      <c r="V250" s="12"/>
      <c r="W250" s="25" t="e">
        <f t="shared" si="38"/>
        <v>#DIV/0!</v>
      </c>
      <c r="X250" s="14" t="str">
        <f t="shared" si="31"/>
        <v>=</v>
      </c>
      <c r="Y250" s="14"/>
      <c r="Z250" s="14"/>
      <c r="AA250" s="14"/>
      <c r="AB250" s="14"/>
      <c r="AC250" s="14"/>
      <c r="AD250" s="34" t="e">
        <f>IF(ISNUMBER($D250),_xll.xlBondYield($F250&amp;T(TYPE($AV$1)),$H250,$G250,$J250,$K250,$L250,$M250,$D250,$W250,$AH250),"")</f>
        <v>#NUM!</v>
      </c>
      <c r="AE250" s="12"/>
      <c r="AF250" s="12"/>
      <c r="AG250" s="12"/>
      <c r="AH250" s="14" t="b">
        <f t="shared" si="32"/>
        <v>0</v>
      </c>
      <c r="AI250" s="14"/>
      <c r="AJ250" s="14"/>
      <c r="AK250" s="238" t="str">
        <f>IF(ISNUMBER($D250),_xll.xlBondAswSpread($F250&amp;T(TYPE($AV$1)),$H250,$G250,$J250,$K250,$L250,$M250,$D250,$W250,$AH250,curveName,curveName,,,2),"")</f>
        <v>Bond name not found in Bond Convention Manager</v>
      </c>
      <c r="AL250" s="205" t="e">
        <f>IF($W250&gt;0,_xll.xlBondZSpread(F250&amp;T(TYPE($AV$1)),H250,G250,J250,K250,L250,M250,D250,U250,"annual",5,$AH250,curveName)*100,"")</f>
        <v>#DIV/0!</v>
      </c>
      <c r="AM250" s="258" t="e">
        <f>(-IF($AL$9="",VLOOKUP(VLOOKUP(E250,'DB Basis'!$D$2:$H$65205,4,0),Bonds!$AR$1:$AS$6,2,0),$AL$9)*VLOOKUP(E250,'DB Basis'!$D$2:$E$65205,2,0))+IF(V250="",W250,V250)</f>
        <v>#N/A</v>
      </c>
      <c r="AN250" s="266" t="str">
        <f>IF($AN$9+(($AL$9-$AM$9))*('DB Basis'!F409/10-'DB Basis'!E409),," ")</f>
        <v xml:space="preserve"> </v>
      </c>
      <c r="AO250" s="615" t="e">
        <f>IF(U250&gt;0,_xll.xlShmImplSwap2(curveName&amp;T(TYPE($AV$1)),curveName,D250,G250,,1,8,2,4),"")</f>
        <v>#DIV/0!</v>
      </c>
      <c r="AP250" s="616" t="str">
        <f t="shared" si="33"/>
        <v>-</v>
      </c>
      <c r="AQ250" s="374" t="str">
        <f t="shared" si="34"/>
        <v>-</v>
      </c>
      <c r="AR250" s="374" t="str">
        <f t="shared" si="35"/>
        <v>-</v>
      </c>
      <c r="AS250" s="376"/>
      <c r="AT250" s="234" t="str">
        <f t="shared" si="36"/>
        <v>-</v>
      </c>
      <c r="AU250" s="662" t="str">
        <f t="shared" si="30"/>
        <v>#ERROR: Invalid ISIN  #ERROR: Invalid ISIN  #ERROR: Invalid ISIN</v>
      </c>
      <c r="AV250" s="678"/>
      <c r="AW250" s="660"/>
      <c r="AX250" s="660"/>
      <c r="AY250" s="660"/>
      <c r="AZ250" s="660"/>
      <c r="BA250" s="660"/>
      <c r="BB250" s="659"/>
      <c r="BC250" s="672"/>
      <c r="BE250" s="682">
        <f>_xll.xlDateShiftMonth(BE249,1)</f>
        <v>50587</v>
      </c>
      <c r="BF250" s="683">
        <v>3.3264627411082985E-2</v>
      </c>
      <c r="BH250" s="915"/>
      <c r="BU250" s="133" t="s">
        <v>413</v>
      </c>
      <c r="BV250" s="133" t="s">
        <v>413</v>
      </c>
      <c r="BW250" s="133" t="s">
        <v>413</v>
      </c>
      <c r="BX250" s="133" t="s">
        <v>413</v>
      </c>
      <c r="BY250" s="133" t="s">
        <v>413</v>
      </c>
      <c r="BZ250" s="133" t="s">
        <v>413</v>
      </c>
      <c r="CA250" s="133" t="s">
        <v>413</v>
      </c>
      <c r="CB250" s="133" t="s">
        <v>413</v>
      </c>
      <c r="CC250" s="133" t="s">
        <v>413</v>
      </c>
      <c r="CD250" s="133" t="s">
        <v>413</v>
      </c>
      <c r="CE250" s="133" t="s">
        <v>413</v>
      </c>
      <c r="CF250" s="133" t="s">
        <v>413</v>
      </c>
    </row>
    <row r="251" spans="1:84">
      <c r="A251" s="10"/>
      <c r="B251" s="11"/>
      <c r="C251" s="12"/>
      <c r="D251" s="696">
        <f>MAX(_xll.xlDateSettle("TARGET",$D$4,2),L251)</f>
        <v>43264</v>
      </c>
      <c r="E251" s="694"/>
      <c r="F251" s="13" t="s">
        <v>1551</v>
      </c>
      <c r="G251" s="35" t="s">
        <v>1551</v>
      </c>
      <c r="H251" s="37" t="s">
        <v>1551</v>
      </c>
      <c r="I251" s="11" t="s">
        <v>1551</v>
      </c>
      <c r="J251" s="11" t="s">
        <v>1551</v>
      </c>
      <c r="K251" s="11" t="s">
        <v>1551</v>
      </c>
      <c r="L251" s="11" t="s">
        <v>1551</v>
      </c>
      <c r="M251" s="12" t="s">
        <v>1551</v>
      </c>
      <c r="N251" s="12" t="s">
        <v>1551</v>
      </c>
      <c r="O251" s="12" t="s">
        <v>1551</v>
      </c>
      <c r="P251" s="12" t="s">
        <v>1551</v>
      </c>
      <c r="Q251" s="15" t="s">
        <v>1551</v>
      </c>
      <c r="R251" s="12"/>
      <c r="S251" s="43" t="str">
        <f>_xll.RtGet("IDN",$X251,$S$9)</f>
        <v>#N/A The record could not be found</v>
      </c>
      <c r="T251" s="43" t="str">
        <f>_xll.RtGet("IDN",$X251,$T$9)</f>
        <v>#N/A The record could not be found</v>
      </c>
      <c r="U251" s="25" t="e">
        <f t="shared" si="37"/>
        <v>#DIV/0!</v>
      </c>
      <c r="V251" s="12"/>
      <c r="W251" s="25" t="e">
        <f t="shared" si="38"/>
        <v>#DIV/0!</v>
      </c>
      <c r="X251" s="14" t="str">
        <f t="shared" si="31"/>
        <v>=</v>
      </c>
      <c r="Y251" s="14"/>
      <c r="Z251" s="14"/>
      <c r="AA251" s="14"/>
      <c r="AB251" s="14"/>
      <c r="AC251" s="14"/>
      <c r="AD251" s="34" t="e">
        <f>IF(ISNUMBER($D251),_xll.xlBondYield($F251&amp;T(TYPE($AV$1)),$H251,$G251,$J251,$K251,$L251,$M251,$D251,$W251,$AH251),"")</f>
        <v>#NUM!</v>
      </c>
      <c r="AE251" s="12"/>
      <c r="AF251" s="12"/>
      <c r="AG251" s="12"/>
      <c r="AH251" s="14" t="b">
        <f t="shared" si="32"/>
        <v>0</v>
      </c>
      <c r="AI251" s="14"/>
      <c r="AJ251" s="14"/>
      <c r="AK251" s="238" t="str">
        <f>IF(ISNUMBER($D251),_xll.xlBondAswSpread($F251&amp;T(TYPE($AV$1)),$H251,$G251,$J251,$K251,$L251,$M251,$D251,$W251,$AH251,curveName,curveName,,,2),"")</f>
        <v>Bond name not found in Bond Convention Manager</v>
      </c>
      <c r="AL251" s="205" t="e">
        <f>IF($W251&gt;0,_xll.xlBondZSpread(F251&amp;T(TYPE($AV$1)),H251,G251,J251,K251,L251,M251,D251,U251,"annual",5,$AH251,curveName)*100,"")</f>
        <v>#DIV/0!</v>
      </c>
      <c r="AM251" s="258" t="e">
        <f>(-IF($AL$9="",VLOOKUP(VLOOKUP(E251,'DB Basis'!$D$2:$H$65205,4,0),Bonds!$AR$1:$AS$6,2,0),$AL$9)*VLOOKUP(E251,'DB Basis'!$D$2:$E$65205,2,0))+IF(V251="",W251,V251)</f>
        <v>#N/A</v>
      </c>
      <c r="AN251" s="266" t="str">
        <f>IF($AN$9+(($AL$9-$AM$9))*('DB Basis'!F410/10-'DB Basis'!E410),," ")</f>
        <v xml:space="preserve"> </v>
      </c>
      <c r="AO251" s="615" t="e">
        <f>IF(U251&gt;0,_xll.xlShmImplSwap2(curveName&amp;T(TYPE($AV$1)),curveName,D251,G251,,1,8,2,4),"")</f>
        <v>#DIV/0!</v>
      </c>
      <c r="AP251" s="616" t="str">
        <f t="shared" si="33"/>
        <v>-</v>
      </c>
      <c r="AQ251" s="374" t="str">
        <f t="shared" si="34"/>
        <v>-</v>
      </c>
      <c r="AR251" s="374" t="str">
        <f t="shared" si="35"/>
        <v>-</v>
      </c>
      <c r="AS251" s="376"/>
      <c r="AT251" s="234" t="str">
        <f t="shared" si="36"/>
        <v>-</v>
      </c>
      <c r="AU251" s="662" t="str">
        <f t="shared" si="30"/>
        <v>#ERROR: Invalid ISIN  #ERROR: Invalid ISIN  #ERROR: Invalid ISIN</v>
      </c>
      <c r="AV251" s="678"/>
      <c r="AW251" s="660"/>
      <c r="AX251" s="660"/>
      <c r="AY251" s="660"/>
      <c r="AZ251" s="660"/>
      <c r="BA251" s="660"/>
      <c r="BC251" s="673"/>
      <c r="BE251" s="682">
        <f>_xll.xlDateShiftMonth(BE250,1)</f>
        <v>50618</v>
      </c>
      <c r="BF251" s="683">
        <v>3.3297536706207963E-2</v>
      </c>
      <c r="BH251" s="915"/>
      <c r="BU251" s="133" t="s">
        <v>413</v>
      </c>
      <c r="BV251" s="133" t="s">
        <v>413</v>
      </c>
      <c r="BW251" s="133" t="s">
        <v>413</v>
      </c>
      <c r="BX251" s="133" t="s">
        <v>413</v>
      </c>
      <c r="BY251" s="133" t="s">
        <v>413</v>
      </c>
      <c r="BZ251" s="133" t="s">
        <v>413</v>
      </c>
      <c r="CA251" s="133" t="s">
        <v>413</v>
      </c>
      <c r="CB251" s="133" t="s">
        <v>413</v>
      </c>
      <c r="CC251" s="133" t="s">
        <v>413</v>
      </c>
      <c r="CD251" s="133" t="s">
        <v>413</v>
      </c>
      <c r="CE251" s="133" t="s">
        <v>413</v>
      </c>
      <c r="CF251" s="133" t="s">
        <v>413</v>
      </c>
    </row>
    <row r="252" spans="1:84">
      <c r="A252" s="10"/>
      <c r="B252" s="11"/>
      <c r="C252" s="12"/>
      <c r="D252" s="696">
        <f>MAX(_xll.xlDateSettle("TARGET",$D$4,2),L252)</f>
        <v>43264</v>
      </c>
      <c r="E252" s="694"/>
      <c r="F252" s="13" t="s">
        <v>1551</v>
      </c>
      <c r="G252" s="35" t="s">
        <v>1551</v>
      </c>
      <c r="H252" s="37" t="s">
        <v>1551</v>
      </c>
      <c r="I252" s="11" t="s">
        <v>1551</v>
      </c>
      <c r="J252" s="11" t="s">
        <v>1551</v>
      </c>
      <c r="K252" s="11" t="s">
        <v>1551</v>
      </c>
      <c r="L252" s="11" t="s">
        <v>1551</v>
      </c>
      <c r="M252" s="12" t="s">
        <v>1551</v>
      </c>
      <c r="N252" s="12" t="s">
        <v>1551</v>
      </c>
      <c r="O252" s="12" t="s">
        <v>1551</v>
      </c>
      <c r="P252" s="12" t="s">
        <v>1551</v>
      </c>
      <c r="Q252" s="15" t="s">
        <v>1551</v>
      </c>
      <c r="R252" s="12"/>
      <c r="S252" s="43" t="str">
        <f>_xll.RtGet("IDN",$X252,$S$9)</f>
        <v>#N/A The record could not be found</v>
      </c>
      <c r="T252" s="43" t="str">
        <f>_xll.RtGet("IDN",$X252,$T$9)</f>
        <v>#N/A The record could not be found</v>
      </c>
      <c r="U252" s="25" t="e">
        <f t="shared" si="37"/>
        <v>#DIV/0!</v>
      </c>
      <c r="V252" s="12"/>
      <c r="W252" s="25" t="e">
        <f t="shared" si="38"/>
        <v>#DIV/0!</v>
      </c>
      <c r="X252" s="14" t="str">
        <f t="shared" si="31"/>
        <v>=</v>
      </c>
      <c r="Y252" s="14"/>
      <c r="Z252" s="14"/>
      <c r="AA252" s="14"/>
      <c r="AB252" s="14"/>
      <c r="AC252" s="14"/>
      <c r="AD252" s="34" t="e">
        <f>IF(ISNUMBER($D252),_xll.xlBondYield($F252&amp;T(TYPE($AV$1)),$H252,$G252,$J252,$K252,$L252,$M252,$D252,$W252,$AH252),"")</f>
        <v>#NUM!</v>
      </c>
      <c r="AE252" s="12"/>
      <c r="AF252" s="12"/>
      <c r="AG252" s="12"/>
      <c r="AH252" s="14" t="b">
        <f t="shared" si="32"/>
        <v>0</v>
      </c>
      <c r="AI252" s="14"/>
      <c r="AJ252" s="14"/>
      <c r="AK252" s="238" t="str">
        <f>IF(ISNUMBER($D252),_xll.xlBondAswSpread($F252&amp;T(TYPE($AV$1)),$H252,$G252,$J252,$K252,$L252,$M252,$D252,$W252,$AH252,curveName,curveName,,,2),"")</f>
        <v>Bond name not found in Bond Convention Manager</v>
      </c>
      <c r="AL252" s="205" t="e">
        <f>IF($W252&gt;0,_xll.xlBondZSpread(F252&amp;T(TYPE($AV$1)),H252,G252,J252,K252,L252,M252,D252,U252,"annual",5,$AH252,curveName)*100,"")</f>
        <v>#DIV/0!</v>
      </c>
      <c r="AM252" s="258" t="e">
        <f>(-IF($AL$9="",VLOOKUP(VLOOKUP(E252,'DB Basis'!$D$2:$H$65205,4,0),Bonds!$AR$1:$AS$6,2,0),$AL$9)*VLOOKUP(E252,'DB Basis'!$D$2:$E$65205,2,0))+IF(V252="",W252,V252)</f>
        <v>#N/A</v>
      </c>
      <c r="AN252" s="266" t="str">
        <f>IF($AN$9+(($AL$9-$AM$9))*('DB Basis'!F411/10-'DB Basis'!E411),," ")</f>
        <v xml:space="preserve"> </v>
      </c>
      <c r="AO252" s="615" t="e">
        <f>IF(U252&gt;0,_xll.xlShmImplSwap2(curveName&amp;T(TYPE($AV$1)),curveName,D252,G252,,1,8,2,4),"")</f>
        <v>#DIV/0!</v>
      </c>
      <c r="AP252" s="616" t="str">
        <f t="shared" si="33"/>
        <v>-</v>
      </c>
      <c r="AQ252" s="374" t="str">
        <f t="shared" si="34"/>
        <v>-</v>
      </c>
      <c r="AR252" s="374" t="str">
        <f t="shared" si="35"/>
        <v>-</v>
      </c>
      <c r="AS252" s="376"/>
      <c r="AT252" s="234" t="str">
        <f t="shared" si="36"/>
        <v>-</v>
      </c>
      <c r="AU252" s="662" t="str">
        <f t="shared" si="30"/>
        <v>#ERROR: Invalid ISIN  #ERROR: Invalid ISIN  #ERROR: Invalid ISIN</v>
      </c>
      <c r="AV252" s="678"/>
      <c r="AW252" s="660"/>
      <c r="AX252" s="660"/>
      <c r="AY252" s="660"/>
      <c r="AZ252" s="660"/>
      <c r="BA252" s="660"/>
      <c r="BC252" s="673"/>
      <c r="BE252" s="682">
        <f>_xll.xlDateShiftMonth(BE251,1)</f>
        <v>50649</v>
      </c>
      <c r="BF252" s="683">
        <v>3.3331154163549905E-2</v>
      </c>
      <c r="BH252" s="915"/>
      <c r="BU252" s="133" t="s">
        <v>413</v>
      </c>
      <c r="BV252" s="133" t="s">
        <v>413</v>
      </c>
      <c r="BW252" s="133" t="s">
        <v>413</v>
      </c>
      <c r="BX252" s="133" t="s">
        <v>413</v>
      </c>
      <c r="BY252" s="133" t="s">
        <v>413</v>
      </c>
      <c r="BZ252" s="133" t="s">
        <v>413</v>
      </c>
      <c r="CA252" s="133" t="s">
        <v>413</v>
      </c>
      <c r="CB252" s="133" t="s">
        <v>413</v>
      </c>
      <c r="CC252" s="133" t="s">
        <v>413</v>
      </c>
      <c r="CD252" s="133" t="s">
        <v>413</v>
      </c>
      <c r="CE252" s="133" t="s">
        <v>413</v>
      </c>
      <c r="CF252" s="133" t="s">
        <v>413</v>
      </c>
    </row>
    <row r="253" spans="1:84">
      <c r="A253" s="10"/>
      <c r="B253" s="11"/>
      <c r="C253" s="12"/>
      <c r="D253" s="696">
        <f>MAX(_xll.xlDateSettle("TARGET",$D$4,2),L253)</f>
        <v>43264</v>
      </c>
      <c r="E253" s="694"/>
      <c r="F253" s="13" t="s">
        <v>1551</v>
      </c>
      <c r="G253" s="35" t="s">
        <v>1551</v>
      </c>
      <c r="H253" s="37" t="s">
        <v>1551</v>
      </c>
      <c r="I253" s="11" t="s">
        <v>1551</v>
      </c>
      <c r="J253" s="11" t="s">
        <v>1551</v>
      </c>
      <c r="K253" s="11" t="s">
        <v>1551</v>
      </c>
      <c r="L253" s="11" t="s">
        <v>1551</v>
      </c>
      <c r="M253" s="12" t="s">
        <v>1551</v>
      </c>
      <c r="N253" s="12" t="s">
        <v>1551</v>
      </c>
      <c r="O253" s="12" t="s">
        <v>1551</v>
      </c>
      <c r="P253" s="12" t="s">
        <v>1551</v>
      </c>
      <c r="Q253" s="15" t="s">
        <v>1551</v>
      </c>
      <c r="R253" s="12"/>
      <c r="S253" s="43" t="str">
        <f>_xll.RtGet("IDN",$X253,$S$9)</f>
        <v>#N/A The record could not be found</v>
      </c>
      <c r="T253" s="43" t="str">
        <f>_xll.RtGet("IDN",$X253,$T$9)</f>
        <v>#N/A The record could not be found</v>
      </c>
      <c r="U253" s="25" t="e">
        <f t="shared" si="37"/>
        <v>#DIV/0!</v>
      </c>
      <c r="V253" s="12"/>
      <c r="W253" s="25" t="e">
        <f t="shared" si="38"/>
        <v>#DIV/0!</v>
      </c>
      <c r="X253" s="14" t="str">
        <f t="shared" si="31"/>
        <v>=</v>
      </c>
      <c r="Y253" s="14"/>
      <c r="Z253" s="14"/>
      <c r="AA253" s="14"/>
      <c r="AB253" s="14"/>
      <c r="AC253" s="14"/>
      <c r="AD253" s="34" t="e">
        <f>IF(ISNUMBER($D253),_xll.xlBondYield($F253&amp;T(TYPE($AV$1)),$H253,$G253,$J253,$K253,$L253,$M253,$D253,$W253,$AH253),"")</f>
        <v>#NUM!</v>
      </c>
      <c r="AE253" s="12"/>
      <c r="AF253" s="12"/>
      <c r="AG253" s="12"/>
      <c r="AH253" s="14" t="b">
        <f t="shared" si="32"/>
        <v>0</v>
      </c>
      <c r="AI253" s="14"/>
      <c r="AJ253" s="14"/>
      <c r="AK253" s="238" t="str">
        <f>IF(ISNUMBER($D253),_xll.xlBondAswSpread($F253&amp;T(TYPE($AV$1)),$H253,$G253,$J253,$K253,$L253,$M253,$D253,$W253,$AH253,curveName,curveName,,,2),"")</f>
        <v>Bond name not found in Bond Convention Manager</v>
      </c>
      <c r="AL253" s="205" t="e">
        <f>IF($W253&gt;0,_xll.xlBondZSpread(F253&amp;T(TYPE($AV$1)),H253,G253,J253,K253,L253,M253,D253,U253,"annual",5,$AH253,curveName)*100,"")</f>
        <v>#DIV/0!</v>
      </c>
      <c r="AM253" s="258" t="e">
        <f>(-IF($AL$9="",VLOOKUP(VLOOKUP(E253,'DB Basis'!$D$2:$H$65205,4,0),Bonds!$AR$1:$AS$6,2,0),$AL$9)*VLOOKUP(E253,'DB Basis'!$D$2:$E$65205,2,0))+IF(V253="",W253,V253)</f>
        <v>#N/A</v>
      </c>
      <c r="AN253" s="266" t="str">
        <f>IF($AN$9+(($AL$9-$AM$9))*('DB Basis'!F412/10-'DB Basis'!E412),," ")</f>
        <v xml:space="preserve"> </v>
      </c>
      <c r="AO253" s="615" t="e">
        <f>IF(U253&gt;0,_xll.xlShmImplSwap2(curveName&amp;T(TYPE($AV$1)),curveName,D253,G253,,1,8,2,4),"")</f>
        <v>#DIV/0!</v>
      </c>
      <c r="AP253" s="616" t="str">
        <f t="shared" si="33"/>
        <v>-</v>
      </c>
      <c r="AQ253" s="374" t="str">
        <f t="shared" si="34"/>
        <v>-</v>
      </c>
      <c r="AR253" s="374" t="str">
        <f t="shared" si="35"/>
        <v>-</v>
      </c>
      <c r="AS253" s="376"/>
      <c r="AT253" s="234" t="str">
        <f t="shared" si="36"/>
        <v>-</v>
      </c>
      <c r="AU253" s="662" t="str">
        <f t="shared" si="30"/>
        <v>#ERROR: Invalid ISIN  #ERROR: Invalid ISIN  #ERROR: Invalid ISIN</v>
      </c>
      <c r="AV253" s="678"/>
      <c r="AW253" s="660"/>
      <c r="AX253" s="660"/>
      <c r="AY253" s="660"/>
      <c r="AZ253" s="660"/>
      <c r="BA253" s="660"/>
      <c r="BC253" s="673"/>
      <c r="BE253" s="682">
        <f>_xll.xlDateShiftMonth(BE252,1)</f>
        <v>50679</v>
      </c>
      <c r="BF253" s="683">
        <v>3.336433066084548E-2</v>
      </c>
      <c r="BH253" s="915"/>
      <c r="BU253" s="133" t="s">
        <v>413</v>
      </c>
      <c r="BV253" s="133" t="s">
        <v>413</v>
      </c>
      <c r="BW253" s="133" t="s">
        <v>413</v>
      </c>
      <c r="BX253" s="133" t="s">
        <v>413</v>
      </c>
      <c r="BY253" s="133" t="s">
        <v>413</v>
      </c>
      <c r="BZ253" s="133" t="s">
        <v>413</v>
      </c>
      <c r="CA253" s="133" t="s">
        <v>413</v>
      </c>
      <c r="CB253" s="133" t="s">
        <v>413</v>
      </c>
      <c r="CC253" s="133" t="s">
        <v>413</v>
      </c>
      <c r="CD253" s="133" t="s">
        <v>413</v>
      </c>
      <c r="CE253" s="133" t="s">
        <v>413</v>
      </c>
      <c r="CF253" s="133" t="s">
        <v>413</v>
      </c>
    </row>
    <row r="254" spans="1:84">
      <c r="A254" s="10"/>
      <c r="B254" s="11"/>
      <c r="C254" s="12"/>
      <c r="D254" s="696">
        <f>MAX(_xll.xlDateSettle("TARGET",$D$4,2),L254)</f>
        <v>43264</v>
      </c>
      <c r="E254" s="694"/>
      <c r="F254" s="13" t="s">
        <v>1551</v>
      </c>
      <c r="G254" s="35" t="s">
        <v>1551</v>
      </c>
      <c r="H254" s="37" t="s">
        <v>1551</v>
      </c>
      <c r="I254" s="11" t="s">
        <v>1551</v>
      </c>
      <c r="J254" s="11" t="s">
        <v>1551</v>
      </c>
      <c r="K254" s="11" t="s">
        <v>1551</v>
      </c>
      <c r="L254" s="11" t="s">
        <v>1551</v>
      </c>
      <c r="M254" s="12" t="s">
        <v>1551</v>
      </c>
      <c r="N254" s="12" t="s">
        <v>1551</v>
      </c>
      <c r="O254" s="12" t="s">
        <v>1551</v>
      </c>
      <c r="P254" s="12" t="s">
        <v>1551</v>
      </c>
      <c r="Q254" s="15" t="s">
        <v>1551</v>
      </c>
      <c r="R254" s="12"/>
      <c r="S254" s="43" t="str">
        <f>_xll.RtGet("IDN",$X254,$S$9)</f>
        <v>#N/A The record could not be found</v>
      </c>
      <c r="T254" s="43" t="str">
        <f>_xll.RtGet("IDN",$X254,$T$9)</f>
        <v>#N/A The record could not be found</v>
      </c>
      <c r="U254" s="25" t="e">
        <f t="shared" si="37"/>
        <v>#DIV/0!</v>
      </c>
      <c r="V254" s="12"/>
      <c r="W254" s="25" t="e">
        <f t="shared" si="38"/>
        <v>#DIV/0!</v>
      </c>
      <c r="X254" s="14" t="str">
        <f t="shared" si="31"/>
        <v>=</v>
      </c>
      <c r="Y254" s="14"/>
      <c r="Z254" s="14"/>
      <c r="AA254" s="14"/>
      <c r="AB254" s="14"/>
      <c r="AC254" s="14"/>
      <c r="AD254" s="34" t="e">
        <f>IF(ISNUMBER($D254),_xll.xlBondYield($F254&amp;T(TYPE($AV$1)),$H254,$G254,$J254,$K254,$L254,$M254,$D254,$W254,$AH254),"")</f>
        <v>#NUM!</v>
      </c>
      <c r="AE254" s="12"/>
      <c r="AF254" s="12"/>
      <c r="AG254" s="12"/>
      <c r="AH254" s="14" t="b">
        <f t="shared" si="32"/>
        <v>0</v>
      </c>
      <c r="AI254" s="14"/>
      <c r="AJ254" s="14"/>
      <c r="AK254" s="238" t="str">
        <f>IF(ISNUMBER($D254),_xll.xlBondAswSpread($F254&amp;T(TYPE($AV$1)),$H254,$G254,$J254,$K254,$L254,$M254,$D254,$W254,$AH254,curveName,curveName,,,2),"")</f>
        <v>Bond name not found in Bond Convention Manager</v>
      </c>
      <c r="AL254" s="205" t="e">
        <f>IF($W254&gt;0,_xll.xlBondZSpread(F254&amp;T(TYPE($AV$1)),H254,G254,J254,K254,L254,M254,D254,U254,"annual",5,$AH254,curveName)*100,"")</f>
        <v>#DIV/0!</v>
      </c>
      <c r="AM254" s="258" t="e">
        <f>(-IF($AL$9="",VLOOKUP(VLOOKUP(E254,'DB Basis'!$D$2:$H$65205,4,0),Bonds!$AR$1:$AS$6,2,0),$AL$9)*VLOOKUP(E254,'DB Basis'!$D$2:$E$65205,2,0))+IF(V254="",W254,V254)</f>
        <v>#N/A</v>
      </c>
      <c r="AN254" s="266" t="str">
        <f>IF($AN$9+(($AL$9-$AM$9))*('DB Basis'!F413/10-'DB Basis'!E413),," ")</f>
        <v xml:space="preserve"> </v>
      </c>
      <c r="AO254" s="615" t="e">
        <f>IF(U254&gt;0,_xll.xlShmImplSwap2(curveName&amp;T(TYPE($AV$1)),curveName,D254,G254,,1,8,2,4),"")</f>
        <v>#DIV/0!</v>
      </c>
      <c r="AP254" s="616" t="str">
        <f t="shared" si="33"/>
        <v>-</v>
      </c>
      <c r="AQ254" s="374" t="str">
        <f t="shared" si="34"/>
        <v>-</v>
      </c>
      <c r="AR254" s="374" t="str">
        <f t="shared" si="35"/>
        <v>-</v>
      </c>
      <c r="AS254" s="376"/>
      <c r="AT254" s="234" t="str">
        <f t="shared" si="36"/>
        <v>-</v>
      </c>
      <c r="AU254" s="662" t="str">
        <f t="shared" si="30"/>
        <v>#ERROR: Invalid ISIN  #ERROR: Invalid ISIN  #ERROR: Invalid ISIN</v>
      </c>
      <c r="AV254" s="678"/>
      <c r="AW254" s="660"/>
      <c r="AX254" s="660"/>
      <c r="AY254" s="660"/>
      <c r="AZ254" s="660"/>
      <c r="BA254" s="660"/>
      <c r="BC254" s="673"/>
      <c r="BE254" s="682">
        <f>_xll.xlDateShiftMonth(BE253,1)</f>
        <v>50710</v>
      </c>
      <c r="BF254" s="683">
        <v>3.3399246147532154E-2</v>
      </c>
      <c r="BH254" s="915"/>
      <c r="BU254" s="133" t="s">
        <v>413</v>
      </c>
      <c r="BV254" s="133" t="s">
        <v>413</v>
      </c>
      <c r="BW254" s="133" t="s">
        <v>413</v>
      </c>
      <c r="BX254" s="133" t="s">
        <v>413</v>
      </c>
      <c r="BY254" s="133" t="s">
        <v>413</v>
      </c>
      <c r="BZ254" s="133" t="s">
        <v>413</v>
      </c>
      <c r="CA254" s="133" t="s">
        <v>413</v>
      </c>
      <c r="CB254" s="133" t="s">
        <v>413</v>
      </c>
      <c r="CC254" s="133" t="s">
        <v>413</v>
      </c>
      <c r="CD254" s="133" t="s">
        <v>413</v>
      </c>
      <c r="CE254" s="133" t="s">
        <v>413</v>
      </c>
      <c r="CF254" s="133" t="s">
        <v>413</v>
      </c>
    </row>
    <row r="255" spans="1:84">
      <c r="A255" s="10"/>
      <c r="B255" s="11"/>
      <c r="C255" s="12"/>
      <c r="D255" s="696">
        <f>MAX(_xll.xlDateSettle("TARGET",$D$4,2),L255)</f>
        <v>43264</v>
      </c>
      <c r="E255" s="694"/>
      <c r="F255" s="13" t="s">
        <v>1551</v>
      </c>
      <c r="G255" s="35" t="s">
        <v>1551</v>
      </c>
      <c r="H255" s="37" t="s">
        <v>1551</v>
      </c>
      <c r="I255" s="11" t="s">
        <v>1551</v>
      </c>
      <c r="J255" s="11" t="s">
        <v>1551</v>
      </c>
      <c r="K255" s="11" t="s">
        <v>1551</v>
      </c>
      <c r="L255" s="11" t="s">
        <v>1551</v>
      </c>
      <c r="M255" s="12" t="s">
        <v>1551</v>
      </c>
      <c r="N255" s="12" t="s">
        <v>1551</v>
      </c>
      <c r="O255" s="12" t="s">
        <v>1551</v>
      </c>
      <c r="P255" s="12" t="s">
        <v>1551</v>
      </c>
      <c r="Q255" s="15" t="s">
        <v>1551</v>
      </c>
      <c r="R255" s="12"/>
      <c r="S255" s="43" t="str">
        <f>_xll.RtGet("IDN",$X255,$S$9)</f>
        <v>#N/A The record could not be found</v>
      </c>
      <c r="T255" s="43" t="str">
        <f>_xll.RtGet("IDN",$X255,$T$9)</f>
        <v>#N/A The record could not be found</v>
      </c>
      <c r="U255" s="25" t="e">
        <f t="shared" si="37"/>
        <v>#DIV/0!</v>
      </c>
      <c r="V255" s="12"/>
      <c r="W255" s="25" t="e">
        <f t="shared" si="38"/>
        <v>#DIV/0!</v>
      </c>
      <c r="X255" s="14" t="str">
        <f t="shared" si="31"/>
        <v>=</v>
      </c>
      <c r="Y255" s="14"/>
      <c r="Z255" s="14"/>
      <c r="AA255" s="14"/>
      <c r="AB255" s="14"/>
      <c r="AC255" s="14"/>
      <c r="AD255" s="34" t="e">
        <f>IF(ISNUMBER($D255),_xll.xlBondYield($F255&amp;T(TYPE($AV$1)),$H255,$G255,$J255,$K255,$L255,$M255,$D255,$W255,$AH255),"")</f>
        <v>#NUM!</v>
      </c>
      <c r="AE255" s="12"/>
      <c r="AF255" s="12"/>
      <c r="AG255" s="12"/>
      <c r="AH255" s="14" t="b">
        <f t="shared" si="32"/>
        <v>0</v>
      </c>
      <c r="AI255" s="14"/>
      <c r="AJ255" s="14"/>
      <c r="AK255" s="238" t="str">
        <f>IF(ISNUMBER($D255),_xll.xlBondAswSpread($F255&amp;T(TYPE($AV$1)),$H255,$G255,$J255,$K255,$L255,$M255,$D255,$W255,$AH255,curveName,curveName,,,2),"")</f>
        <v>Bond name not found in Bond Convention Manager</v>
      </c>
      <c r="AL255" s="205" t="e">
        <f>IF($W255&gt;0,_xll.xlBondZSpread(F255&amp;T(TYPE($AV$1)),H255,G255,J255,K255,L255,M255,D255,U255,"annual",5,$AH255,curveName)*100,"")</f>
        <v>#DIV/0!</v>
      </c>
      <c r="AM255" s="258" t="e">
        <f>(-IF($AL$9="",VLOOKUP(VLOOKUP(E255,'DB Basis'!$D$2:$H$65205,4,0),Bonds!$AR$1:$AS$6,2,0),$AL$9)*VLOOKUP(E255,'DB Basis'!$D$2:$E$65205,2,0))+IF(V255="",W255,V255)</f>
        <v>#N/A</v>
      </c>
      <c r="AN255" s="266" t="str">
        <f>IF($AN$9+(($AL$9-$AM$9))*('DB Basis'!F414/10-'DB Basis'!E414),," ")</f>
        <v xml:space="preserve"> </v>
      </c>
      <c r="AO255" s="615" t="e">
        <f>IF(U255&gt;0,_xll.xlShmImplSwap2(curveName&amp;T(TYPE($AV$1)),curveName,D255,G255,,1,8,2,4),"")</f>
        <v>#DIV/0!</v>
      </c>
      <c r="AP255" s="616" t="str">
        <f t="shared" si="33"/>
        <v>-</v>
      </c>
      <c r="AQ255" s="374" t="str">
        <f t="shared" si="34"/>
        <v>-</v>
      </c>
      <c r="AR255" s="374" t="str">
        <f t="shared" si="35"/>
        <v>-</v>
      </c>
      <c r="AS255" s="376"/>
      <c r="AT255" s="234" t="str">
        <f t="shared" si="36"/>
        <v>-</v>
      </c>
      <c r="AU255" s="662" t="str">
        <f t="shared" si="30"/>
        <v>#ERROR: Invalid ISIN  #ERROR: Invalid ISIN  #ERROR: Invalid ISIN</v>
      </c>
      <c r="AV255" s="678"/>
      <c r="AW255" s="660"/>
      <c r="AX255" s="660"/>
      <c r="AY255" s="660"/>
      <c r="AZ255" s="660"/>
      <c r="BA255" s="660"/>
      <c r="BC255" s="673"/>
      <c r="BE255" s="682">
        <f>_xll.xlDateShiftMonth(BE254,1)</f>
        <v>50740</v>
      </c>
      <c r="BF255" s="683">
        <v>3.343361755555458E-2</v>
      </c>
      <c r="BH255" s="915"/>
      <c r="BU255" s="133" t="s">
        <v>413</v>
      </c>
      <c r="BV255" s="133" t="s">
        <v>413</v>
      </c>
      <c r="BW255" s="133" t="s">
        <v>413</v>
      </c>
      <c r="BX255" s="133" t="s">
        <v>413</v>
      </c>
      <c r="BY255" s="133" t="s">
        <v>413</v>
      </c>
      <c r="BZ255" s="133" t="s">
        <v>413</v>
      </c>
      <c r="CA255" s="133" t="s">
        <v>413</v>
      </c>
      <c r="CB255" s="133" t="s">
        <v>413</v>
      </c>
      <c r="CC255" s="133" t="s">
        <v>413</v>
      </c>
      <c r="CD255" s="133" t="s">
        <v>413</v>
      </c>
      <c r="CE255" s="133" t="s">
        <v>413</v>
      </c>
      <c r="CF255" s="133" t="s">
        <v>413</v>
      </c>
    </row>
    <row r="256" spans="1:84">
      <c r="A256" s="10"/>
      <c r="B256" s="11"/>
      <c r="C256" s="12"/>
      <c r="D256" s="696">
        <f>MAX(_xll.xlDateSettle("TARGET",$D$4,2),L256)</f>
        <v>43264</v>
      </c>
      <c r="E256" s="694"/>
      <c r="F256" s="13" t="s">
        <v>1551</v>
      </c>
      <c r="G256" s="35" t="s">
        <v>1551</v>
      </c>
      <c r="H256" s="37" t="s">
        <v>1551</v>
      </c>
      <c r="I256" s="11" t="s">
        <v>1551</v>
      </c>
      <c r="J256" s="11" t="s">
        <v>1551</v>
      </c>
      <c r="K256" s="11" t="s">
        <v>1551</v>
      </c>
      <c r="L256" s="11" t="s">
        <v>1551</v>
      </c>
      <c r="M256" s="12" t="s">
        <v>1551</v>
      </c>
      <c r="N256" s="12" t="s">
        <v>1551</v>
      </c>
      <c r="O256" s="12" t="s">
        <v>1551</v>
      </c>
      <c r="P256" s="12" t="s">
        <v>1551</v>
      </c>
      <c r="Q256" s="15" t="s">
        <v>1551</v>
      </c>
      <c r="R256" s="12"/>
      <c r="S256" s="43" t="str">
        <f>_xll.RtGet("IDN",$X256,$S$9)</f>
        <v>#N/A The record could not be found</v>
      </c>
      <c r="T256" s="43" t="str">
        <f>_xll.RtGet("IDN",$X256,$T$9)</f>
        <v>#N/A The record could not be found</v>
      </c>
      <c r="U256" s="25" t="e">
        <f t="shared" si="37"/>
        <v>#DIV/0!</v>
      </c>
      <c r="V256" s="12"/>
      <c r="W256" s="25" t="e">
        <f t="shared" si="38"/>
        <v>#DIV/0!</v>
      </c>
      <c r="X256" s="14" t="str">
        <f t="shared" si="31"/>
        <v>=</v>
      </c>
      <c r="Y256" s="14"/>
      <c r="Z256" s="14"/>
      <c r="AA256" s="14"/>
      <c r="AB256" s="14"/>
      <c r="AC256" s="14"/>
      <c r="AD256" s="34" t="e">
        <f>IF(ISNUMBER($D256),_xll.xlBondYield($F256&amp;T(TYPE($AV$1)),$H256,$G256,$J256,$K256,$L256,$M256,$D256,$W256,$AH256),"")</f>
        <v>#NUM!</v>
      </c>
      <c r="AE256" s="12"/>
      <c r="AF256" s="12"/>
      <c r="AG256" s="12"/>
      <c r="AH256" s="14" t="b">
        <f t="shared" si="32"/>
        <v>0</v>
      </c>
      <c r="AI256" s="14"/>
      <c r="AJ256" s="14"/>
      <c r="AK256" s="238" t="str">
        <f>IF(ISNUMBER($D256),_xll.xlBondAswSpread($F256&amp;T(TYPE($AV$1)),$H256,$G256,$J256,$K256,$L256,$M256,$D256,$W256,$AH256,curveName,curveName,,,2),"")</f>
        <v>Bond name not found in Bond Convention Manager</v>
      </c>
      <c r="AL256" s="205" t="e">
        <f>IF($W256&gt;0,_xll.xlBondZSpread(F256&amp;T(TYPE($AV$1)),H256,G256,J256,K256,L256,M256,D256,U256,"annual",5,$AH256,curveName)*100,"")</f>
        <v>#DIV/0!</v>
      </c>
      <c r="AM256" s="258" t="e">
        <f>(-IF($AL$9="",VLOOKUP(VLOOKUP(E256,'DB Basis'!$D$2:$H$65205,4,0),Bonds!$AR$1:$AS$6,2,0),$AL$9)*VLOOKUP(E256,'DB Basis'!$D$2:$E$65205,2,0))+IF(V256="",W256,V256)</f>
        <v>#N/A</v>
      </c>
      <c r="AN256" s="266" t="str">
        <f>IF($AN$9+(($AL$9-$AM$9))*('DB Basis'!F415/10-'DB Basis'!E415),," ")</f>
        <v xml:space="preserve"> </v>
      </c>
      <c r="AO256" s="615" t="e">
        <f>IF(U256&gt;0,_xll.xlShmImplSwap2(curveName&amp;T(TYPE($AV$1)),curveName,D256,G256,,1,8,2,4),"")</f>
        <v>#DIV/0!</v>
      </c>
      <c r="AP256" s="616" t="str">
        <f t="shared" si="33"/>
        <v>-</v>
      </c>
      <c r="AQ256" s="374" t="str">
        <f t="shared" si="34"/>
        <v>-</v>
      </c>
      <c r="AR256" s="374" t="str">
        <f t="shared" si="35"/>
        <v>-</v>
      </c>
      <c r="AS256" s="376"/>
      <c r="AT256" s="234" t="str">
        <f t="shared" si="36"/>
        <v>-</v>
      </c>
      <c r="AU256" s="662" t="str">
        <f t="shared" si="30"/>
        <v>#ERROR: Invalid ISIN  #ERROR: Invalid ISIN  #ERROR: Invalid ISIN</v>
      </c>
      <c r="AV256" s="678"/>
      <c r="AW256" s="660"/>
      <c r="AX256" s="660"/>
      <c r="AY256" s="660"/>
      <c r="AZ256" s="660"/>
      <c r="BA256" s="660"/>
      <c r="BC256" s="673"/>
      <c r="BE256" s="682">
        <f>_xll.xlDateShiftMonth(BE255,1)</f>
        <v>50771</v>
      </c>
      <c r="BF256" s="683">
        <v>3.3469704495065353E-2</v>
      </c>
      <c r="BH256" s="915"/>
      <c r="BU256" s="133" t="s">
        <v>413</v>
      </c>
      <c r="BV256" s="133" t="s">
        <v>413</v>
      </c>
      <c r="BW256" s="133" t="s">
        <v>413</v>
      </c>
      <c r="BX256" s="133" t="s">
        <v>413</v>
      </c>
      <c r="BY256" s="133" t="s">
        <v>413</v>
      </c>
      <c r="BZ256" s="133" t="s">
        <v>413</v>
      </c>
      <c r="CA256" s="133" t="s">
        <v>413</v>
      </c>
      <c r="CB256" s="133" t="s">
        <v>413</v>
      </c>
      <c r="CC256" s="133" t="s">
        <v>413</v>
      </c>
      <c r="CD256" s="133" t="s">
        <v>413</v>
      </c>
      <c r="CE256" s="133" t="s">
        <v>413</v>
      </c>
      <c r="CF256" s="133" t="s">
        <v>413</v>
      </c>
    </row>
    <row r="257" spans="1:84">
      <c r="A257" s="10"/>
      <c r="B257" s="11"/>
      <c r="C257" s="12"/>
      <c r="D257" s="696">
        <f>MAX(_xll.xlDateSettle("TARGET",$D$4,2),L257)</f>
        <v>43264</v>
      </c>
      <c r="E257" s="694"/>
      <c r="F257" s="13" t="s">
        <v>1551</v>
      </c>
      <c r="G257" s="35" t="s">
        <v>1551</v>
      </c>
      <c r="H257" s="37" t="s">
        <v>1551</v>
      </c>
      <c r="I257" s="11" t="s">
        <v>1551</v>
      </c>
      <c r="J257" s="11" t="s">
        <v>1551</v>
      </c>
      <c r="K257" s="11" t="s">
        <v>1551</v>
      </c>
      <c r="L257" s="11" t="s">
        <v>1551</v>
      </c>
      <c r="M257" s="12" t="s">
        <v>1551</v>
      </c>
      <c r="N257" s="12" t="s">
        <v>1551</v>
      </c>
      <c r="O257" s="12" t="s">
        <v>1551</v>
      </c>
      <c r="P257" s="12" t="s">
        <v>1551</v>
      </c>
      <c r="Q257" s="15" t="s">
        <v>1551</v>
      </c>
      <c r="R257" s="12"/>
      <c r="S257" s="43" t="str">
        <f>_xll.RtGet("IDN",$X257,$S$9)</f>
        <v>#N/A The record could not be found</v>
      </c>
      <c r="T257" s="43" t="str">
        <f>_xll.RtGet("IDN",$X257,$T$9)</f>
        <v>#N/A The record could not be found</v>
      </c>
      <c r="U257" s="25" t="e">
        <f t="shared" si="37"/>
        <v>#DIV/0!</v>
      </c>
      <c r="V257" s="12"/>
      <c r="W257" s="25" t="e">
        <f t="shared" si="38"/>
        <v>#DIV/0!</v>
      </c>
      <c r="X257" s="14" t="str">
        <f t="shared" si="31"/>
        <v>=</v>
      </c>
      <c r="Y257" s="14"/>
      <c r="Z257" s="14"/>
      <c r="AA257" s="14"/>
      <c r="AB257" s="14"/>
      <c r="AC257" s="14"/>
      <c r="AD257" s="34" t="e">
        <f>IF(ISNUMBER($D257),_xll.xlBondYield($F257&amp;T(TYPE($AV$1)),$H257,$G257,$J257,$K257,$L257,$M257,$D257,$W257,$AH257),"")</f>
        <v>#NUM!</v>
      </c>
      <c r="AE257" s="12"/>
      <c r="AF257" s="12"/>
      <c r="AG257" s="12"/>
      <c r="AH257" s="14" t="b">
        <f t="shared" si="32"/>
        <v>0</v>
      </c>
      <c r="AI257" s="14"/>
      <c r="AJ257" s="14"/>
      <c r="AK257" s="238" t="str">
        <f>IF(ISNUMBER($D257),_xll.xlBondAswSpread($F257&amp;T(TYPE($AV$1)),$H257,$G257,$J257,$K257,$L257,$M257,$D257,$W257,$AH257,curveName,curveName,,,2),"")</f>
        <v>Bond name not found in Bond Convention Manager</v>
      </c>
      <c r="AL257" s="205" t="e">
        <f>IF($W257&gt;0,_xll.xlBondZSpread(F257&amp;T(TYPE($AV$1)),H257,G257,J257,K257,L257,M257,D257,U257,"annual",5,$AH257,curveName)*100,"")</f>
        <v>#DIV/0!</v>
      </c>
      <c r="AM257" s="258" t="e">
        <f>(-IF($AL$9="",VLOOKUP(VLOOKUP(E257,'DB Basis'!$D$2:$H$65205,4,0),Bonds!$AR$1:$AS$6,2,0),$AL$9)*VLOOKUP(E257,'DB Basis'!$D$2:$E$65205,2,0))+IF(V257="",W257,V257)</f>
        <v>#N/A</v>
      </c>
      <c r="AN257" s="266" t="str">
        <f>IF($AN$9+(($AL$9-$AM$9))*('DB Basis'!F416/10-'DB Basis'!E416),," ")</f>
        <v xml:space="preserve"> </v>
      </c>
      <c r="AO257" s="615" t="e">
        <f>IF(U257&gt;0,_xll.xlShmImplSwap2(curveName&amp;T(TYPE($AV$1)),curveName,D257,G257,,1,8,2,4),"")</f>
        <v>#DIV/0!</v>
      </c>
      <c r="AP257" s="616" t="str">
        <f t="shared" si="33"/>
        <v>-</v>
      </c>
      <c r="AQ257" s="374" t="str">
        <f t="shared" si="34"/>
        <v>-</v>
      </c>
      <c r="AR257" s="374" t="str">
        <f t="shared" si="35"/>
        <v>-</v>
      </c>
      <c r="AS257" s="376"/>
      <c r="AT257" s="234" t="str">
        <f t="shared" si="36"/>
        <v>-</v>
      </c>
      <c r="AU257" s="662" t="str">
        <f t="shared" si="30"/>
        <v>#ERROR: Invalid ISIN  #ERROR: Invalid ISIN  #ERROR: Invalid ISIN</v>
      </c>
      <c r="AV257" s="678"/>
      <c r="AW257" s="660"/>
      <c r="AX257" s="660"/>
      <c r="AY257" s="660"/>
      <c r="AZ257" s="660"/>
      <c r="BA257" s="660"/>
      <c r="BC257" s="673"/>
      <c r="BE257" s="682">
        <f>_xll.xlDateShiftMonth(BE256,1)</f>
        <v>50802</v>
      </c>
      <c r="BF257" s="683">
        <v>3.3506338255100687E-2</v>
      </c>
      <c r="BH257" s="915"/>
      <c r="BU257" s="133" t="s">
        <v>413</v>
      </c>
      <c r="BV257" s="133" t="s">
        <v>413</v>
      </c>
      <c r="BW257" s="133" t="s">
        <v>413</v>
      </c>
      <c r="BX257" s="133" t="s">
        <v>413</v>
      </c>
      <c r="BY257" s="133" t="s">
        <v>413</v>
      </c>
      <c r="BZ257" s="133" t="s">
        <v>413</v>
      </c>
      <c r="CA257" s="133" t="s">
        <v>413</v>
      </c>
      <c r="CB257" s="133" t="s">
        <v>413</v>
      </c>
      <c r="CC257" s="133" t="s">
        <v>413</v>
      </c>
      <c r="CD257" s="133" t="s">
        <v>413</v>
      </c>
      <c r="CE257" s="133" t="s">
        <v>413</v>
      </c>
      <c r="CF257" s="133" t="s">
        <v>413</v>
      </c>
    </row>
    <row r="258" spans="1:84">
      <c r="A258" s="10"/>
      <c r="B258" s="11"/>
      <c r="C258" s="12"/>
      <c r="D258" s="696">
        <f>MAX(_xll.xlDateSettle("TARGET",$D$4,2),L258)</f>
        <v>43264</v>
      </c>
      <c r="E258" s="694"/>
      <c r="F258" s="13" t="s">
        <v>1551</v>
      </c>
      <c r="G258" s="35" t="s">
        <v>1551</v>
      </c>
      <c r="H258" s="37" t="s">
        <v>1551</v>
      </c>
      <c r="I258" s="11" t="s">
        <v>1551</v>
      </c>
      <c r="J258" s="11" t="s">
        <v>1551</v>
      </c>
      <c r="K258" s="11" t="s">
        <v>1551</v>
      </c>
      <c r="L258" s="11" t="s">
        <v>1551</v>
      </c>
      <c r="M258" s="12" t="s">
        <v>1551</v>
      </c>
      <c r="N258" s="12" t="s">
        <v>1551</v>
      </c>
      <c r="O258" s="12" t="s">
        <v>1551</v>
      </c>
      <c r="P258" s="12" t="s">
        <v>1551</v>
      </c>
      <c r="Q258" s="15" t="s">
        <v>1551</v>
      </c>
      <c r="R258" s="12"/>
      <c r="S258" s="43" t="str">
        <f>_xll.RtGet("IDN",$X258,$S$9)</f>
        <v>#N/A The record could not be found</v>
      </c>
      <c r="T258" s="43" t="str">
        <f>_xll.RtGet("IDN",$X258,$T$9)</f>
        <v>#N/A The record could not be found</v>
      </c>
      <c r="U258" s="25" t="e">
        <f t="shared" si="37"/>
        <v>#DIV/0!</v>
      </c>
      <c r="V258" s="12"/>
      <c r="W258" s="25" t="e">
        <f t="shared" si="38"/>
        <v>#DIV/0!</v>
      </c>
      <c r="X258" s="14" t="str">
        <f t="shared" si="31"/>
        <v>=</v>
      </c>
      <c r="Y258" s="14"/>
      <c r="Z258" s="14"/>
      <c r="AA258" s="14"/>
      <c r="AB258" s="14"/>
      <c r="AC258" s="14"/>
      <c r="AD258" s="34" t="e">
        <f>IF(ISNUMBER($D258),_xll.xlBondYield($F258&amp;T(TYPE($AV$1)),$H258,$G258,$J258,$K258,$L258,$M258,$D258,$W258,$AH258),"")</f>
        <v>#NUM!</v>
      </c>
      <c r="AE258" s="12"/>
      <c r="AF258" s="12"/>
      <c r="AG258" s="12"/>
      <c r="AH258" s="14" t="b">
        <f t="shared" si="32"/>
        <v>0</v>
      </c>
      <c r="AI258" s="14"/>
      <c r="AJ258" s="14"/>
      <c r="AK258" s="238" t="str">
        <f>IF(ISNUMBER($D258),_xll.xlBondAswSpread($F258&amp;T(TYPE($AV$1)),$H258,$G258,$J258,$K258,$L258,$M258,$D258,$W258,$AH258,curveName,curveName,,,2),"")</f>
        <v>Bond name not found in Bond Convention Manager</v>
      </c>
      <c r="AL258" s="205" t="e">
        <f>IF($W258&gt;0,_xll.xlBondZSpread(F258&amp;T(TYPE($AV$1)),H258,G258,J258,K258,L258,M258,D258,U258,"annual",5,$AH258,curveName)*100,"")</f>
        <v>#DIV/0!</v>
      </c>
      <c r="AM258" s="258" t="e">
        <f>(-IF($AL$9="",VLOOKUP(VLOOKUP(E258,'DB Basis'!$D$2:$H$65205,4,0),Bonds!$AR$1:$AS$6,2,0),$AL$9)*VLOOKUP(E258,'DB Basis'!$D$2:$E$65205,2,0))+IF(V258="",W258,V258)</f>
        <v>#N/A</v>
      </c>
      <c r="AN258" s="266" t="str">
        <f>IF($AN$9+(($AL$9-$AM$9))*('DB Basis'!F417/10-'DB Basis'!E417),," ")</f>
        <v xml:space="preserve"> </v>
      </c>
      <c r="AO258" s="615" t="e">
        <f>IF(U258&gt;0,_xll.xlShmImplSwap2(curveName&amp;T(TYPE($AV$1)),curveName,D258,G258,,1,8,2,4),"")</f>
        <v>#DIV/0!</v>
      </c>
      <c r="AP258" s="616" t="str">
        <f t="shared" si="33"/>
        <v>-</v>
      </c>
      <c r="AQ258" s="374" t="str">
        <f t="shared" si="34"/>
        <v>-</v>
      </c>
      <c r="AR258" s="374" t="str">
        <f t="shared" si="35"/>
        <v>-</v>
      </c>
      <c r="AS258" s="376"/>
      <c r="AT258" s="234" t="str">
        <f t="shared" si="36"/>
        <v>-</v>
      </c>
      <c r="AU258" s="662" t="str">
        <f t="shared" si="30"/>
        <v>#ERROR: Invalid ISIN  #ERROR: Invalid ISIN  #ERROR: Invalid ISIN</v>
      </c>
      <c r="AV258" s="678"/>
      <c r="AW258" s="660"/>
      <c r="AX258" s="660"/>
      <c r="AY258" s="660"/>
      <c r="AZ258" s="660"/>
      <c r="BA258" s="660"/>
      <c r="BC258" s="673"/>
      <c r="BE258" s="682">
        <f>_xll.xlDateShiftMonth(BE257,1)</f>
        <v>50830</v>
      </c>
      <c r="BF258" s="683">
        <v>3.3539869624962214E-2</v>
      </c>
      <c r="BH258" s="915"/>
      <c r="BU258" s="133" t="s">
        <v>413</v>
      </c>
      <c r="BV258" s="133" t="s">
        <v>413</v>
      </c>
      <c r="BW258" s="133" t="s">
        <v>413</v>
      </c>
      <c r="BX258" s="133" t="s">
        <v>413</v>
      </c>
      <c r="BY258" s="133" t="s">
        <v>413</v>
      </c>
      <c r="BZ258" s="133" t="s">
        <v>413</v>
      </c>
      <c r="CA258" s="133" t="s">
        <v>413</v>
      </c>
      <c r="CB258" s="133" t="s">
        <v>413</v>
      </c>
      <c r="CC258" s="133" t="s">
        <v>413</v>
      </c>
      <c r="CD258" s="133" t="s">
        <v>413</v>
      </c>
      <c r="CE258" s="133" t="s">
        <v>413</v>
      </c>
      <c r="CF258" s="133" t="s">
        <v>413</v>
      </c>
    </row>
    <row r="259" spans="1:84">
      <c r="A259" s="10"/>
      <c r="B259" s="11"/>
      <c r="C259" s="12"/>
      <c r="D259" s="696">
        <f>MAX(_xll.xlDateSettle("TARGET",$D$4,2),L259)</f>
        <v>43264</v>
      </c>
      <c r="E259" s="694"/>
      <c r="F259" s="13" t="s">
        <v>1551</v>
      </c>
      <c r="G259" s="35" t="s">
        <v>1551</v>
      </c>
      <c r="H259" s="37" t="s">
        <v>1551</v>
      </c>
      <c r="I259" s="11" t="s">
        <v>1551</v>
      </c>
      <c r="J259" s="11" t="s">
        <v>1551</v>
      </c>
      <c r="K259" s="11" t="s">
        <v>1551</v>
      </c>
      <c r="L259" s="11" t="s">
        <v>1551</v>
      </c>
      <c r="M259" s="12" t="s">
        <v>1551</v>
      </c>
      <c r="N259" s="12" t="s">
        <v>1551</v>
      </c>
      <c r="O259" s="12" t="s">
        <v>1551</v>
      </c>
      <c r="P259" s="12" t="s">
        <v>1551</v>
      </c>
      <c r="Q259" s="15" t="s">
        <v>1551</v>
      </c>
      <c r="R259" s="12"/>
      <c r="S259" s="43" t="str">
        <f>_xll.RtGet("IDN",$X259,$S$9)</f>
        <v>#N/A The record could not be found</v>
      </c>
      <c r="T259" s="43" t="str">
        <f>_xll.RtGet("IDN",$X259,$T$9)</f>
        <v>#N/A The record could not be found</v>
      </c>
      <c r="U259" s="25" t="e">
        <f t="shared" si="37"/>
        <v>#DIV/0!</v>
      </c>
      <c r="V259" s="12"/>
      <c r="W259" s="25" t="e">
        <f t="shared" si="38"/>
        <v>#DIV/0!</v>
      </c>
      <c r="X259" s="14" t="str">
        <f t="shared" si="31"/>
        <v>=</v>
      </c>
      <c r="Y259" s="14"/>
      <c r="Z259" s="14"/>
      <c r="AA259" s="14"/>
      <c r="AB259" s="14"/>
      <c r="AC259" s="14"/>
      <c r="AD259" s="34" t="e">
        <f>IF(ISNUMBER($D259),_xll.xlBondYield($F259&amp;T(TYPE($AV$1)),$H259,$G259,$J259,$K259,$L259,$M259,$D259,$W259,$AH259),"")</f>
        <v>#NUM!</v>
      </c>
      <c r="AE259" s="12"/>
      <c r="AF259" s="12"/>
      <c r="AG259" s="12"/>
      <c r="AH259" s="14" t="b">
        <f t="shared" si="32"/>
        <v>0</v>
      </c>
      <c r="AI259" s="14"/>
      <c r="AJ259" s="14"/>
      <c r="AK259" s="238" t="str">
        <f>IF(ISNUMBER($D259),_xll.xlBondAswSpread($F259&amp;T(TYPE($AV$1)),$H259,$G259,$J259,$K259,$L259,$M259,$D259,$W259,$AH259,curveName,curveName,,,2),"")</f>
        <v>Bond name not found in Bond Convention Manager</v>
      </c>
      <c r="AL259" s="205" t="e">
        <f>IF($W259&gt;0,_xll.xlBondZSpread(F259&amp;T(TYPE($AV$1)),H259,G259,J259,K259,L259,M259,D259,U259,"annual",5,$AH259,curveName)*100,"")</f>
        <v>#DIV/0!</v>
      </c>
      <c r="AM259" s="258" t="e">
        <f>(-IF($AL$9="",VLOOKUP(VLOOKUP(E259,'DB Basis'!$D$2:$H$65205,4,0),Bonds!$AR$1:$AS$6,2,0),$AL$9)*VLOOKUP(E259,'DB Basis'!$D$2:$E$65205,2,0))+IF(V259="",W259,V259)</f>
        <v>#N/A</v>
      </c>
      <c r="AN259" s="266" t="str">
        <f>IF($AN$9+(($AL$9-$AM$9))*('DB Basis'!F418/10-'DB Basis'!E418),," ")</f>
        <v xml:space="preserve"> </v>
      </c>
      <c r="AO259" s="615" t="e">
        <f>IF(U259&gt;0,_xll.xlShmImplSwap2(curveName&amp;T(TYPE($AV$1)),curveName,D259,G259,,1,8,2,4),"")</f>
        <v>#DIV/0!</v>
      </c>
      <c r="AP259" s="616" t="str">
        <f t="shared" si="33"/>
        <v>-</v>
      </c>
      <c r="AQ259" s="374" t="str">
        <f t="shared" si="34"/>
        <v>-</v>
      </c>
      <c r="AR259" s="374" t="str">
        <f t="shared" si="35"/>
        <v>-</v>
      </c>
      <c r="AS259" s="376"/>
      <c r="AT259" s="234" t="str">
        <f t="shared" si="36"/>
        <v>-</v>
      </c>
      <c r="AU259" s="662" t="str">
        <f t="shared" si="30"/>
        <v>#ERROR: Invalid ISIN  #ERROR: Invalid ISIN  #ERROR: Invalid ISIN</v>
      </c>
      <c r="AV259" s="678"/>
      <c r="AW259" s="660"/>
      <c r="AX259" s="660"/>
      <c r="AY259" s="660"/>
      <c r="AZ259" s="660"/>
      <c r="BA259" s="660"/>
      <c r="BC259" s="673"/>
      <c r="BE259" s="682">
        <f>_xll.xlDateShiftMonth(BE258,1)</f>
        <v>50861</v>
      </c>
      <c r="BF259" s="683">
        <v>3.3577453793321818E-2</v>
      </c>
      <c r="BH259" s="915"/>
      <c r="BU259" s="133" t="s">
        <v>413</v>
      </c>
      <c r="BV259" s="133" t="s">
        <v>413</v>
      </c>
      <c r="BW259" s="133" t="s">
        <v>413</v>
      </c>
      <c r="BX259" s="133" t="s">
        <v>413</v>
      </c>
      <c r="BY259" s="133" t="s">
        <v>413</v>
      </c>
      <c r="BZ259" s="133" t="s">
        <v>413</v>
      </c>
      <c r="CA259" s="133" t="s">
        <v>413</v>
      </c>
      <c r="CB259" s="133" t="s">
        <v>413</v>
      </c>
      <c r="CC259" s="133" t="s">
        <v>413</v>
      </c>
      <c r="CD259" s="133" t="s">
        <v>413</v>
      </c>
      <c r="CE259" s="133" t="s">
        <v>413</v>
      </c>
      <c r="CF259" s="133" t="s">
        <v>413</v>
      </c>
    </row>
    <row r="260" spans="1:84">
      <c r="A260" s="10"/>
      <c r="B260" s="11"/>
      <c r="C260" s="12"/>
      <c r="D260" s="696">
        <f>MAX(_xll.xlDateSettle("TARGET",$D$4,2),L260)</f>
        <v>43264</v>
      </c>
      <c r="E260" s="694"/>
      <c r="F260" s="13" t="s">
        <v>1551</v>
      </c>
      <c r="G260" s="35" t="s">
        <v>1551</v>
      </c>
      <c r="H260" s="37" t="s">
        <v>1551</v>
      </c>
      <c r="I260" s="11" t="s">
        <v>1551</v>
      </c>
      <c r="J260" s="11" t="s">
        <v>1551</v>
      </c>
      <c r="K260" s="11" t="s">
        <v>1551</v>
      </c>
      <c r="L260" s="11" t="s">
        <v>1551</v>
      </c>
      <c r="M260" s="12" t="s">
        <v>1551</v>
      </c>
      <c r="N260" s="12" t="s">
        <v>1551</v>
      </c>
      <c r="O260" s="12" t="s">
        <v>1551</v>
      </c>
      <c r="P260" s="12" t="s">
        <v>1551</v>
      </c>
      <c r="Q260" s="15" t="s">
        <v>1551</v>
      </c>
      <c r="R260" s="12"/>
      <c r="S260" s="43" t="str">
        <f>_xll.RtGet("IDN",$X260,$S$9)</f>
        <v>#N/A The record could not be found</v>
      </c>
      <c r="T260" s="43" t="str">
        <f>_xll.RtGet("IDN",$X260,$T$9)</f>
        <v>#N/A The record could not be found</v>
      </c>
      <c r="U260" s="25" t="e">
        <f t="shared" si="37"/>
        <v>#DIV/0!</v>
      </c>
      <c r="V260" s="12"/>
      <c r="W260" s="25" t="e">
        <f t="shared" si="38"/>
        <v>#DIV/0!</v>
      </c>
      <c r="X260" s="14" t="str">
        <f t="shared" si="31"/>
        <v>=</v>
      </c>
      <c r="Y260" s="14"/>
      <c r="Z260" s="14"/>
      <c r="AA260" s="14"/>
      <c r="AB260" s="14"/>
      <c r="AC260" s="14"/>
      <c r="AD260" s="34" t="e">
        <f>IF(ISNUMBER($D260),_xll.xlBondYield($F260&amp;T(TYPE($AV$1)),$H260,$G260,$J260,$K260,$L260,$M260,$D260,$W260,$AH260),"")</f>
        <v>#NUM!</v>
      </c>
      <c r="AE260" s="12"/>
      <c r="AF260" s="12"/>
      <c r="AG260" s="12"/>
      <c r="AH260" s="14" t="b">
        <f t="shared" si="32"/>
        <v>0</v>
      </c>
      <c r="AI260" s="14"/>
      <c r="AJ260" s="14"/>
      <c r="AK260" s="238" t="str">
        <f>IF(ISNUMBER($D260),_xll.xlBondAswSpread($F260&amp;T(TYPE($AV$1)),$H260,$G260,$J260,$K260,$L260,$M260,$D260,$W260,$AH260,curveName,curveName,,,2),"")</f>
        <v>Bond name not found in Bond Convention Manager</v>
      </c>
      <c r="AL260" s="205" t="e">
        <f>IF($W260&gt;0,_xll.xlBondZSpread(F260&amp;T(TYPE($AV$1)),H260,G260,J260,K260,L260,M260,D260,U260,"annual",5,$AH260,curveName)*100,"")</f>
        <v>#DIV/0!</v>
      </c>
      <c r="AM260" s="258" t="e">
        <f>(-IF($AL$9="",VLOOKUP(VLOOKUP(E260,'DB Basis'!$D$2:$H$65205,4,0),Bonds!$AR$1:$AS$6,2,0),$AL$9)*VLOOKUP(E260,'DB Basis'!$D$2:$E$65205,2,0))+IF(V260="",W260,V260)</f>
        <v>#N/A</v>
      </c>
      <c r="AN260" s="266" t="str">
        <f>IF($AN$9+(($AL$9-$AM$9))*('DB Basis'!F419/10-'DB Basis'!E419),," ")</f>
        <v xml:space="preserve"> </v>
      </c>
      <c r="AO260" s="615" t="e">
        <f>IF(U260&gt;0,_xll.xlShmImplSwap2(curveName&amp;T(TYPE($AV$1)),curveName,D260,G260,,1,8,2,4),"")</f>
        <v>#DIV/0!</v>
      </c>
      <c r="AP260" s="616" t="str">
        <f t="shared" si="33"/>
        <v>-</v>
      </c>
      <c r="AQ260" s="374" t="str">
        <f t="shared" si="34"/>
        <v>-</v>
      </c>
      <c r="AR260" s="374" t="str">
        <f t="shared" si="35"/>
        <v>-</v>
      </c>
      <c r="AS260" s="376"/>
      <c r="AT260" s="234" t="str">
        <f t="shared" si="36"/>
        <v>-</v>
      </c>
      <c r="AU260" s="662" t="str">
        <f t="shared" si="30"/>
        <v>#ERROR: Invalid ISIN  #ERROR: Invalid ISIN  #ERROR: Invalid ISIN</v>
      </c>
      <c r="AV260" s="678"/>
      <c r="AW260" s="660"/>
      <c r="AX260" s="660"/>
      <c r="AY260" s="660"/>
      <c r="AZ260" s="660"/>
      <c r="BA260" s="660"/>
      <c r="BC260" s="673"/>
      <c r="BE260" s="682">
        <f>_xll.xlDateShiftMonth(BE259,1)</f>
        <v>50891</v>
      </c>
      <c r="BF260" s="683">
        <v>3.3614256185819237E-2</v>
      </c>
      <c r="BH260" s="915"/>
      <c r="BU260" s="133" t="s">
        <v>413</v>
      </c>
      <c r="BV260" s="133" t="s">
        <v>413</v>
      </c>
      <c r="BW260" s="133" t="s">
        <v>413</v>
      </c>
      <c r="BX260" s="133" t="s">
        <v>413</v>
      </c>
      <c r="BY260" s="133" t="s">
        <v>413</v>
      </c>
      <c r="BZ260" s="133" t="s">
        <v>413</v>
      </c>
      <c r="CA260" s="133" t="s">
        <v>413</v>
      </c>
      <c r="CB260" s="133" t="s">
        <v>413</v>
      </c>
      <c r="CC260" s="133" t="s">
        <v>413</v>
      </c>
      <c r="CD260" s="133" t="s">
        <v>413</v>
      </c>
      <c r="CE260" s="133" t="s">
        <v>413</v>
      </c>
      <c r="CF260" s="133" t="s">
        <v>413</v>
      </c>
    </row>
    <row r="261" spans="1:84">
      <c r="A261" s="10"/>
      <c r="B261" s="11"/>
      <c r="C261" s="12"/>
      <c r="D261" s="696">
        <f>MAX(_xll.xlDateSettle("TARGET",$D$4,2),L261)</f>
        <v>43264</v>
      </c>
      <c r="E261" s="694"/>
      <c r="F261" s="13" t="s">
        <v>1551</v>
      </c>
      <c r="G261" s="35" t="s">
        <v>1551</v>
      </c>
      <c r="H261" s="37" t="s">
        <v>1551</v>
      </c>
      <c r="I261" s="11" t="s">
        <v>1551</v>
      </c>
      <c r="J261" s="11" t="s">
        <v>1551</v>
      </c>
      <c r="K261" s="11" t="s">
        <v>1551</v>
      </c>
      <c r="L261" s="11" t="s">
        <v>1551</v>
      </c>
      <c r="M261" s="12" t="s">
        <v>1551</v>
      </c>
      <c r="N261" s="12" t="s">
        <v>1551</v>
      </c>
      <c r="O261" s="12" t="s">
        <v>1551</v>
      </c>
      <c r="P261" s="12" t="s">
        <v>1551</v>
      </c>
      <c r="Q261" s="15" t="s">
        <v>1551</v>
      </c>
      <c r="R261" s="12"/>
      <c r="S261" s="43" t="str">
        <f>_xll.RtGet("IDN",$X261,$S$9)</f>
        <v>#N/A The record could not be found</v>
      </c>
      <c r="T261" s="43" t="str">
        <f>_xll.RtGet("IDN",$X261,$T$9)</f>
        <v>#N/A The record could not be found</v>
      </c>
      <c r="U261" s="25" t="e">
        <f t="shared" si="37"/>
        <v>#DIV/0!</v>
      </c>
      <c r="V261" s="12"/>
      <c r="W261" s="25" t="e">
        <f t="shared" si="38"/>
        <v>#DIV/0!</v>
      </c>
      <c r="X261" s="14" t="str">
        <f t="shared" si="31"/>
        <v>=</v>
      </c>
      <c r="Y261" s="14"/>
      <c r="Z261" s="14"/>
      <c r="AA261" s="14"/>
      <c r="AB261" s="14"/>
      <c r="AC261" s="14"/>
      <c r="AD261" s="34" t="e">
        <f>IF(ISNUMBER($D261),_xll.xlBondYield($F261&amp;T(TYPE($AV$1)),$H261,$G261,$J261,$K261,$L261,$M261,$D261,$W261,$AH261),"")</f>
        <v>#NUM!</v>
      </c>
      <c r="AE261" s="12"/>
      <c r="AF261" s="12"/>
      <c r="AG261" s="12"/>
      <c r="AH261" s="14" t="b">
        <f t="shared" si="32"/>
        <v>0</v>
      </c>
      <c r="AI261" s="14"/>
      <c r="AJ261" s="14"/>
      <c r="AK261" s="238" t="str">
        <f>IF(ISNUMBER($D261),_xll.xlBondAswSpread($F261&amp;T(TYPE($AV$1)),$H261,$G261,$J261,$K261,$L261,$M261,$D261,$W261,$AH261,curveName,curveName,,,2),"")</f>
        <v>Bond name not found in Bond Convention Manager</v>
      </c>
      <c r="AL261" s="205" t="e">
        <f>IF($W261&gt;0,_xll.xlBondZSpread(F261&amp;T(TYPE($AV$1)),H261,G261,J261,K261,L261,M261,D261,U261,"annual",5,$AH261,curveName)*100,"")</f>
        <v>#DIV/0!</v>
      </c>
      <c r="AM261" s="258" t="e">
        <f>(-IF($AL$9="",VLOOKUP(VLOOKUP(E261,'DB Basis'!$D$2:$H$65205,4,0),Bonds!$AR$1:$AS$6,2,0),$AL$9)*VLOOKUP(E261,'DB Basis'!$D$2:$E$65205,2,0))+IF(V261="",W261,V261)</f>
        <v>#N/A</v>
      </c>
      <c r="AN261" s="266" t="str">
        <f>IF($AN$9+(($AL$9-$AM$9))*('DB Basis'!F420/10-'DB Basis'!E420),," ")</f>
        <v xml:space="preserve"> </v>
      </c>
      <c r="AO261" s="615" t="e">
        <f>IF(U261&gt;0,_xll.xlShmImplSwap2(curveName&amp;T(TYPE($AV$1)),curveName,D261,G261,,1,8,2,4),"")</f>
        <v>#DIV/0!</v>
      </c>
      <c r="AP261" s="616" t="str">
        <f t="shared" si="33"/>
        <v>-</v>
      </c>
      <c r="AQ261" s="374" t="str">
        <f t="shared" si="34"/>
        <v>-</v>
      </c>
      <c r="AR261" s="374" t="str">
        <f t="shared" si="35"/>
        <v>-</v>
      </c>
      <c r="AS261" s="376"/>
      <c r="AT261" s="234" t="str">
        <f t="shared" si="36"/>
        <v>-</v>
      </c>
      <c r="AU261" s="662" t="str">
        <f t="shared" si="30"/>
        <v>#ERROR: Invalid ISIN  #ERROR: Invalid ISIN  #ERROR: Invalid ISIN</v>
      </c>
      <c r="AV261" s="678"/>
      <c r="AW261" s="660"/>
      <c r="AX261" s="660"/>
      <c r="AY261" s="660"/>
      <c r="AZ261" s="660"/>
      <c r="BA261" s="660"/>
      <c r="BC261" s="673"/>
      <c r="BE261" s="682">
        <f>_xll.xlDateShiftMonth(BE260,1)</f>
        <v>50922</v>
      </c>
      <c r="BF261" s="683">
        <v>3.3652698478238721E-2</v>
      </c>
      <c r="BH261" s="915"/>
      <c r="BU261" s="133" t="s">
        <v>413</v>
      </c>
      <c r="BV261" s="133" t="s">
        <v>413</v>
      </c>
      <c r="BW261" s="133" t="s">
        <v>413</v>
      </c>
      <c r="BX261" s="133" t="s">
        <v>413</v>
      </c>
      <c r="BY261" s="133" t="s">
        <v>413</v>
      </c>
      <c r="BZ261" s="133" t="s">
        <v>413</v>
      </c>
      <c r="CA261" s="133" t="s">
        <v>413</v>
      </c>
      <c r="CB261" s="133" t="s">
        <v>413</v>
      </c>
      <c r="CC261" s="133" t="s">
        <v>413</v>
      </c>
      <c r="CD261" s="133" t="s">
        <v>413</v>
      </c>
      <c r="CE261" s="133" t="s">
        <v>413</v>
      </c>
      <c r="CF261" s="133" t="s">
        <v>413</v>
      </c>
    </row>
    <row r="262" spans="1:84">
      <c r="A262" s="10"/>
      <c r="B262" s="11"/>
      <c r="C262" s="12"/>
      <c r="D262" s="696">
        <f>MAX(_xll.xlDateSettle("TARGET",$D$4,2),L262)</f>
        <v>43264</v>
      </c>
      <c r="E262" s="694"/>
      <c r="F262" s="13" t="s">
        <v>1551</v>
      </c>
      <c r="G262" s="35" t="s">
        <v>1551</v>
      </c>
      <c r="H262" s="37" t="s">
        <v>1551</v>
      </c>
      <c r="I262" s="11" t="s">
        <v>1551</v>
      </c>
      <c r="J262" s="11" t="s">
        <v>1551</v>
      </c>
      <c r="K262" s="11" t="s">
        <v>1551</v>
      </c>
      <c r="L262" s="11" t="s">
        <v>1551</v>
      </c>
      <c r="M262" s="12" t="s">
        <v>1551</v>
      </c>
      <c r="N262" s="12" t="s">
        <v>1551</v>
      </c>
      <c r="O262" s="12" t="s">
        <v>1551</v>
      </c>
      <c r="P262" s="12" t="s">
        <v>1551</v>
      </c>
      <c r="Q262" s="15" t="s">
        <v>1551</v>
      </c>
      <c r="R262" s="12"/>
      <c r="S262" s="43" t="str">
        <f>_xll.RtGet("IDN",$X262,$S$9)</f>
        <v>#N/A The record could not be found</v>
      </c>
      <c r="T262" s="43" t="str">
        <f>_xll.RtGet("IDN",$X262,$T$9)</f>
        <v>#N/A The record could not be found</v>
      </c>
      <c r="U262" s="25" t="e">
        <f t="shared" si="37"/>
        <v>#DIV/0!</v>
      </c>
      <c r="V262" s="12"/>
      <c r="W262" s="25" t="e">
        <f t="shared" si="38"/>
        <v>#DIV/0!</v>
      </c>
      <c r="X262" s="14" t="str">
        <f t="shared" si="31"/>
        <v>=</v>
      </c>
      <c r="Y262" s="14"/>
      <c r="Z262" s="14"/>
      <c r="AA262" s="14"/>
      <c r="AB262" s="14"/>
      <c r="AC262" s="14"/>
      <c r="AD262" s="34" t="e">
        <f>IF(ISNUMBER($D262),_xll.xlBondYield($F262&amp;T(TYPE($AV$1)),$H262,$G262,$J262,$K262,$L262,$M262,$D262,$W262,$AH262),"")</f>
        <v>#NUM!</v>
      </c>
      <c r="AE262" s="12"/>
      <c r="AF262" s="12"/>
      <c r="AG262" s="12"/>
      <c r="AH262" s="14" t="b">
        <f t="shared" si="32"/>
        <v>0</v>
      </c>
      <c r="AI262" s="14"/>
      <c r="AJ262" s="14"/>
      <c r="AK262" s="238" t="str">
        <f>IF(ISNUMBER($D262),_xll.xlBondAswSpread($F262&amp;T(TYPE($AV$1)),$H262,$G262,$J262,$K262,$L262,$M262,$D262,$W262,$AH262,curveName,curveName,,,2),"")</f>
        <v>Bond name not found in Bond Convention Manager</v>
      </c>
      <c r="AL262" s="205" t="e">
        <f>IF($W262&gt;0,_xll.xlBondZSpread(F262&amp;T(TYPE($AV$1)),H262,G262,J262,K262,L262,M262,D262,U262,"annual",5,$AH262,curveName)*100,"")</f>
        <v>#DIV/0!</v>
      </c>
      <c r="AM262" s="258" t="e">
        <f>(-IF($AL$9="",VLOOKUP(VLOOKUP(E262,'DB Basis'!$D$2:$H$65205,4,0),Bonds!$AR$1:$AS$6,2,0),$AL$9)*VLOOKUP(E262,'DB Basis'!$D$2:$E$65205,2,0))+IF(V262="",W262,V262)</f>
        <v>#N/A</v>
      </c>
      <c r="AN262" s="266" t="str">
        <f>IF($AN$9+(($AL$9-$AM$9))*('DB Basis'!F421/10-'DB Basis'!E421),," ")</f>
        <v xml:space="preserve"> </v>
      </c>
      <c r="AO262" s="615" t="e">
        <f>IF(U262&gt;0,_xll.xlShmImplSwap2(curveName&amp;T(TYPE($AV$1)),curveName,D262,G262,,1,8,2,4),"")</f>
        <v>#DIV/0!</v>
      </c>
      <c r="AP262" s="616" t="str">
        <f t="shared" si="33"/>
        <v>-</v>
      </c>
      <c r="AQ262" s="374" t="str">
        <f t="shared" si="34"/>
        <v>-</v>
      </c>
      <c r="AR262" s="374" t="str">
        <f t="shared" si="35"/>
        <v>-</v>
      </c>
      <c r="AS262" s="376"/>
      <c r="AT262" s="234" t="str">
        <f t="shared" si="36"/>
        <v>-</v>
      </c>
      <c r="AU262" s="662" t="str">
        <f t="shared" si="30"/>
        <v>#ERROR: Invalid ISIN  #ERROR: Invalid ISIN  #ERROR: Invalid ISIN</v>
      </c>
      <c r="AV262" s="678"/>
      <c r="AW262" s="660"/>
      <c r="AX262" s="660"/>
      <c r="AY262" s="660"/>
      <c r="AZ262" s="660"/>
      <c r="BA262" s="660"/>
      <c r="BC262" s="673"/>
      <c r="BE262" s="682">
        <f>_xll.xlDateShiftMonth(BE261,1)</f>
        <v>50952</v>
      </c>
      <c r="BF262" s="683">
        <v>3.3690270066671198E-2</v>
      </c>
      <c r="BH262" s="915"/>
      <c r="BU262" s="133" t="s">
        <v>413</v>
      </c>
      <c r="BV262" s="133" t="s">
        <v>413</v>
      </c>
      <c r="BW262" s="133" t="s">
        <v>413</v>
      </c>
      <c r="BX262" s="133" t="s">
        <v>413</v>
      </c>
      <c r="BY262" s="133" t="s">
        <v>413</v>
      </c>
      <c r="BZ262" s="133" t="s">
        <v>413</v>
      </c>
      <c r="CA262" s="133" t="s">
        <v>413</v>
      </c>
      <c r="CB262" s="133" t="s">
        <v>413</v>
      </c>
      <c r="CC262" s="133" t="s">
        <v>413</v>
      </c>
      <c r="CD262" s="133" t="s">
        <v>413</v>
      </c>
      <c r="CE262" s="133" t="s">
        <v>413</v>
      </c>
      <c r="CF262" s="133" t="s">
        <v>413</v>
      </c>
    </row>
    <row r="263" spans="1:84">
      <c r="A263" s="10"/>
      <c r="B263" s="11"/>
      <c r="C263" s="12"/>
      <c r="D263" s="696">
        <f>MAX(_xll.xlDateSettle("TARGET",$D$4,2),L263)</f>
        <v>43264</v>
      </c>
      <c r="E263" s="694"/>
      <c r="F263" s="13" t="s">
        <v>1551</v>
      </c>
      <c r="G263" s="35" t="s">
        <v>1551</v>
      </c>
      <c r="H263" s="37" t="s">
        <v>1551</v>
      </c>
      <c r="I263" s="11" t="s">
        <v>1551</v>
      </c>
      <c r="J263" s="11" t="s">
        <v>1551</v>
      </c>
      <c r="K263" s="11" t="s">
        <v>1551</v>
      </c>
      <c r="L263" s="11" t="s">
        <v>1551</v>
      </c>
      <c r="M263" s="12" t="s">
        <v>1551</v>
      </c>
      <c r="N263" s="12" t="s">
        <v>1551</v>
      </c>
      <c r="O263" s="12" t="s">
        <v>1551</v>
      </c>
      <c r="P263" s="12" t="s">
        <v>1551</v>
      </c>
      <c r="Q263" s="15" t="s">
        <v>1551</v>
      </c>
      <c r="R263" s="12"/>
      <c r="S263" s="43" t="str">
        <f>_xll.RtGet("IDN",$X263,$S$9)</f>
        <v>#N/A The record could not be found</v>
      </c>
      <c r="T263" s="43" t="str">
        <f>_xll.RtGet("IDN",$X263,$T$9)</f>
        <v>#N/A The record could not be found</v>
      </c>
      <c r="U263" s="25" t="e">
        <f t="shared" si="37"/>
        <v>#DIV/0!</v>
      </c>
      <c r="V263" s="12"/>
      <c r="W263" s="25" t="e">
        <f t="shared" si="38"/>
        <v>#DIV/0!</v>
      </c>
      <c r="X263" s="14" t="str">
        <f t="shared" si="31"/>
        <v>=</v>
      </c>
      <c r="Y263" s="14"/>
      <c r="Z263" s="14"/>
      <c r="AA263" s="14"/>
      <c r="AB263" s="14"/>
      <c r="AC263" s="14"/>
      <c r="AD263" s="34" t="e">
        <f>IF(ISNUMBER($D263),_xll.xlBondYield($F263&amp;T(TYPE($AV$1)),$H263,$G263,$J263,$K263,$L263,$M263,$D263,$W263,$AH263),"")</f>
        <v>#NUM!</v>
      </c>
      <c r="AE263" s="12"/>
      <c r="AF263" s="12"/>
      <c r="AG263" s="12"/>
      <c r="AH263" s="14" t="b">
        <f t="shared" si="32"/>
        <v>0</v>
      </c>
      <c r="AI263" s="14"/>
      <c r="AJ263" s="14"/>
      <c r="AK263" s="238" t="str">
        <f>IF(ISNUMBER($D263),_xll.xlBondAswSpread($F263&amp;T(TYPE($AV$1)),$H263,$G263,$J263,$K263,$L263,$M263,$D263,$W263,$AH263,curveName,curveName,,,2),"")</f>
        <v>Bond name not found in Bond Convention Manager</v>
      </c>
      <c r="AL263" s="205" t="e">
        <f>IF($W263&gt;0,_xll.xlBondZSpread(F263&amp;T(TYPE($AV$1)),H263,G263,J263,K263,L263,M263,D263,U263,"annual",5,$AH263,curveName)*100,"")</f>
        <v>#DIV/0!</v>
      </c>
      <c r="AM263" s="258" t="e">
        <f>(-IF($AL$9="",VLOOKUP(VLOOKUP(E263,'DB Basis'!$D$2:$H$65205,4,0),Bonds!$AR$1:$AS$6,2,0),$AL$9)*VLOOKUP(E263,'DB Basis'!$D$2:$E$65205,2,0))+IF(V263="",W263,V263)</f>
        <v>#N/A</v>
      </c>
      <c r="AN263" s="266" t="str">
        <f>IF($AN$9+(($AL$9-$AM$9))*('DB Basis'!F422/10-'DB Basis'!E422),," ")</f>
        <v xml:space="preserve"> </v>
      </c>
      <c r="AO263" s="615" t="e">
        <f>IF(U263&gt;0,_xll.xlShmImplSwap2(curveName&amp;T(TYPE($AV$1)),curveName,D263,G263,,1,8,2,4),"")</f>
        <v>#DIV/0!</v>
      </c>
      <c r="AP263" s="616" t="str">
        <f t="shared" si="33"/>
        <v>-</v>
      </c>
      <c r="AQ263" s="374" t="str">
        <f t="shared" si="34"/>
        <v>-</v>
      </c>
      <c r="AR263" s="374" t="str">
        <f t="shared" si="35"/>
        <v>-</v>
      </c>
      <c r="AS263" s="376"/>
      <c r="AT263" s="234" t="str">
        <f t="shared" si="36"/>
        <v>-</v>
      </c>
      <c r="AU263" s="662" t="str">
        <f t="shared" si="30"/>
        <v>#ERROR: Invalid ISIN  #ERROR: Invalid ISIN  #ERROR: Invalid ISIN</v>
      </c>
      <c r="AV263" s="678"/>
      <c r="AW263" s="660"/>
      <c r="AX263" s="660"/>
      <c r="AY263" s="660"/>
      <c r="AZ263" s="660"/>
      <c r="BA263" s="660"/>
      <c r="BC263" s="673"/>
      <c r="BE263" s="682">
        <f>_xll.xlDateShiftMonth(BE262,1)</f>
        <v>50983</v>
      </c>
      <c r="BF263" s="683">
        <v>3.3729443906629922E-2</v>
      </c>
      <c r="BH263" s="915"/>
      <c r="BU263" s="133" t="s">
        <v>413</v>
      </c>
      <c r="BV263" s="133" t="s">
        <v>413</v>
      </c>
      <c r="BW263" s="133" t="s">
        <v>413</v>
      </c>
      <c r="BX263" s="133" t="s">
        <v>413</v>
      </c>
      <c r="BY263" s="133" t="s">
        <v>413</v>
      </c>
      <c r="BZ263" s="133" t="s">
        <v>413</v>
      </c>
      <c r="CA263" s="133" t="s">
        <v>413</v>
      </c>
      <c r="CB263" s="133" t="s">
        <v>413</v>
      </c>
      <c r="CC263" s="133" t="s">
        <v>413</v>
      </c>
      <c r="CD263" s="133" t="s">
        <v>413</v>
      </c>
      <c r="CE263" s="133" t="s">
        <v>413</v>
      </c>
      <c r="CF263" s="133" t="s">
        <v>413</v>
      </c>
    </row>
    <row r="264" spans="1:84">
      <c r="A264" s="10"/>
      <c r="B264" s="11"/>
      <c r="C264" s="12"/>
      <c r="D264" s="696">
        <f>MAX(_xll.xlDateSettle("TARGET",$D$4,2),L264)</f>
        <v>43264</v>
      </c>
      <c r="E264" s="694"/>
      <c r="F264" s="13" t="s">
        <v>1551</v>
      </c>
      <c r="G264" s="35" t="s">
        <v>1551</v>
      </c>
      <c r="H264" s="37" t="s">
        <v>1551</v>
      </c>
      <c r="I264" s="11" t="s">
        <v>1551</v>
      </c>
      <c r="J264" s="11" t="s">
        <v>1551</v>
      </c>
      <c r="K264" s="11" t="s">
        <v>1551</v>
      </c>
      <c r="L264" s="11" t="s">
        <v>1551</v>
      </c>
      <c r="M264" s="12" t="s">
        <v>1551</v>
      </c>
      <c r="N264" s="12" t="s">
        <v>1551</v>
      </c>
      <c r="O264" s="12" t="s">
        <v>1551</v>
      </c>
      <c r="P264" s="12" t="s">
        <v>1551</v>
      </c>
      <c r="Q264" s="15" t="s">
        <v>1551</v>
      </c>
      <c r="R264" s="12"/>
      <c r="S264" s="43" t="str">
        <f>_xll.RtGet("IDN",$X264,$S$9)</f>
        <v>#N/A The record could not be found</v>
      </c>
      <c r="T264" s="43" t="str">
        <f>_xll.RtGet("IDN",$X264,$T$9)</f>
        <v>#N/A The record could not be found</v>
      </c>
      <c r="U264" s="25" t="e">
        <f t="shared" si="37"/>
        <v>#DIV/0!</v>
      </c>
      <c r="V264" s="12"/>
      <c r="W264" s="25" t="e">
        <f t="shared" si="38"/>
        <v>#DIV/0!</v>
      </c>
      <c r="X264" s="14" t="str">
        <f t="shared" si="31"/>
        <v>=</v>
      </c>
      <c r="Y264" s="14"/>
      <c r="Z264" s="14"/>
      <c r="AA264" s="14"/>
      <c r="AB264" s="14"/>
      <c r="AC264" s="14"/>
      <c r="AD264" s="34" t="e">
        <f>IF(ISNUMBER($D264),_xll.xlBondYield($F264&amp;T(TYPE($AV$1)),$H264,$G264,$J264,$K264,$L264,$M264,$D264,$W264,$AH264),"")</f>
        <v>#NUM!</v>
      </c>
      <c r="AE264" s="12"/>
      <c r="AF264" s="12"/>
      <c r="AG264" s="12"/>
      <c r="AH264" s="14" t="b">
        <f t="shared" si="32"/>
        <v>0</v>
      </c>
      <c r="AI264" s="14"/>
      <c r="AJ264" s="14"/>
      <c r="AK264" s="238" t="str">
        <f>IF(ISNUMBER($D264),_xll.xlBondAswSpread($F264&amp;T(TYPE($AV$1)),$H264,$G264,$J264,$K264,$L264,$M264,$D264,$W264,$AH264,curveName,curveName,,,2),"")</f>
        <v>Bond name not found in Bond Convention Manager</v>
      </c>
      <c r="AL264" s="205" t="e">
        <f>IF($W264&gt;0,_xll.xlBondZSpread(F264&amp;T(TYPE($AV$1)),H264,G264,J264,K264,L264,M264,D264,U264,"annual",5,$AH264,curveName)*100,"")</f>
        <v>#DIV/0!</v>
      </c>
      <c r="AM264" s="258" t="e">
        <f>(-IF($AL$9="",VLOOKUP(VLOOKUP(E264,'DB Basis'!$D$2:$H$65205,4,0),Bonds!$AR$1:$AS$6,2,0),$AL$9)*VLOOKUP(E264,'DB Basis'!$D$2:$E$65205,2,0))+IF(V264="",W264,V264)</f>
        <v>#N/A</v>
      </c>
      <c r="AN264" s="266" t="str">
        <f>IF($AN$9+(($AL$9-$AM$9))*('DB Basis'!F423/10-'DB Basis'!E423),," ")</f>
        <v xml:space="preserve"> </v>
      </c>
      <c r="AO264" s="615" t="e">
        <f>IF(U264&gt;0,_xll.xlShmImplSwap2(curveName&amp;T(TYPE($AV$1)),curveName,D264,G264,,1,8,2,4),"")</f>
        <v>#DIV/0!</v>
      </c>
      <c r="AP264" s="616" t="str">
        <f t="shared" si="33"/>
        <v>-</v>
      </c>
      <c r="AQ264" s="374" t="str">
        <f t="shared" si="34"/>
        <v>-</v>
      </c>
      <c r="AR264" s="374" t="str">
        <f t="shared" si="35"/>
        <v>-</v>
      </c>
      <c r="AS264" s="376"/>
      <c r="AT264" s="234" t="str">
        <f t="shared" si="36"/>
        <v>-</v>
      </c>
      <c r="AU264" s="662" t="str">
        <f t="shared" si="30"/>
        <v>#ERROR: Invalid ISIN  #ERROR: Invalid ISIN  #ERROR: Invalid ISIN</v>
      </c>
      <c r="AV264" s="678"/>
      <c r="AW264" s="660"/>
      <c r="AX264" s="660"/>
      <c r="AY264" s="660"/>
      <c r="AZ264" s="660"/>
      <c r="BA264" s="660"/>
      <c r="BC264" s="673"/>
      <c r="BE264" s="682">
        <f>_xll.xlDateShiftMonth(BE263,1)</f>
        <v>51014</v>
      </c>
      <c r="BF264" s="683">
        <v>3.3768941008689775E-2</v>
      </c>
      <c r="BH264" s="915"/>
      <c r="BU264" s="133" t="s">
        <v>413</v>
      </c>
      <c r="BV264" s="133" t="s">
        <v>413</v>
      </c>
      <c r="BW264" s="133" t="s">
        <v>413</v>
      </c>
      <c r="BX264" s="133" t="s">
        <v>413</v>
      </c>
      <c r="BY264" s="133" t="s">
        <v>413</v>
      </c>
      <c r="BZ264" s="133" t="s">
        <v>413</v>
      </c>
      <c r="CA264" s="133" t="s">
        <v>413</v>
      </c>
      <c r="CB264" s="133" t="s">
        <v>413</v>
      </c>
      <c r="CC264" s="133" t="s">
        <v>413</v>
      </c>
      <c r="CD264" s="133" t="s">
        <v>413</v>
      </c>
      <c r="CE264" s="133" t="s">
        <v>413</v>
      </c>
      <c r="CF264" s="133" t="s">
        <v>413</v>
      </c>
    </row>
    <row r="265" spans="1:84">
      <c r="A265" s="10"/>
      <c r="B265" s="11"/>
      <c r="C265" s="12"/>
      <c r="D265" s="696">
        <f>MAX(_xll.xlDateSettle("TARGET",$D$4,2),L265)</f>
        <v>43264</v>
      </c>
      <c r="E265" s="694"/>
      <c r="F265" s="13" t="s">
        <v>1551</v>
      </c>
      <c r="G265" s="35" t="s">
        <v>1551</v>
      </c>
      <c r="H265" s="37" t="s">
        <v>1551</v>
      </c>
      <c r="I265" s="11" t="s">
        <v>1551</v>
      </c>
      <c r="J265" s="11" t="s">
        <v>1551</v>
      </c>
      <c r="K265" s="11" t="s">
        <v>1551</v>
      </c>
      <c r="L265" s="11" t="s">
        <v>1551</v>
      </c>
      <c r="M265" s="12" t="s">
        <v>1551</v>
      </c>
      <c r="N265" s="12" t="s">
        <v>1551</v>
      </c>
      <c r="O265" s="12" t="s">
        <v>1551</v>
      </c>
      <c r="P265" s="12" t="s">
        <v>1551</v>
      </c>
      <c r="Q265" s="15" t="s">
        <v>1551</v>
      </c>
      <c r="R265" s="12"/>
      <c r="S265" s="43" t="str">
        <f>_xll.RtGet("IDN",$X265,$S$9)</f>
        <v>#N/A The record could not be found</v>
      </c>
      <c r="T265" s="43" t="str">
        <f>_xll.RtGet("IDN",$X265,$T$9)</f>
        <v>#N/A The record could not be found</v>
      </c>
      <c r="U265" s="25" t="e">
        <f t="shared" si="37"/>
        <v>#DIV/0!</v>
      </c>
      <c r="V265" s="12"/>
      <c r="W265" s="25" t="e">
        <f t="shared" si="38"/>
        <v>#DIV/0!</v>
      </c>
      <c r="X265" s="14" t="str">
        <f t="shared" si="31"/>
        <v>=</v>
      </c>
      <c r="Y265" s="14"/>
      <c r="Z265" s="14"/>
      <c r="AA265" s="14"/>
      <c r="AB265" s="14"/>
      <c r="AC265" s="14"/>
      <c r="AD265" s="34" t="e">
        <f>IF(ISNUMBER($D265),_xll.xlBondYield($F265&amp;T(TYPE($AV$1)),$H265,$G265,$J265,$K265,$L265,$M265,$D265,$W265,$AH265),"")</f>
        <v>#NUM!</v>
      </c>
      <c r="AE265" s="12"/>
      <c r="AF265" s="12"/>
      <c r="AG265" s="12"/>
      <c r="AH265" s="14" t="b">
        <f t="shared" si="32"/>
        <v>0</v>
      </c>
      <c r="AI265" s="14"/>
      <c r="AJ265" s="14"/>
      <c r="AK265" s="238" t="str">
        <f>IF(ISNUMBER($D265),_xll.xlBondAswSpread($F265&amp;T(TYPE($AV$1)),$H265,$G265,$J265,$K265,$L265,$M265,$D265,$W265,$AH265,curveName,curveName,,,2),"")</f>
        <v>Bond name not found in Bond Convention Manager</v>
      </c>
      <c r="AL265" s="205" t="e">
        <f>IF($W265&gt;0,_xll.xlBondZSpread(F265&amp;T(TYPE($AV$1)),H265,G265,J265,K265,L265,M265,D265,U265,"annual",5,$AH265,curveName)*100,"")</f>
        <v>#DIV/0!</v>
      </c>
      <c r="AM265" s="258" t="e">
        <f>(-IF($AL$9="",VLOOKUP(VLOOKUP(E265,'DB Basis'!$D$2:$H$65205,4,0),Bonds!$AR$1:$AS$6,2,0),$AL$9)*VLOOKUP(E265,'DB Basis'!$D$2:$E$65205,2,0))+IF(V265="",W265,V265)</f>
        <v>#N/A</v>
      </c>
      <c r="AN265" s="266" t="str">
        <f>IF($AN$9+(($AL$9-$AM$9))*('DB Basis'!F424/10-'DB Basis'!E424),," ")</f>
        <v xml:space="preserve"> </v>
      </c>
      <c r="AO265" s="615" t="e">
        <f>IF(U265&gt;0,_xll.xlShmImplSwap2(curveName&amp;T(TYPE($AV$1)),curveName,D265,G265,,1,8,2,4),"")</f>
        <v>#DIV/0!</v>
      </c>
      <c r="AP265" s="616" t="str">
        <f t="shared" si="33"/>
        <v>-</v>
      </c>
      <c r="AQ265" s="374" t="str">
        <f t="shared" si="34"/>
        <v>-</v>
      </c>
      <c r="AR265" s="374" t="str">
        <f t="shared" si="35"/>
        <v>-</v>
      </c>
      <c r="AS265" s="376"/>
      <c r="AT265" s="234" t="str">
        <f t="shared" si="36"/>
        <v>-</v>
      </c>
      <c r="AU265" s="662" t="str">
        <f t="shared" si="30"/>
        <v>#ERROR: Invalid ISIN  #ERROR: Invalid ISIN  #ERROR: Invalid ISIN</v>
      </c>
      <c r="AV265" s="678"/>
      <c r="AW265" s="660"/>
      <c r="AX265" s="660"/>
      <c r="AY265" s="660"/>
      <c r="AZ265" s="660"/>
      <c r="BA265" s="660"/>
      <c r="BC265" s="673"/>
      <c r="BE265" s="682">
        <f>_xll.xlDateShiftMonth(BE264,1)</f>
        <v>51044</v>
      </c>
      <c r="BF265" s="683">
        <v>3.3807441008567717E-2</v>
      </c>
      <c r="BH265" s="915"/>
      <c r="BU265" s="133" t="s">
        <v>413</v>
      </c>
      <c r="BV265" s="133" t="s">
        <v>413</v>
      </c>
      <c r="BW265" s="133" t="s">
        <v>413</v>
      </c>
      <c r="BX265" s="133" t="s">
        <v>413</v>
      </c>
      <c r="BY265" s="133" t="s">
        <v>413</v>
      </c>
      <c r="BZ265" s="133" t="s">
        <v>413</v>
      </c>
      <c r="CA265" s="133" t="s">
        <v>413</v>
      </c>
      <c r="CB265" s="133" t="s">
        <v>413</v>
      </c>
      <c r="CC265" s="133" t="s">
        <v>413</v>
      </c>
      <c r="CD265" s="133" t="s">
        <v>413</v>
      </c>
      <c r="CE265" s="133" t="s">
        <v>413</v>
      </c>
      <c r="CF265" s="133" t="s">
        <v>413</v>
      </c>
    </row>
    <row r="266" spans="1:84">
      <c r="A266" s="10"/>
      <c r="B266" s="11"/>
      <c r="C266" s="12"/>
      <c r="D266" s="696">
        <f>MAX(_xll.xlDateSettle("TARGET",$D$4,2),L266)</f>
        <v>43264</v>
      </c>
      <c r="E266" s="694"/>
      <c r="F266" s="13" t="s">
        <v>1551</v>
      </c>
      <c r="G266" s="35" t="s">
        <v>1551</v>
      </c>
      <c r="H266" s="37" t="s">
        <v>1551</v>
      </c>
      <c r="I266" s="11" t="s">
        <v>1551</v>
      </c>
      <c r="J266" s="11" t="s">
        <v>1551</v>
      </c>
      <c r="K266" s="11" t="s">
        <v>1551</v>
      </c>
      <c r="L266" s="11" t="s">
        <v>1551</v>
      </c>
      <c r="M266" s="12" t="s">
        <v>1551</v>
      </c>
      <c r="N266" s="12" t="s">
        <v>1551</v>
      </c>
      <c r="O266" s="12" t="s">
        <v>1551</v>
      </c>
      <c r="P266" s="12" t="s">
        <v>1551</v>
      </c>
      <c r="Q266" s="15" t="s">
        <v>1551</v>
      </c>
      <c r="R266" s="12"/>
      <c r="S266" s="43" t="str">
        <f>_xll.RtGet("IDN",$X266,$S$9)</f>
        <v>#N/A The record could not be found</v>
      </c>
      <c r="T266" s="43" t="str">
        <f>_xll.RtGet("IDN",$X266,$T$9)</f>
        <v>#N/A The record could not be found</v>
      </c>
      <c r="U266" s="25" t="e">
        <f t="shared" si="37"/>
        <v>#DIV/0!</v>
      </c>
      <c r="V266" s="12"/>
      <c r="W266" s="25" t="e">
        <f t="shared" si="38"/>
        <v>#DIV/0!</v>
      </c>
      <c r="X266" s="14" t="str">
        <f t="shared" si="31"/>
        <v>=</v>
      </c>
      <c r="Y266" s="14"/>
      <c r="Z266" s="14"/>
      <c r="AA266" s="14"/>
      <c r="AB266" s="14"/>
      <c r="AC266" s="14"/>
      <c r="AD266" s="34" t="e">
        <f>IF(ISNUMBER($D266),_xll.xlBondYield($F266&amp;T(TYPE($AV$1)),$H266,$G266,$J266,$K266,$L266,$M266,$D266,$W266,$AH266),"")</f>
        <v>#NUM!</v>
      </c>
      <c r="AE266" s="12"/>
      <c r="AF266" s="12"/>
      <c r="AG266" s="12"/>
      <c r="AH266" s="14" t="b">
        <f t="shared" si="32"/>
        <v>0</v>
      </c>
      <c r="AI266" s="14"/>
      <c r="AJ266" s="14"/>
      <c r="AK266" s="238" t="str">
        <f>IF(ISNUMBER($D266),_xll.xlBondAswSpread($F266&amp;T(TYPE($AV$1)),$H266,$G266,$J266,$K266,$L266,$M266,$D266,$W266,$AH266,curveName,curveName,,,2),"")</f>
        <v>Bond name not found in Bond Convention Manager</v>
      </c>
      <c r="AL266" s="205" t="e">
        <f>IF($W266&gt;0,_xll.xlBondZSpread(F266&amp;T(TYPE($AV$1)),H266,G266,J266,K266,L266,M266,D266,U266,"annual",5,$AH266,curveName)*100,"")</f>
        <v>#DIV/0!</v>
      </c>
      <c r="AM266" s="258" t="e">
        <f>(-IF($AL$9="",VLOOKUP(VLOOKUP(E266,'DB Basis'!$D$2:$H$65205,4,0),Bonds!$AR$1:$AS$6,2,0),$AL$9)*VLOOKUP(E266,'DB Basis'!$D$2:$E$65205,2,0))+IF(V266="",W266,V266)</f>
        <v>#N/A</v>
      </c>
      <c r="AN266" s="266" t="str">
        <f>IF($AN$9+(($AL$9-$AM$9))*('DB Basis'!F425/10-'DB Basis'!E425),," ")</f>
        <v xml:space="preserve"> </v>
      </c>
      <c r="AO266" s="615" t="e">
        <f>IF(U266&gt;0,_xll.xlShmImplSwap2(curveName&amp;T(TYPE($AV$1)),curveName,D266,G266,,1,8,2,4),"")</f>
        <v>#DIV/0!</v>
      </c>
      <c r="AP266" s="616" t="str">
        <f t="shared" si="33"/>
        <v>-</v>
      </c>
      <c r="AQ266" s="374" t="str">
        <f t="shared" si="34"/>
        <v>-</v>
      </c>
      <c r="AR266" s="374" t="str">
        <f t="shared" si="35"/>
        <v>-</v>
      </c>
      <c r="AS266" s="376"/>
      <c r="AT266" s="234" t="str">
        <f t="shared" si="36"/>
        <v>-</v>
      </c>
      <c r="AU266" s="662" t="str">
        <f t="shared" si="30"/>
        <v>#ERROR: Invalid ISIN  #ERROR: Invalid ISIN  #ERROR: Invalid ISIN</v>
      </c>
      <c r="AV266" s="678"/>
      <c r="AW266" s="660"/>
      <c r="AX266" s="660"/>
      <c r="AY266" s="660"/>
      <c r="AZ266" s="660"/>
      <c r="BA266" s="660"/>
      <c r="BC266" s="673"/>
      <c r="BE266" s="682">
        <f>_xll.xlDateShiftMonth(BE265,1)</f>
        <v>51075</v>
      </c>
      <c r="BF266" s="683">
        <v>3.3847478755873378E-2</v>
      </c>
      <c r="BH266" s="915"/>
      <c r="BU266" s="133" t="s">
        <v>413</v>
      </c>
      <c r="BV266" s="133" t="s">
        <v>413</v>
      </c>
      <c r="BW266" s="133" t="s">
        <v>413</v>
      </c>
      <c r="BX266" s="133" t="s">
        <v>413</v>
      </c>
      <c r="BY266" s="133" t="s">
        <v>413</v>
      </c>
      <c r="BZ266" s="133" t="s">
        <v>413</v>
      </c>
      <c r="CA266" s="133" t="s">
        <v>413</v>
      </c>
      <c r="CB266" s="133" t="s">
        <v>413</v>
      </c>
      <c r="CC266" s="133" t="s">
        <v>413</v>
      </c>
      <c r="CD266" s="133" t="s">
        <v>413</v>
      </c>
      <c r="CE266" s="133" t="s">
        <v>413</v>
      </c>
      <c r="CF266" s="133" t="s">
        <v>413</v>
      </c>
    </row>
    <row r="267" spans="1:84">
      <c r="A267" s="10"/>
      <c r="B267" s="11"/>
      <c r="C267" s="12"/>
      <c r="D267" s="696">
        <f>MAX(_xll.xlDateSettle("TARGET",$D$4,2),L267)</f>
        <v>43264</v>
      </c>
      <c r="E267" s="694"/>
      <c r="F267" s="13" t="s">
        <v>1551</v>
      </c>
      <c r="G267" s="35" t="s">
        <v>1551</v>
      </c>
      <c r="H267" s="37" t="s">
        <v>1551</v>
      </c>
      <c r="I267" s="11" t="s">
        <v>1551</v>
      </c>
      <c r="J267" s="11" t="s">
        <v>1551</v>
      </c>
      <c r="K267" s="11" t="s">
        <v>1551</v>
      </c>
      <c r="L267" s="11" t="s">
        <v>1551</v>
      </c>
      <c r="M267" s="12" t="s">
        <v>1551</v>
      </c>
      <c r="N267" s="12" t="s">
        <v>1551</v>
      </c>
      <c r="O267" s="12" t="s">
        <v>1551</v>
      </c>
      <c r="P267" s="12" t="s">
        <v>1551</v>
      </c>
      <c r="Q267" s="15" t="s">
        <v>1551</v>
      </c>
      <c r="R267" s="12"/>
      <c r="S267" s="43" t="str">
        <f>_xll.RtGet("IDN",$X267,$S$9)</f>
        <v>#N/A The record could not be found</v>
      </c>
      <c r="T267" s="43" t="str">
        <f>_xll.RtGet("IDN",$X267,$T$9)</f>
        <v>#N/A The record could not be found</v>
      </c>
      <c r="U267" s="25" t="e">
        <f t="shared" si="37"/>
        <v>#DIV/0!</v>
      </c>
      <c r="V267" s="12"/>
      <c r="W267" s="25" t="e">
        <f t="shared" si="38"/>
        <v>#DIV/0!</v>
      </c>
      <c r="X267" s="14" t="str">
        <f t="shared" si="31"/>
        <v>=</v>
      </c>
      <c r="Y267" s="14"/>
      <c r="Z267" s="14"/>
      <c r="AA267" s="14"/>
      <c r="AB267" s="14"/>
      <c r="AC267" s="14"/>
      <c r="AD267" s="34" t="e">
        <f>IF(ISNUMBER($D267),_xll.xlBondYield($F267&amp;T(TYPE($AV$1)),$H267,$G267,$J267,$K267,$L267,$M267,$D267,$W267,$AH267),"")</f>
        <v>#NUM!</v>
      </c>
      <c r="AE267" s="12"/>
      <c r="AF267" s="12"/>
      <c r="AG267" s="12"/>
      <c r="AH267" s="14" t="b">
        <f t="shared" si="32"/>
        <v>0</v>
      </c>
      <c r="AI267" s="14"/>
      <c r="AJ267" s="14"/>
      <c r="AK267" s="238" t="str">
        <f>IF(ISNUMBER($D267),_xll.xlBondAswSpread($F267&amp;T(TYPE($AV$1)),$H267,$G267,$J267,$K267,$L267,$M267,$D267,$W267,$AH267,curveName,curveName,,,2),"")</f>
        <v>Bond name not found in Bond Convention Manager</v>
      </c>
      <c r="AL267" s="205" t="e">
        <f>IF($W267&gt;0,_xll.xlBondZSpread(F267&amp;T(TYPE($AV$1)),H267,G267,J267,K267,L267,M267,D267,U267,"annual",5,$AH267,curveName)*100,"")</f>
        <v>#DIV/0!</v>
      </c>
      <c r="AM267" s="258" t="e">
        <f>(-IF($AL$9="",VLOOKUP(VLOOKUP(E267,'DB Basis'!$D$2:$H$65205,4,0),Bonds!$AR$1:$AS$6,2,0),$AL$9)*VLOOKUP(E267,'DB Basis'!$D$2:$E$65205,2,0))+IF(V267="",W267,V267)</f>
        <v>#N/A</v>
      </c>
      <c r="AN267" s="266" t="str">
        <f>IF($AN$9+(($AL$9-$AM$9))*('DB Basis'!F426/10-'DB Basis'!E426),," ")</f>
        <v xml:space="preserve"> </v>
      </c>
      <c r="AO267" s="615" t="e">
        <f>IF(U267&gt;0,_xll.xlShmImplSwap2(curveName&amp;T(TYPE($AV$1)),curveName,D267,G267,,1,8,2,4),"")</f>
        <v>#DIV/0!</v>
      </c>
      <c r="AP267" s="616" t="str">
        <f t="shared" si="33"/>
        <v>-</v>
      </c>
      <c r="AQ267" s="374" t="str">
        <f t="shared" si="34"/>
        <v>-</v>
      </c>
      <c r="AR267" s="374" t="str">
        <f t="shared" si="35"/>
        <v>-</v>
      </c>
      <c r="AS267" s="376"/>
      <c r="AT267" s="234" t="str">
        <f t="shared" si="36"/>
        <v>-</v>
      </c>
      <c r="AU267" s="662" t="str">
        <f t="shared" si="30"/>
        <v>#ERROR: Invalid ISIN  #ERROR: Invalid ISIN  #ERROR: Invalid ISIN</v>
      </c>
      <c r="AV267" s="678"/>
      <c r="AW267" s="660"/>
      <c r="AX267" s="660"/>
      <c r="AY267" s="660"/>
      <c r="AZ267" s="660"/>
      <c r="BA267" s="660"/>
      <c r="BC267" s="673"/>
      <c r="BE267" s="682">
        <f>_xll.xlDateShiftMonth(BE266,1)</f>
        <v>51105</v>
      </c>
      <c r="BF267" s="683">
        <v>3.3886440714124381E-2</v>
      </c>
      <c r="BH267" s="915"/>
      <c r="BU267" s="133" t="s">
        <v>413</v>
      </c>
      <c r="BV267" s="133" t="s">
        <v>413</v>
      </c>
      <c r="BW267" s="133" t="s">
        <v>413</v>
      </c>
      <c r="BX267" s="133" t="s">
        <v>413</v>
      </c>
      <c r="BY267" s="133" t="s">
        <v>413</v>
      </c>
      <c r="BZ267" s="133" t="s">
        <v>413</v>
      </c>
      <c r="CA267" s="133" t="s">
        <v>413</v>
      </c>
      <c r="CB267" s="133" t="s">
        <v>413</v>
      </c>
      <c r="CC267" s="133" t="s">
        <v>413</v>
      </c>
      <c r="CD267" s="133" t="s">
        <v>413</v>
      </c>
      <c r="CE267" s="133" t="s">
        <v>413</v>
      </c>
      <c r="CF267" s="133" t="s">
        <v>413</v>
      </c>
    </row>
    <row r="268" spans="1:84">
      <c r="A268" s="10"/>
      <c r="B268" s="11"/>
      <c r="C268" s="12"/>
      <c r="D268" s="696">
        <f>MAX(_xll.xlDateSettle("TARGET",$D$4,2),L268)</f>
        <v>43264</v>
      </c>
      <c r="E268" s="694"/>
      <c r="F268" s="13" t="s">
        <v>1551</v>
      </c>
      <c r="G268" s="35" t="s">
        <v>1551</v>
      </c>
      <c r="H268" s="37" t="s">
        <v>1551</v>
      </c>
      <c r="I268" s="11" t="s">
        <v>1551</v>
      </c>
      <c r="J268" s="11" t="s">
        <v>1551</v>
      </c>
      <c r="K268" s="11" t="s">
        <v>1551</v>
      </c>
      <c r="L268" s="11" t="s">
        <v>1551</v>
      </c>
      <c r="M268" s="12" t="s">
        <v>1551</v>
      </c>
      <c r="N268" s="12" t="s">
        <v>1551</v>
      </c>
      <c r="O268" s="12" t="s">
        <v>1551</v>
      </c>
      <c r="P268" s="12" t="s">
        <v>1551</v>
      </c>
      <c r="Q268" s="15" t="s">
        <v>1551</v>
      </c>
      <c r="R268" s="12"/>
      <c r="S268" s="43" t="str">
        <f>_xll.RtGet("IDN",$X268,$S$9)</f>
        <v>#N/A The record could not be found</v>
      </c>
      <c r="T268" s="43" t="str">
        <f>_xll.RtGet("IDN",$X268,$T$9)</f>
        <v>#N/A The record could not be found</v>
      </c>
      <c r="U268" s="25" t="e">
        <f t="shared" si="37"/>
        <v>#DIV/0!</v>
      </c>
      <c r="V268" s="12"/>
      <c r="W268" s="25" t="e">
        <f t="shared" si="38"/>
        <v>#DIV/0!</v>
      </c>
      <c r="X268" s="14" t="str">
        <f t="shared" ref="X268:X310" si="39">LEFT($E268,2)&amp;IF(LEFT($E268,2)="FR",MID($E268,3,10),IF(LEFT($E268,2)="ES",MID($E268,4,8),IF(LEFT($E268,2)="PT",MID($E268,3,6)&amp;RIGHT($E268,3),IF(MID($E268,6,1)="0",MID($E268,7,5),MID($E268,6,6)))))&amp;"="&amp;IF(LEFT($E268,2)="IT","TT","")</f>
        <v>=</v>
      </c>
      <c r="Y268" s="14"/>
      <c r="Z268" s="14"/>
      <c r="AA268" s="14"/>
      <c r="AB268" s="14"/>
      <c r="AC268" s="14"/>
      <c r="AD268" s="34" t="e">
        <f>IF(ISNUMBER($D268),_xll.xlBondYield($F268&amp;T(TYPE($AV$1)),$H268,$G268,$J268,$K268,$L268,$M268,$D268,$W268,$AH268),"")</f>
        <v>#NUM!</v>
      </c>
      <c r="AE268" s="12"/>
      <c r="AF268" s="12"/>
      <c r="AG268" s="12"/>
      <c r="AH268" s="14" t="b">
        <f t="shared" ref="AH268:AH310" si="40">IF($F268="CTZ",TRUE,FALSE)</f>
        <v>0</v>
      </c>
      <c r="AI268" s="14"/>
      <c r="AJ268" s="14"/>
      <c r="AK268" s="238" t="str">
        <f>IF(ISNUMBER($D268),_xll.xlBondAswSpread($F268&amp;T(TYPE($AV$1)),$H268,$G268,$J268,$K268,$L268,$M268,$D268,$W268,$AH268,curveName,curveName,,,2),"")</f>
        <v>Bond name not found in Bond Convention Manager</v>
      </c>
      <c r="AL268" s="205" t="e">
        <f>IF($W268&gt;0,_xll.xlBondZSpread(F268&amp;T(TYPE($AV$1)),H268,G268,J268,K268,L268,M268,D268,U268,"annual",5,$AH268,curveName)*100,"")</f>
        <v>#DIV/0!</v>
      </c>
      <c r="AM268" s="258" t="e">
        <f>(-IF($AL$9="",VLOOKUP(VLOOKUP(E268,'DB Basis'!$D$2:$H$65205,4,0),Bonds!$AR$1:$AS$6,2,0),$AL$9)*VLOOKUP(E268,'DB Basis'!$D$2:$E$65205,2,0))+IF(V268="",W268,V268)</f>
        <v>#N/A</v>
      </c>
      <c r="AN268" s="266" t="str">
        <f>IF($AN$9+(($AL$9-$AM$9))*('DB Basis'!F427/10-'DB Basis'!E427),," ")</f>
        <v xml:space="preserve"> </v>
      </c>
      <c r="AO268" s="615" t="e">
        <f>IF(U268&gt;0,_xll.xlShmImplSwap2(curveName&amp;T(TYPE($AV$1)),curveName,D268,G268,,1,8,2,4),"")</f>
        <v>#DIV/0!</v>
      </c>
      <c r="AP268" s="616" t="str">
        <f t="shared" ref="AP268:AP310" si="41">IF(AND(ISNUMBER(AD268),ISNUMBER(AO268)),AD268-AO268,"-")</f>
        <v>-</v>
      </c>
      <c r="AQ268" s="374" t="str">
        <f t="shared" ref="AQ268:AQ310" si="42">IF(ISNUMBER(((AD268-AD267)/(G268-G267)*365)*10000),((AD268-AD267)/(G268-G267)*365)*10000,"-")</f>
        <v>-</v>
      </c>
      <c r="AR268" s="374" t="str">
        <f t="shared" ref="AR268:AR327" si="43">IF(ISNUMBER(((AP268-AP267)/(G268-G267)*365)*10000),((AP268-AP267)/(G268-G267)*365)*10000,"-")</f>
        <v>-</v>
      </c>
      <c r="AS268" s="376"/>
      <c r="AT268" s="234" t="str">
        <f t="shared" ref="AT268:AT310" si="44">IF(ISNUMBER(AD268),AD268*360/365*100,"-")</f>
        <v>-</v>
      </c>
      <c r="AU268" s="662" t="str">
        <f t="shared" si="30"/>
        <v>#ERROR: Invalid ISIN  #ERROR: Invalid ISIN  #ERROR: Invalid ISIN</v>
      </c>
      <c r="AV268" s="678"/>
      <c r="AW268" s="660"/>
      <c r="AX268" s="660"/>
      <c r="AY268" s="660"/>
      <c r="AZ268" s="660"/>
      <c r="BA268" s="660"/>
      <c r="BC268" s="673"/>
      <c r="BE268" s="682">
        <f>_xll.xlDateShiftMonth(BE267,1)</f>
        <v>51136</v>
      </c>
      <c r="BF268" s="683">
        <v>3.3926892530155218E-2</v>
      </c>
      <c r="BH268" s="915"/>
      <c r="BU268" s="133" t="s">
        <v>413</v>
      </c>
      <c r="BV268" s="133" t="s">
        <v>413</v>
      </c>
      <c r="BW268" s="133" t="s">
        <v>413</v>
      </c>
      <c r="BX268" s="133" t="s">
        <v>413</v>
      </c>
      <c r="BY268" s="133" t="s">
        <v>413</v>
      </c>
      <c r="BZ268" s="133" t="s">
        <v>413</v>
      </c>
      <c r="CA268" s="133" t="s">
        <v>413</v>
      </c>
      <c r="CB268" s="133" t="s">
        <v>413</v>
      </c>
      <c r="CC268" s="133" t="s">
        <v>413</v>
      </c>
      <c r="CD268" s="133" t="s">
        <v>413</v>
      </c>
      <c r="CE268" s="133" t="s">
        <v>413</v>
      </c>
      <c r="CF268" s="133" t="s">
        <v>413</v>
      </c>
    </row>
    <row r="269" spans="1:84">
      <c r="A269" s="10"/>
      <c r="B269" s="11"/>
      <c r="C269" s="12"/>
      <c r="D269" s="696">
        <f>MAX(_xll.xlDateSettle("TARGET",$D$4,2),L269)</f>
        <v>43264</v>
      </c>
      <c r="E269" s="694"/>
      <c r="F269" s="13" t="s">
        <v>1551</v>
      </c>
      <c r="G269" s="35" t="s">
        <v>1551</v>
      </c>
      <c r="H269" s="37" t="s">
        <v>1551</v>
      </c>
      <c r="I269" s="11" t="s">
        <v>1551</v>
      </c>
      <c r="J269" s="11" t="s">
        <v>1551</v>
      </c>
      <c r="K269" s="11" t="s">
        <v>1551</v>
      </c>
      <c r="L269" s="11" t="s">
        <v>1551</v>
      </c>
      <c r="M269" s="12" t="s">
        <v>1551</v>
      </c>
      <c r="N269" s="12" t="s">
        <v>1551</v>
      </c>
      <c r="O269" s="12" t="s">
        <v>1551</v>
      </c>
      <c r="P269" s="12" t="s">
        <v>1551</v>
      </c>
      <c r="Q269" s="15" t="s">
        <v>1551</v>
      </c>
      <c r="R269" s="12"/>
      <c r="S269" s="43" t="str">
        <f>_xll.RtGet("IDN",$X269,$S$9)</f>
        <v>#N/A The record could not be found</v>
      </c>
      <c r="T269" s="43" t="str">
        <f>_xll.RtGet("IDN",$X269,$T$9)</f>
        <v>#N/A The record could not be found</v>
      </c>
      <c r="U269" s="25" t="e">
        <f t="shared" ref="U269:U310" si="45">IF($U$4="B",AVERAGE(S269:T269),AVERAGE(S269:T269))</f>
        <v>#DIV/0!</v>
      </c>
      <c r="V269" s="12"/>
      <c r="W269" s="25" t="e">
        <f t="shared" si="38"/>
        <v>#DIV/0!</v>
      </c>
      <c r="X269" s="14" t="str">
        <f t="shared" si="39"/>
        <v>=</v>
      </c>
      <c r="Y269" s="14"/>
      <c r="Z269" s="14"/>
      <c r="AA269" s="14"/>
      <c r="AB269" s="14"/>
      <c r="AC269" s="14"/>
      <c r="AD269" s="34" t="e">
        <f>IF(ISNUMBER($D269),_xll.xlBondYield($F269&amp;T(TYPE($AV$1)),$H269,$G269,$J269,$K269,$L269,$M269,$D269,$W269,$AH269),"")</f>
        <v>#NUM!</v>
      </c>
      <c r="AE269" s="12"/>
      <c r="AF269" s="12"/>
      <c r="AG269" s="12"/>
      <c r="AH269" s="14" t="b">
        <f t="shared" si="40"/>
        <v>0</v>
      </c>
      <c r="AI269" s="14"/>
      <c r="AJ269" s="14"/>
      <c r="AK269" s="238" t="str">
        <f>IF(ISNUMBER($D269),_xll.xlBondAswSpread($F269&amp;T(TYPE($AV$1)),$H269,$G269,$J269,$K269,$L269,$M269,$D269,$W269,$AH269,curveName,curveName,,,2),"")</f>
        <v>Bond name not found in Bond Convention Manager</v>
      </c>
      <c r="AL269" s="205" t="e">
        <f>IF($W269&gt;0,_xll.xlBondZSpread(F269&amp;T(TYPE($AV$1)),H269,G269,J269,K269,L269,M269,D269,U269,"annual",5,$AH269,curveName)*100,"")</f>
        <v>#DIV/0!</v>
      </c>
      <c r="AM269" s="258" t="e">
        <f>(-IF($AL$9="",VLOOKUP(VLOOKUP(E269,'DB Basis'!$D$2:$H$65205,4,0),Bonds!$AR$1:$AS$6,2,0),$AL$9)*VLOOKUP(E269,'DB Basis'!$D$2:$E$65205,2,0))+IF(V269="",W269,V269)</f>
        <v>#N/A</v>
      </c>
      <c r="AN269" s="266" t="str">
        <f>IF($AN$9+(($AL$9-$AM$9))*('DB Basis'!F428/10-'DB Basis'!E428),," ")</f>
        <v xml:space="preserve"> </v>
      </c>
      <c r="AO269" s="615" t="e">
        <f>IF(U269&gt;0,_xll.xlShmImplSwap2(curveName&amp;T(TYPE($AV$1)),curveName,D269,G269,,1,8,2,4),"")</f>
        <v>#DIV/0!</v>
      </c>
      <c r="AP269" s="616" t="str">
        <f t="shared" si="41"/>
        <v>-</v>
      </c>
      <c r="AQ269" s="374" t="str">
        <f t="shared" si="42"/>
        <v>-</v>
      </c>
      <c r="AR269" s="374" t="str">
        <f t="shared" si="43"/>
        <v>-</v>
      </c>
      <c r="AS269" s="376"/>
      <c r="AT269" s="234" t="str">
        <f t="shared" si="44"/>
        <v>-</v>
      </c>
      <c r="AU269" s="662" t="str">
        <f t="shared" si="30"/>
        <v>#ERROR: Invalid ISIN  #ERROR: Invalid ISIN  #ERROR: Invalid ISIN</v>
      </c>
      <c r="AV269" s="678"/>
      <c r="AW269" s="660"/>
      <c r="AX269" s="660"/>
      <c r="AY269" s="660"/>
      <c r="AZ269" s="660"/>
      <c r="BA269" s="660"/>
      <c r="BC269" s="673"/>
      <c r="BE269" s="682">
        <f>_xll.xlDateShiftMonth(BE268,1)</f>
        <v>51167</v>
      </c>
      <c r="BF269" s="683">
        <v>3.3967506266594789E-2</v>
      </c>
      <c r="BH269" s="915"/>
      <c r="BU269" s="133" t="s">
        <v>413</v>
      </c>
      <c r="BV269" s="133" t="s">
        <v>413</v>
      </c>
      <c r="BW269" s="133" t="s">
        <v>413</v>
      </c>
      <c r="BX269" s="133" t="s">
        <v>413</v>
      </c>
      <c r="BY269" s="133" t="s">
        <v>413</v>
      </c>
      <c r="BZ269" s="133" t="s">
        <v>413</v>
      </c>
      <c r="CA269" s="133" t="s">
        <v>413</v>
      </c>
      <c r="CB269" s="133" t="s">
        <v>413</v>
      </c>
      <c r="CC269" s="133" t="s">
        <v>413</v>
      </c>
      <c r="CD269" s="133" t="s">
        <v>413</v>
      </c>
      <c r="CE269" s="133" t="s">
        <v>413</v>
      </c>
      <c r="CF269" s="133" t="s">
        <v>413</v>
      </c>
    </row>
    <row r="270" spans="1:84">
      <c r="A270" s="10"/>
      <c r="B270" s="11"/>
      <c r="C270" s="12"/>
      <c r="D270" s="696">
        <f>MAX(_xll.xlDateSettle("TARGET",$D$4,2),L270)</f>
        <v>43264</v>
      </c>
      <c r="E270" s="694"/>
      <c r="F270" s="13" t="s">
        <v>1551</v>
      </c>
      <c r="G270" s="35" t="s">
        <v>1551</v>
      </c>
      <c r="H270" s="37" t="s">
        <v>1551</v>
      </c>
      <c r="I270" s="11" t="s">
        <v>1551</v>
      </c>
      <c r="J270" s="11" t="s">
        <v>1551</v>
      </c>
      <c r="K270" s="11" t="s">
        <v>1551</v>
      </c>
      <c r="L270" s="11" t="s">
        <v>1551</v>
      </c>
      <c r="M270" s="12" t="s">
        <v>1551</v>
      </c>
      <c r="N270" s="12" t="s">
        <v>1551</v>
      </c>
      <c r="O270" s="12" t="s">
        <v>1551</v>
      </c>
      <c r="P270" s="12" t="s">
        <v>1551</v>
      </c>
      <c r="Q270" s="15" t="s">
        <v>1551</v>
      </c>
      <c r="R270" s="12"/>
      <c r="S270" s="43" t="str">
        <f>_xll.RtGet("IDN",$X270,$S$9)</f>
        <v>#N/A The record could not be found</v>
      </c>
      <c r="T270" s="43" t="str">
        <f>_xll.RtGet("IDN",$X270,$T$9)</f>
        <v>#N/A The record could not be found</v>
      </c>
      <c r="U270" s="25" t="e">
        <f t="shared" si="45"/>
        <v>#DIV/0!</v>
      </c>
      <c r="V270" s="12"/>
      <c r="W270" s="25" t="e">
        <f t="shared" si="38"/>
        <v>#DIV/0!</v>
      </c>
      <c r="X270" s="14" t="str">
        <f t="shared" si="39"/>
        <v>=</v>
      </c>
      <c r="Y270" s="14"/>
      <c r="Z270" s="14"/>
      <c r="AA270" s="14"/>
      <c r="AB270" s="14"/>
      <c r="AC270" s="14"/>
      <c r="AD270" s="34" t="e">
        <f>IF(ISNUMBER($D270),_xll.xlBondYield($F270&amp;T(TYPE($AV$1)),$H270,$G270,$J270,$K270,$L270,$M270,$D270,$W270,$AH270),"")</f>
        <v>#NUM!</v>
      </c>
      <c r="AE270" s="12"/>
      <c r="AF270" s="12"/>
      <c r="AG270" s="12"/>
      <c r="AH270" s="14" t="b">
        <f t="shared" si="40"/>
        <v>0</v>
      </c>
      <c r="AI270" s="14"/>
      <c r="AJ270" s="14"/>
      <c r="AK270" s="238" t="str">
        <f>IF(ISNUMBER($D270),_xll.xlBondAswSpread($F270&amp;T(TYPE($AV$1)),$H270,$G270,$J270,$K270,$L270,$M270,$D270,$W270,$AH270,curveName,curveName,,,2),"")</f>
        <v>Bond name not found in Bond Convention Manager</v>
      </c>
      <c r="AL270" s="205" t="e">
        <f>IF($W270&gt;0,_xll.xlBondZSpread(F270&amp;T(TYPE($AV$1)),H270,G270,J270,K270,L270,M270,D270,U270,"annual",5,$AH270,curveName)*100,"")</f>
        <v>#DIV/0!</v>
      </c>
      <c r="AM270" s="258" t="e">
        <f>(-IF($AL$9="",VLOOKUP(VLOOKUP(E270,'DB Basis'!$D$2:$H$65205,4,0),Bonds!$AR$1:$AS$6,2,0),$AL$9)*VLOOKUP(E270,'DB Basis'!$D$2:$E$65205,2,0))+IF(V270="",W270,V270)</f>
        <v>#N/A</v>
      </c>
      <c r="AN270" s="266" t="str">
        <f>IF($AN$9+(($AL$9-$AM$9))*('DB Basis'!F429/10-'DB Basis'!E429),," ")</f>
        <v xml:space="preserve"> </v>
      </c>
      <c r="AO270" s="615" t="e">
        <f>IF(U270&gt;0,_xll.xlShmImplSwap2(curveName&amp;T(TYPE($AV$1)),curveName,D270,G270,,1,8,2,4),"")</f>
        <v>#DIV/0!</v>
      </c>
      <c r="AP270" s="616" t="str">
        <f t="shared" si="41"/>
        <v>-</v>
      </c>
      <c r="AQ270" s="374" t="str">
        <f t="shared" si="42"/>
        <v>-</v>
      </c>
      <c r="AR270" s="374" t="str">
        <f t="shared" si="43"/>
        <v>-</v>
      </c>
      <c r="AS270" s="376"/>
      <c r="AT270" s="234" t="str">
        <f t="shared" si="44"/>
        <v>-</v>
      </c>
      <c r="AU270" s="662" t="str">
        <f t="shared" si="30"/>
        <v>#ERROR: Invalid ISIN  #ERROR: Invalid ISIN  #ERROR: Invalid ISIN</v>
      </c>
      <c r="AV270" s="678"/>
      <c r="AW270" s="660"/>
      <c r="AX270" s="660"/>
      <c r="AY270" s="660"/>
      <c r="AZ270" s="660"/>
      <c r="BA270" s="660"/>
      <c r="BC270" s="673"/>
      <c r="BE270" s="682">
        <f>_xll.xlDateShiftMonth(BE269,1)</f>
        <v>51196</v>
      </c>
      <c r="BF270" s="683">
        <v>3.4005617391474209E-2</v>
      </c>
      <c r="BH270" s="915"/>
      <c r="BU270" s="133" t="s">
        <v>413</v>
      </c>
      <c r="BV270" s="133" t="s">
        <v>413</v>
      </c>
      <c r="BW270" s="133" t="s">
        <v>413</v>
      </c>
      <c r="BX270" s="133" t="s">
        <v>413</v>
      </c>
      <c r="BY270" s="133" t="s">
        <v>413</v>
      </c>
      <c r="BZ270" s="133" t="s">
        <v>413</v>
      </c>
      <c r="CA270" s="133" t="s">
        <v>413</v>
      </c>
      <c r="CB270" s="133" t="s">
        <v>413</v>
      </c>
      <c r="CC270" s="133" t="s">
        <v>413</v>
      </c>
      <c r="CD270" s="133" t="s">
        <v>413</v>
      </c>
      <c r="CE270" s="133" t="s">
        <v>413</v>
      </c>
      <c r="CF270" s="133" t="s">
        <v>413</v>
      </c>
    </row>
    <row r="271" spans="1:84">
      <c r="A271" s="10"/>
      <c r="B271" s="11"/>
      <c r="C271" s="12"/>
      <c r="D271" s="696">
        <f>MAX(_xll.xlDateSettle("TARGET",$D$4,2),L271)</f>
        <v>43264</v>
      </c>
      <c r="E271" s="694"/>
      <c r="F271" s="13" t="s">
        <v>1551</v>
      </c>
      <c r="G271" s="35" t="s">
        <v>1551</v>
      </c>
      <c r="H271" s="37" t="s">
        <v>1551</v>
      </c>
      <c r="I271" s="11" t="s">
        <v>1551</v>
      </c>
      <c r="J271" s="11" t="s">
        <v>1551</v>
      </c>
      <c r="K271" s="11" t="s">
        <v>1551</v>
      </c>
      <c r="L271" s="11" t="s">
        <v>1551</v>
      </c>
      <c r="M271" s="12" t="s">
        <v>1551</v>
      </c>
      <c r="N271" s="12" t="s">
        <v>1551</v>
      </c>
      <c r="O271" s="12" t="s">
        <v>1551</v>
      </c>
      <c r="P271" s="12" t="s">
        <v>1551</v>
      </c>
      <c r="Q271" s="15" t="s">
        <v>1551</v>
      </c>
      <c r="R271" s="12"/>
      <c r="S271" s="43" t="str">
        <f>_xll.RtGet("IDN",$X271,$S$9)</f>
        <v>#N/A The record could not be found</v>
      </c>
      <c r="T271" s="43" t="str">
        <f>_xll.RtGet("IDN",$X271,$T$9)</f>
        <v>#N/A The record could not be found</v>
      </c>
      <c r="U271" s="25" t="e">
        <f t="shared" si="45"/>
        <v>#DIV/0!</v>
      </c>
      <c r="V271" s="12"/>
      <c r="W271" s="25" t="e">
        <f t="shared" si="38"/>
        <v>#DIV/0!</v>
      </c>
      <c r="X271" s="14" t="str">
        <f t="shared" si="39"/>
        <v>=</v>
      </c>
      <c r="Y271" s="14"/>
      <c r="Z271" s="14"/>
      <c r="AA271" s="14"/>
      <c r="AB271" s="14"/>
      <c r="AC271" s="14"/>
      <c r="AD271" s="34" t="e">
        <f>IF(ISNUMBER($D271),_xll.xlBondYield($F271&amp;T(TYPE($AV$1)),$H271,$G271,$J271,$K271,$L271,$M271,$D271,$W271,$AH271),"")</f>
        <v>#NUM!</v>
      </c>
      <c r="AE271" s="12"/>
      <c r="AF271" s="12"/>
      <c r="AG271" s="12"/>
      <c r="AH271" s="14" t="b">
        <f t="shared" si="40"/>
        <v>0</v>
      </c>
      <c r="AI271" s="14"/>
      <c r="AJ271" s="14"/>
      <c r="AK271" s="238" t="str">
        <f>IF(ISNUMBER($D271),_xll.xlBondAswSpread($F271&amp;T(TYPE($AV$1)),$H271,$G271,$J271,$K271,$L271,$M271,$D271,$W271,$AH271,curveName,curveName,,,2),"")</f>
        <v>Bond name not found in Bond Convention Manager</v>
      </c>
      <c r="AL271" s="205" t="e">
        <f>IF($W271&gt;0,_xll.xlBondZSpread(F271&amp;T(TYPE($AV$1)),H271,G271,J271,K271,L271,M271,D271,U271,"annual",5,$AH271,curveName)*100,"")</f>
        <v>#DIV/0!</v>
      </c>
      <c r="AM271" s="258" t="e">
        <f>(-IF($AL$9="",VLOOKUP(VLOOKUP(E271,'DB Basis'!$D$2:$H$65205,4,0),Bonds!$AR$1:$AS$6,2,0),$AL$9)*VLOOKUP(E271,'DB Basis'!$D$2:$E$65205,2,0))+IF(V271="",W271,V271)</f>
        <v>#N/A</v>
      </c>
      <c r="AN271" s="266" t="str">
        <f>IF($AN$9+(($AL$9-$AM$9))*('DB Basis'!F430/10-'DB Basis'!E430),," ")</f>
        <v xml:space="preserve"> </v>
      </c>
      <c r="AO271" s="615" t="e">
        <f>IF(U271&gt;0,_xll.xlShmImplSwap2(curveName&amp;T(TYPE($AV$1)),curveName,D271,G271,,1,8,2,4),"")</f>
        <v>#DIV/0!</v>
      </c>
      <c r="AP271" s="616" t="str">
        <f t="shared" si="41"/>
        <v>-</v>
      </c>
      <c r="AQ271" s="374" t="str">
        <f t="shared" si="42"/>
        <v>-</v>
      </c>
      <c r="AR271" s="374" t="str">
        <f t="shared" si="43"/>
        <v>-</v>
      </c>
      <c r="AS271" s="376"/>
      <c r="AT271" s="234" t="str">
        <f t="shared" si="44"/>
        <v>-</v>
      </c>
      <c r="AU271" s="662" t="str">
        <f t="shared" si="30"/>
        <v>#ERROR: Invalid ISIN  #ERROR: Invalid ISIN  #ERROR: Invalid ISIN</v>
      </c>
      <c r="AV271" s="678"/>
      <c r="AW271" s="660"/>
      <c r="AX271" s="660"/>
      <c r="AY271" s="660"/>
      <c r="AZ271" s="660"/>
      <c r="BA271" s="660"/>
      <c r="BC271" s="673"/>
      <c r="BE271" s="682">
        <f>_xll.xlDateShiftMonth(BE270,1)</f>
        <v>51227</v>
      </c>
      <c r="BF271" s="683">
        <v>3.4046451656383488E-2</v>
      </c>
      <c r="BH271" s="915"/>
      <c r="BU271" s="133" t="s">
        <v>413</v>
      </c>
      <c r="BV271" s="133" t="s">
        <v>413</v>
      </c>
      <c r="BW271" s="133" t="s">
        <v>413</v>
      </c>
      <c r="BX271" s="133" t="s">
        <v>413</v>
      </c>
      <c r="BY271" s="133" t="s">
        <v>413</v>
      </c>
      <c r="BZ271" s="133" t="s">
        <v>413</v>
      </c>
      <c r="CA271" s="133" t="s">
        <v>413</v>
      </c>
      <c r="CB271" s="133" t="s">
        <v>413</v>
      </c>
      <c r="CC271" s="133" t="s">
        <v>413</v>
      </c>
      <c r="CD271" s="133" t="s">
        <v>413</v>
      </c>
      <c r="CE271" s="133" t="s">
        <v>413</v>
      </c>
      <c r="CF271" s="133" t="s">
        <v>413</v>
      </c>
    </row>
    <row r="272" spans="1:84">
      <c r="A272" s="10"/>
      <c r="B272" s="11"/>
      <c r="C272" s="12"/>
      <c r="D272" s="696">
        <f>MAX(_xll.xlDateSettle("TARGET",$D$4,2),L272)</f>
        <v>43264</v>
      </c>
      <c r="E272" s="694"/>
      <c r="F272" s="13" t="s">
        <v>1551</v>
      </c>
      <c r="G272" s="35" t="s">
        <v>1551</v>
      </c>
      <c r="H272" s="37" t="s">
        <v>1551</v>
      </c>
      <c r="I272" s="11" t="s">
        <v>1551</v>
      </c>
      <c r="J272" s="11" t="s">
        <v>1551</v>
      </c>
      <c r="K272" s="11" t="s">
        <v>1551</v>
      </c>
      <c r="L272" s="11" t="s">
        <v>1551</v>
      </c>
      <c r="M272" s="12" t="s">
        <v>1551</v>
      </c>
      <c r="N272" s="12" t="s">
        <v>1551</v>
      </c>
      <c r="O272" s="12" t="s">
        <v>1551</v>
      </c>
      <c r="P272" s="12" t="s">
        <v>1551</v>
      </c>
      <c r="Q272" s="15" t="s">
        <v>1551</v>
      </c>
      <c r="R272" s="12"/>
      <c r="S272" s="43" t="str">
        <f>_xll.RtGet("IDN",$X272,$S$9)</f>
        <v>#N/A The record could not be found</v>
      </c>
      <c r="T272" s="43" t="str">
        <f>_xll.RtGet("IDN",$X272,$T$9)</f>
        <v>#N/A The record could not be found</v>
      </c>
      <c r="U272" s="25" t="e">
        <f t="shared" si="45"/>
        <v>#DIV/0!</v>
      </c>
      <c r="V272" s="12"/>
      <c r="W272" s="25" t="e">
        <f t="shared" ref="W272:W310" si="46">IF(V272="",U272,V272)</f>
        <v>#DIV/0!</v>
      </c>
      <c r="X272" s="14" t="str">
        <f t="shared" si="39"/>
        <v>=</v>
      </c>
      <c r="Y272" s="14"/>
      <c r="Z272" s="14"/>
      <c r="AA272" s="14"/>
      <c r="AB272" s="14"/>
      <c r="AC272" s="14"/>
      <c r="AD272" s="34" t="e">
        <f>IF(ISNUMBER($D272),_xll.xlBondYield($F272&amp;T(TYPE($AV$1)),$H272,$G272,$J272,$K272,$L272,$M272,$D272,$W272,$AH272),"")</f>
        <v>#NUM!</v>
      </c>
      <c r="AE272" s="12"/>
      <c r="AF272" s="12"/>
      <c r="AG272" s="12"/>
      <c r="AH272" s="14" t="b">
        <f t="shared" si="40"/>
        <v>0</v>
      </c>
      <c r="AI272" s="14"/>
      <c r="AJ272" s="14"/>
      <c r="AK272" s="238" t="str">
        <f>IF(ISNUMBER($D272),_xll.xlBondAswSpread($F272&amp;T(TYPE($AV$1)),$H272,$G272,$J272,$K272,$L272,$M272,$D272,$W272,$AH272,curveName,curveName,,,2),"")</f>
        <v>Bond name not found in Bond Convention Manager</v>
      </c>
      <c r="AL272" s="205" t="e">
        <f>IF($W272&gt;0,_xll.xlBondZSpread(F272&amp;T(TYPE($AV$1)),H272,G272,J272,K272,L272,M272,D272,U272,"annual",5,$AH272,curveName)*100,"")</f>
        <v>#DIV/0!</v>
      </c>
      <c r="AM272" s="258" t="e">
        <f>(-IF($AL$9="",VLOOKUP(VLOOKUP(E272,'DB Basis'!$D$2:$H$65205,4,0),Bonds!$AR$1:$AS$6,2,0),$AL$9)*VLOOKUP(E272,'DB Basis'!$D$2:$E$65205,2,0))+IF(V272="",W272,V272)</f>
        <v>#N/A</v>
      </c>
      <c r="AN272" s="266" t="str">
        <f>IF($AN$9+(($AL$9-$AM$9))*('DB Basis'!F431/10-'DB Basis'!E431),," ")</f>
        <v xml:space="preserve"> </v>
      </c>
      <c r="AO272" s="615" t="e">
        <f>IF(U272&gt;0,_xll.xlShmImplSwap2(curveName&amp;T(TYPE($AV$1)),curveName,D272,G272,,1,8,2,4),"")</f>
        <v>#DIV/0!</v>
      </c>
      <c r="AP272" s="616" t="str">
        <f t="shared" si="41"/>
        <v>-</v>
      </c>
      <c r="AQ272" s="374" t="str">
        <f t="shared" si="42"/>
        <v>-</v>
      </c>
      <c r="AR272" s="374" t="str">
        <f t="shared" si="43"/>
        <v>-</v>
      </c>
      <c r="AS272" s="376"/>
      <c r="AT272" s="234" t="str">
        <f t="shared" si="44"/>
        <v>-</v>
      </c>
      <c r="AU272" s="662" t="str">
        <f t="shared" ref="AU272:AU310" si="47">F272&amp;"  "&amp;TEXT(G272,"dd-mmm-yy")&amp;"  "&amp;H272</f>
        <v>#ERROR: Invalid ISIN  #ERROR: Invalid ISIN  #ERROR: Invalid ISIN</v>
      </c>
      <c r="AV272" s="678"/>
      <c r="AW272" s="660"/>
      <c r="AX272" s="660"/>
      <c r="AY272" s="660"/>
      <c r="AZ272" s="660"/>
      <c r="BA272" s="660"/>
      <c r="BC272" s="673"/>
      <c r="BE272" s="682">
        <f>_xll.xlDateShiftMonth(BE271,1)</f>
        <v>51257</v>
      </c>
      <c r="BF272" s="683">
        <v>3.4086031823385189E-2</v>
      </c>
      <c r="BH272" s="915"/>
      <c r="BU272" s="133" t="s">
        <v>413</v>
      </c>
      <c r="BV272" s="133" t="s">
        <v>413</v>
      </c>
      <c r="BW272" s="133" t="s">
        <v>413</v>
      </c>
      <c r="BX272" s="133" t="s">
        <v>413</v>
      </c>
      <c r="BY272" s="133" t="s">
        <v>413</v>
      </c>
      <c r="BZ272" s="133" t="s">
        <v>413</v>
      </c>
      <c r="CA272" s="133" t="s">
        <v>413</v>
      </c>
      <c r="CB272" s="133" t="s">
        <v>413</v>
      </c>
      <c r="CC272" s="133" t="s">
        <v>413</v>
      </c>
      <c r="CD272" s="133" t="s">
        <v>413</v>
      </c>
      <c r="CE272" s="133" t="s">
        <v>413</v>
      </c>
      <c r="CF272" s="133" t="s">
        <v>413</v>
      </c>
    </row>
    <row r="273" spans="1:84">
      <c r="A273" s="10"/>
      <c r="B273" s="11"/>
      <c r="C273" s="12"/>
      <c r="D273" s="696">
        <f>MAX(_xll.xlDateSettle("TARGET",$D$4,2),L273)</f>
        <v>43264</v>
      </c>
      <c r="E273" s="694"/>
      <c r="F273" s="13" t="s">
        <v>1551</v>
      </c>
      <c r="G273" s="35" t="s">
        <v>1551</v>
      </c>
      <c r="H273" s="37" t="s">
        <v>1551</v>
      </c>
      <c r="I273" s="11" t="s">
        <v>1551</v>
      </c>
      <c r="J273" s="11" t="s">
        <v>1551</v>
      </c>
      <c r="K273" s="11" t="s">
        <v>1551</v>
      </c>
      <c r="L273" s="11" t="s">
        <v>1551</v>
      </c>
      <c r="M273" s="12" t="s">
        <v>1551</v>
      </c>
      <c r="N273" s="12" t="s">
        <v>1551</v>
      </c>
      <c r="O273" s="12" t="s">
        <v>1551</v>
      </c>
      <c r="P273" s="12" t="s">
        <v>1551</v>
      </c>
      <c r="Q273" s="15" t="s">
        <v>1551</v>
      </c>
      <c r="R273" s="12"/>
      <c r="S273" s="43" t="str">
        <f>_xll.RtGet("IDN",$X273,$S$9)</f>
        <v>#N/A The record could not be found</v>
      </c>
      <c r="T273" s="43" t="str">
        <f>_xll.RtGet("IDN",$X273,$T$9)</f>
        <v>#N/A The record could not be found</v>
      </c>
      <c r="U273" s="25" t="e">
        <f t="shared" si="45"/>
        <v>#DIV/0!</v>
      </c>
      <c r="V273" s="12"/>
      <c r="W273" s="25" t="e">
        <f t="shared" si="46"/>
        <v>#DIV/0!</v>
      </c>
      <c r="X273" s="14" t="str">
        <f t="shared" si="39"/>
        <v>=</v>
      </c>
      <c r="Y273" s="14"/>
      <c r="Z273" s="14"/>
      <c r="AA273" s="14"/>
      <c r="AB273" s="14"/>
      <c r="AC273" s="14"/>
      <c r="AD273" s="34" t="e">
        <f>IF(ISNUMBER($D273),_xll.xlBondYield($F273&amp;T(TYPE($AV$1)),$H273,$G273,$J273,$K273,$L273,$M273,$D273,$W273,$AH273),"")</f>
        <v>#NUM!</v>
      </c>
      <c r="AE273" s="12"/>
      <c r="AF273" s="12"/>
      <c r="AG273" s="12"/>
      <c r="AH273" s="14" t="b">
        <f t="shared" si="40"/>
        <v>0</v>
      </c>
      <c r="AI273" s="14"/>
      <c r="AJ273" s="14"/>
      <c r="AK273" s="238" t="str">
        <f>IF(ISNUMBER($D273),_xll.xlBondAswSpread($F273&amp;T(TYPE($AV$1)),$H273,$G273,$J273,$K273,$L273,$M273,$D273,$W273,$AH273,curveName,curveName,,,2),"")</f>
        <v>Bond name not found in Bond Convention Manager</v>
      </c>
      <c r="AL273" s="205" t="e">
        <f>IF($W273&gt;0,_xll.xlBondZSpread(F273&amp;T(TYPE($AV$1)),H273,G273,J273,K273,L273,M273,D273,U273,"annual",5,$AH273,curveName)*100,"")</f>
        <v>#DIV/0!</v>
      </c>
      <c r="AM273" s="258" t="e">
        <f>(-IF($AL$9="",VLOOKUP(VLOOKUP(E273,'DB Basis'!$D$2:$H$65205,4,0),Bonds!$AR$1:$AS$6,2,0),$AL$9)*VLOOKUP(E273,'DB Basis'!$D$2:$E$65205,2,0))+IF(V273="",W273,V273)</f>
        <v>#N/A</v>
      </c>
      <c r="AN273" s="266" t="str">
        <f>IF($AN$9+(($AL$9-$AM$9))*('DB Basis'!F432/10-'DB Basis'!E432),," ")</f>
        <v xml:space="preserve"> </v>
      </c>
      <c r="AO273" s="615" t="e">
        <f>IF(U273&gt;0,_xll.xlShmImplSwap2(curveName&amp;T(TYPE($AV$1)),curveName,D273,G273,,1,8,2,4),"")</f>
        <v>#DIV/0!</v>
      </c>
      <c r="AP273" s="616" t="str">
        <f t="shared" si="41"/>
        <v>-</v>
      </c>
      <c r="AQ273" s="374" t="str">
        <f t="shared" si="42"/>
        <v>-</v>
      </c>
      <c r="AR273" s="374" t="str">
        <f t="shared" si="43"/>
        <v>-</v>
      </c>
      <c r="AS273" s="376"/>
      <c r="AT273" s="234" t="str">
        <f t="shared" si="44"/>
        <v>-</v>
      </c>
      <c r="AU273" s="662" t="str">
        <f t="shared" si="47"/>
        <v>#ERROR: Invalid ISIN  #ERROR: Invalid ISIN  #ERROR: Invalid ISIN</v>
      </c>
      <c r="AV273" s="678"/>
      <c r="AW273" s="660"/>
      <c r="AX273" s="660"/>
      <c r="AY273" s="660"/>
      <c r="AZ273" s="660"/>
      <c r="BA273" s="660"/>
      <c r="BC273" s="673"/>
      <c r="BE273" s="682">
        <f>_xll.xlDateShiftMonth(BE272,1)</f>
        <v>51288</v>
      </c>
      <c r="BF273" s="683">
        <v>3.4126964753230501E-2</v>
      </c>
      <c r="BH273" s="915"/>
      <c r="BU273" s="133" t="s">
        <v>413</v>
      </c>
      <c r="BV273" s="133" t="s">
        <v>413</v>
      </c>
      <c r="BW273" s="133" t="s">
        <v>413</v>
      </c>
      <c r="BX273" s="133" t="s">
        <v>413</v>
      </c>
      <c r="BY273" s="133" t="s">
        <v>413</v>
      </c>
      <c r="BZ273" s="133" t="s">
        <v>413</v>
      </c>
      <c r="CA273" s="133" t="s">
        <v>413</v>
      </c>
      <c r="CB273" s="133" t="s">
        <v>413</v>
      </c>
      <c r="CC273" s="133" t="s">
        <v>413</v>
      </c>
      <c r="CD273" s="133" t="s">
        <v>413</v>
      </c>
      <c r="CE273" s="133" t="s">
        <v>413</v>
      </c>
      <c r="CF273" s="133" t="s">
        <v>413</v>
      </c>
    </row>
    <row r="274" spans="1:84">
      <c r="A274" s="10"/>
      <c r="B274" s="11"/>
      <c r="C274" s="12"/>
      <c r="D274" s="696">
        <f>MAX(_xll.xlDateSettle("TARGET",$D$4,2),L274)</f>
        <v>43264</v>
      </c>
      <c r="E274" s="694"/>
      <c r="F274" s="13" t="s">
        <v>1551</v>
      </c>
      <c r="G274" s="35" t="s">
        <v>1551</v>
      </c>
      <c r="H274" s="37" t="s">
        <v>1551</v>
      </c>
      <c r="I274" s="11" t="s">
        <v>1551</v>
      </c>
      <c r="J274" s="11" t="s">
        <v>1551</v>
      </c>
      <c r="K274" s="11" t="s">
        <v>1551</v>
      </c>
      <c r="L274" s="11" t="s">
        <v>1551</v>
      </c>
      <c r="M274" s="12" t="s">
        <v>1551</v>
      </c>
      <c r="N274" s="12" t="s">
        <v>1551</v>
      </c>
      <c r="O274" s="12" t="s">
        <v>1551</v>
      </c>
      <c r="P274" s="12" t="s">
        <v>1551</v>
      </c>
      <c r="Q274" s="15" t="s">
        <v>1551</v>
      </c>
      <c r="R274" s="12"/>
      <c r="S274" s="43" t="str">
        <f>_xll.RtGet("IDN",$X274,$S$9)</f>
        <v>#N/A The record could not be found</v>
      </c>
      <c r="T274" s="43" t="str">
        <f>_xll.RtGet("IDN",$X274,$T$9)</f>
        <v>#N/A The record could not be found</v>
      </c>
      <c r="U274" s="25" t="e">
        <f t="shared" si="45"/>
        <v>#DIV/0!</v>
      </c>
      <c r="V274" s="12"/>
      <c r="W274" s="25" t="e">
        <f t="shared" si="46"/>
        <v>#DIV/0!</v>
      </c>
      <c r="X274" s="14" t="str">
        <f t="shared" si="39"/>
        <v>=</v>
      </c>
      <c r="Y274" s="14"/>
      <c r="Z274" s="14"/>
      <c r="AA274" s="14"/>
      <c r="AB274" s="14"/>
      <c r="AC274" s="14"/>
      <c r="AD274" s="34" t="e">
        <f>IF(ISNUMBER($D274),_xll.xlBondYield($F274&amp;T(TYPE($AV$1)),$H274,$G274,$J274,$K274,$L274,$M274,$D274,$W274,$AH274),"")</f>
        <v>#NUM!</v>
      </c>
      <c r="AE274" s="12"/>
      <c r="AF274" s="12"/>
      <c r="AG274" s="12"/>
      <c r="AH274" s="14" t="b">
        <f t="shared" si="40"/>
        <v>0</v>
      </c>
      <c r="AI274" s="14"/>
      <c r="AJ274" s="14"/>
      <c r="AK274" s="238" t="str">
        <f>IF(ISNUMBER($D274),_xll.xlBondAswSpread($F274&amp;T(TYPE($AV$1)),$H274,$G274,$J274,$K274,$L274,$M274,$D274,$W274,$AH274,curveName,curveName,,,2),"")</f>
        <v>Bond name not found in Bond Convention Manager</v>
      </c>
      <c r="AL274" s="205" t="e">
        <f>IF($W274&gt;0,_xll.xlBondZSpread(F274&amp;T(TYPE($AV$1)),H274,G274,J274,K274,L274,M274,D274,U274,"annual",5,$AH274,curveName)*100,"")</f>
        <v>#DIV/0!</v>
      </c>
      <c r="AM274" s="258" t="e">
        <f>(-IF($AL$9="",VLOOKUP(VLOOKUP(E274,'DB Basis'!$D$2:$H$65205,4,0),Bonds!$AR$1:$AS$6,2,0),$AL$9)*VLOOKUP(E274,'DB Basis'!$D$2:$E$65205,2,0))+IF(V274="",W274,V274)</f>
        <v>#N/A</v>
      </c>
      <c r="AN274" s="266" t="str">
        <f>IF($AN$9+(($AL$9-$AM$9))*('DB Basis'!F433/10-'DB Basis'!E433),," ")</f>
        <v xml:space="preserve"> </v>
      </c>
      <c r="AO274" s="615" t="e">
        <f>IF(U274&gt;0,_xll.xlShmImplSwap2(curveName&amp;T(TYPE($AV$1)),curveName,D274,G274,,1,8,2,4),"")</f>
        <v>#DIV/0!</v>
      </c>
      <c r="AP274" s="616" t="str">
        <f t="shared" si="41"/>
        <v>-</v>
      </c>
      <c r="AQ274" s="374" t="str">
        <f t="shared" si="42"/>
        <v>-</v>
      </c>
      <c r="AR274" s="374" t="str">
        <f t="shared" si="43"/>
        <v>-</v>
      </c>
      <c r="AS274" s="376"/>
      <c r="AT274" s="234" t="str">
        <f t="shared" si="44"/>
        <v>-</v>
      </c>
      <c r="AU274" s="662" t="str">
        <f t="shared" si="47"/>
        <v>#ERROR: Invalid ISIN  #ERROR: Invalid ISIN  #ERROR: Invalid ISIN</v>
      </c>
      <c r="AV274" s="678"/>
      <c r="AW274" s="660"/>
      <c r="AX274" s="660"/>
      <c r="AY274" s="660"/>
      <c r="AZ274" s="660"/>
      <c r="BA274" s="660"/>
      <c r="BC274" s="673"/>
      <c r="BE274" s="682">
        <f>_xll.xlDateShiftMonth(BE273,1)</f>
        <v>51318</v>
      </c>
      <c r="BF274" s="683">
        <v>3.4166579155724824E-2</v>
      </c>
      <c r="BH274" s="915"/>
      <c r="BU274" s="133" t="s">
        <v>413</v>
      </c>
      <c r="BV274" s="133" t="s">
        <v>413</v>
      </c>
      <c r="BW274" s="133" t="s">
        <v>413</v>
      </c>
      <c r="BX274" s="133" t="s">
        <v>413</v>
      </c>
      <c r="BY274" s="133" t="s">
        <v>413</v>
      </c>
      <c r="BZ274" s="133" t="s">
        <v>413</v>
      </c>
      <c r="CA274" s="133" t="s">
        <v>413</v>
      </c>
      <c r="CB274" s="133" t="s">
        <v>413</v>
      </c>
      <c r="CC274" s="133" t="s">
        <v>413</v>
      </c>
      <c r="CD274" s="133" t="s">
        <v>413</v>
      </c>
      <c r="CE274" s="133" t="s">
        <v>413</v>
      </c>
      <c r="CF274" s="133" t="s">
        <v>413</v>
      </c>
    </row>
    <row r="275" spans="1:84">
      <c r="A275" s="10"/>
      <c r="B275" s="11"/>
      <c r="C275" s="12"/>
      <c r="D275" s="696">
        <f>MAX(_xll.xlDateSettle("TARGET",$D$4,2),L275)</f>
        <v>43264</v>
      </c>
      <c r="E275" s="694"/>
      <c r="F275" s="13" t="s">
        <v>1551</v>
      </c>
      <c r="G275" s="35" t="s">
        <v>1551</v>
      </c>
      <c r="H275" s="37" t="s">
        <v>1551</v>
      </c>
      <c r="I275" s="11" t="s">
        <v>1551</v>
      </c>
      <c r="J275" s="11" t="s">
        <v>1551</v>
      </c>
      <c r="K275" s="11" t="s">
        <v>1551</v>
      </c>
      <c r="L275" s="11" t="s">
        <v>1551</v>
      </c>
      <c r="M275" s="12" t="s">
        <v>1551</v>
      </c>
      <c r="N275" s="12" t="s">
        <v>1551</v>
      </c>
      <c r="O275" s="12" t="s">
        <v>1551</v>
      </c>
      <c r="P275" s="12" t="s">
        <v>1551</v>
      </c>
      <c r="Q275" s="15" t="s">
        <v>1551</v>
      </c>
      <c r="R275" s="12"/>
      <c r="S275" s="43" t="str">
        <f>_xll.RtGet("IDN",$X275,$S$9)</f>
        <v>#N/A The record could not be found</v>
      </c>
      <c r="T275" s="43" t="str">
        <f>_xll.RtGet("IDN",$X275,$T$9)</f>
        <v>#N/A The record could not be found</v>
      </c>
      <c r="U275" s="25" t="e">
        <f t="shared" si="45"/>
        <v>#DIV/0!</v>
      </c>
      <c r="V275" s="12"/>
      <c r="W275" s="25" t="e">
        <f t="shared" si="46"/>
        <v>#DIV/0!</v>
      </c>
      <c r="X275" s="14" t="str">
        <f t="shared" si="39"/>
        <v>=</v>
      </c>
      <c r="Y275" s="14"/>
      <c r="Z275" s="14"/>
      <c r="AA275" s="14"/>
      <c r="AB275" s="14"/>
      <c r="AC275" s="14"/>
      <c r="AD275" s="34" t="e">
        <f>IF(ISNUMBER($D275),_xll.xlBondYield($F275&amp;T(TYPE($AV$1)),$H275,$G275,$J275,$K275,$L275,$M275,$D275,$W275,$AH275),"")</f>
        <v>#NUM!</v>
      </c>
      <c r="AE275" s="12"/>
      <c r="AF275" s="12"/>
      <c r="AG275" s="12"/>
      <c r="AH275" s="14" t="b">
        <f t="shared" si="40"/>
        <v>0</v>
      </c>
      <c r="AI275" s="14"/>
      <c r="AJ275" s="14"/>
      <c r="AK275" s="238" t="str">
        <f>IF(ISNUMBER($D275),_xll.xlBondAswSpread($F275&amp;T(TYPE($AV$1)),$H275,$G275,$J275,$K275,$L275,$M275,$D275,$W275,$AH275,curveName,curveName,,,2),"")</f>
        <v>Bond name not found in Bond Convention Manager</v>
      </c>
      <c r="AL275" s="205" t="e">
        <f>IF($W275&gt;0,_xll.xlBondZSpread(F275&amp;T(TYPE($AV$1)),H275,G275,J275,K275,L275,M275,D275,U275,"annual",5,$AH275,curveName)*100,"")</f>
        <v>#DIV/0!</v>
      </c>
      <c r="AM275" s="258" t="e">
        <f>(-IF($AL$9="",VLOOKUP(VLOOKUP(E275,'DB Basis'!$D$2:$H$65205,4,0),Bonds!$AR$1:$AS$6,2,0),$AL$9)*VLOOKUP(E275,'DB Basis'!$D$2:$E$65205,2,0))+IF(V275="",W275,V275)</f>
        <v>#N/A</v>
      </c>
      <c r="AN275" s="266" t="str">
        <f>IF($AN$9+(($AL$9-$AM$9))*('DB Basis'!F434/10-'DB Basis'!E434),," ")</f>
        <v xml:space="preserve"> </v>
      </c>
      <c r="AO275" s="615" t="e">
        <f>IF(U275&gt;0,_xll.xlShmImplSwap2(curveName&amp;T(TYPE($AV$1)),curveName,D275,G275,,1,8,2,4),"")</f>
        <v>#DIV/0!</v>
      </c>
      <c r="AP275" s="616" t="str">
        <f t="shared" si="41"/>
        <v>-</v>
      </c>
      <c r="AQ275" s="374" t="str">
        <f t="shared" si="42"/>
        <v>-</v>
      </c>
      <c r="AR275" s="374" t="str">
        <f t="shared" si="43"/>
        <v>-</v>
      </c>
      <c r="AS275" s="376"/>
      <c r="AT275" s="234" t="str">
        <f t="shared" si="44"/>
        <v>-</v>
      </c>
      <c r="AU275" s="662" t="str">
        <f t="shared" si="47"/>
        <v>#ERROR: Invalid ISIN  #ERROR: Invalid ISIN  #ERROR: Invalid ISIN</v>
      </c>
      <c r="AV275" s="678"/>
      <c r="AW275" s="660"/>
      <c r="AX275" s="660"/>
      <c r="AY275" s="660"/>
      <c r="AZ275" s="660"/>
      <c r="BA275" s="660"/>
      <c r="BC275" s="673"/>
      <c r="BE275" s="682">
        <f>_xll.xlDateShiftMonth(BE274,1)</f>
        <v>51349</v>
      </c>
      <c r="BF275" s="683">
        <v>3.4207484173985538E-2</v>
      </c>
      <c r="BH275" s="915"/>
      <c r="BU275" s="133" t="s">
        <v>413</v>
      </c>
      <c r="BV275" s="133" t="s">
        <v>413</v>
      </c>
      <c r="BW275" s="133" t="s">
        <v>413</v>
      </c>
      <c r="BX275" s="133" t="s">
        <v>413</v>
      </c>
      <c r="BY275" s="133" t="s">
        <v>413</v>
      </c>
      <c r="BZ275" s="133" t="s">
        <v>413</v>
      </c>
      <c r="CA275" s="133" t="s">
        <v>413</v>
      </c>
      <c r="CB275" s="133" t="s">
        <v>413</v>
      </c>
      <c r="CC275" s="133" t="s">
        <v>413</v>
      </c>
      <c r="CD275" s="133" t="s">
        <v>413</v>
      </c>
      <c r="CE275" s="133" t="s">
        <v>413</v>
      </c>
      <c r="CF275" s="133" t="s">
        <v>413</v>
      </c>
    </row>
    <row r="276" spans="1:84">
      <c r="A276" s="10"/>
      <c r="B276" s="11"/>
      <c r="C276" s="12"/>
      <c r="D276" s="696">
        <f>MAX(_xll.xlDateSettle("TARGET",$D$4,2),L276)</f>
        <v>43264</v>
      </c>
      <c r="E276" s="694"/>
      <c r="F276" s="13" t="s">
        <v>1551</v>
      </c>
      <c r="G276" s="35" t="s">
        <v>1551</v>
      </c>
      <c r="H276" s="37" t="s">
        <v>1551</v>
      </c>
      <c r="I276" s="11" t="s">
        <v>1551</v>
      </c>
      <c r="J276" s="11" t="s">
        <v>1551</v>
      </c>
      <c r="K276" s="11" t="s">
        <v>1551</v>
      </c>
      <c r="L276" s="11" t="s">
        <v>1551</v>
      </c>
      <c r="M276" s="12" t="s">
        <v>1551</v>
      </c>
      <c r="N276" s="12" t="s">
        <v>1551</v>
      </c>
      <c r="O276" s="12" t="s">
        <v>1551</v>
      </c>
      <c r="P276" s="12" t="s">
        <v>1551</v>
      </c>
      <c r="Q276" s="15" t="s">
        <v>1551</v>
      </c>
      <c r="R276" s="12"/>
      <c r="S276" s="43" t="str">
        <f>_xll.RtGet("IDN",$X276,$S$9)</f>
        <v>#N/A The record could not be found</v>
      </c>
      <c r="T276" s="43" t="str">
        <f>_xll.RtGet("IDN",$X276,$T$9)</f>
        <v>#N/A The record could not be found</v>
      </c>
      <c r="U276" s="25" t="e">
        <f t="shared" si="45"/>
        <v>#DIV/0!</v>
      </c>
      <c r="V276" s="12"/>
      <c r="W276" s="25" t="e">
        <f t="shared" si="46"/>
        <v>#DIV/0!</v>
      </c>
      <c r="X276" s="14" t="str">
        <f t="shared" si="39"/>
        <v>=</v>
      </c>
      <c r="Y276" s="14"/>
      <c r="Z276" s="14"/>
      <c r="AA276" s="14"/>
      <c r="AB276" s="14"/>
      <c r="AC276" s="14"/>
      <c r="AD276" s="34" t="e">
        <f>IF(ISNUMBER($D276),_xll.xlBondYield($F276&amp;T(TYPE($AV$1)),$H276,$G276,$J276,$K276,$L276,$M276,$D276,$W276,$AH276),"")</f>
        <v>#NUM!</v>
      </c>
      <c r="AE276" s="12"/>
      <c r="AF276" s="12"/>
      <c r="AG276" s="12"/>
      <c r="AH276" s="14" t="b">
        <f t="shared" si="40"/>
        <v>0</v>
      </c>
      <c r="AI276" s="14"/>
      <c r="AJ276" s="14"/>
      <c r="AK276" s="238" t="str">
        <f>IF(ISNUMBER($D276),_xll.xlBondAswSpread($F276&amp;T(TYPE($AV$1)),$H276,$G276,$J276,$K276,$L276,$M276,$D276,$W276,$AH276,curveName,curveName,,,2),"")</f>
        <v>Bond name not found in Bond Convention Manager</v>
      </c>
      <c r="AL276" s="205" t="e">
        <f>IF($W276&gt;0,_xll.xlBondZSpread(F276&amp;T(TYPE($AV$1)),H276,G276,J276,K276,L276,M276,D276,U276,"annual",5,$AH276,curveName)*100,"")</f>
        <v>#DIV/0!</v>
      </c>
      <c r="AM276" s="258" t="e">
        <f>(-IF($AL$9="",VLOOKUP(VLOOKUP(E276,'DB Basis'!$D$2:$H$65205,4,0),Bonds!$AR$1:$AS$6,2,0),$AL$9)*VLOOKUP(E276,'DB Basis'!$D$2:$E$65205,2,0))+IF(V276="",W276,V276)</f>
        <v>#N/A</v>
      </c>
      <c r="AN276" s="266" t="str">
        <f>IF($AN$9+(($AL$9-$AM$9))*('DB Basis'!F435/10-'DB Basis'!E435),," ")</f>
        <v xml:space="preserve"> </v>
      </c>
      <c r="AO276" s="615" t="e">
        <f>IF(U276&gt;0,_xll.xlShmImplSwap2(curveName&amp;T(TYPE($AV$1)),curveName,D276,G276,,1,8,2,4),"")</f>
        <v>#DIV/0!</v>
      </c>
      <c r="AP276" s="616" t="str">
        <f t="shared" si="41"/>
        <v>-</v>
      </c>
      <c r="AQ276" s="374" t="str">
        <f t="shared" si="42"/>
        <v>-</v>
      </c>
      <c r="AR276" s="374" t="str">
        <f t="shared" si="43"/>
        <v>-</v>
      </c>
      <c r="AS276" s="376"/>
      <c r="AT276" s="234" t="str">
        <f t="shared" si="44"/>
        <v>-</v>
      </c>
      <c r="AU276" s="662" t="str">
        <f t="shared" si="47"/>
        <v>#ERROR: Invalid ISIN  #ERROR: Invalid ISIN  #ERROR: Invalid ISIN</v>
      </c>
      <c r="AV276" s="678"/>
      <c r="AW276" s="660"/>
      <c r="AX276" s="660"/>
      <c r="AY276" s="660"/>
      <c r="AZ276" s="660"/>
      <c r="BA276" s="660"/>
      <c r="BC276" s="673"/>
      <c r="BE276" s="682">
        <f>_xll.xlDateShiftMonth(BE275,1)</f>
        <v>51380</v>
      </c>
      <c r="BF276" s="683">
        <v>3.4248326499710664E-2</v>
      </c>
      <c r="BH276" s="915"/>
      <c r="BU276" s="133" t="s">
        <v>413</v>
      </c>
      <c r="BV276" s="133" t="s">
        <v>413</v>
      </c>
      <c r="BW276" s="133" t="s">
        <v>413</v>
      </c>
      <c r="BX276" s="133" t="s">
        <v>413</v>
      </c>
      <c r="BY276" s="133" t="s">
        <v>413</v>
      </c>
      <c r="BZ276" s="133" t="s">
        <v>413</v>
      </c>
      <c r="CA276" s="133" t="s">
        <v>413</v>
      </c>
      <c r="CB276" s="133" t="s">
        <v>413</v>
      </c>
      <c r="CC276" s="133" t="s">
        <v>413</v>
      </c>
      <c r="CD276" s="133" t="s">
        <v>413</v>
      </c>
      <c r="CE276" s="133" t="s">
        <v>413</v>
      </c>
      <c r="CF276" s="133" t="s">
        <v>413</v>
      </c>
    </row>
    <row r="277" spans="1:84">
      <c r="A277" s="10"/>
      <c r="B277" s="11"/>
      <c r="C277" s="12"/>
      <c r="D277" s="696">
        <f>MAX(_xll.xlDateSettle("TARGET",$D$4,2),L277)</f>
        <v>43264</v>
      </c>
      <c r="E277" s="694"/>
      <c r="F277" s="13" t="s">
        <v>1551</v>
      </c>
      <c r="G277" s="35" t="s">
        <v>1551</v>
      </c>
      <c r="H277" s="37" t="s">
        <v>1551</v>
      </c>
      <c r="I277" s="11" t="s">
        <v>1551</v>
      </c>
      <c r="J277" s="11" t="s">
        <v>1551</v>
      </c>
      <c r="K277" s="11" t="s">
        <v>1551</v>
      </c>
      <c r="L277" s="11" t="s">
        <v>1551</v>
      </c>
      <c r="M277" s="12" t="s">
        <v>1551</v>
      </c>
      <c r="N277" s="12" t="s">
        <v>1551</v>
      </c>
      <c r="O277" s="12" t="s">
        <v>1551</v>
      </c>
      <c r="P277" s="12" t="s">
        <v>1551</v>
      </c>
      <c r="Q277" s="15" t="s">
        <v>1551</v>
      </c>
      <c r="R277" s="12"/>
      <c r="S277" s="43" t="str">
        <f>_xll.RtGet("IDN",$X277,$S$9)</f>
        <v>#N/A The record could not be found</v>
      </c>
      <c r="T277" s="43" t="str">
        <f>_xll.RtGet("IDN",$X277,$T$9)</f>
        <v>#N/A The record could not be found</v>
      </c>
      <c r="U277" s="25" t="e">
        <f t="shared" si="45"/>
        <v>#DIV/0!</v>
      </c>
      <c r="V277" s="12"/>
      <c r="W277" s="25" t="e">
        <f t="shared" si="46"/>
        <v>#DIV/0!</v>
      </c>
      <c r="X277" s="14" t="str">
        <f t="shared" si="39"/>
        <v>=</v>
      </c>
      <c r="Y277" s="14"/>
      <c r="Z277" s="14"/>
      <c r="AA277" s="14"/>
      <c r="AB277" s="14"/>
      <c r="AC277" s="14"/>
      <c r="AD277" s="34" t="e">
        <f>IF(ISNUMBER($D277),_xll.xlBondYield($F277&amp;T(TYPE($AV$1)),$H277,$G277,$J277,$K277,$L277,$M277,$D277,$W277,$AH277),"")</f>
        <v>#NUM!</v>
      </c>
      <c r="AE277" s="12"/>
      <c r="AF277" s="12"/>
      <c r="AG277" s="12"/>
      <c r="AH277" s="14" t="b">
        <f t="shared" si="40"/>
        <v>0</v>
      </c>
      <c r="AI277" s="14"/>
      <c r="AJ277" s="14"/>
      <c r="AK277" s="238" t="str">
        <f>IF(ISNUMBER($D277),_xll.xlBondAswSpread($F277&amp;T(TYPE($AV$1)),$H277,$G277,$J277,$K277,$L277,$M277,$D277,$W277,$AH277,curveName,curveName,,,2),"")</f>
        <v>Bond name not found in Bond Convention Manager</v>
      </c>
      <c r="AL277" s="205" t="e">
        <f>IF($W277&gt;0,_xll.xlBondZSpread(F277&amp;T(TYPE($AV$1)),H277,G277,J277,K277,L277,M277,D277,U277,"annual",5,$AH277,curveName)*100,"")</f>
        <v>#DIV/0!</v>
      </c>
      <c r="AM277" s="258" t="e">
        <f>(-IF($AL$9="",VLOOKUP(VLOOKUP(E277,'DB Basis'!$D$2:$H$65205,4,0),Bonds!$AR$1:$AS$6,2,0),$AL$9)*VLOOKUP(E277,'DB Basis'!$D$2:$E$65205,2,0))+IF(V277="",W277,V277)</f>
        <v>#N/A</v>
      </c>
      <c r="AN277" s="266" t="str">
        <f>IF($AN$9+(($AL$9-$AM$9))*('DB Basis'!F436/10-'DB Basis'!E436),," ")</f>
        <v xml:space="preserve"> </v>
      </c>
      <c r="AO277" s="615" t="e">
        <f>IF(U277&gt;0,_xll.xlShmImplSwap2(curveName&amp;T(TYPE($AV$1)),curveName,D277,G277,,1,8,2,4),"")</f>
        <v>#DIV/0!</v>
      </c>
      <c r="AP277" s="616" t="str">
        <f t="shared" si="41"/>
        <v>-</v>
      </c>
      <c r="AQ277" s="374" t="str">
        <f t="shared" si="42"/>
        <v>-</v>
      </c>
      <c r="AR277" s="374" t="str">
        <f t="shared" si="43"/>
        <v>-</v>
      </c>
      <c r="AS277" s="376"/>
      <c r="AT277" s="234" t="str">
        <f t="shared" si="44"/>
        <v>-</v>
      </c>
      <c r="AU277" s="662" t="str">
        <f t="shared" si="47"/>
        <v>#ERROR: Invalid ISIN  #ERROR: Invalid ISIN  #ERROR: Invalid ISIN</v>
      </c>
      <c r="AV277" s="678"/>
      <c r="AW277" s="660"/>
      <c r="AX277" s="660"/>
      <c r="AY277" s="660"/>
      <c r="AZ277" s="660"/>
      <c r="BA277" s="660"/>
      <c r="BC277" s="673"/>
      <c r="BE277" s="682">
        <f>_xll.xlDateShiftMonth(BE276,1)</f>
        <v>51410</v>
      </c>
      <c r="BF277" s="683">
        <v>3.4287760848720886E-2</v>
      </c>
      <c r="BH277" s="915"/>
      <c r="BU277" s="133" t="s">
        <v>413</v>
      </c>
      <c r="BV277" s="133" t="s">
        <v>413</v>
      </c>
      <c r="BW277" s="133" t="s">
        <v>413</v>
      </c>
      <c r="BX277" s="133" t="s">
        <v>413</v>
      </c>
      <c r="BY277" s="133" t="s">
        <v>413</v>
      </c>
      <c r="BZ277" s="133" t="s">
        <v>413</v>
      </c>
      <c r="CA277" s="133" t="s">
        <v>413</v>
      </c>
      <c r="CB277" s="133" t="s">
        <v>413</v>
      </c>
      <c r="CC277" s="133" t="s">
        <v>413</v>
      </c>
      <c r="CD277" s="133" t="s">
        <v>413</v>
      </c>
      <c r="CE277" s="133" t="s">
        <v>413</v>
      </c>
      <c r="CF277" s="133" t="s">
        <v>413</v>
      </c>
    </row>
    <row r="278" spans="1:84">
      <c r="A278" s="10"/>
      <c r="B278" s="11"/>
      <c r="C278" s="12"/>
      <c r="D278" s="696">
        <f>MAX(_xll.xlDateSettle("TARGET",$D$4,2),L278)</f>
        <v>43264</v>
      </c>
      <c r="E278" s="694"/>
      <c r="F278" s="13" t="s">
        <v>1551</v>
      </c>
      <c r="G278" s="35" t="s">
        <v>1551</v>
      </c>
      <c r="H278" s="37" t="s">
        <v>1551</v>
      </c>
      <c r="I278" s="11" t="s">
        <v>1551</v>
      </c>
      <c r="J278" s="11" t="s">
        <v>1551</v>
      </c>
      <c r="K278" s="11" t="s">
        <v>1551</v>
      </c>
      <c r="L278" s="11" t="s">
        <v>1551</v>
      </c>
      <c r="M278" s="12" t="s">
        <v>1551</v>
      </c>
      <c r="N278" s="12" t="s">
        <v>1551</v>
      </c>
      <c r="O278" s="12" t="s">
        <v>1551</v>
      </c>
      <c r="P278" s="12" t="s">
        <v>1551</v>
      </c>
      <c r="Q278" s="15" t="s">
        <v>1551</v>
      </c>
      <c r="R278" s="12"/>
      <c r="S278" s="43" t="str">
        <f>_xll.RtGet("IDN",$X278,$S$9)</f>
        <v>#N/A The record could not be found</v>
      </c>
      <c r="T278" s="43" t="str">
        <f>_xll.RtGet("IDN",$X278,$T$9)</f>
        <v>#N/A The record could not be found</v>
      </c>
      <c r="U278" s="25" t="e">
        <f t="shared" si="45"/>
        <v>#DIV/0!</v>
      </c>
      <c r="V278" s="12"/>
      <c r="W278" s="25" t="e">
        <f t="shared" si="46"/>
        <v>#DIV/0!</v>
      </c>
      <c r="X278" s="14" t="str">
        <f t="shared" si="39"/>
        <v>=</v>
      </c>
      <c r="Y278" s="14"/>
      <c r="Z278" s="14"/>
      <c r="AA278" s="14"/>
      <c r="AB278" s="14"/>
      <c r="AC278" s="14"/>
      <c r="AD278" s="34" t="e">
        <f>IF(ISNUMBER($D278),_xll.xlBondYield($F278&amp;T(TYPE($AV$1)),$H278,$G278,$J278,$K278,$L278,$M278,$D278,$W278,$AH278),"")</f>
        <v>#NUM!</v>
      </c>
      <c r="AE278" s="12"/>
      <c r="AF278" s="12"/>
      <c r="AG278" s="12"/>
      <c r="AH278" s="14" t="b">
        <f t="shared" si="40"/>
        <v>0</v>
      </c>
      <c r="AI278" s="14"/>
      <c r="AJ278" s="14"/>
      <c r="AK278" s="238" t="str">
        <f>IF(ISNUMBER($D278),_xll.xlBondAswSpread($F278&amp;T(TYPE($AV$1)),$H278,$G278,$J278,$K278,$L278,$M278,$D278,$W278,$AH278,curveName,curveName,,,2),"")</f>
        <v>Bond name not found in Bond Convention Manager</v>
      </c>
      <c r="AL278" s="205" t="e">
        <f>IF($W278&gt;0,_xll.xlBondZSpread(F278&amp;T(TYPE($AV$1)),H278,G278,J278,K278,L278,M278,D278,U278,"annual",5,$AH278,curveName)*100,"")</f>
        <v>#DIV/0!</v>
      </c>
      <c r="AM278" s="258" t="e">
        <f>(-IF($AL$9="",VLOOKUP(VLOOKUP(E278,'DB Basis'!$D$2:$H$65205,4,0),Bonds!$AR$1:$AS$6,2,0),$AL$9)*VLOOKUP(E278,'DB Basis'!$D$2:$E$65205,2,0))+IF(V278="",W278,V278)</f>
        <v>#N/A</v>
      </c>
      <c r="AN278" s="266" t="str">
        <f>IF($AN$9+(($AL$9-$AM$9))*('DB Basis'!F437/10-'DB Basis'!E437),," ")</f>
        <v xml:space="preserve"> </v>
      </c>
      <c r="AO278" s="615" t="e">
        <f>IF(U278&gt;0,_xll.xlShmImplSwap2(curveName&amp;T(TYPE($AV$1)),curveName,D278,G278,,1,8,2,4),"")</f>
        <v>#DIV/0!</v>
      </c>
      <c r="AP278" s="616" t="str">
        <f t="shared" si="41"/>
        <v>-</v>
      </c>
      <c r="AQ278" s="374" t="str">
        <f t="shared" si="42"/>
        <v>-</v>
      </c>
      <c r="AR278" s="374" t="str">
        <f t="shared" si="43"/>
        <v>-</v>
      </c>
      <c r="AS278" s="376"/>
      <c r="AT278" s="234" t="str">
        <f t="shared" si="44"/>
        <v>-</v>
      </c>
      <c r="AU278" s="662" t="str">
        <f t="shared" si="47"/>
        <v>#ERROR: Invalid ISIN  #ERROR: Invalid ISIN  #ERROR: Invalid ISIN</v>
      </c>
      <c r="AV278" s="678"/>
      <c r="AW278" s="660"/>
      <c r="AX278" s="660"/>
      <c r="AY278" s="660"/>
      <c r="AZ278" s="660"/>
      <c r="BA278" s="660"/>
      <c r="BC278" s="673"/>
      <c r="BE278" s="682">
        <f>_xll.xlDateShiftMonth(BE277,1)</f>
        <v>51441</v>
      </c>
      <c r="BF278" s="683">
        <v>3.4328384360567975E-2</v>
      </c>
      <c r="BH278" s="915"/>
      <c r="BU278" s="133" t="s">
        <v>413</v>
      </c>
      <c r="BV278" s="133" t="s">
        <v>413</v>
      </c>
      <c r="BW278" s="133" t="s">
        <v>413</v>
      </c>
      <c r="BX278" s="133" t="s">
        <v>413</v>
      </c>
      <c r="BY278" s="133" t="s">
        <v>413</v>
      </c>
      <c r="BZ278" s="133" t="s">
        <v>413</v>
      </c>
      <c r="CA278" s="133" t="s">
        <v>413</v>
      </c>
      <c r="CB278" s="133" t="s">
        <v>413</v>
      </c>
      <c r="CC278" s="133" t="s">
        <v>413</v>
      </c>
      <c r="CD278" s="133" t="s">
        <v>413</v>
      </c>
      <c r="CE278" s="133" t="s">
        <v>413</v>
      </c>
      <c r="CF278" s="133" t="s">
        <v>413</v>
      </c>
    </row>
    <row r="279" spans="1:84">
      <c r="A279" s="10"/>
      <c r="B279" s="11"/>
      <c r="C279" s="12"/>
      <c r="D279" s="696">
        <f>MAX(_xll.xlDateSettle("TARGET",$D$4,2),L279)</f>
        <v>43264</v>
      </c>
      <c r="E279" s="694"/>
      <c r="F279" s="13" t="s">
        <v>1551</v>
      </c>
      <c r="G279" s="35" t="s">
        <v>1551</v>
      </c>
      <c r="H279" s="37" t="s">
        <v>1551</v>
      </c>
      <c r="I279" s="11" t="s">
        <v>1551</v>
      </c>
      <c r="J279" s="11" t="s">
        <v>1551</v>
      </c>
      <c r="K279" s="11" t="s">
        <v>1551</v>
      </c>
      <c r="L279" s="11" t="s">
        <v>1551</v>
      </c>
      <c r="M279" s="12" t="s">
        <v>1551</v>
      </c>
      <c r="N279" s="12" t="s">
        <v>1551</v>
      </c>
      <c r="O279" s="12" t="s">
        <v>1551</v>
      </c>
      <c r="P279" s="12" t="s">
        <v>1551</v>
      </c>
      <c r="Q279" s="15" t="s">
        <v>1551</v>
      </c>
      <c r="R279" s="12"/>
      <c r="S279" s="43" t="str">
        <f>_xll.RtGet("IDN",$X279,$S$9)</f>
        <v>#N/A The record could not be found</v>
      </c>
      <c r="T279" s="43" t="str">
        <f>_xll.RtGet("IDN",$X279,$T$9)</f>
        <v>#N/A The record could not be found</v>
      </c>
      <c r="U279" s="25" t="e">
        <f t="shared" si="45"/>
        <v>#DIV/0!</v>
      </c>
      <c r="V279" s="12"/>
      <c r="W279" s="25" t="e">
        <f t="shared" si="46"/>
        <v>#DIV/0!</v>
      </c>
      <c r="X279" s="14" t="str">
        <f t="shared" si="39"/>
        <v>=</v>
      </c>
      <c r="Y279" s="14"/>
      <c r="Z279" s="14"/>
      <c r="AA279" s="14"/>
      <c r="AB279" s="14"/>
      <c r="AC279" s="14"/>
      <c r="AD279" s="34" t="e">
        <f>IF(ISNUMBER($D279),_xll.xlBondYield($F279&amp;T(TYPE($AV$1)),$H279,$G279,$J279,$K279,$L279,$M279,$D279,$W279,$AH279),"")</f>
        <v>#NUM!</v>
      </c>
      <c r="AE279" s="12"/>
      <c r="AF279" s="12"/>
      <c r="AG279" s="12"/>
      <c r="AH279" s="14" t="b">
        <f t="shared" si="40"/>
        <v>0</v>
      </c>
      <c r="AI279" s="14"/>
      <c r="AJ279" s="14"/>
      <c r="AK279" s="238" t="str">
        <f>IF(ISNUMBER($D279),_xll.xlBondAswSpread($F279&amp;T(TYPE($AV$1)),$H279,$G279,$J279,$K279,$L279,$M279,$D279,$W279,$AH279,curveName,curveName,,,2),"")</f>
        <v>Bond name not found in Bond Convention Manager</v>
      </c>
      <c r="AL279" s="205" t="e">
        <f>IF($W279&gt;0,_xll.xlBondZSpread(F279&amp;T(TYPE($AV$1)),H279,G279,J279,K279,L279,M279,D279,U279,"annual",5,$AH279,curveName)*100,"")</f>
        <v>#DIV/0!</v>
      </c>
      <c r="AM279" s="258" t="e">
        <f>(-IF($AL$9="",VLOOKUP(VLOOKUP(E279,'DB Basis'!$D$2:$H$65205,4,0),Bonds!$AR$1:$AS$6,2,0),$AL$9)*VLOOKUP(E279,'DB Basis'!$D$2:$E$65205,2,0))+IF(V279="",W279,V279)</f>
        <v>#N/A</v>
      </c>
      <c r="AN279" s="266" t="str">
        <f>IF($AN$9+(($AL$9-$AM$9))*('DB Basis'!F438/10-'DB Basis'!E438),," ")</f>
        <v xml:space="preserve"> </v>
      </c>
      <c r="AO279" s="615" t="e">
        <f>IF(U279&gt;0,_xll.xlShmImplSwap2(curveName&amp;T(TYPE($AV$1)),curveName,D279,G279,,1,8,2,4),"")</f>
        <v>#DIV/0!</v>
      </c>
      <c r="AP279" s="616" t="str">
        <f t="shared" si="41"/>
        <v>-</v>
      </c>
      <c r="AQ279" s="374" t="str">
        <f t="shared" si="42"/>
        <v>-</v>
      </c>
      <c r="AR279" s="374" t="str">
        <f t="shared" si="43"/>
        <v>-</v>
      </c>
      <c r="AS279" s="376"/>
      <c r="AT279" s="234" t="str">
        <f t="shared" si="44"/>
        <v>-</v>
      </c>
      <c r="AU279" s="662" t="str">
        <f t="shared" si="47"/>
        <v>#ERROR: Invalid ISIN  #ERROR: Invalid ISIN  #ERROR: Invalid ISIN</v>
      </c>
      <c r="AV279" s="678"/>
      <c r="AW279" s="660"/>
      <c r="AX279" s="660"/>
      <c r="AY279" s="660"/>
      <c r="AZ279" s="660"/>
      <c r="BA279" s="660"/>
      <c r="BC279" s="673"/>
      <c r="BE279" s="682">
        <f>_xll.xlDateShiftMonth(BE278,1)</f>
        <v>51471</v>
      </c>
      <c r="BF279" s="683">
        <v>3.4367545707508822E-2</v>
      </c>
      <c r="BH279" s="915"/>
      <c r="BU279" s="133" t="s">
        <v>413</v>
      </c>
      <c r="BV279" s="133" t="s">
        <v>413</v>
      </c>
      <c r="BW279" s="133" t="s">
        <v>413</v>
      </c>
      <c r="BX279" s="133" t="s">
        <v>413</v>
      </c>
      <c r="BY279" s="133" t="s">
        <v>413</v>
      </c>
      <c r="BZ279" s="133" t="s">
        <v>413</v>
      </c>
      <c r="CA279" s="133" t="s">
        <v>413</v>
      </c>
      <c r="CB279" s="133" t="s">
        <v>413</v>
      </c>
      <c r="CC279" s="133" t="s">
        <v>413</v>
      </c>
      <c r="CD279" s="133" t="s">
        <v>413</v>
      </c>
      <c r="CE279" s="133" t="s">
        <v>413</v>
      </c>
      <c r="CF279" s="133" t="s">
        <v>413</v>
      </c>
    </row>
    <row r="280" spans="1:84">
      <c r="A280" s="10"/>
      <c r="B280" s="11"/>
      <c r="C280" s="12"/>
      <c r="D280" s="696">
        <f>MAX(_xll.xlDateSettle("TARGET",$D$4,2),L280)</f>
        <v>43264</v>
      </c>
      <c r="E280" s="694"/>
      <c r="F280" s="13" t="s">
        <v>1551</v>
      </c>
      <c r="G280" s="35" t="s">
        <v>1551</v>
      </c>
      <c r="H280" s="37" t="s">
        <v>1551</v>
      </c>
      <c r="I280" s="11" t="s">
        <v>1551</v>
      </c>
      <c r="J280" s="11" t="s">
        <v>1551</v>
      </c>
      <c r="K280" s="11" t="s">
        <v>1551</v>
      </c>
      <c r="L280" s="11" t="s">
        <v>1551</v>
      </c>
      <c r="M280" s="12" t="s">
        <v>1551</v>
      </c>
      <c r="N280" s="12" t="s">
        <v>1551</v>
      </c>
      <c r="O280" s="12" t="s">
        <v>1551</v>
      </c>
      <c r="P280" s="12" t="s">
        <v>1551</v>
      </c>
      <c r="Q280" s="15" t="s">
        <v>1551</v>
      </c>
      <c r="R280" s="12"/>
      <c r="S280" s="43" t="str">
        <f>_xll.RtGet("IDN",$X280,$S$9)</f>
        <v>#N/A The record could not be found</v>
      </c>
      <c r="T280" s="43" t="str">
        <f>_xll.RtGet("IDN",$X280,$T$9)</f>
        <v>#N/A The record could not be found</v>
      </c>
      <c r="U280" s="25" t="e">
        <f t="shared" si="45"/>
        <v>#DIV/0!</v>
      </c>
      <c r="V280" s="12"/>
      <c r="W280" s="25" t="e">
        <f t="shared" si="46"/>
        <v>#DIV/0!</v>
      </c>
      <c r="X280" s="14" t="str">
        <f t="shared" si="39"/>
        <v>=</v>
      </c>
      <c r="Y280" s="14"/>
      <c r="Z280" s="14"/>
      <c r="AA280" s="14"/>
      <c r="AB280" s="14"/>
      <c r="AC280" s="14"/>
      <c r="AD280" s="34" t="e">
        <f>IF(ISNUMBER($D280),_xll.xlBondYield($F280&amp;T(TYPE($AV$1)),$H280,$G280,$J280,$K280,$L280,$M280,$D280,$W280,$AH280),"")</f>
        <v>#NUM!</v>
      </c>
      <c r="AE280" s="12"/>
      <c r="AF280" s="12"/>
      <c r="AG280" s="12"/>
      <c r="AH280" s="14" t="b">
        <f t="shared" si="40"/>
        <v>0</v>
      </c>
      <c r="AI280" s="14"/>
      <c r="AJ280" s="14"/>
      <c r="AK280" s="238" t="str">
        <f>IF(ISNUMBER($D280),_xll.xlBondAswSpread($F280&amp;T(TYPE($AV$1)),$H280,$G280,$J280,$K280,$L280,$M280,$D280,$W280,$AH280,curveName,curveName,,,2),"")</f>
        <v>Bond name not found in Bond Convention Manager</v>
      </c>
      <c r="AL280" s="205" t="e">
        <f>IF($W280&gt;0,_xll.xlBondZSpread(F280&amp;T(TYPE($AV$1)),H280,G280,J280,K280,L280,M280,D280,U280,"annual",5,$AH280,curveName)*100,"")</f>
        <v>#DIV/0!</v>
      </c>
      <c r="AM280" s="258" t="e">
        <f>(-IF($AL$9="",VLOOKUP(VLOOKUP(E280,'DB Basis'!$D$2:$H$65205,4,0),Bonds!$AR$1:$AS$6,2,0),$AL$9)*VLOOKUP(E280,'DB Basis'!$D$2:$E$65205,2,0))+IF(V280="",W280,V280)</f>
        <v>#N/A</v>
      </c>
      <c r="AN280" s="266" t="str">
        <f>IF($AN$9+(($AL$9-$AM$9))*('DB Basis'!F439/10-'DB Basis'!E439),," ")</f>
        <v xml:space="preserve"> </v>
      </c>
      <c r="AO280" s="615" t="e">
        <f>IF(U280&gt;0,_xll.xlShmImplSwap2(curveName&amp;T(TYPE($AV$1)),curveName,D280,G280,,1,8,2,4),"")</f>
        <v>#DIV/0!</v>
      </c>
      <c r="AP280" s="616" t="str">
        <f t="shared" si="41"/>
        <v>-</v>
      </c>
      <c r="AQ280" s="374" t="str">
        <f t="shared" si="42"/>
        <v>-</v>
      </c>
      <c r="AR280" s="374" t="str">
        <f t="shared" si="43"/>
        <v>-</v>
      </c>
      <c r="AS280" s="376"/>
      <c r="AT280" s="234" t="str">
        <f t="shared" si="44"/>
        <v>-</v>
      </c>
      <c r="AU280" s="662" t="str">
        <f t="shared" si="47"/>
        <v>#ERROR: Invalid ISIN  #ERROR: Invalid ISIN  #ERROR: Invalid ISIN</v>
      </c>
      <c r="AV280" s="678"/>
      <c r="AW280" s="660"/>
      <c r="AX280" s="660"/>
      <c r="AY280" s="660"/>
      <c r="AZ280" s="660"/>
      <c r="BA280" s="660"/>
      <c r="BC280" s="673"/>
      <c r="BE280" s="682">
        <f>_xll.xlDateShiftMonth(BE279,1)</f>
        <v>51502</v>
      </c>
      <c r="BF280" s="683">
        <v>3.440782382895724E-2</v>
      </c>
      <c r="BH280" s="915"/>
      <c r="BU280" s="133" t="s">
        <v>413</v>
      </c>
      <c r="BV280" s="133" t="s">
        <v>413</v>
      </c>
      <c r="BW280" s="133" t="s">
        <v>413</v>
      </c>
      <c r="BX280" s="133" t="s">
        <v>413</v>
      </c>
      <c r="BY280" s="133" t="s">
        <v>413</v>
      </c>
      <c r="BZ280" s="133" t="s">
        <v>413</v>
      </c>
      <c r="CA280" s="133" t="s">
        <v>413</v>
      </c>
      <c r="CB280" s="133" t="s">
        <v>413</v>
      </c>
      <c r="CC280" s="133" t="s">
        <v>413</v>
      </c>
      <c r="CD280" s="133" t="s">
        <v>413</v>
      </c>
      <c r="CE280" s="133" t="s">
        <v>413</v>
      </c>
      <c r="CF280" s="133" t="s">
        <v>413</v>
      </c>
    </row>
    <row r="281" spans="1:84">
      <c r="A281" s="10"/>
      <c r="B281" s="11"/>
      <c r="C281" s="12"/>
      <c r="D281" s="696">
        <f>MAX(_xll.xlDateSettle("TARGET",$D$4,2),L281)</f>
        <v>43264</v>
      </c>
      <c r="E281" s="694"/>
      <c r="F281" s="13" t="s">
        <v>1551</v>
      </c>
      <c r="G281" s="35" t="s">
        <v>1551</v>
      </c>
      <c r="H281" s="37" t="s">
        <v>1551</v>
      </c>
      <c r="I281" s="11" t="s">
        <v>1551</v>
      </c>
      <c r="J281" s="11" t="s">
        <v>1551</v>
      </c>
      <c r="K281" s="11" t="s">
        <v>1551</v>
      </c>
      <c r="L281" s="11" t="s">
        <v>1551</v>
      </c>
      <c r="M281" s="12" t="s">
        <v>1551</v>
      </c>
      <c r="N281" s="12" t="s">
        <v>1551</v>
      </c>
      <c r="O281" s="12" t="s">
        <v>1551</v>
      </c>
      <c r="P281" s="12" t="s">
        <v>1551</v>
      </c>
      <c r="Q281" s="15" t="s">
        <v>1551</v>
      </c>
      <c r="R281" s="12"/>
      <c r="S281" s="43" t="str">
        <f>_xll.RtGet("IDN",$X281,$S$9)</f>
        <v>#N/A The record could not be found</v>
      </c>
      <c r="T281" s="43" t="str">
        <f>_xll.RtGet("IDN",$X281,$T$9)</f>
        <v>#N/A The record could not be found</v>
      </c>
      <c r="U281" s="25" t="e">
        <f t="shared" si="45"/>
        <v>#DIV/0!</v>
      </c>
      <c r="V281" s="12"/>
      <c r="W281" s="25" t="e">
        <f t="shared" si="46"/>
        <v>#DIV/0!</v>
      </c>
      <c r="X281" s="14" t="str">
        <f t="shared" si="39"/>
        <v>=</v>
      </c>
      <c r="Y281" s="14"/>
      <c r="Z281" s="14"/>
      <c r="AA281" s="14"/>
      <c r="AB281" s="14"/>
      <c r="AC281" s="14"/>
      <c r="AD281" s="34" t="e">
        <f>IF(ISNUMBER($D281),_xll.xlBondYield($F281&amp;T(TYPE($AV$1)),$H281,$G281,$J281,$K281,$L281,$M281,$D281,$W281,$AH281),"")</f>
        <v>#NUM!</v>
      </c>
      <c r="AE281" s="12"/>
      <c r="AF281" s="12"/>
      <c r="AG281" s="12"/>
      <c r="AH281" s="14" t="b">
        <f t="shared" si="40"/>
        <v>0</v>
      </c>
      <c r="AI281" s="14"/>
      <c r="AJ281" s="14"/>
      <c r="AK281" s="238" t="str">
        <f>IF(ISNUMBER($D281),_xll.xlBondAswSpread($F281&amp;T(TYPE($AV$1)),$H281,$G281,$J281,$K281,$L281,$M281,$D281,$W281,$AH281,curveName,curveName,,,2),"")</f>
        <v>Bond name not found in Bond Convention Manager</v>
      </c>
      <c r="AL281" s="205" t="e">
        <f>IF($W281&gt;0,_xll.xlBondZSpread(F281&amp;T(TYPE($AV$1)),H281,G281,J281,K281,L281,M281,D281,U281,"annual",5,$AH281,curveName)*100,"")</f>
        <v>#DIV/0!</v>
      </c>
      <c r="AM281" s="258" t="e">
        <f>(-IF($AL$9="",VLOOKUP(VLOOKUP(E281,'DB Basis'!$D$2:$H$65205,4,0),Bonds!$AR$1:$AS$6,2,0),$AL$9)*VLOOKUP(E281,'DB Basis'!$D$2:$E$65205,2,0))+IF(V281="",W281,V281)</f>
        <v>#N/A</v>
      </c>
      <c r="AN281" s="266" t="str">
        <f>IF($AN$9+(($AL$9-$AM$9))*('DB Basis'!F440/10-'DB Basis'!E440),," ")</f>
        <v xml:space="preserve"> </v>
      </c>
      <c r="AO281" s="615" t="e">
        <f>IF(U281&gt;0,_xll.xlShmImplSwap2(curveName&amp;T(TYPE($AV$1)),curveName,D281,G281,,1,8,2,4),"")</f>
        <v>#DIV/0!</v>
      </c>
      <c r="AP281" s="616" t="str">
        <f t="shared" si="41"/>
        <v>-</v>
      </c>
      <c r="AQ281" s="374" t="str">
        <f t="shared" si="42"/>
        <v>-</v>
      </c>
      <c r="AR281" s="374" t="str">
        <f t="shared" si="43"/>
        <v>-</v>
      </c>
      <c r="AS281" s="376"/>
      <c r="AT281" s="234" t="str">
        <f t="shared" si="44"/>
        <v>-</v>
      </c>
      <c r="AU281" s="662" t="str">
        <f t="shared" si="47"/>
        <v>#ERROR: Invalid ISIN  #ERROR: Invalid ISIN  #ERROR: Invalid ISIN</v>
      </c>
      <c r="AV281" s="678"/>
      <c r="AW281" s="660"/>
      <c r="AX281" s="660"/>
      <c r="AY281" s="660"/>
      <c r="AZ281" s="660"/>
      <c r="BA281" s="660"/>
      <c r="BC281" s="673"/>
      <c r="BE281" s="682">
        <f>_xll.xlDateShiftMonth(BE280,1)</f>
        <v>51533</v>
      </c>
      <c r="BF281" s="683">
        <v>3.4447877916177677E-2</v>
      </c>
      <c r="BH281" s="915"/>
      <c r="BU281" s="133" t="s">
        <v>413</v>
      </c>
      <c r="BV281" s="133" t="s">
        <v>413</v>
      </c>
      <c r="BW281" s="133" t="s">
        <v>413</v>
      </c>
      <c r="BX281" s="133" t="s">
        <v>413</v>
      </c>
      <c r="BY281" s="133" t="s">
        <v>413</v>
      </c>
      <c r="BZ281" s="133" t="s">
        <v>413</v>
      </c>
      <c r="CA281" s="133" t="s">
        <v>413</v>
      </c>
      <c r="CB281" s="133" t="s">
        <v>413</v>
      </c>
      <c r="CC281" s="133" t="s">
        <v>413</v>
      </c>
      <c r="CD281" s="133" t="s">
        <v>413</v>
      </c>
      <c r="CE281" s="133" t="s">
        <v>413</v>
      </c>
      <c r="CF281" s="133" t="s">
        <v>413</v>
      </c>
    </row>
    <row r="282" spans="1:84">
      <c r="A282" s="10"/>
      <c r="B282" s="11"/>
      <c r="C282" s="12"/>
      <c r="D282" s="696">
        <f>MAX(_xll.xlDateSettle("TARGET",$D$4,2),L282)</f>
        <v>43264</v>
      </c>
      <c r="E282" s="694"/>
      <c r="F282" s="13" t="s">
        <v>1551</v>
      </c>
      <c r="G282" s="35" t="s">
        <v>1551</v>
      </c>
      <c r="H282" s="37" t="s">
        <v>1551</v>
      </c>
      <c r="I282" s="11" t="s">
        <v>1551</v>
      </c>
      <c r="J282" s="11" t="s">
        <v>1551</v>
      </c>
      <c r="K282" s="11" t="s">
        <v>1551</v>
      </c>
      <c r="L282" s="11" t="s">
        <v>1551</v>
      </c>
      <c r="M282" s="12" t="s">
        <v>1551</v>
      </c>
      <c r="N282" s="12" t="s">
        <v>1551</v>
      </c>
      <c r="O282" s="12" t="s">
        <v>1551</v>
      </c>
      <c r="P282" s="12" t="s">
        <v>1551</v>
      </c>
      <c r="Q282" s="15" t="s">
        <v>1551</v>
      </c>
      <c r="R282" s="12"/>
      <c r="S282" s="43" t="str">
        <f>_xll.RtGet("IDN",$X282,$S$9)</f>
        <v>#N/A The record could not be found</v>
      </c>
      <c r="T282" s="43" t="str">
        <f>_xll.RtGet("IDN",$X282,$T$9)</f>
        <v>#N/A The record could not be found</v>
      </c>
      <c r="U282" s="25" t="e">
        <f t="shared" si="45"/>
        <v>#DIV/0!</v>
      </c>
      <c r="V282" s="12"/>
      <c r="W282" s="25" t="e">
        <f t="shared" si="46"/>
        <v>#DIV/0!</v>
      </c>
      <c r="X282" s="14" t="str">
        <f t="shared" si="39"/>
        <v>=</v>
      </c>
      <c r="Y282" s="14"/>
      <c r="Z282" s="14"/>
      <c r="AA282" s="14"/>
      <c r="AB282" s="14"/>
      <c r="AC282" s="14"/>
      <c r="AD282" s="34" t="e">
        <f>IF(ISNUMBER($D282),_xll.xlBondYield($F282&amp;T(TYPE($AV$1)),$H282,$G282,$J282,$K282,$L282,$M282,$D282,$W282,$AH282),"")</f>
        <v>#NUM!</v>
      </c>
      <c r="AE282" s="12"/>
      <c r="AF282" s="12"/>
      <c r="AG282" s="12"/>
      <c r="AH282" s="14" t="b">
        <f t="shared" si="40"/>
        <v>0</v>
      </c>
      <c r="AI282" s="14"/>
      <c r="AJ282" s="14"/>
      <c r="AK282" s="238" t="str">
        <f>IF(ISNUMBER($D282),_xll.xlBondAswSpread($F282&amp;T(TYPE($AV$1)),$H282,$G282,$J282,$K282,$L282,$M282,$D282,$W282,$AH282,curveName,curveName,,,2),"")</f>
        <v>Bond name not found in Bond Convention Manager</v>
      </c>
      <c r="AL282" s="205" t="e">
        <f>IF($W282&gt;0,_xll.xlBondZSpread(F282&amp;T(TYPE($AV$1)),H282,G282,J282,K282,L282,M282,D282,U282,"annual",5,$AH282,curveName)*100,"")</f>
        <v>#DIV/0!</v>
      </c>
      <c r="AM282" s="258" t="e">
        <f>(-IF($AL$9="",VLOOKUP(VLOOKUP(E282,'DB Basis'!$D$2:$H$65205,4,0),Bonds!$AR$1:$AS$6,2,0),$AL$9)*VLOOKUP(E282,'DB Basis'!$D$2:$E$65205,2,0))+IF(V282="",W282,V282)</f>
        <v>#N/A</v>
      </c>
      <c r="AN282" s="266" t="str">
        <f>IF($AN$9+(($AL$9-$AM$9))*('DB Basis'!F441/10-'DB Basis'!E441),," ")</f>
        <v xml:space="preserve"> </v>
      </c>
      <c r="AO282" s="615" t="e">
        <f>IF(U282&gt;0,_xll.xlShmImplSwap2(curveName&amp;T(TYPE($AV$1)),curveName,D282,G282,,1,8,2,4),"")</f>
        <v>#DIV/0!</v>
      </c>
      <c r="AP282" s="616" t="str">
        <f t="shared" si="41"/>
        <v>-</v>
      </c>
      <c r="AQ282" s="374" t="str">
        <f t="shared" si="42"/>
        <v>-</v>
      </c>
      <c r="AR282" s="374" t="str">
        <f t="shared" si="43"/>
        <v>-</v>
      </c>
      <c r="AS282" s="376"/>
      <c r="AT282" s="234" t="str">
        <f t="shared" si="44"/>
        <v>-</v>
      </c>
      <c r="AU282" s="662" t="str">
        <f t="shared" si="47"/>
        <v>#ERROR: Invalid ISIN  #ERROR: Invalid ISIN  #ERROR: Invalid ISIN</v>
      </c>
      <c r="AV282" s="678"/>
      <c r="AW282" s="660"/>
      <c r="AX282" s="660"/>
      <c r="AY282" s="660"/>
      <c r="AZ282" s="660"/>
      <c r="BA282" s="660"/>
      <c r="BC282" s="673"/>
      <c r="BE282" s="682">
        <f>_xll.xlDateShiftMonth(BE281,1)</f>
        <v>51561</v>
      </c>
      <c r="BF282" s="683">
        <v>3.4483836047715641E-2</v>
      </c>
      <c r="BH282" s="915"/>
      <c r="BU282" s="133" t="s">
        <v>413</v>
      </c>
      <c r="BV282" s="133" t="s">
        <v>413</v>
      </c>
      <c r="BW282" s="133" t="s">
        <v>413</v>
      </c>
      <c r="BX282" s="133" t="s">
        <v>413</v>
      </c>
      <c r="BY282" s="133" t="s">
        <v>413</v>
      </c>
      <c r="BZ282" s="133" t="s">
        <v>413</v>
      </c>
      <c r="CA282" s="133" t="s">
        <v>413</v>
      </c>
      <c r="CB282" s="133" t="s">
        <v>413</v>
      </c>
      <c r="CC282" s="133" t="s">
        <v>413</v>
      </c>
      <c r="CD282" s="133" t="s">
        <v>413</v>
      </c>
      <c r="CE282" s="133" t="s">
        <v>413</v>
      </c>
      <c r="CF282" s="133" t="s">
        <v>413</v>
      </c>
    </row>
    <row r="283" spans="1:84">
      <c r="A283" s="10"/>
      <c r="B283" s="11"/>
      <c r="C283" s="12"/>
      <c r="D283" s="696">
        <f>MAX(_xll.xlDateSettle("TARGET",$D$4,2),L283)</f>
        <v>43264</v>
      </c>
      <c r="E283" s="694"/>
      <c r="F283" s="13" t="s">
        <v>1551</v>
      </c>
      <c r="G283" s="35" t="s">
        <v>1551</v>
      </c>
      <c r="H283" s="37" t="s">
        <v>1551</v>
      </c>
      <c r="I283" s="11" t="s">
        <v>1551</v>
      </c>
      <c r="J283" s="11" t="s">
        <v>1551</v>
      </c>
      <c r="K283" s="11" t="s">
        <v>1551</v>
      </c>
      <c r="L283" s="11" t="s">
        <v>1551</v>
      </c>
      <c r="M283" s="12" t="s">
        <v>1551</v>
      </c>
      <c r="N283" s="12" t="s">
        <v>1551</v>
      </c>
      <c r="O283" s="12" t="s">
        <v>1551</v>
      </c>
      <c r="P283" s="12" t="s">
        <v>1551</v>
      </c>
      <c r="Q283" s="15" t="s">
        <v>1551</v>
      </c>
      <c r="R283" s="12"/>
      <c r="S283" s="43" t="str">
        <f>_xll.RtGet("IDN",$X283,$S$9)</f>
        <v>#N/A The record could not be found</v>
      </c>
      <c r="T283" s="43" t="str">
        <f>_xll.RtGet("IDN",$X283,$T$9)</f>
        <v>#N/A The record could not be found</v>
      </c>
      <c r="U283" s="25" t="e">
        <f t="shared" si="45"/>
        <v>#DIV/0!</v>
      </c>
      <c r="V283" s="12"/>
      <c r="W283" s="25" t="e">
        <f t="shared" si="46"/>
        <v>#DIV/0!</v>
      </c>
      <c r="X283" s="14" t="str">
        <f t="shared" si="39"/>
        <v>=</v>
      </c>
      <c r="Y283" s="14"/>
      <c r="Z283" s="14"/>
      <c r="AA283" s="14"/>
      <c r="AB283" s="14"/>
      <c r="AC283" s="14"/>
      <c r="AD283" s="34" t="e">
        <f>IF(ISNUMBER($D283),_xll.xlBondYield($F283&amp;T(TYPE($AV$1)),$H283,$G283,$J283,$K283,$L283,$M283,$D283,$W283,$AH283),"")</f>
        <v>#NUM!</v>
      </c>
      <c r="AE283" s="12"/>
      <c r="AF283" s="12"/>
      <c r="AG283" s="12"/>
      <c r="AH283" s="14" t="b">
        <f t="shared" si="40"/>
        <v>0</v>
      </c>
      <c r="AI283" s="14"/>
      <c r="AJ283" s="14"/>
      <c r="AK283" s="238" t="str">
        <f>IF(ISNUMBER($D283),_xll.xlBondAswSpread($F283&amp;T(TYPE($AV$1)),$H283,$G283,$J283,$K283,$L283,$M283,$D283,$W283,$AH283,curveName,curveName,,,2),"")</f>
        <v>Bond name not found in Bond Convention Manager</v>
      </c>
      <c r="AL283" s="205" t="e">
        <f>IF($W283&gt;0,_xll.xlBondZSpread(F283&amp;T(TYPE($AV$1)),H283,G283,J283,K283,L283,M283,D283,U283,"annual",5,$AH283,curveName)*100,"")</f>
        <v>#DIV/0!</v>
      </c>
      <c r="AM283" s="258" t="e">
        <f>(-IF($AL$9="",VLOOKUP(VLOOKUP(E283,'DB Basis'!$D$2:$H$65205,4,0),Bonds!$AR$1:$AS$6,2,0),$AL$9)*VLOOKUP(E283,'DB Basis'!$D$2:$E$65205,2,0))+IF(V283="",W283,V283)</f>
        <v>#N/A</v>
      </c>
      <c r="AN283" s="266" t="str">
        <f>IF($AN$9+(($AL$9-$AM$9))*('DB Basis'!F442/10-'DB Basis'!E442),," ")</f>
        <v xml:space="preserve"> </v>
      </c>
      <c r="AO283" s="615" t="e">
        <f>IF(U283&gt;0,_xll.xlShmImplSwap2(curveName&amp;T(TYPE($AV$1)),curveName,D283,G283,,1,8,2,4),"")</f>
        <v>#DIV/0!</v>
      </c>
      <c r="AP283" s="616" t="str">
        <f t="shared" si="41"/>
        <v>-</v>
      </c>
      <c r="AQ283" s="374" t="str">
        <f t="shared" si="42"/>
        <v>-</v>
      </c>
      <c r="AR283" s="374" t="str">
        <f t="shared" si="43"/>
        <v>-</v>
      </c>
      <c r="AS283" s="376"/>
      <c r="AT283" s="234" t="str">
        <f t="shared" si="44"/>
        <v>-</v>
      </c>
      <c r="AU283" s="662" t="str">
        <f t="shared" si="47"/>
        <v>#ERROR: Invalid ISIN  #ERROR: Invalid ISIN  #ERROR: Invalid ISIN</v>
      </c>
      <c r="AV283" s="678"/>
      <c r="AW283" s="660"/>
      <c r="AX283" s="660"/>
      <c r="AY283" s="660"/>
      <c r="AZ283" s="660"/>
      <c r="BA283" s="660"/>
      <c r="BC283" s="673"/>
      <c r="BE283" s="682">
        <f>_xll.xlDateShiftMonth(BE282,1)</f>
        <v>51592</v>
      </c>
      <c r="BF283" s="683">
        <v>3.4523373432602263E-2</v>
      </c>
      <c r="BH283" s="915"/>
      <c r="BU283" s="133" t="s">
        <v>413</v>
      </c>
      <c r="BV283" s="133" t="s">
        <v>413</v>
      </c>
      <c r="BW283" s="133" t="s">
        <v>413</v>
      </c>
      <c r="BX283" s="133" t="s">
        <v>413</v>
      </c>
      <c r="BY283" s="133" t="s">
        <v>413</v>
      </c>
      <c r="BZ283" s="133" t="s">
        <v>413</v>
      </c>
      <c r="CA283" s="133" t="s">
        <v>413</v>
      </c>
      <c r="CB283" s="133" t="s">
        <v>413</v>
      </c>
      <c r="CC283" s="133" t="s">
        <v>413</v>
      </c>
      <c r="CD283" s="133" t="s">
        <v>413</v>
      </c>
      <c r="CE283" s="133" t="s">
        <v>413</v>
      </c>
      <c r="CF283" s="133" t="s">
        <v>413</v>
      </c>
    </row>
    <row r="284" spans="1:84">
      <c r="A284" s="10"/>
      <c r="B284" s="11"/>
      <c r="C284" s="12"/>
      <c r="D284" s="696">
        <f>MAX(_xll.xlDateSettle("TARGET",$D$4,2),L284)</f>
        <v>43264</v>
      </c>
      <c r="E284" s="694"/>
      <c r="F284" s="13" t="s">
        <v>1551</v>
      </c>
      <c r="G284" s="35" t="s">
        <v>1551</v>
      </c>
      <c r="H284" s="37" t="s">
        <v>1551</v>
      </c>
      <c r="I284" s="11" t="s">
        <v>1551</v>
      </c>
      <c r="J284" s="11" t="s">
        <v>1551</v>
      </c>
      <c r="K284" s="11" t="s">
        <v>1551</v>
      </c>
      <c r="L284" s="11" t="s">
        <v>1551</v>
      </c>
      <c r="M284" s="12" t="s">
        <v>1551</v>
      </c>
      <c r="N284" s="12" t="s">
        <v>1551</v>
      </c>
      <c r="O284" s="12" t="s">
        <v>1551</v>
      </c>
      <c r="P284" s="12" t="s">
        <v>1551</v>
      </c>
      <c r="Q284" s="15" t="s">
        <v>1551</v>
      </c>
      <c r="R284" s="12"/>
      <c r="S284" s="43" t="str">
        <f>_xll.RtGet("IDN",$X284,$S$9)</f>
        <v>#N/A The record could not be found</v>
      </c>
      <c r="T284" s="43" t="str">
        <f>_xll.RtGet("IDN",$X284,$T$9)</f>
        <v>#N/A The record could not be found</v>
      </c>
      <c r="U284" s="25" t="e">
        <f t="shared" si="45"/>
        <v>#DIV/0!</v>
      </c>
      <c r="V284" s="12"/>
      <c r="W284" s="25" t="e">
        <f t="shared" si="46"/>
        <v>#DIV/0!</v>
      </c>
      <c r="X284" s="14" t="str">
        <f t="shared" si="39"/>
        <v>=</v>
      </c>
      <c r="Y284" s="14"/>
      <c r="Z284" s="14"/>
      <c r="AA284" s="14"/>
      <c r="AB284" s="14"/>
      <c r="AC284" s="14"/>
      <c r="AD284" s="34" t="e">
        <f>IF(ISNUMBER($D284),_xll.xlBondYield($F284&amp;T(TYPE($AV$1)),$H284,$G284,$J284,$K284,$L284,$M284,$D284,$W284,$AH284),"")</f>
        <v>#NUM!</v>
      </c>
      <c r="AE284" s="12"/>
      <c r="AF284" s="12"/>
      <c r="AG284" s="12"/>
      <c r="AH284" s="14" t="b">
        <f t="shared" si="40"/>
        <v>0</v>
      </c>
      <c r="AI284" s="14"/>
      <c r="AJ284" s="14"/>
      <c r="AK284" s="238" t="str">
        <f>IF(ISNUMBER($D284),_xll.xlBondAswSpread($F284&amp;T(TYPE($AV$1)),$H284,$G284,$J284,$K284,$L284,$M284,$D284,$W284,$AH284,curveName,curveName,,,2),"")</f>
        <v>Bond name not found in Bond Convention Manager</v>
      </c>
      <c r="AL284" s="205" t="e">
        <f>IF($W284&gt;0,_xll.xlBondZSpread(F284&amp;T(TYPE($AV$1)),H284,G284,J284,K284,L284,M284,D284,U284,"annual",5,$AH284,curveName)*100,"")</f>
        <v>#DIV/0!</v>
      </c>
      <c r="AM284" s="258" t="e">
        <f>(-IF($AL$9="",VLOOKUP(VLOOKUP(E284,'DB Basis'!$D$2:$H$65205,4,0),Bonds!$AR$1:$AS$6,2,0),$AL$9)*VLOOKUP(E284,'DB Basis'!$D$2:$E$65205,2,0))+IF(V284="",W284,V284)</f>
        <v>#N/A</v>
      </c>
      <c r="AN284" s="266" t="str">
        <f>IF($AN$9+(($AL$9-$AM$9))*('DB Basis'!F443/10-'DB Basis'!E443),," ")</f>
        <v xml:space="preserve"> </v>
      </c>
      <c r="AO284" s="615" t="e">
        <f>IF(U284&gt;0,_xll.xlShmImplSwap2(curveName&amp;T(TYPE($AV$1)),curveName,D284,G284,,1,8,2,4),"")</f>
        <v>#DIV/0!</v>
      </c>
      <c r="AP284" s="616" t="str">
        <f t="shared" si="41"/>
        <v>-</v>
      </c>
      <c r="AQ284" s="374" t="str">
        <f t="shared" si="42"/>
        <v>-</v>
      </c>
      <c r="AR284" s="374" t="str">
        <f t="shared" si="43"/>
        <v>-</v>
      </c>
      <c r="AS284" s="376"/>
      <c r="AT284" s="234" t="str">
        <f t="shared" si="44"/>
        <v>-</v>
      </c>
      <c r="AU284" s="662" t="str">
        <f t="shared" si="47"/>
        <v>#ERROR: Invalid ISIN  #ERROR: Invalid ISIN  #ERROR: Invalid ISIN</v>
      </c>
      <c r="AV284" s="678"/>
      <c r="AW284" s="660"/>
      <c r="AX284" s="660"/>
      <c r="AY284" s="660"/>
      <c r="AZ284" s="660"/>
      <c r="BA284" s="660"/>
      <c r="BC284" s="673"/>
      <c r="BE284" s="682">
        <f>_xll.xlDateShiftMonth(BE283,1)</f>
        <v>51622</v>
      </c>
      <c r="BF284" s="683">
        <v>3.4561332078243835E-2</v>
      </c>
      <c r="BH284" s="915"/>
      <c r="BU284" s="133" t="s">
        <v>413</v>
      </c>
      <c r="BV284" s="133" t="s">
        <v>413</v>
      </c>
      <c r="BW284" s="133" t="s">
        <v>413</v>
      </c>
      <c r="BX284" s="133" t="s">
        <v>413</v>
      </c>
      <c r="BY284" s="133" t="s">
        <v>413</v>
      </c>
      <c r="BZ284" s="133" t="s">
        <v>413</v>
      </c>
      <c r="CA284" s="133" t="s">
        <v>413</v>
      </c>
      <c r="CB284" s="133" t="s">
        <v>413</v>
      </c>
      <c r="CC284" s="133" t="s">
        <v>413</v>
      </c>
      <c r="CD284" s="133" t="s">
        <v>413</v>
      </c>
      <c r="CE284" s="133" t="s">
        <v>413</v>
      </c>
      <c r="CF284" s="133" t="s">
        <v>413</v>
      </c>
    </row>
    <row r="285" spans="1:84">
      <c r="A285" s="10"/>
      <c r="B285" s="11"/>
      <c r="C285" s="12"/>
      <c r="D285" s="696">
        <f>MAX(_xll.xlDateSettle("TARGET",$D$4,2),L285)</f>
        <v>43264</v>
      </c>
      <c r="E285" s="694"/>
      <c r="F285" s="13" t="s">
        <v>1551</v>
      </c>
      <c r="G285" s="35" t="s">
        <v>1551</v>
      </c>
      <c r="H285" s="37" t="s">
        <v>1551</v>
      </c>
      <c r="I285" s="11" t="s">
        <v>1551</v>
      </c>
      <c r="J285" s="11" t="s">
        <v>1551</v>
      </c>
      <c r="K285" s="11" t="s">
        <v>1551</v>
      </c>
      <c r="L285" s="11" t="s">
        <v>1551</v>
      </c>
      <c r="M285" s="12" t="s">
        <v>1551</v>
      </c>
      <c r="N285" s="12" t="s">
        <v>1551</v>
      </c>
      <c r="O285" s="12" t="s">
        <v>1551</v>
      </c>
      <c r="P285" s="12" t="s">
        <v>1551</v>
      </c>
      <c r="Q285" s="15" t="s">
        <v>1551</v>
      </c>
      <c r="R285" s="12"/>
      <c r="S285" s="43" t="str">
        <f>_xll.RtGet("IDN",$X285,$S$9)</f>
        <v>#N/A The record could not be found</v>
      </c>
      <c r="T285" s="43" t="str">
        <f>_xll.RtGet("IDN",$X285,$T$9)</f>
        <v>#N/A The record could not be found</v>
      </c>
      <c r="U285" s="25" t="e">
        <f t="shared" si="45"/>
        <v>#DIV/0!</v>
      </c>
      <c r="V285" s="12"/>
      <c r="W285" s="25" t="e">
        <f t="shared" si="46"/>
        <v>#DIV/0!</v>
      </c>
      <c r="X285" s="14" t="str">
        <f t="shared" si="39"/>
        <v>=</v>
      </c>
      <c r="Y285" s="14"/>
      <c r="Z285" s="14"/>
      <c r="AA285" s="14"/>
      <c r="AB285" s="14"/>
      <c r="AC285" s="14"/>
      <c r="AD285" s="34" t="e">
        <f>IF(ISNUMBER($D285),_xll.xlBondYield($F285&amp;T(TYPE($AV$1)),$H285,$G285,$J285,$K285,$L285,$M285,$D285,$W285,$AH285),"")</f>
        <v>#NUM!</v>
      </c>
      <c r="AE285" s="12"/>
      <c r="AF285" s="12"/>
      <c r="AG285" s="12"/>
      <c r="AH285" s="14" t="b">
        <f t="shared" si="40"/>
        <v>0</v>
      </c>
      <c r="AI285" s="14"/>
      <c r="AJ285" s="14"/>
      <c r="AK285" s="238" t="str">
        <f>IF(ISNUMBER($D285),_xll.xlBondAswSpread($F285&amp;T(TYPE($AV$1)),$H285,$G285,$J285,$K285,$L285,$M285,$D285,$W285,$AH285,curveName,curveName,,,2),"")</f>
        <v>Bond name not found in Bond Convention Manager</v>
      </c>
      <c r="AL285" s="205" t="e">
        <f>IF($W285&gt;0,_xll.xlBondZSpread(F285&amp;T(TYPE($AV$1)),H285,G285,J285,K285,L285,M285,D285,U285,"annual",5,$AH285,curveName)*100,"")</f>
        <v>#DIV/0!</v>
      </c>
      <c r="AM285" s="258" t="e">
        <f>(-IF($AL$9="",VLOOKUP(VLOOKUP(E285,'DB Basis'!$D$2:$H$65205,4,0),Bonds!$AR$1:$AS$6,2,0),$AL$9)*VLOOKUP(E285,'DB Basis'!$D$2:$E$65205,2,0))+IF(V285="",W285,V285)</f>
        <v>#N/A</v>
      </c>
      <c r="AN285" s="266" t="str">
        <f>IF($AN$9+(($AL$9-$AM$9))*('DB Basis'!F444/10-'DB Basis'!E444),," ")</f>
        <v xml:space="preserve"> </v>
      </c>
      <c r="AO285" s="615" t="e">
        <f>IF(U285&gt;0,_xll.xlShmImplSwap2(curveName&amp;T(TYPE($AV$1)),curveName,D285,G285,,1,8,2,4),"")</f>
        <v>#DIV/0!</v>
      </c>
      <c r="AP285" s="616" t="str">
        <f t="shared" si="41"/>
        <v>-</v>
      </c>
      <c r="AQ285" s="374" t="str">
        <f t="shared" si="42"/>
        <v>-</v>
      </c>
      <c r="AR285" s="374" t="str">
        <f t="shared" si="43"/>
        <v>-</v>
      </c>
      <c r="AS285" s="376"/>
      <c r="AT285" s="234" t="str">
        <f t="shared" si="44"/>
        <v>-</v>
      </c>
      <c r="AU285" s="662" t="str">
        <f t="shared" si="47"/>
        <v>#ERROR: Invalid ISIN  #ERROR: Invalid ISIN  #ERROR: Invalid ISIN</v>
      </c>
      <c r="AV285" s="678"/>
      <c r="AW285" s="660"/>
      <c r="AX285" s="660"/>
      <c r="AY285" s="660"/>
      <c r="AZ285" s="660"/>
      <c r="BA285" s="660"/>
      <c r="BC285" s="673"/>
      <c r="BE285" s="682">
        <f>_xll.xlDateShiftMonth(BE284,1)</f>
        <v>51653</v>
      </c>
      <c r="BF285" s="683">
        <v>3.4600210743967567E-2</v>
      </c>
      <c r="BH285" s="915"/>
      <c r="BU285" s="133" t="s">
        <v>413</v>
      </c>
      <c r="BV285" s="133" t="s">
        <v>413</v>
      </c>
      <c r="BW285" s="133" t="s">
        <v>413</v>
      </c>
      <c r="BX285" s="133" t="s">
        <v>413</v>
      </c>
      <c r="BY285" s="133" t="s">
        <v>413</v>
      </c>
      <c r="BZ285" s="133" t="s">
        <v>413</v>
      </c>
      <c r="CA285" s="133" t="s">
        <v>413</v>
      </c>
      <c r="CB285" s="133" t="s">
        <v>413</v>
      </c>
      <c r="CC285" s="133" t="s">
        <v>413</v>
      </c>
      <c r="CD285" s="133" t="s">
        <v>413</v>
      </c>
      <c r="CE285" s="133" t="s">
        <v>413</v>
      </c>
      <c r="CF285" s="133" t="s">
        <v>413</v>
      </c>
    </row>
    <row r="286" spans="1:84">
      <c r="A286" s="10"/>
      <c r="B286" s="11"/>
      <c r="C286" s="12"/>
      <c r="D286" s="696">
        <f>MAX(_xll.xlDateSettle("TARGET",$D$4,2),L286)</f>
        <v>43264</v>
      </c>
      <c r="E286" s="694"/>
      <c r="F286" s="13" t="s">
        <v>1551</v>
      </c>
      <c r="G286" s="35" t="s">
        <v>1551</v>
      </c>
      <c r="H286" s="37" t="s">
        <v>1551</v>
      </c>
      <c r="I286" s="11" t="s">
        <v>1551</v>
      </c>
      <c r="J286" s="11" t="s">
        <v>1551</v>
      </c>
      <c r="K286" s="11" t="s">
        <v>1551</v>
      </c>
      <c r="L286" s="11" t="s">
        <v>1551</v>
      </c>
      <c r="M286" s="12" t="s">
        <v>1551</v>
      </c>
      <c r="N286" s="12" t="s">
        <v>1551</v>
      </c>
      <c r="O286" s="12" t="s">
        <v>1551</v>
      </c>
      <c r="P286" s="12" t="s">
        <v>1551</v>
      </c>
      <c r="Q286" s="15" t="s">
        <v>1551</v>
      </c>
      <c r="R286" s="12"/>
      <c r="S286" s="43" t="str">
        <f>_xll.RtGet("IDN",$X286,$S$9)</f>
        <v>#N/A The record could not be found</v>
      </c>
      <c r="T286" s="43" t="str">
        <f>_xll.RtGet("IDN",$X286,$T$9)</f>
        <v>#N/A The record could not be found</v>
      </c>
      <c r="U286" s="25" t="e">
        <f t="shared" si="45"/>
        <v>#DIV/0!</v>
      </c>
      <c r="V286" s="12"/>
      <c r="W286" s="25" t="e">
        <f t="shared" si="46"/>
        <v>#DIV/0!</v>
      </c>
      <c r="X286" s="14" t="str">
        <f t="shared" si="39"/>
        <v>=</v>
      </c>
      <c r="Y286" s="14"/>
      <c r="Z286" s="14"/>
      <c r="AA286" s="14"/>
      <c r="AB286" s="14"/>
      <c r="AC286" s="14"/>
      <c r="AD286" s="34" t="e">
        <f>IF(ISNUMBER($D286),_xll.xlBondYield($F286&amp;T(TYPE($AV$1)),$H286,$G286,$J286,$K286,$L286,$M286,$D286,$W286,$AH286),"")</f>
        <v>#NUM!</v>
      </c>
      <c r="AE286" s="12"/>
      <c r="AF286" s="12"/>
      <c r="AG286" s="12"/>
      <c r="AH286" s="14" t="b">
        <f t="shared" si="40"/>
        <v>0</v>
      </c>
      <c r="AI286" s="14"/>
      <c r="AJ286" s="14"/>
      <c r="AK286" s="238" t="str">
        <f>IF(ISNUMBER($D286),_xll.xlBondAswSpread($F286&amp;T(TYPE($AV$1)),$H286,$G286,$J286,$K286,$L286,$M286,$D286,$W286,$AH286,curveName,curveName,,,2),"")</f>
        <v>Bond name not found in Bond Convention Manager</v>
      </c>
      <c r="AL286" s="205" t="e">
        <f>IF($W286&gt;0,_xll.xlBondZSpread(F286&amp;T(TYPE($AV$1)),H286,G286,J286,K286,L286,M286,D286,U286,"annual",5,$AH286,curveName)*100,"")</f>
        <v>#DIV/0!</v>
      </c>
      <c r="AM286" s="258" t="e">
        <f>(-IF($AL$9="",VLOOKUP(VLOOKUP(E286,'DB Basis'!$D$2:$H$65205,4,0),Bonds!$AR$1:$AS$6,2,0),$AL$9)*VLOOKUP(E286,'DB Basis'!$D$2:$E$65205,2,0))+IF(V286="",W286,V286)</f>
        <v>#N/A</v>
      </c>
      <c r="AN286" s="266" t="str">
        <f>IF($AN$9+(($AL$9-$AM$9))*('DB Basis'!F445/10-'DB Basis'!E445),," ")</f>
        <v xml:space="preserve"> </v>
      </c>
      <c r="AO286" s="615" t="e">
        <f>IF(U286&gt;0,_xll.xlShmImplSwap2(curveName&amp;T(TYPE($AV$1)),curveName,D286,G286,,1,8,2,4),"")</f>
        <v>#DIV/0!</v>
      </c>
      <c r="AP286" s="616" t="str">
        <f t="shared" si="41"/>
        <v>-</v>
      </c>
      <c r="AQ286" s="374" t="str">
        <f t="shared" si="42"/>
        <v>-</v>
      </c>
      <c r="AR286" s="374" t="str">
        <f t="shared" si="43"/>
        <v>-</v>
      </c>
      <c r="AS286" s="376"/>
      <c r="AT286" s="234" t="str">
        <f t="shared" si="44"/>
        <v>-</v>
      </c>
      <c r="AU286" s="662" t="str">
        <f t="shared" si="47"/>
        <v>#ERROR: Invalid ISIN  #ERROR: Invalid ISIN  #ERROR: Invalid ISIN</v>
      </c>
      <c r="AV286" s="678"/>
      <c r="AW286" s="660"/>
      <c r="AX286" s="660"/>
      <c r="AY286" s="660"/>
      <c r="AZ286" s="660"/>
      <c r="BA286" s="660"/>
      <c r="BC286" s="673"/>
      <c r="BE286" s="682">
        <f>_xll.xlDateShiftMonth(BE285,1)</f>
        <v>51683</v>
      </c>
      <c r="BF286" s="683">
        <v>3.4637470672747979E-2</v>
      </c>
      <c r="BH286" s="915"/>
      <c r="BU286" s="133" t="s">
        <v>413</v>
      </c>
      <c r="BV286" s="133" t="s">
        <v>413</v>
      </c>
      <c r="BW286" s="133" t="s">
        <v>413</v>
      </c>
      <c r="BX286" s="133" t="s">
        <v>413</v>
      </c>
      <c r="BY286" s="133" t="s">
        <v>413</v>
      </c>
      <c r="BZ286" s="133" t="s">
        <v>413</v>
      </c>
      <c r="CA286" s="133" t="s">
        <v>413</v>
      </c>
      <c r="CB286" s="133" t="s">
        <v>413</v>
      </c>
      <c r="CC286" s="133" t="s">
        <v>413</v>
      </c>
      <c r="CD286" s="133" t="s">
        <v>413</v>
      </c>
      <c r="CE286" s="133" t="s">
        <v>413</v>
      </c>
      <c r="CF286" s="133" t="s">
        <v>413</v>
      </c>
    </row>
    <row r="287" spans="1:84">
      <c r="A287" s="10"/>
      <c r="B287" s="11"/>
      <c r="C287" s="12"/>
      <c r="D287" s="696">
        <f>MAX(_xll.xlDateSettle("TARGET",$D$4,2),L287)</f>
        <v>43264</v>
      </c>
      <c r="E287" s="694"/>
      <c r="F287" s="13" t="s">
        <v>1551</v>
      </c>
      <c r="G287" s="35" t="s">
        <v>1551</v>
      </c>
      <c r="H287" s="37" t="s">
        <v>1551</v>
      </c>
      <c r="I287" s="11" t="s">
        <v>1551</v>
      </c>
      <c r="J287" s="11" t="s">
        <v>1551</v>
      </c>
      <c r="K287" s="11" t="s">
        <v>1551</v>
      </c>
      <c r="L287" s="11" t="s">
        <v>1551</v>
      </c>
      <c r="M287" s="12" t="s">
        <v>1551</v>
      </c>
      <c r="N287" s="12" t="s">
        <v>1551</v>
      </c>
      <c r="O287" s="12" t="s">
        <v>1551</v>
      </c>
      <c r="P287" s="12" t="s">
        <v>1551</v>
      </c>
      <c r="Q287" s="15" t="s">
        <v>1551</v>
      </c>
      <c r="R287" s="12"/>
      <c r="S287" s="43" t="str">
        <f>_xll.RtGet("IDN",$X287,$S$9)</f>
        <v>#N/A The record could not be found</v>
      </c>
      <c r="T287" s="43" t="str">
        <f>_xll.RtGet("IDN",$X287,$T$9)</f>
        <v>#N/A The record could not be found</v>
      </c>
      <c r="U287" s="25" t="e">
        <f t="shared" si="45"/>
        <v>#DIV/0!</v>
      </c>
      <c r="V287" s="12"/>
      <c r="W287" s="25" t="e">
        <f t="shared" si="46"/>
        <v>#DIV/0!</v>
      </c>
      <c r="X287" s="14" t="str">
        <f t="shared" si="39"/>
        <v>=</v>
      </c>
      <c r="Y287" s="14"/>
      <c r="Z287" s="14"/>
      <c r="AA287" s="14"/>
      <c r="AB287" s="14"/>
      <c r="AC287" s="14"/>
      <c r="AD287" s="34" t="e">
        <f>IF(ISNUMBER($D287),_xll.xlBondYield($F287&amp;T(TYPE($AV$1)),$H287,$G287,$J287,$K287,$L287,$M287,$D287,$W287,$AH287),"")</f>
        <v>#NUM!</v>
      </c>
      <c r="AE287" s="12"/>
      <c r="AF287" s="12"/>
      <c r="AG287" s="12"/>
      <c r="AH287" s="14" t="b">
        <f t="shared" si="40"/>
        <v>0</v>
      </c>
      <c r="AI287" s="14"/>
      <c r="AJ287" s="14"/>
      <c r="AK287" s="238" t="str">
        <f>IF(ISNUMBER($D287),_xll.xlBondAswSpread($F287&amp;T(TYPE($AV$1)),$H287,$G287,$J287,$K287,$L287,$M287,$D287,$W287,$AH287,curveName,curveName,,,2),"")</f>
        <v>Bond name not found in Bond Convention Manager</v>
      </c>
      <c r="AL287" s="205" t="e">
        <f>IF($W287&gt;0,_xll.xlBondZSpread(F287&amp;T(TYPE($AV$1)),H287,G287,J287,K287,L287,M287,D287,U287,"annual",5,$AH287,curveName)*100,"")</f>
        <v>#DIV/0!</v>
      </c>
      <c r="AM287" s="258" t="e">
        <f>(-IF($AL$9="",VLOOKUP(VLOOKUP(E287,'DB Basis'!$D$2:$H$65205,4,0),Bonds!$AR$1:$AS$6,2,0),$AL$9)*VLOOKUP(E287,'DB Basis'!$D$2:$E$65205,2,0))+IF(V287="",W287,V287)</f>
        <v>#N/A</v>
      </c>
      <c r="AN287" s="266" t="str">
        <f>IF($AN$9+(($AL$9-$AM$9))*('DB Basis'!F446/10-'DB Basis'!E446),," ")</f>
        <v xml:space="preserve"> </v>
      </c>
      <c r="AO287" s="615" t="e">
        <f>IF(U287&gt;0,_xll.xlShmImplSwap2(curveName&amp;T(TYPE($AV$1)),curveName,D287,G287,,1,8,2,4),"")</f>
        <v>#DIV/0!</v>
      </c>
      <c r="AP287" s="616" t="str">
        <f t="shared" si="41"/>
        <v>-</v>
      </c>
      <c r="AQ287" s="374" t="str">
        <f t="shared" si="42"/>
        <v>-</v>
      </c>
      <c r="AR287" s="374" t="str">
        <f t="shared" si="43"/>
        <v>-</v>
      </c>
      <c r="AS287" s="376"/>
      <c r="AT287" s="234" t="str">
        <f t="shared" si="44"/>
        <v>-</v>
      </c>
      <c r="AU287" s="662" t="str">
        <f t="shared" si="47"/>
        <v>#ERROR: Invalid ISIN  #ERROR: Invalid ISIN  #ERROR: Invalid ISIN</v>
      </c>
      <c r="AV287" s="678"/>
      <c r="AW287" s="660"/>
      <c r="AX287" s="660"/>
      <c r="AY287" s="660"/>
      <c r="AZ287" s="660"/>
      <c r="BA287" s="660"/>
      <c r="BC287" s="673"/>
      <c r="BE287" s="682">
        <f>_xll.xlDateShiftMonth(BE286,1)</f>
        <v>51714</v>
      </c>
      <c r="BF287" s="683">
        <v>3.4675564042788189E-2</v>
      </c>
      <c r="BH287" s="915"/>
      <c r="BU287" s="133" t="s">
        <v>413</v>
      </c>
      <c r="BV287" s="133" t="s">
        <v>413</v>
      </c>
      <c r="BW287" s="133" t="s">
        <v>413</v>
      </c>
      <c r="BX287" s="133" t="s">
        <v>413</v>
      </c>
      <c r="BY287" s="133" t="s">
        <v>413</v>
      </c>
      <c r="BZ287" s="133" t="s">
        <v>413</v>
      </c>
      <c r="CA287" s="133" t="s">
        <v>413</v>
      </c>
      <c r="CB287" s="133" t="s">
        <v>413</v>
      </c>
      <c r="CC287" s="133" t="s">
        <v>413</v>
      </c>
      <c r="CD287" s="133" t="s">
        <v>413</v>
      </c>
      <c r="CE287" s="133" t="s">
        <v>413</v>
      </c>
      <c r="CF287" s="133" t="s">
        <v>413</v>
      </c>
    </row>
    <row r="288" spans="1:84">
      <c r="A288" s="10"/>
      <c r="B288" s="11"/>
      <c r="C288" s="12"/>
      <c r="D288" s="696">
        <f>MAX(_xll.xlDateSettle("TARGET",$D$4,2),L288)</f>
        <v>43264</v>
      </c>
      <c r="E288" s="694"/>
      <c r="F288" s="13" t="s">
        <v>1551</v>
      </c>
      <c r="G288" s="35" t="s">
        <v>1551</v>
      </c>
      <c r="H288" s="37" t="s">
        <v>1551</v>
      </c>
      <c r="I288" s="11" t="s">
        <v>1551</v>
      </c>
      <c r="J288" s="11" t="s">
        <v>1551</v>
      </c>
      <c r="K288" s="11" t="s">
        <v>1551</v>
      </c>
      <c r="L288" s="11" t="s">
        <v>1551</v>
      </c>
      <c r="M288" s="12" t="s">
        <v>1551</v>
      </c>
      <c r="N288" s="12" t="s">
        <v>1551</v>
      </c>
      <c r="O288" s="12" t="s">
        <v>1551</v>
      </c>
      <c r="P288" s="12" t="s">
        <v>1551</v>
      </c>
      <c r="Q288" s="15" t="s">
        <v>1551</v>
      </c>
      <c r="R288" s="12"/>
      <c r="S288" s="43" t="str">
        <f>_xll.RtGet("IDN",$X288,$S$9)</f>
        <v>#N/A The record could not be found</v>
      </c>
      <c r="T288" s="43" t="str">
        <f>_xll.RtGet("IDN",$X288,$T$9)</f>
        <v>#N/A The record could not be found</v>
      </c>
      <c r="U288" s="25" t="e">
        <f t="shared" si="45"/>
        <v>#DIV/0!</v>
      </c>
      <c r="V288" s="12"/>
      <c r="W288" s="25" t="e">
        <f t="shared" si="46"/>
        <v>#DIV/0!</v>
      </c>
      <c r="X288" s="14" t="str">
        <f t="shared" si="39"/>
        <v>=</v>
      </c>
      <c r="Y288" s="14"/>
      <c r="Z288" s="14"/>
      <c r="AA288" s="14"/>
      <c r="AB288" s="14"/>
      <c r="AC288" s="14"/>
      <c r="AD288" s="34" t="e">
        <f>IF(ISNUMBER($D288),_xll.xlBondYield($F288&amp;T(TYPE($AV$1)),$H288,$G288,$J288,$K288,$L288,$M288,$D288,$W288,$AH288),"")</f>
        <v>#NUM!</v>
      </c>
      <c r="AE288" s="12"/>
      <c r="AF288" s="12"/>
      <c r="AG288" s="12"/>
      <c r="AH288" s="14" t="b">
        <f t="shared" si="40"/>
        <v>0</v>
      </c>
      <c r="AI288" s="14"/>
      <c r="AJ288" s="14"/>
      <c r="AK288" s="238" t="str">
        <f>IF(ISNUMBER($D288),_xll.xlBondAswSpread($F288&amp;T(TYPE($AV$1)),$H288,$G288,$J288,$K288,$L288,$M288,$D288,$W288,$AH288,curveName,curveName,,,2),"")</f>
        <v>Bond name not found in Bond Convention Manager</v>
      </c>
      <c r="AL288" s="205" t="e">
        <f>IF($W288&gt;0,_xll.xlBondZSpread(F288&amp;T(TYPE($AV$1)),H288,G288,J288,K288,L288,M288,D288,U288,"annual",5,$AH288,curveName)*100,"")</f>
        <v>#DIV/0!</v>
      </c>
      <c r="AM288" s="258" t="e">
        <f>(-IF($AL$9="",VLOOKUP(VLOOKUP(E288,'DB Basis'!$D$2:$H$65205,4,0),Bonds!$AR$1:$AS$6,2,0),$AL$9)*VLOOKUP(E288,'DB Basis'!$D$2:$E$65205,2,0))+IF(V288="",W288,V288)</f>
        <v>#N/A</v>
      </c>
      <c r="AN288" s="266" t="str">
        <f>IF($AN$9+(($AL$9-$AM$9))*('DB Basis'!F447/10-'DB Basis'!E447),," ")</f>
        <v xml:space="preserve"> </v>
      </c>
      <c r="AO288" s="615" t="e">
        <f>IF(U288&gt;0,_xll.xlShmImplSwap2(curveName&amp;T(TYPE($AV$1)),curveName,D288,G288,,1,8,2,4),"")</f>
        <v>#DIV/0!</v>
      </c>
      <c r="AP288" s="616" t="str">
        <f t="shared" si="41"/>
        <v>-</v>
      </c>
      <c r="AQ288" s="374" t="str">
        <f t="shared" si="42"/>
        <v>-</v>
      </c>
      <c r="AR288" s="374" t="str">
        <f t="shared" si="43"/>
        <v>-</v>
      </c>
      <c r="AS288" s="376"/>
      <c r="AT288" s="234" t="str">
        <f t="shared" si="44"/>
        <v>-</v>
      </c>
      <c r="AU288" s="662" t="str">
        <f t="shared" si="47"/>
        <v>#ERROR: Invalid ISIN  #ERROR: Invalid ISIN  #ERROR: Invalid ISIN</v>
      </c>
      <c r="AV288" s="678"/>
      <c r="AW288" s="660"/>
      <c r="AX288" s="660"/>
      <c r="AY288" s="660"/>
      <c r="AZ288" s="660"/>
      <c r="BA288" s="660"/>
      <c r="BC288" s="673"/>
      <c r="BE288" s="682">
        <f>_xll.xlDateShiftMonth(BE287,1)</f>
        <v>51745</v>
      </c>
      <c r="BF288" s="683">
        <v>3.471320982017697E-2</v>
      </c>
      <c r="BH288" s="915"/>
      <c r="BU288" s="133" t="s">
        <v>413</v>
      </c>
      <c r="BV288" s="133" t="s">
        <v>413</v>
      </c>
      <c r="BW288" s="133" t="s">
        <v>413</v>
      </c>
      <c r="BX288" s="133" t="s">
        <v>413</v>
      </c>
      <c r="BY288" s="133" t="s">
        <v>413</v>
      </c>
      <c r="BZ288" s="133" t="s">
        <v>413</v>
      </c>
      <c r="CA288" s="133" t="s">
        <v>413</v>
      </c>
      <c r="CB288" s="133" t="s">
        <v>413</v>
      </c>
      <c r="CC288" s="133" t="s">
        <v>413</v>
      </c>
      <c r="CD288" s="133" t="s">
        <v>413</v>
      </c>
      <c r="CE288" s="133" t="s">
        <v>413</v>
      </c>
      <c r="CF288" s="133" t="s">
        <v>413</v>
      </c>
    </row>
    <row r="289" spans="1:84">
      <c r="A289" s="10"/>
      <c r="B289" s="11"/>
      <c r="C289" s="12"/>
      <c r="D289" s="696">
        <f>MAX(_xll.xlDateSettle("TARGET",$D$4,2),L289)</f>
        <v>43264</v>
      </c>
      <c r="E289" s="694"/>
      <c r="F289" s="13" t="s">
        <v>1551</v>
      </c>
      <c r="G289" s="35" t="s">
        <v>1551</v>
      </c>
      <c r="H289" s="37" t="s">
        <v>1551</v>
      </c>
      <c r="I289" s="11" t="s">
        <v>1551</v>
      </c>
      <c r="J289" s="11" t="s">
        <v>1551</v>
      </c>
      <c r="K289" s="11" t="s">
        <v>1551</v>
      </c>
      <c r="L289" s="11" t="s">
        <v>1551</v>
      </c>
      <c r="M289" s="12" t="s">
        <v>1551</v>
      </c>
      <c r="N289" s="12" t="s">
        <v>1551</v>
      </c>
      <c r="O289" s="12" t="s">
        <v>1551</v>
      </c>
      <c r="P289" s="12" t="s">
        <v>1551</v>
      </c>
      <c r="Q289" s="15" t="s">
        <v>1551</v>
      </c>
      <c r="R289" s="12"/>
      <c r="S289" s="43" t="str">
        <f>_xll.RtGet("IDN",$X289,$S$9)</f>
        <v>#N/A The record could not be found</v>
      </c>
      <c r="T289" s="43" t="str">
        <f>_xll.RtGet("IDN",$X289,$T$9)</f>
        <v>#N/A The record could not be found</v>
      </c>
      <c r="U289" s="25" t="e">
        <f t="shared" si="45"/>
        <v>#DIV/0!</v>
      </c>
      <c r="V289" s="12"/>
      <c r="W289" s="25" t="e">
        <f t="shared" si="46"/>
        <v>#DIV/0!</v>
      </c>
      <c r="X289" s="14" t="str">
        <f t="shared" si="39"/>
        <v>=</v>
      </c>
      <c r="Y289" s="14"/>
      <c r="Z289" s="14"/>
      <c r="AA289" s="14"/>
      <c r="AB289" s="14"/>
      <c r="AC289" s="14"/>
      <c r="AD289" s="34" t="e">
        <f>IF(ISNUMBER($D289),_xll.xlBondYield($F289&amp;T(TYPE($AV$1)),$H289,$G289,$J289,$K289,$L289,$M289,$D289,$W289,$AH289),"")</f>
        <v>#NUM!</v>
      </c>
      <c r="AE289" s="12"/>
      <c r="AF289" s="12"/>
      <c r="AG289" s="12"/>
      <c r="AH289" s="14" t="b">
        <f t="shared" si="40"/>
        <v>0</v>
      </c>
      <c r="AI289" s="14"/>
      <c r="AJ289" s="14"/>
      <c r="AK289" s="238" t="str">
        <f>IF(ISNUMBER($D289),_xll.xlBondAswSpread($F289&amp;T(TYPE($AV$1)),$H289,$G289,$J289,$K289,$L289,$M289,$D289,$W289,$AH289,curveName,curveName,,,2),"")</f>
        <v>Bond name not found in Bond Convention Manager</v>
      </c>
      <c r="AL289" s="205" t="e">
        <f>IF($W289&gt;0,_xll.xlBondZSpread(F289&amp;T(TYPE($AV$1)),H289,G289,J289,K289,L289,M289,D289,U289,"annual",5,$AH289,curveName)*100,"")</f>
        <v>#DIV/0!</v>
      </c>
      <c r="AM289" s="258" t="e">
        <f>(-IF($AL$9="",VLOOKUP(VLOOKUP(E289,'DB Basis'!$D$2:$H$65205,4,0),Bonds!$AR$1:$AS$6,2,0),$AL$9)*VLOOKUP(E289,'DB Basis'!$D$2:$E$65205,2,0))+IF(V289="",W289,V289)</f>
        <v>#N/A</v>
      </c>
      <c r="AN289" s="266" t="str">
        <f>IF($AN$9+(($AL$9-$AM$9))*('DB Basis'!F448/10-'DB Basis'!E448),," ")</f>
        <v xml:space="preserve"> </v>
      </c>
      <c r="AO289" s="615" t="e">
        <f>IF(U289&gt;0,_xll.xlShmImplSwap2(curveName&amp;T(TYPE($AV$1)),curveName,D289,G289,,1,8,2,4),"")</f>
        <v>#DIV/0!</v>
      </c>
      <c r="AP289" s="616" t="str">
        <f t="shared" si="41"/>
        <v>-</v>
      </c>
      <c r="AQ289" s="374" t="str">
        <f t="shared" si="42"/>
        <v>-</v>
      </c>
      <c r="AR289" s="374" t="str">
        <f t="shared" si="43"/>
        <v>-</v>
      </c>
      <c r="AS289" s="376"/>
      <c r="AT289" s="234" t="str">
        <f t="shared" si="44"/>
        <v>-</v>
      </c>
      <c r="AU289" s="662" t="str">
        <f t="shared" si="47"/>
        <v>#ERROR: Invalid ISIN  #ERROR: Invalid ISIN  #ERROR: Invalid ISIN</v>
      </c>
      <c r="AV289" s="678"/>
      <c r="AW289" s="660"/>
      <c r="AX289" s="660"/>
      <c r="AY289" s="660"/>
      <c r="AZ289" s="660"/>
      <c r="BA289" s="660"/>
      <c r="BC289" s="673"/>
      <c r="BE289" s="682">
        <f>_xll.xlDateShiftMonth(BE288,1)</f>
        <v>51775</v>
      </c>
      <c r="BF289" s="683">
        <v>3.4749184259136409E-2</v>
      </c>
      <c r="BH289" s="915"/>
      <c r="BU289" s="133" t="s">
        <v>413</v>
      </c>
      <c r="BV289" s="133" t="s">
        <v>413</v>
      </c>
      <c r="BW289" s="133" t="s">
        <v>413</v>
      </c>
      <c r="BX289" s="133" t="s">
        <v>413</v>
      </c>
      <c r="BY289" s="133" t="s">
        <v>413</v>
      </c>
      <c r="BZ289" s="133" t="s">
        <v>413</v>
      </c>
      <c r="CA289" s="133" t="s">
        <v>413</v>
      </c>
      <c r="CB289" s="133" t="s">
        <v>413</v>
      </c>
      <c r="CC289" s="133" t="s">
        <v>413</v>
      </c>
      <c r="CD289" s="133" t="s">
        <v>413</v>
      </c>
      <c r="CE289" s="133" t="s">
        <v>413</v>
      </c>
      <c r="CF289" s="133" t="s">
        <v>413</v>
      </c>
    </row>
    <row r="290" spans="1:84">
      <c r="A290" s="10"/>
      <c r="B290" s="11"/>
      <c r="C290" s="12"/>
      <c r="D290" s="696">
        <f>MAX(_xll.xlDateSettle("TARGET",$D$4,2),L290)</f>
        <v>43264</v>
      </c>
      <c r="E290" s="694"/>
      <c r="F290" s="13" t="s">
        <v>1551</v>
      </c>
      <c r="G290" s="35" t="s">
        <v>1551</v>
      </c>
      <c r="H290" s="37" t="s">
        <v>1551</v>
      </c>
      <c r="I290" s="11" t="s">
        <v>1551</v>
      </c>
      <c r="J290" s="11" t="s">
        <v>1551</v>
      </c>
      <c r="K290" s="11" t="s">
        <v>1551</v>
      </c>
      <c r="L290" s="11" t="s">
        <v>1551</v>
      </c>
      <c r="M290" s="12" t="s">
        <v>1551</v>
      </c>
      <c r="N290" s="12" t="s">
        <v>1551</v>
      </c>
      <c r="O290" s="12" t="s">
        <v>1551</v>
      </c>
      <c r="P290" s="12" t="s">
        <v>1551</v>
      </c>
      <c r="Q290" s="15" t="s">
        <v>1551</v>
      </c>
      <c r="R290" s="12"/>
      <c r="S290" s="43" t="str">
        <f>_xll.RtGet("IDN",$X290,$S$9)</f>
        <v>#N/A The record could not be found</v>
      </c>
      <c r="T290" s="43" t="str">
        <f>_xll.RtGet("IDN",$X290,$T$9)</f>
        <v>#N/A The record could not be found</v>
      </c>
      <c r="U290" s="25" t="e">
        <f t="shared" si="45"/>
        <v>#DIV/0!</v>
      </c>
      <c r="V290" s="12"/>
      <c r="W290" s="25" t="e">
        <f t="shared" si="46"/>
        <v>#DIV/0!</v>
      </c>
      <c r="X290" s="14" t="str">
        <f t="shared" si="39"/>
        <v>=</v>
      </c>
      <c r="Y290" s="14"/>
      <c r="Z290" s="14"/>
      <c r="AA290" s="14"/>
      <c r="AB290" s="14"/>
      <c r="AC290" s="14"/>
      <c r="AD290" s="34" t="e">
        <f>IF(ISNUMBER($D290),_xll.xlBondYield($F290&amp;T(TYPE($AV$1)),$H290,$G290,$J290,$K290,$L290,$M290,$D290,$W290,$AH290),"")</f>
        <v>#NUM!</v>
      </c>
      <c r="AE290" s="12"/>
      <c r="AF290" s="12"/>
      <c r="AG290" s="12"/>
      <c r="AH290" s="14" t="b">
        <f t="shared" si="40"/>
        <v>0</v>
      </c>
      <c r="AI290" s="14"/>
      <c r="AJ290" s="14"/>
      <c r="AK290" s="238" t="str">
        <f>IF(ISNUMBER($D290),_xll.xlBondAswSpread($F290&amp;T(TYPE($AV$1)),$H290,$G290,$J290,$K290,$L290,$M290,$D290,$W290,$AH290,curveName,curveName,,,2),"")</f>
        <v>Bond name not found in Bond Convention Manager</v>
      </c>
      <c r="AL290" s="205" t="e">
        <f>IF($W290&gt;0,_xll.xlBondZSpread(F290&amp;T(TYPE($AV$1)),H290,G290,J290,K290,L290,M290,D290,U290,"annual",5,$AH290,curveName)*100,"")</f>
        <v>#DIV/0!</v>
      </c>
      <c r="AM290" s="258" t="e">
        <f>(-IF($AL$9="",VLOOKUP(VLOOKUP(E290,'DB Basis'!$D$2:$H$65205,4,0),Bonds!$AR$1:$AS$6,2,0),$AL$9)*VLOOKUP(E290,'DB Basis'!$D$2:$E$65205,2,0))+IF(V290="",W290,V290)</f>
        <v>#N/A</v>
      </c>
      <c r="AN290" s="266" t="str">
        <f>IF($AN$9+(($AL$9-$AM$9))*('DB Basis'!F449/10-'DB Basis'!E449),," ")</f>
        <v xml:space="preserve"> </v>
      </c>
      <c r="AO290" s="615" t="e">
        <f>IF(U290&gt;0,_xll.xlShmImplSwap2(curveName&amp;T(TYPE($AV$1)),curveName,D290,G290,,1,8,2,4),"")</f>
        <v>#DIV/0!</v>
      </c>
      <c r="AP290" s="616" t="str">
        <f t="shared" si="41"/>
        <v>-</v>
      </c>
      <c r="AQ290" s="374" t="str">
        <f t="shared" si="42"/>
        <v>-</v>
      </c>
      <c r="AR290" s="374" t="str">
        <f t="shared" si="43"/>
        <v>-</v>
      </c>
      <c r="AS290" s="376"/>
      <c r="AT290" s="234" t="str">
        <f t="shared" si="44"/>
        <v>-</v>
      </c>
      <c r="AU290" s="662" t="str">
        <f t="shared" si="47"/>
        <v>#ERROR: Invalid ISIN  #ERROR: Invalid ISIN  #ERROR: Invalid ISIN</v>
      </c>
      <c r="AV290" s="678"/>
      <c r="AW290" s="660"/>
      <c r="AX290" s="660"/>
      <c r="AY290" s="660"/>
      <c r="AZ290" s="660"/>
      <c r="BA290" s="660"/>
      <c r="BC290" s="673"/>
      <c r="BE290" s="682">
        <f>_xll.xlDateShiftMonth(BE289,1)</f>
        <v>51806</v>
      </c>
      <c r="BF290" s="683">
        <v>3.4785853838548236E-2</v>
      </c>
      <c r="BH290" s="915"/>
      <c r="BU290" s="133" t="s">
        <v>413</v>
      </c>
      <c r="BV290" s="133" t="s">
        <v>413</v>
      </c>
      <c r="BW290" s="133" t="s">
        <v>413</v>
      </c>
      <c r="BX290" s="133" t="s">
        <v>413</v>
      </c>
      <c r="BY290" s="133" t="s">
        <v>413</v>
      </c>
      <c r="BZ290" s="133" t="s">
        <v>413</v>
      </c>
      <c r="CA290" s="133" t="s">
        <v>413</v>
      </c>
      <c r="CB290" s="133" t="s">
        <v>413</v>
      </c>
      <c r="CC290" s="133" t="s">
        <v>413</v>
      </c>
      <c r="CD290" s="133" t="s">
        <v>413</v>
      </c>
      <c r="CE290" s="133" t="s">
        <v>413</v>
      </c>
      <c r="CF290" s="133" t="s">
        <v>413</v>
      </c>
    </row>
    <row r="291" spans="1:84">
      <c r="A291" s="10"/>
      <c r="B291" s="11"/>
      <c r="C291" s="12"/>
      <c r="D291" s="696">
        <f>MAX(_xll.xlDateSettle("TARGET",$D$4,2),L291)</f>
        <v>43264</v>
      </c>
      <c r="E291" s="694"/>
      <c r="F291" s="13" t="s">
        <v>1551</v>
      </c>
      <c r="G291" s="35" t="s">
        <v>1551</v>
      </c>
      <c r="H291" s="37" t="s">
        <v>1551</v>
      </c>
      <c r="I291" s="11" t="s">
        <v>1551</v>
      </c>
      <c r="J291" s="11" t="s">
        <v>1551</v>
      </c>
      <c r="K291" s="11" t="s">
        <v>1551</v>
      </c>
      <c r="L291" s="11" t="s">
        <v>1551</v>
      </c>
      <c r="M291" s="12" t="s">
        <v>1551</v>
      </c>
      <c r="N291" s="12" t="s">
        <v>1551</v>
      </c>
      <c r="O291" s="12" t="s">
        <v>1551</v>
      </c>
      <c r="P291" s="12" t="s">
        <v>1551</v>
      </c>
      <c r="Q291" s="15" t="s">
        <v>1551</v>
      </c>
      <c r="R291" s="12"/>
      <c r="S291" s="43" t="str">
        <f>_xll.RtGet("IDN",$X291,$S$9)</f>
        <v>#N/A The record could not be found</v>
      </c>
      <c r="T291" s="43" t="str">
        <f>_xll.RtGet("IDN",$X291,$T$9)</f>
        <v>#N/A The record could not be found</v>
      </c>
      <c r="U291" s="25" t="e">
        <f t="shared" si="45"/>
        <v>#DIV/0!</v>
      </c>
      <c r="V291" s="12"/>
      <c r="W291" s="25" t="e">
        <f t="shared" si="46"/>
        <v>#DIV/0!</v>
      </c>
      <c r="X291" s="14" t="str">
        <f t="shared" si="39"/>
        <v>=</v>
      </c>
      <c r="Y291" s="14"/>
      <c r="Z291" s="14"/>
      <c r="AA291" s="14"/>
      <c r="AB291" s="14"/>
      <c r="AC291" s="14"/>
      <c r="AD291" s="34" t="e">
        <f>IF(ISNUMBER($D291),_xll.xlBondYield($F291&amp;T(TYPE($AV$1)),$H291,$G291,$J291,$K291,$L291,$M291,$D291,$W291,$AH291),"")</f>
        <v>#NUM!</v>
      </c>
      <c r="AE291" s="12"/>
      <c r="AF291" s="12"/>
      <c r="AG291" s="12"/>
      <c r="AH291" s="14" t="b">
        <f t="shared" si="40"/>
        <v>0</v>
      </c>
      <c r="AI291" s="14"/>
      <c r="AJ291" s="14"/>
      <c r="AK291" s="238" t="str">
        <f>IF(ISNUMBER($D291),_xll.xlBondAswSpread($F291&amp;T(TYPE($AV$1)),$H291,$G291,$J291,$K291,$L291,$M291,$D291,$W291,$AH291,curveName,curveName,,,2),"")</f>
        <v>Bond name not found in Bond Convention Manager</v>
      </c>
      <c r="AL291" s="205" t="e">
        <f>IF($W291&gt;0,_xll.xlBondZSpread(F291&amp;T(TYPE($AV$1)),H291,G291,J291,K291,L291,M291,D291,U291,"annual",5,$AH291,curveName)*100,"")</f>
        <v>#DIV/0!</v>
      </c>
      <c r="AM291" s="258" t="e">
        <f>(-IF($AL$9="",VLOOKUP(VLOOKUP(E291,'DB Basis'!$D$2:$H$65205,4,0),Bonds!$AR$1:$AS$6,2,0),$AL$9)*VLOOKUP(E291,'DB Basis'!$D$2:$E$65205,2,0))+IF(V291="",W291,V291)</f>
        <v>#N/A</v>
      </c>
      <c r="AN291" s="266" t="str">
        <f>IF($AN$9+(($AL$9-$AM$9))*('DB Basis'!F450/10-'DB Basis'!E450),," ")</f>
        <v xml:space="preserve"> </v>
      </c>
      <c r="AO291" s="615" t="e">
        <f>IF(U291&gt;0,_xll.xlShmImplSwap2(curveName&amp;T(TYPE($AV$1)),curveName,D291,G291,,1,8,2,4),"")</f>
        <v>#DIV/0!</v>
      </c>
      <c r="AP291" s="616" t="str">
        <f t="shared" si="41"/>
        <v>-</v>
      </c>
      <c r="AQ291" s="374" t="str">
        <f t="shared" si="42"/>
        <v>-</v>
      </c>
      <c r="AR291" s="374" t="str">
        <f t="shared" si="43"/>
        <v>-</v>
      </c>
      <c r="AS291" s="376"/>
      <c r="AT291" s="234" t="str">
        <f t="shared" si="44"/>
        <v>-</v>
      </c>
      <c r="AU291" s="662" t="str">
        <f t="shared" si="47"/>
        <v>#ERROR: Invalid ISIN  #ERROR: Invalid ISIN  #ERROR: Invalid ISIN</v>
      </c>
      <c r="AV291" s="678"/>
      <c r="AW291" s="660"/>
      <c r="AX291" s="660"/>
      <c r="AY291" s="660"/>
      <c r="AZ291" s="660"/>
      <c r="BA291" s="660"/>
      <c r="BC291" s="673"/>
      <c r="BE291" s="682">
        <f>_xll.xlDateShiftMonth(BE290,1)</f>
        <v>51836</v>
      </c>
      <c r="BF291" s="683">
        <v>3.4820822323084512E-2</v>
      </c>
      <c r="BH291" s="915"/>
      <c r="BU291" s="133" t="s">
        <v>413</v>
      </c>
      <c r="BV291" s="133" t="s">
        <v>413</v>
      </c>
      <c r="BW291" s="133" t="s">
        <v>413</v>
      </c>
      <c r="BX291" s="133" t="s">
        <v>413</v>
      </c>
      <c r="BY291" s="133" t="s">
        <v>413</v>
      </c>
      <c r="BZ291" s="133" t="s">
        <v>413</v>
      </c>
      <c r="CA291" s="133" t="s">
        <v>413</v>
      </c>
      <c r="CB291" s="133" t="s">
        <v>413</v>
      </c>
      <c r="CC291" s="133" t="s">
        <v>413</v>
      </c>
      <c r="CD291" s="133" t="s">
        <v>413</v>
      </c>
      <c r="CE291" s="133" t="s">
        <v>413</v>
      </c>
      <c r="CF291" s="133" t="s">
        <v>413</v>
      </c>
    </row>
    <row r="292" spans="1:84">
      <c r="A292" s="10"/>
      <c r="B292" s="11"/>
      <c r="C292" s="12"/>
      <c r="D292" s="696">
        <f>MAX(_xll.xlDateSettle("TARGET",$D$4,2),L292)</f>
        <v>43264</v>
      </c>
      <c r="E292" s="694"/>
      <c r="F292" s="13" t="s">
        <v>1551</v>
      </c>
      <c r="G292" s="35" t="s">
        <v>1551</v>
      </c>
      <c r="H292" s="37" t="s">
        <v>1551</v>
      </c>
      <c r="I292" s="11" t="s">
        <v>1551</v>
      </c>
      <c r="J292" s="11" t="s">
        <v>1551</v>
      </c>
      <c r="K292" s="11" t="s">
        <v>1551</v>
      </c>
      <c r="L292" s="11" t="s">
        <v>1551</v>
      </c>
      <c r="M292" s="12" t="s">
        <v>1551</v>
      </c>
      <c r="N292" s="12" t="s">
        <v>1551</v>
      </c>
      <c r="O292" s="12" t="s">
        <v>1551</v>
      </c>
      <c r="P292" s="12" t="s">
        <v>1551</v>
      </c>
      <c r="Q292" s="15" t="s">
        <v>1551</v>
      </c>
      <c r="R292" s="12"/>
      <c r="S292" s="43" t="str">
        <f>_xll.RtGet("IDN",$X292,$S$9)</f>
        <v>#N/A The record could not be found</v>
      </c>
      <c r="T292" s="43" t="str">
        <f>_xll.RtGet("IDN",$X292,$T$9)</f>
        <v>#N/A The record could not be found</v>
      </c>
      <c r="U292" s="25" t="e">
        <f t="shared" si="45"/>
        <v>#DIV/0!</v>
      </c>
      <c r="V292" s="12"/>
      <c r="W292" s="25" t="e">
        <f t="shared" si="46"/>
        <v>#DIV/0!</v>
      </c>
      <c r="X292" s="14" t="str">
        <f t="shared" si="39"/>
        <v>=</v>
      </c>
      <c r="Y292" s="14"/>
      <c r="Z292" s="14"/>
      <c r="AA292" s="14"/>
      <c r="AB292" s="14"/>
      <c r="AC292" s="14"/>
      <c r="AD292" s="34" t="e">
        <f>IF(ISNUMBER($D292),_xll.xlBondYield($F292&amp;T(TYPE($AV$1)),$H292,$G292,$J292,$K292,$L292,$M292,$D292,$W292,$AH292),"")</f>
        <v>#NUM!</v>
      </c>
      <c r="AE292" s="12"/>
      <c r="AF292" s="12"/>
      <c r="AG292" s="12"/>
      <c r="AH292" s="14" t="b">
        <f t="shared" si="40"/>
        <v>0</v>
      </c>
      <c r="AI292" s="14"/>
      <c r="AJ292" s="14"/>
      <c r="AK292" s="238" t="str">
        <f>IF(ISNUMBER($D292),_xll.xlBondAswSpread($F292&amp;T(TYPE($AV$1)),$H292,$G292,$J292,$K292,$L292,$M292,$D292,$W292,$AH292,curveName,curveName,,,2),"")</f>
        <v>Bond name not found in Bond Convention Manager</v>
      </c>
      <c r="AL292" s="205" t="e">
        <f>IF($W292&gt;0,_xll.xlBondZSpread(F292&amp;T(TYPE($AV$1)),H292,G292,J292,K292,L292,M292,D292,U292,"annual",5,$AH292,curveName)*100,"")</f>
        <v>#DIV/0!</v>
      </c>
      <c r="AM292" s="258" t="e">
        <f>(-IF($AL$9="",VLOOKUP(VLOOKUP(E292,'DB Basis'!$D$2:$H$65205,4,0),Bonds!$AR$1:$AS$6,2,0),$AL$9)*VLOOKUP(E292,'DB Basis'!$D$2:$E$65205,2,0))+IF(V292="",W292,V292)</f>
        <v>#N/A</v>
      </c>
      <c r="AN292" s="266" t="str">
        <f>IF($AN$9+(($AL$9-$AM$9))*('DB Basis'!F451/10-'DB Basis'!E451),," ")</f>
        <v xml:space="preserve"> </v>
      </c>
      <c r="AO292" s="615" t="e">
        <f>IF(U292&gt;0,_xll.xlShmImplSwap2(curveName&amp;T(TYPE($AV$1)),curveName,D292,G292,,1,8,2,4),"")</f>
        <v>#DIV/0!</v>
      </c>
      <c r="AP292" s="616" t="str">
        <f t="shared" si="41"/>
        <v>-</v>
      </c>
      <c r="AQ292" s="374" t="str">
        <f t="shared" si="42"/>
        <v>-</v>
      </c>
      <c r="AR292" s="374" t="str">
        <f t="shared" si="43"/>
        <v>-</v>
      </c>
      <c r="AS292" s="376"/>
      <c r="AT292" s="234" t="str">
        <f t="shared" si="44"/>
        <v>-</v>
      </c>
      <c r="AU292" s="662" t="str">
        <f t="shared" si="47"/>
        <v>#ERROR: Invalid ISIN  #ERROR: Invalid ISIN  #ERROR: Invalid ISIN</v>
      </c>
      <c r="AV292" s="678"/>
      <c r="AW292" s="660"/>
      <c r="AX292" s="660"/>
      <c r="AY292" s="660"/>
      <c r="AZ292" s="660"/>
      <c r="BA292" s="660"/>
      <c r="BC292" s="673"/>
      <c r="BE292" s="682">
        <f>_xll.xlDateShiftMonth(BE291,1)</f>
        <v>51867</v>
      </c>
      <c r="BF292" s="683">
        <v>3.4856389127998752E-2</v>
      </c>
      <c r="BH292" s="915"/>
      <c r="BU292" s="133" t="s">
        <v>413</v>
      </c>
      <c r="BV292" s="133" t="s">
        <v>413</v>
      </c>
      <c r="BW292" s="133" t="s">
        <v>413</v>
      </c>
      <c r="BX292" s="133" t="s">
        <v>413</v>
      </c>
      <c r="BY292" s="133" t="s">
        <v>413</v>
      </c>
      <c r="BZ292" s="133" t="s">
        <v>413</v>
      </c>
      <c r="CA292" s="133" t="s">
        <v>413</v>
      </c>
      <c r="CB292" s="133" t="s">
        <v>413</v>
      </c>
      <c r="CC292" s="133" t="s">
        <v>413</v>
      </c>
      <c r="CD292" s="133" t="s">
        <v>413</v>
      </c>
      <c r="CE292" s="133" t="s">
        <v>413</v>
      </c>
      <c r="CF292" s="133" t="s">
        <v>413</v>
      </c>
    </row>
    <row r="293" spans="1:84">
      <c r="A293" s="10"/>
      <c r="B293" s="11"/>
      <c r="C293" s="12"/>
      <c r="D293" s="696">
        <f>MAX(_xll.xlDateSettle("TARGET",$D$4,2),L293)</f>
        <v>43264</v>
      </c>
      <c r="E293" s="694"/>
      <c r="F293" s="13" t="s">
        <v>1551</v>
      </c>
      <c r="G293" s="35" t="s">
        <v>1551</v>
      </c>
      <c r="H293" s="37" t="s">
        <v>1551</v>
      </c>
      <c r="I293" s="11" t="s">
        <v>1551</v>
      </c>
      <c r="J293" s="11" t="s">
        <v>1551</v>
      </c>
      <c r="K293" s="11" t="s">
        <v>1551</v>
      </c>
      <c r="L293" s="11" t="s">
        <v>1551</v>
      </c>
      <c r="M293" s="12" t="s">
        <v>1551</v>
      </c>
      <c r="N293" s="12" t="s">
        <v>1551</v>
      </c>
      <c r="O293" s="12" t="s">
        <v>1551</v>
      </c>
      <c r="P293" s="12" t="s">
        <v>1551</v>
      </c>
      <c r="Q293" s="15" t="s">
        <v>1551</v>
      </c>
      <c r="R293" s="12"/>
      <c r="S293" s="43" t="str">
        <f>_xll.RtGet("IDN",$X293,$S$9)</f>
        <v>#N/A The record could not be found</v>
      </c>
      <c r="T293" s="43" t="str">
        <f>_xll.RtGet("IDN",$X293,$T$9)</f>
        <v>#N/A The record could not be found</v>
      </c>
      <c r="U293" s="25" t="e">
        <f t="shared" si="45"/>
        <v>#DIV/0!</v>
      </c>
      <c r="V293" s="12"/>
      <c r="W293" s="25" t="e">
        <f t="shared" si="46"/>
        <v>#DIV/0!</v>
      </c>
      <c r="X293" s="14" t="str">
        <f t="shared" si="39"/>
        <v>=</v>
      </c>
      <c r="Y293" s="14"/>
      <c r="Z293" s="14"/>
      <c r="AA293" s="14"/>
      <c r="AB293" s="14"/>
      <c r="AC293" s="14"/>
      <c r="AD293" s="34" t="e">
        <f>IF(ISNUMBER($D293),_xll.xlBondYield($F293&amp;T(TYPE($AV$1)),$H293,$G293,$J293,$K293,$L293,$M293,$D293,$W293,$AH293),"")</f>
        <v>#NUM!</v>
      </c>
      <c r="AE293" s="12"/>
      <c r="AF293" s="12"/>
      <c r="AG293" s="12"/>
      <c r="AH293" s="14" t="b">
        <f t="shared" si="40"/>
        <v>0</v>
      </c>
      <c r="AI293" s="14"/>
      <c r="AJ293" s="14"/>
      <c r="AK293" s="238" t="str">
        <f>IF(ISNUMBER($D293),_xll.xlBondAswSpread($F293&amp;T(TYPE($AV$1)),$H293,$G293,$J293,$K293,$L293,$M293,$D293,$W293,$AH293,curveName,curveName,,,2),"")</f>
        <v>Bond name not found in Bond Convention Manager</v>
      </c>
      <c r="AL293" s="205" t="e">
        <f>IF($W293&gt;0,_xll.xlBondZSpread(F293&amp;T(TYPE($AV$1)),H293,G293,J293,K293,L293,M293,D293,U293,"annual",5,$AH293,curveName)*100,"")</f>
        <v>#DIV/0!</v>
      </c>
      <c r="AM293" s="258" t="e">
        <f>(-IF($AL$9="",VLOOKUP(VLOOKUP(E293,'DB Basis'!$D$2:$H$65205,4,0),Bonds!$AR$1:$AS$6,2,0),$AL$9)*VLOOKUP(E293,'DB Basis'!$D$2:$E$65205,2,0))+IF(V293="",W293,V293)</f>
        <v>#N/A</v>
      </c>
      <c r="AN293" s="266" t="str">
        <f>IF($AN$9+(($AL$9-$AM$9))*('DB Basis'!F452/10-'DB Basis'!E452),," ")</f>
        <v xml:space="preserve"> </v>
      </c>
      <c r="AO293" s="615" t="e">
        <f>IF(U293&gt;0,_xll.xlShmImplSwap2(curveName&amp;T(TYPE($AV$1)),curveName,D293,G293,,1,8,2,4),"")</f>
        <v>#DIV/0!</v>
      </c>
      <c r="AP293" s="616" t="str">
        <f t="shared" si="41"/>
        <v>-</v>
      </c>
      <c r="AQ293" s="374" t="str">
        <f t="shared" si="42"/>
        <v>-</v>
      </c>
      <c r="AR293" s="374" t="str">
        <f t="shared" si="43"/>
        <v>-</v>
      </c>
      <c r="AS293" s="376"/>
      <c r="AT293" s="234" t="str">
        <f t="shared" si="44"/>
        <v>-</v>
      </c>
      <c r="AU293" s="662" t="str">
        <f t="shared" si="47"/>
        <v>#ERROR: Invalid ISIN  #ERROR: Invalid ISIN  #ERROR: Invalid ISIN</v>
      </c>
      <c r="AV293" s="678"/>
      <c r="AW293" s="660"/>
      <c r="AX293" s="660"/>
      <c r="AY293" s="660"/>
      <c r="AZ293" s="660"/>
      <c r="BA293" s="660"/>
      <c r="BC293" s="673"/>
      <c r="BE293" s="682">
        <f>_xll.xlDateShiftMonth(BE292,1)</f>
        <v>51898</v>
      </c>
      <c r="BF293" s="683">
        <v>3.4891346998569162E-2</v>
      </c>
      <c r="BH293" s="915"/>
      <c r="BU293" s="133" t="s">
        <v>413</v>
      </c>
      <c r="BV293" s="133" t="s">
        <v>413</v>
      </c>
      <c r="BW293" s="133" t="s">
        <v>413</v>
      </c>
      <c r="BX293" s="133" t="s">
        <v>413</v>
      </c>
      <c r="BY293" s="133" t="s">
        <v>413</v>
      </c>
      <c r="BZ293" s="133" t="s">
        <v>413</v>
      </c>
      <c r="CA293" s="133" t="s">
        <v>413</v>
      </c>
      <c r="CB293" s="133" t="s">
        <v>413</v>
      </c>
      <c r="CC293" s="133" t="s">
        <v>413</v>
      </c>
      <c r="CD293" s="133" t="s">
        <v>413</v>
      </c>
      <c r="CE293" s="133" t="s">
        <v>413</v>
      </c>
      <c r="CF293" s="133" t="s">
        <v>413</v>
      </c>
    </row>
    <row r="294" spans="1:84">
      <c r="A294" s="10"/>
      <c r="B294" s="11"/>
      <c r="C294" s="12"/>
      <c r="D294" s="696">
        <f>MAX(_xll.xlDateSettle("TARGET",$D$4,2),L294)</f>
        <v>43264</v>
      </c>
      <c r="E294" s="694"/>
      <c r="F294" s="13" t="s">
        <v>1551</v>
      </c>
      <c r="G294" s="35" t="s">
        <v>1551</v>
      </c>
      <c r="H294" s="37" t="s">
        <v>1551</v>
      </c>
      <c r="I294" s="11" t="s">
        <v>1551</v>
      </c>
      <c r="J294" s="11" t="s">
        <v>1551</v>
      </c>
      <c r="K294" s="11" t="s">
        <v>1551</v>
      </c>
      <c r="L294" s="11" t="s">
        <v>1551</v>
      </c>
      <c r="M294" s="12" t="s">
        <v>1551</v>
      </c>
      <c r="N294" s="12" t="s">
        <v>1551</v>
      </c>
      <c r="O294" s="12" t="s">
        <v>1551</v>
      </c>
      <c r="P294" s="12" t="s">
        <v>1551</v>
      </c>
      <c r="Q294" s="15" t="s">
        <v>1551</v>
      </c>
      <c r="R294" s="12"/>
      <c r="S294" s="43" t="str">
        <f>_xll.RtGet("IDN",$X294,$S$9)</f>
        <v>#N/A The record could not be found</v>
      </c>
      <c r="T294" s="43" t="str">
        <f>_xll.RtGet("IDN",$X294,$T$9)</f>
        <v>#N/A The record could not be found</v>
      </c>
      <c r="U294" s="25" t="e">
        <f t="shared" si="45"/>
        <v>#DIV/0!</v>
      </c>
      <c r="V294" s="12"/>
      <c r="W294" s="25" t="e">
        <f t="shared" si="46"/>
        <v>#DIV/0!</v>
      </c>
      <c r="X294" s="14" t="str">
        <f t="shared" si="39"/>
        <v>=</v>
      </c>
      <c r="Y294" s="14"/>
      <c r="Z294" s="14"/>
      <c r="AA294" s="14"/>
      <c r="AB294" s="14"/>
      <c r="AC294" s="14"/>
      <c r="AD294" s="34" t="e">
        <f>IF(ISNUMBER($D294),_xll.xlBondYield($F294&amp;T(TYPE($AV$1)),$H294,$G294,$J294,$K294,$L294,$M294,$D294,$W294,$AH294),"")</f>
        <v>#NUM!</v>
      </c>
      <c r="AE294" s="12"/>
      <c r="AF294" s="12"/>
      <c r="AG294" s="12"/>
      <c r="AH294" s="14" t="b">
        <f t="shared" si="40"/>
        <v>0</v>
      </c>
      <c r="AI294" s="14"/>
      <c r="AJ294" s="14"/>
      <c r="AK294" s="238" t="str">
        <f>IF(ISNUMBER($D294),_xll.xlBondAswSpread($F294&amp;T(TYPE($AV$1)),$H294,$G294,$J294,$K294,$L294,$M294,$D294,$W294,$AH294,curveName,curveName,,,2),"")</f>
        <v>Bond name not found in Bond Convention Manager</v>
      </c>
      <c r="AL294" s="205" t="e">
        <f>IF($W294&gt;0,_xll.xlBondZSpread(F294&amp;T(TYPE($AV$1)),H294,G294,J294,K294,L294,M294,D294,U294,"annual",5,$AH294,curveName)*100,"")</f>
        <v>#DIV/0!</v>
      </c>
      <c r="AM294" s="258" t="e">
        <f>(-IF($AL$9="",VLOOKUP(VLOOKUP(E294,'DB Basis'!$D$2:$H$65205,4,0),Bonds!$AR$1:$AS$6,2,0),$AL$9)*VLOOKUP(E294,'DB Basis'!$D$2:$E$65205,2,0))+IF(V294="",W294,V294)</f>
        <v>#N/A</v>
      </c>
      <c r="AN294" s="266" t="str">
        <f>IF($AN$9+(($AL$9-$AM$9))*('DB Basis'!F453/10-'DB Basis'!E453),," ")</f>
        <v xml:space="preserve"> </v>
      </c>
      <c r="AO294" s="615" t="e">
        <f>IF(U294&gt;0,_xll.xlShmImplSwap2(curveName&amp;T(TYPE($AV$1)),curveName,D294,G294,,1,8,2,4),"")</f>
        <v>#DIV/0!</v>
      </c>
      <c r="AP294" s="616" t="str">
        <f t="shared" si="41"/>
        <v>-</v>
      </c>
      <c r="AQ294" s="374" t="str">
        <f t="shared" si="42"/>
        <v>-</v>
      </c>
      <c r="AR294" s="374" t="str">
        <f t="shared" si="43"/>
        <v>-</v>
      </c>
      <c r="AS294" s="376"/>
      <c r="AT294" s="234" t="str">
        <f t="shared" si="44"/>
        <v>-</v>
      </c>
      <c r="AU294" s="662" t="str">
        <f t="shared" si="47"/>
        <v>#ERROR: Invalid ISIN  #ERROR: Invalid ISIN  #ERROR: Invalid ISIN</v>
      </c>
      <c r="AV294" s="678"/>
      <c r="AW294" s="660"/>
      <c r="AX294" s="660"/>
      <c r="AY294" s="660"/>
      <c r="AZ294" s="660"/>
      <c r="BA294" s="660"/>
      <c r="BC294" s="673"/>
      <c r="BE294" s="682">
        <f>_xll.xlDateShiftMonth(BE293,1)</f>
        <v>51926</v>
      </c>
      <c r="BF294" s="683">
        <v>3.4922371265853312E-2</v>
      </c>
      <c r="BH294" s="915"/>
      <c r="BU294" s="133" t="s">
        <v>413</v>
      </c>
      <c r="BV294" s="133" t="s">
        <v>413</v>
      </c>
      <c r="BW294" s="133" t="s">
        <v>413</v>
      </c>
      <c r="BX294" s="133" t="s">
        <v>413</v>
      </c>
      <c r="BY294" s="133" t="s">
        <v>413</v>
      </c>
      <c r="BZ294" s="133" t="s">
        <v>413</v>
      </c>
      <c r="CA294" s="133" t="s">
        <v>413</v>
      </c>
      <c r="CB294" s="133" t="s">
        <v>413</v>
      </c>
      <c r="CC294" s="133" t="s">
        <v>413</v>
      </c>
      <c r="CD294" s="133" t="s">
        <v>413</v>
      </c>
      <c r="CE294" s="133" t="s">
        <v>413</v>
      </c>
      <c r="CF294" s="133" t="s">
        <v>413</v>
      </c>
    </row>
    <row r="295" spans="1:84">
      <c r="A295" s="10"/>
      <c r="B295" s="11"/>
      <c r="C295" s="12"/>
      <c r="D295" s="696">
        <f>MAX(_xll.xlDateSettle("TARGET",$D$4,2),L295)</f>
        <v>43264</v>
      </c>
      <c r="E295" s="694"/>
      <c r="F295" s="13" t="s">
        <v>1551</v>
      </c>
      <c r="G295" s="35" t="s">
        <v>1551</v>
      </c>
      <c r="H295" s="37" t="s">
        <v>1551</v>
      </c>
      <c r="I295" s="11" t="s">
        <v>1551</v>
      </c>
      <c r="J295" s="11" t="s">
        <v>1551</v>
      </c>
      <c r="K295" s="11" t="s">
        <v>1551</v>
      </c>
      <c r="L295" s="11" t="s">
        <v>1551</v>
      </c>
      <c r="M295" s="12" t="s">
        <v>1551</v>
      </c>
      <c r="N295" s="12" t="s">
        <v>1551</v>
      </c>
      <c r="O295" s="12" t="s">
        <v>1551</v>
      </c>
      <c r="P295" s="12" t="s">
        <v>1551</v>
      </c>
      <c r="Q295" s="15" t="s">
        <v>1551</v>
      </c>
      <c r="R295" s="12"/>
      <c r="S295" s="43" t="str">
        <f>_xll.RtGet("IDN",$X295,$S$9)</f>
        <v>#N/A The record could not be found</v>
      </c>
      <c r="T295" s="43" t="str">
        <f>_xll.RtGet("IDN",$X295,$T$9)</f>
        <v>#N/A The record could not be found</v>
      </c>
      <c r="U295" s="25" t="e">
        <f t="shared" si="45"/>
        <v>#DIV/0!</v>
      </c>
      <c r="V295" s="12"/>
      <c r="W295" s="25" t="e">
        <f t="shared" si="46"/>
        <v>#DIV/0!</v>
      </c>
      <c r="X295" s="14" t="str">
        <f t="shared" si="39"/>
        <v>=</v>
      </c>
      <c r="Y295" s="14"/>
      <c r="Z295" s="14"/>
      <c r="AA295" s="14"/>
      <c r="AB295" s="14"/>
      <c r="AC295" s="14"/>
      <c r="AD295" s="34" t="e">
        <f>IF(ISNUMBER($D295),_xll.xlBondYield($F295&amp;T(TYPE($AV$1)),$H295,$G295,$J295,$K295,$L295,$M295,$D295,$W295,$AH295),"")</f>
        <v>#NUM!</v>
      </c>
      <c r="AE295" s="12"/>
      <c r="AF295" s="12"/>
      <c r="AG295" s="12"/>
      <c r="AH295" s="14" t="b">
        <f t="shared" si="40"/>
        <v>0</v>
      </c>
      <c r="AI295" s="14"/>
      <c r="AJ295" s="14"/>
      <c r="AK295" s="238" t="str">
        <f>IF(ISNUMBER($D295),_xll.xlBondAswSpread($F295&amp;T(TYPE($AV$1)),$H295,$G295,$J295,$K295,$L295,$M295,$D295,$W295,$AH295,curveName,curveName,,,2),"")</f>
        <v>Bond name not found in Bond Convention Manager</v>
      </c>
      <c r="AL295" s="205" t="e">
        <f>IF($W295&gt;0,_xll.xlBondZSpread(F295&amp;T(TYPE($AV$1)),H295,G295,J295,K295,L295,M295,D295,U295,"annual",5,$AH295,curveName)*100,"")</f>
        <v>#DIV/0!</v>
      </c>
      <c r="AM295" s="258" t="e">
        <f>(-IF($AL$9="",VLOOKUP(VLOOKUP(E295,'DB Basis'!$D$2:$H$65205,4,0),Bonds!$AR$1:$AS$6,2,0),$AL$9)*VLOOKUP(E295,'DB Basis'!$D$2:$E$65205,2,0))+IF(V295="",W295,V295)</f>
        <v>#N/A</v>
      </c>
      <c r="AN295" s="266" t="str">
        <f>IF($AN$9+(($AL$9-$AM$9))*('DB Basis'!F454/10-'DB Basis'!E454),," ")</f>
        <v xml:space="preserve"> </v>
      </c>
      <c r="AO295" s="615" t="e">
        <f>IF(U295&gt;0,_xll.xlShmImplSwap2(curveName&amp;T(TYPE($AV$1)),curveName,D295,G295,,1,8,2,4),"")</f>
        <v>#DIV/0!</v>
      </c>
      <c r="AP295" s="616" t="str">
        <f t="shared" si="41"/>
        <v>-</v>
      </c>
      <c r="AQ295" s="374" t="str">
        <f t="shared" si="42"/>
        <v>-</v>
      </c>
      <c r="AR295" s="374" t="str">
        <f t="shared" si="43"/>
        <v>-</v>
      </c>
      <c r="AS295" s="376"/>
      <c r="AT295" s="234" t="str">
        <f t="shared" si="44"/>
        <v>-</v>
      </c>
      <c r="AU295" s="662" t="str">
        <f t="shared" si="47"/>
        <v>#ERROR: Invalid ISIN  #ERROR: Invalid ISIN  #ERROR: Invalid ISIN</v>
      </c>
      <c r="AV295" s="678"/>
      <c r="AW295" s="660"/>
      <c r="AX295" s="660"/>
      <c r="AY295" s="660"/>
      <c r="AZ295" s="660"/>
      <c r="BA295" s="660"/>
      <c r="BC295" s="673"/>
      <c r="BE295" s="682">
        <f>_xll.xlDateShiftMonth(BE294,1)</f>
        <v>51957</v>
      </c>
      <c r="BF295" s="683">
        <v>3.4956079882256526E-2</v>
      </c>
      <c r="BH295" s="915"/>
      <c r="BU295" s="133" t="s">
        <v>413</v>
      </c>
      <c r="BV295" s="133" t="s">
        <v>413</v>
      </c>
      <c r="BW295" s="133" t="s">
        <v>413</v>
      </c>
      <c r="BX295" s="133" t="s">
        <v>413</v>
      </c>
      <c r="BY295" s="133" t="s">
        <v>413</v>
      </c>
      <c r="BZ295" s="133" t="s">
        <v>413</v>
      </c>
      <c r="CA295" s="133" t="s">
        <v>413</v>
      </c>
      <c r="CB295" s="133" t="s">
        <v>413</v>
      </c>
      <c r="CC295" s="133" t="s">
        <v>413</v>
      </c>
      <c r="CD295" s="133" t="s">
        <v>413</v>
      </c>
      <c r="CE295" s="133" t="s">
        <v>413</v>
      </c>
      <c r="CF295" s="133" t="s">
        <v>413</v>
      </c>
    </row>
    <row r="296" spans="1:84">
      <c r="A296" s="10"/>
      <c r="B296" s="11"/>
      <c r="C296" s="12"/>
      <c r="D296" s="696">
        <f>MAX(_xll.xlDateSettle("TARGET",$D$4,2),L296)</f>
        <v>43264</v>
      </c>
      <c r="E296" s="694"/>
      <c r="F296" s="13" t="s">
        <v>1551</v>
      </c>
      <c r="G296" s="35" t="s">
        <v>1551</v>
      </c>
      <c r="H296" s="37" t="s">
        <v>1551</v>
      </c>
      <c r="I296" s="11" t="s">
        <v>1551</v>
      </c>
      <c r="J296" s="11" t="s">
        <v>1551</v>
      </c>
      <c r="K296" s="11" t="s">
        <v>1551</v>
      </c>
      <c r="L296" s="11" t="s">
        <v>1551</v>
      </c>
      <c r="M296" s="12" t="s">
        <v>1551</v>
      </c>
      <c r="N296" s="12" t="s">
        <v>1551</v>
      </c>
      <c r="O296" s="12" t="s">
        <v>1551</v>
      </c>
      <c r="P296" s="12" t="s">
        <v>1551</v>
      </c>
      <c r="Q296" s="15" t="s">
        <v>1551</v>
      </c>
      <c r="R296" s="12"/>
      <c r="S296" s="43" t="str">
        <f>_xll.RtGet("IDN",$X296,$S$9)</f>
        <v>#N/A The record could not be found</v>
      </c>
      <c r="T296" s="43" t="str">
        <f>_xll.RtGet("IDN",$X296,$T$9)</f>
        <v>#N/A The record could not be found</v>
      </c>
      <c r="U296" s="25" t="e">
        <f t="shared" si="45"/>
        <v>#DIV/0!</v>
      </c>
      <c r="V296" s="12"/>
      <c r="W296" s="25" t="e">
        <f t="shared" si="46"/>
        <v>#DIV/0!</v>
      </c>
      <c r="X296" s="14" t="str">
        <f t="shared" si="39"/>
        <v>=</v>
      </c>
      <c r="Y296" s="14"/>
      <c r="Z296" s="14"/>
      <c r="AA296" s="14"/>
      <c r="AB296" s="14"/>
      <c r="AC296" s="14"/>
      <c r="AD296" s="34" t="e">
        <f>IF(ISNUMBER($D296),_xll.xlBondYield($F296&amp;T(TYPE($AV$1)),$H296,$G296,$J296,$K296,$L296,$M296,$D296,$W296,$AH296),"")</f>
        <v>#NUM!</v>
      </c>
      <c r="AE296" s="12"/>
      <c r="AF296" s="12"/>
      <c r="AG296" s="12"/>
      <c r="AH296" s="14" t="b">
        <f t="shared" si="40"/>
        <v>0</v>
      </c>
      <c r="AI296" s="14"/>
      <c r="AJ296" s="14"/>
      <c r="AK296" s="238" t="str">
        <f>IF(ISNUMBER($D296),_xll.xlBondAswSpread($F296&amp;T(TYPE($AV$1)),$H296,$G296,$J296,$K296,$L296,$M296,$D296,$W296,$AH296,curveName,curveName,,,2),"")</f>
        <v>Bond name not found in Bond Convention Manager</v>
      </c>
      <c r="AL296" s="205" t="e">
        <f>IF($W296&gt;0,_xll.xlBondZSpread(F296&amp;T(TYPE($AV$1)),H296,G296,J296,K296,L296,M296,D296,U296,"annual",5,$AH296,curveName)*100,"")</f>
        <v>#DIV/0!</v>
      </c>
      <c r="AM296" s="258" t="e">
        <f>(-IF($AL$9="",VLOOKUP(VLOOKUP(E296,'DB Basis'!$D$2:$H$65205,4,0),Bonds!$AR$1:$AS$6,2,0),$AL$9)*VLOOKUP(E296,'DB Basis'!$D$2:$E$65205,2,0))+IF(V296="",W296,V296)</f>
        <v>#N/A</v>
      </c>
      <c r="AN296" s="266" t="str">
        <f>IF($AN$9+(($AL$9-$AM$9))*('DB Basis'!F455/10-'DB Basis'!E455),," ")</f>
        <v xml:space="preserve"> </v>
      </c>
      <c r="AO296" s="615" t="e">
        <f>IF(U296&gt;0,_xll.xlShmImplSwap2(curveName&amp;T(TYPE($AV$1)),curveName,D296,G296,,1,8,2,4),"")</f>
        <v>#DIV/0!</v>
      </c>
      <c r="AP296" s="616" t="str">
        <f t="shared" si="41"/>
        <v>-</v>
      </c>
      <c r="AQ296" s="374" t="str">
        <f t="shared" si="42"/>
        <v>-</v>
      </c>
      <c r="AR296" s="374" t="str">
        <f t="shared" si="43"/>
        <v>-</v>
      </c>
      <c r="AS296" s="376"/>
      <c r="AT296" s="234" t="str">
        <f t="shared" si="44"/>
        <v>-</v>
      </c>
      <c r="AU296" s="662" t="str">
        <f t="shared" si="47"/>
        <v>#ERROR: Invalid ISIN  #ERROR: Invalid ISIN  #ERROR: Invalid ISIN</v>
      </c>
      <c r="AV296" s="678"/>
      <c r="AW296" s="660"/>
      <c r="AX296" s="660"/>
      <c r="AY296" s="660"/>
      <c r="AZ296" s="660"/>
      <c r="BA296" s="660"/>
      <c r="BC296" s="673"/>
      <c r="BE296" s="682">
        <f>_xll.xlDateShiftMonth(BE295,1)</f>
        <v>51987</v>
      </c>
      <c r="BF296" s="683">
        <v>3.4988031308027585E-2</v>
      </c>
      <c r="BH296" s="915"/>
      <c r="BU296" s="133" t="s">
        <v>413</v>
      </c>
      <c r="BV296" s="133" t="s">
        <v>413</v>
      </c>
      <c r="BW296" s="133" t="s">
        <v>413</v>
      </c>
      <c r="BX296" s="133" t="s">
        <v>413</v>
      </c>
      <c r="BY296" s="133" t="s">
        <v>413</v>
      </c>
      <c r="BZ296" s="133" t="s">
        <v>413</v>
      </c>
      <c r="CA296" s="133" t="s">
        <v>413</v>
      </c>
      <c r="CB296" s="133" t="s">
        <v>413</v>
      </c>
      <c r="CC296" s="133" t="s">
        <v>413</v>
      </c>
      <c r="CD296" s="133" t="s">
        <v>413</v>
      </c>
      <c r="CE296" s="133" t="s">
        <v>413</v>
      </c>
      <c r="CF296" s="133" t="s">
        <v>413</v>
      </c>
    </row>
    <row r="297" spans="1:84">
      <c r="A297" s="10"/>
      <c r="B297" s="11"/>
      <c r="C297" s="12"/>
      <c r="D297" s="696">
        <f>MAX(_xll.xlDateSettle("TARGET",$D$4,2),L297)</f>
        <v>43264</v>
      </c>
      <c r="E297" s="694"/>
      <c r="F297" s="13" t="s">
        <v>1551</v>
      </c>
      <c r="G297" s="35" t="s">
        <v>1551</v>
      </c>
      <c r="H297" s="37" t="s">
        <v>1551</v>
      </c>
      <c r="I297" s="11" t="s">
        <v>1551</v>
      </c>
      <c r="J297" s="11" t="s">
        <v>1551</v>
      </c>
      <c r="K297" s="11" t="s">
        <v>1551</v>
      </c>
      <c r="L297" s="11" t="s">
        <v>1551</v>
      </c>
      <c r="M297" s="12" t="s">
        <v>1551</v>
      </c>
      <c r="N297" s="12" t="s">
        <v>1551</v>
      </c>
      <c r="O297" s="12" t="s">
        <v>1551</v>
      </c>
      <c r="P297" s="12" t="s">
        <v>1551</v>
      </c>
      <c r="Q297" s="15" t="s">
        <v>1551</v>
      </c>
      <c r="R297" s="12"/>
      <c r="S297" s="43" t="str">
        <f>_xll.RtGet("IDN",$X297,$S$9)</f>
        <v>#N/A The record could not be found</v>
      </c>
      <c r="T297" s="43" t="str">
        <f>_xll.RtGet("IDN",$X297,$T$9)</f>
        <v>#N/A The record could not be found</v>
      </c>
      <c r="U297" s="25" t="e">
        <f t="shared" si="45"/>
        <v>#DIV/0!</v>
      </c>
      <c r="V297" s="12"/>
      <c r="W297" s="25" t="e">
        <f t="shared" si="46"/>
        <v>#DIV/0!</v>
      </c>
      <c r="X297" s="14" t="str">
        <f t="shared" si="39"/>
        <v>=</v>
      </c>
      <c r="Y297" s="14"/>
      <c r="Z297" s="14"/>
      <c r="AA297" s="14"/>
      <c r="AB297" s="14"/>
      <c r="AC297" s="14"/>
      <c r="AD297" s="34" t="e">
        <f>IF(ISNUMBER($D297),_xll.xlBondYield($F297&amp;T(TYPE($AV$1)),$H297,$G297,$J297,$K297,$L297,$M297,$D297,$W297,$AH297),"")</f>
        <v>#NUM!</v>
      </c>
      <c r="AE297" s="12"/>
      <c r="AF297" s="12"/>
      <c r="AG297" s="12"/>
      <c r="AH297" s="14" t="b">
        <f t="shared" si="40"/>
        <v>0</v>
      </c>
      <c r="AI297" s="14"/>
      <c r="AJ297" s="14"/>
      <c r="AK297" s="238" t="str">
        <f>IF(ISNUMBER($D297),_xll.xlBondAswSpread($F297&amp;T(TYPE($AV$1)),$H297,$G297,$J297,$K297,$L297,$M297,$D297,$W297,$AH297,curveName,curveName,,,2),"")</f>
        <v>Bond name not found in Bond Convention Manager</v>
      </c>
      <c r="AL297" s="205" t="e">
        <f>IF($W297&gt;0,_xll.xlBondZSpread(F297&amp;T(TYPE($AV$1)),H297,G297,J297,K297,L297,M297,D297,U297,"annual",5,$AH297,curveName)*100,"")</f>
        <v>#DIV/0!</v>
      </c>
      <c r="AM297" s="258" t="e">
        <f>(-IF($AL$9="",VLOOKUP(VLOOKUP(E297,'DB Basis'!$D$2:$H$65205,4,0),Bonds!$AR$1:$AS$6,2,0),$AL$9)*VLOOKUP(E297,'DB Basis'!$D$2:$E$65205,2,0))+IF(V297="",W297,V297)</f>
        <v>#N/A</v>
      </c>
      <c r="AN297" s="266" t="str">
        <f>IF($AN$9+(($AL$9-$AM$9))*('DB Basis'!F456/10-'DB Basis'!E456),," ")</f>
        <v xml:space="preserve"> </v>
      </c>
      <c r="AO297" s="615" t="e">
        <f>IF(U297&gt;0,_xll.xlShmImplSwap2(curveName&amp;T(TYPE($AV$1)),curveName,D297,G297,,1,8,2,4),"")</f>
        <v>#DIV/0!</v>
      </c>
      <c r="AP297" s="616" t="str">
        <f t="shared" si="41"/>
        <v>-</v>
      </c>
      <c r="AQ297" s="374" t="str">
        <f t="shared" si="42"/>
        <v>-</v>
      </c>
      <c r="AR297" s="374" t="str">
        <f t="shared" si="43"/>
        <v>-</v>
      </c>
      <c r="AS297" s="376"/>
      <c r="AT297" s="234" t="str">
        <f t="shared" si="44"/>
        <v>-</v>
      </c>
      <c r="AU297" s="662" t="str">
        <f t="shared" si="47"/>
        <v>#ERROR: Invalid ISIN  #ERROR: Invalid ISIN  #ERROR: Invalid ISIN</v>
      </c>
      <c r="AV297" s="678"/>
      <c r="AW297" s="660"/>
      <c r="AX297" s="660"/>
      <c r="AY297" s="660"/>
      <c r="AZ297" s="660"/>
      <c r="BA297" s="660"/>
      <c r="BC297" s="673"/>
      <c r="BE297" s="682">
        <f>_xll.xlDateShiftMonth(BE296,1)</f>
        <v>52018</v>
      </c>
      <c r="BF297" s="683">
        <v>3.5020323821168993E-2</v>
      </c>
      <c r="BH297" s="915"/>
      <c r="BU297" s="133" t="s">
        <v>413</v>
      </c>
      <c r="BV297" s="133" t="s">
        <v>413</v>
      </c>
      <c r="BW297" s="133" t="s">
        <v>413</v>
      </c>
      <c r="BX297" s="133" t="s">
        <v>413</v>
      </c>
      <c r="BY297" s="133" t="s">
        <v>413</v>
      </c>
      <c r="BZ297" s="133" t="s">
        <v>413</v>
      </c>
      <c r="CA297" s="133" t="s">
        <v>413</v>
      </c>
      <c r="CB297" s="133" t="s">
        <v>413</v>
      </c>
      <c r="CC297" s="133" t="s">
        <v>413</v>
      </c>
      <c r="CD297" s="133" t="s">
        <v>413</v>
      </c>
      <c r="CE297" s="133" t="s">
        <v>413</v>
      </c>
      <c r="CF297" s="133" t="s">
        <v>413</v>
      </c>
    </row>
    <row r="298" spans="1:84">
      <c r="A298" s="10"/>
      <c r="B298" s="11"/>
      <c r="C298" s="12"/>
      <c r="D298" s="696">
        <f>MAX(_xll.xlDateSettle("TARGET",$D$4,2),L298)</f>
        <v>43264</v>
      </c>
      <c r="E298" s="694"/>
      <c r="F298" s="13" t="s">
        <v>1551</v>
      </c>
      <c r="G298" s="35" t="s">
        <v>1551</v>
      </c>
      <c r="H298" s="37" t="s">
        <v>1551</v>
      </c>
      <c r="I298" s="11" t="s">
        <v>1551</v>
      </c>
      <c r="J298" s="11" t="s">
        <v>1551</v>
      </c>
      <c r="K298" s="11" t="s">
        <v>1551</v>
      </c>
      <c r="L298" s="11" t="s">
        <v>1551</v>
      </c>
      <c r="M298" s="12" t="s">
        <v>1551</v>
      </c>
      <c r="N298" s="12" t="s">
        <v>1551</v>
      </c>
      <c r="O298" s="12" t="s">
        <v>1551</v>
      </c>
      <c r="P298" s="12" t="s">
        <v>1551</v>
      </c>
      <c r="Q298" s="15" t="s">
        <v>1551</v>
      </c>
      <c r="R298" s="12"/>
      <c r="S298" s="43" t="str">
        <f>_xll.RtGet("IDN",$X298,$S$9)</f>
        <v>#N/A The record could not be found</v>
      </c>
      <c r="T298" s="43" t="str">
        <f>_xll.RtGet("IDN",$X298,$T$9)</f>
        <v>#N/A The record could not be found</v>
      </c>
      <c r="U298" s="25" t="e">
        <f t="shared" si="45"/>
        <v>#DIV/0!</v>
      </c>
      <c r="V298" s="12"/>
      <c r="W298" s="25" t="e">
        <f t="shared" si="46"/>
        <v>#DIV/0!</v>
      </c>
      <c r="X298" s="14" t="str">
        <f t="shared" si="39"/>
        <v>=</v>
      </c>
      <c r="Y298" s="14"/>
      <c r="Z298" s="14"/>
      <c r="AA298" s="14"/>
      <c r="AB298" s="14"/>
      <c r="AC298" s="14"/>
      <c r="AD298" s="34" t="e">
        <f>IF(ISNUMBER($D298),_xll.xlBondYield($F298&amp;T(TYPE($AV$1)),$H298,$G298,$J298,$K298,$L298,$M298,$D298,$W298,$AH298),"")</f>
        <v>#NUM!</v>
      </c>
      <c r="AE298" s="12"/>
      <c r="AF298" s="12"/>
      <c r="AG298" s="12"/>
      <c r="AH298" s="14" t="b">
        <f t="shared" si="40"/>
        <v>0</v>
      </c>
      <c r="AI298" s="14"/>
      <c r="AJ298" s="14"/>
      <c r="AK298" s="238" t="str">
        <f>IF(ISNUMBER($D298),_xll.xlBondAswSpread($F298&amp;T(TYPE($AV$1)),$H298,$G298,$J298,$K298,$L298,$M298,$D298,$W298,$AH298,curveName,curveName,,,2),"")</f>
        <v>Bond name not found in Bond Convention Manager</v>
      </c>
      <c r="AL298" s="205" t="e">
        <f>IF($W298&gt;0,_xll.xlBondZSpread(F298&amp;T(TYPE($AV$1)),H298,G298,J298,K298,L298,M298,D298,U298,"annual",5,$AH298,curveName)*100,"")</f>
        <v>#DIV/0!</v>
      </c>
      <c r="AM298" s="258" t="e">
        <f>(-IF($AL$9="",VLOOKUP(VLOOKUP(E298,'DB Basis'!$D$2:$H$65205,4,0),Bonds!$AR$1:$AS$6,2,0),$AL$9)*VLOOKUP(E298,'DB Basis'!$D$2:$E$65205,2,0))+IF(V298="",W298,V298)</f>
        <v>#N/A</v>
      </c>
      <c r="AN298" s="266" t="str">
        <f>IF($AN$9+(($AL$9-$AM$9))*('DB Basis'!F457/10-'DB Basis'!E457),," ")</f>
        <v xml:space="preserve"> </v>
      </c>
      <c r="AO298" s="615" t="e">
        <f>IF(U298&gt;0,_xll.xlShmImplSwap2(curveName&amp;T(TYPE($AV$1)),curveName,D298,G298,,1,8,2,4),"")</f>
        <v>#DIV/0!</v>
      </c>
      <c r="AP298" s="616" t="str">
        <f t="shared" si="41"/>
        <v>-</v>
      </c>
      <c r="AQ298" s="374" t="str">
        <f t="shared" si="42"/>
        <v>-</v>
      </c>
      <c r="AR298" s="374" t="str">
        <f t="shared" si="43"/>
        <v>-</v>
      </c>
      <c r="AS298" s="376"/>
      <c r="AT298" s="234" t="str">
        <f t="shared" si="44"/>
        <v>-</v>
      </c>
      <c r="AU298" s="662" t="str">
        <f t="shared" si="47"/>
        <v>#ERROR: Invalid ISIN  #ERROR: Invalid ISIN  #ERROR: Invalid ISIN</v>
      </c>
      <c r="AV298" s="678"/>
      <c r="AW298" s="660"/>
      <c r="AX298" s="660"/>
      <c r="AY298" s="660"/>
      <c r="AZ298" s="660"/>
      <c r="BA298" s="660"/>
      <c r="BC298" s="673"/>
      <c r="BE298" s="682">
        <f>_xll.xlDateShiftMonth(BE297,1)</f>
        <v>52048</v>
      </c>
      <c r="BF298" s="683">
        <v>3.5050843577725095E-2</v>
      </c>
      <c r="BH298" s="915"/>
      <c r="BU298" s="133" t="s">
        <v>413</v>
      </c>
      <c r="BV298" s="133" t="s">
        <v>413</v>
      </c>
      <c r="BW298" s="133" t="s">
        <v>413</v>
      </c>
      <c r="BX298" s="133" t="s">
        <v>413</v>
      </c>
      <c r="BY298" s="133" t="s">
        <v>413</v>
      </c>
      <c r="BZ298" s="133" t="s">
        <v>413</v>
      </c>
      <c r="CA298" s="133" t="s">
        <v>413</v>
      </c>
      <c r="CB298" s="133" t="s">
        <v>413</v>
      </c>
      <c r="CC298" s="133" t="s">
        <v>413</v>
      </c>
      <c r="CD298" s="133" t="s">
        <v>413</v>
      </c>
      <c r="CE298" s="133" t="s">
        <v>413</v>
      </c>
      <c r="CF298" s="133" t="s">
        <v>413</v>
      </c>
    </row>
    <row r="299" spans="1:84">
      <c r="A299" s="10"/>
      <c r="B299" s="11"/>
      <c r="C299" s="12"/>
      <c r="D299" s="696">
        <f>MAX(_xll.xlDateSettle("TARGET",$D$4,2),L299)</f>
        <v>43264</v>
      </c>
      <c r="E299" s="694"/>
      <c r="F299" s="13" t="s">
        <v>1551</v>
      </c>
      <c r="G299" s="35" t="s">
        <v>1551</v>
      </c>
      <c r="H299" s="37" t="s">
        <v>1551</v>
      </c>
      <c r="I299" s="11" t="s">
        <v>1551</v>
      </c>
      <c r="J299" s="11" t="s">
        <v>1551</v>
      </c>
      <c r="K299" s="11" t="s">
        <v>1551</v>
      </c>
      <c r="L299" s="11" t="s">
        <v>1551</v>
      </c>
      <c r="M299" s="12" t="s">
        <v>1551</v>
      </c>
      <c r="N299" s="12" t="s">
        <v>1551</v>
      </c>
      <c r="O299" s="12" t="s">
        <v>1551</v>
      </c>
      <c r="P299" s="12" t="s">
        <v>1551</v>
      </c>
      <c r="Q299" s="15" t="s">
        <v>1551</v>
      </c>
      <c r="R299" s="12"/>
      <c r="S299" s="43" t="str">
        <f>_xll.RtGet("IDN",$X299,$S$9)</f>
        <v>#N/A The record could not be found</v>
      </c>
      <c r="T299" s="43" t="str">
        <f>_xll.RtGet("IDN",$X299,$T$9)</f>
        <v>#N/A The record could not be found</v>
      </c>
      <c r="U299" s="25" t="e">
        <f t="shared" si="45"/>
        <v>#DIV/0!</v>
      </c>
      <c r="V299" s="12"/>
      <c r="W299" s="25" t="e">
        <f t="shared" si="46"/>
        <v>#DIV/0!</v>
      </c>
      <c r="X299" s="14" t="str">
        <f t="shared" si="39"/>
        <v>=</v>
      </c>
      <c r="Y299" s="14"/>
      <c r="Z299" s="14"/>
      <c r="AA299" s="14"/>
      <c r="AB299" s="14"/>
      <c r="AC299" s="14"/>
      <c r="AD299" s="34" t="e">
        <f>IF(ISNUMBER($D299),_xll.xlBondYield($F299&amp;T(TYPE($AV$1)),$H299,$G299,$J299,$K299,$L299,$M299,$D299,$W299,$AH299),"")</f>
        <v>#NUM!</v>
      </c>
      <c r="AE299" s="12"/>
      <c r="AF299" s="12"/>
      <c r="AG299" s="12"/>
      <c r="AH299" s="14" t="b">
        <f t="shared" si="40"/>
        <v>0</v>
      </c>
      <c r="AI299" s="14"/>
      <c r="AJ299" s="14"/>
      <c r="AK299" s="238" t="str">
        <f>IF(ISNUMBER($D299),_xll.xlBondAswSpread($F299&amp;T(TYPE($AV$1)),$H299,$G299,$J299,$K299,$L299,$M299,$D299,$W299,$AH299,curveName,curveName,,,2),"")</f>
        <v>Bond name not found in Bond Convention Manager</v>
      </c>
      <c r="AL299" s="205" t="e">
        <f>IF($W299&gt;0,_xll.xlBondZSpread(F299&amp;T(TYPE($AV$1)),H299,G299,J299,K299,L299,M299,D299,U299,"annual",5,$AH299,curveName)*100,"")</f>
        <v>#DIV/0!</v>
      </c>
      <c r="AM299" s="258" t="e">
        <f>(-IF($AL$9="",VLOOKUP(VLOOKUP(E299,'DB Basis'!$D$2:$H$65205,4,0),Bonds!$AR$1:$AS$6,2,0),$AL$9)*VLOOKUP(E299,'DB Basis'!$D$2:$E$65205,2,0))+IF(V299="",W299,V299)</f>
        <v>#N/A</v>
      </c>
      <c r="AN299" s="266" t="str">
        <f>IF($AN$9+(($AL$9-$AM$9))*('DB Basis'!F458/10-'DB Basis'!E458),," ")</f>
        <v xml:space="preserve"> </v>
      </c>
      <c r="AO299" s="615" t="e">
        <f>IF(U299&gt;0,_xll.xlShmImplSwap2(curveName&amp;T(TYPE($AV$1)),curveName,D299,G299,,1,8,2,4),"")</f>
        <v>#DIV/0!</v>
      </c>
      <c r="AP299" s="616" t="str">
        <f t="shared" si="41"/>
        <v>-</v>
      </c>
      <c r="AQ299" s="374" t="str">
        <f t="shared" si="42"/>
        <v>-</v>
      </c>
      <c r="AR299" s="374" t="str">
        <f t="shared" si="43"/>
        <v>-</v>
      </c>
      <c r="AS299" s="376"/>
      <c r="AT299" s="234" t="str">
        <f t="shared" si="44"/>
        <v>-</v>
      </c>
      <c r="AU299" s="662" t="str">
        <f t="shared" si="47"/>
        <v>#ERROR: Invalid ISIN  #ERROR: Invalid ISIN  #ERROR: Invalid ISIN</v>
      </c>
      <c r="AV299" s="678"/>
      <c r="AW299" s="660"/>
      <c r="AX299" s="660"/>
      <c r="AY299" s="660"/>
      <c r="AZ299" s="660"/>
      <c r="BA299" s="660"/>
      <c r="BC299" s="673"/>
      <c r="BE299" s="682">
        <f>_xll.xlDateShiftMonth(BE298,1)</f>
        <v>52079</v>
      </c>
      <c r="BF299" s="683">
        <v>3.5081593411084064E-2</v>
      </c>
      <c r="BH299" s="915"/>
      <c r="BU299" s="133" t="s">
        <v>413</v>
      </c>
      <c r="BV299" s="133" t="s">
        <v>413</v>
      </c>
      <c r="BW299" s="133" t="s">
        <v>413</v>
      </c>
      <c r="BX299" s="133" t="s">
        <v>413</v>
      </c>
      <c r="BY299" s="133" t="s">
        <v>413</v>
      </c>
      <c r="BZ299" s="133" t="s">
        <v>413</v>
      </c>
      <c r="CA299" s="133" t="s">
        <v>413</v>
      </c>
      <c r="CB299" s="133" t="s">
        <v>413</v>
      </c>
      <c r="CC299" s="133" t="s">
        <v>413</v>
      </c>
      <c r="CD299" s="133" t="s">
        <v>413</v>
      </c>
      <c r="CE299" s="133" t="s">
        <v>413</v>
      </c>
      <c r="CF299" s="133" t="s">
        <v>413</v>
      </c>
    </row>
    <row r="300" spans="1:84">
      <c r="A300" s="10"/>
      <c r="B300" s="11"/>
      <c r="C300" s="12"/>
      <c r="D300" s="696">
        <f>MAX(_xll.xlDateSettle("TARGET",$D$4,2),L300)</f>
        <v>43264</v>
      </c>
      <c r="E300" s="694"/>
      <c r="F300" s="13" t="s">
        <v>1551</v>
      </c>
      <c r="G300" s="35" t="s">
        <v>1551</v>
      </c>
      <c r="H300" s="37" t="s">
        <v>1551</v>
      </c>
      <c r="I300" s="11" t="s">
        <v>1551</v>
      </c>
      <c r="J300" s="11" t="s">
        <v>1551</v>
      </c>
      <c r="K300" s="11" t="s">
        <v>1551</v>
      </c>
      <c r="L300" s="11" t="s">
        <v>1551</v>
      </c>
      <c r="M300" s="12" t="s">
        <v>1551</v>
      </c>
      <c r="N300" s="12" t="s">
        <v>1551</v>
      </c>
      <c r="O300" s="12" t="s">
        <v>1551</v>
      </c>
      <c r="P300" s="12" t="s">
        <v>1551</v>
      </c>
      <c r="Q300" s="15" t="s">
        <v>1551</v>
      </c>
      <c r="R300" s="12"/>
      <c r="S300" s="43" t="str">
        <f>_xll.RtGet("IDN",$X300,$S$9)</f>
        <v>#N/A The record could not be found</v>
      </c>
      <c r="T300" s="43" t="str">
        <f>_xll.RtGet("IDN",$X300,$T$9)</f>
        <v>#N/A The record could not be found</v>
      </c>
      <c r="U300" s="25" t="e">
        <f t="shared" si="45"/>
        <v>#DIV/0!</v>
      </c>
      <c r="V300" s="12"/>
      <c r="W300" s="25" t="e">
        <f t="shared" si="46"/>
        <v>#DIV/0!</v>
      </c>
      <c r="X300" s="14" t="str">
        <f t="shared" si="39"/>
        <v>=</v>
      </c>
      <c r="Y300" s="14"/>
      <c r="Z300" s="14"/>
      <c r="AA300" s="14"/>
      <c r="AB300" s="14"/>
      <c r="AC300" s="14"/>
      <c r="AD300" s="34" t="e">
        <f>IF(ISNUMBER($D300),_xll.xlBondYield($F300&amp;T(TYPE($AV$1)),$H300,$G300,$J300,$K300,$L300,$M300,$D300,$W300,$AH300),"")</f>
        <v>#NUM!</v>
      </c>
      <c r="AE300" s="12"/>
      <c r="AF300" s="12"/>
      <c r="AG300" s="12"/>
      <c r="AH300" s="14" t="b">
        <f t="shared" si="40"/>
        <v>0</v>
      </c>
      <c r="AI300" s="14"/>
      <c r="AJ300" s="14"/>
      <c r="AK300" s="238" t="str">
        <f>IF(ISNUMBER($D300),_xll.xlBondAswSpread($F300&amp;T(TYPE($AV$1)),$H300,$G300,$J300,$K300,$L300,$M300,$D300,$W300,$AH300,curveName,curveName,,,2),"")</f>
        <v>Bond name not found in Bond Convention Manager</v>
      </c>
      <c r="AL300" s="205" t="e">
        <f>IF($W300&gt;0,_xll.xlBondZSpread(F300&amp;T(TYPE($AV$1)),H300,G300,J300,K300,L300,M300,D300,U300,"annual",5,$AH300,curveName)*100,"")</f>
        <v>#DIV/0!</v>
      </c>
      <c r="AM300" s="258" t="e">
        <f>(-IF($AL$9="",VLOOKUP(VLOOKUP(E300,'DB Basis'!$D$2:$H$65205,4,0),Bonds!$AR$1:$AS$6,2,0),$AL$9)*VLOOKUP(E300,'DB Basis'!$D$2:$E$65205,2,0))+IF(V300="",W300,V300)</f>
        <v>#N/A</v>
      </c>
      <c r="AN300" s="266" t="str">
        <f>IF($AN$9+(($AL$9-$AM$9))*('DB Basis'!F459/10-'DB Basis'!E459),," ")</f>
        <v xml:space="preserve"> </v>
      </c>
      <c r="AO300" s="615" t="e">
        <f>IF(U300&gt;0,_xll.xlShmImplSwap2(curveName&amp;T(TYPE($AV$1)),curveName,D300,G300,,1,8,2,4),"")</f>
        <v>#DIV/0!</v>
      </c>
      <c r="AP300" s="616" t="str">
        <f t="shared" si="41"/>
        <v>-</v>
      </c>
      <c r="AQ300" s="374" t="str">
        <f t="shared" si="42"/>
        <v>-</v>
      </c>
      <c r="AR300" s="374" t="str">
        <f t="shared" si="43"/>
        <v>-</v>
      </c>
      <c r="AS300" s="376"/>
      <c r="AT300" s="234" t="str">
        <f t="shared" si="44"/>
        <v>-</v>
      </c>
      <c r="AU300" s="662" t="str">
        <f t="shared" si="47"/>
        <v>#ERROR: Invalid ISIN  #ERROR: Invalid ISIN  #ERROR: Invalid ISIN</v>
      </c>
      <c r="AV300" s="678"/>
      <c r="AW300" s="660"/>
      <c r="AX300" s="660"/>
      <c r="AY300" s="660"/>
      <c r="AZ300" s="660"/>
      <c r="BA300" s="660"/>
      <c r="BC300" s="673"/>
      <c r="BE300" s="682">
        <f>_xll.xlDateShiftMonth(BE299,1)</f>
        <v>52110</v>
      </c>
      <c r="BF300" s="683">
        <v>3.5111510751675755E-2</v>
      </c>
      <c r="BH300" s="915"/>
      <c r="BU300" s="133" t="s">
        <v>413</v>
      </c>
      <c r="BV300" s="133" t="s">
        <v>413</v>
      </c>
      <c r="BW300" s="133" t="s">
        <v>413</v>
      </c>
      <c r="BX300" s="133" t="s">
        <v>413</v>
      </c>
      <c r="BY300" s="133" t="s">
        <v>413</v>
      </c>
      <c r="BZ300" s="133" t="s">
        <v>413</v>
      </c>
      <c r="CA300" s="133" t="s">
        <v>413</v>
      </c>
      <c r="CB300" s="133" t="s">
        <v>413</v>
      </c>
      <c r="CC300" s="133" t="s">
        <v>413</v>
      </c>
      <c r="CD300" s="133" t="s">
        <v>413</v>
      </c>
      <c r="CE300" s="133" t="s">
        <v>413</v>
      </c>
      <c r="CF300" s="133" t="s">
        <v>413</v>
      </c>
    </row>
    <row r="301" spans="1:84">
      <c r="A301" s="10"/>
      <c r="B301" s="11"/>
      <c r="C301" s="12"/>
      <c r="D301" s="696">
        <f>MAX(_xll.xlDateSettle("TARGET",$D$4,2),L301)</f>
        <v>43264</v>
      </c>
      <c r="E301" s="694"/>
      <c r="F301" s="13" t="s">
        <v>1551</v>
      </c>
      <c r="G301" s="35" t="s">
        <v>1551</v>
      </c>
      <c r="H301" s="37" t="s">
        <v>1551</v>
      </c>
      <c r="I301" s="11" t="s">
        <v>1551</v>
      </c>
      <c r="J301" s="11" t="s">
        <v>1551</v>
      </c>
      <c r="K301" s="11" t="s">
        <v>1551</v>
      </c>
      <c r="L301" s="11" t="s">
        <v>1551</v>
      </c>
      <c r="M301" s="12" t="s">
        <v>1551</v>
      </c>
      <c r="N301" s="12" t="s">
        <v>1551</v>
      </c>
      <c r="O301" s="12" t="s">
        <v>1551</v>
      </c>
      <c r="P301" s="12" t="s">
        <v>1551</v>
      </c>
      <c r="Q301" s="15" t="s">
        <v>1551</v>
      </c>
      <c r="R301" s="12"/>
      <c r="S301" s="43" t="str">
        <f>_xll.RtGet("IDN",$X301,$S$9)</f>
        <v>#N/A The record could not be found</v>
      </c>
      <c r="T301" s="43" t="str">
        <f>_xll.RtGet("IDN",$X301,$T$9)</f>
        <v>#N/A The record could not be found</v>
      </c>
      <c r="U301" s="25" t="e">
        <f t="shared" si="45"/>
        <v>#DIV/0!</v>
      </c>
      <c r="V301" s="12"/>
      <c r="W301" s="25" t="e">
        <f t="shared" si="46"/>
        <v>#DIV/0!</v>
      </c>
      <c r="X301" s="14" t="str">
        <f t="shared" si="39"/>
        <v>=</v>
      </c>
      <c r="Y301" s="14"/>
      <c r="Z301" s="14"/>
      <c r="AA301" s="14"/>
      <c r="AB301" s="14"/>
      <c r="AC301" s="14"/>
      <c r="AD301" s="34" t="e">
        <f>IF(ISNUMBER($D301),_xll.xlBondYield($F301&amp;T(TYPE($AV$1)),$H301,$G301,$J301,$K301,$L301,$M301,$D301,$W301,$AH301),"")</f>
        <v>#NUM!</v>
      </c>
      <c r="AE301" s="12"/>
      <c r="AF301" s="12"/>
      <c r="AG301" s="12"/>
      <c r="AH301" s="14" t="b">
        <f t="shared" si="40"/>
        <v>0</v>
      </c>
      <c r="AI301" s="14"/>
      <c r="AJ301" s="14"/>
      <c r="AK301" s="238" t="str">
        <f>IF(ISNUMBER($D301),_xll.xlBondAswSpread($F301&amp;T(TYPE($AV$1)),$H301,$G301,$J301,$K301,$L301,$M301,$D301,$W301,$AH301,curveName,curveName,,,2),"")</f>
        <v>Bond name not found in Bond Convention Manager</v>
      </c>
      <c r="AL301" s="205" t="e">
        <f>IF($W301&gt;0,_xll.xlBondZSpread(F301&amp;T(TYPE($AV$1)),H301,G301,J301,K301,L301,M301,D301,U301,"annual",5,$AH301,curveName)*100,"")</f>
        <v>#DIV/0!</v>
      </c>
      <c r="AM301" s="258" t="e">
        <f>(-IF($AL$9="",VLOOKUP(VLOOKUP(E301,'DB Basis'!$D$2:$H$65205,4,0),Bonds!$AR$1:$AS$6,2,0),$AL$9)*VLOOKUP(E301,'DB Basis'!$D$2:$E$65205,2,0))+IF(V301="",W301,V301)</f>
        <v>#N/A</v>
      </c>
      <c r="AN301" s="266" t="str">
        <f>IF($AN$9+(($AL$9-$AM$9))*('DB Basis'!F460/10-'DB Basis'!E460),," ")</f>
        <v xml:space="preserve"> </v>
      </c>
      <c r="AO301" s="615" t="e">
        <f>IF(U301&gt;0,_xll.xlShmImplSwap2(curveName&amp;T(TYPE($AV$1)),curveName,D301,G301,,1,8,2,4),"")</f>
        <v>#DIV/0!</v>
      </c>
      <c r="AP301" s="616" t="str">
        <f t="shared" si="41"/>
        <v>-</v>
      </c>
      <c r="AQ301" s="374" t="str">
        <f t="shared" si="42"/>
        <v>-</v>
      </c>
      <c r="AR301" s="374" t="str">
        <f t="shared" si="43"/>
        <v>-</v>
      </c>
      <c r="AS301" s="376"/>
      <c r="AT301" s="234" t="str">
        <f t="shared" si="44"/>
        <v>-</v>
      </c>
      <c r="AU301" s="662" t="str">
        <f t="shared" si="47"/>
        <v>#ERROR: Invalid ISIN  #ERROR: Invalid ISIN  #ERROR: Invalid ISIN</v>
      </c>
      <c r="AV301" s="678"/>
      <c r="AW301" s="660"/>
      <c r="AX301" s="660"/>
      <c r="AY301" s="660"/>
      <c r="AZ301" s="660"/>
      <c r="BA301" s="660"/>
      <c r="BC301" s="673"/>
      <c r="BE301" s="682">
        <f>_xll.xlDateShiftMonth(BE300,1)</f>
        <v>52140</v>
      </c>
      <c r="BF301" s="683">
        <v>3.5139639582074021E-2</v>
      </c>
      <c r="BH301" s="915"/>
      <c r="BU301" s="133" t="s">
        <v>413</v>
      </c>
      <c r="BV301" s="133" t="s">
        <v>413</v>
      </c>
      <c r="BW301" s="133" t="s">
        <v>413</v>
      </c>
      <c r="BX301" s="133" t="s">
        <v>413</v>
      </c>
      <c r="BY301" s="133" t="s">
        <v>413</v>
      </c>
      <c r="BZ301" s="133" t="s">
        <v>413</v>
      </c>
      <c r="CA301" s="133" t="s">
        <v>413</v>
      </c>
      <c r="CB301" s="133" t="s">
        <v>413</v>
      </c>
      <c r="CC301" s="133" t="s">
        <v>413</v>
      </c>
      <c r="CD301" s="133" t="s">
        <v>413</v>
      </c>
      <c r="CE301" s="133" t="s">
        <v>413</v>
      </c>
      <c r="CF301" s="133" t="s">
        <v>413</v>
      </c>
    </row>
    <row r="302" spans="1:84">
      <c r="A302" s="10"/>
      <c r="B302" s="11"/>
      <c r="C302" s="12"/>
      <c r="D302" s="696">
        <f>MAX(_xll.xlDateSettle("TARGET",$D$4,2),L302)</f>
        <v>43264</v>
      </c>
      <c r="E302" s="694"/>
      <c r="F302" s="13" t="s">
        <v>1551</v>
      </c>
      <c r="G302" s="35" t="s">
        <v>1551</v>
      </c>
      <c r="H302" s="37" t="s">
        <v>1551</v>
      </c>
      <c r="I302" s="11" t="s">
        <v>1551</v>
      </c>
      <c r="J302" s="11" t="s">
        <v>1551</v>
      </c>
      <c r="K302" s="11" t="s">
        <v>1551</v>
      </c>
      <c r="L302" s="11" t="s">
        <v>1551</v>
      </c>
      <c r="M302" s="12" t="s">
        <v>1551</v>
      </c>
      <c r="N302" s="12" t="s">
        <v>1551</v>
      </c>
      <c r="O302" s="12" t="s">
        <v>1551</v>
      </c>
      <c r="P302" s="12" t="s">
        <v>1551</v>
      </c>
      <c r="Q302" s="15" t="s">
        <v>1551</v>
      </c>
      <c r="R302" s="12"/>
      <c r="S302" s="43" t="str">
        <f>_xll.RtGet("IDN",$X302,$S$9)</f>
        <v>#N/A The record could not be found</v>
      </c>
      <c r="T302" s="43" t="str">
        <f>_xll.RtGet("IDN",$X302,$T$9)</f>
        <v>#N/A The record could not be found</v>
      </c>
      <c r="U302" s="25" t="e">
        <f t="shared" si="45"/>
        <v>#DIV/0!</v>
      </c>
      <c r="V302" s="12"/>
      <c r="W302" s="25" t="e">
        <f t="shared" si="46"/>
        <v>#DIV/0!</v>
      </c>
      <c r="X302" s="14" t="str">
        <f t="shared" si="39"/>
        <v>=</v>
      </c>
      <c r="Y302" s="14"/>
      <c r="Z302" s="14"/>
      <c r="AA302" s="14"/>
      <c r="AB302" s="14"/>
      <c r="AC302" s="14"/>
      <c r="AD302" s="34" t="e">
        <f>IF(ISNUMBER($D302),_xll.xlBondYield($F302&amp;T(TYPE($AV$1)),$H302,$G302,$J302,$K302,$L302,$M302,$D302,$W302,$AH302),"")</f>
        <v>#NUM!</v>
      </c>
      <c r="AE302" s="12"/>
      <c r="AF302" s="12"/>
      <c r="AG302" s="12"/>
      <c r="AH302" s="14" t="b">
        <f t="shared" si="40"/>
        <v>0</v>
      </c>
      <c r="AI302" s="14"/>
      <c r="AJ302" s="14"/>
      <c r="AK302" s="238" t="str">
        <f>IF(ISNUMBER($D302),_xll.xlBondAswSpread($F302&amp;T(TYPE($AV$1)),$H302,$G302,$J302,$K302,$L302,$M302,$D302,$W302,$AH302,curveName,curveName,,,2),"")</f>
        <v>Bond name not found in Bond Convention Manager</v>
      </c>
      <c r="AL302" s="205" t="e">
        <f>IF($W302&gt;0,_xll.xlBondZSpread(F302&amp;T(TYPE($AV$1)),H302,G302,J302,K302,L302,M302,D302,U302,"annual",5,$AH302,curveName)*100,"")</f>
        <v>#DIV/0!</v>
      </c>
      <c r="AM302" s="258" t="e">
        <f>(-IF($AL$9="",VLOOKUP(VLOOKUP(E302,'DB Basis'!$D$2:$H$65205,4,0),Bonds!$AR$1:$AS$6,2,0),$AL$9)*VLOOKUP(E302,'DB Basis'!$D$2:$E$65205,2,0))+IF(V302="",W302,V302)</f>
        <v>#N/A</v>
      </c>
      <c r="AN302" s="266" t="str">
        <f>IF($AN$9+(($AL$9-$AM$9))*('DB Basis'!F461/10-'DB Basis'!E461),," ")</f>
        <v xml:space="preserve"> </v>
      </c>
      <c r="AO302" s="615" t="e">
        <f>IF(U302&gt;0,_xll.xlShmImplSwap2(curveName&amp;T(TYPE($AV$1)),curveName,D302,G302,,1,8,2,4),"")</f>
        <v>#DIV/0!</v>
      </c>
      <c r="AP302" s="616" t="str">
        <f t="shared" si="41"/>
        <v>-</v>
      </c>
      <c r="AQ302" s="374" t="str">
        <f t="shared" si="42"/>
        <v>-</v>
      </c>
      <c r="AR302" s="374" t="str">
        <f t="shared" si="43"/>
        <v>-</v>
      </c>
      <c r="AS302" s="376"/>
      <c r="AT302" s="234" t="str">
        <f t="shared" si="44"/>
        <v>-</v>
      </c>
      <c r="AU302" s="662" t="str">
        <f t="shared" si="47"/>
        <v>#ERROR: Invalid ISIN  #ERROR: Invalid ISIN  #ERROR: Invalid ISIN</v>
      </c>
      <c r="AV302" s="678"/>
      <c r="AW302" s="660"/>
      <c r="AX302" s="660"/>
      <c r="AY302" s="660"/>
      <c r="AZ302" s="660"/>
      <c r="BA302" s="660"/>
      <c r="BC302" s="673"/>
      <c r="BE302" s="682">
        <f>_xll.xlDateShiftMonth(BE301,1)</f>
        <v>52171</v>
      </c>
      <c r="BF302" s="683">
        <v>3.5167823340589842E-2</v>
      </c>
      <c r="BH302" s="915"/>
      <c r="BU302" s="133" t="s">
        <v>413</v>
      </c>
      <c r="BV302" s="133" t="s">
        <v>413</v>
      </c>
      <c r="BW302" s="133" t="s">
        <v>413</v>
      </c>
      <c r="BX302" s="133" t="s">
        <v>413</v>
      </c>
      <c r="BY302" s="133" t="s">
        <v>413</v>
      </c>
      <c r="BZ302" s="133" t="s">
        <v>413</v>
      </c>
      <c r="CA302" s="133" t="s">
        <v>413</v>
      </c>
      <c r="CB302" s="133" t="s">
        <v>413</v>
      </c>
      <c r="CC302" s="133" t="s">
        <v>413</v>
      </c>
      <c r="CD302" s="133" t="s">
        <v>413</v>
      </c>
      <c r="CE302" s="133" t="s">
        <v>413</v>
      </c>
      <c r="CF302" s="133" t="s">
        <v>413</v>
      </c>
    </row>
    <row r="303" spans="1:84">
      <c r="A303" s="10"/>
      <c r="B303" s="11"/>
      <c r="C303" s="12"/>
      <c r="D303" s="696">
        <f>MAX(_xll.xlDateSettle("TARGET",$D$4,2),L303)</f>
        <v>43264</v>
      </c>
      <c r="E303" s="694"/>
      <c r="F303" s="13" t="s">
        <v>1551</v>
      </c>
      <c r="G303" s="35" t="s">
        <v>1551</v>
      </c>
      <c r="H303" s="37" t="s">
        <v>1551</v>
      </c>
      <c r="I303" s="11" t="s">
        <v>1551</v>
      </c>
      <c r="J303" s="11" t="s">
        <v>1551</v>
      </c>
      <c r="K303" s="11" t="s">
        <v>1551</v>
      </c>
      <c r="L303" s="11" t="s">
        <v>1551</v>
      </c>
      <c r="M303" s="12" t="s">
        <v>1551</v>
      </c>
      <c r="N303" s="12" t="s">
        <v>1551</v>
      </c>
      <c r="O303" s="12" t="s">
        <v>1551</v>
      </c>
      <c r="P303" s="12" t="s">
        <v>1551</v>
      </c>
      <c r="Q303" s="15" t="s">
        <v>1551</v>
      </c>
      <c r="R303" s="12"/>
      <c r="S303" s="43" t="str">
        <f>_xll.RtGet("IDN",$X303,$S$9)</f>
        <v>#N/A The record could not be found</v>
      </c>
      <c r="T303" s="43" t="str">
        <f>_xll.RtGet("IDN",$X303,$T$9)</f>
        <v>#N/A The record could not be found</v>
      </c>
      <c r="U303" s="25" t="e">
        <f t="shared" si="45"/>
        <v>#DIV/0!</v>
      </c>
      <c r="V303" s="12"/>
      <c r="W303" s="25" t="e">
        <f t="shared" si="46"/>
        <v>#DIV/0!</v>
      </c>
      <c r="X303" s="14" t="str">
        <f t="shared" si="39"/>
        <v>=</v>
      </c>
      <c r="Y303" s="14"/>
      <c r="Z303" s="14"/>
      <c r="AA303" s="14"/>
      <c r="AB303" s="14"/>
      <c r="AC303" s="14"/>
      <c r="AD303" s="34" t="e">
        <f>IF(ISNUMBER($D303),_xll.xlBondYield($F303&amp;T(TYPE($AV$1)),$H303,$G303,$J303,$K303,$L303,$M303,$D303,$W303,$AH303),"")</f>
        <v>#NUM!</v>
      </c>
      <c r="AE303" s="12"/>
      <c r="AF303" s="12"/>
      <c r="AG303" s="12"/>
      <c r="AH303" s="14" t="b">
        <f t="shared" si="40"/>
        <v>0</v>
      </c>
      <c r="AI303" s="14"/>
      <c r="AJ303" s="14"/>
      <c r="AK303" s="238" t="str">
        <f>IF(ISNUMBER($D303),_xll.xlBondAswSpread($F303&amp;T(TYPE($AV$1)),$H303,$G303,$J303,$K303,$L303,$M303,$D303,$W303,$AH303,curveName,curveName,,,2),"")</f>
        <v>Bond name not found in Bond Convention Manager</v>
      </c>
      <c r="AL303" s="205" t="e">
        <f>IF($W303&gt;0,_xll.xlBondZSpread(F303&amp;T(TYPE($AV$1)),H303,G303,J303,K303,L303,M303,D303,U303,"annual",5,$AH303,curveName)*100,"")</f>
        <v>#DIV/0!</v>
      </c>
      <c r="AM303" s="258" t="e">
        <f>(-IF($AL$9="",VLOOKUP(VLOOKUP(E303,'DB Basis'!$D$2:$H$65205,4,0),Bonds!$AR$1:$AS$6,2,0),$AL$9)*VLOOKUP(E303,'DB Basis'!$D$2:$E$65205,2,0))+IF(V303="",W303,V303)</f>
        <v>#N/A</v>
      </c>
      <c r="AN303" s="266" t="str">
        <f>IF($AN$9+(($AL$9-$AM$9))*('DB Basis'!F462/10-'DB Basis'!E462),," ")</f>
        <v xml:space="preserve"> </v>
      </c>
      <c r="AO303" s="615" t="e">
        <f>IF(U303&gt;0,_xll.xlShmImplSwap2(curveName&amp;T(TYPE($AV$1)),curveName,D303,G303,,1,8,2,4),"")</f>
        <v>#DIV/0!</v>
      </c>
      <c r="AP303" s="616" t="str">
        <f t="shared" si="41"/>
        <v>-</v>
      </c>
      <c r="AQ303" s="374" t="str">
        <f t="shared" si="42"/>
        <v>-</v>
      </c>
      <c r="AR303" s="374" t="str">
        <f t="shared" si="43"/>
        <v>-</v>
      </c>
      <c r="AS303" s="376"/>
      <c r="AT303" s="234" t="str">
        <f t="shared" si="44"/>
        <v>-</v>
      </c>
      <c r="AU303" s="662" t="str">
        <f t="shared" si="47"/>
        <v>#ERROR: Invalid ISIN  #ERROR: Invalid ISIN  #ERROR: Invalid ISIN</v>
      </c>
      <c r="AV303" s="678"/>
      <c r="AW303" s="660"/>
      <c r="AX303" s="660"/>
      <c r="AY303" s="660"/>
      <c r="AZ303" s="660"/>
      <c r="BA303" s="660"/>
      <c r="BC303" s="673"/>
      <c r="BE303" s="682">
        <f>_xll.xlDateShiftMonth(BE302,1)</f>
        <v>52201</v>
      </c>
      <c r="BF303" s="683">
        <v>3.5194213264211155E-2</v>
      </c>
      <c r="BH303" s="915"/>
      <c r="BU303" s="133" t="s">
        <v>413</v>
      </c>
      <c r="BV303" s="133" t="s">
        <v>413</v>
      </c>
      <c r="BW303" s="133" t="s">
        <v>413</v>
      </c>
      <c r="BX303" s="133" t="s">
        <v>413</v>
      </c>
      <c r="BY303" s="133" t="s">
        <v>413</v>
      </c>
      <c r="BZ303" s="133" t="s">
        <v>413</v>
      </c>
      <c r="CA303" s="133" t="s">
        <v>413</v>
      </c>
      <c r="CB303" s="133" t="s">
        <v>413</v>
      </c>
      <c r="CC303" s="133" t="s">
        <v>413</v>
      </c>
      <c r="CD303" s="133" t="s">
        <v>413</v>
      </c>
      <c r="CE303" s="133" t="s">
        <v>413</v>
      </c>
      <c r="CF303" s="133" t="s">
        <v>413</v>
      </c>
    </row>
    <row r="304" spans="1:84">
      <c r="A304" s="10"/>
      <c r="B304" s="11"/>
      <c r="C304" s="12"/>
      <c r="D304" s="696">
        <f>MAX(_xll.xlDateSettle("TARGET",$D$4,2),L304)</f>
        <v>43264</v>
      </c>
      <c r="E304" s="694"/>
      <c r="F304" s="13" t="s">
        <v>1551</v>
      </c>
      <c r="G304" s="35" t="s">
        <v>1551</v>
      </c>
      <c r="H304" s="37" t="s">
        <v>1551</v>
      </c>
      <c r="I304" s="11" t="s">
        <v>1551</v>
      </c>
      <c r="J304" s="11" t="s">
        <v>1551</v>
      </c>
      <c r="K304" s="11" t="s">
        <v>1551</v>
      </c>
      <c r="L304" s="11" t="s">
        <v>1551</v>
      </c>
      <c r="M304" s="12" t="s">
        <v>1551</v>
      </c>
      <c r="N304" s="12" t="s">
        <v>1551</v>
      </c>
      <c r="O304" s="12" t="s">
        <v>1551</v>
      </c>
      <c r="P304" s="12" t="s">
        <v>1551</v>
      </c>
      <c r="Q304" s="15" t="s">
        <v>1551</v>
      </c>
      <c r="R304" s="12"/>
      <c r="S304" s="43" t="str">
        <f>_xll.RtGet("IDN",$X304,$S$9)</f>
        <v>#N/A The record could not be found</v>
      </c>
      <c r="T304" s="43" t="str">
        <f>_xll.RtGet("IDN",$X304,$T$9)</f>
        <v>#N/A The record could not be found</v>
      </c>
      <c r="U304" s="25" t="e">
        <f t="shared" si="45"/>
        <v>#DIV/0!</v>
      </c>
      <c r="V304" s="12"/>
      <c r="W304" s="25" t="e">
        <f t="shared" si="46"/>
        <v>#DIV/0!</v>
      </c>
      <c r="X304" s="14" t="str">
        <f t="shared" si="39"/>
        <v>=</v>
      </c>
      <c r="Y304" s="14"/>
      <c r="Z304" s="14"/>
      <c r="AA304" s="14"/>
      <c r="AB304" s="14"/>
      <c r="AC304" s="14"/>
      <c r="AD304" s="34" t="e">
        <f>IF(ISNUMBER($D304),_xll.xlBondYield($F304&amp;T(TYPE($AV$1)),$H304,$G304,$J304,$K304,$L304,$M304,$D304,$W304,$AH304),"")</f>
        <v>#NUM!</v>
      </c>
      <c r="AE304" s="12"/>
      <c r="AF304" s="12"/>
      <c r="AG304" s="12"/>
      <c r="AH304" s="14" t="b">
        <f t="shared" si="40"/>
        <v>0</v>
      </c>
      <c r="AI304" s="14"/>
      <c r="AJ304" s="14"/>
      <c r="AK304" s="238" t="str">
        <f>IF(ISNUMBER($D304),_xll.xlBondAswSpread($F304&amp;T(TYPE($AV$1)),$H304,$G304,$J304,$K304,$L304,$M304,$D304,$W304,$AH304,curveName,curveName,,,2),"")</f>
        <v>Bond name not found in Bond Convention Manager</v>
      </c>
      <c r="AL304" s="205" t="e">
        <f>IF($W304&gt;0,_xll.xlBondZSpread(F304&amp;T(TYPE($AV$1)),H304,G304,J304,K304,L304,M304,D304,U304,"annual",5,$AH304,curveName)*100,"")</f>
        <v>#DIV/0!</v>
      </c>
      <c r="AM304" s="258" t="e">
        <f>(-IF($AL$9="",VLOOKUP(VLOOKUP(E304,'DB Basis'!$D$2:$H$65205,4,0),Bonds!$AR$1:$AS$6,2,0),$AL$9)*VLOOKUP(E304,'DB Basis'!$D$2:$E$65205,2,0))+IF(V304="",W304,V304)</f>
        <v>#N/A</v>
      </c>
      <c r="AN304" s="266" t="str">
        <f>IF($AN$9+(($AL$9-$AM$9))*('DB Basis'!F463/10-'DB Basis'!E463),," ")</f>
        <v xml:space="preserve"> </v>
      </c>
      <c r="AO304" s="615" t="e">
        <f>IF(U304&gt;0,_xll.xlShmImplSwap2(curveName&amp;T(TYPE($AV$1)),curveName,D304,G304,,1,8,2,4),"")</f>
        <v>#DIV/0!</v>
      </c>
      <c r="AP304" s="616" t="str">
        <f t="shared" si="41"/>
        <v>-</v>
      </c>
      <c r="AQ304" s="374" t="str">
        <f t="shared" si="42"/>
        <v>-</v>
      </c>
      <c r="AR304" s="374" t="str">
        <f t="shared" si="43"/>
        <v>-</v>
      </c>
      <c r="AS304" s="376"/>
      <c r="AT304" s="234" t="str">
        <f t="shared" si="44"/>
        <v>-</v>
      </c>
      <c r="AU304" s="662" t="str">
        <f t="shared" si="47"/>
        <v>#ERROR: Invalid ISIN  #ERROR: Invalid ISIN  #ERROR: Invalid ISIN</v>
      </c>
      <c r="AV304" s="678"/>
      <c r="AW304" s="660"/>
      <c r="AX304" s="660"/>
      <c r="AY304" s="660"/>
      <c r="AZ304" s="660"/>
      <c r="BA304" s="660"/>
      <c r="BC304" s="673"/>
      <c r="BE304" s="682">
        <f>_xll.xlDateShiftMonth(BE303,1)</f>
        <v>52232</v>
      </c>
      <c r="BF304" s="683">
        <v>3.5220536864130465E-2</v>
      </c>
      <c r="BH304" s="915"/>
      <c r="BU304" s="133" t="s">
        <v>413</v>
      </c>
      <c r="BV304" s="133" t="s">
        <v>413</v>
      </c>
      <c r="BW304" s="133" t="s">
        <v>413</v>
      </c>
      <c r="BX304" s="133" t="s">
        <v>413</v>
      </c>
      <c r="BY304" s="133" t="s">
        <v>413</v>
      </c>
      <c r="BZ304" s="133" t="s">
        <v>413</v>
      </c>
      <c r="CA304" s="133" t="s">
        <v>413</v>
      </c>
      <c r="CB304" s="133" t="s">
        <v>413</v>
      </c>
      <c r="CC304" s="133" t="s">
        <v>413</v>
      </c>
      <c r="CD304" s="133" t="s">
        <v>413</v>
      </c>
      <c r="CE304" s="133" t="s">
        <v>413</v>
      </c>
      <c r="CF304" s="133" t="s">
        <v>413</v>
      </c>
    </row>
    <row r="305" spans="1:84">
      <c r="A305" s="10"/>
      <c r="B305" s="11"/>
      <c r="C305" s="12"/>
      <c r="D305" s="696">
        <f>MAX(_xll.xlDateSettle("TARGET",$D$4,2),L305)</f>
        <v>43264</v>
      </c>
      <c r="E305" s="694"/>
      <c r="F305" s="13" t="s">
        <v>1551</v>
      </c>
      <c r="G305" s="35" t="s">
        <v>1551</v>
      </c>
      <c r="H305" s="37" t="s">
        <v>1551</v>
      </c>
      <c r="I305" s="11" t="s">
        <v>1551</v>
      </c>
      <c r="J305" s="11" t="s">
        <v>1551</v>
      </c>
      <c r="K305" s="11" t="s">
        <v>1551</v>
      </c>
      <c r="L305" s="11" t="s">
        <v>1551</v>
      </c>
      <c r="M305" s="12" t="s">
        <v>1551</v>
      </c>
      <c r="N305" s="12" t="s">
        <v>1551</v>
      </c>
      <c r="O305" s="12" t="s">
        <v>1551</v>
      </c>
      <c r="P305" s="12" t="s">
        <v>1551</v>
      </c>
      <c r="Q305" s="15" t="s">
        <v>1551</v>
      </c>
      <c r="R305" s="12"/>
      <c r="S305" s="43" t="str">
        <f>_xll.RtGet("IDN",$X305,$S$9)</f>
        <v>#N/A The record could not be found</v>
      </c>
      <c r="T305" s="43" t="str">
        <f>_xll.RtGet("IDN",$X305,$T$9)</f>
        <v>#N/A The record could not be found</v>
      </c>
      <c r="U305" s="25" t="e">
        <f t="shared" si="45"/>
        <v>#DIV/0!</v>
      </c>
      <c r="V305" s="12"/>
      <c r="W305" s="25" t="e">
        <f t="shared" si="46"/>
        <v>#DIV/0!</v>
      </c>
      <c r="X305" s="14" t="str">
        <f t="shared" si="39"/>
        <v>=</v>
      </c>
      <c r="Y305" s="14"/>
      <c r="Z305" s="14"/>
      <c r="AA305" s="14"/>
      <c r="AB305" s="14"/>
      <c r="AC305" s="14"/>
      <c r="AD305" s="34" t="e">
        <f>IF(ISNUMBER($D305),_xll.xlBondYield($F305&amp;T(TYPE($AV$1)),$H305,$G305,$J305,$K305,$L305,$M305,$D305,$W305,$AH305),"")</f>
        <v>#NUM!</v>
      </c>
      <c r="AE305" s="12"/>
      <c r="AF305" s="12"/>
      <c r="AG305" s="12"/>
      <c r="AH305" s="14" t="b">
        <f t="shared" si="40"/>
        <v>0</v>
      </c>
      <c r="AI305" s="14"/>
      <c r="AJ305" s="14"/>
      <c r="AK305" s="238" t="str">
        <f>IF(ISNUMBER($D305),_xll.xlBondAswSpread($F305&amp;T(TYPE($AV$1)),$H305,$G305,$J305,$K305,$L305,$M305,$D305,$W305,$AH305,curveName,curveName,,,2),"")</f>
        <v>Bond name not found in Bond Convention Manager</v>
      </c>
      <c r="AL305" s="205" t="e">
        <f>IF($W305&gt;0,_xll.xlBondZSpread(F305&amp;T(TYPE($AV$1)),H305,G305,J305,K305,L305,M305,D305,U305,"annual",5,$AH305,curveName)*100,"")</f>
        <v>#DIV/0!</v>
      </c>
      <c r="AM305" s="258" t="e">
        <f>(-IF($AL$9="",VLOOKUP(VLOOKUP(E305,'DB Basis'!$D$2:$H$65205,4,0),Bonds!$AR$1:$AS$6,2,0),$AL$9)*VLOOKUP(E305,'DB Basis'!$D$2:$E$65205,2,0))+IF(V305="",W305,V305)</f>
        <v>#N/A</v>
      </c>
      <c r="AN305" s="266" t="str">
        <f>IF($AN$9+(($AL$9-$AM$9))*('DB Basis'!F464/10-'DB Basis'!E464),," ")</f>
        <v xml:space="preserve"> </v>
      </c>
      <c r="AO305" s="615" t="e">
        <f>IF(U305&gt;0,_xll.xlShmImplSwap2(curveName&amp;T(TYPE($AV$1)),curveName,D305,G305,,1,8,2,4),"")</f>
        <v>#DIV/0!</v>
      </c>
      <c r="AP305" s="616" t="str">
        <f t="shared" si="41"/>
        <v>-</v>
      </c>
      <c r="AQ305" s="374" t="str">
        <f t="shared" si="42"/>
        <v>-</v>
      </c>
      <c r="AR305" s="374" t="str">
        <f t="shared" si="43"/>
        <v>-</v>
      </c>
      <c r="AS305" s="376"/>
      <c r="AT305" s="234" t="str">
        <f t="shared" si="44"/>
        <v>-</v>
      </c>
      <c r="AU305" s="662" t="str">
        <f t="shared" si="47"/>
        <v>#ERROR: Invalid ISIN  #ERROR: Invalid ISIN  #ERROR: Invalid ISIN</v>
      </c>
      <c r="AV305" s="678"/>
      <c r="AW305" s="660"/>
      <c r="AX305" s="660"/>
      <c r="AY305" s="660"/>
      <c r="AZ305" s="660"/>
      <c r="BA305" s="660"/>
      <c r="BC305" s="673"/>
      <c r="BE305" s="682">
        <f>_xll.xlDateShiftMonth(BE304,1)</f>
        <v>52263</v>
      </c>
      <c r="BF305" s="683">
        <v>3.524586662959011E-2</v>
      </c>
      <c r="BH305" s="915"/>
      <c r="BU305" s="133" t="s">
        <v>413</v>
      </c>
      <c r="BV305" s="133" t="s">
        <v>413</v>
      </c>
      <c r="BW305" s="133" t="s">
        <v>413</v>
      </c>
      <c r="BX305" s="133" t="s">
        <v>413</v>
      </c>
      <c r="BY305" s="133" t="s">
        <v>413</v>
      </c>
      <c r="BZ305" s="133" t="s">
        <v>413</v>
      </c>
      <c r="CA305" s="133" t="s">
        <v>413</v>
      </c>
      <c r="CB305" s="133" t="s">
        <v>413</v>
      </c>
      <c r="CC305" s="133" t="s">
        <v>413</v>
      </c>
      <c r="CD305" s="133" t="s">
        <v>413</v>
      </c>
      <c r="CE305" s="133" t="s">
        <v>413</v>
      </c>
      <c r="CF305" s="133" t="s">
        <v>413</v>
      </c>
    </row>
    <row r="306" spans="1:84">
      <c r="A306" s="10"/>
      <c r="B306" s="11"/>
      <c r="C306" s="12"/>
      <c r="D306" s="696">
        <f>MAX(_xll.xlDateSettle("TARGET",$D$4,2),L306)</f>
        <v>43264</v>
      </c>
      <c r="E306" s="694"/>
      <c r="F306" s="13" t="s">
        <v>1551</v>
      </c>
      <c r="G306" s="35" t="s">
        <v>1551</v>
      </c>
      <c r="H306" s="37" t="s">
        <v>1551</v>
      </c>
      <c r="I306" s="11" t="s">
        <v>1551</v>
      </c>
      <c r="J306" s="11" t="s">
        <v>1551</v>
      </c>
      <c r="K306" s="11" t="s">
        <v>1551</v>
      </c>
      <c r="L306" s="11" t="s">
        <v>1551</v>
      </c>
      <c r="M306" s="12" t="s">
        <v>1551</v>
      </c>
      <c r="N306" s="12" t="s">
        <v>1551</v>
      </c>
      <c r="O306" s="12" t="s">
        <v>1551</v>
      </c>
      <c r="P306" s="12" t="s">
        <v>1551</v>
      </c>
      <c r="Q306" s="15" t="s">
        <v>1551</v>
      </c>
      <c r="R306" s="12"/>
      <c r="S306" s="43" t="str">
        <f>_xll.RtGet("IDN",$X306,$S$9)</f>
        <v>#N/A The record could not be found</v>
      </c>
      <c r="T306" s="43" t="str">
        <f>_xll.RtGet("IDN",$X306,$T$9)</f>
        <v>#N/A The record could not be found</v>
      </c>
      <c r="U306" s="25" t="e">
        <f t="shared" si="45"/>
        <v>#DIV/0!</v>
      </c>
      <c r="V306" s="12"/>
      <c r="W306" s="25" t="e">
        <f t="shared" si="46"/>
        <v>#DIV/0!</v>
      </c>
      <c r="X306" s="14" t="str">
        <f t="shared" si="39"/>
        <v>=</v>
      </c>
      <c r="Y306" s="14"/>
      <c r="Z306" s="14"/>
      <c r="AA306" s="14"/>
      <c r="AB306" s="14"/>
      <c r="AC306" s="14"/>
      <c r="AD306" s="34" t="e">
        <f>IF(ISNUMBER($D306),_xll.xlBondYield($F306&amp;T(TYPE($AV$1)),$H306,$G306,$J306,$K306,$L306,$M306,$D306,$W306,$AH306),"")</f>
        <v>#NUM!</v>
      </c>
      <c r="AE306" s="12"/>
      <c r="AF306" s="12"/>
      <c r="AG306" s="12"/>
      <c r="AH306" s="14" t="b">
        <f t="shared" si="40"/>
        <v>0</v>
      </c>
      <c r="AI306" s="14"/>
      <c r="AJ306" s="14"/>
      <c r="AK306" s="238" t="str">
        <f>IF(ISNUMBER($D306),_xll.xlBondAswSpread($F306&amp;T(TYPE($AV$1)),$H306,$G306,$J306,$K306,$L306,$M306,$D306,$W306,$AH306,curveName,curveName,,,2),"")</f>
        <v>Bond name not found in Bond Convention Manager</v>
      </c>
      <c r="AL306" s="205" t="e">
        <f>IF($W306&gt;0,_xll.xlBondZSpread(F306&amp;T(TYPE($AV$1)),H306,G306,J306,K306,L306,M306,D306,U306,"annual",5,$AH306,curveName)*100,"")</f>
        <v>#DIV/0!</v>
      </c>
      <c r="AM306" s="258" t="e">
        <f>(-IF($AL$9="",VLOOKUP(VLOOKUP(E306,'DB Basis'!$D$2:$H$65205,4,0),Bonds!$AR$1:$AS$6,2,0),$AL$9)*VLOOKUP(E306,'DB Basis'!$D$2:$E$65205,2,0))+IF(V306="",W306,V306)</f>
        <v>#N/A</v>
      </c>
      <c r="AN306" s="266" t="str">
        <f>IF($AN$9+(($AL$9-$AM$9))*('DB Basis'!F465/10-'DB Basis'!E465),," ")</f>
        <v xml:space="preserve"> </v>
      </c>
      <c r="AO306" s="615" t="e">
        <f>IF(U306&gt;0,_xll.xlShmImplSwap2(curveName&amp;T(TYPE($AV$1)),curveName,D306,G306,,1,8,2,4),"")</f>
        <v>#DIV/0!</v>
      </c>
      <c r="AP306" s="616" t="str">
        <f t="shared" si="41"/>
        <v>-</v>
      </c>
      <c r="AQ306" s="374" t="str">
        <f t="shared" si="42"/>
        <v>-</v>
      </c>
      <c r="AR306" s="374" t="str">
        <f t="shared" si="43"/>
        <v>-</v>
      </c>
      <c r="AS306" s="376"/>
      <c r="AT306" s="234" t="str">
        <f t="shared" si="44"/>
        <v>-</v>
      </c>
      <c r="AU306" s="662" t="str">
        <f t="shared" si="47"/>
        <v>#ERROR: Invalid ISIN  #ERROR: Invalid ISIN  #ERROR: Invalid ISIN</v>
      </c>
      <c r="AV306" s="678"/>
      <c r="AW306" s="660"/>
      <c r="AX306" s="660"/>
      <c r="AY306" s="660"/>
      <c r="AZ306" s="660"/>
      <c r="BA306" s="660"/>
      <c r="BC306" s="673"/>
      <c r="BE306" s="682">
        <f>_xll.xlDateShiftMonth(BE305,1)</f>
        <v>52291</v>
      </c>
      <c r="BF306" s="683">
        <v>3.526786371401075E-2</v>
      </c>
      <c r="BH306" s="915"/>
      <c r="BU306" s="133" t="s">
        <v>413</v>
      </c>
      <c r="BV306" s="133" t="s">
        <v>413</v>
      </c>
      <c r="BW306" s="133" t="s">
        <v>413</v>
      </c>
      <c r="BX306" s="133" t="s">
        <v>413</v>
      </c>
      <c r="BY306" s="133" t="s">
        <v>413</v>
      </c>
      <c r="BZ306" s="133" t="s">
        <v>413</v>
      </c>
      <c r="CA306" s="133" t="s">
        <v>413</v>
      </c>
      <c r="CB306" s="133" t="s">
        <v>413</v>
      </c>
      <c r="CC306" s="133" t="s">
        <v>413</v>
      </c>
      <c r="CD306" s="133" t="s">
        <v>413</v>
      </c>
      <c r="CE306" s="133" t="s">
        <v>413</v>
      </c>
      <c r="CF306" s="133" t="s">
        <v>413</v>
      </c>
    </row>
    <row r="307" spans="1:84">
      <c r="A307" s="10"/>
      <c r="B307" s="11"/>
      <c r="C307" s="12"/>
      <c r="D307" s="696">
        <f>MAX(_xll.xlDateSettle("TARGET",$D$4,2),L307)</f>
        <v>43264</v>
      </c>
      <c r="E307" s="694"/>
      <c r="F307" s="13" t="s">
        <v>1551</v>
      </c>
      <c r="G307" s="35" t="s">
        <v>1551</v>
      </c>
      <c r="H307" s="37" t="s">
        <v>1551</v>
      </c>
      <c r="I307" s="11" t="s">
        <v>1551</v>
      </c>
      <c r="J307" s="11" t="s">
        <v>1551</v>
      </c>
      <c r="K307" s="11" t="s">
        <v>1551</v>
      </c>
      <c r="L307" s="11" t="s">
        <v>1551</v>
      </c>
      <c r="M307" s="12" t="s">
        <v>1551</v>
      </c>
      <c r="N307" s="12" t="s">
        <v>1551</v>
      </c>
      <c r="O307" s="12" t="s">
        <v>1551</v>
      </c>
      <c r="P307" s="12" t="s">
        <v>1551</v>
      </c>
      <c r="Q307" s="15" t="s">
        <v>1551</v>
      </c>
      <c r="R307" s="12"/>
      <c r="S307" s="43" t="str">
        <f>_xll.RtGet("IDN",$X307,$S$9)</f>
        <v>#N/A The record could not be found</v>
      </c>
      <c r="T307" s="43" t="str">
        <f>_xll.RtGet("IDN",$X307,$T$9)</f>
        <v>#N/A The record could not be found</v>
      </c>
      <c r="U307" s="25" t="e">
        <f t="shared" si="45"/>
        <v>#DIV/0!</v>
      </c>
      <c r="V307" s="12"/>
      <c r="W307" s="25" t="e">
        <f t="shared" si="46"/>
        <v>#DIV/0!</v>
      </c>
      <c r="X307" s="14" t="str">
        <f t="shared" si="39"/>
        <v>=</v>
      </c>
      <c r="Y307" s="14"/>
      <c r="Z307" s="14"/>
      <c r="AA307" s="14"/>
      <c r="AB307" s="14"/>
      <c r="AC307" s="14"/>
      <c r="AD307" s="34" t="e">
        <f>IF(ISNUMBER($D307),_xll.xlBondYield($F307&amp;T(TYPE($AV$1)),$H307,$G307,$J307,$K307,$L307,$M307,$D307,$W307,$AH307),"")</f>
        <v>#NUM!</v>
      </c>
      <c r="AE307" s="12"/>
      <c r="AF307" s="12"/>
      <c r="AG307" s="12"/>
      <c r="AH307" s="14" t="b">
        <f t="shared" si="40"/>
        <v>0</v>
      </c>
      <c r="AI307" s="14"/>
      <c r="AJ307" s="14"/>
      <c r="AK307" s="238" t="str">
        <f>IF(ISNUMBER($D307),_xll.xlBondAswSpread($F307&amp;T(TYPE($AV$1)),$H307,$G307,$J307,$K307,$L307,$M307,$D307,$W307,$AH307,curveName,curveName,,,2),"")</f>
        <v>Bond name not found in Bond Convention Manager</v>
      </c>
      <c r="AL307" s="205" t="e">
        <f>IF($W307&gt;0,_xll.xlBondZSpread(F307&amp;T(TYPE($AV$1)),H307,G307,J307,K307,L307,M307,D307,U307,"annual",5,$AH307,curveName)*100,"")</f>
        <v>#DIV/0!</v>
      </c>
      <c r="AM307" s="258" t="e">
        <f>(-IF($AL$9="",VLOOKUP(VLOOKUP(E307,'DB Basis'!$D$2:$H$65205,4,0),Bonds!$AR$1:$AS$6,2,0),$AL$9)*VLOOKUP(E307,'DB Basis'!$D$2:$E$65205,2,0))+IF(V307="",W307,V307)</f>
        <v>#N/A</v>
      </c>
      <c r="AN307" s="266" t="str">
        <f>IF($AN$9+(($AL$9-$AM$9))*('DB Basis'!F466/10-'DB Basis'!E466),," ")</f>
        <v xml:space="preserve"> </v>
      </c>
      <c r="AO307" s="615" t="e">
        <f>IF(U307&gt;0,_xll.xlShmImplSwap2(curveName&amp;T(TYPE($AV$1)),curveName,D307,G307,,1,8,2,4),"")</f>
        <v>#DIV/0!</v>
      </c>
      <c r="AP307" s="616" t="str">
        <f t="shared" si="41"/>
        <v>-</v>
      </c>
      <c r="AQ307" s="374" t="str">
        <f t="shared" si="42"/>
        <v>-</v>
      </c>
      <c r="AR307" s="374" t="str">
        <f t="shared" si="43"/>
        <v>-</v>
      </c>
      <c r="AS307" s="376"/>
      <c r="AT307" s="234" t="str">
        <f t="shared" si="44"/>
        <v>-</v>
      </c>
      <c r="AU307" s="662" t="str">
        <f t="shared" si="47"/>
        <v>#ERROR: Invalid ISIN  #ERROR: Invalid ISIN  #ERROR: Invalid ISIN</v>
      </c>
      <c r="AV307" s="678"/>
      <c r="AW307" s="660"/>
      <c r="AX307" s="660"/>
      <c r="AY307" s="660"/>
      <c r="AZ307" s="660"/>
      <c r="BA307" s="660"/>
      <c r="BC307" s="673"/>
      <c r="BE307" s="682">
        <f>_xll.xlDateShiftMonth(BE306,1)</f>
        <v>52322</v>
      </c>
      <c r="BF307" s="683">
        <v>3.5291211673469811E-2</v>
      </c>
      <c r="BH307" s="915"/>
      <c r="BU307" s="133" t="s">
        <v>413</v>
      </c>
      <c r="BV307" s="133" t="s">
        <v>413</v>
      </c>
      <c r="BW307" s="133" t="s">
        <v>413</v>
      </c>
      <c r="BX307" s="133" t="s">
        <v>413</v>
      </c>
      <c r="BY307" s="133" t="s">
        <v>413</v>
      </c>
      <c r="BZ307" s="133" t="s">
        <v>413</v>
      </c>
      <c r="CA307" s="133" t="s">
        <v>413</v>
      </c>
      <c r="CB307" s="133" t="s">
        <v>413</v>
      </c>
      <c r="CC307" s="133" t="s">
        <v>413</v>
      </c>
      <c r="CD307" s="133" t="s">
        <v>413</v>
      </c>
      <c r="CE307" s="133" t="s">
        <v>413</v>
      </c>
      <c r="CF307" s="133" t="s">
        <v>413</v>
      </c>
    </row>
    <row r="308" spans="1:84">
      <c r="A308" s="10"/>
      <c r="B308" s="11"/>
      <c r="C308" s="12"/>
      <c r="D308" s="696">
        <f>MAX(_xll.xlDateSettle("TARGET",$D$4,2),L308)</f>
        <v>43264</v>
      </c>
      <c r="E308" s="694"/>
      <c r="F308" s="13" t="s">
        <v>1551</v>
      </c>
      <c r="G308" s="35" t="s">
        <v>1551</v>
      </c>
      <c r="H308" s="37" t="s">
        <v>1551</v>
      </c>
      <c r="I308" s="11" t="s">
        <v>1551</v>
      </c>
      <c r="J308" s="11" t="s">
        <v>1551</v>
      </c>
      <c r="K308" s="11" t="s">
        <v>1551</v>
      </c>
      <c r="L308" s="11" t="s">
        <v>1551</v>
      </c>
      <c r="M308" s="12" t="s">
        <v>1551</v>
      </c>
      <c r="N308" s="12" t="s">
        <v>1551</v>
      </c>
      <c r="O308" s="12" t="s">
        <v>1551</v>
      </c>
      <c r="P308" s="12" t="s">
        <v>1551</v>
      </c>
      <c r="Q308" s="15" t="s">
        <v>1551</v>
      </c>
      <c r="R308" s="12"/>
      <c r="S308" s="43" t="str">
        <f>_xll.RtGet("IDN",$X308,$S$9)</f>
        <v>#N/A The record could not be found</v>
      </c>
      <c r="T308" s="43" t="str">
        <f>_xll.RtGet("IDN",$X308,$T$9)</f>
        <v>#N/A The record could not be found</v>
      </c>
      <c r="U308" s="25" t="e">
        <f t="shared" si="45"/>
        <v>#DIV/0!</v>
      </c>
      <c r="V308" s="12"/>
      <c r="W308" s="25" t="e">
        <f t="shared" si="46"/>
        <v>#DIV/0!</v>
      </c>
      <c r="X308" s="14" t="str">
        <f t="shared" si="39"/>
        <v>=</v>
      </c>
      <c r="Y308" s="14"/>
      <c r="Z308" s="14"/>
      <c r="AA308" s="14"/>
      <c r="AB308" s="14"/>
      <c r="AC308" s="14"/>
      <c r="AD308" s="34" t="e">
        <f>IF(ISNUMBER($D308),_xll.xlBondYield($F308&amp;T(TYPE($AV$1)),$H308,$G308,$J308,$K308,$L308,$M308,$D308,$W308,$AH308),"")</f>
        <v>#NUM!</v>
      </c>
      <c r="AE308" s="12"/>
      <c r="AF308" s="12"/>
      <c r="AG308" s="12"/>
      <c r="AH308" s="14" t="b">
        <f t="shared" si="40"/>
        <v>0</v>
      </c>
      <c r="AI308" s="14"/>
      <c r="AJ308" s="14"/>
      <c r="AK308" s="238" t="str">
        <f>IF(ISNUMBER($D308),_xll.xlBondAswSpread($F308&amp;T(TYPE($AV$1)),$H308,$G308,$J308,$K308,$L308,$M308,$D308,$W308,$AH308,curveName,curveName,,,2),"")</f>
        <v>Bond name not found in Bond Convention Manager</v>
      </c>
      <c r="AL308" s="205" t="e">
        <f>IF($W308&gt;0,_xll.xlBondZSpread(F308&amp;T(TYPE($AV$1)),H308,G308,J308,K308,L308,M308,D308,U308,"annual",5,$AH308,curveName)*100,"")</f>
        <v>#DIV/0!</v>
      </c>
      <c r="AM308" s="258" t="e">
        <f>(-IF($AL$9="",VLOOKUP(VLOOKUP(E308,'DB Basis'!$D$2:$H$65205,4,0),Bonds!$AR$1:$AS$6,2,0),$AL$9)*VLOOKUP(E308,'DB Basis'!$D$2:$E$65205,2,0))+IF(V308="",W308,V308)</f>
        <v>#N/A</v>
      </c>
      <c r="AN308" s="266" t="str">
        <f>IF($AN$9+(($AL$9-$AM$9))*('DB Basis'!F467/10-'DB Basis'!E467),," ")</f>
        <v xml:space="preserve"> </v>
      </c>
      <c r="AO308" s="615" t="e">
        <f>IF(U308&gt;0,_xll.xlShmImplSwap2(curveName&amp;T(TYPE($AV$1)),curveName,D308,G308,,1,8,2,4),"")</f>
        <v>#DIV/0!</v>
      </c>
      <c r="AP308" s="616" t="str">
        <f t="shared" si="41"/>
        <v>-</v>
      </c>
      <c r="AQ308" s="374" t="str">
        <f t="shared" si="42"/>
        <v>-</v>
      </c>
      <c r="AR308" s="374" t="str">
        <f t="shared" si="43"/>
        <v>-</v>
      </c>
      <c r="AS308" s="376"/>
      <c r="AT308" s="234" t="str">
        <f t="shared" si="44"/>
        <v>-</v>
      </c>
      <c r="AU308" s="662" t="str">
        <f t="shared" si="47"/>
        <v>#ERROR: Invalid ISIN  #ERROR: Invalid ISIN  #ERROR: Invalid ISIN</v>
      </c>
      <c r="AV308" s="678"/>
      <c r="AW308" s="660"/>
      <c r="AX308" s="660"/>
      <c r="AY308" s="660"/>
      <c r="AZ308" s="660"/>
      <c r="BA308" s="660"/>
      <c r="BC308" s="673"/>
      <c r="BE308" s="682">
        <f>_xll.xlDateShiftMonth(BE307,1)</f>
        <v>52352</v>
      </c>
      <c r="BF308" s="683">
        <v>3.5312770180859959E-2</v>
      </c>
      <c r="BH308" s="915"/>
      <c r="BU308" s="133" t="s">
        <v>413</v>
      </c>
      <c r="BV308" s="133" t="s">
        <v>413</v>
      </c>
      <c r="BW308" s="133" t="s">
        <v>413</v>
      </c>
      <c r="BX308" s="133" t="s">
        <v>413</v>
      </c>
      <c r="BY308" s="133" t="s">
        <v>413</v>
      </c>
      <c r="BZ308" s="133" t="s">
        <v>413</v>
      </c>
      <c r="CA308" s="133" t="s">
        <v>413</v>
      </c>
      <c r="CB308" s="133" t="s">
        <v>413</v>
      </c>
      <c r="CC308" s="133" t="s">
        <v>413</v>
      </c>
      <c r="CD308" s="133" t="s">
        <v>413</v>
      </c>
      <c r="CE308" s="133" t="s">
        <v>413</v>
      </c>
      <c r="CF308" s="133" t="s">
        <v>413</v>
      </c>
    </row>
    <row r="309" spans="1:84">
      <c r="A309" s="10"/>
      <c r="B309" s="11"/>
      <c r="C309" s="12"/>
      <c r="D309" s="696">
        <f>MAX(_xll.xlDateSettle("TARGET",$D$4,2),L309)</f>
        <v>43264</v>
      </c>
      <c r="E309" s="694"/>
      <c r="F309" s="13" t="s">
        <v>1551</v>
      </c>
      <c r="G309" s="35" t="s">
        <v>1551</v>
      </c>
      <c r="H309" s="37" t="s">
        <v>1551</v>
      </c>
      <c r="I309" s="11" t="s">
        <v>1551</v>
      </c>
      <c r="J309" s="11" t="s">
        <v>1551</v>
      </c>
      <c r="K309" s="11" t="s">
        <v>1551</v>
      </c>
      <c r="L309" s="11" t="s">
        <v>1551</v>
      </c>
      <c r="M309" s="12" t="s">
        <v>1551</v>
      </c>
      <c r="N309" s="12" t="s">
        <v>1551</v>
      </c>
      <c r="O309" s="12" t="s">
        <v>1551</v>
      </c>
      <c r="P309" s="12" t="s">
        <v>1551</v>
      </c>
      <c r="Q309" s="15" t="s">
        <v>1551</v>
      </c>
      <c r="R309" s="12"/>
      <c r="S309" s="43" t="str">
        <f>_xll.RtGet("IDN",$X309,$S$9)</f>
        <v>#N/A The record could not be found</v>
      </c>
      <c r="T309" s="43" t="str">
        <f>_xll.RtGet("IDN",$X309,$T$9)</f>
        <v>#N/A The record could not be found</v>
      </c>
      <c r="U309" s="25" t="e">
        <f t="shared" si="45"/>
        <v>#DIV/0!</v>
      </c>
      <c r="V309" s="12"/>
      <c r="W309" s="25" t="e">
        <f t="shared" si="46"/>
        <v>#DIV/0!</v>
      </c>
      <c r="X309" s="14" t="str">
        <f t="shared" si="39"/>
        <v>=</v>
      </c>
      <c r="Y309" s="14"/>
      <c r="Z309" s="14"/>
      <c r="AA309" s="14"/>
      <c r="AB309" s="14"/>
      <c r="AC309" s="14"/>
      <c r="AD309" s="34" t="e">
        <f>IF(ISNUMBER($D309),_xll.xlBondYield($F309&amp;T(TYPE($AV$1)),$H309,$G309,$J309,$K309,$L309,$M309,$D309,$W309,$AH309),"")</f>
        <v>#NUM!</v>
      </c>
      <c r="AE309" s="12"/>
      <c r="AF309" s="12"/>
      <c r="AG309" s="12"/>
      <c r="AH309" s="14" t="b">
        <f t="shared" si="40"/>
        <v>0</v>
      </c>
      <c r="AI309" s="14"/>
      <c r="AJ309" s="14"/>
      <c r="AK309" s="238" t="str">
        <f>IF(ISNUMBER($D309),_xll.xlBondAswSpread($F309&amp;T(TYPE($AV$1)),$H309,$G309,$J309,$K309,$L309,$M309,$D309,$W309,$AH309,curveName,curveName,,,2),"")</f>
        <v>Bond name not found in Bond Convention Manager</v>
      </c>
      <c r="AL309" s="205" t="e">
        <f>IF($W309&gt;0,_xll.xlBondZSpread(F309&amp;T(TYPE($AV$1)),H309,G309,J309,K309,L309,M309,D309,U309,"annual",5,$AH309,curveName)*100,"")</f>
        <v>#DIV/0!</v>
      </c>
      <c r="AM309" s="258" t="e">
        <f>(-IF($AL$9="",VLOOKUP(VLOOKUP(E309,'DB Basis'!$D$2:$H$65205,4,0),Bonds!$AR$1:$AS$6,2,0),$AL$9)*VLOOKUP(E309,'DB Basis'!$D$2:$E$65205,2,0))+IF(V309="",W309,V309)</f>
        <v>#N/A</v>
      </c>
      <c r="AN309" s="266" t="str">
        <f>IF($AN$9+(($AL$9-$AM$9))*('DB Basis'!F468/10-'DB Basis'!E468),," ")</f>
        <v xml:space="preserve"> </v>
      </c>
      <c r="AO309" s="615" t="e">
        <f>IF(U309&gt;0,_xll.xlShmImplSwap2(curveName&amp;T(TYPE($AV$1)),curveName,D309,G309,,1,8,2,4),"")</f>
        <v>#DIV/0!</v>
      </c>
      <c r="AP309" s="616" t="str">
        <f t="shared" si="41"/>
        <v>-</v>
      </c>
      <c r="AQ309" s="374" t="str">
        <f t="shared" si="42"/>
        <v>-</v>
      </c>
      <c r="AR309" s="374" t="str">
        <f t="shared" si="43"/>
        <v>-</v>
      </c>
      <c r="AS309" s="376"/>
      <c r="AT309" s="234" t="str">
        <f t="shared" si="44"/>
        <v>-</v>
      </c>
      <c r="AU309" s="662" t="str">
        <f t="shared" si="47"/>
        <v>#ERROR: Invalid ISIN  #ERROR: Invalid ISIN  #ERROR: Invalid ISIN</v>
      </c>
      <c r="AV309" s="678"/>
      <c r="AW309" s="660"/>
      <c r="AX309" s="660"/>
      <c r="AY309" s="660"/>
      <c r="AZ309" s="660"/>
      <c r="BA309" s="660"/>
      <c r="BC309" s="673"/>
      <c r="BE309" s="682">
        <f>_xll.xlDateShiftMonth(BE308,1)</f>
        <v>52383</v>
      </c>
      <c r="BF309" s="683">
        <v>3.5333944652958305E-2</v>
      </c>
      <c r="BH309" s="915"/>
      <c r="BU309" s="133" t="s">
        <v>413</v>
      </c>
      <c r="BV309" s="133" t="s">
        <v>413</v>
      </c>
      <c r="BW309" s="133" t="s">
        <v>413</v>
      </c>
      <c r="BX309" s="133" t="s">
        <v>413</v>
      </c>
      <c r="BY309" s="133" t="s">
        <v>413</v>
      </c>
      <c r="BZ309" s="133" t="s">
        <v>413</v>
      </c>
      <c r="CA309" s="133" t="s">
        <v>413</v>
      </c>
      <c r="CB309" s="133" t="s">
        <v>413</v>
      </c>
      <c r="CC309" s="133" t="s">
        <v>413</v>
      </c>
      <c r="CD309" s="133" t="s">
        <v>413</v>
      </c>
      <c r="CE309" s="133" t="s">
        <v>413</v>
      </c>
      <c r="CF309" s="133" t="s">
        <v>413</v>
      </c>
    </row>
    <row r="310" spans="1:84">
      <c r="A310" s="10"/>
      <c r="B310" s="11"/>
      <c r="C310" s="12"/>
      <c r="D310" s="696">
        <f>MAX(_xll.xlDateSettle("TARGET",$D$4,2),L310)</f>
        <v>43264</v>
      </c>
      <c r="E310" s="694"/>
      <c r="F310" s="13" t="s">
        <v>1551</v>
      </c>
      <c r="G310" s="35" t="s">
        <v>1551</v>
      </c>
      <c r="H310" s="37" t="s">
        <v>1551</v>
      </c>
      <c r="I310" s="11" t="s">
        <v>1551</v>
      </c>
      <c r="J310" s="11" t="s">
        <v>1551</v>
      </c>
      <c r="K310" s="11" t="s">
        <v>1551</v>
      </c>
      <c r="L310" s="11" t="s">
        <v>1551</v>
      </c>
      <c r="M310" s="12" t="s">
        <v>1551</v>
      </c>
      <c r="N310" s="12" t="s">
        <v>1551</v>
      </c>
      <c r="O310" s="12" t="s">
        <v>1551</v>
      </c>
      <c r="P310" s="12" t="s">
        <v>1551</v>
      </c>
      <c r="Q310" s="15" t="s">
        <v>1551</v>
      </c>
      <c r="R310" s="12"/>
      <c r="S310" s="43" t="str">
        <f>_xll.RtGet("IDN",$X310,$S$9)</f>
        <v>#N/A The record could not be found</v>
      </c>
      <c r="T310" s="43" t="str">
        <f>_xll.RtGet("IDN",$X310,$T$9)</f>
        <v>#N/A The record could not be found</v>
      </c>
      <c r="U310" s="25" t="e">
        <f t="shared" si="45"/>
        <v>#DIV/0!</v>
      </c>
      <c r="V310" s="12"/>
      <c r="W310" s="25" t="e">
        <f t="shared" si="46"/>
        <v>#DIV/0!</v>
      </c>
      <c r="X310" s="14" t="str">
        <f t="shared" si="39"/>
        <v>=</v>
      </c>
      <c r="Y310" s="14"/>
      <c r="Z310" s="14"/>
      <c r="AA310" s="14"/>
      <c r="AB310" s="14"/>
      <c r="AC310" s="14"/>
      <c r="AD310" s="34" t="e">
        <f>IF(ISNUMBER($D310),_xll.xlBondYield($F310&amp;T(TYPE($AV$1)),$H310,$G310,$J310,$K310,$L310,$M310,$D310,$W310,$AH310),"")</f>
        <v>#NUM!</v>
      </c>
      <c r="AE310" s="12"/>
      <c r="AF310" s="12"/>
      <c r="AG310" s="12"/>
      <c r="AH310" s="14" t="b">
        <f t="shared" si="40"/>
        <v>0</v>
      </c>
      <c r="AI310" s="14"/>
      <c r="AJ310" s="14"/>
      <c r="AK310" s="238" t="str">
        <f>IF(ISNUMBER($D310),_xll.xlBondAswSpread($F310&amp;T(TYPE($AV$1)),$H310,$G310,$J310,$K310,$L310,$M310,$D310,$W310,$AH310,curveName,curveName,,,2),"")</f>
        <v>Bond name not found in Bond Convention Manager</v>
      </c>
      <c r="AL310" s="205" t="e">
        <f>IF($W310&gt;0,_xll.xlBondZSpread(F310&amp;T(TYPE($AV$1)),H310,G310,J310,K310,L310,M310,D310,U310,"annual",5,$AH310,curveName)*100,"")</f>
        <v>#DIV/0!</v>
      </c>
      <c r="AM310" s="258" t="e">
        <f>(-IF($AL$9="",VLOOKUP(VLOOKUP(E310,'DB Basis'!$D$2:$H$65205,4,0),Bonds!$AR$1:$AS$6,2,0),$AL$9)*VLOOKUP(E310,'DB Basis'!$D$2:$E$65205,2,0))+IF(V310="",W310,V310)</f>
        <v>#N/A</v>
      </c>
      <c r="AN310" s="266" t="str">
        <f>IF($AN$9+(($AL$9-$AM$9))*('DB Basis'!F469/10-'DB Basis'!E469),," ")</f>
        <v xml:space="preserve"> </v>
      </c>
      <c r="AO310" s="615" t="e">
        <f>IF(U310&gt;0,_xll.xlShmImplSwap2(curveName&amp;T(TYPE($AV$1)),curveName,D310,G310,,1,8,2,4),"")</f>
        <v>#DIV/0!</v>
      </c>
      <c r="AP310" s="616" t="str">
        <f t="shared" si="41"/>
        <v>-</v>
      </c>
      <c r="AQ310" s="374" t="str">
        <f t="shared" si="42"/>
        <v>-</v>
      </c>
      <c r="AR310" s="374" t="str">
        <f t="shared" si="43"/>
        <v>-</v>
      </c>
      <c r="AS310" s="376"/>
      <c r="AT310" s="234" t="str">
        <f t="shared" si="44"/>
        <v>-</v>
      </c>
      <c r="AU310" s="662" t="str">
        <f t="shared" si="47"/>
        <v>#ERROR: Invalid ISIN  #ERROR: Invalid ISIN  #ERROR: Invalid ISIN</v>
      </c>
      <c r="AV310" s="678"/>
      <c r="AW310" s="660"/>
      <c r="AX310" s="660"/>
      <c r="AY310" s="660"/>
      <c r="AZ310" s="660"/>
      <c r="BA310" s="660"/>
      <c r="BC310" s="673"/>
      <c r="BE310" s="682">
        <f>_xll.xlDateShiftMonth(BE309,1)</f>
        <v>52413</v>
      </c>
      <c r="BF310" s="683">
        <v>3.5353338538779706E-2</v>
      </c>
      <c r="BH310" s="915"/>
      <c r="BU310" s="133" t="s">
        <v>413</v>
      </c>
      <c r="BV310" s="133" t="s">
        <v>413</v>
      </c>
      <c r="BW310" s="133" t="s">
        <v>413</v>
      </c>
      <c r="BX310" s="133" t="s">
        <v>413</v>
      </c>
      <c r="BY310" s="133" t="s">
        <v>413</v>
      </c>
      <c r="BZ310" s="133" t="s">
        <v>413</v>
      </c>
      <c r="CA310" s="133" t="s">
        <v>413</v>
      </c>
      <c r="CB310" s="133" t="s">
        <v>413</v>
      </c>
      <c r="CC310" s="133" t="s">
        <v>413</v>
      </c>
      <c r="CD310" s="133" t="s">
        <v>413</v>
      </c>
      <c r="CE310" s="133" t="s">
        <v>413</v>
      </c>
      <c r="CF310" s="133" t="s">
        <v>413</v>
      </c>
    </row>
    <row r="311" spans="1:84">
      <c r="D311" s="265"/>
      <c r="E311" s="695"/>
      <c r="F311" s="2" t="s">
        <v>1551</v>
      </c>
      <c r="G311" s="3" t="s">
        <v>1551</v>
      </c>
      <c r="H311" s="6" t="s">
        <v>1551</v>
      </c>
      <c r="I311" s="19" t="s">
        <v>1551</v>
      </c>
      <c r="J311" s="19" t="s">
        <v>1551</v>
      </c>
      <c r="K311" s="19" t="s">
        <v>1551</v>
      </c>
      <c r="L311" s="19" t="s">
        <v>1551</v>
      </c>
      <c r="M311" s="1" t="s">
        <v>1551</v>
      </c>
      <c r="N311" s="1" t="s">
        <v>1551</v>
      </c>
      <c r="O311" s="1" t="s">
        <v>1551</v>
      </c>
      <c r="P311" s="1" t="s">
        <v>1551</v>
      </c>
      <c r="Q311" s="1" t="s">
        <v>1551</v>
      </c>
      <c r="AM311" s="258" t="e">
        <f>(-IF($AL$9="",VLOOKUP(VLOOKUP(E311,'DB Basis'!$D$2:$H$65205,4,0),Bonds!$AR$1:$AS$6,2,0),$AL$9)*VLOOKUP(E311,'DB Basis'!$D$2:$E$65205,2,0))+IF(V311="",W311,V311)</f>
        <v>#N/A</v>
      </c>
      <c r="AN311" s="266"/>
      <c r="AO311" s="244"/>
      <c r="AP311" s="247"/>
      <c r="AQ311" s="375"/>
      <c r="AR311" s="374" t="str">
        <f t="shared" si="43"/>
        <v>-</v>
      </c>
      <c r="AS311" s="376"/>
      <c r="AT311" s="234"/>
      <c r="AU311" s="662" t="str">
        <f t="shared" ref="AU311:AU327" si="48">F311&amp;"  "&amp;TEXT(G311,"dd-mmm-yy")&amp;"  "&amp;H311</f>
        <v>#ERROR: Invalid ISIN  #ERROR: Invalid ISIN  #ERROR: Invalid ISIN</v>
      </c>
      <c r="AV311" s="678"/>
      <c r="AW311" s="660"/>
      <c r="AX311" s="660"/>
      <c r="AY311" s="660"/>
      <c r="AZ311" s="660"/>
      <c r="BA311" s="660"/>
      <c r="BE311" s="682">
        <f>_xll.xlDateShiftMonth(BE310,1)</f>
        <v>52444</v>
      </c>
      <c r="BF311" s="683">
        <v>3.5372212946996683E-2</v>
      </c>
      <c r="BH311" s="915"/>
      <c r="BU311" s="133" t="s">
        <v>413</v>
      </c>
      <c r="BV311" s="133" t="s">
        <v>413</v>
      </c>
      <c r="BW311" s="133" t="s">
        <v>413</v>
      </c>
      <c r="BX311" s="133" t="s">
        <v>413</v>
      </c>
      <c r="BY311" s="133" t="s">
        <v>413</v>
      </c>
      <c r="BZ311" s="133" t="s">
        <v>413</v>
      </c>
      <c r="CA311" s="133" t="s">
        <v>413</v>
      </c>
      <c r="CB311" s="133" t="s">
        <v>413</v>
      </c>
      <c r="CC311" s="133" t="s">
        <v>413</v>
      </c>
      <c r="CD311" s="133" t="s">
        <v>413</v>
      </c>
      <c r="CE311" s="133" t="s">
        <v>413</v>
      </c>
      <c r="CF311" s="133" t="s">
        <v>413</v>
      </c>
    </row>
    <row r="312" spans="1:84">
      <c r="D312" s="265"/>
      <c r="E312" s="695"/>
      <c r="F312" s="2" t="s">
        <v>1551</v>
      </c>
      <c r="G312" s="3" t="s">
        <v>1551</v>
      </c>
      <c r="H312" s="6" t="s">
        <v>1551</v>
      </c>
      <c r="I312" s="19" t="s">
        <v>1551</v>
      </c>
      <c r="J312" s="19" t="s">
        <v>1551</v>
      </c>
      <c r="K312" s="19" t="s">
        <v>1551</v>
      </c>
      <c r="L312" s="19" t="s">
        <v>1551</v>
      </c>
      <c r="M312" s="1" t="s">
        <v>1551</v>
      </c>
      <c r="N312" s="1" t="s">
        <v>1551</v>
      </c>
      <c r="O312" s="1" t="s">
        <v>1551</v>
      </c>
      <c r="P312" s="1" t="s">
        <v>1551</v>
      </c>
      <c r="Q312" s="1" t="s">
        <v>1551</v>
      </c>
      <c r="AM312" s="258" t="e">
        <f>(-IF($AL$9="",VLOOKUP(VLOOKUP(E312,'DB Basis'!$D$2:$H$65205,4,0),Bonds!$AR$1:$AS$6,2,0),$AL$9)*VLOOKUP(E312,'DB Basis'!$D$2:$E$65205,2,0))+IF(V312="",W312,V312)</f>
        <v>#N/A</v>
      </c>
      <c r="AN312" s="266"/>
      <c r="AO312" s="244"/>
      <c r="AP312" s="247"/>
      <c r="AQ312" s="375"/>
      <c r="AR312" s="374" t="str">
        <f t="shared" si="43"/>
        <v>-</v>
      </c>
      <c r="AS312" s="376"/>
      <c r="AT312" s="234"/>
      <c r="AU312" s="662" t="str">
        <f t="shared" si="48"/>
        <v>#ERROR: Invalid ISIN  #ERROR: Invalid ISIN  #ERROR: Invalid ISIN</v>
      </c>
      <c r="AV312" s="678"/>
      <c r="AW312" s="660"/>
      <c r="AX312" s="660"/>
      <c r="AY312" s="660"/>
      <c r="AZ312" s="660"/>
      <c r="BA312" s="660"/>
      <c r="BE312" s="682">
        <f>_xll.xlDateShiftMonth(BE311,1)</f>
        <v>52475</v>
      </c>
      <c r="BF312" s="683">
        <v>3.5389869962330546E-2</v>
      </c>
      <c r="BH312" s="915"/>
      <c r="BU312" s="133" t="s">
        <v>413</v>
      </c>
      <c r="BV312" s="133" t="s">
        <v>413</v>
      </c>
      <c r="BW312" s="133" t="s">
        <v>413</v>
      </c>
      <c r="BX312" s="133" t="s">
        <v>413</v>
      </c>
      <c r="BY312" s="133" t="s">
        <v>413</v>
      </c>
      <c r="BZ312" s="133" t="s">
        <v>413</v>
      </c>
      <c r="CA312" s="133" t="s">
        <v>413</v>
      </c>
      <c r="CB312" s="133" t="s">
        <v>413</v>
      </c>
      <c r="CC312" s="133" t="s">
        <v>413</v>
      </c>
      <c r="CD312" s="133" t="s">
        <v>413</v>
      </c>
      <c r="CE312" s="133" t="s">
        <v>413</v>
      </c>
      <c r="CF312" s="133" t="s">
        <v>413</v>
      </c>
    </row>
    <row r="313" spans="1:84">
      <c r="D313" s="265"/>
      <c r="E313" s="695"/>
      <c r="F313" s="2" t="s">
        <v>1551</v>
      </c>
      <c r="G313" s="3" t="s">
        <v>1551</v>
      </c>
      <c r="H313" s="6" t="s">
        <v>1551</v>
      </c>
      <c r="I313" s="19" t="s">
        <v>1551</v>
      </c>
      <c r="J313" s="19" t="s">
        <v>1551</v>
      </c>
      <c r="K313" s="19" t="s">
        <v>1551</v>
      </c>
      <c r="L313" s="19" t="s">
        <v>1551</v>
      </c>
      <c r="M313" s="1" t="s">
        <v>1551</v>
      </c>
      <c r="N313" s="1" t="s">
        <v>1551</v>
      </c>
      <c r="O313" s="1" t="s">
        <v>1551</v>
      </c>
      <c r="P313" s="1" t="s">
        <v>1551</v>
      </c>
      <c r="Q313" s="1" t="s">
        <v>1551</v>
      </c>
      <c r="AM313" s="258" t="e">
        <f>(-IF($AL$9="",VLOOKUP(VLOOKUP(E313,'DB Basis'!$D$2:$H$65205,4,0),Bonds!$AR$1:$AS$6,2,0),$AL$9)*VLOOKUP(E313,'DB Basis'!$D$2:$E$65205,2,0))+IF(V313="",W313,V313)</f>
        <v>#N/A</v>
      </c>
      <c r="AN313" s="266"/>
      <c r="AO313" s="244"/>
      <c r="AP313" s="247"/>
      <c r="AQ313" s="375"/>
      <c r="AR313" s="374" t="str">
        <f t="shared" si="43"/>
        <v>-</v>
      </c>
      <c r="AS313" s="376"/>
      <c r="AT313" s="234"/>
      <c r="AU313" s="662" t="str">
        <f t="shared" si="48"/>
        <v>#ERROR: Invalid ISIN  #ERROR: Invalid ISIN  #ERROR: Invalid ISIN</v>
      </c>
      <c r="AV313" s="678"/>
      <c r="AW313" s="660"/>
      <c r="AX313" s="660"/>
      <c r="AY313" s="660"/>
      <c r="AZ313" s="660"/>
      <c r="BA313" s="660"/>
      <c r="BE313" s="682">
        <f>_xll.xlDateShiftMonth(BE312,1)</f>
        <v>52505</v>
      </c>
      <c r="BF313" s="683">
        <v>3.5405767485657241E-2</v>
      </c>
      <c r="BH313" s="915"/>
      <c r="BU313" s="133" t="s">
        <v>413</v>
      </c>
      <c r="BV313" s="133" t="s">
        <v>413</v>
      </c>
      <c r="BW313" s="133" t="s">
        <v>413</v>
      </c>
      <c r="BX313" s="133" t="s">
        <v>413</v>
      </c>
      <c r="BY313" s="133" t="s">
        <v>413</v>
      </c>
      <c r="BZ313" s="133" t="s">
        <v>413</v>
      </c>
      <c r="CA313" s="133" t="s">
        <v>413</v>
      </c>
      <c r="CB313" s="133" t="s">
        <v>413</v>
      </c>
      <c r="CC313" s="133" t="s">
        <v>413</v>
      </c>
      <c r="CD313" s="133" t="s">
        <v>413</v>
      </c>
      <c r="CE313" s="133" t="s">
        <v>413</v>
      </c>
      <c r="CF313" s="133" t="s">
        <v>413</v>
      </c>
    </row>
    <row r="314" spans="1:84">
      <c r="D314" s="265"/>
      <c r="E314" s="695"/>
      <c r="F314" s="2" t="s">
        <v>1551</v>
      </c>
      <c r="G314" s="3" t="s">
        <v>1551</v>
      </c>
      <c r="H314" s="6" t="s">
        <v>1551</v>
      </c>
      <c r="I314" s="19" t="s">
        <v>1551</v>
      </c>
      <c r="J314" s="19" t="s">
        <v>1551</v>
      </c>
      <c r="K314" s="19" t="s">
        <v>1551</v>
      </c>
      <c r="L314" s="19" t="s">
        <v>1551</v>
      </c>
      <c r="M314" s="1" t="s">
        <v>1551</v>
      </c>
      <c r="N314" s="1" t="s">
        <v>1551</v>
      </c>
      <c r="O314" s="1" t="s">
        <v>1551</v>
      </c>
      <c r="P314" s="1" t="s">
        <v>1551</v>
      </c>
      <c r="Q314" s="1" t="s">
        <v>1551</v>
      </c>
      <c r="AM314" s="258" t="e">
        <f>(-IF($AL$9="",VLOOKUP(VLOOKUP(E314,'DB Basis'!$D$2:$H$65205,4,0),Bonds!$AR$1:$AS$6,2,0),$AL$9)*VLOOKUP(E314,'DB Basis'!$D$2:$E$65205,2,0))+IF(V314="",W314,V314)</f>
        <v>#N/A</v>
      </c>
      <c r="AN314" s="266"/>
      <c r="AO314" s="244"/>
      <c r="AP314" s="247"/>
      <c r="AQ314" s="375"/>
      <c r="AR314" s="374" t="str">
        <f t="shared" si="43"/>
        <v>-</v>
      </c>
      <c r="AS314" s="376"/>
      <c r="AT314" s="234"/>
      <c r="AU314" s="662" t="str">
        <f t="shared" si="48"/>
        <v>#ERROR: Invalid ISIN  #ERROR: Invalid ISIN  #ERROR: Invalid ISIN</v>
      </c>
      <c r="AV314" s="678"/>
      <c r="AW314" s="660"/>
      <c r="AX314" s="660"/>
      <c r="AY314" s="660"/>
      <c r="AZ314" s="660"/>
      <c r="BA314" s="660"/>
      <c r="BE314" s="682">
        <f>_xll.xlDateShiftMonth(BE313,1)</f>
        <v>52536</v>
      </c>
      <c r="BF314" s="683">
        <v>3.5420933534816318E-2</v>
      </c>
      <c r="BH314" s="915"/>
      <c r="BU314" s="133" t="s">
        <v>413</v>
      </c>
      <c r="BV314" s="133" t="s">
        <v>413</v>
      </c>
      <c r="BW314" s="133" t="s">
        <v>413</v>
      </c>
      <c r="BX314" s="133" t="s">
        <v>413</v>
      </c>
      <c r="BY314" s="133" t="s">
        <v>413</v>
      </c>
      <c r="BZ314" s="133" t="s">
        <v>413</v>
      </c>
      <c r="CA314" s="133" t="s">
        <v>413</v>
      </c>
      <c r="CB314" s="133" t="s">
        <v>413</v>
      </c>
      <c r="CC314" s="133" t="s">
        <v>413</v>
      </c>
      <c r="CD314" s="133" t="s">
        <v>413</v>
      </c>
      <c r="CE314" s="133" t="s">
        <v>413</v>
      </c>
      <c r="CF314" s="133" t="s">
        <v>413</v>
      </c>
    </row>
    <row r="315" spans="1:84">
      <c r="D315" s="265"/>
      <c r="E315" s="695"/>
      <c r="F315" s="2" t="s">
        <v>1551</v>
      </c>
      <c r="G315" s="3" t="s">
        <v>1551</v>
      </c>
      <c r="H315" s="6" t="s">
        <v>1551</v>
      </c>
      <c r="I315" s="19" t="s">
        <v>1551</v>
      </c>
      <c r="J315" s="19" t="s">
        <v>1551</v>
      </c>
      <c r="K315" s="19" t="s">
        <v>1551</v>
      </c>
      <c r="L315" s="19" t="s">
        <v>1551</v>
      </c>
      <c r="M315" s="1" t="s">
        <v>1551</v>
      </c>
      <c r="N315" s="1" t="s">
        <v>1551</v>
      </c>
      <c r="O315" s="1" t="s">
        <v>1551</v>
      </c>
      <c r="P315" s="1" t="s">
        <v>1551</v>
      </c>
      <c r="Q315" s="1" t="s">
        <v>1551</v>
      </c>
      <c r="AM315" s="258" t="e">
        <f>(-IF($AL$9="",VLOOKUP(VLOOKUP(E315,'DB Basis'!$D$2:$H$65205,4,0),Bonds!$AR$1:$AS$6,2,0),$AL$9)*VLOOKUP(E315,'DB Basis'!$D$2:$E$65205,2,0))+IF(V315="",W315,V315)</f>
        <v>#N/A</v>
      </c>
      <c r="AN315" s="266"/>
      <c r="AO315" s="244"/>
      <c r="AP315" s="247"/>
      <c r="AQ315" s="375"/>
      <c r="AR315" s="374" t="str">
        <f t="shared" si="43"/>
        <v>-</v>
      </c>
      <c r="AS315" s="376"/>
      <c r="AT315" s="234"/>
      <c r="AU315" s="662" t="str">
        <f t="shared" si="48"/>
        <v>#ERROR: Invalid ISIN  #ERROR: Invalid ISIN  #ERROR: Invalid ISIN</v>
      </c>
      <c r="AV315" s="678"/>
      <c r="AW315" s="660"/>
      <c r="AX315" s="660"/>
      <c r="AY315" s="660"/>
      <c r="AZ315" s="660"/>
      <c r="BA315" s="660"/>
      <c r="BE315" s="682">
        <f>_xll.xlDateShiftMonth(BE314,1)</f>
        <v>52566</v>
      </c>
      <c r="BF315" s="683">
        <v>3.5434359199012264E-2</v>
      </c>
      <c r="BH315" s="915"/>
      <c r="BU315" s="133" t="s">
        <v>413</v>
      </c>
      <c r="BV315" s="133" t="s">
        <v>413</v>
      </c>
      <c r="BW315" s="133" t="s">
        <v>413</v>
      </c>
      <c r="BX315" s="133" t="s">
        <v>413</v>
      </c>
      <c r="BY315" s="133" t="s">
        <v>413</v>
      </c>
      <c r="BZ315" s="133" t="s">
        <v>413</v>
      </c>
      <c r="CA315" s="133" t="s">
        <v>413</v>
      </c>
      <c r="CB315" s="133" t="s">
        <v>413</v>
      </c>
      <c r="CC315" s="133" t="s">
        <v>413</v>
      </c>
      <c r="CD315" s="133" t="s">
        <v>413</v>
      </c>
      <c r="CE315" s="133" t="s">
        <v>413</v>
      </c>
      <c r="CF315" s="133" t="s">
        <v>413</v>
      </c>
    </row>
    <row r="316" spans="1:84">
      <c r="D316" s="265"/>
      <c r="E316" s="695"/>
      <c r="F316" s="2" t="s">
        <v>1551</v>
      </c>
      <c r="G316" s="3" t="s">
        <v>1551</v>
      </c>
      <c r="H316" s="6" t="s">
        <v>1551</v>
      </c>
      <c r="I316" s="19" t="s">
        <v>1551</v>
      </c>
      <c r="J316" s="19" t="s">
        <v>1551</v>
      </c>
      <c r="K316" s="19" t="s">
        <v>1551</v>
      </c>
      <c r="L316" s="19" t="s">
        <v>1551</v>
      </c>
      <c r="M316" s="1" t="s">
        <v>1551</v>
      </c>
      <c r="N316" s="1" t="s">
        <v>1551</v>
      </c>
      <c r="O316" s="1" t="s">
        <v>1551</v>
      </c>
      <c r="P316" s="1" t="s">
        <v>1551</v>
      </c>
      <c r="Q316" s="1" t="s">
        <v>1551</v>
      </c>
      <c r="AM316" s="258" t="e">
        <f>(-IF($AL$9="",VLOOKUP(VLOOKUP(E316,'DB Basis'!$D$2:$H$65205,4,0),Bonds!$AR$1:$AS$6,2,0),$AL$9)*VLOOKUP(E316,'DB Basis'!$D$2:$E$65205,2,0))+IF(V316="",W316,V316)</f>
        <v>#N/A</v>
      </c>
      <c r="AN316" s="266"/>
      <c r="AO316" s="244"/>
      <c r="AP316" s="247"/>
      <c r="AQ316" s="375"/>
      <c r="AR316" s="374" t="str">
        <f t="shared" si="43"/>
        <v>-</v>
      </c>
      <c r="AS316" s="376"/>
      <c r="AT316" s="234"/>
      <c r="AU316" s="662" t="str">
        <f t="shared" si="48"/>
        <v>#ERROR: Invalid ISIN  #ERROR: Invalid ISIN  #ERROR: Invalid ISIN</v>
      </c>
      <c r="AV316" s="678"/>
      <c r="AW316" s="660"/>
      <c r="AX316" s="660"/>
      <c r="AY316" s="660"/>
      <c r="AZ316" s="660"/>
      <c r="BA316" s="660"/>
      <c r="BE316" s="682">
        <f>_xll.xlDateShiftMonth(BE315,1)</f>
        <v>52597</v>
      </c>
      <c r="BF316" s="683">
        <v>3.5446907705475914E-2</v>
      </c>
      <c r="BH316" s="915"/>
      <c r="BU316" s="133" t="s">
        <v>413</v>
      </c>
      <c r="BV316" s="133" t="s">
        <v>413</v>
      </c>
      <c r="BW316" s="133" t="s">
        <v>413</v>
      </c>
      <c r="BX316" s="133" t="s">
        <v>413</v>
      </c>
      <c r="BY316" s="133" t="s">
        <v>413</v>
      </c>
      <c r="BZ316" s="133" t="s">
        <v>413</v>
      </c>
      <c r="CA316" s="133" t="s">
        <v>413</v>
      </c>
      <c r="CB316" s="133" t="s">
        <v>413</v>
      </c>
      <c r="CC316" s="133" t="s">
        <v>413</v>
      </c>
      <c r="CD316" s="133" t="s">
        <v>413</v>
      </c>
      <c r="CE316" s="133" t="s">
        <v>413</v>
      </c>
      <c r="CF316" s="133" t="s">
        <v>413</v>
      </c>
    </row>
    <row r="317" spans="1:84">
      <c r="D317" s="265"/>
      <c r="E317" s="695"/>
      <c r="F317" s="2" t="s">
        <v>1551</v>
      </c>
      <c r="G317" s="3" t="s">
        <v>1551</v>
      </c>
      <c r="H317" s="6" t="s">
        <v>1551</v>
      </c>
      <c r="I317" s="19" t="s">
        <v>1551</v>
      </c>
      <c r="J317" s="19" t="s">
        <v>1551</v>
      </c>
      <c r="K317" s="19" t="s">
        <v>1551</v>
      </c>
      <c r="L317" s="19" t="s">
        <v>1551</v>
      </c>
      <c r="M317" s="1" t="s">
        <v>1551</v>
      </c>
      <c r="N317" s="1" t="s">
        <v>1551</v>
      </c>
      <c r="O317" s="1" t="s">
        <v>1551</v>
      </c>
      <c r="P317" s="1" t="s">
        <v>1551</v>
      </c>
      <c r="Q317" s="1" t="s">
        <v>1551</v>
      </c>
      <c r="AM317" s="258" t="e">
        <f>(-IF($AL$9="",VLOOKUP(VLOOKUP(E317,'DB Basis'!$D$2:$H$65205,4,0),Bonds!$AR$1:$AS$6,2,0),$AL$9)*VLOOKUP(E317,'DB Basis'!$D$2:$E$65205,2,0))+IF(V317="",W317,V317)</f>
        <v>#N/A</v>
      </c>
      <c r="AN317" s="266"/>
      <c r="AO317" s="244"/>
      <c r="AP317" s="247"/>
      <c r="AQ317" s="375"/>
      <c r="AR317" s="374" t="str">
        <f t="shared" si="43"/>
        <v>-</v>
      </c>
      <c r="AS317" s="376"/>
      <c r="AT317" s="234"/>
      <c r="AU317" s="662" t="str">
        <f t="shared" si="48"/>
        <v>#ERROR: Invalid ISIN  #ERROR: Invalid ISIN  #ERROR: Invalid ISIN</v>
      </c>
      <c r="AV317" s="678"/>
      <c r="BE317" s="682">
        <f>_xll.xlDateShiftMonth(BE316,1)</f>
        <v>52628</v>
      </c>
      <c r="BF317" s="683">
        <v>3.5458077477364042E-2</v>
      </c>
      <c r="BH317" s="915"/>
      <c r="BU317" s="133" t="s">
        <v>413</v>
      </c>
      <c r="BV317" s="133" t="s">
        <v>413</v>
      </c>
      <c r="BW317" s="133" t="s">
        <v>413</v>
      </c>
      <c r="BX317" s="133" t="s">
        <v>413</v>
      </c>
      <c r="BY317" s="133" t="s">
        <v>413</v>
      </c>
      <c r="BZ317" s="133" t="s">
        <v>413</v>
      </c>
      <c r="CA317" s="133" t="s">
        <v>413</v>
      </c>
      <c r="CB317" s="133" t="s">
        <v>413</v>
      </c>
      <c r="CC317" s="133" t="s">
        <v>413</v>
      </c>
      <c r="CD317" s="133" t="s">
        <v>413</v>
      </c>
      <c r="CE317" s="133" t="s">
        <v>413</v>
      </c>
      <c r="CF317" s="133" t="s">
        <v>413</v>
      </c>
    </row>
    <row r="318" spans="1:84">
      <c r="D318" s="265"/>
      <c r="E318" s="695"/>
      <c r="F318" s="2" t="s">
        <v>1551</v>
      </c>
      <c r="G318" s="3" t="s">
        <v>1551</v>
      </c>
      <c r="H318" s="6" t="s">
        <v>1551</v>
      </c>
      <c r="I318" s="19" t="s">
        <v>1551</v>
      </c>
      <c r="J318" s="19" t="s">
        <v>1551</v>
      </c>
      <c r="K318" s="19" t="s">
        <v>1551</v>
      </c>
      <c r="L318" s="19" t="s">
        <v>1551</v>
      </c>
      <c r="M318" s="1" t="s">
        <v>1551</v>
      </c>
      <c r="N318" s="1" t="s">
        <v>1551</v>
      </c>
      <c r="O318" s="1" t="s">
        <v>1551</v>
      </c>
      <c r="P318" s="1" t="s">
        <v>1551</v>
      </c>
      <c r="Q318" s="1" t="s">
        <v>1551</v>
      </c>
      <c r="AM318" s="258" t="e">
        <f>(-IF($AL$9="",VLOOKUP(VLOOKUP(E318,'DB Basis'!$D$2:$H$65205,4,0),Bonds!$AR$1:$AS$6,2,0),$AL$9)*VLOOKUP(E318,'DB Basis'!$D$2:$E$65205,2,0))+IF(V318="",W318,V318)</f>
        <v>#N/A</v>
      </c>
      <c r="AN318" s="266"/>
      <c r="AO318" s="244"/>
      <c r="AP318" s="247"/>
      <c r="AQ318" s="375"/>
      <c r="AR318" s="374" t="str">
        <f t="shared" si="43"/>
        <v>-</v>
      </c>
      <c r="AS318" s="376"/>
      <c r="AT318" s="234"/>
      <c r="AU318" s="662" t="str">
        <f t="shared" si="48"/>
        <v>#ERROR: Invalid ISIN  #ERROR: Invalid ISIN  #ERROR: Invalid ISIN</v>
      </c>
      <c r="AV318" s="678"/>
      <c r="BE318" s="682">
        <f>_xll.xlDateShiftMonth(BE317,1)</f>
        <v>52657</v>
      </c>
      <c r="BF318" s="683">
        <v>3.5467249482609722E-2</v>
      </c>
      <c r="BH318" s="915"/>
      <c r="BU318" s="133" t="s">
        <v>413</v>
      </c>
      <c r="BV318" s="133" t="s">
        <v>413</v>
      </c>
      <c r="BW318" s="133" t="s">
        <v>413</v>
      </c>
      <c r="BX318" s="133" t="s">
        <v>413</v>
      </c>
      <c r="BY318" s="133" t="s">
        <v>413</v>
      </c>
      <c r="BZ318" s="133" t="s">
        <v>413</v>
      </c>
      <c r="CA318" s="133" t="s">
        <v>413</v>
      </c>
      <c r="CB318" s="133" t="s">
        <v>413</v>
      </c>
      <c r="CC318" s="133" t="s">
        <v>413</v>
      </c>
      <c r="CD318" s="133" t="s">
        <v>413</v>
      </c>
      <c r="CE318" s="133" t="s">
        <v>413</v>
      </c>
      <c r="CF318" s="133" t="s">
        <v>413</v>
      </c>
    </row>
    <row r="319" spans="1:84">
      <c r="D319" s="265"/>
      <c r="E319" s="695"/>
      <c r="F319" s="2" t="s">
        <v>1551</v>
      </c>
      <c r="G319" s="3" t="s">
        <v>1551</v>
      </c>
      <c r="H319" s="6" t="s">
        <v>1551</v>
      </c>
      <c r="I319" s="19" t="s">
        <v>1551</v>
      </c>
      <c r="J319" s="19" t="s">
        <v>1551</v>
      </c>
      <c r="K319" s="19" t="s">
        <v>1551</v>
      </c>
      <c r="L319" s="19" t="s">
        <v>1551</v>
      </c>
      <c r="M319" s="1" t="s">
        <v>1551</v>
      </c>
      <c r="N319" s="1" t="s">
        <v>1551</v>
      </c>
      <c r="O319" s="1" t="s">
        <v>1551</v>
      </c>
      <c r="P319" s="1" t="s">
        <v>1551</v>
      </c>
      <c r="Q319" s="1" t="s">
        <v>1551</v>
      </c>
      <c r="AM319" s="258" t="e">
        <f>(-IF($AL$9="",VLOOKUP(VLOOKUP(E319,'DB Basis'!$D$2:$H$65205,4,0),Bonds!$AR$1:$AS$6,2,0),$AL$9)*VLOOKUP(E319,'DB Basis'!$D$2:$E$65205,2,0))+IF(V319="",W319,V319)</f>
        <v>#N/A</v>
      </c>
      <c r="AN319" s="266"/>
      <c r="AO319" s="244"/>
      <c r="AP319" s="247"/>
      <c r="AQ319" s="375"/>
      <c r="AR319" s="374" t="str">
        <f t="shared" si="43"/>
        <v>-</v>
      </c>
      <c r="AS319" s="376"/>
      <c r="AT319" s="234"/>
      <c r="AU319" s="662" t="str">
        <f t="shared" si="48"/>
        <v>#ERROR: Invalid ISIN  #ERROR: Invalid ISIN  #ERROR: Invalid ISIN</v>
      </c>
      <c r="AV319" s="678"/>
      <c r="BE319" s="682">
        <f>_xll.xlDateShiftMonth(BE318,1)</f>
        <v>52688</v>
      </c>
      <c r="BF319" s="683">
        <v>3.5475657870094851E-2</v>
      </c>
      <c r="BH319" s="915"/>
      <c r="BU319" s="133" t="s">
        <v>413</v>
      </c>
      <c r="BV319" s="133" t="s">
        <v>413</v>
      </c>
      <c r="BW319" s="133" t="s">
        <v>413</v>
      </c>
      <c r="BX319" s="133" t="s">
        <v>413</v>
      </c>
      <c r="BY319" s="133" t="s">
        <v>413</v>
      </c>
      <c r="BZ319" s="133" t="s">
        <v>413</v>
      </c>
      <c r="CA319" s="133" t="s">
        <v>413</v>
      </c>
      <c r="CB319" s="133" t="s">
        <v>413</v>
      </c>
      <c r="CC319" s="133" t="s">
        <v>413</v>
      </c>
      <c r="CD319" s="133" t="s">
        <v>413</v>
      </c>
      <c r="CE319" s="133" t="s">
        <v>413</v>
      </c>
      <c r="CF319" s="133" t="s">
        <v>413</v>
      </c>
    </row>
    <row r="320" spans="1:84">
      <c r="D320" s="265"/>
      <c r="E320" s="695"/>
      <c r="F320" s="2" t="s">
        <v>1551</v>
      </c>
      <c r="G320" s="3" t="s">
        <v>1551</v>
      </c>
      <c r="H320" s="6" t="s">
        <v>1551</v>
      </c>
      <c r="I320" s="19" t="s">
        <v>1551</v>
      </c>
      <c r="J320" s="19" t="s">
        <v>1551</v>
      </c>
      <c r="K320" s="19" t="s">
        <v>1551</v>
      </c>
      <c r="L320" s="19" t="s">
        <v>1551</v>
      </c>
      <c r="M320" s="1" t="s">
        <v>1551</v>
      </c>
      <c r="N320" s="1" t="s">
        <v>1551</v>
      </c>
      <c r="O320" s="1" t="s">
        <v>1551</v>
      </c>
      <c r="P320" s="1" t="s">
        <v>1551</v>
      </c>
      <c r="Q320" s="1" t="s">
        <v>1551</v>
      </c>
      <c r="AM320" s="258" t="e">
        <f>(-IF($AL$9="",VLOOKUP(VLOOKUP(E320,'DB Basis'!$D$2:$H$65205,4,0),Bonds!$AR$1:$AS$6,2,0),$AL$9)*VLOOKUP(E320,'DB Basis'!$D$2:$E$65205,2,0))+IF(V320="",W320,V320)</f>
        <v>#N/A</v>
      </c>
      <c r="AN320" s="266"/>
      <c r="AO320" s="258"/>
      <c r="AP320" s="247"/>
      <c r="AQ320" s="375"/>
      <c r="AR320" s="374" t="str">
        <f t="shared" si="43"/>
        <v>-</v>
      </c>
      <c r="AS320" s="376"/>
      <c r="AT320" s="234"/>
      <c r="AU320" s="662" t="str">
        <f t="shared" si="48"/>
        <v>#ERROR: Invalid ISIN  #ERROR: Invalid ISIN  #ERROR: Invalid ISIN</v>
      </c>
      <c r="AV320" s="678"/>
      <c r="BE320" s="682">
        <f>_xll.xlDateShiftMonth(BE319,1)</f>
        <v>52718</v>
      </c>
      <c r="BF320" s="683">
        <v>3.5482391246966422E-2</v>
      </c>
      <c r="BH320" s="915"/>
      <c r="BU320" s="133" t="s">
        <v>413</v>
      </c>
      <c r="BV320" s="133" t="s">
        <v>413</v>
      </c>
      <c r="BW320" s="133" t="s">
        <v>413</v>
      </c>
      <c r="BX320" s="133" t="s">
        <v>413</v>
      </c>
      <c r="BY320" s="133" t="s">
        <v>413</v>
      </c>
      <c r="BZ320" s="133" t="s">
        <v>413</v>
      </c>
      <c r="CA320" s="133" t="s">
        <v>413</v>
      </c>
      <c r="CB320" s="133" t="s">
        <v>413</v>
      </c>
      <c r="CC320" s="133" t="s">
        <v>413</v>
      </c>
      <c r="CD320" s="133" t="s">
        <v>413</v>
      </c>
      <c r="CE320" s="133" t="s">
        <v>413</v>
      </c>
      <c r="CF320" s="133" t="s">
        <v>413</v>
      </c>
    </row>
    <row r="321" spans="4:84">
      <c r="D321" s="265"/>
      <c r="E321" s="695"/>
      <c r="F321" s="2" t="s">
        <v>1551</v>
      </c>
      <c r="G321" s="3" t="s">
        <v>1551</v>
      </c>
      <c r="H321" s="6" t="s">
        <v>1551</v>
      </c>
      <c r="I321" s="19" t="s">
        <v>1551</v>
      </c>
      <c r="J321" s="19" t="s">
        <v>1551</v>
      </c>
      <c r="K321" s="19" t="s">
        <v>1551</v>
      </c>
      <c r="L321" s="19" t="s">
        <v>1551</v>
      </c>
      <c r="M321" s="1" t="s">
        <v>1551</v>
      </c>
      <c r="N321" s="1" t="s">
        <v>1551</v>
      </c>
      <c r="O321" s="1" t="s">
        <v>1551</v>
      </c>
      <c r="P321" s="1" t="s">
        <v>1551</v>
      </c>
      <c r="Q321" s="1" t="s">
        <v>1551</v>
      </c>
      <c r="AM321" s="258" t="e">
        <f>(-IF($AL$9="",VLOOKUP(VLOOKUP(E321,'DB Basis'!$D$2:$H$65205,4,0),Bonds!$AR$1:$AS$6,2,0),$AL$9)*VLOOKUP(E321,'DB Basis'!$D$2:$E$65205,2,0))+IF(V321="",W321,V321)</f>
        <v>#N/A</v>
      </c>
      <c r="AN321" s="266"/>
      <c r="AO321" s="258"/>
      <c r="AP321" s="247"/>
      <c r="AQ321" s="375"/>
      <c r="AR321" s="374" t="str">
        <f t="shared" si="43"/>
        <v>-</v>
      </c>
      <c r="AS321" s="376"/>
      <c r="AT321" s="234"/>
      <c r="AU321" s="662" t="str">
        <f t="shared" si="48"/>
        <v>#ERROR: Invalid ISIN  #ERROR: Invalid ISIN  #ERROR: Invalid ISIN</v>
      </c>
      <c r="AV321" s="678"/>
      <c r="BE321" s="682">
        <f>_xll.xlDateShiftMonth(BE320,1)</f>
        <v>52749</v>
      </c>
      <c r="BF321" s="683">
        <v>3.5487866687966982E-2</v>
      </c>
      <c r="BH321" s="915"/>
      <c r="BU321" s="133" t="s">
        <v>413</v>
      </c>
      <c r="BV321" s="133" t="s">
        <v>413</v>
      </c>
      <c r="BW321" s="133" t="s">
        <v>413</v>
      </c>
      <c r="BX321" s="133" t="s">
        <v>413</v>
      </c>
      <c r="BY321" s="133" t="s">
        <v>413</v>
      </c>
      <c r="BZ321" s="133" t="s">
        <v>413</v>
      </c>
      <c r="CA321" s="133" t="s">
        <v>413</v>
      </c>
      <c r="CB321" s="133" t="s">
        <v>413</v>
      </c>
      <c r="CC321" s="133" t="s">
        <v>413</v>
      </c>
      <c r="CD321" s="133" t="s">
        <v>413</v>
      </c>
      <c r="CE321" s="133" t="s">
        <v>413</v>
      </c>
      <c r="CF321" s="133" t="s">
        <v>413</v>
      </c>
    </row>
    <row r="322" spans="4:84">
      <c r="D322" s="265"/>
      <c r="E322" s="695"/>
      <c r="F322" s="2" t="s">
        <v>1551</v>
      </c>
      <c r="G322" s="3" t="s">
        <v>1551</v>
      </c>
      <c r="H322" s="6" t="s">
        <v>1551</v>
      </c>
      <c r="I322" s="19" t="s">
        <v>1551</v>
      </c>
      <c r="J322" s="19" t="s">
        <v>1551</v>
      </c>
      <c r="K322" s="19" t="s">
        <v>1551</v>
      </c>
      <c r="L322" s="19" t="s">
        <v>1551</v>
      </c>
      <c r="M322" s="1" t="s">
        <v>1551</v>
      </c>
      <c r="N322" s="1" t="s">
        <v>1551</v>
      </c>
      <c r="O322" s="1" t="s">
        <v>1551</v>
      </c>
      <c r="P322" s="1" t="s">
        <v>1551</v>
      </c>
      <c r="Q322" s="1" t="s">
        <v>1551</v>
      </c>
      <c r="AM322" s="258" t="e">
        <f>(-IF($AL$9="",VLOOKUP(VLOOKUP(E322,'DB Basis'!$D$2:$H$65205,4,0),Bonds!$AR$1:$AS$6,2,0),$AL$9)*VLOOKUP(E322,'DB Basis'!$D$2:$E$65205,2,0))+IF(V322="",W322,V322)</f>
        <v>#N/A</v>
      </c>
      <c r="AN322" s="266"/>
      <c r="AO322" s="258"/>
      <c r="AP322" s="247"/>
      <c r="AQ322" s="375"/>
      <c r="AR322" s="374" t="str">
        <f t="shared" si="43"/>
        <v>-</v>
      </c>
      <c r="AS322" s="376"/>
      <c r="AU322" s="662" t="str">
        <f t="shared" si="48"/>
        <v>#ERROR: Invalid ISIN  #ERROR: Invalid ISIN  #ERROR: Invalid ISIN</v>
      </c>
      <c r="AV322" s="678"/>
      <c r="BE322" s="682">
        <f>_xll.xlDateShiftMonth(BE321,1)</f>
        <v>52779</v>
      </c>
      <c r="BF322" s="683">
        <v>3.5491700482827376E-2</v>
      </c>
      <c r="BH322" s="915"/>
      <c r="BU322" s="133" t="s">
        <v>413</v>
      </c>
      <c r="BV322" s="133" t="s">
        <v>413</v>
      </c>
      <c r="BW322" s="133" t="s">
        <v>413</v>
      </c>
      <c r="BX322" s="133" t="s">
        <v>413</v>
      </c>
      <c r="BY322" s="133" t="s">
        <v>413</v>
      </c>
      <c r="BZ322" s="133" t="s">
        <v>413</v>
      </c>
      <c r="CA322" s="133" t="s">
        <v>413</v>
      </c>
      <c r="CB322" s="133" t="s">
        <v>413</v>
      </c>
      <c r="CC322" s="133" t="s">
        <v>413</v>
      </c>
      <c r="CD322" s="133" t="s">
        <v>413</v>
      </c>
      <c r="CE322" s="133" t="s">
        <v>413</v>
      </c>
      <c r="CF322" s="133" t="s">
        <v>413</v>
      </c>
    </row>
    <row r="323" spans="4:84">
      <c r="D323" s="265"/>
      <c r="E323" s="695"/>
      <c r="F323" s="2" t="s">
        <v>1551</v>
      </c>
      <c r="G323" s="3" t="s">
        <v>1551</v>
      </c>
      <c r="H323" s="6" t="s">
        <v>1551</v>
      </c>
      <c r="I323" s="19" t="s">
        <v>1551</v>
      </c>
      <c r="J323" s="19" t="s">
        <v>1551</v>
      </c>
      <c r="K323" s="19" t="s">
        <v>1551</v>
      </c>
      <c r="L323" s="19" t="s">
        <v>1551</v>
      </c>
      <c r="M323" s="1" t="s">
        <v>1551</v>
      </c>
      <c r="N323" s="1" t="s">
        <v>1551</v>
      </c>
      <c r="O323" s="1" t="s">
        <v>1551</v>
      </c>
      <c r="P323" s="1" t="s">
        <v>1551</v>
      </c>
      <c r="Q323" s="1" t="s">
        <v>1551</v>
      </c>
      <c r="AM323" s="258" t="e">
        <f>(-IF($AL$9="",VLOOKUP(VLOOKUP(E323,'DB Basis'!$D$2:$H$65205,4,0),Bonds!$AR$1:$AS$6,2,0),$AL$9)*VLOOKUP(E323,'DB Basis'!$D$2:$E$65205,2,0))+IF(V323="",W323,V323)</f>
        <v>#N/A</v>
      </c>
      <c r="AN323" s="266"/>
      <c r="AO323" s="258"/>
      <c r="AP323" s="247"/>
      <c r="AQ323" s="375"/>
      <c r="AR323" s="374" t="str">
        <f t="shared" si="43"/>
        <v>-</v>
      </c>
      <c r="AS323" s="376"/>
      <c r="AU323" s="662" t="str">
        <f t="shared" si="48"/>
        <v>#ERROR: Invalid ISIN  #ERROR: Invalid ISIN  #ERROR: Invalid ISIN</v>
      </c>
      <c r="AV323" s="678"/>
      <c r="BE323" s="682">
        <f>_xll.xlDateShiftMonth(BE322,1)</f>
        <v>52810</v>
      </c>
      <c r="BF323" s="683">
        <v>3.5494116400822728E-2</v>
      </c>
      <c r="BH323" s="915"/>
      <c r="BU323" s="133" t="s">
        <v>413</v>
      </c>
      <c r="BV323" s="133" t="s">
        <v>413</v>
      </c>
      <c r="BW323" s="133" t="s">
        <v>413</v>
      </c>
      <c r="BX323" s="133" t="s">
        <v>413</v>
      </c>
      <c r="BY323" s="133" t="s">
        <v>413</v>
      </c>
      <c r="BZ323" s="133" t="s">
        <v>413</v>
      </c>
      <c r="CA323" s="133" t="s">
        <v>413</v>
      </c>
      <c r="CB323" s="133" t="s">
        <v>413</v>
      </c>
      <c r="CC323" s="133" t="s">
        <v>413</v>
      </c>
      <c r="CD323" s="133" t="s">
        <v>413</v>
      </c>
      <c r="CE323" s="133" t="s">
        <v>413</v>
      </c>
      <c r="CF323" s="133" t="s">
        <v>413</v>
      </c>
    </row>
    <row r="324" spans="4:84">
      <c r="D324" s="265"/>
      <c r="E324" s="695"/>
      <c r="F324" s="2" t="s">
        <v>1551</v>
      </c>
      <c r="G324" s="3" t="s">
        <v>1551</v>
      </c>
      <c r="H324" s="6" t="s">
        <v>1551</v>
      </c>
      <c r="I324" s="19" t="s">
        <v>1551</v>
      </c>
      <c r="J324" s="19" t="s">
        <v>1551</v>
      </c>
      <c r="K324" s="19" t="s">
        <v>1551</v>
      </c>
      <c r="L324" s="19" t="s">
        <v>1551</v>
      </c>
      <c r="M324" s="1" t="s">
        <v>1551</v>
      </c>
      <c r="N324" s="1" t="s">
        <v>1551</v>
      </c>
      <c r="O324" s="1" t="s">
        <v>1551</v>
      </c>
      <c r="P324" s="1" t="s">
        <v>1551</v>
      </c>
      <c r="Q324" s="1" t="s">
        <v>1551</v>
      </c>
      <c r="AM324" s="258" t="e">
        <f>(-IF($AL$9="",VLOOKUP(VLOOKUP(E324,'DB Basis'!$D$2:$H$65205,4,0),Bonds!$AR$1:$AS$6,2,0),$AL$9)*VLOOKUP(E324,'DB Basis'!$D$2:$E$65205,2,0))+IF(V324="",W324,V324)</f>
        <v>#N/A</v>
      </c>
      <c r="AN324" s="267"/>
      <c r="AO324" s="258"/>
      <c r="AQ324" s="371"/>
      <c r="AR324" s="374" t="str">
        <f t="shared" si="43"/>
        <v>-</v>
      </c>
      <c r="AS324" s="232"/>
      <c r="AU324" s="662" t="str">
        <f t="shared" si="48"/>
        <v>#ERROR: Invalid ISIN  #ERROR: Invalid ISIN  #ERROR: Invalid ISIN</v>
      </c>
      <c r="AV324" s="678"/>
      <c r="BE324" s="682">
        <f>_xll.xlDateShiftMonth(BE323,1)</f>
        <v>52841</v>
      </c>
      <c r="BF324" s="683">
        <v>3.5494928971298252E-2</v>
      </c>
      <c r="BH324" s="915"/>
      <c r="BU324" s="133" t="s">
        <v>413</v>
      </c>
      <c r="BV324" s="133" t="s">
        <v>413</v>
      </c>
      <c r="BW324" s="133" t="s">
        <v>413</v>
      </c>
      <c r="BX324" s="133" t="s">
        <v>413</v>
      </c>
      <c r="BY324" s="133" t="s">
        <v>413</v>
      </c>
      <c r="BZ324" s="133" t="s">
        <v>413</v>
      </c>
      <c r="CA324" s="133" t="s">
        <v>413</v>
      </c>
      <c r="CB324" s="133" t="s">
        <v>413</v>
      </c>
      <c r="CC324" s="133" t="s">
        <v>413</v>
      </c>
      <c r="CD324" s="133" t="s">
        <v>413</v>
      </c>
      <c r="CE324" s="133" t="s">
        <v>413</v>
      </c>
      <c r="CF324" s="133" t="s">
        <v>413</v>
      </c>
    </row>
    <row r="325" spans="4:84">
      <c r="D325" s="265"/>
      <c r="E325" s="695"/>
      <c r="F325" s="2" t="s">
        <v>1551</v>
      </c>
      <c r="G325" s="3" t="s">
        <v>1551</v>
      </c>
      <c r="H325" s="6" t="s">
        <v>1551</v>
      </c>
      <c r="I325" s="19" t="s">
        <v>1551</v>
      </c>
      <c r="J325" s="19" t="s">
        <v>1551</v>
      </c>
      <c r="K325" s="19" t="s">
        <v>1551</v>
      </c>
      <c r="L325" s="19" t="s">
        <v>1551</v>
      </c>
      <c r="M325" s="1" t="s">
        <v>1551</v>
      </c>
      <c r="N325" s="1" t="s">
        <v>1551</v>
      </c>
      <c r="O325" s="1" t="s">
        <v>1551</v>
      </c>
      <c r="P325" s="1" t="s">
        <v>1551</v>
      </c>
      <c r="Q325" s="1" t="s">
        <v>1551</v>
      </c>
      <c r="AM325" s="258" t="e">
        <f>(-IF($AL$9="",VLOOKUP(VLOOKUP(E325,'DB Basis'!$D$2:$H$65205,4,0),Bonds!$AR$1:$AS$6,2,0),$AL$9)*VLOOKUP(E325,'DB Basis'!$D$2:$E$65205,2,0))+IF(V325="",W325,V325)</f>
        <v>#N/A</v>
      </c>
      <c r="AN325" s="267"/>
      <c r="AO325" s="258"/>
      <c r="AQ325" s="371"/>
      <c r="AR325" s="374" t="str">
        <f t="shared" si="43"/>
        <v>-</v>
      </c>
      <c r="AS325" s="232"/>
      <c r="AU325" s="662" t="str">
        <f t="shared" si="48"/>
        <v>#ERROR: Invalid ISIN  #ERROR: Invalid ISIN  #ERROR: Invalid ISIN</v>
      </c>
      <c r="AV325" s="678"/>
      <c r="BE325" s="682">
        <f>_xll.xlDateShiftMonth(BE324,1)</f>
        <v>52871</v>
      </c>
      <c r="BF325" s="683">
        <v>3.5494806496035307E-2</v>
      </c>
      <c r="BH325" s="915"/>
      <c r="BU325" s="133" t="s">
        <v>413</v>
      </c>
      <c r="BV325" s="133" t="s">
        <v>413</v>
      </c>
      <c r="BW325" s="133" t="s">
        <v>413</v>
      </c>
      <c r="BX325" s="133" t="s">
        <v>413</v>
      </c>
      <c r="BY325" s="133" t="s">
        <v>413</v>
      </c>
      <c r="BZ325" s="133" t="s">
        <v>413</v>
      </c>
      <c r="CA325" s="133" t="s">
        <v>413</v>
      </c>
      <c r="CB325" s="133" t="s">
        <v>413</v>
      </c>
      <c r="CC325" s="133" t="s">
        <v>413</v>
      </c>
      <c r="CD325" s="133" t="s">
        <v>413</v>
      </c>
      <c r="CE325" s="133" t="s">
        <v>413</v>
      </c>
      <c r="CF325" s="133" t="s">
        <v>413</v>
      </c>
    </row>
    <row r="326" spans="4:84">
      <c r="D326" s="265"/>
      <c r="E326" s="695"/>
      <c r="F326" s="2" t="s">
        <v>1551</v>
      </c>
      <c r="G326" s="3" t="s">
        <v>1551</v>
      </c>
      <c r="H326" s="6" t="s">
        <v>1551</v>
      </c>
      <c r="I326" s="19" t="s">
        <v>1551</v>
      </c>
      <c r="J326" s="19" t="s">
        <v>1551</v>
      </c>
      <c r="K326" s="19" t="s">
        <v>1551</v>
      </c>
      <c r="L326" s="19" t="s">
        <v>1551</v>
      </c>
      <c r="M326" s="1" t="s">
        <v>1551</v>
      </c>
      <c r="N326" s="1" t="s">
        <v>1551</v>
      </c>
      <c r="O326" s="1" t="s">
        <v>1551</v>
      </c>
      <c r="P326" s="1" t="s">
        <v>1551</v>
      </c>
      <c r="Q326" s="1" t="s">
        <v>1551</v>
      </c>
      <c r="AM326" s="258" t="e">
        <f>(-IF($AL$9="",VLOOKUP(VLOOKUP(E326,'DB Basis'!$D$2:$H$65205,4,0),Bonds!$AR$1:$AS$6,2,0),$AL$9)*VLOOKUP(E326,'DB Basis'!$D$2:$E$65205,2,0))+IF(V326="",W326,V326)</f>
        <v>#N/A</v>
      </c>
      <c r="AN326" s="268"/>
      <c r="AO326" s="258"/>
      <c r="AQ326" s="366"/>
      <c r="AR326" s="374" t="str">
        <f t="shared" si="43"/>
        <v>-</v>
      </c>
      <c r="AS326" s="232"/>
      <c r="AU326" s="662" t="str">
        <f t="shared" si="48"/>
        <v>#ERROR: Invalid ISIN  #ERROR: Invalid ISIN  #ERROR: Invalid ISIN</v>
      </c>
      <c r="AV326" s="678"/>
      <c r="BE326" s="682">
        <f>_xll.xlDateShiftMonth(BE325,1)</f>
        <v>52902</v>
      </c>
      <c r="BF326" s="683">
        <v>3.5494426733931064E-2</v>
      </c>
      <c r="BH326" s="915"/>
      <c r="BU326" s="133" t="s">
        <v>413</v>
      </c>
      <c r="BV326" s="133" t="s">
        <v>413</v>
      </c>
      <c r="BW326" s="133" t="s">
        <v>413</v>
      </c>
      <c r="BX326" s="133" t="s">
        <v>413</v>
      </c>
      <c r="BY326" s="133" t="s">
        <v>413</v>
      </c>
      <c r="BZ326" s="133" t="s">
        <v>413</v>
      </c>
      <c r="CA326" s="133" t="s">
        <v>413</v>
      </c>
      <c r="CB326" s="133" t="s">
        <v>413</v>
      </c>
      <c r="CC326" s="133" t="s">
        <v>413</v>
      </c>
      <c r="CD326" s="133" t="s">
        <v>413</v>
      </c>
      <c r="CE326" s="133" t="s">
        <v>413</v>
      </c>
      <c r="CF326" s="133" t="s">
        <v>413</v>
      </c>
    </row>
    <row r="327" spans="4:84">
      <c r="D327" s="265"/>
      <c r="E327" s="695"/>
      <c r="F327" s="2" t="s">
        <v>1551</v>
      </c>
      <c r="G327" s="3" t="s">
        <v>1551</v>
      </c>
      <c r="H327" s="6" t="s">
        <v>1551</v>
      </c>
      <c r="I327" s="19" t="s">
        <v>1551</v>
      </c>
      <c r="J327" s="19" t="s">
        <v>1551</v>
      </c>
      <c r="K327" s="19" t="s">
        <v>1551</v>
      </c>
      <c r="L327" s="19" t="s">
        <v>1551</v>
      </c>
      <c r="M327" s="1" t="s">
        <v>1551</v>
      </c>
      <c r="N327" s="1" t="s">
        <v>1551</v>
      </c>
      <c r="O327" s="1" t="s">
        <v>1551</v>
      </c>
      <c r="P327" s="1" t="s">
        <v>1551</v>
      </c>
      <c r="Q327" s="1" t="s">
        <v>1551</v>
      </c>
      <c r="AM327" s="258" t="e">
        <f>(-IF($AL$9="",VLOOKUP(VLOOKUP(E327,'DB Basis'!$D$2:$H$65205,4,0),Bonds!$AR$1:$AS$6,2,0),$AL$9)*VLOOKUP(E327,'DB Basis'!$D$2:$E$65205,2,0))+IF(V327="",W327,V327)</f>
        <v>#N/A</v>
      </c>
      <c r="AN327" s="268"/>
      <c r="AO327" s="258"/>
      <c r="AQ327" s="366"/>
      <c r="AR327" s="374" t="str">
        <f t="shared" si="43"/>
        <v>-</v>
      </c>
      <c r="AS327" s="232" t="e">
        <f>(-IF($AL$9="",VLOOKUP(VLOOKUP(E327,'DB Basis'!$D$2:$H$65205,4,0),Bonds!$AR$1:$AS$6,2,0),$AL$9)*VLOOKUP(E327,'DB Basis'!$D$2:$E$65205,2,0))+IF(AR327="",W327,AR327)</f>
        <v>#N/A</v>
      </c>
      <c r="AU327" s="662" t="str">
        <f t="shared" si="48"/>
        <v>#ERROR: Invalid ISIN  #ERROR: Invalid ISIN  #ERROR: Invalid ISIN</v>
      </c>
      <c r="AV327" s="678"/>
      <c r="BE327" s="682">
        <f>_xll.xlDateShiftMonth(BE326,1)</f>
        <v>52932</v>
      </c>
      <c r="BF327" s="683">
        <v>3.5493820147883305E-2</v>
      </c>
      <c r="BH327" s="915"/>
      <c r="BU327" s="133" t="s">
        <v>413</v>
      </c>
      <c r="BV327" s="133" t="s">
        <v>413</v>
      </c>
      <c r="BW327" s="133" t="s">
        <v>413</v>
      </c>
      <c r="BX327" s="133" t="s">
        <v>413</v>
      </c>
      <c r="BY327" s="133" t="s">
        <v>413</v>
      </c>
      <c r="BZ327" s="133" t="s">
        <v>413</v>
      </c>
      <c r="CA327" s="133" t="s">
        <v>413</v>
      </c>
      <c r="CB327" s="133" t="s">
        <v>413</v>
      </c>
      <c r="CC327" s="133" t="s">
        <v>413</v>
      </c>
      <c r="CD327" s="133" t="s">
        <v>413</v>
      </c>
      <c r="CE327" s="133" t="s">
        <v>413</v>
      </c>
      <c r="CF327" s="133" t="s">
        <v>413</v>
      </c>
    </row>
    <row r="328" spans="4:84">
      <c r="D328" s="265"/>
      <c r="E328" s="695"/>
      <c r="F328" s="2" t="s">
        <v>1551</v>
      </c>
      <c r="G328" s="3" t="s">
        <v>1551</v>
      </c>
      <c r="H328" s="6" t="s">
        <v>1551</v>
      </c>
      <c r="I328" s="1" t="s">
        <v>1551</v>
      </c>
      <c r="J328" s="1" t="s">
        <v>1551</v>
      </c>
      <c r="K328" s="1" t="s">
        <v>1551</v>
      </c>
      <c r="L328" s="1" t="s">
        <v>1551</v>
      </c>
      <c r="M328" s="1" t="s">
        <v>1551</v>
      </c>
      <c r="N328" s="1" t="s">
        <v>1551</v>
      </c>
      <c r="O328" s="1" t="s">
        <v>1551</v>
      </c>
      <c r="P328" s="1" t="s">
        <v>1551</v>
      </c>
      <c r="Q328" s="1" t="s">
        <v>1551</v>
      </c>
      <c r="BE328" s="682">
        <f>_xll.xlDateShiftMonth(BE327,1)</f>
        <v>52963</v>
      </c>
      <c r="BF328" s="683">
        <v>3.5492952527377948E-2</v>
      </c>
      <c r="BH328" s="915"/>
      <c r="BU328" s="133" t="s">
        <v>413</v>
      </c>
      <c r="BV328" s="133" t="s">
        <v>413</v>
      </c>
      <c r="BW328" s="133" t="s">
        <v>413</v>
      </c>
      <c r="BX328" s="133" t="s">
        <v>413</v>
      </c>
      <c r="BY328" s="133" t="s">
        <v>413</v>
      </c>
      <c r="BZ328" s="133" t="s">
        <v>413</v>
      </c>
      <c r="CA328" s="133" t="s">
        <v>413</v>
      </c>
      <c r="CB328" s="133" t="s">
        <v>413</v>
      </c>
      <c r="CC328" s="133" t="s">
        <v>413</v>
      </c>
      <c r="CD328" s="133" t="s">
        <v>413</v>
      </c>
      <c r="CE328" s="133" t="s">
        <v>413</v>
      </c>
      <c r="CF328" s="133" t="s">
        <v>413</v>
      </c>
    </row>
    <row r="329" spans="4:84">
      <c r="D329" s="265"/>
      <c r="E329" s="695"/>
      <c r="F329" s="2" t="s">
        <v>1551</v>
      </c>
      <c r="G329" s="3" t="s">
        <v>1551</v>
      </c>
      <c r="H329" s="6" t="s">
        <v>1551</v>
      </c>
      <c r="I329" s="1" t="s">
        <v>1551</v>
      </c>
      <c r="J329" s="1" t="s">
        <v>1551</v>
      </c>
      <c r="K329" s="1" t="s">
        <v>1551</v>
      </c>
      <c r="L329" s="1" t="s">
        <v>1551</v>
      </c>
      <c r="M329" s="1" t="s">
        <v>1551</v>
      </c>
      <c r="N329" s="1" t="s">
        <v>1551</v>
      </c>
      <c r="O329" s="1" t="s">
        <v>1551</v>
      </c>
      <c r="P329" s="1" t="s">
        <v>1551</v>
      </c>
      <c r="Q329" s="1" t="s">
        <v>1551</v>
      </c>
      <c r="BE329" s="682">
        <f>_xll.xlDateShiftMonth(BE328,1)</f>
        <v>52994</v>
      </c>
      <c r="BF329" s="683">
        <v>3.5491846474827539E-2</v>
      </c>
      <c r="BH329" s="915"/>
      <c r="BU329" s="133" t="s">
        <v>413</v>
      </c>
      <c r="BV329" s="133" t="s">
        <v>413</v>
      </c>
      <c r="BW329" s="133" t="s">
        <v>413</v>
      </c>
      <c r="BX329" s="133" t="s">
        <v>413</v>
      </c>
      <c r="BY329" s="133" t="s">
        <v>413</v>
      </c>
      <c r="BZ329" s="133" t="s">
        <v>413</v>
      </c>
      <c r="CA329" s="133" t="s">
        <v>413</v>
      </c>
      <c r="CB329" s="133" t="s">
        <v>413</v>
      </c>
      <c r="CC329" s="133" t="s">
        <v>413</v>
      </c>
      <c r="CD329" s="133" t="s">
        <v>413</v>
      </c>
      <c r="CE329" s="133" t="s">
        <v>413</v>
      </c>
      <c r="CF329" s="133" t="s">
        <v>413</v>
      </c>
    </row>
    <row r="330" spans="4:84">
      <c r="D330" s="265"/>
      <c r="E330" s="695"/>
      <c r="F330" s="2" t="s">
        <v>1551</v>
      </c>
      <c r="G330" s="3" t="s">
        <v>1551</v>
      </c>
      <c r="H330" s="6" t="s">
        <v>1551</v>
      </c>
      <c r="I330" s="1" t="s">
        <v>1551</v>
      </c>
      <c r="J330" s="1" t="s">
        <v>1551</v>
      </c>
      <c r="K330" s="1" t="s">
        <v>1551</v>
      </c>
      <c r="L330" s="1" t="s">
        <v>1551</v>
      </c>
      <c r="M330" s="1" t="s">
        <v>1551</v>
      </c>
      <c r="N330" s="1" t="s">
        <v>1551</v>
      </c>
      <c r="O330" s="1" t="s">
        <v>1551</v>
      </c>
      <c r="P330" s="1" t="s">
        <v>1551</v>
      </c>
      <c r="Q330" s="1" t="s">
        <v>1551</v>
      </c>
      <c r="BE330" s="682">
        <f>_xll.xlDateShiftMonth(BE329,1)</f>
        <v>53022</v>
      </c>
      <c r="BF330" s="683">
        <v>3.5490647845241884E-2</v>
      </c>
      <c r="BH330" s="915"/>
      <c r="BU330" s="133" t="s">
        <v>413</v>
      </c>
      <c r="BV330" s="133" t="s">
        <v>413</v>
      </c>
      <c r="BW330" s="133" t="s">
        <v>413</v>
      </c>
      <c r="BX330" s="133" t="s">
        <v>413</v>
      </c>
      <c r="BY330" s="133" t="s">
        <v>413</v>
      </c>
      <c r="BZ330" s="133" t="s">
        <v>413</v>
      </c>
      <c r="CA330" s="133" t="s">
        <v>413</v>
      </c>
      <c r="CB330" s="133" t="s">
        <v>413</v>
      </c>
      <c r="CC330" s="133" t="s">
        <v>413</v>
      </c>
      <c r="CD330" s="133" t="s">
        <v>413</v>
      </c>
      <c r="CE330" s="133" t="s">
        <v>413</v>
      </c>
      <c r="CF330" s="133" t="s">
        <v>413</v>
      </c>
    </row>
    <row r="331" spans="4:84">
      <c r="D331" s="265"/>
      <c r="E331" s="695"/>
      <c r="F331" s="2" t="s">
        <v>1551</v>
      </c>
      <c r="G331" s="3" t="s">
        <v>1551</v>
      </c>
      <c r="H331" s="6" t="s">
        <v>1551</v>
      </c>
      <c r="I331" s="1" t="s">
        <v>1551</v>
      </c>
      <c r="J331" s="1" t="s">
        <v>1551</v>
      </c>
      <c r="K331" s="1" t="s">
        <v>1551</v>
      </c>
      <c r="L331" s="1" t="s">
        <v>1551</v>
      </c>
      <c r="M331" s="1" t="s">
        <v>1551</v>
      </c>
      <c r="N331" s="1" t="s">
        <v>1551</v>
      </c>
      <c r="O331" s="1" t="s">
        <v>1551</v>
      </c>
      <c r="P331" s="1" t="s">
        <v>1551</v>
      </c>
      <c r="Q331" s="1" t="s">
        <v>1551</v>
      </c>
      <c r="BE331" s="682">
        <f>_xll.xlDateShiftMonth(BE330,1)</f>
        <v>53053</v>
      </c>
      <c r="BF331" s="683">
        <v>3.5489105682800955E-2</v>
      </c>
      <c r="BH331" s="915"/>
      <c r="BU331" s="133" t="s">
        <v>413</v>
      </c>
      <c r="BV331" s="133" t="s">
        <v>413</v>
      </c>
      <c r="BW331" s="133" t="s">
        <v>413</v>
      </c>
      <c r="BX331" s="133" t="s">
        <v>413</v>
      </c>
      <c r="BY331" s="133" t="s">
        <v>413</v>
      </c>
      <c r="BZ331" s="133" t="s">
        <v>413</v>
      </c>
      <c r="CA331" s="133" t="s">
        <v>413</v>
      </c>
      <c r="CB331" s="133" t="s">
        <v>413</v>
      </c>
      <c r="CC331" s="133" t="s">
        <v>413</v>
      </c>
      <c r="CD331" s="133" t="s">
        <v>413</v>
      </c>
      <c r="CE331" s="133" t="s">
        <v>413</v>
      </c>
      <c r="CF331" s="133" t="s">
        <v>413</v>
      </c>
    </row>
    <row r="332" spans="4:84">
      <c r="D332" s="265"/>
      <c r="E332" s="695"/>
      <c r="F332" s="2" t="s">
        <v>1551</v>
      </c>
      <c r="G332" s="3" t="s">
        <v>1551</v>
      </c>
      <c r="H332" s="6" t="s">
        <v>1551</v>
      </c>
      <c r="I332" s="1" t="s">
        <v>1551</v>
      </c>
      <c r="J332" s="1" t="s">
        <v>1551</v>
      </c>
      <c r="K332" s="1" t="s">
        <v>1551</v>
      </c>
      <c r="L332" s="1" t="s">
        <v>1551</v>
      </c>
      <c r="M332" s="1" t="s">
        <v>1551</v>
      </c>
      <c r="N332" s="1" t="s">
        <v>1551</v>
      </c>
      <c r="O332" s="1" t="s">
        <v>1551</v>
      </c>
      <c r="P332" s="1" t="s">
        <v>1551</v>
      </c>
      <c r="Q332" s="1" t="s">
        <v>1551</v>
      </c>
      <c r="BE332" s="682">
        <f>_xll.xlDateShiftMonth(BE331,1)</f>
        <v>53083</v>
      </c>
      <c r="BF332" s="683">
        <v>3.5487403872750282E-2</v>
      </c>
      <c r="BH332" s="915"/>
      <c r="BU332" s="133" t="s">
        <v>413</v>
      </c>
      <c r="BV332" s="133" t="s">
        <v>413</v>
      </c>
      <c r="BW332" s="133" t="s">
        <v>413</v>
      </c>
      <c r="BX332" s="133" t="s">
        <v>413</v>
      </c>
      <c r="BY332" s="133" t="s">
        <v>413</v>
      </c>
      <c r="BZ332" s="133" t="s">
        <v>413</v>
      </c>
      <c r="CA332" s="133" t="s">
        <v>413</v>
      </c>
      <c r="CB332" s="133" t="s">
        <v>413</v>
      </c>
      <c r="CC332" s="133" t="s">
        <v>413</v>
      </c>
      <c r="CD332" s="133" t="s">
        <v>413</v>
      </c>
      <c r="CE332" s="133" t="s">
        <v>413</v>
      </c>
      <c r="CF332" s="133" t="s">
        <v>413</v>
      </c>
    </row>
    <row r="333" spans="4:84">
      <c r="D333" s="265"/>
      <c r="E333" s="695"/>
      <c r="F333" s="2" t="s">
        <v>1551</v>
      </c>
      <c r="G333" s="3" t="s">
        <v>1551</v>
      </c>
      <c r="H333" s="6" t="s">
        <v>1551</v>
      </c>
      <c r="I333" s="1" t="s">
        <v>1551</v>
      </c>
      <c r="J333" s="1" t="s">
        <v>1551</v>
      </c>
      <c r="K333" s="1" t="s">
        <v>1551</v>
      </c>
      <c r="L333" s="1" t="s">
        <v>1551</v>
      </c>
      <c r="M333" s="1" t="s">
        <v>1551</v>
      </c>
      <c r="N333" s="1" t="s">
        <v>1551</v>
      </c>
      <c r="O333" s="1" t="s">
        <v>1551</v>
      </c>
      <c r="P333" s="1" t="s">
        <v>1551</v>
      </c>
      <c r="Q333" s="1" t="s">
        <v>1551</v>
      </c>
      <c r="BE333" s="682">
        <f>_xll.xlDateShiftMonth(BE332,1)</f>
        <v>53114</v>
      </c>
      <c r="BF333" s="683">
        <v>3.5485435189642263E-2</v>
      </c>
      <c r="BH333" s="915"/>
      <c r="BU333" s="133" t="s">
        <v>413</v>
      </c>
      <c r="BV333" s="133" t="s">
        <v>413</v>
      </c>
      <c r="BW333" s="133" t="s">
        <v>413</v>
      </c>
      <c r="BX333" s="133" t="s">
        <v>413</v>
      </c>
      <c r="BY333" s="133" t="s">
        <v>413</v>
      </c>
      <c r="BZ333" s="133" t="s">
        <v>413</v>
      </c>
      <c r="CA333" s="133" t="s">
        <v>413</v>
      </c>
      <c r="CB333" s="133" t="s">
        <v>413</v>
      </c>
      <c r="CC333" s="133" t="s">
        <v>413</v>
      </c>
      <c r="CD333" s="133" t="s">
        <v>413</v>
      </c>
      <c r="CE333" s="133" t="s">
        <v>413</v>
      </c>
      <c r="CF333" s="133" t="s">
        <v>413</v>
      </c>
    </row>
    <row r="334" spans="4:84">
      <c r="D334" s="265"/>
      <c r="E334" s="695"/>
      <c r="F334" s="2" t="s">
        <v>1551</v>
      </c>
      <c r="G334" s="3" t="s">
        <v>1551</v>
      </c>
      <c r="H334" s="6" t="s">
        <v>1551</v>
      </c>
      <c r="I334" s="1" t="s">
        <v>1551</v>
      </c>
      <c r="J334" s="1" t="s">
        <v>1551</v>
      </c>
      <c r="K334" s="1" t="s">
        <v>1551</v>
      </c>
      <c r="L334" s="1" t="s">
        <v>1551</v>
      </c>
      <c r="M334" s="1" t="s">
        <v>1551</v>
      </c>
      <c r="N334" s="1" t="s">
        <v>1551</v>
      </c>
      <c r="O334" s="1" t="s">
        <v>1551</v>
      </c>
      <c r="P334" s="1" t="s">
        <v>1551</v>
      </c>
      <c r="Q334" s="1" t="s">
        <v>1551</v>
      </c>
      <c r="BE334" s="682">
        <f>_xll.xlDateShiftMonth(BE333,1)</f>
        <v>53144</v>
      </c>
      <c r="BF334" s="683">
        <v>3.5483332607407166E-2</v>
      </c>
      <c r="BH334" s="915"/>
      <c r="BU334" s="133" t="s">
        <v>413</v>
      </c>
      <c r="BV334" s="133" t="s">
        <v>413</v>
      </c>
      <c r="BW334" s="133" t="s">
        <v>413</v>
      </c>
      <c r="BX334" s="133" t="s">
        <v>413</v>
      </c>
      <c r="BY334" s="133" t="s">
        <v>413</v>
      </c>
      <c r="BZ334" s="133" t="s">
        <v>413</v>
      </c>
      <c r="CA334" s="133" t="s">
        <v>413</v>
      </c>
      <c r="CB334" s="133" t="s">
        <v>413</v>
      </c>
      <c r="CC334" s="133" t="s">
        <v>413</v>
      </c>
      <c r="CD334" s="133" t="s">
        <v>413</v>
      </c>
      <c r="CE334" s="133" t="s">
        <v>413</v>
      </c>
      <c r="CF334" s="133" t="s">
        <v>413</v>
      </c>
    </row>
    <row r="335" spans="4:84">
      <c r="D335" s="265"/>
      <c r="E335" s="695"/>
      <c r="F335" s="2" t="s">
        <v>1551</v>
      </c>
      <c r="G335" s="3" t="s">
        <v>1551</v>
      </c>
      <c r="H335" s="6" t="s">
        <v>1551</v>
      </c>
      <c r="I335" s="1" t="s">
        <v>1551</v>
      </c>
      <c r="J335" s="1" t="s">
        <v>1551</v>
      </c>
      <c r="K335" s="1" t="s">
        <v>1551</v>
      </c>
      <c r="L335" s="1" t="s">
        <v>1551</v>
      </c>
      <c r="M335" s="1" t="s">
        <v>1551</v>
      </c>
      <c r="N335" s="1" t="s">
        <v>1551</v>
      </c>
      <c r="O335" s="1" t="s">
        <v>1551</v>
      </c>
      <c r="P335" s="1" t="s">
        <v>1551</v>
      </c>
      <c r="Q335" s="1" t="s">
        <v>1551</v>
      </c>
      <c r="BE335" s="682">
        <f>_xll.xlDateShiftMonth(BE334,1)</f>
        <v>53175</v>
      </c>
      <c r="BF335" s="683">
        <v>3.548096218245176E-2</v>
      </c>
      <c r="BH335" s="915"/>
      <c r="BU335" s="133" t="s">
        <v>413</v>
      </c>
      <c r="BV335" s="133" t="s">
        <v>413</v>
      </c>
      <c r="BW335" s="133" t="s">
        <v>413</v>
      </c>
      <c r="BX335" s="133" t="s">
        <v>413</v>
      </c>
      <c r="BY335" s="133" t="s">
        <v>413</v>
      </c>
      <c r="BZ335" s="133" t="s">
        <v>413</v>
      </c>
      <c r="CA335" s="133" t="s">
        <v>413</v>
      </c>
      <c r="CB335" s="133" t="s">
        <v>413</v>
      </c>
      <c r="CC335" s="133" t="s">
        <v>413</v>
      </c>
      <c r="CD335" s="133" t="s">
        <v>413</v>
      </c>
      <c r="CE335" s="133" t="s">
        <v>413</v>
      </c>
      <c r="CF335" s="133" t="s">
        <v>413</v>
      </c>
    </row>
    <row r="336" spans="4:84">
      <c r="D336" s="265"/>
      <c r="E336" s="695"/>
      <c r="F336" s="2" t="s">
        <v>1551</v>
      </c>
      <c r="G336" s="3" t="s">
        <v>1551</v>
      </c>
      <c r="H336" s="6" t="s">
        <v>1551</v>
      </c>
      <c r="I336" s="1" t="s">
        <v>1551</v>
      </c>
      <c r="J336" s="1" t="s">
        <v>1551</v>
      </c>
      <c r="K336" s="1" t="s">
        <v>1551</v>
      </c>
      <c r="L336" s="1" t="s">
        <v>1551</v>
      </c>
      <c r="M336" s="1" t="s">
        <v>1551</v>
      </c>
      <c r="N336" s="1" t="s">
        <v>1551</v>
      </c>
      <c r="O336" s="1" t="s">
        <v>1551</v>
      </c>
      <c r="P336" s="1" t="s">
        <v>1551</v>
      </c>
      <c r="Q336" s="1" t="s">
        <v>1551</v>
      </c>
      <c r="BE336" s="682">
        <f>_xll.xlDateShiftMonth(BE335,1)</f>
        <v>53206</v>
      </c>
      <c r="BF336" s="683">
        <v>3.5478397089601564E-2</v>
      </c>
      <c r="BH336" s="915"/>
      <c r="BU336" s="133" t="s">
        <v>413</v>
      </c>
      <c r="BV336" s="133" t="s">
        <v>413</v>
      </c>
      <c r="BW336" s="133" t="s">
        <v>413</v>
      </c>
      <c r="BX336" s="133" t="s">
        <v>413</v>
      </c>
      <c r="BY336" s="133" t="s">
        <v>413</v>
      </c>
      <c r="BZ336" s="133" t="s">
        <v>413</v>
      </c>
      <c r="CA336" s="133" t="s">
        <v>413</v>
      </c>
      <c r="CB336" s="133" t="s">
        <v>413</v>
      </c>
      <c r="CC336" s="133" t="s">
        <v>413</v>
      </c>
      <c r="CD336" s="133" t="s">
        <v>413</v>
      </c>
      <c r="CE336" s="133" t="s">
        <v>413</v>
      </c>
      <c r="CF336" s="133" t="s">
        <v>413</v>
      </c>
    </row>
    <row r="337" spans="4:84">
      <c r="D337" s="265"/>
      <c r="E337" s="695"/>
      <c r="F337" s="2" t="s">
        <v>1551</v>
      </c>
      <c r="G337" s="3" t="s">
        <v>1551</v>
      </c>
      <c r="H337" s="6" t="s">
        <v>1551</v>
      </c>
      <c r="I337" s="1" t="s">
        <v>1551</v>
      </c>
      <c r="J337" s="1" t="s">
        <v>1551</v>
      </c>
      <c r="K337" s="1" t="s">
        <v>1551</v>
      </c>
      <c r="L337" s="1" t="s">
        <v>1551</v>
      </c>
      <c r="M337" s="1" t="s">
        <v>1551</v>
      </c>
      <c r="N337" s="1" t="s">
        <v>1551</v>
      </c>
      <c r="O337" s="1" t="s">
        <v>1551</v>
      </c>
      <c r="P337" s="1" t="s">
        <v>1551</v>
      </c>
      <c r="Q337" s="1" t="s">
        <v>1551</v>
      </c>
      <c r="BE337" s="682">
        <f>_xll.xlDateShiftMonth(BE336,1)</f>
        <v>53236</v>
      </c>
      <c r="BF337" s="683">
        <v>3.5475735419552096E-2</v>
      </c>
      <c r="BH337" s="915"/>
      <c r="BU337" s="133" t="s">
        <v>413</v>
      </c>
      <c r="BV337" s="133" t="s">
        <v>413</v>
      </c>
      <c r="BW337" s="133" t="s">
        <v>413</v>
      </c>
      <c r="BX337" s="133" t="s">
        <v>413</v>
      </c>
      <c r="BY337" s="133" t="s">
        <v>413</v>
      </c>
      <c r="BZ337" s="133" t="s">
        <v>413</v>
      </c>
      <c r="CA337" s="133" t="s">
        <v>413</v>
      </c>
      <c r="CB337" s="133" t="s">
        <v>413</v>
      </c>
      <c r="CC337" s="133" t="s">
        <v>413</v>
      </c>
      <c r="CD337" s="133" t="s">
        <v>413</v>
      </c>
      <c r="CE337" s="133" t="s">
        <v>413</v>
      </c>
      <c r="CF337" s="133" t="s">
        <v>413</v>
      </c>
    </row>
    <row r="338" spans="4:84">
      <c r="D338" s="265"/>
      <c r="E338" s="695"/>
      <c r="F338" s="2" t="s">
        <v>1551</v>
      </c>
      <c r="G338" s="3" t="s">
        <v>1551</v>
      </c>
      <c r="H338" s="6" t="s">
        <v>1551</v>
      </c>
      <c r="I338" s="1" t="s">
        <v>1551</v>
      </c>
      <c r="J338" s="1" t="s">
        <v>1551</v>
      </c>
      <c r="K338" s="1" t="s">
        <v>1551</v>
      </c>
      <c r="L338" s="1" t="s">
        <v>1551</v>
      </c>
      <c r="M338" s="1" t="s">
        <v>1551</v>
      </c>
      <c r="N338" s="1" t="s">
        <v>1551</v>
      </c>
      <c r="O338" s="1" t="s">
        <v>1551</v>
      </c>
      <c r="P338" s="1" t="s">
        <v>1551</v>
      </c>
      <c r="Q338" s="1" t="s">
        <v>1551</v>
      </c>
      <c r="BE338" s="682">
        <f>_xll.xlDateShiftMonth(BE337,1)</f>
        <v>53267</v>
      </c>
      <c r="BF338" s="683">
        <v>3.5472805956189159E-2</v>
      </c>
      <c r="BH338" s="915"/>
      <c r="BU338" s="133" t="s">
        <v>413</v>
      </c>
      <c r="BV338" s="133" t="s">
        <v>413</v>
      </c>
      <c r="BW338" s="133" t="s">
        <v>413</v>
      </c>
      <c r="BX338" s="133" t="s">
        <v>413</v>
      </c>
      <c r="BY338" s="133" t="s">
        <v>413</v>
      </c>
      <c r="BZ338" s="133" t="s">
        <v>413</v>
      </c>
      <c r="CA338" s="133" t="s">
        <v>413</v>
      </c>
      <c r="CB338" s="133" t="s">
        <v>413</v>
      </c>
      <c r="CC338" s="133" t="s">
        <v>413</v>
      </c>
      <c r="CD338" s="133" t="s">
        <v>413</v>
      </c>
      <c r="CE338" s="133" t="s">
        <v>413</v>
      </c>
      <c r="CF338" s="133" t="s">
        <v>413</v>
      </c>
    </row>
    <row r="339" spans="4:84">
      <c r="D339" s="265"/>
      <c r="E339" s="695"/>
      <c r="F339" s="2" t="s">
        <v>1551</v>
      </c>
      <c r="G339" s="3" t="s">
        <v>1551</v>
      </c>
      <c r="H339" s="6" t="s">
        <v>1551</v>
      </c>
      <c r="I339" s="1" t="s">
        <v>1551</v>
      </c>
      <c r="J339" s="1" t="s">
        <v>1551</v>
      </c>
      <c r="K339" s="1" t="s">
        <v>1551</v>
      </c>
      <c r="L339" s="1" t="s">
        <v>1551</v>
      </c>
      <c r="M339" s="1" t="s">
        <v>1551</v>
      </c>
      <c r="N339" s="1" t="s">
        <v>1551</v>
      </c>
      <c r="O339" s="1" t="s">
        <v>1551</v>
      </c>
      <c r="P339" s="1" t="s">
        <v>1551</v>
      </c>
      <c r="Q339" s="1" t="s">
        <v>1551</v>
      </c>
      <c r="BE339" s="682">
        <f>_xll.xlDateShiftMonth(BE338,1)</f>
        <v>53297</v>
      </c>
      <c r="BF339" s="683">
        <v>3.5469803659265921E-2</v>
      </c>
      <c r="BH339" s="915"/>
      <c r="BU339" s="133" t="s">
        <v>413</v>
      </c>
      <c r="BV339" s="133" t="s">
        <v>413</v>
      </c>
      <c r="BW339" s="133" t="s">
        <v>413</v>
      </c>
      <c r="BX339" s="133" t="s">
        <v>413</v>
      </c>
      <c r="BY339" s="133" t="s">
        <v>413</v>
      </c>
      <c r="BZ339" s="133" t="s">
        <v>413</v>
      </c>
      <c r="CA339" s="133" t="s">
        <v>413</v>
      </c>
      <c r="CB339" s="133" t="s">
        <v>413</v>
      </c>
      <c r="CC339" s="133" t="s">
        <v>413</v>
      </c>
      <c r="CD339" s="133" t="s">
        <v>413</v>
      </c>
      <c r="CE339" s="133" t="s">
        <v>413</v>
      </c>
      <c r="CF339" s="133" t="s">
        <v>413</v>
      </c>
    </row>
    <row r="340" spans="4:84">
      <c r="D340" s="265"/>
      <c r="E340" s="695"/>
      <c r="F340" s="2" t="s">
        <v>1551</v>
      </c>
      <c r="G340" s="3" t="s">
        <v>1551</v>
      </c>
      <c r="H340" s="6" t="s">
        <v>1551</v>
      </c>
      <c r="I340" s="1" t="s">
        <v>1551</v>
      </c>
      <c r="J340" s="1" t="s">
        <v>1551</v>
      </c>
      <c r="K340" s="1" t="s">
        <v>1551</v>
      </c>
      <c r="L340" s="1" t="s">
        <v>1551</v>
      </c>
      <c r="M340" s="1" t="s">
        <v>1551</v>
      </c>
      <c r="N340" s="1" t="s">
        <v>1551</v>
      </c>
      <c r="O340" s="1" t="s">
        <v>1551</v>
      </c>
      <c r="P340" s="1" t="s">
        <v>1551</v>
      </c>
      <c r="Q340" s="1" t="s">
        <v>1551</v>
      </c>
      <c r="BE340" s="682">
        <f>_xll.xlDateShiftMonth(BE339,1)</f>
        <v>53328</v>
      </c>
      <c r="BF340" s="683">
        <v>3.5466534604209947E-2</v>
      </c>
      <c r="BH340" s="915"/>
      <c r="BU340" s="133" t="s">
        <v>413</v>
      </c>
      <c r="BV340" s="133" t="s">
        <v>413</v>
      </c>
      <c r="BW340" s="133" t="s">
        <v>413</v>
      </c>
      <c r="BX340" s="133" t="s">
        <v>413</v>
      </c>
      <c r="BY340" s="133" t="s">
        <v>413</v>
      </c>
      <c r="BZ340" s="133" t="s">
        <v>413</v>
      </c>
      <c r="CA340" s="133" t="s">
        <v>413</v>
      </c>
      <c r="CB340" s="133" t="s">
        <v>413</v>
      </c>
      <c r="CC340" s="133" t="s">
        <v>413</v>
      </c>
      <c r="CD340" s="133" t="s">
        <v>413</v>
      </c>
      <c r="CE340" s="133" t="s">
        <v>413</v>
      </c>
      <c r="CF340" s="133" t="s">
        <v>413</v>
      </c>
    </row>
    <row r="341" spans="4:84">
      <c r="D341" s="265"/>
      <c r="E341" s="695"/>
      <c r="F341" s="2" t="s">
        <v>1551</v>
      </c>
      <c r="G341" s="3" t="s">
        <v>1551</v>
      </c>
      <c r="H341" s="6" t="s">
        <v>1551</v>
      </c>
      <c r="I341" s="1" t="s">
        <v>1551</v>
      </c>
      <c r="J341" s="1" t="s">
        <v>1551</v>
      </c>
      <c r="K341" s="1" t="s">
        <v>1551</v>
      </c>
      <c r="L341" s="1" t="s">
        <v>1551</v>
      </c>
      <c r="M341" s="1" t="s">
        <v>1551</v>
      </c>
      <c r="N341" s="1" t="s">
        <v>1551</v>
      </c>
      <c r="O341" s="1" t="s">
        <v>1551</v>
      </c>
      <c r="P341" s="1" t="s">
        <v>1551</v>
      </c>
      <c r="Q341" s="1" t="s">
        <v>1551</v>
      </c>
      <c r="BE341" s="682">
        <f>_xll.xlDateShiftMonth(BE340,1)</f>
        <v>53359</v>
      </c>
      <c r="BF341" s="683">
        <v>3.5463102465763854E-2</v>
      </c>
      <c r="BH341" s="915"/>
      <c r="BU341" s="133" t="s">
        <v>413</v>
      </c>
      <c r="BV341" s="133" t="s">
        <v>413</v>
      </c>
      <c r="BW341" s="133" t="s">
        <v>413</v>
      </c>
      <c r="BX341" s="133" t="s">
        <v>413</v>
      </c>
      <c r="BY341" s="133" t="s">
        <v>413</v>
      </c>
      <c r="BZ341" s="133" t="s">
        <v>413</v>
      </c>
      <c r="CA341" s="133" t="s">
        <v>413</v>
      </c>
      <c r="CB341" s="133" t="s">
        <v>413</v>
      </c>
      <c r="CC341" s="133" t="s">
        <v>413</v>
      </c>
      <c r="CD341" s="133" t="s">
        <v>413</v>
      </c>
      <c r="CE341" s="133" t="s">
        <v>413</v>
      </c>
      <c r="CF341" s="133" t="s">
        <v>413</v>
      </c>
    </row>
    <row r="342" spans="4:84">
      <c r="D342" s="265"/>
      <c r="E342" s="695"/>
      <c r="F342" s="2" t="s">
        <v>1551</v>
      </c>
      <c r="G342" s="3" t="s">
        <v>1551</v>
      </c>
      <c r="H342" s="6" t="s">
        <v>1551</v>
      </c>
      <c r="I342" s="1" t="s">
        <v>1551</v>
      </c>
      <c r="J342" s="1" t="s">
        <v>1551</v>
      </c>
      <c r="K342" s="1" t="s">
        <v>1551</v>
      </c>
      <c r="L342" s="1" t="s">
        <v>1551</v>
      </c>
      <c r="M342" s="1" t="s">
        <v>1551</v>
      </c>
      <c r="N342" s="1" t="s">
        <v>1551</v>
      </c>
      <c r="O342" s="1" t="s">
        <v>1551</v>
      </c>
      <c r="P342" s="1" t="s">
        <v>1551</v>
      </c>
      <c r="Q342" s="1" t="s">
        <v>1551</v>
      </c>
      <c r="BE342" s="682">
        <f>_xll.xlDateShiftMonth(BE341,1)</f>
        <v>53387</v>
      </c>
      <c r="BF342" s="683">
        <v>3.5459867619145435E-2</v>
      </c>
      <c r="BH342" s="915"/>
      <c r="BU342" s="133" t="s">
        <v>413</v>
      </c>
      <c r="BV342" s="133" t="s">
        <v>413</v>
      </c>
      <c r="BW342" s="133" t="s">
        <v>413</v>
      </c>
      <c r="BX342" s="133" t="s">
        <v>413</v>
      </c>
      <c r="BY342" s="133" t="s">
        <v>413</v>
      </c>
      <c r="BZ342" s="133" t="s">
        <v>413</v>
      </c>
      <c r="CA342" s="133" t="s">
        <v>413</v>
      </c>
      <c r="CB342" s="133" t="s">
        <v>413</v>
      </c>
      <c r="CC342" s="133" t="s">
        <v>413</v>
      </c>
      <c r="CD342" s="133" t="s">
        <v>413</v>
      </c>
      <c r="CE342" s="133" t="s">
        <v>413</v>
      </c>
      <c r="CF342" s="133" t="s">
        <v>413</v>
      </c>
    </row>
    <row r="343" spans="4:84">
      <c r="D343" s="265"/>
      <c r="E343" s="695"/>
      <c r="F343" s="2" t="s">
        <v>1551</v>
      </c>
      <c r="G343" s="3" t="s">
        <v>1551</v>
      </c>
      <c r="H343" s="6" t="s">
        <v>1551</v>
      </c>
      <c r="I343" s="1" t="s">
        <v>1551</v>
      </c>
      <c r="J343" s="1" t="s">
        <v>1551</v>
      </c>
      <c r="K343" s="1" t="s">
        <v>1551</v>
      </c>
      <c r="L343" s="1" t="s">
        <v>1551</v>
      </c>
      <c r="M343" s="1" t="s">
        <v>1551</v>
      </c>
      <c r="N343" s="1" t="s">
        <v>1551</v>
      </c>
      <c r="O343" s="1" t="s">
        <v>1551</v>
      </c>
      <c r="P343" s="1" t="s">
        <v>1551</v>
      </c>
      <c r="Q343" s="1" t="s">
        <v>1551</v>
      </c>
      <c r="BE343" s="682">
        <f>_xll.xlDateShiftMonth(BE342,1)</f>
        <v>53418</v>
      </c>
      <c r="BF343" s="683">
        <v>3.5456142776313364E-2</v>
      </c>
      <c r="BH343" s="915"/>
      <c r="BU343" s="133" t="s">
        <v>413</v>
      </c>
      <c r="BV343" s="133" t="s">
        <v>413</v>
      </c>
      <c r="BW343" s="133" t="s">
        <v>413</v>
      </c>
      <c r="BX343" s="133" t="s">
        <v>413</v>
      </c>
      <c r="BY343" s="133" t="s">
        <v>413</v>
      </c>
      <c r="BZ343" s="133" t="s">
        <v>413</v>
      </c>
      <c r="CA343" s="133" t="s">
        <v>413</v>
      </c>
      <c r="CB343" s="133" t="s">
        <v>413</v>
      </c>
      <c r="CC343" s="133" t="s">
        <v>413</v>
      </c>
      <c r="CD343" s="133" t="s">
        <v>413</v>
      </c>
      <c r="CE343" s="133" t="s">
        <v>413</v>
      </c>
      <c r="CF343" s="133" t="s">
        <v>413</v>
      </c>
    </row>
    <row r="344" spans="4:84">
      <c r="D344" s="265"/>
      <c r="E344" s="695"/>
      <c r="F344" s="2" t="s">
        <v>1551</v>
      </c>
      <c r="G344" s="3" t="s">
        <v>1551</v>
      </c>
      <c r="H344" s="6" t="s">
        <v>1551</v>
      </c>
      <c r="I344" s="1" t="s">
        <v>1551</v>
      </c>
      <c r="J344" s="1" t="s">
        <v>1551</v>
      </c>
      <c r="K344" s="1" t="s">
        <v>1551</v>
      </c>
      <c r="L344" s="1" t="s">
        <v>1551</v>
      </c>
      <c r="M344" s="1" t="s">
        <v>1551</v>
      </c>
      <c r="N344" s="1" t="s">
        <v>1551</v>
      </c>
      <c r="O344" s="1" t="s">
        <v>1551</v>
      </c>
      <c r="P344" s="1" t="s">
        <v>1551</v>
      </c>
      <c r="Q344" s="1" t="s">
        <v>1551</v>
      </c>
      <c r="BE344" s="682">
        <f>_xll.xlDateShiftMonth(BE343,1)</f>
        <v>53448</v>
      </c>
      <c r="BF344" s="683">
        <v>3.5452400436871943E-2</v>
      </c>
      <c r="BH344" s="915"/>
      <c r="BU344" s="133" t="s">
        <v>413</v>
      </c>
      <c r="BV344" s="133" t="s">
        <v>413</v>
      </c>
      <c r="BW344" s="133" t="s">
        <v>413</v>
      </c>
      <c r="BX344" s="133" t="s">
        <v>413</v>
      </c>
      <c r="BY344" s="133" t="s">
        <v>413</v>
      </c>
      <c r="BZ344" s="133" t="s">
        <v>413</v>
      </c>
      <c r="CA344" s="133" t="s">
        <v>413</v>
      </c>
      <c r="CB344" s="133" t="s">
        <v>413</v>
      </c>
      <c r="CC344" s="133" t="s">
        <v>413</v>
      </c>
      <c r="CD344" s="133" t="s">
        <v>413</v>
      </c>
      <c r="CE344" s="133" t="s">
        <v>413</v>
      </c>
      <c r="CF344" s="133" t="s">
        <v>413</v>
      </c>
    </row>
    <row r="345" spans="4:84">
      <c r="D345" s="265"/>
      <c r="E345" s="695"/>
      <c r="F345" s="2" t="s">
        <v>1551</v>
      </c>
      <c r="G345" s="3" t="s">
        <v>1551</v>
      </c>
      <c r="H345" s="6" t="s">
        <v>1551</v>
      </c>
      <c r="I345" s="1" t="s">
        <v>1551</v>
      </c>
      <c r="J345" s="1" t="s">
        <v>1551</v>
      </c>
      <c r="K345" s="1" t="s">
        <v>1551</v>
      </c>
      <c r="L345" s="1" t="s">
        <v>1551</v>
      </c>
      <c r="M345" s="1" t="s">
        <v>1551</v>
      </c>
      <c r="N345" s="1" t="s">
        <v>1551</v>
      </c>
      <c r="O345" s="1" t="s">
        <v>1551</v>
      </c>
      <c r="P345" s="1" t="s">
        <v>1551</v>
      </c>
      <c r="Q345" s="1" t="s">
        <v>1551</v>
      </c>
      <c r="BE345" s="682">
        <f>_xll.xlDateShiftMonth(BE344,1)</f>
        <v>53479</v>
      </c>
      <c r="BF345" s="683">
        <v>3.5448397340080866E-2</v>
      </c>
      <c r="BH345" s="915"/>
      <c r="BU345" s="133" t="s">
        <v>413</v>
      </c>
      <c r="BV345" s="133" t="s">
        <v>413</v>
      </c>
      <c r="BW345" s="133" t="s">
        <v>413</v>
      </c>
      <c r="BX345" s="133" t="s">
        <v>413</v>
      </c>
      <c r="BY345" s="133" t="s">
        <v>413</v>
      </c>
      <c r="BZ345" s="133" t="s">
        <v>413</v>
      </c>
      <c r="CA345" s="133" t="s">
        <v>413</v>
      </c>
      <c r="CB345" s="133" t="s">
        <v>413</v>
      </c>
      <c r="CC345" s="133" t="s">
        <v>413</v>
      </c>
      <c r="CD345" s="133" t="s">
        <v>413</v>
      </c>
      <c r="CE345" s="133" t="s">
        <v>413</v>
      </c>
      <c r="CF345" s="133" t="s">
        <v>413</v>
      </c>
    </row>
    <row r="346" spans="4:84">
      <c r="D346" s="265"/>
      <c r="F346" s="2" t="s">
        <v>1551</v>
      </c>
      <c r="G346" s="3" t="s">
        <v>1551</v>
      </c>
      <c r="H346" s="6" t="s">
        <v>1551</v>
      </c>
      <c r="I346" s="1" t="s">
        <v>1551</v>
      </c>
      <c r="J346" s="1" t="s">
        <v>1551</v>
      </c>
      <c r="K346" s="1" t="s">
        <v>1551</v>
      </c>
      <c r="L346" s="1" t="s">
        <v>1551</v>
      </c>
      <c r="M346" s="1" t="s">
        <v>1551</v>
      </c>
      <c r="N346" s="1" t="s">
        <v>1551</v>
      </c>
      <c r="O346" s="1" t="s">
        <v>1551</v>
      </c>
      <c r="P346" s="1" t="s">
        <v>1551</v>
      </c>
      <c r="Q346" s="1" t="s">
        <v>1551</v>
      </c>
      <c r="BE346" s="682">
        <f>_xll.xlDateShiftMonth(BE345,1)</f>
        <v>53509</v>
      </c>
      <c r="BF346" s="683">
        <v>3.5444397712366071E-2</v>
      </c>
      <c r="BH346" s="915"/>
      <c r="BU346" s="133" t="s">
        <v>413</v>
      </c>
      <c r="BV346" s="133" t="s">
        <v>413</v>
      </c>
      <c r="BW346" s="133" t="s">
        <v>413</v>
      </c>
      <c r="BX346" s="133" t="s">
        <v>413</v>
      </c>
      <c r="BY346" s="133" t="s">
        <v>413</v>
      </c>
      <c r="BZ346" s="133" t="s">
        <v>413</v>
      </c>
      <c r="CA346" s="133" t="s">
        <v>413</v>
      </c>
      <c r="CB346" s="133" t="s">
        <v>413</v>
      </c>
      <c r="CC346" s="133" t="s">
        <v>413</v>
      </c>
      <c r="CD346" s="133" t="s">
        <v>413</v>
      </c>
      <c r="CE346" s="133" t="s">
        <v>413</v>
      </c>
      <c r="CF346" s="133" t="s">
        <v>413</v>
      </c>
    </row>
    <row r="347" spans="4:84">
      <c r="D347" s="265"/>
      <c r="F347" s="2" t="s">
        <v>1551</v>
      </c>
      <c r="G347" s="3" t="s">
        <v>1551</v>
      </c>
      <c r="H347" s="6" t="s">
        <v>1551</v>
      </c>
      <c r="I347" s="1" t="s">
        <v>1551</v>
      </c>
      <c r="J347" s="1" t="s">
        <v>1551</v>
      </c>
      <c r="K347" s="1" t="s">
        <v>1551</v>
      </c>
      <c r="L347" s="1" t="s">
        <v>1551</v>
      </c>
      <c r="M347" s="1" t="s">
        <v>1551</v>
      </c>
      <c r="N347" s="1" t="s">
        <v>1551</v>
      </c>
      <c r="O347" s="1" t="s">
        <v>1551</v>
      </c>
      <c r="P347" s="1" t="s">
        <v>1551</v>
      </c>
      <c r="Q347" s="1" t="s">
        <v>1551</v>
      </c>
      <c r="BE347" s="682">
        <f>_xll.xlDateShiftMonth(BE346,1)</f>
        <v>53540</v>
      </c>
      <c r="BF347" s="683">
        <v>3.5440141140435685E-2</v>
      </c>
      <c r="BH347" s="915"/>
      <c r="BU347" s="133" t="s">
        <v>413</v>
      </c>
      <c r="BV347" s="133" t="s">
        <v>413</v>
      </c>
      <c r="BW347" s="133" t="s">
        <v>413</v>
      </c>
      <c r="BX347" s="133" t="s">
        <v>413</v>
      </c>
      <c r="BY347" s="133" t="s">
        <v>413</v>
      </c>
      <c r="BZ347" s="133" t="s">
        <v>413</v>
      </c>
      <c r="CA347" s="133" t="s">
        <v>413</v>
      </c>
      <c r="CB347" s="133" t="s">
        <v>413</v>
      </c>
      <c r="CC347" s="133" t="s">
        <v>413</v>
      </c>
      <c r="CD347" s="133" t="s">
        <v>413</v>
      </c>
      <c r="CE347" s="133" t="s">
        <v>413</v>
      </c>
      <c r="CF347" s="133" t="s">
        <v>413</v>
      </c>
    </row>
    <row r="348" spans="4:84">
      <c r="D348" s="265"/>
      <c r="F348" s="2" t="s">
        <v>1551</v>
      </c>
      <c r="G348" s="3" t="s">
        <v>1551</v>
      </c>
      <c r="H348" s="6" t="s">
        <v>1551</v>
      </c>
      <c r="I348" s="1" t="s">
        <v>1551</v>
      </c>
      <c r="J348" s="1" t="s">
        <v>1551</v>
      </c>
      <c r="K348" s="1" t="s">
        <v>1551</v>
      </c>
      <c r="L348" s="1" t="s">
        <v>1551</v>
      </c>
      <c r="M348" s="1" t="s">
        <v>1551</v>
      </c>
      <c r="N348" s="1" t="s">
        <v>1551</v>
      </c>
      <c r="O348" s="1" t="s">
        <v>1551</v>
      </c>
      <c r="P348" s="1" t="s">
        <v>1551</v>
      </c>
      <c r="Q348" s="1" t="s">
        <v>1551</v>
      </c>
      <c r="BE348" s="682">
        <f>_xll.xlDateShiftMonth(BE347,1)</f>
        <v>53571</v>
      </c>
      <c r="BF348" s="683">
        <v>3.543576524926545E-2</v>
      </c>
      <c r="BH348" s="915"/>
      <c r="BU348" s="133" t="s">
        <v>413</v>
      </c>
      <c r="BV348" s="133" t="s">
        <v>413</v>
      </c>
      <c r="BW348" s="133" t="s">
        <v>413</v>
      </c>
      <c r="BX348" s="133" t="s">
        <v>413</v>
      </c>
      <c r="BY348" s="133" t="s">
        <v>413</v>
      </c>
      <c r="BZ348" s="133" t="s">
        <v>413</v>
      </c>
      <c r="CA348" s="133" t="s">
        <v>413</v>
      </c>
      <c r="CB348" s="133" t="s">
        <v>413</v>
      </c>
      <c r="CC348" s="133" t="s">
        <v>413</v>
      </c>
      <c r="CD348" s="133" t="s">
        <v>413</v>
      </c>
      <c r="CE348" s="133" t="s">
        <v>413</v>
      </c>
      <c r="CF348" s="133" t="s">
        <v>413</v>
      </c>
    </row>
    <row r="349" spans="4:84">
      <c r="D349" s="265"/>
      <c r="F349" s="2" t="s">
        <v>1551</v>
      </c>
      <c r="G349" s="3" t="s">
        <v>1551</v>
      </c>
      <c r="H349" s="6" t="s">
        <v>1551</v>
      </c>
      <c r="I349" s="1" t="s">
        <v>1551</v>
      </c>
      <c r="J349" s="1" t="s">
        <v>1551</v>
      </c>
      <c r="K349" s="1" t="s">
        <v>1551</v>
      </c>
      <c r="L349" s="1" t="s">
        <v>1551</v>
      </c>
      <c r="M349" s="1" t="s">
        <v>1551</v>
      </c>
      <c r="N349" s="1" t="s">
        <v>1551</v>
      </c>
      <c r="O349" s="1" t="s">
        <v>1551</v>
      </c>
      <c r="P349" s="1" t="s">
        <v>1551</v>
      </c>
      <c r="Q349" s="1" t="s">
        <v>1551</v>
      </c>
      <c r="BE349" s="682">
        <f>_xll.xlDateShiftMonth(BE348,1)</f>
        <v>53601</v>
      </c>
      <c r="BF349" s="683">
        <v>3.5431422935700486E-2</v>
      </c>
      <c r="BH349" s="915"/>
      <c r="BU349" s="133" t="s">
        <v>413</v>
      </c>
      <c r="BV349" s="133" t="s">
        <v>413</v>
      </c>
      <c r="BW349" s="133" t="s">
        <v>413</v>
      </c>
      <c r="BX349" s="133" t="s">
        <v>413</v>
      </c>
      <c r="BY349" s="133" t="s">
        <v>413</v>
      </c>
      <c r="BZ349" s="133" t="s">
        <v>413</v>
      </c>
      <c r="CA349" s="133" t="s">
        <v>413</v>
      </c>
      <c r="CB349" s="133" t="s">
        <v>413</v>
      </c>
      <c r="CC349" s="133" t="s">
        <v>413</v>
      </c>
      <c r="CD349" s="133" t="s">
        <v>413</v>
      </c>
      <c r="CE349" s="133" t="s">
        <v>413</v>
      </c>
      <c r="CF349" s="133" t="s">
        <v>413</v>
      </c>
    </row>
    <row r="350" spans="4:84">
      <c r="F350" s="2" t="s">
        <v>1551</v>
      </c>
      <c r="G350" s="3" t="s">
        <v>1551</v>
      </c>
      <c r="H350" s="6" t="s">
        <v>1551</v>
      </c>
      <c r="I350" s="1" t="s">
        <v>1551</v>
      </c>
      <c r="J350" s="1" t="s">
        <v>1551</v>
      </c>
      <c r="K350" s="1" t="s">
        <v>1551</v>
      </c>
      <c r="L350" s="1" t="s">
        <v>1551</v>
      </c>
      <c r="M350" s="1" t="s">
        <v>1551</v>
      </c>
      <c r="N350" s="1" t="s">
        <v>1551</v>
      </c>
      <c r="O350" s="1" t="s">
        <v>1551</v>
      </c>
      <c r="P350" s="1" t="s">
        <v>1551</v>
      </c>
      <c r="Q350" s="1" t="s">
        <v>1551</v>
      </c>
      <c r="BE350" s="682">
        <f>_xll.xlDateShiftMonth(BE349,1)</f>
        <v>53632</v>
      </c>
      <c r="BF350" s="683">
        <v>3.5426830940725587E-2</v>
      </c>
      <c r="BH350" s="915"/>
      <c r="BU350" s="133" t="s">
        <v>413</v>
      </c>
      <c r="BV350" s="133" t="s">
        <v>413</v>
      </c>
      <c r="BW350" s="133" t="s">
        <v>413</v>
      </c>
      <c r="BX350" s="133" t="s">
        <v>413</v>
      </c>
      <c r="BY350" s="133" t="s">
        <v>413</v>
      </c>
      <c r="BZ350" s="133" t="s">
        <v>413</v>
      </c>
      <c r="CA350" s="133" t="s">
        <v>413</v>
      </c>
      <c r="CB350" s="133" t="s">
        <v>413</v>
      </c>
      <c r="CC350" s="133" t="s">
        <v>413</v>
      </c>
      <c r="CD350" s="133" t="s">
        <v>413</v>
      </c>
      <c r="CE350" s="133" t="s">
        <v>413</v>
      </c>
      <c r="CF350" s="133" t="s">
        <v>413</v>
      </c>
    </row>
    <row r="351" spans="4:84">
      <c r="F351" s="2" t="s">
        <v>1551</v>
      </c>
      <c r="G351" s="3" t="s">
        <v>1551</v>
      </c>
      <c r="H351" s="6" t="s">
        <v>1551</v>
      </c>
      <c r="I351" s="1" t="s">
        <v>1551</v>
      </c>
      <c r="J351" s="1" t="s">
        <v>1551</v>
      </c>
      <c r="K351" s="1" t="s">
        <v>1551</v>
      </c>
      <c r="L351" s="1" t="s">
        <v>1551</v>
      </c>
      <c r="M351" s="1" t="s">
        <v>1551</v>
      </c>
      <c r="N351" s="1" t="s">
        <v>1551</v>
      </c>
      <c r="O351" s="1" t="s">
        <v>1551</v>
      </c>
      <c r="P351" s="1" t="s">
        <v>1551</v>
      </c>
      <c r="Q351" s="1" t="s">
        <v>1551</v>
      </c>
      <c r="BE351" s="682">
        <f>_xll.xlDateShiftMonth(BE350,1)</f>
        <v>53662</v>
      </c>
      <c r="BF351" s="683">
        <v>3.5422291484197913E-2</v>
      </c>
      <c r="BH351" s="915"/>
      <c r="BU351" s="133" t="s">
        <v>413</v>
      </c>
      <c r="BV351" s="133" t="s">
        <v>413</v>
      </c>
      <c r="BW351" s="133" t="s">
        <v>413</v>
      </c>
      <c r="BX351" s="133" t="s">
        <v>413</v>
      </c>
      <c r="BY351" s="133" t="s">
        <v>413</v>
      </c>
      <c r="BZ351" s="133" t="s">
        <v>413</v>
      </c>
      <c r="CA351" s="133" t="s">
        <v>413</v>
      </c>
      <c r="CB351" s="133" t="s">
        <v>413</v>
      </c>
      <c r="CC351" s="133" t="s">
        <v>413</v>
      </c>
      <c r="CD351" s="133" t="s">
        <v>413</v>
      </c>
      <c r="CE351" s="133" t="s">
        <v>413</v>
      </c>
      <c r="CF351" s="133" t="s">
        <v>413</v>
      </c>
    </row>
    <row r="352" spans="4:84">
      <c r="F352" s="2" t="s">
        <v>1551</v>
      </c>
      <c r="G352" s="3" t="s">
        <v>1551</v>
      </c>
      <c r="H352" s="6" t="s">
        <v>1551</v>
      </c>
      <c r="I352" s="1" t="s">
        <v>1551</v>
      </c>
      <c r="J352" s="1" t="s">
        <v>1551</v>
      </c>
      <c r="K352" s="1" t="s">
        <v>1551</v>
      </c>
      <c r="L352" s="1" t="s">
        <v>1551</v>
      </c>
      <c r="M352" s="1" t="s">
        <v>1551</v>
      </c>
      <c r="N352" s="1" t="s">
        <v>1551</v>
      </c>
      <c r="O352" s="1" t="s">
        <v>1551</v>
      </c>
      <c r="P352" s="1" t="s">
        <v>1551</v>
      </c>
      <c r="Q352" s="1" t="s">
        <v>1551</v>
      </c>
      <c r="BE352" s="682">
        <f>_xll.xlDateShiftMonth(BE351,1)</f>
        <v>53693</v>
      </c>
      <c r="BF352" s="683">
        <v>3.5417508164238054E-2</v>
      </c>
      <c r="BH352" s="915"/>
      <c r="BU352" s="133" t="s">
        <v>413</v>
      </c>
      <c r="BV352" s="133" t="s">
        <v>413</v>
      </c>
      <c r="BW352" s="133" t="s">
        <v>413</v>
      </c>
      <c r="BX352" s="133" t="s">
        <v>413</v>
      </c>
      <c r="BY352" s="133" t="s">
        <v>413</v>
      </c>
      <c r="BZ352" s="133" t="s">
        <v>413</v>
      </c>
      <c r="CA352" s="133" t="s">
        <v>413</v>
      </c>
      <c r="CB352" s="133" t="s">
        <v>413</v>
      </c>
      <c r="CC352" s="133" t="s">
        <v>413</v>
      </c>
      <c r="CD352" s="133" t="s">
        <v>413</v>
      </c>
      <c r="CE352" s="133" t="s">
        <v>413</v>
      </c>
      <c r="CF352" s="133" t="s">
        <v>413</v>
      </c>
    </row>
    <row r="353" spans="6:84">
      <c r="F353" s="2" t="s">
        <v>1551</v>
      </c>
      <c r="G353" s="3" t="s">
        <v>1551</v>
      </c>
      <c r="H353" s="6" t="s">
        <v>1551</v>
      </c>
      <c r="I353" s="1" t="s">
        <v>1551</v>
      </c>
      <c r="J353" s="1" t="s">
        <v>1551</v>
      </c>
      <c r="K353" s="1" t="s">
        <v>1551</v>
      </c>
      <c r="L353" s="1" t="s">
        <v>1551</v>
      </c>
      <c r="M353" s="1" t="s">
        <v>1551</v>
      </c>
      <c r="N353" s="1" t="s">
        <v>1551</v>
      </c>
      <c r="O353" s="1" t="s">
        <v>1551</v>
      </c>
      <c r="P353" s="1" t="s">
        <v>1551</v>
      </c>
      <c r="Q353" s="1" t="s">
        <v>1551</v>
      </c>
      <c r="BE353" s="682">
        <f>_xll.xlDateShiftMonth(BE352,1)</f>
        <v>53724</v>
      </c>
      <c r="BF353" s="683">
        <v>3.541263710954301E-2</v>
      </c>
      <c r="BH353" s="915"/>
      <c r="BU353" s="133" t="s">
        <v>413</v>
      </c>
      <c r="BV353" s="133" t="s">
        <v>413</v>
      </c>
      <c r="BW353" s="133" t="s">
        <v>413</v>
      </c>
      <c r="BX353" s="133" t="s">
        <v>413</v>
      </c>
      <c r="BY353" s="133" t="s">
        <v>413</v>
      </c>
      <c r="BZ353" s="133" t="s">
        <v>413</v>
      </c>
      <c r="CA353" s="133" t="s">
        <v>413</v>
      </c>
      <c r="CB353" s="133" t="s">
        <v>413</v>
      </c>
      <c r="CC353" s="133" t="s">
        <v>413</v>
      </c>
      <c r="CD353" s="133" t="s">
        <v>413</v>
      </c>
      <c r="CE353" s="133" t="s">
        <v>413</v>
      </c>
      <c r="CF353" s="133" t="s">
        <v>413</v>
      </c>
    </row>
    <row r="354" spans="6:84">
      <c r="F354" s="2" t="s">
        <v>1551</v>
      </c>
      <c r="G354" s="3" t="s">
        <v>1551</v>
      </c>
      <c r="H354" s="6" t="s">
        <v>1551</v>
      </c>
      <c r="I354" s="1" t="s">
        <v>1551</v>
      </c>
      <c r="J354" s="1" t="s">
        <v>1551</v>
      </c>
      <c r="K354" s="1" t="s">
        <v>1551</v>
      </c>
      <c r="L354" s="1" t="s">
        <v>1551</v>
      </c>
      <c r="M354" s="1" t="s">
        <v>1551</v>
      </c>
      <c r="N354" s="1" t="s">
        <v>1551</v>
      </c>
      <c r="O354" s="1" t="s">
        <v>1551</v>
      </c>
      <c r="P354" s="1" t="s">
        <v>1551</v>
      </c>
      <c r="Q354" s="1" t="s">
        <v>1551</v>
      </c>
      <c r="BE354" s="682">
        <f>_xll.xlDateShiftMonth(BE353,1)</f>
        <v>53752</v>
      </c>
      <c r="BF354" s="683">
        <v>3.5408167360411462E-2</v>
      </c>
      <c r="BH354" s="915"/>
      <c r="BU354" s="133" t="s">
        <v>413</v>
      </c>
      <c r="BV354" s="133" t="s">
        <v>413</v>
      </c>
      <c r="BW354" s="133" t="s">
        <v>413</v>
      </c>
      <c r="BX354" s="133" t="s">
        <v>413</v>
      </c>
      <c r="BY354" s="133" t="s">
        <v>413</v>
      </c>
      <c r="BZ354" s="133" t="s">
        <v>413</v>
      </c>
      <c r="CA354" s="133" t="s">
        <v>413</v>
      </c>
      <c r="CB354" s="133" t="s">
        <v>413</v>
      </c>
      <c r="CC354" s="133" t="s">
        <v>413</v>
      </c>
      <c r="CD354" s="133" t="s">
        <v>413</v>
      </c>
      <c r="CE354" s="133" t="s">
        <v>413</v>
      </c>
      <c r="CF354" s="133" t="s">
        <v>413</v>
      </c>
    </row>
    <row r="355" spans="6:84">
      <c r="F355" s="2" t="s">
        <v>1551</v>
      </c>
      <c r="G355" s="3" t="s">
        <v>1551</v>
      </c>
      <c r="H355" s="6" t="s">
        <v>1551</v>
      </c>
      <c r="I355" s="1" t="s">
        <v>1551</v>
      </c>
      <c r="J355" s="1" t="s">
        <v>1551</v>
      </c>
      <c r="K355" s="1" t="s">
        <v>1551</v>
      </c>
      <c r="L355" s="1" t="s">
        <v>1551</v>
      </c>
      <c r="M355" s="1" t="s">
        <v>1551</v>
      </c>
      <c r="N355" s="1" t="s">
        <v>1551</v>
      </c>
      <c r="O355" s="1" t="s">
        <v>1551</v>
      </c>
      <c r="P355" s="1" t="s">
        <v>1551</v>
      </c>
      <c r="Q355" s="1" t="s">
        <v>1551</v>
      </c>
      <c r="BE355" s="682">
        <f>_xll.xlDateShiftMonth(BE354,1)</f>
        <v>53783</v>
      </c>
      <c r="BF355" s="683">
        <v>3.540314700683498E-2</v>
      </c>
      <c r="BH355" s="915"/>
      <c r="BU355" s="133" t="s">
        <v>413</v>
      </c>
      <c r="BV355" s="133" t="s">
        <v>413</v>
      </c>
      <c r="BW355" s="133" t="s">
        <v>413</v>
      </c>
      <c r="BX355" s="133" t="s">
        <v>413</v>
      </c>
      <c r="BY355" s="133" t="s">
        <v>413</v>
      </c>
      <c r="BZ355" s="133" t="s">
        <v>413</v>
      </c>
      <c r="CA355" s="133" t="s">
        <v>413</v>
      </c>
      <c r="CB355" s="133" t="s">
        <v>413</v>
      </c>
      <c r="CC355" s="133" t="s">
        <v>413</v>
      </c>
      <c r="CD355" s="133" t="s">
        <v>413</v>
      </c>
      <c r="CE355" s="133" t="s">
        <v>413</v>
      </c>
      <c r="CF355" s="133" t="s">
        <v>413</v>
      </c>
    </row>
    <row r="356" spans="6:84">
      <c r="F356" s="2" t="s">
        <v>1551</v>
      </c>
      <c r="G356" s="3" t="s">
        <v>1551</v>
      </c>
      <c r="H356" s="6" t="s">
        <v>1551</v>
      </c>
      <c r="I356" s="1" t="s">
        <v>1551</v>
      </c>
      <c r="J356" s="1" t="s">
        <v>1551</v>
      </c>
      <c r="K356" s="1" t="s">
        <v>1551</v>
      </c>
      <c r="L356" s="1" t="s">
        <v>1551</v>
      </c>
      <c r="M356" s="1" t="s">
        <v>1551</v>
      </c>
      <c r="N356" s="1" t="s">
        <v>1551</v>
      </c>
      <c r="O356" s="1" t="s">
        <v>1551</v>
      </c>
      <c r="P356" s="1" t="s">
        <v>1551</v>
      </c>
      <c r="Q356" s="1" t="s">
        <v>1551</v>
      </c>
      <c r="BE356" s="682">
        <f>_xll.xlDateShiftMonth(BE355,1)</f>
        <v>53813</v>
      </c>
      <c r="BF356" s="683">
        <v>3.5398222689273853E-2</v>
      </c>
      <c r="BH356" s="915"/>
      <c r="BU356" s="133" t="s">
        <v>413</v>
      </c>
      <c r="BV356" s="133" t="s">
        <v>413</v>
      </c>
      <c r="BW356" s="133" t="s">
        <v>413</v>
      </c>
      <c r="BX356" s="133" t="s">
        <v>413</v>
      </c>
      <c r="BY356" s="133" t="s">
        <v>413</v>
      </c>
      <c r="BZ356" s="133" t="s">
        <v>413</v>
      </c>
      <c r="CA356" s="133" t="s">
        <v>413</v>
      </c>
      <c r="CB356" s="133" t="s">
        <v>413</v>
      </c>
      <c r="CC356" s="133" t="s">
        <v>413</v>
      </c>
      <c r="CD356" s="133" t="s">
        <v>413</v>
      </c>
      <c r="CE356" s="133" t="s">
        <v>413</v>
      </c>
      <c r="CF356" s="133" t="s">
        <v>413</v>
      </c>
    </row>
    <row r="357" spans="6:84">
      <c r="BE357" s="682">
        <f>_xll.xlDateShiftMonth(BE356,1)</f>
        <v>53844</v>
      </c>
      <c r="BF357" s="683">
        <v>3.5393072348446443E-2</v>
      </c>
      <c r="BH357" s="915"/>
      <c r="BU357" s="133" t="s">
        <v>413</v>
      </c>
      <c r="BV357" s="133" t="s">
        <v>413</v>
      </c>
      <c r="BW357" s="133" t="s">
        <v>413</v>
      </c>
      <c r="BX357" s="133" t="s">
        <v>413</v>
      </c>
      <c r="BY357" s="133" t="s">
        <v>413</v>
      </c>
      <c r="BZ357" s="133" t="s">
        <v>413</v>
      </c>
      <c r="CA357" s="133" t="s">
        <v>413</v>
      </c>
      <c r="CB357" s="133" t="s">
        <v>413</v>
      </c>
      <c r="CC357" s="133" t="s">
        <v>413</v>
      </c>
      <c r="CD357" s="133" t="s">
        <v>413</v>
      </c>
      <c r="CE357" s="133" t="s">
        <v>413</v>
      </c>
      <c r="CF357" s="133" t="s">
        <v>413</v>
      </c>
    </row>
    <row r="358" spans="6:84">
      <c r="BE358" s="682">
        <f>_xll.xlDateShiftMonth(BE357,1)</f>
        <v>53874</v>
      </c>
      <c r="BF358" s="683">
        <v>3.5388034226522987E-2</v>
      </c>
      <c r="BH358" s="915"/>
      <c r="BU358" s="133" t="s">
        <v>413</v>
      </c>
      <c r="BV358" s="133" t="s">
        <v>413</v>
      </c>
      <c r="BW358" s="133" t="s">
        <v>413</v>
      </c>
      <c r="BX358" s="133" t="s">
        <v>413</v>
      </c>
      <c r="BY358" s="133" t="s">
        <v>413</v>
      </c>
      <c r="BZ358" s="133" t="s">
        <v>413</v>
      </c>
      <c r="CA358" s="133" t="s">
        <v>413</v>
      </c>
      <c r="CB358" s="133" t="s">
        <v>413</v>
      </c>
      <c r="CC358" s="133" t="s">
        <v>413</v>
      </c>
      <c r="CD358" s="133" t="s">
        <v>413</v>
      </c>
      <c r="CE358" s="133" t="s">
        <v>413</v>
      </c>
      <c r="CF358" s="133" t="s">
        <v>413</v>
      </c>
    </row>
    <row r="359" spans="6:84">
      <c r="BE359" s="682">
        <f>_xll.xlDateShiftMonth(BE358,1)</f>
        <v>53905</v>
      </c>
      <c r="BF359" s="683">
        <v>3.5382778677264366E-2</v>
      </c>
      <c r="BH359" s="915"/>
      <c r="BU359" s="133" t="s">
        <v>413</v>
      </c>
      <c r="BV359" s="133" t="s">
        <v>413</v>
      </c>
      <c r="BW359" s="133" t="s">
        <v>413</v>
      </c>
      <c r="BX359" s="133" t="s">
        <v>413</v>
      </c>
      <c r="BY359" s="133" t="s">
        <v>413</v>
      </c>
      <c r="BZ359" s="133" t="s">
        <v>413</v>
      </c>
      <c r="CA359" s="133" t="s">
        <v>413</v>
      </c>
      <c r="CB359" s="133" t="s">
        <v>413</v>
      </c>
      <c r="CC359" s="133" t="s">
        <v>413</v>
      </c>
      <c r="CD359" s="133" t="s">
        <v>413</v>
      </c>
      <c r="CE359" s="133" t="s">
        <v>413</v>
      </c>
      <c r="CF359" s="133" t="s">
        <v>413</v>
      </c>
    </row>
    <row r="360" spans="6:84">
      <c r="BE360" s="682">
        <f>_xll.xlDateShiftMonth(BE359,1)</f>
        <v>53936</v>
      </c>
      <c r="BF360" s="683">
        <v>3.5377479157420809E-2</v>
      </c>
      <c r="BH360" s="915"/>
    </row>
    <row r="361" spans="6:84">
      <c r="BE361" s="682">
        <f>_xll.xlDateShiftMonth(BE360,1)</f>
        <v>53966</v>
      </c>
      <c r="BF361" s="683">
        <v>3.5372314751611393E-2</v>
      </c>
      <c r="BH361" s="915"/>
    </row>
    <row r="362" spans="6:84">
      <c r="BE362" s="682">
        <f>_xll.xlDateShiftMonth(BE361,1)</f>
        <v>53997</v>
      </c>
      <c r="BF362" s="683">
        <v>3.5366947394671264E-2</v>
      </c>
      <c r="BH362" s="915"/>
    </row>
    <row r="363" spans="6:84">
      <c r="BE363" s="682">
        <f>_xll.xlDateShiftMonth(BE362,1)</f>
        <v>54027</v>
      </c>
      <c r="BF363" s="683">
        <v>3.5361729329810181E-2</v>
      </c>
      <c r="BH363" s="915"/>
    </row>
    <row r="364" spans="6:84">
      <c r="BE364" s="682">
        <f>_xll.xlDateShiftMonth(BE363,1)</f>
        <v>54058</v>
      </c>
      <c r="BF364" s="683">
        <v>3.5356318914593184E-2</v>
      </c>
      <c r="BH364" s="915"/>
    </row>
    <row r="365" spans="6:84">
      <c r="BE365" s="682">
        <f>_xll.xlDateShiftMonth(BE364,1)</f>
        <v>54089</v>
      </c>
      <c r="BF365" s="683">
        <v>3.5350896113295921E-2</v>
      </c>
      <c r="BH365" s="915"/>
    </row>
    <row r="366" spans="6:84">
      <c r="BE366" s="682">
        <f>_xll.xlDateShiftMonth(BE365,1)</f>
        <v>54118</v>
      </c>
      <c r="BF366" s="683">
        <v>3.5345817625840048E-2</v>
      </c>
      <c r="BH366" s="915"/>
    </row>
    <row r="367" spans="6:84">
      <c r="BE367" s="682">
        <f>_xll.xlDateShiftMonth(BE366,1)</f>
        <v>54149</v>
      </c>
      <c r="BF367" s="683">
        <v>3.5340389031053632E-2</v>
      </c>
      <c r="BH367" s="915"/>
    </row>
    <row r="368" spans="6:84">
      <c r="BE368" s="682">
        <f>_xll.xlDateShiftMonth(BE367,1)</f>
        <v>54179</v>
      </c>
      <c r="BF368" s="683">
        <v>3.5335141579862686E-2</v>
      </c>
      <c r="BH368" s="915"/>
    </row>
    <row r="369" spans="57:60">
      <c r="BE369" s="682">
        <f>_xll.xlDateShiftMonth(BE368,1)</f>
        <v>54210</v>
      </c>
      <c r="BF369" s="683">
        <v>3.5329731670743596E-2</v>
      </c>
      <c r="BH369" s="915"/>
    </row>
    <row r="370" spans="57:60">
      <c r="BE370" s="682">
        <f>_xll.xlDateShiftMonth(BE369,1)</f>
        <v>54240</v>
      </c>
      <c r="BF370" s="683">
        <v>3.5324514292207981E-2</v>
      </c>
      <c r="BH370" s="915"/>
    </row>
    <row r="371" spans="57:60">
      <c r="BE371" s="682">
        <f>_xll.xlDateShiftMonth(BE370,1)</f>
        <v>54271</v>
      </c>
      <c r="BF371" s="683">
        <v>3.5319147847575907E-2</v>
      </c>
      <c r="BH371" s="915"/>
    </row>
    <row r="372" spans="57:60">
      <c r="BE372" s="682">
        <f>_xll.xlDateShiftMonth(BE371,1)</f>
        <v>54302</v>
      </c>
      <c r="BF372" s="683">
        <v>3.5313812987448512E-2</v>
      </c>
      <c r="BH372" s="915"/>
    </row>
    <row r="373" spans="57:60">
      <c r="BE373" s="682">
        <f>_xll.xlDateShiftMonth(BE372,1)</f>
        <v>54332</v>
      </c>
      <c r="BF373" s="683">
        <v>3.5308686319873238E-2</v>
      </c>
      <c r="BH373" s="915"/>
    </row>
    <row r="374" spans="57:60">
      <c r="BE374" s="682">
        <f>_xll.xlDateShiftMonth(BE373,1)</f>
        <v>54363</v>
      </c>
      <c r="BF374" s="683">
        <v>3.5303432295567504E-2</v>
      </c>
      <c r="BH374" s="915"/>
    </row>
    <row r="375" spans="57:60">
      <c r="BE375" s="682">
        <f>_xll.xlDateShiftMonth(BE374,1)</f>
        <v>54393</v>
      </c>
      <c r="BF375" s="683">
        <v>3.5298395845958216E-2</v>
      </c>
      <c r="BH375" s="915"/>
    </row>
    <row r="376" spans="57:60">
      <c r="BE376" s="682">
        <f>_xll.xlDateShiftMonth(BE375,1)</f>
        <v>54424</v>
      </c>
      <c r="BF376" s="683">
        <v>3.5293247436293862E-2</v>
      </c>
      <c r="BH376" s="915"/>
    </row>
    <row r="377" spans="57:60">
      <c r="BE377" s="682">
        <f>_xll.xlDateShiftMonth(BE376,1)</f>
        <v>54455</v>
      </c>
      <c r="BF377" s="683">
        <v>3.5288162195638843E-2</v>
      </c>
      <c r="BH377" s="915"/>
    </row>
    <row r="378" spans="57:60">
      <c r="BE378" s="682">
        <f>_xll.xlDateShiftMonth(BE377,1)</f>
        <v>54483</v>
      </c>
      <c r="BF378" s="683">
        <v>3.5283628693208356E-2</v>
      </c>
      <c r="BH378" s="915"/>
    </row>
    <row r="379" spans="57:60">
      <c r="BE379" s="682">
        <f>_xll.xlDateShiftMonth(BE378,1)</f>
        <v>54514</v>
      </c>
      <c r="BF379" s="683">
        <v>3.5278681357572769E-2</v>
      </c>
      <c r="BH379" s="915"/>
    </row>
    <row r="380" spans="57:60">
      <c r="BE380" s="682">
        <f>_xll.xlDateShiftMonth(BE379,1)</f>
        <v>54544</v>
      </c>
      <c r="BF380" s="683">
        <v>3.5273971382999446E-2</v>
      </c>
      <c r="BH380" s="915"/>
    </row>
    <row r="381" spans="57:60">
      <c r="BE381" s="682">
        <f>_xll.xlDateShiftMonth(BE380,1)</f>
        <v>54575</v>
      </c>
      <c r="BF381" s="683">
        <v>3.5269190999739269E-2</v>
      </c>
      <c r="BH381" s="915"/>
    </row>
    <row r="382" spans="57:60">
      <c r="BE382" s="682">
        <f>_xll.xlDateShiftMonth(BE381,1)</f>
        <v>54605</v>
      </c>
      <c r="BF382" s="683">
        <v>3.5264654581732321E-2</v>
      </c>
      <c r="BH382" s="915"/>
    </row>
    <row r="383" spans="57:60">
      <c r="BE383" s="682">
        <f>_xll.xlDateShiftMonth(BE382,1)</f>
        <v>54636</v>
      </c>
      <c r="BF383" s="683">
        <v>3.5260065929667253E-2</v>
      </c>
      <c r="BH383" s="915"/>
    </row>
    <row r="384" spans="57:60">
      <c r="BE384" s="682">
        <f>_xll.xlDateShiftMonth(BE383,1)</f>
        <v>54667</v>
      </c>
      <c r="BF384" s="683">
        <v>3.5255584210761783E-2</v>
      </c>
      <c r="BH384" s="915"/>
    </row>
    <row r="385" spans="57:60">
      <c r="BE385" s="682">
        <f>_xll.xlDateShiftMonth(BE384,1)</f>
        <v>54697</v>
      </c>
      <c r="BF385" s="683">
        <v>3.5251354905679384E-2</v>
      </c>
      <c r="BH385" s="915"/>
    </row>
    <row r="386" spans="57:60">
      <c r="BE386" s="682">
        <f>_xll.xlDateShiftMonth(BE385,1)</f>
        <v>54728</v>
      </c>
      <c r="BF386" s="683">
        <v>3.5247102289303667E-2</v>
      </c>
      <c r="BH386" s="915"/>
    </row>
    <row r="387" spans="57:60">
      <c r="BE387" s="682">
        <f>_xll.xlDateShiftMonth(BE386,1)</f>
        <v>54758</v>
      </c>
      <c r="BF387" s="683">
        <v>3.5243106686098306E-2</v>
      </c>
      <c r="BH387" s="915"/>
    </row>
    <row r="388" spans="57:60">
      <c r="BE388" s="682">
        <f>_xll.xlDateShiftMonth(BE387,1)</f>
        <v>54789</v>
      </c>
      <c r="BF388" s="683">
        <v>3.5239107951072046E-2</v>
      </c>
      <c r="BH388" s="915"/>
    </row>
    <row r="389" spans="57:60">
      <c r="BE389" s="682">
        <f>_xll.xlDateShiftMonth(BE388,1)</f>
        <v>54820</v>
      </c>
      <c r="BF389" s="683">
        <v>3.5235247733710055E-2</v>
      </c>
      <c r="BH389" s="915"/>
    </row>
    <row r="390" spans="57:60">
      <c r="BE390" s="682">
        <f>_xll.xlDateShiftMonth(BE389,1)</f>
        <v>54848</v>
      </c>
      <c r="BF390" s="683">
        <v>3.5231885467707579E-2</v>
      </c>
      <c r="BH390" s="915"/>
    </row>
    <row r="391" spans="57:60">
      <c r="BE391" s="682">
        <f>_xll.xlDateShiftMonth(BE390,1)</f>
        <v>54879</v>
      </c>
      <c r="BF391" s="683">
        <v>3.522830656086956E-2</v>
      </c>
      <c r="BH391" s="915"/>
    </row>
    <row r="392" spans="57:60">
      <c r="BE392" s="682">
        <f>_xll.xlDateShiftMonth(BE391,1)</f>
        <v>54909</v>
      </c>
      <c r="BF392" s="683">
        <v>3.5224992614184887E-2</v>
      </c>
      <c r="BH392" s="915"/>
    </row>
    <row r="393" spans="57:60">
      <c r="BE393" s="682">
        <f>_xll.xlDateShiftMonth(BE392,1)</f>
        <v>54940</v>
      </c>
      <c r="BF393" s="683">
        <v>3.5221728926430364E-2</v>
      </c>
      <c r="BH393" s="915"/>
    </row>
    <row r="394" spans="57:60">
      <c r="BE394" s="682">
        <f>_xll.xlDateShiftMonth(BE393,1)</f>
        <v>54970</v>
      </c>
      <c r="BF394" s="683">
        <v>3.5218732020223117E-2</v>
      </c>
      <c r="BH394" s="915"/>
    </row>
    <row r="395" spans="57:60">
      <c r="BE395" s="682">
        <f>_xll.xlDateShiftMonth(BE394,1)</f>
        <v>55001</v>
      </c>
      <c r="BF395" s="683">
        <v>3.5215808330371787E-2</v>
      </c>
      <c r="BH395" s="915"/>
    </row>
    <row r="396" spans="57:60">
      <c r="BE396" s="682">
        <f>_xll.xlDateShiftMonth(BE395,1)</f>
        <v>55032</v>
      </c>
      <c r="BF396" s="683">
        <v>3.521306692233498E-2</v>
      </c>
      <c r="BH396" s="915"/>
    </row>
    <row r="397" spans="57:60">
      <c r="BE397" s="682">
        <f>_xll.xlDateShiftMonth(BE396,1)</f>
        <v>55062</v>
      </c>
      <c r="BF397" s="683">
        <v>3.5210593531016486E-2</v>
      </c>
      <c r="BH397" s="915"/>
    </row>
    <row r="398" spans="57:60">
      <c r="BE398" s="682">
        <f>_xll.xlDateShiftMonth(BE397,1)</f>
        <v>55093</v>
      </c>
      <c r="BF398" s="683">
        <v>3.5208229492217517E-2</v>
      </c>
      <c r="BH398" s="915"/>
    </row>
    <row r="399" spans="57:60">
      <c r="BE399" s="682">
        <f>_xll.xlDateShiftMonth(BE398,1)</f>
        <v>55123</v>
      </c>
      <c r="BF399" s="683">
        <v>3.5206133286687112E-2</v>
      </c>
      <c r="BH399" s="915"/>
    </row>
    <row r="400" spans="57:60">
      <c r="BE400" s="682">
        <f>_xll.xlDateShiftMonth(BE399,1)</f>
        <v>55154</v>
      </c>
      <c r="BF400" s="683">
        <v>3.5204171395945692E-2</v>
      </c>
      <c r="BH400" s="915"/>
    </row>
    <row r="401" spans="57:60">
      <c r="BE401" s="682">
        <f>_xll.xlDateShiftMonth(BE400,1)</f>
        <v>55185</v>
      </c>
      <c r="BF401" s="683">
        <v>3.5202423371523454E-2</v>
      </c>
      <c r="BH401" s="915"/>
    </row>
    <row r="402" spans="57:60">
      <c r="BE402" s="682">
        <f>_xll.xlDateShiftMonth(BE401,1)</f>
        <v>55213</v>
      </c>
      <c r="BF402" s="683">
        <v>3.5201033656468622E-2</v>
      </c>
      <c r="BH402" s="915"/>
    </row>
    <row r="403" spans="57:60">
      <c r="BE403" s="682">
        <f>_xll.xlDateShiftMonth(BE402,1)</f>
        <v>55244</v>
      </c>
      <c r="BF403" s="683">
        <v>3.5199710348074904E-2</v>
      </c>
      <c r="BH403" s="915"/>
    </row>
    <row r="404" spans="57:60">
      <c r="BE404" s="682">
        <f>_xll.xlDateShiftMonth(BE403,1)</f>
        <v>55274</v>
      </c>
      <c r="BF404" s="683">
        <v>3.5198650980549924E-2</v>
      </c>
      <c r="BH404" s="915"/>
    </row>
    <row r="405" spans="57:60">
      <c r="BE405" s="682">
        <f>_xll.xlDateShiftMonth(BE404,1)</f>
        <v>55305</v>
      </c>
      <c r="BF405" s="683">
        <v>3.5197791157947786E-2</v>
      </c>
      <c r="BH405" s="915"/>
    </row>
    <row r="406" spans="57:60">
      <c r="BE406" s="682">
        <f>_xll.xlDateShiftMonth(BE405,1)</f>
        <v>55335</v>
      </c>
      <c r="BF406" s="683">
        <v>3.5197192314811276E-2</v>
      </c>
      <c r="BH406" s="915"/>
    </row>
    <row r="407" spans="57:60">
      <c r="BE407" s="682">
        <f>_xll.xlDateShiftMonth(BE406,1)</f>
        <v>55366</v>
      </c>
      <c r="BF407" s="683">
        <v>3.5196820756820416E-2</v>
      </c>
      <c r="BH407" s="915"/>
    </row>
    <row r="408" spans="57:60">
      <c r="BE408" s="682">
        <f>_xll.xlDateShiftMonth(BE407,1)</f>
        <v>55397</v>
      </c>
      <c r="BF408" s="683">
        <v>3.5196706829299013E-2</v>
      </c>
      <c r="BH408" s="915"/>
    </row>
    <row r="409" spans="57:60">
      <c r="BE409" s="682">
        <f>_xll.xlDateShiftMonth(BE408,1)</f>
        <v>55427</v>
      </c>
      <c r="BF409" s="683">
        <v>3.5196847903015457E-2</v>
      </c>
      <c r="BH409" s="915"/>
    </row>
    <row r="410" spans="57:60">
      <c r="BE410" s="682">
        <f>_xll.xlDateShiftMonth(BE409,1)</f>
        <v>55458</v>
      </c>
      <c r="BF410" s="683">
        <v>3.5197259611439977E-2</v>
      </c>
      <c r="BH410" s="915"/>
    </row>
    <row r="411" spans="57:60">
      <c r="BE411" s="682">
        <f>_xll.xlDateShiftMonth(BE410,1)</f>
        <v>55488</v>
      </c>
      <c r="BF411" s="683">
        <v>3.5197921354855562E-2</v>
      </c>
      <c r="BH411" s="915"/>
    </row>
    <row r="412" spans="57:60">
      <c r="BE412" s="682">
        <f>_xll.xlDateShiftMonth(BE411,1)</f>
        <v>55519</v>
      </c>
      <c r="BF412" s="683">
        <v>3.5198883478045707E-2</v>
      </c>
      <c r="BH412" s="915"/>
    </row>
    <row r="413" spans="57:60">
      <c r="BE413" s="682">
        <f>_xll.xlDateShiftMonth(BE412,1)</f>
        <v>55550</v>
      </c>
      <c r="BF413" s="683">
        <v>3.5200134816209969E-2</v>
      </c>
      <c r="BH413" s="915"/>
    </row>
    <row r="414" spans="57:60">
      <c r="BE414" s="682">
        <f>_xll.xlDateShiftMonth(BE413,1)</f>
        <v>55579</v>
      </c>
      <c r="BF414" s="683">
        <v>3.5201572920110204E-2</v>
      </c>
      <c r="BH414" s="915"/>
    </row>
    <row r="415" spans="57:60">
      <c r="BE415" s="682">
        <f>_xll.xlDateShiftMonth(BE414,1)</f>
        <v>55610</v>
      </c>
      <c r="BF415" s="683">
        <v>3.5203402208761544E-2</v>
      </c>
      <c r="BH415" s="915"/>
    </row>
    <row r="416" spans="57:60">
      <c r="BE416" s="682">
        <f>_xll.xlDateShiftMonth(BE415,1)</f>
        <v>55640</v>
      </c>
      <c r="BF416" s="683">
        <v>3.5205465680111563E-2</v>
      </c>
      <c r="BH416" s="915"/>
    </row>
    <row r="417" spans="57:60">
      <c r="BE417" s="682">
        <f>_xll.xlDateShiftMonth(BE416,1)</f>
        <v>55671</v>
      </c>
      <c r="BF417" s="683">
        <v>3.5207907127472717E-2</v>
      </c>
      <c r="BH417" s="915"/>
    </row>
    <row r="418" spans="57:60">
      <c r="BE418" s="682">
        <f>_xll.xlDateShiftMonth(BE417,1)</f>
        <v>55701</v>
      </c>
      <c r="BF418" s="683">
        <v>3.5210575000228873E-2</v>
      </c>
      <c r="BH418" s="915"/>
    </row>
    <row r="419" spans="57:60">
      <c r="BE419" s="682">
        <f>_xll.xlDateShiftMonth(BE418,1)</f>
        <v>55732</v>
      </c>
      <c r="BF419" s="683">
        <v>3.5213653385119552E-2</v>
      </c>
      <c r="BH419" s="915"/>
    </row>
    <row r="420" spans="57:60">
      <c r="BE420" s="682">
        <f>_xll.xlDateShiftMonth(BE419,1)</f>
        <v>55763</v>
      </c>
      <c r="BF420" s="683">
        <v>3.5217064955569283E-2</v>
      </c>
      <c r="BH420" s="915"/>
    </row>
    <row r="421" spans="57:60">
      <c r="BE421" s="682">
        <f>_xll.xlDateShiftMonth(BE420,1)</f>
        <v>55793</v>
      </c>
      <c r="BF421" s="683">
        <v>3.5220689740024694E-2</v>
      </c>
      <c r="BH421" s="915"/>
    </row>
    <row r="422" spans="57:60">
      <c r="BE422" s="682">
        <f>_xll.xlDateShiftMonth(BE421,1)</f>
        <v>55824</v>
      </c>
      <c r="BF422" s="683">
        <v>3.5224775619338587E-2</v>
      </c>
      <c r="BH422" s="915"/>
    </row>
    <row r="423" spans="57:60">
      <c r="BE423" s="682">
        <f>_xll.xlDateShiftMonth(BE422,1)</f>
        <v>55854</v>
      </c>
      <c r="BF423" s="683">
        <v>3.5229064950510793E-2</v>
      </c>
      <c r="BH423" s="915"/>
    </row>
    <row r="424" spans="57:60">
      <c r="BE424" s="682">
        <f>_xll.xlDateShiftMonth(BE423,1)</f>
        <v>55885</v>
      </c>
      <c r="BF424" s="683">
        <v>3.523384991750856E-2</v>
      </c>
      <c r="BH424" s="915"/>
    </row>
    <row r="425" spans="57:60">
      <c r="BE425" s="682">
        <f>_xll.xlDateShiftMonth(BE424,1)</f>
        <v>55916</v>
      </c>
      <c r="BF425" s="683">
        <v>3.5238999654570051E-2</v>
      </c>
      <c r="BH425" s="915"/>
    </row>
    <row r="426" spans="57:60">
      <c r="BE426" s="682">
        <f>_xll.xlDateShiftMonth(BE425,1)</f>
        <v>55944</v>
      </c>
      <c r="BF426" s="683">
        <v>3.5243969880681549E-2</v>
      </c>
      <c r="BH426" s="915"/>
    </row>
    <row r="427" spans="57:60">
      <c r="BE427" s="682">
        <f>_xll.xlDateShiftMonth(BE426,1)</f>
        <v>55975</v>
      </c>
      <c r="BF427" s="683">
        <v>3.524983153767243E-2</v>
      </c>
      <c r="BH427" s="915"/>
    </row>
    <row r="428" spans="57:60">
      <c r="BE428" s="682">
        <f>_xll.xlDateShiftMonth(BE427,1)</f>
        <v>56005</v>
      </c>
      <c r="BF428" s="683">
        <v>3.5255869042919476E-2</v>
      </c>
      <c r="BH428" s="915"/>
    </row>
    <row r="429" spans="57:60">
      <c r="BE429" s="682">
        <f>_xll.xlDateShiftMonth(BE428,1)</f>
        <v>56036</v>
      </c>
      <c r="BF429" s="683">
        <v>3.5262491125328255E-2</v>
      </c>
      <c r="BH429" s="915"/>
    </row>
    <row r="430" spans="57:60">
      <c r="BE430" s="682">
        <f>_xll.xlDateShiftMonth(BE429,1)</f>
        <v>56066</v>
      </c>
      <c r="BF430" s="683">
        <v>3.5269276515892477E-2</v>
      </c>
      <c r="BH430" s="915"/>
    </row>
    <row r="431" spans="57:60">
      <c r="BE431" s="682">
        <f>_xll.xlDateShiftMonth(BE430,1)</f>
        <v>56097</v>
      </c>
      <c r="BF431" s="683">
        <v>3.5276683802538872E-2</v>
      </c>
      <c r="BH431" s="915"/>
    </row>
    <row r="432" spans="57:60">
      <c r="BE432" s="682">
        <f>_xll.xlDateShiftMonth(BE431,1)</f>
        <v>56128</v>
      </c>
      <c r="BF432" s="683">
        <v>3.5284499623399239E-2</v>
      </c>
      <c r="BH432" s="915"/>
    </row>
    <row r="433" spans="57:60">
      <c r="BE433" s="682">
        <f>_xll.xlDateShiftMonth(BE432,1)</f>
        <v>56158</v>
      </c>
      <c r="BF433" s="683">
        <v>3.5292458327626924E-2</v>
      </c>
      <c r="BH433" s="915"/>
    </row>
    <row r="434" spans="57:60">
      <c r="BE434" s="682">
        <f>_xll.xlDateShiftMonth(BE433,1)</f>
        <v>56189</v>
      </c>
      <c r="BF434" s="683">
        <v>3.5301096724059546E-2</v>
      </c>
      <c r="BH434" s="915"/>
    </row>
    <row r="435" spans="57:60">
      <c r="BE435" s="682">
        <f>_xll.xlDateShiftMonth(BE434,1)</f>
        <v>56219</v>
      </c>
      <c r="BF435" s="683">
        <v>3.5309863458915076E-2</v>
      </c>
      <c r="BH435" s="915"/>
    </row>
    <row r="436" spans="57:60">
      <c r="BE436" s="682">
        <f>_xll.xlDateShiftMonth(BE435,1)</f>
        <v>56250</v>
      </c>
      <c r="BF436" s="683">
        <v>3.5319349209739649E-2</v>
      </c>
      <c r="BH436" s="915"/>
    </row>
    <row r="437" spans="57:60">
      <c r="BE437" s="682">
        <f>_xll.xlDateShiftMonth(BE436,1)</f>
        <v>56281</v>
      </c>
      <c r="BF437" s="683">
        <v>3.5329275079282879E-2</v>
      </c>
      <c r="BH437" s="915"/>
    </row>
    <row r="438" spans="57:60">
      <c r="BE438" s="682">
        <f>_xll.xlDateShiftMonth(BE437,1)</f>
        <v>56309</v>
      </c>
      <c r="BF438" s="683">
        <v>3.5338623995283161E-2</v>
      </c>
      <c r="BH438" s="915"/>
    </row>
    <row r="439" spans="57:60">
      <c r="BE439" s="682">
        <f>_xll.xlDateShiftMonth(BE438,1)</f>
        <v>56340</v>
      </c>
      <c r="BF439" s="683">
        <v>3.5349405190260322E-2</v>
      </c>
      <c r="BH439" s="915"/>
    </row>
    <row r="440" spans="57:60">
      <c r="BE440" s="682">
        <f>_xll.xlDateShiftMonth(BE439,1)</f>
        <v>56370</v>
      </c>
      <c r="BF440" s="683">
        <v>3.5360275280675417E-2</v>
      </c>
      <c r="BH440" s="915"/>
    </row>
    <row r="441" spans="57:60">
      <c r="BE441" s="682">
        <f>_xll.xlDateShiftMonth(BE440,1)</f>
        <v>56401</v>
      </c>
      <c r="BF441" s="683">
        <v>3.537196516777856E-2</v>
      </c>
      <c r="BH441" s="915"/>
    </row>
    <row r="442" spans="57:60">
      <c r="BE442" s="682">
        <f>_xll.xlDateShiftMonth(BE441,1)</f>
        <v>56431</v>
      </c>
      <c r="BF442" s="683">
        <v>3.538372662742189E-2</v>
      </c>
      <c r="BH442" s="915"/>
    </row>
    <row r="443" spans="57:60">
      <c r="BE443" s="682">
        <f>_xll.xlDateShiftMonth(BE442,1)</f>
        <v>56462</v>
      </c>
      <c r="BF443" s="683">
        <v>3.5396349985470726E-2</v>
      </c>
      <c r="BH443" s="915"/>
    </row>
    <row r="444" spans="57:60">
      <c r="BE444" s="682">
        <f>_xll.xlDateShiftMonth(BE443,1)</f>
        <v>56493</v>
      </c>
      <c r="BF444" s="683">
        <v>3.5409457226388469E-2</v>
      </c>
      <c r="BH444" s="915"/>
    </row>
    <row r="445" spans="57:60">
      <c r="BE445" s="682">
        <f>_xll.xlDateShiftMonth(BE444,1)</f>
        <v>56523</v>
      </c>
      <c r="BF445" s="683">
        <v>3.5422608401659464E-2</v>
      </c>
      <c r="BH445" s="915"/>
    </row>
    <row r="446" spans="57:60">
      <c r="BE446" s="682">
        <f>_xll.xlDateShiftMonth(BE445,1)</f>
        <v>56554</v>
      </c>
      <c r="BF446" s="683">
        <v>3.5436686484857545E-2</v>
      </c>
      <c r="BH446" s="915"/>
    </row>
    <row r="447" spans="57:60">
      <c r="BE447" s="682">
        <f>_xll.xlDateShiftMonth(BE446,1)</f>
        <v>56584</v>
      </c>
      <c r="BF447" s="683">
        <v>3.545078917466743E-2</v>
      </c>
      <c r="BH447" s="915"/>
    </row>
    <row r="448" spans="57:60">
      <c r="BE448" s="682">
        <f>_xll.xlDateShiftMonth(BE447,1)</f>
        <v>56615</v>
      </c>
      <c r="BF448" s="683">
        <v>3.5465862878965554E-2</v>
      </c>
      <c r="BH448" s="915"/>
    </row>
    <row r="449" spans="57:60">
      <c r="BE449" s="682">
        <f>_xll.xlDateShiftMonth(BE448,1)</f>
        <v>56646</v>
      </c>
      <c r="BF449" s="683">
        <v>3.5481452050637255E-2</v>
      </c>
      <c r="BH449" s="915"/>
    </row>
    <row r="450" spans="57:60">
      <c r="BE450" s="682">
        <f>_xll.xlDateShiftMonth(BE449,1)</f>
        <v>56674</v>
      </c>
      <c r="BF450" s="683">
        <v>3.5495980971045948E-2</v>
      </c>
      <c r="BH450" s="915"/>
    </row>
    <row r="451" spans="57:60">
      <c r="BE451" s="682">
        <f>_xll.xlDateShiftMonth(BE450,1)</f>
        <v>56705</v>
      </c>
      <c r="BF451" s="683">
        <v>3.5512568873656121E-2</v>
      </c>
      <c r="BH451" s="915"/>
    </row>
    <row r="452" spans="57:60">
      <c r="BE452" s="682">
        <f>_xll.xlDateShiftMonth(BE451,1)</f>
        <v>56735</v>
      </c>
      <c r="BF452" s="683">
        <v>3.5529130100510307E-2</v>
      </c>
      <c r="BH452" s="915"/>
    </row>
    <row r="453" spans="57:60">
      <c r="BE453" s="682">
        <f>_xll.xlDateShiftMonth(BE452,1)</f>
        <v>56766</v>
      </c>
      <c r="BF453" s="683">
        <v>3.5546774961954547E-2</v>
      </c>
      <c r="BH453" s="915"/>
    </row>
    <row r="454" spans="57:60">
      <c r="BE454" s="682">
        <f>_xll.xlDateShiftMonth(BE453,1)</f>
        <v>56796</v>
      </c>
      <c r="BF454" s="683">
        <v>3.5564371041948012E-2</v>
      </c>
      <c r="BH454" s="915"/>
    </row>
    <row r="455" spans="57:60">
      <c r="BE455" s="682">
        <f>_xll.xlDateShiftMonth(BE454,1)</f>
        <v>56827</v>
      </c>
      <c r="BF455" s="683">
        <v>3.558309764104603E-2</v>
      </c>
      <c r="BH455" s="915"/>
    </row>
    <row r="456" spans="57:60">
      <c r="BE456" s="682">
        <f>_xll.xlDateShiftMonth(BE455,1)</f>
        <v>56858</v>
      </c>
      <c r="BF456" s="683">
        <v>3.5602383471667887E-2</v>
      </c>
      <c r="BH456" s="915"/>
    </row>
    <row r="457" spans="57:60">
      <c r="BE457" s="682">
        <f>_xll.xlDateShiftMonth(BE456,1)</f>
        <v>56888</v>
      </c>
      <c r="BF457" s="683">
        <v>3.5621585669253227E-2</v>
      </c>
      <c r="BH457" s="915"/>
    </row>
    <row r="458" spans="57:60">
      <c r="BE458" s="682">
        <f>_xll.xlDateShiftMonth(BE457,1)</f>
        <v>56919</v>
      </c>
      <c r="BF458" s="683">
        <v>3.56419906088635E-2</v>
      </c>
      <c r="BH458" s="915"/>
    </row>
    <row r="459" spans="57:60">
      <c r="BE459" s="682">
        <f>_xll.xlDateShiftMonth(BE458,1)</f>
        <v>56949</v>
      </c>
      <c r="BF459" s="683">
        <v>3.566228780489878E-2</v>
      </c>
      <c r="BH459" s="915"/>
    </row>
    <row r="460" spans="57:60">
      <c r="BE460" s="682">
        <f>_xll.xlDateShiftMonth(BE459,1)</f>
        <v>56980</v>
      </c>
      <c r="BF460" s="683">
        <v>3.5683836632317181E-2</v>
      </c>
      <c r="BH460" s="915"/>
    </row>
    <row r="461" spans="57:60">
      <c r="BE461" s="682">
        <f>_xll.xlDateShiftMonth(BE460,1)</f>
        <v>57011</v>
      </c>
      <c r="BF461" s="683">
        <v>3.5705976275764086E-2</v>
      </c>
      <c r="BH461" s="915"/>
    </row>
    <row r="462" spans="57:60">
      <c r="BE462" s="682">
        <f>_xll.xlDateShiftMonth(BE461,1)</f>
        <v>57040</v>
      </c>
      <c r="BF462" s="683">
        <v>3.5727228093885358E-2</v>
      </c>
      <c r="BH462" s="915"/>
    </row>
    <row r="463" spans="57:60">
      <c r="BE463" s="682">
        <f>_xll.xlDateShiftMonth(BE462,1)</f>
        <v>57071</v>
      </c>
      <c r="BF463" s="683">
        <v>3.5750529431795561E-2</v>
      </c>
      <c r="BH463" s="915"/>
    </row>
    <row r="464" spans="57:60">
      <c r="BE464" s="682">
        <f>_xll.xlDateShiftMonth(BE463,1)</f>
        <v>57101</v>
      </c>
      <c r="BF464" s="683">
        <v>3.577365947002957E-2</v>
      </c>
      <c r="BH464" s="915"/>
    </row>
    <row r="465" spans="57:60">
      <c r="BE465" s="682">
        <f>_xll.xlDateShiftMonth(BE464,1)</f>
        <v>57132</v>
      </c>
      <c r="BF465" s="683">
        <v>3.5798166439692095E-2</v>
      </c>
      <c r="BH465" s="915"/>
    </row>
    <row r="466" spans="57:60">
      <c r="BE466" s="682">
        <f>_xll.xlDateShiftMonth(BE465,1)</f>
        <v>57162</v>
      </c>
      <c r="BF466" s="683">
        <v>3.5822475208083036E-2</v>
      </c>
      <c r="BH466" s="915"/>
    </row>
    <row r="467" spans="57:60">
      <c r="BE467" s="682">
        <f>_xll.xlDateShiftMonth(BE466,1)</f>
        <v>57193</v>
      </c>
      <c r="BF467" s="683">
        <v>3.584821258831758E-2</v>
      </c>
      <c r="BH467" s="915"/>
    </row>
    <row r="468" spans="57:60">
      <c r="BE468" s="682">
        <f>_xll.xlDateShiftMonth(BE467,1)</f>
        <v>57224</v>
      </c>
      <c r="BF468" s="683">
        <v>3.5874584755165556E-2</v>
      </c>
      <c r="BH468" s="915"/>
    </row>
    <row r="469" spans="57:60">
      <c r="BE469" s="682">
        <f>_xll.xlDateShiftMonth(BE468,1)</f>
        <v>57254</v>
      </c>
      <c r="BF469" s="683">
        <v>3.590071663599468E-2</v>
      </c>
      <c r="BH469" s="915"/>
    </row>
    <row r="470" spans="57:60">
      <c r="BE470" s="682">
        <f>_xll.xlDateShiftMonth(BE469,1)</f>
        <v>57285</v>
      </c>
      <c r="BF470" s="683">
        <v>3.592835658474932E-2</v>
      </c>
      <c r="BH470" s="915"/>
    </row>
    <row r="471" spans="57:60">
      <c r="BE471" s="682">
        <f>_xll.xlDateShiftMonth(BE470,1)</f>
        <v>57315</v>
      </c>
      <c r="BF471" s="683">
        <v>3.5955727341046032E-2</v>
      </c>
      <c r="BH471" s="915"/>
    </row>
    <row r="472" spans="57:60">
      <c r="BE472" s="682">
        <f>_xll.xlDateShiftMonth(BE471,1)</f>
        <v>57346</v>
      </c>
      <c r="BF472" s="683">
        <v>3.598465985052704E-2</v>
      </c>
      <c r="BH472" s="915"/>
    </row>
    <row r="473" spans="57:60">
      <c r="BE473" s="682">
        <f>_xll.xlDateShiftMonth(BE472,1)</f>
        <v>57377</v>
      </c>
      <c r="BF473" s="683">
        <v>3.6014258731126153E-2</v>
      </c>
      <c r="BH473" s="915"/>
    </row>
    <row r="474" spans="57:60">
      <c r="BE474" s="682">
        <f>_xll.xlDateShiftMonth(BE473,1)</f>
        <v>57405</v>
      </c>
      <c r="BF474" s="683">
        <v>3.6041571287166459E-2</v>
      </c>
      <c r="BH474" s="915"/>
    </row>
    <row r="475" spans="57:60">
      <c r="BE475" s="682">
        <f>_xll.xlDateShiftMonth(BE474,1)</f>
        <v>57436</v>
      </c>
      <c r="BF475" s="683">
        <v>3.607245610260492E-2</v>
      </c>
      <c r="BH475" s="915"/>
    </row>
    <row r="476" spans="57:60">
      <c r="BE476" s="682">
        <f>_xll.xlDateShiftMonth(BE475,1)</f>
        <v>57466</v>
      </c>
      <c r="BF476" s="683">
        <v>3.6102996732015349E-2</v>
      </c>
      <c r="BH476" s="915"/>
    </row>
    <row r="477" spans="57:60">
      <c r="BE477" s="682">
        <f>_xll.xlDateShiftMonth(BE476,1)</f>
        <v>57497</v>
      </c>
      <c r="BF477" s="683">
        <v>3.613523544591421E-2</v>
      </c>
      <c r="BH477" s="915"/>
    </row>
    <row r="478" spans="57:60">
      <c r="BE478" s="682">
        <f>_xll.xlDateShiftMonth(BE477,1)</f>
        <v>57527</v>
      </c>
      <c r="BF478" s="683">
        <v>3.6167098289392623E-2</v>
      </c>
      <c r="BH478" s="915"/>
    </row>
    <row r="479" spans="57:60">
      <c r="BE479" s="682">
        <f>_xll.xlDateShiftMonth(BE478,1)</f>
        <v>57558</v>
      </c>
      <c r="BF479" s="683">
        <v>3.6200715680571594E-2</v>
      </c>
      <c r="BH479" s="915"/>
    </row>
    <row r="480" spans="57:60">
      <c r="BE480" s="682">
        <f>_xll.xlDateShiftMonth(BE479,1)</f>
        <v>57589</v>
      </c>
      <c r="BF480" s="683">
        <v>3.6235043207018924E-2</v>
      </c>
      <c r="BH480" s="915"/>
    </row>
    <row r="481" spans="57:60">
      <c r="BE481" s="682">
        <f>_xll.xlDateShiftMonth(BE480,1)</f>
        <v>57619</v>
      </c>
      <c r="BF481" s="683">
        <v>3.6268945564899714E-2</v>
      </c>
      <c r="BH481" s="915"/>
    </row>
    <row r="482" spans="57:60">
      <c r="BE482" s="682">
        <f>_xll.xlDateShiftMonth(BE481,1)</f>
        <v>57650</v>
      </c>
      <c r="BF482" s="683">
        <v>3.6304689139961793E-2</v>
      </c>
      <c r="BH482" s="915"/>
    </row>
    <row r="483" spans="57:60">
      <c r="BE483" s="682">
        <f>_xll.xlDateShiftMonth(BE482,1)</f>
        <v>57680</v>
      </c>
      <c r="BF483" s="683">
        <v>3.6339973857221229E-2</v>
      </c>
      <c r="BH483" s="915"/>
    </row>
    <row r="484" spans="57:60">
      <c r="BE484" s="682">
        <f>_xll.xlDateShiftMonth(BE483,1)</f>
        <v>57711</v>
      </c>
      <c r="BF484" s="683">
        <v>3.6377158259717761E-2</v>
      </c>
      <c r="BH484" s="915"/>
    </row>
    <row r="485" spans="57:60">
      <c r="BE485" s="682">
        <f>_xll.xlDateShiftMonth(BE484,1)</f>
        <v>57742</v>
      </c>
      <c r="BF485" s="683">
        <v>3.6415084381987324E-2</v>
      </c>
      <c r="BH485" s="915"/>
    </row>
    <row r="486" spans="57:60">
      <c r="BE486" s="682">
        <f>_xll.xlDateShiftMonth(BE485,1)</f>
        <v>57770</v>
      </c>
      <c r="BF486" s="683">
        <v>3.6449983081377188E-2</v>
      </c>
      <c r="BH486" s="915"/>
    </row>
    <row r="487" spans="57:60">
      <c r="BE487" s="682">
        <f>_xll.xlDateShiftMonth(BE486,1)</f>
        <v>57801</v>
      </c>
      <c r="BF487" s="683">
        <v>3.648933854399064E-2</v>
      </c>
      <c r="BH487" s="915"/>
    </row>
    <row r="488" spans="57:60">
      <c r="BE488" s="682">
        <f>_xll.xlDateShiftMonth(BE487,1)</f>
        <v>57831</v>
      </c>
      <c r="BF488" s="683">
        <v>3.6528148315848517E-2</v>
      </c>
      <c r="BH488" s="915"/>
    </row>
    <row r="489" spans="57:60">
      <c r="BE489" s="682">
        <f>_xll.xlDateShiftMonth(BE488,1)</f>
        <v>57862</v>
      </c>
      <c r="BF489" s="683">
        <v>3.6569005943630453E-2</v>
      </c>
      <c r="BH489" s="915"/>
    </row>
    <row r="490" spans="57:60">
      <c r="BE490" s="682">
        <f>_xll.xlDateShiftMonth(BE489,1)</f>
        <v>57892</v>
      </c>
      <c r="BF490" s="683">
        <v>3.6609281413467365E-2</v>
      </c>
      <c r="BH490" s="915"/>
    </row>
    <row r="491" spans="57:60">
      <c r="BE491" s="682">
        <f>_xll.xlDateShiftMonth(BE490,1)</f>
        <v>57923</v>
      </c>
      <c r="BF491" s="683">
        <v>3.6651665985237496E-2</v>
      </c>
      <c r="BH491" s="915"/>
    </row>
    <row r="492" spans="57:60">
      <c r="BE492" s="682">
        <f>_xll.xlDateShiftMonth(BE491,1)</f>
        <v>57954</v>
      </c>
      <c r="BF492" s="683">
        <v>3.6694836040930913E-2</v>
      </c>
      <c r="BH492" s="915"/>
    </row>
    <row r="493" spans="57:60">
      <c r="BE493" s="682">
        <f>_xll.xlDateShiftMonth(BE492,1)</f>
        <v>57984</v>
      </c>
      <c r="BF493" s="683">
        <v>3.6737367427134411E-2</v>
      </c>
      <c r="BH493" s="915"/>
    </row>
    <row r="494" spans="57:60">
      <c r="BE494" s="682">
        <f>_xll.xlDateShiftMonth(BE493,1)</f>
        <v>58015</v>
      </c>
      <c r="BF494" s="683">
        <v>3.6782101798150661E-2</v>
      </c>
      <c r="BH494" s="915"/>
    </row>
    <row r="495" spans="57:60">
      <c r="BE495" s="682">
        <f>_xll.xlDateShiftMonth(BE494,1)</f>
        <v>58045</v>
      </c>
      <c r="BF495" s="683">
        <v>3.6826159027643857E-2</v>
      </c>
      <c r="BH495" s="915"/>
    </row>
    <row r="496" spans="57:60">
      <c r="BE496" s="682">
        <f>_xll.xlDateShiftMonth(BE495,1)</f>
        <v>58076</v>
      </c>
      <c r="BF496" s="683">
        <v>3.6872482492802644E-2</v>
      </c>
      <c r="BH496" s="915"/>
    </row>
    <row r="497" spans="57:60">
      <c r="BE497" s="682">
        <f>_xll.xlDateShiftMonth(BE496,1)</f>
        <v>58107</v>
      </c>
      <c r="BF497" s="683">
        <v>3.6919623026389396E-2</v>
      </c>
      <c r="BH497" s="915"/>
    </row>
    <row r="498" spans="57:60">
      <c r="BE498" s="682">
        <f>_xll.xlDateShiftMonth(BE497,1)</f>
        <v>58135</v>
      </c>
      <c r="BF498" s="683">
        <v>3.6962909183648439E-2</v>
      </c>
      <c r="BH498" s="915"/>
    </row>
    <row r="499" spans="57:60">
      <c r="BE499" s="682">
        <f>_xll.xlDateShiftMonth(BE498,1)</f>
        <v>58166</v>
      </c>
      <c r="BF499" s="683">
        <v>3.7011622463083621E-2</v>
      </c>
      <c r="BH499" s="915"/>
    </row>
    <row r="500" spans="57:60">
      <c r="BE500" s="682">
        <f>_xll.xlDateShiftMonth(BE499,1)</f>
        <v>58196</v>
      </c>
      <c r="BF500" s="683">
        <v>3.7059559928659981E-2</v>
      </c>
      <c r="BH500" s="915"/>
    </row>
    <row r="501" spans="57:60">
      <c r="BE501" s="682">
        <f>_xll.xlDateShiftMonth(BE500,1)</f>
        <v>58227</v>
      </c>
      <c r="BF501" s="683">
        <v>3.7109923639971731E-2</v>
      </c>
      <c r="BH501" s="915"/>
    </row>
    <row r="502" spans="57:60">
      <c r="BE502" s="682">
        <f>_xll.xlDateShiftMonth(BE501,1)</f>
        <v>58257</v>
      </c>
      <c r="BF502" s="683">
        <v>3.7159470287438177E-2</v>
      </c>
      <c r="BH502" s="915"/>
    </row>
    <row r="503" spans="57:60">
      <c r="BE503" s="682">
        <f>_xll.xlDateShiftMonth(BE502,1)</f>
        <v>58288</v>
      </c>
      <c r="BF503" s="683">
        <v>3.72115092094462E-2</v>
      </c>
      <c r="BH503" s="915"/>
    </row>
    <row r="504" spans="57:60">
      <c r="BE504" s="682">
        <f>_xll.xlDateShiftMonth(BE503,1)</f>
        <v>58319</v>
      </c>
      <c r="BF504" s="683">
        <v>3.7264408964032443E-2</v>
      </c>
      <c r="BH504" s="915"/>
    </row>
    <row r="505" spans="57:60">
      <c r="BE505" s="682">
        <f>_xll.xlDateShiftMonth(BE504,1)</f>
        <v>58349</v>
      </c>
      <c r="BF505" s="683">
        <v>3.7316427929829678E-2</v>
      </c>
      <c r="BH505" s="915"/>
    </row>
    <row r="506" spans="57:60">
      <c r="BE506" s="682">
        <f>_xll.xlDateShiftMonth(BE505,1)</f>
        <v>58380</v>
      </c>
      <c r="BF506" s="683">
        <v>3.7371040266446838E-2</v>
      </c>
      <c r="BH506" s="915"/>
    </row>
    <row r="507" spans="57:60">
      <c r="BE507" s="682">
        <f>_xll.xlDateShiftMonth(BE506,1)</f>
        <v>58410</v>
      </c>
      <c r="BF507" s="683">
        <v>3.7424728559444821E-2</v>
      </c>
      <c r="BH507" s="915"/>
    </row>
    <row r="508" spans="57:60">
      <c r="BE508" s="682">
        <f>_xll.xlDateShiftMonth(BE507,1)</f>
        <v>58441</v>
      </c>
      <c r="BF508" s="683">
        <v>3.7481078256912603E-2</v>
      </c>
      <c r="BH508" s="915"/>
    </row>
    <row r="509" spans="57:60">
      <c r="BE509" s="682">
        <f>_xll.xlDateShiftMonth(BE508,1)</f>
        <v>58472</v>
      </c>
      <c r="BF509" s="683">
        <v>3.753832037146327E-2</v>
      </c>
      <c r="BH509" s="915"/>
    </row>
    <row r="510" spans="57:60">
      <c r="BE510" s="682">
        <f>_xll.xlDateShiftMonth(BE509,1)</f>
        <v>58501</v>
      </c>
      <c r="BF510" s="683">
        <v>3.7592683026670487E-2</v>
      </c>
      <c r="BH510" s="915"/>
    </row>
    <row r="511" spans="57:60">
      <c r="BE511" s="682">
        <f>_xll.xlDateShiftMonth(BE510,1)</f>
        <v>58532</v>
      </c>
      <c r="BF511" s="683">
        <v>3.7651670579660686E-2</v>
      </c>
      <c r="BH511" s="915"/>
    </row>
    <row r="512" spans="57:60">
      <c r="BE512" s="682">
        <f>_xll.xlDateShiftMonth(BE511,1)</f>
        <v>58562</v>
      </c>
      <c r="BF512" s="683">
        <v>3.77096228291217E-2</v>
      </c>
      <c r="BH512" s="915"/>
    </row>
    <row r="513" spans="57:60">
      <c r="BE513" s="682">
        <f>_xll.xlDateShiftMonth(BE512,1)</f>
        <v>58593</v>
      </c>
      <c r="BF513" s="683">
        <v>3.7770409486906707E-2</v>
      </c>
      <c r="BH513" s="915"/>
    </row>
    <row r="514" spans="57:60">
      <c r="BE514" s="682">
        <f>_xll.xlDateShiftMonth(BE513,1)</f>
        <v>58623</v>
      </c>
      <c r="BF514" s="683">
        <v>3.7830114795275462E-2</v>
      </c>
      <c r="BH514" s="915"/>
    </row>
    <row r="515" spans="57:60">
      <c r="BE515" s="682">
        <f>_xll.xlDateShiftMonth(BE514,1)</f>
        <v>58654</v>
      </c>
      <c r="BF515" s="683">
        <v>3.7892725336674982E-2</v>
      </c>
      <c r="BH515" s="915"/>
    </row>
    <row r="516" spans="57:60">
      <c r="BE516" s="682">
        <f>_xll.xlDateShiftMonth(BE515,1)</f>
        <v>58685</v>
      </c>
      <c r="BF516" s="683">
        <v>3.795627226574233E-2</v>
      </c>
      <c r="BH516" s="915"/>
    </row>
    <row r="517" spans="57:60">
      <c r="BE517" s="682">
        <f>_xll.xlDateShiftMonth(BE516,1)</f>
        <v>58715</v>
      </c>
      <c r="BF517" s="683">
        <v>3.8018666887288173E-2</v>
      </c>
      <c r="BH517" s="915"/>
    </row>
    <row r="518" spans="57:60">
      <c r="BE518" s="682">
        <f>_xll.xlDateShiftMonth(BE517,1)</f>
        <v>58746</v>
      </c>
      <c r="BF518" s="683">
        <v>3.8084075071304679E-2</v>
      </c>
      <c r="BH518" s="915"/>
    </row>
    <row r="519" spans="57:60">
      <c r="BE519" s="682">
        <f>_xll.xlDateShiftMonth(BE518,1)</f>
        <v>58776</v>
      </c>
      <c r="BF519" s="683">
        <v>3.8148282897068918E-2</v>
      </c>
      <c r="BH519" s="915"/>
    </row>
    <row r="520" spans="57:60">
      <c r="BE520" s="682">
        <f>_xll.xlDateShiftMonth(BE519,1)</f>
        <v>58807</v>
      </c>
      <c r="BF520" s="683">
        <v>3.8215577114854293E-2</v>
      </c>
      <c r="BH520" s="915"/>
    </row>
    <row r="521" spans="57:60">
      <c r="BE521" s="682">
        <f>_xll.xlDateShiftMonth(BE520,1)</f>
        <v>58838</v>
      </c>
      <c r="BF521" s="683">
        <v>3.8283839304812148E-2</v>
      </c>
      <c r="BH521" s="915"/>
    </row>
    <row r="522" spans="57:60">
      <c r="BE522" s="682">
        <f>_xll.xlDateShiftMonth(BE521,1)</f>
        <v>58866</v>
      </c>
      <c r="BF522" s="683">
        <v>3.8346332792168078E-2</v>
      </c>
      <c r="BH522" s="915"/>
    </row>
    <row r="523" spans="57:60">
      <c r="BE523" s="682">
        <f>_xll.xlDateShiftMonth(BE522,1)</f>
        <v>58897</v>
      </c>
      <c r="BF523" s="683">
        <v>3.8416454931875239E-2</v>
      </c>
      <c r="BH523" s="915"/>
    </row>
    <row r="524" spans="57:60">
      <c r="BE524" s="682">
        <f>_xll.xlDateShiftMonth(BE523,1)</f>
        <v>58927</v>
      </c>
      <c r="BF524" s="683">
        <v>3.8485254329792072E-2</v>
      </c>
      <c r="BH524" s="915"/>
    </row>
    <row r="525" spans="57:60">
      <c r="BE525" s="682">
        <f>_xll.xlDateShiftMonth(BE524,1)</f>
        <v>58958</v>
      </c>
      <c r="BF525" s="683">
        <v>3.8557323841002134E-2</v>
      </c>
      <c r="BH525" s="915"/>
    </row>
    <row r="526" spans="57:60">
      <c r="BE526" s="682">
        <f>_xll.xlDateShiftMonth(BE525,1)</f>
        <v>58988</v>
      </c>
      <c r="BF526" s="683">
        <v>3.862801978173775E-2</v>
      </c>
      <c r="BH526" s="915"/>
    </row>
    <row r="527" spans="57:60">
      <c r="BE527" s="682">
        <f>_xll.xlDateShiftMonth(BE526,1)</f>
        <v>59019</v>
      </c>
      <c r="BF527" s="683">
        <v>3.8702061443270416E-2</v>
      </c>
      <c r="BH527" s="915"/>
    </row>
    <row r="528" spans="57:60">
      <c r="BE528" s="682">
        <f>_xll.xlDateShiftMonth(BE527,1)</f>
        <v>59050</v>
      </c>
      <c r="BF528" s="683">
        <v>3.8777114841125823E-2</v>
      </c>
      <c r="BH528" s="915"/>
    </row>
    <row r="529" spans="57:60">
      <c r="BE529" s="682">
        <f>_xll.xlDateShiftMonth(BE528,1)</f>
        <v>59080</v>
      </c>
      <c r="BF529" s="683">
        <v>3.8850716497002738E-2</v>
      </c>
      <c r="BH529" s="915"/>
    </row>
    <row r="530" spans="57:60">
      <c r="BE530" s="682">
        <f>_xll.xlDateShiftMonth(BE529,1)</f>
        <v>59111</v>
      </c>
      <c r="BF530" s="683">
        <v>3.8927779416515394E-2</v>
      </c>
      <c r="BH530" s="915"/>
    </row>
    <row r="531" spans="57:60">
      <c r="BE531" s="682">
        <f>_xll.xlDateShiftMonth(BE530,1)</f>
        <v>59141</v>
      </c>
      <c r="BF531" s="683">
        <v>3.9003337760521756E-2</v>
      </c>
      <c r="BH531" s="915"/>
    </row>
    <row r="532" spans="57:60">
      <c r="BE532" s="682">
        <f>_xll.xlDateShiftMonth(BE531,1)</f>
        <v>59172</v>
      </c>
      <c r="BF532" s="683">
        <v>3.9082434980511359E-2</v>
      </c>
      <c r="BH532" s="915"/>
    </row>
    <row r="533" spans="57:60">
      <c r="BE533" s="682">
        <f>_xll.xlDateShiftMonth(BE532,1)</f>
        <v>59203</v>
      </c>
      <c r="BF533" s="683">
        <v>3.9162575521328381E-2</v>
      </c>
      <c r="BH533" s="915"/>
    </row>
    <row r="534" spans="57:60">
      <c r="BE534" s="682">
        <f>_xll.xlDateShiftMonth(BE533,1)</f>
        <v>59231</v>
      </c>
      <c r="BF534" s="683">
        <v>3.9235862605494637E-2</v>
      </c>
      <c r="BH534" s="915"/>
    </row>
    <row r="535" spans="57:60">
      <c r="BE535" s="682">
        <f>_xll.xlDateShiftMonth(BE534,1)</f>
        <v>59262</v>
      </c>
      <c r="BF535" s="683">
        <v>3.93180065015655E-2</v>
      </c>
      <c r="BH535" s="915"/>
    </row>
    <row r="536" spans="57:60">
      <c r="BE536" s="682">
        <f>_xll.xlDateShiftMonth(BE535,1)</f>
        <v>59292</v>
      </c>
      <c r="BF536" s="683">
        <v>3.9398511599209179E-2</v>
      </c>
      <c r="BH536" s="915"/>
    </row>
    <row r="537" spans="57:60">
      <c r="BE537" s="682">
        <f>_xll.xlDateShiftMonth(BE536,1)</f>
        <v>59323</v>
      </c>
      <c r="BF537" s="683">
        <v>3.9482751133491027E-2</v>
      </c>
      <c r="BH537" s="915"/>
    </row>
    <row r="538" spans="57:60">
      <c r="BE538" s="682">
        <f>_xll.xlDateShiftMonth(BE537,1)</f>
        <v>59353</v>
      </c>
      <c r="BF538" s="683">
        <v>3.9565296257864549E-2</v>
      </c>
      <c r="BH538" s="915"/>
    </row>
    <row r="539" spans="57:60">
      <c r="BE539" s="682">
        <f>_xll.xlDateShiftMonth(BE538,1)</f>
        <v>59384</v>
      </c>
      <c r="BF539" s="683">
        <v>3.9651656209177086E-2</v>
      </c>
      <c r="BH539" s="915"/>
    </row>
    <row r="540" spans="57:60">
      <c r="BE540" s="682">
        <f>_xll.xlDateShiftMonth(BE539,1)</f>
        <v>59415</v>
      </c>
      <c r="BF540" s="683">
        <v>3.9739103245467297E-2</v>
      </c>
      <c r="BH540" s="915"/>
    </row>
    <row r="541" spans="57:60">
      <c r="BE541" s="682">
        <f>_xll.xlDateShiftMonth(BE540,1)</f>
        <v>59445</v>
      </c>
      <c r="BF541" s="683">
        <v>3.9824770486946312E-2</v>
      </c>
      <c r="BH541" s="915"/>
    </row>
    <row r="542" spans="57:60">
      <c r="BE542" s="682">
        <f>_xll.xlDateShiftMonth(BE541,1)</f>
        <v>59476</v>
      </c>
      <c r="BF542" s="683">
        <v>3.9914375311601857E-2</v>
      </c>
      <c r="BH542" s="915"/>
    </row>
    <row r="543" spans="57:60">
      <c r="BE543" s="682">
        <f>_xll.xlDateShiftMonth(BE542,1)</f>
        <v>59506</v>
      </c>
      <c r="BF543" s="683">
        <v>4.000214272512137E-2</v>
      </c>
      <c r="BH543" s="915"/>
    </row>
    <row r="544" spans="57:60">
      <c r="BE544" s="682">
        <f>_xll.xlDateShiftMonth(BE543,1)</f>
        <v>59537</v>
      </c>
      <c r="BF544" s="683">
        <v>4.0093930116961947E-2</v>
      </c>
      <c r="BH544" s="915"/>
    </row>
    <row r="545" spans="57:60">
      <c r="BE545" s="682">
        <f>_xll.xlDateShiftMonth(BE544,1)</f>
        <v>59568</v>
      </c>
      <c r="BF545" s="683">
        <v>4.018683617828487E-2</v>
      </c>
      <c r="BH545" s="915"/>
    </row>
    <row r="546" spans="57:60">
      <c r="BE546" s="682">
        <f>_xll.xlDateShiftMonth(BE545,1)</f>
        <v>59596</v>
      </c>
      <c r="BF546" s="683">
        <v>4.0271718173781078E-2</v>
      </c>
      <c r="BH546" s="915"/>
    </row>
    <row r="547" spans="57:60">
      <c r="BE547" s="682">
        <f>_xll.xlDateShiftMonth(BE546,1)</f>
        <v>59627</v>
      </c>
      <c r="BF547" s="683">
        <v>4.0366770995862382E-2</v>
      </c>
      <c r="BH547" s="915"/>
    </row>
    <row r="548" spans="57:60">
      <c r="BE548" s="682">
        <f>_xll.xlDateShiftMonth(BE547,1)</f>
        <v>59657</v>
      </c>
      <c r="BF548" s="683">
        <v>4.045984034450395E-2</v>
      </c>
      <c r="BH548" s="915"/>
    </row>
    <row r="549" spans="57:60">
      <c r="BE549" s="682">
        <f>_xll.xlDateShiftMonth(BE548,1)</f>
        <v>59688</v>
      </c>
      <c r="BF549" s="683">
        <v>4.0557137071504316E-2</v>
      </c>
      <c r="BH549" s="915"/>
    </row>
    <row r="550" spans="57:60">
      <c r="BE550" s="682">
        <f>_xll.xlDateShiftMonth(BE549,1)</f>
        <v>59718</v>
      </c>
      <c r="BF550" s="683">
        <v>4.0652389930786771E-2</v>
      </c>
      <c r="BH550" s="915"/>
    </row>
    <row r="551" spans="57:60">
      <c r="BE551" s="682">
        <f>_xll.xlDateShiftMonth(BE550,1)</f>
        <v>59749</v>
      </c>
      <c r="BF551" s="683">
        <v>4.0751955341525911E-2</v>
      </c>
      <c r="BH551" s="915"/>
    </row>
    <row r="552" spans="57:60">
      <c r="BE552" s="682">
        <f>_xll.xlDateShiftMonth(BE551,1)</f>
        <v>59780</v>
      </c>
      <c r="BF552" s="683">
        <v>4.0852683185897659E-2</v>
      </c>
      <c r="BH552" s="915"/>
    </row>
    <row r="553" spans="57:60">
      <c r="BE553" s="682">
        <f>_xll.xlDateShiftMonth(BE552,1)</f>
        <v>59810</v>
      </c>
      <c r="BF553" s="683">
        <v>4.0951274564249816E-2</v>
      </c>
      <c r="BH553" s="915"/>
    </row>
    <row r="554" spans="57:60">
      <c r="BE554" s="682">
        <f>_xll.xlDateShiftMonth(BE553,1)</f>
        <v>59841</v>
      </c>
      <c r="BF554" s="683">
        <v>4.1054308463694976E-2</v>
      </c>
      <c r="BH554" s="915"/>
    </row>
    <row r="555" spans="57:60">
      <c r="BE555" s="682">
        <f>_xll.xlDateShiftMonth(BE554,1)</f>
        <v>59871</v>
      </c>
      <c r="BF555" s="683">
        <v>4.1155143497998682E-2</v>
      </c>
      <c r="BH555" s="915"/>
    </row>
    <row r="556" spans="57:60">
      <c r="BE556" s="682">
        <f>_xll.xlDateShiftMonth(BE555,1)</f>
        <v>59902</v>
      </c>
      <c r="BF556" s="683">
        <v>4.1260508231336965E-2</v>
      </c>
      <c r="BH556" s="915"/>
    </row>
    <row r="557" spans="57:60">
      <c r="BE557" s="682">
        <f>_xll.xlDateShiftMonth(BE556,1)</f>
        <v>59933</v>
      </c>
      <c r="BF557" s="683">
        <v>4.1367066982812513E-2</v>
      </c>
      <c r="BH557" s="915"/>
    </row>
    <row r="558" spans="57:60">
      <c r="BE558" s="682">
        <f>_xll.xlDateShiftMonth(BE557,1)</f>
        <v>59962</v>
      </c>
      <c r="BF558" s="683">
        <v>4.1467837597970597E-2</v>
      </c>
      <c r="BH558" s="915"/>
    </row>
    <row r="559" spans="57:60">
      <c r="BE559" s="682">
        <f>_xll.xlDateShiftMonth(BE558,1)</f>
        <v>59993</v>
      </c>
      <c r="BF559" s="683">
        <v>4.1576725531861897E-2</v>
      </c>
      <c r="BH559" s="915"/>
    </row>
    <row r="560" spans="57:60">
      <c r="BE560" s="682">
        <f>_xll.xlDateShiftMonth(BE559,1)</f>
        <v>60023</v>
      </c>
      <c r="BF560" s="683">
        <v>4.1683255636892937E-2</v>
      </c>
      <c r="BH560" s="915"/>
    </row>
    <row r="561" spans="57:60">
      <c r="BE561" s="682">
        <f>_xll.xlDateShiftMonth(BE560,1)</f>
        <v>60054</v>
      </c>
      <c r="BF561" s="683">
        <v>4.1794536148621546E-2</v>
      </c>
      <c r="BH561" s="915"/>
    </row>
    <row r="562" spans="57:60">
      <c r="BE562" s="682">
        <f>_xll.xlDateShiftMonth(BE561,1)</f>
        <v>60084</v>
      </c>
      <c r="BF562" s="683">
        <v>4.1903393641311126E-2</v>
      </c>
      <c r="BH562" s="915"/>
    </row>
    <row r="563" spans="57:60">
      <c r="BE563" s="682">
        <f>_xll.xlDateShiftMonth(BE562,1)</f>
        <v>60115</v>
      </c>
      <c r="BF563" s="683">
        <v>4.2017091509696756E-2</v>
      </c>
      <c r="BH563" s="915"/>
    </row>
    <row r="564" spans="57:60">
      <c r="BE564" s="682">
        <f>_xll.xlDateShiftMonth(BE563,1)</f>
        <v>60146</v>
      </c>
      <c r="BF564" s="683">
        <v>4.2132027366804589E-2</v>
      </c>
      <c r="BH564" s="915"/>
    </row>
    <row r="565" spans="57:60">
      <c r="BE565" s="682">
        <f>_xll.xlDateShiftMonth(BE564,1)</f>
        <v>60176</v>
      </c>
      <c r="BF565" s="683">
        <v>4.2244440373410172E-2</v>
      </c>
      <c r="BH565" s="915"/>
    </row>
    <row r="566" spans="57:60">
      <c r="BE566" s="682">
        <f>_xll.xlDateShiftMonth(BE565,1)</f>
        <v>60207</v>
      </c>
      <c r="BF566" s="683">
        <v>4.2361830958509664E-2</v>
      </c>
      <c r="BH566" s="915"/>
    </row>
    <row r="567" spans="57:60">
      <c r="BE567" s="682">
        <f>_xll.xlDateShiftMonth(BE566,1)</f>
        <v>60237</v>
      </c>
      <c r="BF567" s="683">
        <v>4.2476631498084449E-2</v>
      </c>
      <c r="BH567" s="915"/>
    </row>
    <row r="568" spans="57:60">
      <c r="BE568" s="682">
        <f>_xll.xlDateShiftMonth(BE567,1)</f>
        <v>60268</v>
      </c>
      <c r="BF568" s="683">
        <v>4.2596501589995305E-2</v>
      </c>
      <c r="BH568" s="915"/>
    </row>
    <row r="569" spans="57:60">
      <c r="BE569" s="682">
        <f>_xll.xlDateShiftMonth(BE568,1)</f>
        <v>60299</v>
      </c>
      <c r="BF569" s="683">
        <v>4.2717641255133026E-2</v>
      </c>
      <c r="BH569" s="915"/>
    </row>
    <row r="570" spans="57:60">
      <c r="BE570" s="682">
        <f>_xll.xlDateShiftMonth(BE569,1)</f>
        <v>60327</v>
      </c>
      <c r="BF570" s="683">
        <v>4.2828154275191391E-2</v>
      </c>
      <c r="BH570" s="915"/>
    </row>
    <row r="571" spans="57:60">
      <c r="BE571" s="682">
        <f>_xll.xlDateShiftMonth(BE570,1)</f>
        <v>60358</v>
      </c>
      <c r="BF571" s="683">
        <v>4.2951727904988378E-2</v>
      </c>
      <c r="BH571" s="915"/>
    </row>
    <row r="572" spans="57:60">
      <c r="BE572" s="682">
        <f>_xll.xlDateShiftMonth(BE571,1)</f>
        <v>60388</v>
      </c>
      <c r="BF572" s="683">
        <v>4.3072541715754628E-2</v>
      </c>
      <c r="BH572" s="915"/>
    </row>
    <row r="573" spans="57:60">
      <c r="BE573" s="682">
        <f>_xll.xlDateShiftMonth(BE572,1)</f>
        <v>60419</v>
      </c>
      <c r="BF573" s="683">
        <v>4.3198656190097003E-2</v>
      </c>
      <c r="BH573" s="915"/>
    </row>
    <row r="574" spans="57:60">
      <c r="BE574" s="682">
        <f>_xll.xlDateShiftMonth(BE573,1)</f>
        <v>60449</v>
      </c>
      <c r="BF574" s="683">
        <v>4.3321940872432851E-2</v>
      </c>
      <c r="BH574" s="915"/>
    </row>
    <row r="575" spans="57:60">
      <c r="BE575" s="682">
        <f>_xll.xlDateShiftMonth(BE574,1)</f>
        <v>60480</v>
      </c>
      <c r="BF575" s="683">
        <v>4.3450620970140325E-2</v>
      </c>
      <c r="BH575" s="915"/>
    </row>
    <row r="576" spans="57:60">
      <c r="BE576" s="682">
        <f>_xll.xlDateShiftMonth(BE575,1)</f>
        <v>60511</v>
      </c>
      <c r="BF576" s="683">
        <v>4.3580614405224934E-2</v>
      </c>
      <c r="BH576" s="915"/>
    </row>
    <row r="577" spans="57:60">
      <c r="BE577" s="682">
        <f>_xll.xlDateShiftMonth(BE576,1)</f>
        <v>60541</v>
      </c>
      <c r="BF577" s="683">
        <v>4.3707671003440987E-2</v>
      </c>
      <c r="BH577" s="915"/>
    </row>
    <row r="578" spans="57:60">
      <c r="BE578" s="682">
        <f>_xll.xlDateShiftMonth(BE577,1)</f>
        <v>60572</v>
      </c>
      <c r="BF578" s="683">
        <v>4.384026743322534E-2</v>
      </c>
      <c r="BH578" s="915"/>
    </row>
    <row r="579" spans="57:60">
      <c r="BE579" s="682">
        <f>_xll.xlDateShiftMonth(BE578,1)</f>
        <v>60602</v>
      </c>
      <c r="BF579" s="683">
        <v>4.3969855048321654E-2</v>
      </c>
      <c r="BH579" s="915"/>
    </row>
    <row r="580" spans="57:60">
      <c r="BE580" s="682">
        <f>_xll.xlDateShiftMonth(BE579,1)</f>
        <v>60633</v>
      </c>
      <c r="BF580" s="683">
        <v>4.4105079251625448E-2</v>
      </c>
      <c r="BH580" s="915"/>
    </row>
    <row r="581" spans="57:60">
      <c r="BE581" s="682">
        <f>_xll.xlDateShiftMonth(BE580,1)</f>
        <v>60664</v>
      </c>
      <c r="BF581" s="683">
        <v>4.4241648376811049E-2</v>
      </c>
      <c r="BH581" s="915"/>
    </row>
    <row r="582" spans="57:60">
      <c r="BE582" s="682">
        <f>_xll.xlDateShiftMonth(BE581,1)</f>
        <v>60692</v>
      </c>
      <c r="BF582" s="683">
        <v>4.4366162447140506E-2</v>
      </c>
      <c r="BH582" s="915"/>
    </row>
    <row r="583" spans="57:60">
      <c r="BE583" s="682">
        <f>_xll.xlDateShiftMonth(BE582,1)</f>
        <v>60723</v>
      </c>
      <c r="BF583" s="683">
        <v>4.4505308942489906E-2</v>
      </c>
      <c r="BH583" s="915"/>
    </row>
    <row r="584" spans="57:60">
      <c r="BE584" s="682">
        <f>_xll.xlDateShiftMonth(BE583,1)</f>
        <v>60753</v>
      </c>
      <c r="BF584" s="683">
        <v>4.4641265010262408E-2</v>
      </c>
      <c r="BH584" s="915"/>
    </row>
    <row r="585" spans="57:60">
      <c r="BE585" s="682">
        <f>_xll.xlDateShiftMonth(BE584,1)</f>
        <v>60784</v>
      </c>
      <c r="BF585" s="683">
        <v>4.4783100616865287E-2</v>
      </c>
      <c r="BH585" s="915"/>
    </row>
    <row r="586" spans="57:60">
      <c r="BE586" s="682">
        <f>_xll.xlDateShiftMonth(BE585,1)</f>
        <v>60814</v>
      </c>
      <c r="BF586" s="683">
        <v>4.4921671040118426E-2</v>
      </c>
      <c r="BH586" s="915"/>
    </row>
    <row r="587" spans="57:60">
      <c r="BE587" s="682">
        <f>_xll.xlDateShiftMonth(BE586,1)</f>
        <v>60845</v>
      </c>
      <c r="BF587" s="683">
        <v>4.5066220536794488E-2</v>
      </c>
      <c r="BH587" s="915"/>
    </row>
    <row r="588" spans="57:60">
      <c r="BE588" s="682">
        <f>_xll.xlDateShiftMonth(BE587,1)</f>
        <v>60876</v>
      </c>
      <c r="BF588" s="683">
        <v>4.5212158719502613E-2</v>
      </c>
      <c r="BH588" s="915"/>
    </row>
    <row r="589" spans="57:60">
      <c r="BE589" s="682">
        <f>_xll.xlDateShiftMonth(BE588,1)</f>
        <v>60906</v>
      </c>
      <c r="BF589" s="683">
        <v>4.5354717460600172E-2</v>
      </c>
      <c r="BH589" s="915"/>
    </row>
    <row r="590" spans="57:60">
      <c r="BE590" s="682">
        <f>_xll.xlDateShiftMonth(BE589,1)</f>
        <v>60937</v>
      </c>
      <c r="BF590" s="683">
        <v>4.5503406904716118E-2</v>
      </c>
      <c r="BH590" s="915"/>
    </row>
    <row r="591" spans="57:60">
      <c r="BE591" s="682">
        <f>_xll.xlDateShiftMonth(BE590,1)</f>
        <v>60967</v>
      </c>
      <c r="BF591" s="683">
        <v>4.5648640146604982E-2</v>
      </c>
      <c r="BH591" s="915"/>
    </row>
    <row r="592" spans="57:60">
      <c r="BE592" s="682">
        <f>_xll.xlDateShiftMonth(BE591,1)</f>
        <v>60998</v>
      </c>
      <c r="BF592" s="683">
        <v>4.5800105630948461E-2</v>
      </c>
      <c r="BH592" s="915"/>
    </row>
    <row r="593" spans="57:60">
      <c r="BE593" s="682">
        <f>_xll.xlDateShiftMonth(BE592,1)</f>
        <v>61029</v>
      </c>
      <c r="BF593" s="683">
        <v>4.5952991385828666E-2</v>
      </c>
      <c r="BH593" s="915"/>
    </row>
    <row r="594" spans="57:60">
      <c r="BE594" s="682">
        <f>_xll.xlDateShiftMonth(BE593,1)</f>
        <v>61057</v>
      </c>
      <c r="BF594" s="683">
        <v>4.6092307820948863E-2</v>
      </c>
      <c r="BH594" s="915"/>
    </row>
    <row r="595" spans="57:60">
      <c r="BE595" s="682">
        <f>_xll.xlDateShiftMonth(BE594,1)</f>
        <v>61088</v>
      </c>
      <c r="BF595" s="683">
        <v>4.6247914351497409E-2</v>
      </c>
      <c r="BH595" s="915"/>
    </row>
    <row r="596" spans="57:60">
      <c r="BE596" s="682">
        <f>_xll.xlDateShiftMonth(BE595,1)</f>
        <v>61118</v>
      </c>
      <c r="BF596" s="683">
        <v>4.6399871227547192E-2</v>
      </c>
      <c r="BH596" s="915"/>
    </row>
    <row r="597" spans="57:60">
      <c r="BE597" s="682">
        <f>_xll.xlDateShiftMonth(BE596,1)</f>
        <v>61149</v>
      </c>
      <c r="BF597" s="683">
        <v>4.65583151360573E-2</v>
      </c>
      <c r="BH597" s="915"/>
    </row>
    <row r="598" spans="57:60">
      <c r="BE598" s="682">
        <f>_xll.xlDateShiftMonth(BE597,1)</f>
        <v>61179</v>
      </c>
      <c r="BF598" s="683">
        <v>4.6713029851498777E-2</v>
      </c>
      <c r="BH598" s="915"/>
    </row>
    <row r="599" spans="57:60">
      <c r="BE599" s="682">
        <f>_xll.xlDateShiftMonth(BE598,1)</f>
        <v>61210</v>
      </c>
      <c r="BF599" s="683">
        <v>4.6874335916790161E-2</v>
      </c>
      <c r="BH599" s="915"/>
    </row>
    <row r="600" spans="57:60">
      <c r="BE600" s="682"/>
      <c r="BH600" s="915"/>
    </row>
    <row r="601" spans="57:60">
      <c r="BE601" s="682"/>
      <c r="BH601" s="915"/>
    </row>
    <row r="602" spans="57:60">
      <c r="BE602" s="682"/>
      <c r="BH602" s="915"/>
    </row>
    <row r="603" spans="57:60">
      <c r="BE603" s="682"/>
      <c r="BH603" s="915"/>
    </row>
    <row r="604" spans="57:60">
      <c r="BE604" s="682"/>
      <c r="BH604" s="915"/>
    </row>
    <row r="605" spans="57:60">
      <c r="BE605" s="682"/>
      <c r="BH605" s="915"/>
    </row>
    <row r="606" spans="57:60">
      <c r="BE606" s="682"/>
      <c r="BH606" s="915"/>
    </row>
    <row r="607" spans="57:60">
      <c r="BE607" s="682"/>
      <c r="BH607" s="915"/>
    </row>
    <row r="608" spans="57:60">
      <c r="BE608" s="682"/>
      <c r="BH608" s="915"/>
    </row>
    <row r="609" spans="57:60">
      <c r="BE609" s="682"/>
      <c r="BH609" s="915"/>
    </row>
    <row r="610" spans="57:60">
      <c r="BE610" s="682"/>
      <c r="BH610" s="915"/>
    </row>
    <row r="611" spans="57:60">
      <c r="BE611" s="682"/>
      <c r="BH611" s="915"/>
    </row>
    <row r="612" spans="57:60">
      <c r="BE612" s="682"/>
      <c r="BH612" s="915"/>
    </row>
    <row r="613" spans="57:60">
      <c r="BE613" s="682"/>
      <c r="BH613" s="915"/>
    </row>
    <row r="614" spans="57:60">
      <c r="BE614" s="682"/>
      <c r="BH614" s="915"/>
    </row>
    <row r="615" spans="57:60">
      <c r="BE615" s="682"/>
      <c r="BH615" s="915"/>
    </row>
    <row r="616" spans="57:60">
      <c r="BE616" s="682"/>
      <c r="BH616" s="915"/>
    </row>
    <row r="617" spans="57:60">
      <c r="BE617" s="682"/>
      <c r="BH617" s="915"/>
    </row>
    <row r="618" spans="57:60">
      <c r="BE618" s="682"/>
      <c r="BH618" s="915"/>
    </row>
    <row r="619" spans="57:60">
      <c r="BE619" s="682"/>
      <c r="BH619" s="915"/>
    </row>
    <row r="620" spans="57:60">
      <c r="BE620" s="682"/>
      <c r="BH620" s="915"/>
    </row>
    <row r="621" spans="57:60">
      <c r="BE621" s="682"/>
      <c r="BH621" s="915"/>
    </row>
    <row r="622" spans="57:60">
      <c r="BE622" s="682"/>
      <c r="BH622" s="915"/>
    </row>
    <row r="623" spans="57:60">
      <c r="BE623" s="682"/>
      <c r="BH623" s="915"/>
    </row>
    <row r="624" spans="57:60">
      <c r="BE624" s="682"/>
      <c r="BH624" s="915"/>
    </row>
    <row r="625" spans="57:60">
      <c r="BE625" s="682"/>
      <c r="BH625" s="915"/>
    </row>
    <row r="626" spans="57:60">
      <c r="BE626" s="682"/>
      <c r="BH626" s="915"/>
    </row>
    <row r="627" spans="57:60">
      <c r="BE627" s="682"/>
      <c r="BH627" s="915"/>
    </row>
    <row r="628" spans="57:60">
      <c r="BE628" s="682"/>
      <c r="BH628" s="915"/>
    </row>
    <row r="629" spans="57:60">
      <c r="BE629" s="682"/>
      <c r="BH629" s="915"/>
    </row>
    <row r="630" spans="57:60">
      <c r="BE630" s="682"/>
      <c r="BH630" s="915"/>
    </row>
    <row r="631" spans="57:60">
      <c r="BE631" s="682"/>
      <c r="BH631" s="915"/>
    </row>
    <row r="632" spans="57:60">
      <c r="BE632" s="682"/>
      <c r="BH632" s="915"/>
    </row>
    <row r="633" spans="57:60">
      <c r="BE633" s="682"/>
      <c r="BH633" s="915"/>
    </row>
    <row r="634" spans="57:60">
      <c r="BE634" s="682"/>
      <c r="BH634" s="915"/>
    </row>
    <row r="635" spans="57:60">
      <c r="BE635" s="682"/>
      <c r="BH635" s="915"/>
    </row>
    <row r="636" spans="57:60">
      <c r="BE636" s="682"/>
      <c r="BH636" s="915"/>
    </row>
    <row r="637" spans="57:60">
      <c r="BE637" s="682"/>
      <c r="BH637" s="915"/>
    </row>
    <row r="638" spans="57:60">
      <c r="BE638" s="682"/>
      <c r="BH638" s="915"/>
    </row>
    <row r="639" spans="57:60">
      <c r="BE639" s="682"/>
      <c r="BH639" s="915"/>
    </row>
    <row r="640" spans="57:60">
      <c r="BE640" s="682"/>
      <c r="BH640" s="915"/>
    </row>
    <row r="641" spans="57:60">
      <c r="BE641" s="682"/>
      <c r="BH641" s="915"/>
    </row>
    <row r="642" spans="57:60">
      <c r="BE642" s="682"/>
      <c r="BH642" s="915"/>
    </row>
    <row r="643" spans="57:60">
      <c r="BE643" s="682"/>
      <c r="BH643" s="915"/>
    </row>
    <row r="644" spans="57:60">
      <c r="BE644" s="682"/>
      <c r="BH644" s="915"/>
    </row>
    <row r="645" spans="57:60">
      <c r="BE645" s="682"/>
      <c r="BH645" s="915"/>
    </row>
    <row r="646" spans="57:60">
      <c r="BE646" s="682"/>
      <c r="BH646" s="915"/>
    </row>
    <row r="647" spans="57:60">
      <c r="BE647" s="682"/>
      <c r="BH647" s="915"/>
    </row>
    <row r="648" spans="57:60">
      <c r="BE648" s="682"/>
      <c r="BH648" s="915"/>
    </row>
    <row r="649" spans="57:60">
      <c r="BE649" s="682"/>
      <c r="BH649" s="915"/>
    </row>
    <row r="650" spans="57:60">
      <c r="BE650" s="682"/>
      <c r="BH650" s="915"/>
    </row>
    <row r="651" spans="57:60">
      <c r="BE651" s="682"/>
      <c r="BH651" s="915"/>
    </row>
    <row r="652" spans="57:60">
      <c r="BE652" s="682"/>
      <c r="BH652" s="915"/>
    </row>
    <row r="653" spans="57:60">
      <c r="BE653" s="682"/>
      <c r="BH653" s="915"/>
    </row>
    <row r="654" spans="57:60">
      <c r="BE654" s="682"/>
      <c r="BH654" s="915"/>
    </row>
    <row r="655" spans="57:60">
      <c r="BE655" s="682"/>
      <c r="BH655" s="915"/>
    </row>
    <row r="656" spans="57:60">
      <c r="BE656" s="682"/>
      <c r="BH656" s="915"/>
    </row>
    <row r="657" spans="57:60">
      <c r="BE657" s="682"/>
      <c r="BH657" s="915"/>
    </row>
    <row r="658" spans="57:60">
      <c r="BE658" s="682"/>
      <c r="BH658" s="915"/>
    </row>
    <row r="659" spans="57:60">
      <c r="BE659" s="682"/>
      <c r="BH659" s="915"/>
    </row>
    <row r="660" spans="57:60">
      <c r="BE660" s="682"/>
      <c r="BH660" s="915"/>
    </row>
    <row r="661" spans="57:60">
      <c r="BE661" s="682"/>
      <c r="BH661" s="915"/>
    </row>
    <row r="662" spans="57:60">
      <c r="BE662" s="682"/>
      <c r="BH662" s="915"/>
    </row>
    <row r="663" spans="57:60">
      <c r="BE663" s="682"/>
      <c r="BH663" s="915"/>
    </row>
    <row r="664" spans="57:60">
      <c r="BE664" s="682"/>
      <c r="BH664" s="915"/>
    </row>
    <row r="665" spans="57:60">
      <c r="BE665" s="682"/>
      <c r="BH665" s="915"/>
    </row>
    <row r="666" spans="57:60">
      <c r="BE666" s="682"/>
      <c r="BH666" s="915"/>
    </row>
    <row r="667" spans="57:60">
      <c r="BE667" s="682"/>
      <c r="BH667" s="915"/>
    </row>
    <row r="668" spans="57:60">
      <c r="BE668" s="682"/>
      <c r="BH668" s="915"/>
    </row>
    <row r="669" spans="57:60">
      <c r="BE669" s="682"/>
      <c r="BH669" s="915"/>
    </row>
    <row r="670" spans="57:60">
      <c r="BE670" s="682"/>
      <c r="BH670" s="915"/>
    </row>
    <row r="671" spans="57:60">
      <c r="BE671" s="682"/>
    </row>
    <row r="672" spans="57:60">
      <c r="BE672" s="682"/>
    </row>
    <row r="673" spans="57:57">
      <c r="BE673" s="682"/>
    </row>
    <row r="674" spans="57:57">
      <c r="BE674" s="682"/>
    </row>
    <row r="675" spans="57:57">
      <c r="BE675" s="682"/>
    </row>
    <row r="676" spans="57:57">
      <c r="BE676" s="682"/>
    </row>
  </sheetData>
  <phoneticPr fontId="0" type="noConversion"/>
  <conditionalFormatting sqref="I311:L327">
    <cfRule type="expression" dxfId="45" priority="84" stopIfTrue="1">
      <formula>$O311="Y"</formula>
    </cfRule>
  </conditionalFormatting>
  <conditionalFormatting sqref="A11:C143 AS324:AS327 AU311:AU327 AL11:AM11 AN320:AO327 AL12:AL310 AT11:AT310 AW11:BA88 AU11:AU88 AM12:AM327 AQ11:AQ327 AU90:AU143 AW90:BA143 AN11:AN319">
    <cfRule type="expression" dxfId="44" priority="85" stopIfTrue="1">
      <formula>$O11="Y"</formula>
    </cfRule>
    <cfRule type="expression" dxfId="43" priority="86" stopIfTrue="1">
      <formula>$F11=0</formula>
    </cfRule>
  </conditionalFormatting>
  <conditionalFormatting sqref="V11:V31 D135:U135 D144:AK144 D139:U140 D142:U142 D141:R141 U141 D143:R143 U143 D148:R148 U148:AK148 D163:AK174 U158:AK158 D179:AK180 D178:R178 U178:AK178 D181:R181 U181:AK181 G158:R158 D131:R134 D11:U90 D136:R138 U136:U138 D146:AK147 D145:R145 U145:AK145 U155:AK155 D176:AK177 D175:R175 U175:AK175 G155:R155 D249:AK310 D248:R248 U248:AK248 G101:R130 D182:AK247 D149:AK153 G154:AK154 G156:AK157 G159:AK162 G91:U100 D154:F162 D91:F130 U101:U134 AP11:AP310 W11:AK143 V33:V143">
    <cfRule type="expression" dxfId="42" priority="87" stopIfTrue="1">
      <formula>$E11=0</formula>
    </cfRule>
  </conditionalFormatting>
  <conditionalFormatting sqref="V32">
    <cfRule type="expression" dxfId="41" priority="88" stopIfTrue="1">
      <formula>$E31=0</formula>
    </cfRule>
  </conditionalFormatting>
  <conditionalFormatting sqref="AT311:AT321">
    <cfRule type="expression" dxfId="40" priority="81" stopIfTrue="1">
      <formula>$O311="Y"</formula>
    </cfRule>
    <cfRule type="expression" dxfId="39" priority="82" stopIfTrue="1">
      <formula>$F311=0</formula>
    </cfRule>
  </conditionalFormatting>
  <conditionalFormatting sqref="A144:C310 AU144:AU310 AW144:BA310">
    <cfRule type="expression" dxfId="38" priority="78" stopIfTrue="1">
      <formula>$O144="Y"</formula>
    </cfRule>
    <cfRule type="expression" dxfId="37" priority="79" stopIfTrue="1">
      <formula>$F144=0</formula>
    </cfRule>
  </conditionalFormatting>
  <conditionalFormatting sqref="AO11:AO319">
    <cfRule type="expression" dxfId="36" priority="74" stopIfTrue="1">
      <formula>$E11=0</formula>
    </cfRule>
  </conditionalFormatting>
  <conditionalFormatting sqref="AR12:AR327">
    <cfRule type="expression" dxfId="35" priority="63" stopIfTrue="1">
      <formula>$O12="Y"</formula>
    </cfRule>
    <cfRule type="expression" dxfId="34" priority="64" stopIfTrue="1">
      <formula>$F12=0</formula>
    </cfRule>
  </conditionalFormatting>
  <conditionalFormatting sqref="AS11:AS323">
    <cfRule type="expression" dxfId="33" priority="61" stopIfTrue="1">
      <formula>$O11="Y"</formula>
    </cfRule>
    <cfRule type="expression" dxfId="32" priority="62" stopIfTrue="1">
      <formula>$F11=0</formula>
    </cfRule>
  </conditionalFormatting>
  <conditionalFormatting sqref="BC11:BC81 BC90:BC248">
    <cfRule type="expression" dxfId="31" priority="52" stopIfTrue="1">
      <formula>$O11="Y"</formula>
    </cfRule>
    <cfRule type="expression" dxfId="30" priority="53" stopIfTrue="1">
      <formula>$F11=0</formula>
    </cfRule>
  </conditionalFormatting>
  <conditionalFormatting sqref="BC249:BC310">
    <cfRule type="expression" dxfId="29" priority="50" stopIfTrue="1">
      <formula>$O249="Y"</formula>
    </cfRule>
    <cfRule type="expression" dxfId="28" priority="51" stopIfTrue="1">
      <formula>$F249=0</formula>
    </cfRule>
  </conditionalFormatting>
  <conditionalFormatting sqref="AV11:AV88">
    <cfRule type="cellIs" dxfId="27" priority="45" operator="lessThan">
      <formula>-0.00015</formula>
    </cfRule>
    <cfRule type="cellIs" dxfId="26" priority="46" operator="greaterThan">
      <formula>0.00015</formula>
    </cfRule>
  </conditionalFormatting>
  <conditionalFormatting sqref="BC11:BC81">
    <cfRule type="containsText" dxfId="25" priority="43" operator="containsText" text="TRUE">
      <formula>NOT(ISERROR(SEARCH("TRUE",BC11)))</formula>
    </cfRule>
  </conditionalFormatting>
  <conditionalFormatting sqref="S181:T181">
    <cfRule type="expression" dxfId="24" priority="18" stopIfTrue="1">
      <formula>$E181=0</formula>
    </cfRule>
  </conditionalFormatting>
  <conditionalFormatting sqref="S101:T104 S106:T132 S134:T134">
    <cfRule type="expression" dxfId="23" priority="31" stopIfTrue="1">
      <formula>$E101=0</formula>
    </cfRule>
  </conditionalFormatting>
  <conditionalFormatting sqref="S143:T143">
    <cfRule type="expression" dxfId="22" priority="22" stopIfTrue="1">
      <formula>$E143=0</formula>
    </cfRule>
  </conditionalFormatting>
  <conditionalFormatting sqref="S136:T136">
    <cfRule type="expression" dxfId="21" priority="24" stopIfTrue="1">
      <formula>$E136=0</formula>
    </cfRule>
  </conditionalFormatting>
  <conditionalFormatting sqref="S141:T141">
    <cfRule type="expression" dxfId="20" priority="23" stopIfTrue="1">
      <formula>$E141=0</formula>
    </cfRule>
  </conditionalFormatting>
  <conditionalFormatting sqref="S148:T148">
    <cfRule type="expression" dxfId="19" priority="21" stopIfTrue="1">
      <formula>$E148=0</formula>
    </cfRule>
  </conditionalFormatting>
  <conditionalFormatting sqref="S158:T158">
    <cfRule type="expression" dxfId="18" priority="20" stopIfTrue="1">
      <formula>$E158=0</formula>
    </cfRule>
  </conditionalFormatting>
  <conditionalFormatting sqref="S178:T178">
    <cfRule type="expression" dxfId="17" priority="19" stopIfTrue="1">
      <formula>$E178=0</formula>
    </cfRule>
  </conditionalFormatting>
  <conditionalFormatting sqref="S105:T105">
    <cfRule type="expression" dxfId="16" priority="17" stopIfTrue="1">
      <formula>$E105=0</formula>
    </cfRule>
  </conditionalFormatting>
  <conditionalFormatting sqref="S137:T137">
    <cfRule type="expression" dxfId="15" priority="16" stopIfTrue="1">
      <formula>$E137=0</formula>
    </cfRule>
  </conditionalFormatting>
  <conditionalFormatting sqref="S138:T138">
    <cfRule type="expression" dxfId="14" priority="15" stopIfTrue="1">
      <formula>$E138=0</formula>
    </cfRule>
  </conditionalFormatting>
  <conditionalFormatting sqref="S145:T145">
    <cfRule type="expression" dxfId="13" priority="14" stopIfTrue="1">
      <formula>$E145=0</formula>
    </cfRule>
  </conditionalFormatting>
  <conditionalFormatting sqref="S155:T155">
    <cfRule type="expression" dxfId="12" priority="13" stopIfTrue="1">
      <formula>$E155=0</formula>
    </cfRule>
  </conditionalFormatting>
  <conditionalFormatting sqref="S175:T175">
    <cfRule type="expression" dxfId="11" priority="12" stopIfTrue="1">
      <formula>$E175=0</formula>
    </cfRule>
  </conditionalFormatting>
  <conditionalFormatting sqref="S248:T248">
    <cfRule type="expression" dxfId="10" priority="11" stopIfTrue="1">
      <formula>$E248=0</formula>
    </cfRule>
  </conditionalFormatting>
  <conditionalFormatting sqref="S133:T133">
    <cfRule type="expression" dxfId="9" priority="10" stopIfTrue="1">
      <formula>$E133=0</formula>
    </cfRule>
  </conditionalFormatting>
  <conditionalFormatting sqref="BC82:BC88">
    <cfRule type="expression" dxfId="8" priority="6" stopIfTrue="1">
      <formula>$O82="Y"</formula>
    </cfRule>
    <cfRule type="expression" dxfId="7" priority="7" stopIfTrue="1">
      <formula>$F82=0</formula>
    </cfRule>
  </conditionalFormatting>
  <conditionalFormatting sqref="BC82:BC88">
    <cfRule type="containsText" dxfId="6" priority="5" operator="containsText" text="TRUE">
      <formula>NOT(ISERROR(SEARCH("TRUE",BC82)))</formula>
    </cfRule>
  </conditionalFormatting>
  <conditionalFormatting sqref="AU89 AW89:BA89">
    <cfRule type="expression" dxfId="5" priority="3" stopIfTrue="1">
      <formula>$O89="Y"</formula>
    </cfRule>
    <cfRule type="expression" dxfId="4" priority="4" stopIfTrue="1">
      <formula>$F89=0</formula>
    </cfRule>
  </conditionalFormatting>
  <conditionalFormatting sqref="BC89">
    <cfRule type="expression" dxfId="3" priority="1" stopIfTrue="1">
      <formula>$O89="Y"</formula>
    </cfRule>
    <cfRule type="expression" dxfId="2" priority="2" stopIfTrue="1">
      <formula>$F89=0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ignoredErrors>
    <ignoredError sqref="U204:W229 Y204:AC310 U231:W310 U230 W230" evalError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O17" sqref="O17"/>
    </sheetView>
  </sheetViews>
  <sheetFormatPr defaultRowHeight="15"/>
  <cols>
    <col min="1" max="3" width="9.140625" style="807"/>
    <col min="4" max="4" width="14.42578125" style="807" customWidth="1"/>
    <col min="5" max="22" width="9.140625" style="807"/>
    <col min="23" max="23" width="9.28515625" style="807" bestFit="1" customWidth="1"/>
    <col min="24" max="24" width="19.28515625" style="807" bestFit="1" customWidth="1"/>
    <col min="25" max="259" width="9.140625" style="807"/>
    <col min="260" max="260" width="14.42578125" style="807" customWidth="1"/>
    <col min="261" max="515" width="9.140625" style="807"/>
    <col min="516" max="516" width="14.42578125" style="807" customWidth="1"/>
    <col min="517" max="771" width="9.140625" style="807"/>
    <col min="772" max="772" width="14.42578125" style="807" customWidth="1"/>
    <col min="773" max="1027" width="9.140625" style="807"/>
    <col min="1028" max="1028" width="14.42578125" style="807" customWidth="1"/>
    <col min="1029" max="1283" width="9.140625" style="807"/>
    <col min="1284" max="1284" width="14.42578125" style="807" customWidth="1"/>
    <col min="1285" max="1539" width="9.140625" style="807"/>
    <col min="1540" max="1540" width="14.42578125" style="807" customWidth="1"/>
    <col min="1541" max="1795" width="9.140625" style="807"/>
    <col min="1796" max="1796" width="14.42578125" style="807" customWidth="1"/>
    <col min="1797" max="2051" width="9.140625" style="807"/>
    <col min="2052" max="2052" width="14.42578125" style="807" customWidth="1"/>
    <col min="2053" max="2307" width="9.140625" style="807"/>
    <col min="2308" max="2308" width="14.42578125" style="807" customWidth="1"/>
    <col min="2309" max="2563" width="9.140625" style="807"/>
    <col min="2564" max="2564" width="14.42578125" style="807" customWidth="1"/>
    <col min="2565" max="2819" width="9.140625" style="807"/>
    <col min="2820" max="2820" width="14.42578125" style="807" customWidth="1"/>
    <col min="2821" max="3075" width="9.140625" style="807"/>
    <col min="3076" max="3076" width="14.42578125" style="807" customWidth="1"/>
    <col min="3077" max="3331" width="9.140625" style="807"/>
    <col min="3332" max="3332" width="14.42578125" style="807" customWidth="1"/>
    <col min="3333" max="3587" width="9.140625" style="807"/>
    <col min="3588" max="3588" width="14.42578125" style="807" customWidth="1"/>
    <col min="3589" max="3843" width="9.140625" style="807"/>
    <col min="3844" max="3844" width="14.42578125" style="807" customWidth="1"/>
    <col min="3845" max="4099" width="9.140625" style="807"/>
    <col min="4100" max="4100" width="14.42578125" style="807" customWidth="1"/>
    <col min="4101" max="4355" width="9.140625" style="807"/>
    <col min="4356" max="4356" width="14.42578125" style="807" customWidth="1"/>
    <col min="4357" max="4611" width="9.140625" style="807"/>
    <col min="4612" max="4612" width="14.42578125" style="807" customWidth="1"/>
    <col min="4613" max="4867" width="9.140625" style="807"/>
    <col min="4868" max="4868" width="14.42578125" style="807" customWidth="1"/>
    <col min="4869" max="5123" width="9.140625" style="807"/>
    <col min="5124" max="5124" width="14.42578125" style="807" customWidth="1"/>
    <col min="5125" max="5379" width="9.140625" style="807"/>
    <col min="5380" max="5380" width="14.42578125" style="807" customWidth="1"/>
    <col min="5381" max="5635" width="9.140625" style="807"/>
    <col min="5636" max="5636" width="14.42578125" style="807" customWidth="1"/>
    <col min="5637" max="5891" width="9.140625" style="807"/>
    <col min="5892" max="5892" width="14.42578125" style="807" customWidth="1"/>
    <col min="5893" max="6147" width="9.140625" style="807"/>
    <col min="6148" max="6148" width="14.42578125" style="807" customWidth="1"/>
    <col min="6149" max="6403" width="9.140625" style="807"/>
    <col min="6404" max="6404" width="14.42578125" style="807" customWidth="1"/>
    <col min="6405" max="6659" width="9.140625" style="807"/>
    <col min="6660" max="6660" width="14.42578125" style="807" customWidth="1"/>
    <col min="6661" max="6915" width="9.140625" style="807"/>
    <col min="6916" max="6916" width="14.42578125" style="807" customWidth="1"/>
    <col min="6917" max="7171" width="9.140625" style="807"/>
    <col min="7172" max="7172" width="14.42578125" style="807" customWidth="1"/>
    <col min="7173" max="7427" width="9.140625" style="807"/>
    <col min="7428" max="7428" width="14.42578125" style="807" customWidth="1"/>
    <col min="7429" max="7683" width="9.140625" style="807"/>
    <col min="7684" max="7684" width="14.42578125" style="807" customWidth="1"/>
    <col min="7685" max="7939" width="9.140625" style="807"/>
    <col min="7940" max="7940" width="14.42578125" style="807" customWidth="1"/>
    <col min="7941" max="8195" width="9.140625" style="807"/>
    <col min="8196" max="8196" width="14.42578125" style="807" customWidth="1"/>
    <col min="8197" max="8451" width="9.140625" style="807"/>
    <col min="8452" max="8452" width="14.42578125" style="807" customWidth="1"/>
    <col min="8453" max="8707" width="9.140625" style="807"/>
    <col min="8708" max="8708" width="14.42578125" style="807" customWidth="1"/>
    <col min="8709" max="8963" width="9.140625" style="807"/>
    <col min="8964" max="8964" width="14.42578125" style="807" customWidth="1"/>
    <col min="8965" max="9219" width="9.140625" style="807"/>
    <col min="9220" max="9220" width="14.42578125" style="807" customWidth="1"/>
    <col min="9221" max="9475" width="9.140625" style="807"/>
    <col min="9476" max="9476" width="14.42578125" style="807" customWidth="1"/>
    <col min="9477" max="9731" width="9.140625" style="807"/>
    <col min="9732" max="9732" width="14.42578125" style="807" customWidth="1"/>
    <col min="9733" max="9987" width="9.140625" style="807"/>
    <col min="9988" max="9988" width="14.42578125" style="807" customWidth="1"/>
    <col min="9989" max="10243" width="9.140625" style="807"/>
    <col min="10244" max="10244" width="14.42578125" style="807" customWidth="1"/>
    <col min="10245" max="10499" width="9.140625" style="807"/>
    <col min="10500" max="10500" width="14.42578125" style="807" customWidth="1"/>
    <col min="10501" max="10755" width="9.140625" style="807"/>
    <col min="10756" max="10756" width="14.42578125" style="807" customWidth="1"/>
    <col min="10757" max="11011" width="9.140625" style="807"/>
    <col min="11012" max="11012" width="14.42578125" style="807" customWidth="1"/>
    <col min="11013" max="11267" width="9.140625" style="807"/>
    <col min="11268" max="11268" width="14.42578125" style="807" customWidth="1"/>
    <col min="11269" max="11523" width="9.140625" style="807"/>
    <col min="11524" max="11524" width="14.42578125" style="807" customWidth="1"/>
    <col min="11525" max="11779" width="9.140625" style="807"/>
    <col min="11780" max="11780" width="14.42578125" style="807" customWidth="1"/>
    <col min="11781" max="12035" width="9.140625" style="807"/>
    <col min="12036" max="12036" width="14.42578125" style="807" customWidth="1"/>
    <col min="12037" max="12291" width="9.140625" style="807"/>
    <col min="12292" max="12292" width="14.42578125" style="807" customWidth="1"/>
    <col min="12293" max="12547" width="9.140625" style="807"/>
    <col min="12548" max="12548" width="14.42578125" style="807" customWidth="1"/>
    <col min="12549" max="12803" width="9.140625" style="807"/>
    <col min="12804" max="12804" width="14.42578125" style="807" customWidth="1"/>
    <col min="12805" max="13059" width="9.140625" style="807"/>
    <col min="13060" max="13060" width="14.42578125" style="807" customWidth="1"/>
    <col min="13061" max="13315" width="9.140625" style="807"/>
    <col min="13316" max="13316" width="14.42578125" style="807" customWidth="1"/>
    <col min="13317" max="13571" width="9.140625" style="807"/>
    <col min="13572" max="13572" width="14.42578125" style="807" customWidth="1"/>
    <col min="13573" max="13827" width="9.140625" style="807"/>
    <col min="13828" max="13828" width="14.42578125" style="807" customWidth="1"/>
    <col min="13829" max="14083" width="9.140625" style="807"/>
    <col min="14084" max="14084" width="14.42578125" style="807" customWidth="1"/>
    <col min="14085" max="14339" width="9.140625" style="807"/>
    <col min="14340" max="14340" width="14.42578125" style="807" customWidth="1"/>
    <col min="14341" max="14595" width="9.140625" style="807"/>
    <col min="14596" max="14596" width="14.42578125" style="807" customWidth="1"/>
    <col min="14597" max="14851" width="9.140625" style="807"/>
    <col min="14852" max="14852" width="14.42578125" style="807" customWidth="1"/>
    <col min="14853" max="15107" width="9.140625" style="807"/>
    <col min="15108" max="15108" width="14.42578125" style="807" customWidth="1"/>
    <col min="15109" max="15363" width="9.140625" style="807"/>
    <col min="15364" max="15364" width="14.42578125" style="807" customWidth="1"/>
    <col min="15365" max="15619" width="9.140625" style="807"/>
    <col min="15620" max="15620" width="14.42578125" style="807" customWidth="1"/>
    <col min="15621" max="15875" width="9.140625" style="807"/>
    <col min="15876" max="15876" width="14.42578125" style="807" customWidth="1"/>
    <col min="15877" max="16131" width="9.140625" style="807"/>
    <col min="16132" max="16132" width="14.42578125" style="807" customWidth="1"/>
    <col min="16133" max="16384" width="9.140625" style="807"/>
  </cols>
  <sheetData>
    <row r="1" spans="1:28" ht="15.75" thickBot="1">
      <c r="A1" s="800"/>
      <c r="B1" s="801"/>
      <c r="C1" s="801"/>
      <c r="D1" s="802"/>
      <c r="E1" s="802"/>
      <c r="F1" s="802"/>
      <c r="G1" s="802"/>
      <c r="H1" s="802"/>
      <c r="I1" s="803"/>
      <c r="J1" s="803"/>
      <c r="K1" s="803"/>
      <c r="L1" s="803"/>
      <c r="M1" s="804"/>
      <c r="N1" s="803"/>
      <c r="O1" s="803"/>
      <c r="P1" s="802"/>
      <c r="Q1" s="803"/>
      <c r="R1" s="803"/>
      <c r="S1" s="803"/>
      <c r="T1" s="803"/>
      <c r="U1" s="803"/>
      <c r="V1" s="803"/>
      <c r="W1" s="803"/>
      <c r="X1" s="805" t="s">
        <v>1525</v>
      </c>
      <c r="Y1" s="803"/>
      <c r="Z1" s="806">
        <f>DATEVALUE(_xll.BDP($B12,"T_PLUS_1_SETTLE_DT"))</f>
        <v>43263</v>
      </c>
      <c r="AA1" s="806">
        <f>DATEVALUE(_xll.BDP($B12,"SETTLE_DT"))</f>
        <v>43264</v>
      </c>
      <c r="AB1" s="803"/>
    </row>
    <row r="2" spans="1:28" ht="24">
      <c r="A2" s="808"/>
      <c r="B2" s="809"/>
      <c r="C2" s="809"/>
      <c r="D2" s="810" t="s">
        <v>34</v>
      </c>
      <c r="E2" s="811" t="s">
        <v>800</v>
      </c>
      <c r="F2" s="811" t="s">
        <v>1526</v>
      </c>
      <c r="G2" s="811" t="s">
        <v>1527</v>
      </c>
      <c r="H2" s="811" t="s">
        <v>1528</v>
      </c>
      <c r="I2" s="811" t="s">
        <v>1529</v>
      </c>
      <c r="J2" s="812" t="s">
        <v>1530</v>
      </c>
      <c r="K2" s="812"/>
      <c r="L2" s="811" t="s">
        <v>1531</v>
      </c>
      <c r="M2" s="813" t="s">
        <v>1532</v>
      </c>
      <c r="N2" s="814" t="s">
        <v>1533</v>
      </c>
      <c r="O2" s="811"/>
      <c r="P2" s="812" t="s">
        <v>1534</v>
      </c>
      <c r="Q2" s="815" t="s">
        <v>1535</v>
      </c>
      <c r="R2" s="815"/>
      <c r="S2" s="815"/>
      <c r="T2" s="815"/>
      <c r="U2" s="815"/>
      <c r="V2" s="815"/>
      <c r="W2" s="816" t="s">
        <v>1536</v>
      </c>
      <c r="X2" s="816" t="s">
        <v>1537</v>
      </c>
      <c r="Y2" s="817" t="s">
        <v>1538</v>
      </c>
      <c r="Z2" s="817" t="s">
        <v>1539</v>
      </c>
      <c r="AA2" s="815" t="s">
        <v>1540</v>
      </c>
      <c r="AB2" s="815"/>
    </row>
    <row r="3" spans="1:28" ht="15.75" thickBot="1">
      <c r="A3" s="808"/>
      <c r="B3" s="809"/>
      <c r="C3" s="809"/>
      <c r="D3" s="818"/>
      <c r="E3" s="819"/>
      <c r="F3" s="819"/>
      <c r="G3" s="819"/>
      <c r="H3" s="819"/>
      <c r="I3" s="819"/>
      <c r="J3" s="820"/>
      <c r="K3" s="820"/>
      <c r="L3" s="821"/>
      <c r="M3" s="821" t="s">
        <v>1541</v>
      </c>
      <c r="N3" s="821"/>
      <c r="O3" s="819"/>
      <c r="P3" s="820"/>
      <c r="Q3" s="815"/>
      <c r="R3" s="815"/>
      <c r="S3" s="815"/>
      <c r="T3" s="815"/>
      <c r="U3" s="815"/>
      <c r="V3" s="815"/>
      <c r="W3" s="816"/>
      <c r="X3" s="816"/>
      <c r="Y3" s="817"/>
      <c r="Z3" s="817"/>
      <c r="AA3" s="815"/>
      <c r="AB3" s="815"/>
    </row>
    <row r="4" spans="1:28">
      <c r="A4" s="822"/>
      <c r="B4" s="823"/>
      <c r="C4" s="823"/>
      <c r="D4" s="824"/>
      <c r="E4" s="825"/>
      <c r="F4" s="825"/>
      <c r="G4" s="826"/>
      <c r="H4" s="827"/>
      <c r="I4" s="828"/>
      <c r="J4" s="829"/>
      <c r="K4" s="830"/>
      <c r="L4" s="831"/>
      <c r="M4" s="832"/>
      <c r="N4" s="832"/>
      <c r="O4" s="833"/>
      <c r="P4" s="834"/>
      <c r="Q4" s="835"/>
      <c r="R4" s="835"/>
      <c r="S4" s="836"/>
      <c r="T4" s="837"/>
      <c r="U4" s="836"/>
      <c r="V4" s="837"/>
      <c r="W4" s="838"/>
      <c r="X4" s="838"/>
      <c r="Y4" s="839"/>
      <c r="Z4" s="839"/>
      <c r="AA4" s="840"/>
      <c r="AB4" s="841"/>
    </row>
    <row r="5" spans="1:28">
      <c r="A5" s="822"/>
      <c r="B5" s="823"/>
      <c r="C5" s="823"/>
      <c r="D5" s="842"/>
      <c r="E5" s="843"/>
      <c r="F5" s="843"/>
      <c r="G5" s="844"/>
      <c r="H5" s="845"/>
      <c r="I5" s="846"/>
      <c r="J5" s="847"/>
      <c r="K5" s="848"/>
      <c r="L5" s="831"/>
      <c r="M5" s="832"/>
      <c r="N5" s="849"/>
      <c r="O5" s="850"/>
      <c r="P5" s="851"/>
      <c r="Q5" s="835"/>
      <c r="R5" s="835"/>
      <c r="S5" s="852"/>
      <c r="T5" s="837"/>
      <c r="U5" s="852"/>
      <c r="V5" s="837"/>
      <c r="W5" s="838"/>
      <c r="X5" s="838"/>
      <c r="Y5" s="839"/>
      <c r="Z5" s="839"/>
      <c r="AA5" s="840"/>
      <c r="AB5" s="841"/>
    </row>
    <row r="6" spans="1:28">
      <c r="A6" s="822" t="s">
        <v>1542</v>
      </c>
      <c r="B6" s="823" t="str">
        <f t="shared" ref="B6:B12" si="0">A6&amp;" Corp"</f>
        <v>IT0004922909 Corp</v>
      </c>
      <c r="C6" s="823"/>
      <c r="D6" s="842">
        <f>DATEVALUE(_xll.BDP($B6,D$2))</f>
        <v>43405</v>
      </c>
      <c r="E6" s="843">
        <f>_xll.BDP(B6,"FLT_SPREAD")</f>
        <v>180</v>
      </c>
      <c r="F6" s="843">
        <f>_xll.BDP(B6,F$2)</f>
        <v>1.5310000000000001</v>
      </c>
      <c r="G6" s="844">
        <f>_xll.BDP($B6,G$2)</f>
        <v>100.52200000000001</v>
      </c>
      <c r="H6" s="845" t="e">
        <f t="shared" ref="H6:H12" si="1">(G6+I6)/2</f>
        <v>#N/A</v>
      </c>
      <c r="I6" s="846" t="e">
        <f>_xll.BDP(B6,I1)</f>
        <v>#N/A</v>
      </c>
      <c r="J6" s="847">
        <f>_xll.BDP(B6&amp;"@CBBT Corp",J$2)</f>
        <v>27.502402938219983</v>
      </c>
      <c r="K6" s="848">
        <f>_xll.BDP(B6&amp;"@CBBT Corp","ASSET_SWAP_SPD_MID")</f>
        <v>62.929861408578681</v>
      </c>
      <c r="L6" s="831" t="e">
        <f>-(H6-X6-AB6)/W6*100</f>
        <v>#N/A</v>
      </c>
      <c r="M6" s="832" t="e">
        <f>IF(_xll.MKV("EUR.CM_DEPTH.VMO_REPO."&amp;A6&amp;"_SN_Fixed", M$2)=0,"-",_xll.MKV("EUR.CM_DEPTH.VMO_REPO."&amp;A6&amp;"_SN_Fixed", M$2))</f>
        <v>#REF!</v>
      </c>
      <c r="N6" s="849" t="e">
        <f>_xll.MKV("EUR.CM_DEPTH.VMO_REPO."&amp;A6&amp;"_SN_Fixed", N$2)</f>
        <v>#REF!</v>
      </c>
      <c r="O6" s="850" t="e">
        <f t="shared" ref="O6:O14" si="2">T6+(V6-T6)*(D6-S6)/(U6-S6)</f>
        <v>#VALUE!</v>
      </c>
      <c r="P6" s="851" t="e">
        <f t="shared" ref="P6:P10" si="3">J6-O6</f>
        <v>#VALUE!</v>
      </c>
      <c r="Q6" s="835">
        <f t="shared" ref="Q6:Q14" si="4">MATCH(D6,$D$24:$D$41,1)</f>
        <v>2</v>
      </c>
      <c r="R6" s="835">
        <f t="shared" ref="R6:R12" si="5">Q6+1</f>
        <v>3</v>
      </c>
      <c r="S6" s="852">
        <f t="shared" ref="S6:S14" si="6">VLOOKUP(Q6,$C$24:$J$41,2)</f>
        <v>43235</v>
      </c>
      <c r="T6" s="837" t="str">
        <f t="shared" ref="T6:T14" si="7">VLOOKUP(S6,$D$24:$J$41,7)</f>
        <v>#N/A Field Not Applicable</v>
      </c>
      <c r="U6" s="852">
        <f t="shared" ref="U6:U14" si="8">VLOOKUP(R6,$C$24:$J$41,2)</f>
        <v>43313</v>
      </c>
      <c r="V6" s="837">
        <f t="shared" ref="V6:V14" si="9">VLOOKUP(U6,$D$24:$J$41,7)</f>
        <v>6.056539178264563</v>
      </c>
      <c r="W6" s="838" t="e">
        <f>_xll.MKV($X$1&amp;$A6, W$2)</f>
        <v>#REF!</v>
      </c>
      <c r="X6" s="838" t="e">
        <f>_xll.MKV($X$1&amp;$A6, X$2)</f>
        <v>#REF!</v>
      </c>
      <c r="Y6" s="839">
        <f>DATEVALUE(_xll.BDP($B6,Y$2))</f>
        <v>43405</v>
      </c>
      <c r="Z6" s="839">
        <f>DATEVALUE(_xll.BDP($B6,Z$2))</f>
        <v>43221</v>
      </c>
      <c r="AA6" s="840">
        <f t="shared" ref="AA6:AA11" si="10">F6/2*(Settle-Z6)/(Y6-Z6)</f>
        <v>0.17889402173913047</v>
      </c>
      <c r="AB6" s="841">
        <f t="shared" ref="AB6:AB11" si="11">F6/2/(Y6-Z6)*(Settle-$Z$1)</f>
        <v>4.1603260869565225E-3</v>
      </c>
    </row>
    <row r="7" spans="1:28">
      <c r="A7" s="822" t="s">
        <v>1543</v>
      </c>
      <c r="B7" s="823" t="str">
        <f t="shared" si="0"/>
        <v>IT0005009839 Corp</v>
      </c>
      <c r="C7" s="823"/>
      <c r="D7" s="842">
        <f>DATEVALUE(_xll.BDP($B7,D$2))</f>
        <v>43784</v>
      </c>
      <c r="E7" s="843">
        <f>_xll.BDP(B7,"FLT_SPREAD")</f>
        <v>120</v>
      </c>
      <c r="F7" s="843">
        <f>_xll.BDP(B7,F$2)</f>
        <v>0.92900000000000005</v>
      </c>
      <c r="G7" s="844">
        <f>_xll.BDP($B7,G$2)</f>
        <v>99.885999999999996</v>
      </c>
      <c r="H7" s="845">
        <f t="shared" si="1"/>
        <v>99.995000000000005</v>
      </c>
      <c r="I7" s="846">
        <f>_xll.BDP($B7,I$2)</f>
        <v>100.104</v>
      </c>
      <c r="J7" s="847">
        <f>_xll.BDP(B7&amp;"@CBBT Corp",J$2)</f>
        <v>120.39702181650379</v>
      </c>
      <c r="K7" s="848">
        <f>_xll.BDP(B7&amp;"@CBBT Corp","ASSET_SWAP_SPD_MID")</f>
        <v>120.32719536606662</v>
      </c>
      <c r="L7" s="831" t="e">
        <f t="shared" ref="L7:L12" si="12">-(H7-X7-AB7)/W7*100</f>
        <v>#REF!</v>
      </c>
      <c r="M7" s="832" t="e">
        <f>IF(_xll.MKV("EUR.CM_DEPTH.VMO_REPO."&amp;A7&amp;"_SN_Fixed", M$2)=0,"-",_xll.MKV("EUR.CM_DEPTH.VMO_REPO."&amp;A7&amp;"_SN_Fixed", M$2))</f>
        <v>#REF!</v>
      </c>
      <c r="N7" s="849" t="e">
        <f>_xll.MKV("EUR.CM_DEPTH.VMO_REPO."&amp;A7&amp;"_SN_Fixed", N$2)</f>
        <v>#REF!</v>
      </c>
      <c r="O7" s="850">
        <f t="shared" si="2"/>
        <v>147.55272890420287</v>
      </c>
      <c r="P7" s="851">
        <f t="shared" si="3"/>
        <v>-27.155707087699071</v>
      </c>
      <c r="Q7" s="835">
        <f t="shared" si="4"/>
        <v>4</v>
      </c>
      <c r="R7" s="835">
        <f t="shared" si="5"/>
        <v>5</v>
      </c>
      <c r="S7" s="852">
        <f t="shared" si="6"/>
        <v>43435</v>
      </c>
      <c r="T7" s="837">
        <f t="shared" si="7"/>
        <v>44.393808283645939</v>
      </c>
      <c r="U7" s="852">
        <f t="shared" si="8"/>
        <v>43709</v>
      </c>
      <c r="V7" s="837">
        <f t="shared" si="9"/>
        <v>125.38390642127517</v>
      </c>
      <c r="W7" s="838" t="e">
        <f>_xll.MKV($X$1&amp;$A7, W$2)</f>
        <v>#REF!</v>
      </c>
      <c r="X7" s="838" t="e">
        <f>_xll.MKV($X$1&amp;$A7, X$2)</f>
        <v>#REF!</v>
      </c>
      <c r="Y7" s="839">
        <f>DATEVALUE(_xll.BDP($B7,Y$2))</f>
        <v>43419</v>
      </c>
      <c r="Z7" s="839">
        <f>DATEVALUE(_xll.BDP($B7,Z$2))</f>
        <v>43235</v>
      </c>
      <c r="AA7" s="840">
        <f t="shared" si="10"/>
        <v>7.3209239130434783E-2</v>
      </c>
      <c r="AB7" s="841">
        <f t="shared" si="11"/>
        <v>2.5244565217391306E-3</v>
      </c>
    </row>
    <row r="8" spans="1:28">
      <c r="A8" s="822" t="s">
        <v>1544</v>
      </c>
      <c r="B8" s="823" t="str">
        <f t="shared" si="0"/>
        <v>IT0005056541 Corp</v>
      </c>
      <c r="C8" s="823"/>
      <c r="D8" s="842">
        <f>DATEVALUE(_xll.BDP($B8,D$2))</f>
        <v>44180</v>
      </c>
      <c r="E8" s="843">
        <f>_xll.BDP(B8,"FLT_SPREAD")</f>
        <v>80</v>
      </c>
      <c r="F8" s="843">
        <f>_xll.BDP(B8,F$2)</f>
        <v>0.52700000000000002</v>
      </c>
      <c r="G8" s="844">
        <f>_xll.BDP($B8,G$2)</f>
        <v>97.710999999999999</v>
      </c>
      <c r="H8" s="845">
        <f t="shared" si="1"/>
        <v>97.893000000000001</v>
      </c>
      <c r="I8" s="846">
        <f>_xll.BDP($B8,I$2)</f>
        <v>98.075000000000003</v>
      </c>
      <c r="J8" s="847">
        <f>_xll.BDP(B8&amp;"@CBBT Corp",J$2)</f>
        <v>164.12550407602262</v>
      </c>
      <c r="K8" s="848">
        <f>_xll.BDP(B8&amp;"@CBBT Corp","ASSET_SWAP_SPD_MID")</f>
        <v>148.55434143704156</v>
      </c>
      <c r="L8" s="831" t="e">
        <f t="shared" si="12"/>
        <v>#REF!</v>
      </c>
      <c r="M8" s="832" t="e">
        <f>IF(_xll.MKV("EUR.CM_DEPTH.VMO_REPO."&amp;A8&amp;"_SN_Fixed", M$2)=0,"-",_xll.MKV("EUR.CM_DEPTH.VMO_REPO."&amp;A8&amp;"_SN_Fixed", M$2))</f>
        <v>#REF!</v>
      </c>
      <c r="N8" s="849" t="e">
        <f>_xll.MKV("EUR.CM_DEPTH.VMO_REPO."&amp;A8&amp;"_SN_Fixed", N$2)</f>
        <v>#REF!</v>
      </c>
      <c r="O8" s="850">
        <f t="shared" si="2"/>
        <v>151.42729147078106</v>
      </c>
      <c r="P8" s="851">
        <f t="shared" si="3"/>
        <v>12.698212605241565</v>
      </c>
      <c r="Q8" s="835">
        <f t="shared" si="4"/>
        <v>6</v>
      </c>
      <c r="R8" s="835">
        <f t="shared" si="5"/>
        <v>7</v>
      </c>
      <c r="S8" s="852">
        <f t="shared" si="6"/>
        <v>43800</v>
      </c>
      <c r="T8" s="837">
        <f t="shared" si="7"/>
        <v>123.22652150689879</v>
      </c>
      <c r="U8" s="852">
        <f t="shared" si="8"/>
        <v>44075</v>
      </c>
      <c r="V8" s="837">
        <f t="shared" si="9"/>
        <v>143.63497345444517</v>
      </c>
      <c r="W8" s="838" t="e">
        <f>_xll.MKV($X$1&amp;$A8, W$2)</f>
        <v>#REF!</v>
      </c>
      <c r="X8" s="838" t="e">
        <f>_xll.MKV($X$1&amp;$A8, X$2)</f>
        <v>#REF!</v>
      </c>
      <c r="Y8" s="839">
        <f>DATEVALUE(_xll.BDP($B8,Y$2))</f>
        <v>43266</v>
      </c>
      <c r="Z8" s="839">
        <f>DATEVALUE(_xll.BDP($B8,Z$2))</f>
        <v>43084</v>
      </c>
      <c r="AA8" s="840">
        <f t="shared" si="10"/>
        <v>0.26060439560439558</v>
      </c>
      <c r="AB8" s="841">
        <f t="shared" si="11"/>
        <v>1.4478021978021978E-3</v>
      </c>
    </row>
    <row r="9" spans="1:28">
      <c r="A9" s="822" t="s">
        <v>1545</v>
      </c>
      <c r="B9" s="823" t="str">
        <f t="shared" si="0"/>
        <v>IT0005104473 Corp</v>
      </c>
      <c r="C9" s="823"/>
      <c r="D9" s="842">
        <f>DATEVALUE(_xll.BDP($B9,D$2))</f>
        <v>44727</v>
      </c>
      <c r="E9" s="843">
        <f>_xll.BDP(B9,"FLT_SPREAD")</f>
        <v>55</v>
      </c>
      <c r="F9" s="843">
        <f>_xll.BDP(B9,F$2)</f>
        <v>0.27700000000000002</v>
      </c>
      <c r="G9" s="844">
        <f>_xll.BDP($B9,G$2)</f>
        <v>95.435000000000002</v>
      </c>
      <c r="H9" s="845">
        <f t="shared" si="1"/>
        <v>95.662000000000006</v>
      </c>
      <c r="I9" s="846">
        <f>_xll.BDP($B9,I$2)</f>
        <v>95.888999999999996</v>
      </c>
      <c r="J9" s="847">
        <f>_xll.BDP(B9&amp;"@CBBT Corp",J$2)</f>
        <v>165.92061333288424</v>
      </c>
      <c r="K9" s="848">
        <f>_xll.BDP(B9&amp;"@CBBT Corp","ASSET_SWAP_SPD_MID")</f>
        <v>150.09676798305028</v>
      </c>
      <c r="L9" s="831" t="e">
        <f t="shared" si="12"/>
        <v>#REF!</v>
      </c>
      <c r="M9" s="832" t="e">
        <f>IF(_xll.MKV("EUR.CM_DEPTH.VMO_REPO."&amp;A9&amp;"_SN_Fixed", M$2)=0,"-",_xll.MKV("EUR.CM_DEPTH.VMO_REPO."&amp;A9&amp;"_SN_Fixed", M$2))</f>
        <v>#REF!</v>
      </c>
      <c r="N9" s="849" t="e">
        <f>_xll.MKV("EUR.CM_DEPTH.VMO_REPO."&amp;A9&amp;"_SN_Fixed", N$2)</f>
        <v>#REF!</v>
      </c>
      <c r="O9" s="850">
        <f t="shared" si="2"/>
        <v>177.30641467207857</v>
      </c>
      <c r="P9" s="851">
        <f t="shared" si="3"/>
        <v>-11.38580133919433</v>
      </c>
      <c r="Q9" s="835">
        <f t="shared" si="4"/>
        <v>8</v>
      </c>
      <c r="R9" s="835">
        <f t="shared" si="5"/>
        <v>9</v>
      </c>
      <c r="S9" s="852">
        <f t="shared" si="6"/>
        <v>44256</v>
      </c>
      <c r="T9" s="837">
        <f t="shared" si="7"/>
        <v>152.20510804407024</v>
      </c>
      <c r="U9" s="852">
        <f t="shared" si="8"/>
        <v>44621</v>
      </c>
      <c r="V9" s="837">
        <f t="shared" si="9"/>
        <v>171.65728833966057</v>
      </c>
      <c r="W9" s="838" t="e">
        <f>_xll.MKV($X$1&amp;$A9, W$2)</f>
        <v>#REF!</v>
      </c>
      <c r="X9" s="838" t="e">
        <f>_xll.MKV($X$1&amp;$A9, X$2)</f>
        <v>#REF!</v>
      </c>
      <c r="Y9" s="839">
        <f>DATEVALUE(_xll.BDP($B9,Y$2))</f>
        <v>43266</v>
      </c>
      <c r="Z9" s="839">
        <f>DATEVALUE(_xll.BDP($B9,Z$2))</f>
        <v>43084</v>
      </c>
      <c r="AA9" s="840">
        <f t="shared" si="10"/>
        <v>0.136978021978022</v>
      </c>
      <c r="AB9" s="841">
        <f t="shared" si="11"/>
        <v>7.6098901098901103E-4</v>
      </c>
    </row>
    <row r="10" spans="1:28">
      <c r="A10" s="822" t="s">
        <v>1546</v>
      </c>
      <c r="B10" s="823" t="str">
        <f t="shared" si="0"/>
        <v>IT0005137614 Corp</v>
      </c>
      <c r="C10" s="823"/>
      <c r="D10" s="842">
        <f>DATEVALUE(_xll.BDP($B10,D$2))</f>
        <v>44910</v>
      </c>
      <c r="E10" s="843">
        <f>_xll.BDP(B10,"FLT_SPREAD")</f>
        <v>70</v>
      </c>
      <c r="F10" s="843">
        <f>_xll.BDP(B10,F$2)</f>
        <v>0.42699999999999999</v>
      </c>
      <c r="G10" s="844">
        <f>_xll.BDP($B10,G$2)</f>
        <v>95.451999999999998</v>
      </c>
      <c r="H10" s="845">
        <f t="shared" si="1"/>
        <v>95.569500000000005</v>
      </c>
      <c r="I10" s="846">
        <f>_xll.BDP($B10,I$2)</f>
        <v>95.686999999999998</v>
      </c>
      <c r="J10" s="847">
        <f>_xll.BDP(B10&amp;"@CBBT Corp",J$2)</f>
        <v>171.4033948792125</v>
      </c>
      <c r="K10" s="848">
        <f>_xll.BDP(B10&amp;"@CBBT Corp","ASSET_SWAP_SPD_MID")</f>
        <v>157.52227105013429</v>
      </c>
      <c r="L10" s="831" t="e">
        <f t="shared" si="12"/>
        <v>#REF!</v>
      </c>
      <c r="M10" s="832" t="e">
        <f>IF(_xll.MKV("EUR.CM_DEPTH.VMO_REPO."&amp;A10&amp;"_SN_Fixed", M$2)=0,"-",_xll.MKV("EUR.CM_DEPTH.VMO_REPO."&amp;A10&amp;"_SN_Fixed", M$2))</f>
        <v>#REF!</v>
      </c>
      <c r="N10" s="849" t="e">
        <f>_xll.MKV("EUR.CM_DEPTH.VMO_REPO."&amp;A10&amp;"_SN_Fixed", N$2)</f>
        <v>#REF!</v>
      </c>
      <c r="O10" s="850">
        <f t="shared" si="2"/>
        <v>188.50707676127993</v>
      </c>
      <c r="P10" s="851">
        <f t="shared" si="3"/>
        <v>-17.103681882067434</v>
      </c>
      <c r="Q10" s="835">
        <f t="shared" si="4"/>
        <v>10</v>
      </c>
      <c r="R10" s="835">
        <f t="shared" si="5"/>
        <v>11</v>
      </c>
      <c r="S10" s="852">
        <f t="shared" si="6"/>
        <v>44805</v>
      </c>
      <c r="T10" s="837">
        <f t="shared" si="7"/>
        <v>186.00635901813257</v>
      </c>
      <c r="U10" s="852">
        <f t="shared" si="8"/>
        <v>44866</v>
      </c>
      <c r="V10" s="837">
        <f t="shared" si="9"/>
        <v>187.4591569451039</v>
      </c>
      <c r="W10" s="838" t="e">
        <f>_xll.MKV($X$1&amp;$A10, W$2)</f>
        <v>#REF!</v>
      </c>
      <c r="X10" s="838" t="e">
        <f>_xll.MKV($X$1&amp;$A10, X$2)</f>
        <v>#REF!</v>
      </c>
      <c r="Y10" s="839">
        <f>DATEVALUE(_xll.BDP($B10,Y$2))</f>
        <v>43266</v>
      </c>
      <c r="Z10" s="839">
        <f>DATEVALUE(_xll.BDP($B10,Z$2))</f>
        <v>43084</v>
      </c>
      <c r="AA10" s="840">
        <f t="shared" si="10"/>
        <v>0.21115384615384616</v>
      </c>
      <c r="AB10" s="841">
        <f t="shared" si="11"/>
        <v>1.173076923076923E-3</v>
      </c>
    </row>
    <row r="11" spans="1:28">
      <c r="A11" s="822" t="s">
        <v>1547</v>
      </c>
      <c r="B11" s="823" t="str">
        <f t="shared" si="0"/>
        <v>IT0005185456 Corp</v>
      </c>
      <c r="C11" s="823"/>
      <c r="D11" s="842">
        <f>DATEVALUE(_xll.BDP($B11,D$2))</f>
        <v>45122</v>
      </c>
      <c r="E11" s="843">
        <f>_xll.BDP(B11,"FLT_SPREAD")</f>
        <v>70</v>
      </c>
      <c r="F11" s="843">
        <f>_xll.BDP(B11,F$2)</f>
        <v>0.42899999999999999</v>
      </c>
      <c r="G11" s="844">
        <f>_xll.BDP($B11,G$2)</f>
        <v>94.59</v>
      </c>
      <c r="H11" s="845">
        <f t="shared" si="1"/>
        <v>94.704999999999998</v>
      </c>
      <c r="I11" s="846">
        <f>_xll.BDP($B11,I$2)</f>
        <v>94.82</v>
      </c>
      <c r="J11" s="847">
        <f>_xll.BDP(B11&amp;"@CBBT Corp",J$2)</f>
        <v>178.19437884161829</v>
      </c>
      <c r="K11" s="848">
        <f>_xll.BDP(B11&amp;"@CBBT Corp","ASSET_SWAP_SPD_MID")</f>
        <v>165.33397984007098</v>
      </c>
      <c r="L11" s="831" t="e">
        <f t="shared" si="12"/>
        <v>#REF!</v>
      </c>
      <c r="M11" s="832" t="e">
        <f>IF(_xll.MKV("EUR.CM_DEPTH.VMO_REPO."&amp;A11&amp;"_SN_Fixed", M$2)=0,"-",_xll.MKV("EUR.CM_DEPTH.VMO_REPO."&amp;A11&amp;"_SN_Fixed", M$2))</f>
        <v>#REF!</v>
      </c>
      <c r="N11" s="849" t="e">
        <f>_xll.MKV("EUR.CM_DEPTH.VMO_REPO."&amp;A11&amp;"_SN_Fixed", N$2)</f>
        <v>#REF!</v>
      </c>
      <c r="O11" s="850">
        <f t="shared" si="2"/>
        <v>185.36783483471461</v>
      </c>
      <c r="P11" s="851">
        <f>J11-O11</f>
        <v>-7.1734559930963258</v>
      </c>
      <c r="Q11" s="835">
        <f t="shared" si="4"/>
        <v>11</v>
      </c>
      <c r="R11" s="835">
        <f t="shared" si="5"/>
        <v>12</v>
      </c>
      <c r="S11" s="852">
        <f t="shared" si="6"/>
        <v>44866</v>
      </c>
      <c r="T11" s="837">
        <f t="shared" si="7"/>
        <v>187.4591569451039</v>
      </c>
      <c r="U11" s="852">
        <f t="shared" si="8"/>
        <v>45047</v>
      </c>
      <c r="V11" s="837">
        <f t="shared" si="9"/>
        <v>185.98052685924273</v>
      </c>
      <c r="W11" s="838" t="e">
        <f>_xll.MKV($X$1&amp;$A11, W$2)</f>
        <v>#REF!</v>
      </c>
      <c r="X11" s="838" t="e">
        <f>_xll.MKV($X$1&amp;$A11, X$2)</f>
        <v>#REF!</v>
      </c>
      <c r="Y11" s="839">
        <f>DATEVALUE(_xll.BDP($B11,Y$2))</f>
        <v>43296</v>
      </c>
      <c r="Z11" s="839">
        <f>DATEVALUE(_xll.BDP($B11,Z$2))</f>
        <v>43115</v>
      </c>
      <c r="AA11" s="840">
        <f t="shared" si="10"/>
        <v>0.17657734806629835</v>
      </c>
      <c r="AB11" s="841">
        <f t="shared" si="11"/>
        <v>1.1850828729281769E-3</v>
      </c>
    </row>
    <row r="12" spans="1:28">
      <c r="A12" s="822" t="s">
        <v>1548</v>
      </c>
      <c r="B12" s="823" t="str">
        <f t="shared" si="0"/>
        <v>IT0005218968 Corp</v>
      </c>
      <c r="C12" s="823"/>
      <c r="D12" s="842">
        <f>DATEVALUE(_xll.BDP($B12,D$2))</f>
        <v>45337</v>
      </c>
      <c r="E12" s="843">
        <f>_xll.BDP(B12,"FLT_SPREAD")</f>
        <v>75</v>
      </c>
      <c r="F12" s="843">
        <f>_xll.BDP(B12,F$2)</f>
        <v>0.47400000000000003</v>
      </c>
      <c r="G12" s="844">
        <f>_xll.BDP($B12,G$2)</f>
        <v>94.153000000000006</v>
      </c>
      <c r="H12" s="845">
        <f t="shared" si="1"/>
        <v>94.375500000000002</v>
      </c>
      <c r="I12" s="846">
        <f>_xll.BDP($B12,I$2)</f>
        <v>94.597999999999999</v>
      </c>
      <c r="J12" s="847">
        <f>_xll.BDP(B12&amp;"@CBBT Corp",J$2)</f>
        <v>178.96127488203433</v>
      </c>
      <c r="K12" s="848">
        <f>_xll.BDP(B12&amp;"@CBBT Corp","ASSET_SWAP_SPD_MID")</f>
        <v>167.97302375975585</v>
      </c>
      <c r="L12" s="831" t="e">
        <f t="shared" si="12"/>
        <v>#REF!</v>
      </c>
      <c r="M12" s="832" t="e">
        <f>IF(_xll.MKV("EUR.CM_DEPTH.VMO_REPO."&amp;A12&amp;"_SN_Fixed", M$2)=0,"-",_xll.MKV("EUR.CM_DEPTH.VMO_REPO."&amp;A12&amp;"_SN_Fixed", M$2))</f>
        <v>#REF!</v>
      </c>
      <c r="N12" s="849" t="e">
        <f>_xll.MKV("EUR.CM_DEPTH.VMO_REPO."&amp;A12&amp;"_SN_Fixed", N$2)</f>
        <v>#REF!</v>
      </c>
      <c r="O12" s="850">
        <f t="shared" si="2"/>
        <v>175.63590996256843</v>
      </c>
      <c r="P12" s="851">
        <f>J12-O12</f>
        <v>3.3253649194658976</v>
      </c>
      <c r="Q12" s="835">
        <f t="shared" si="4"/>
        <v>12</v>
      </c>
      <c r="R12" s="835">
        <f t="shared" si="5"/>
        <v>13</v>
      </c>
      <c r="S12" s="852">
        <f t="shared" si="6"/>
        <v>45047</v>
      </c>
      <c r="T12" s="837">
        <f t="shared" si="7"/>
        <v>185.98052685924273</v>
      </c>
      <c r="U12" s="852">
        <f t="shared" si="8"/>
        <v>45214</v>
      </c>
      <c r="V12" s="837">
        <f t="shared" si="9"/>
        <v>180.02345437046822</v>
      </c>
      <c r="W12" s="838" t="e">
        <f>_xll.MKV($X$1&amp;$A12, W$2)</f>
        <v>#REF!</v>
      </c>
      <c r="X12" s="838" t="e">
        <f>_xll.MKV($X$1&amp;$A12, X$2)</f>
        <v>#REF!</v>
      </c>
      <c r="Y12" s="839">
        <f>DATEVALUE(_xll.BDP($B12,Y$2))</f>
        <v>43327</v>
      </c>
      <c r="Z12" s="839">
        <f>DATEVALUE(_xll.BDP($B12,Z$2))</f>
        <v>43146</v>
      </c>
      <c r="AA12" s="840">
        <f>F12/2*(Settle-Z12)/(Y12-Z12)</f>
        <v>0.15450828729281768</v>
      </c>
      <c r="AB12" s="841">
        <f>F12/2/(Y12-Z12)*(Settle-$Z$1)</f>
        <v>1.3093922651933702E-3</v>
      </c>
    </row>
    <row r="13" spans="1:28">
      <c r="A13" s="822" t="s">
        <v>1549</v>
      </c>
      <c r="B13" s="823" t="str">
        <f>A13&amp;" Corp"</f>
        <v>IT0005252520 Corp</v>
      </c>
      <c r="C13" s="823"/>
      <c r="D13" s="842">
        <f>DATEVALUE(_xll.BDP($B13,D$2))</f>
        <v>45580</v>
      </c>
      <c r="E13" s="843">
        <f>_xll.BDP(B13,"FLT_SPREAD")</f>
        <v>110</v>
      </c>
      <c r="F13" s="843">
        <f>_xll.BDP(B13,F$2)</f>
        <v>0.82899999999999996</v>
      </c>
      <c r="G13" s="844">
        <f>_xll.BDP($B13,G$2)</f>
        <v>95.427000000000007</v>
      </c>
      <c r="H13" s="845">
        <f>(G13+I13)/2</f>
        <v>95.561000000000007</v>
      </c>
      <c r="I13" s="846">
        <f>_xll.BDP($B13,I$2)</f>
        <v>95.694999999999993</v>
      </c>
      <c r="J13" s="847">
        <f>_xll.BDP(B13&amp;"@CBBT Corp",J$2)</f>
        <v>184.21653912817865</v>
      </c>
      <c r="K13" s="848">
        <f>_xll.BDP(B13&amp;"@CBBT Corp","ASSET_SWAP_SPD_MID")</f>
        <v>177.92333314775698</v>
      </c>
      <c r="L13" s="831" t="e">
        <f>-(H13-X13-AB13)/W13*100</f>
        <v>#REF!</v>
      </c>
      <c r="M13" s="832" t="e">
        <f>IF(_xll.MKV("EUR.CM_DEPTH.VMO_REPO."&amp;A13&amp;"_SN_Fixed", M$2)=0,"-",_xll.MKV("EUR.CM_DEPTH.VMO_REPO."&amp;A13&amp;"_SN_Fixed", M$2))</f>
        <v>#REF!</v>
      </c>
      <c r="N13" s="849" t="e">
        <f>_xll.MKV("EUR.CM_DEPTH.VMO_REPO."&amp;A13&amp;"_SN_Fixed", N$2)</f>
        <v>#REF!</v>
      </c>
      <c r="O13" s="850">
        <f t="shared" si="2"/>
        <v>194.04299596971799</v>
      </c>
      <c r="P13" s="851">
        <f>J13-O13</f>
        <v>-9.8264568415393398</v>
      </c>
      <c r="Q13" s="835">
        <f t="shared" si="4"/>
        <v>14</v>
      </c>
      <c r="R13" s="835">
        <f>Q13+1</f>
        <v>15</v>
      </c>
      <c r="S13" s="852">
        <f t="shared" si="6"/>
        <v>45352</v>
      </c>
      <c r="T13" s="837">
        <f t="shared" si="7"/>
        <v>194.95570782910198</v>
      </c>
      <c r="U13" s="852">
        <f t="shared" si="8"/>
        <v>45536</v>
      </c>
      <c r="V13" s="837">
        <f t="shared" si="9"/>
        <v>194.21913334609033</v>
      </c>
      <c r="W13" s="838" t="e">
        <f>_xll.MKV($X$1&amp;$A13, W$2)</f>
        <v>#REF!</v>
      </c>
      <c r="X13" s="838" t="e">
        <f>_xll.MKV($X$1&amp;$A13, X$2)</f>
        <v>#REF!</v>
      </c>
      <c r="Y13" s="839">
        <f>DATEVALUE(_xll.BDP($B13,Y$2))</f>
        <v>43388</v>
      </c>
      <c r="Z13" s="839">
        <f>DATEVALUE(_xll.BDP($B13,Z$2))</f>
        <v>43205</v>
      </c>
      <c r="AA13" s="840">
        <f>F13/2*(Settle-Z13)/(Y13-Z13)</f>
        <v>0.13363661202185792</v>
      </c>
      <c r="AB13" s="841">
        <f>F13/2/(Y13-Z13)*(Settle-$Z$1)</f>
        <v>2.2650273224043716E-3</v>
      </c>
    </row>
    <row r="14" spans="1:28" ht="15.75" thickBot="1">
      <c r="A14" s="822" t="s">
        <v>1550</v>
      </c>
      <c r="B14" s="823" t="str">
        <f>A14&amp;" Corp"</f>
        <v>IT0005311508 Corp</v>
      </c>
      <c r="C14" s="823"/>
      <c r="D14" s="853">
        <f>DATEVALUE(_xll.BDP($B14,D$2))</f>
        <v>45762</v>
      </c>
      <c r="E14" s="854">
        <f>_xll.BDP(B14,"FLT_SPREAD")</f>
        <v>95</v>
      </c>
      <c r="F14" s="854">
        <f>_xll.BDP(B14,F$2)</f>
        <v>0.67900000000000005</v>
      </c>
      <c r="G14" s="855">
        <f>_xll.BDP($B14,G$2)</f>
        <v>94.048000000000002</v>
      </c>
      <c r="H14" s="856">
        <f>(G14+I14)/2</f>
        <v>94.179000000000002</v>
      </c>
      <c r="I14" s="857">
        <f>_xll.BDP($B14,I$2)</f>
        <v>94.31</v>
      </c>
      <c r="J14" s="858">
        <f>_xll.BDP(B14&amp;"@CBBT Corp",J$2)</f>
        <v>185.88507474929904</v>
      </c>
      <c r="K14" s="859">
        <f>_xll.BDP(B14&amp;"@CBBT Corp","ASSET_SWAP_SPD_MID")</f>
        <v>177.92380181586262</v>
      </c>
      <c r="L14" s="860" t="e">
        <f>-(H14-X14-AB14)/W14*100</f>
        <v>#REF!</v>
      </c>
      <c r="M14" s="861" t="e">
        <f>IF(_xll.MKV("EUR.CM_DEPTH.VMO_REPO."&amp;A14&amp;"_SN_Fixed", M$2)=0,"-",_xll.MKV("EUR.CM_DEPTH.VMO_REPO."&amp;A14&amp;"_SN_Fixed", M$2))</f>
        <v>#REF!</v>
      </c>
      <c r="N14" s="862" t="e">
        <f>_xll.MKV("EUR.CM_DEPTH.VMO_REPO."&amp;A14&amp;"_SN_Fixed", N$2)</f>
        <v>#REF!</v>
      </c>
      <c r="O14" s="863">
        <f t="shared" si="2"/>
        <v>197.77381839923527</v>
      </c>
      <c r="P14" s="864">
        <f>J14-O14</f>
        <v>-11.888743649936231</v>
      </c>
      <c r="Q14" s="835">
        <f t="shared" si="4"/>
        <v>16</v>
      </c>
      <c r="R14" s="835">
        <f>Q14+1</f>
        <v>17</v>
      </c>
      <c r="S14" s="852">
        <f t="shared" si="6"/>
        <v>45627</v>
      </c>
      <c r="T14" s="837">
        <f t="shared" si="7"/>
        <v>186.91503719944214</v>
      </c>
      <c r="U14" s="852">
        <f t="shared" si="8"/>
        <v>45717</v>
      </c>
      <c r="V14" s="837">
        <f t="shared" si="9"/>
        <v>194.1542246659709</v>
      </c>
      <c r="W14" s="838" t="e">
        <f>_xll.MKV($X$1&amp;$A14, W$2)</f>
        <v>#REF!</v>
      </c>
      <c r="X14" s="838" t="e">
        <f>_xll.MKV($X$1&amp;$A14, X$2)</f>
        <v>#REF!</v>
      </c>
      <c r="Y14" s="839">
        <f>DATEVALUE(_xll.BDP($B14,Y$2))</f>
        <v>43388</v>
      </c>
      <c r="Z14" s="839">
        <f>DATEVALUE(_xll.BDP($B14,Z$2))</f>
        <v>43205</v>
      </c>
      <c r="AA14" s="840">
        <f>F14/2*(Settle-Z14)/(Y14-Z14)</f>
        <v>0.10945628415300547</v>
      </c>
      <c r="AB14" s="841">
        <f>F14/2/(Y14-Z14)*(Settle-$Z$1)</f>
        <v>1.8551912568306012E-3</v>
      </c>
    </row>
    <row r="15" spans="1:28" ht="15.75" thickBot="1">
      <c r="A15" s="822" t="s">
        <v>1587</v>
      </c>
      <c r="B15" s="823" t="str">
        <f>A15&amp;" Corp"</f>
        <v>IT0005331878 Corp</v>
      </c>
      <c r="C15" s="823"/>
      <c r="D15" s="853">
        <f>DATEVALUE(_xll.BDP($B15,D$2))</f>
        <v>45915</v>
      </c>
      <c r="E15" s="854">
        <f>_xll.BDP(B15,"FLT_SPREAD")</f>
        <v>55</v>
      </c>
      <c r="F15" s="854">
        <f>_xll.BDP(B15,F$2)</f>
        <v>0.27900000000000003</v>
      </c>
      <c r="G15" s="855">
        <f>_xll.BDP($B15,G$2)</f>
        <v>90.843999999999994</v>
      </c>
      <c r="H15" s="856">
        <f>(G15+I15)/2</f>
        <v>91.066000000000003</v>
      </c>
      <c r="I15" s="857">
        <f>_xll.BDP($B15,I$2)</f>
        <v>91.287999999999997</v>
      </c>
      <c r="J15" s="858">
        <f>_xll.BDP(B15&amp;"@CBBT Corp",J$2)</f>
        <v>187.69051296091678</v>
      </c>
      <c r="K15" s="859">
        <f>_xll.BDP(B15&amp;"@CBBT Corp","ASSET_SWAP_SPD_MID")</f>
        <v>174.3314602026235</v>
      </c>
      <c r="L15" s="860" t="e">
        <f>-(H15-X15-AB15)/W15*100</f>
        <v>#REF!</v>
      </c>
      <c r="M15" s="861" t="e">
        <f>IF(_xll.MKV("EUR.CM_DEPTH.VMO_REPO."&amp;A15&amp;"_SN_Fixed", M$2)=0,"-",_xll.MKV("EUR.CM_DEPTH.VMO_REPO."&amp;A15&amp;"_SN_Fixed", M$2))</f>
        <v>#REF!</v>
      </c>
      <c r="N15" s="862" t="e">
        <f>_xll.MKV("EUR.CM_DEPTH.VMO_REPO."&amp;A15&amp;"_SN_Fixed", N$2)</f>
        <v>#REF!</v>
      </c>
      <c r="O15" s="863">
        <f t="shared" ref="O15" si="13">T15+(V15-T15)*(D15-S15)/(U15-S15)</f>
        <v>189.84663055108194</v>
      </c>
      <c r="P15" s="864">
        <f>J15-O15</f>
        <v>-2.1561175901651666</v>
      </c>
      <c r="Q15" s="835">
        <f t="shared" ref="Q15" si="14">MATCH(D15,$D$24:$D$41,1)</f>
        <v>17</v>
      </c>
      <c r="R15" s="835">
        <f>Q15+1</f>
        <v>18</v>
      </c>
      <c r="S15" s="852">
        <f t="shared" ref="S15" si="15">VLOOKUP(Q15,$C$24:$J$41,2)</f>
        <v>45717</v>
      </c>
      <c r="T15" s="837">
        <f t="shared" ref="T15" si="16">VLOOKUP(S15,$D$24:$J$41,7)</f>
        <v>194.1542246659709</v>
      </c>
      <c r="U15" s="852">
        <f t="shared" ref="U15" si="17">VLOOKUP(R15,$C$24:$J$41,2)</f>
        <v>45992</v>
      </c>
      <c r="V15" s="837">
        <f t="shared" ref="V15" si="18">VLOOKUP(U15,$D$24:$J$41,7)</f>
        <v>188.17145506195845</v>
      </c>
      <c r="W15" s="838" t="e">
        <f>_xll.MKV($X$1&amp;$A15, W$2)</f>
        <v>#REF!</v>
      </c>
      <c r="X15" s="838" t="e">
        <f>_xll.MKV($X$1&amp;$A15, X$2)</f>
        <v>#REF!</v>
      </c>
      <c r="Y15" s="839">
        <f>DATEVALUE(_xll.BDP($B15,Y$2))</f>
        <v>43358</v>
      </c>
      <c r="Z15" s="839">
        <f>DATEVALUE(_xll.BDP($B15,Z$2))</f>
        <v>43174</v>
      </c>
      <c r="AA15" s="840">
        <f>F15/2*(Settle-Z15)/(Y15-Z15)</f>
        <v>6.8233695652173923E-2</v>
      </c>
      <c r="AB15" s="841">
        <f>F15/2/(Y15-Z15)*(Settle-$Z$1)</f>
        <v>7.5815217391304358E-4</v>
      </c>
    </row>
    <row r="16" spans="1:28">
      <c r="A16" s="800"/>
      <c r="B16" s="801"/>
      <c r="C16" s="801"/>
      <c r="D16" s="802"/>
      <c r="E16" s="802"/>
      <c r="F16" s="802"/>
      <c r="G16" s="802"/>
      <c r="H16" s="802"/>
      <c r="I16" s="803"/>
      <c r="J16" s="802"/>
      <c r="K16" s="802"/>
      <c r="L16" s="802"/>
      <c r="M16" s="802"/>
      <c r="N16" s="802"/>
      <c r="O16" s="802"/>
      <c r="P16" s="802"/>
      <c r="Q16" s="803"/>
      <c r="R16" s="803"/>
      <c r="S16" s="803"/>
      <c r="T16" s="803"/>
      <c r="U16" s="803"/>
      <c r="V16" s="803"/>
      <c r="W16" s="803"/>
      <c r="X16" s="803"/>
      <c r="Y16" s="803"/>
      <c r="Z16" s="803"/>
      <c r="AA16" s="803"/>
      <c r="AB16" s="803"/>
    </row>
    <row r="17" spans="1:28">
      <c r="A17" s="800"/>
      <c r="B17" s="801"/>
      <c r="C17" s="801"/>
      <c r="D17" s="802"/>
      <c r="E17" s="802"/>
      <c r="F17" s="802"/>
      <c r="G17" s="802"/>
      <c r="H17" s="802"/>
      <c r="I17" s="803"/>
      <c r="J17" s="802"/>
      <c r="K17" s="802"/>
      <c r="L17" s="802"/>
      <c r="M17" s="802"/>
      <c r="N17" s="802"/>
      <c r="O17" s="802"/>
      <c r="P17" s="802"/>
      <c r="Q17" s="803"/>
      <c r="R17" s="803"/>
      <c r="S17" s="803"/>
      <c r="T17" s="803"/>
      <c r="U17" s="803"/>
      <c r="V17" s="803"/>
      <c r="W17" s="803"/>
      <c r="X17" s="803"/>
      <c r="Y17" s="803"/>
      <c r="Z17" s="803"/>
      <c r="AA17" s="803"/>
      <c r="AB17" s="803"/>
    </row>
    <row r="18" spans="1:28">
      <c r="A18" s="800"/>
      <c r="B18" s="801"/>
      <c r="C18" s="801"/>
      <c r="D18" s="802"/>
      <c r="E18" s="802"/>
      <c r="F18" s="802"/>
      <c r="G18" s="802"/>
      <c r="H18" s="802"/>
      <c r="I18" s="803"/>
      <c r="J18" s="802"/>
      <c r="K18" s="802"/>
      <c r="L18" s="802"/>
      <c r="M18" s="802"/>
      <c r="N18" s="802"/>
      <c r="O18" s="802"/>
      <c r="P18" s="802"/>
      <c r="Q18" s="803"/>
      <c r="R18" s="803"/>
      <c r="S18" s="803"/>
      <c r="T18" s="803"/>
      <c r="U18" s="803"/>
      <c r="V18" s="803"/>
      <c r="W18" s="803"/>
      <c r="X18" s="803"/>
      <c r="Y18" s="803"/>
      <c r="Z18" s="803"/>
      <c r="AA18" s="803"/>
      <c r="AB18" s="803"/>
    </row>
    <row r="19" spans="1:28">
      <c r="A19" s="822"/>
      <c r="B19" s="823"/>
      <c r="C19" s="823"/>
      <c r="D19" s="865"/>
      <c r="E19" s="843"/>
      <c r="F19" s="843"/>
      <c r="G19" s="844"/>
      <c r="H19" s="802"/>
      <c r="I19" s="844"/>
      <c r="J19" s="866"/>
      <c r="K19" s="866"/>
      <c r="L19" s="866"/>
      <c r="M19" s="866"/>
      <c r="N19" s="866"/>
      <c r="O19" s="866"/>
      <c r="P19" s="866"/>
      <c r="Q19" s="803"/>
      <c r="R19" s="803"/>
      <c r="S19" s="803"/>
      <c r="T19" s="803"/>
      <c r="U19" s="803"/>
      <c r="V19" s="803"/>
      <c r="W19" s="803"/>
      <c r="X19" s="803"/>
      <c r="Y19" s="803"/>
      <c r="Z19" s="803"/>
      <c r="AA19" s="803"/>
      <c r="AB19" s="803"/>
    </row>
    <row r="20" spans="1:28">
      <c r="A20" s="822"/>
      <c r="B20" s="823"/>
      <c r="C20" s="823"/>
      <c r="D20" s="867"/>
      <c r="E20" s="843"/>
      <c r="F20" s="843"/>
      <c r="G20" s="844"/>
      <c r="H20" s="802"/>
      <c r="I20" s="844"/>
      <c r="J20" s="866"/>
      <c r="K20" s="866"/>
      <c r="L20" s="866"/>
      <c r="M20" s="866"/>
      <c r="N20" s="866"/>
      <c r="O20" s="866"/>
      <c r="P20" s="866"/>
      <c r="Q20" s="803"/>
      <c r="R20" s="803"/>
      <c r="S20" s="803"/>
      <c r="T20" s="803"/>
      <c r="U20" s="803"/>
      <c r="V20" s="803"/>
      <c r="W20" s="803"/>
      <c r="X20" s="803"/>
      <c r="Y20" s="803"/>
      <c r="Z20" s="803"/>
      <c r="AA20" s="803"/>
      <c r="AB20" s="803"/>
    </row>
    <row r="21" spans="1:28">
      <c r="A21" s="822"/>
      <c r="B21" s="823"/>
      <c r="C21" s="823"/>
      <c r="D21" s="867"/>
      <c r="E21" s="843"/>
      <c r="F21" s="843"/>
      <c r="G21" s="844"/>
      <c r="H21" s="802"/>
      <c r="I21" s="844"/>
      <c r="J21" s="866"/>
      <c r="K21" s="866"/>
      <c r="L21" s="866"/>
      <c r="M21" s="866"/>
      <c r="N21" s="866"/>
      <c r="O21" s="866"/>
      <c r="P21" s="866"/>
      <c r="Q21" s="803"/>
      <c r="R21" s="803"/>
      <c r="S21" s="803"/>
      <c r="T21" s="803"/>
      <c r="U21" s="803"/>
      <c r="V21" s="803"/>
      <c r="W21" s="803"/>
      <c r="X21" s="803"/>
      <c r="Y21" s="803"/>
      <c r="Z21" s="803"/>
      <c r="AA21" s="803"/>
      <c r="AB21" s="803"/>
    </row>
    <row r="22" spans="1:28">
      <c r="A22" s="822"/>
      <c r="B22" s="823"/>
      <c r="C22" s="823"/>
      <c r="D22" s="867"/>
      <c r="E22" s="843"/>
      <c r="F22" s="843"/>
      <c r="G22" s="844"/>
      <c r="H22" s="802"/>
      <c r="I22" s="844"/>
      <c r="J22" s="866"/>
      <c r="K22" s="866"/>
      <c r="L22" s="866"/>
      <c r="M22" s="866"/>
      <c r="N22" s="866"/>
      <c r="O22" s="866"/>
      <c r="P22" s="866"/>
      <c r="Q22" s="803"/>
      <c r="R22" s="803"/>
      <c r="S22" s="803"/>
      <c r="T22" s="803"/>
      <c r="U22" s="803"/>
      <c r="V22" s="803"/>
      <c r="W22" s="803"/>
      <c r="X22" s="803"/>
      <c r="Y22" s="803"/>
      <c r="Z22" s="803"/>
      <c r="AA22" s="803"/>
      <c r="AB22" s="803"/>
    </row>
    <row r="23" spans="1:28">
      <c r="A23" s="822"/>
      <c r="B23" s="823"/>
      <c r="C23" s="823"/>
      <c r="D23" s="867"/>
      <c r="E23" s="843"/>
      <c r="F23" s="843"/>
      <c r="G23" s="844"/>
      <c r="H23" s="802"/>
      <c r="I23" s="844"/>
      <c r="J23" s="866"/>
      <c r="K23" s="866"/>
      <c r="L23" s="866"/>
      <c r="M23" s="866"/>
      <c r="N23" s="866"/>
      <c r="O23" s="866"/>
      <c r="P23" s="866"/>
      <c r="Q23" s="803"/>
      <c r="R23" s="803"/>
      <c r="S23" s="803"/>
      <c r="T23" s="803"/>
      <c r="U23" s="803"/>
      <c r="V23" s="803"/>
      <c r="W23" s="803"/>
      <c r="X23" s="803"/>
      <c r="Y23" s="803"/>
      <c r="Z23" s="803"/>
      <c r="AA23" s="803"/>
      <c r="AB23" s="803"/>
    </row>
    <row r="24" spans="1:28">
      <c r="A24" s="822" t="s">
        <v>398</v>
      </c>
      <c r="B24" s="823" t="str">
        <f t="shared" ref="B24:B36" si="19">A24&amp;" Corp"</f>
        <v>IT0005106049 Corp</v>
      </c>
      <c r="C24" s="823">
        <v>2</v>
      </c>
      <c r="D24" s="867">
        <f>DATEVALUE(_xll.BDP($B24,D$2))</f>
        <v>43235</v>
      </c>
      <c r="E24" s="843"/>
      <c r="F24" s="843">
        <f>_xll.BDP(B24,F$2)</f>
        <v>0.25</v>
      </c>
      <c r="G24" s="844" t="str">
        <f>_xll.BDP($B24,G$2)</f>
        <v>#N/A N/A</v>
      </c>
      <c r="H24" s="802" t="e">
        <f t="shared" ref="H24:H36" si="20">(G24+I24)/2</f>
        <v>#VALUE!</v>
      </c>
      <c r="I24" s="844" t="str">
        <f>_xll.BDP($B24,I$2)</f>
        <v>#N/A N/A</v>
      </c>
      <c r="J24" s="866" t="str">
        <f>_xll.BDP(B24&amp;"@CBBT Corp",J$2)</f>
        <v>#N/A Field Not Applicable</v>
      </c>
      <c r="K24" s="866"/>
      <c r="L24" s="866"/>
      <c r="M24" s="866"/>
      <c r="N24" s="866"/>
      <c r="O24" s="866"/>
      <c r="P24" s="866"/>
      <c r="Q24" s="803"/>
      <c r="R24" s="803"/>
      <c r="S24" s="803"/>
      <c r="T24" s="803"/>
      <c r="U24" s="803"/>
      <c r="V24" s="803"/>
      <c r="W24" s="803"/>
      <c r="X24" s="803"/>
      <c r="Y24" s="803"/>
      <c r="Z24" s="803"/>
      <c r="AA24" s="803"/>
      <c r="AB24" s="803"/>
    </row>
    <row r="25" spans="1:28">
      <c r="A25" s="822" t="s">
        <v>511</v>
      </c>
      <c r="B25" s="823" t="str">
        <f t="shared" si="19"/>
        <v>IT0004361041 Corp</v>
      </c>
      <c r="C25" s="823">
        <v>3</v>
      </c>
      <c r="D25" s="867">
        <f>DATEVALUE(_xll.BDP($B25,D$2))</f>
        <v>43313</v>
      </c>
      <c r="E25" s="843"/>
      <c r="F25" s="843">
        <f>_xll.BDP(B25,F$2)</f>
        <v>4.5</v>
      </c>
      <c r="G25" s="844">
        <f>_xll.BDP($B25,G$2)</f>
        <v>100.59099999999999</v>
      </c>
      <c r="H25" s="802">
        <f t="shared" si="20"/>
        <v>100.63749999999999</v>
      </c>
      <c r="I25" s="844">
        <f>_xll.BDP($B25,I$2)</f>
        <v>100.684</v>
      </c>
      <c r="J25" s="866">
        <f>_xll.BDP(B25&amp;"@CBBT Corp",J$2)</f>
        <v>6.056539178264563</v>
      </c>
      <c r="K25" s="866"/>
      <c r="L25" s="866"/>
      <c r="M25" s="866"/>
      <c r="N25" s="866"/>
      <c r="O25" s="866"/>
      <c r="P25" s="866"/>
      <c r="Q25" s="803"/>
      <c r="R25" s="803"/>
      <c r="S25" s="803"/>
      <c r="T25" s="803"/>
      <c r="U25" s="803"/>
      <c r="V25" s="803"/>
      <c r="W25" s="803"/>
      <c r="X25" s="803"/>
      <c r="Y25" s="803"/>
      <c r="Z25" s="803"/>
      <c r="AA25" s="803"/>
      <c r="AB25" s="803"/>
    </row>
    <row r="26" spans="1:28">
      <c r="A26" s="822" t="s">
        <v>238</v>
      </c>
      <c r="B26" s="823" t="str">
        <f t="shared" si="19"/>
        <v>IT0004957574 Corp</v>
      </c>
      <c r="C26" s="823">
        <v>4</v>
      </c>
      <c r="D26" s="867">
        <f>DATEVALUE(_xll.BDP($B26,D$2))</f>
        <v>43435</v>
      </c>
      <c r="E26" s="843"/>
      <c r="F26" s="843">
        <f>_xll.BDP(B26,F$2)</f>
        <v>3.5</v>
      </c>
      <c r="G26" s="844">
        <f>_xll.BDP($B26,G$2)</f>
        <v>101.496</v>
      </c>
      <c r="H26" s="802">
        <f t="shared" si="20"/>
        <v>101.554</v>
      </c>
      <c r="I26" s="844">
        <f>_xll.BDP($B26,I$2)</f>
        <v>101.61199999999999</v>
      </c>
      <c r="J26" s="866">
        <f>_xll.BDP(B26&amp;"@CBBT Corp",J$2)</f>
        <v>44.393808283645939</v>
      </c>
      <c r="K26" s="866"/>
      <c r="L26" s="866"/>
      <c r="M26" s="866"/>
      <c r="N26" s="866"/>
      <c r="O26" s="866"/>
      <c r="P26" s="866"/>
      <c r="Q26" s="803"/>
      <c r="R26" s="803"/>
      <c r="S26" s="803"/>
      <c r="T26" s="803"/>
      <c r="U26" s="803"/>
      <c r="V26" s="803"/>
      <c r="W26" s="803"/>
      <c r="X26" s="803"/>
      <c r="Y26" s="803"/>
      <c r="Z26" s="803"/>
      <c r="AA26" s="803"/>
      <c r="AB26" s="803"/>
    </row>
    <row r="27" spans="1:28">
      <c r="A27" s="822" t="s">
        <v>151</v>
      </c>
      <c r="B27" s="823" t="str">
        <f t="shared" si="19"/>
        <v>IT0004489610 Corp</v>
      </c>
      <c r="C27" s="823">
        <v>5</v>
      </c>
      <c r="D27" s="867">
        <f>DATEVALUE(_xll.BDP($B27,D$2))</f>
        <v>43709</v>
      </c>
      <c r="E27" s="843"/>
      <c r="F27" s="843">
        <f>_xll.BDP(B27,F$2)</f>
        <v>4.25</v>
      </c>
      <c r="G27" s="844">
        <f>_xll.BDP($B27,G$2)</f>
        <v>103.813</v>
      </c>
      <c r="H27" s="802">
        <f t="shared" si="20"/>
        <v>103.87350000000001</v>
      </c>
      <c r="I27" s="844">
        <f>_xll.BDP($B27,I$2)</f>
        <v>103.934</v>
      </c>
      <c r="J27" s="866">
        <f>_xll.BDP(B27&amp;"@CBBT Corp",J$2)</f>
        <v>125.38390642127517</v>
      </c>
      <c r="K27" s="866"/>
      <c r="L27" s="866"/>
      <c r="M27" s="866"/>
      <c r="N27" s="866"/>
      <c r="O27" s="866"/>
      <c r="P27" s="866"/>
      <c r="Q27" s="803"/>
      <c r="R27" s="803"/>
      <c r="S27" s="803"/>
      <c r="T27" s="803"/>
      <c r="U27" s="803"/>
      <c r="V27" s="803"/>
      <c r="W27" s="803"/>
      <c r="X27" s="803"/>
      <c r="Y27" s="803"/>
      <c r="Z27" s="803"/>
      <c r="AA27" s="803"/>
      <c r="AB27" s="803"/>
    </row>
    <row r="28" spans="1:28">
      <c r="A28" s="822" t="s">
        <v>401</v>
      </c>
      <c r="B28" s="823" t="str">
        <f t="shared" si="19"/>
        <v>IT0005069395 Corp</v>
      </c>
      <c r="C28" s="823">
        <v>6</v>
      </c>
      <c r="D28" s="867">
        <f>DATEVALUE(_xll.BDP($B28,D$2))</f>
        <v>43800</v>
      </c>
      <c r="E28" s="843"/>
      <c r="F28" s="843">
        <f>_xll.BDP(B28,F$2)</f>
        <v>1.05</v>
      </c>
      <c r="G28" s="844">
        <f>_xll.BDP($B28,G$2)</f>
        <v>99.962000000000003</v>
      </c>
      <c r="H28" s="802">
        <f t="shared" si="20"/>
        <v>100.01050000000001</v>
      </c>
      <c r="I28" s="844">
        <f>_xll.BDP($B28,I$2)</f>
        <v>100.059</v>
      </c>
      <c r="J28" s="866">
        <f>_xll.BDP(B28&amp;"@CBBT Corp",J$2)</f>
        <v>123.22652150689879</v>
      </c>
      <c r="K28" s="866"/>
      <c r="L28" s="866"/>
      <c r="M28" s="866"/>
      <c r="N28" s="866"/>
      <c r="O28" s="866"/>
      <c r="P28" s="866"/>
      <c r="Q28" s="803"/>
      <c r="R28" s="803"/>
      <c r="S28" s="803"/>
      <c r="T28" s="803"/>
      <c r="U28" s="803"/>
      <c r="V28" s="803"/>
      <c r="W28" s="803"/>
      <c r="X28" s="803"/>
      <c r="Y28" s="803"/>
      <c r="Z28" s="803"/>
      <c r="AA28" s="803"/>
      <c r="AB28" s="803"/>
    </row>
    <row r="29" spans="1:28">
      <c r="A29" s="822" t="s">
        <v>516</v>
      </c>
      <c r="B29" s="823" t="str">
        <f t="shared" si="19"/>
        <v>IT0004594930 Corp</v>
      </c>
      <c r="C29" s="823">
        <v>7</v>
      </c>
      <c r="D29" s="867">
        <f>DATEVALUE(_xll.BDP($B29,D$2))</f>
        <v>44075</v>
      </c>
      <c r="E29" s="843"/>
      <c r="F29" s="843">
        <f>_xll.BDP(B29,F$2)</f>
        <v>4</v>
      </c>
      <c r="G29" s="844">
        <f>_xll.BDP($B29,G$2)</f>
        <v>105.645</v>
      </c>
      <c r="H29" s="802">
        <f t="shared" si="20"/>
        <v>105.7645</v>
      </c>
      <c r="I29" s="844">
        <f>_xll.BDP($B29,I$2)</f>
        <v>105.884</v>
      </c>
      <c r="J29" s="866">
        <f>_xll.BDP(B29&amp;"@CBBT Corp",J$2)</f>
        <v>143.63497345444517</v>
      </c>
      <c r="K29" s="866"/>
      <c r="L29" s="866"/>
      <c r="M29" s="866"/>
      <c r="N29" s="866"/>
      <c r="O29" s="866"/>
      <c r="P29" s="866"/>
      <c r="Q29" s="803"/>
      <c r="R29" s="803"/>
      <c r="S29" s="803"/>
      <c r="T29" s="803"/>
      <c r="U29" s="803"/>
      <c r="V29" s="803"/>
      <c r="W29" s="803"/>
      <c r="X29" s="803"/>
      <c r="Y29" s="803"/>
      <c r="Z29" s="803"/>
      <c r="AA29" s="803"/>
      <c r="AB29" s="803"/>
    </row>
    <row r="30" spans="1:28">
      <c r="A30" s="822" t="s">
        <v>517</v>
      </c>
      <c r="B30" s="823" t="str">
        <f t="shared" si="19"/>
        <v>IT0004634132 Corp</v>
      </c>
      <c r="C30" s="823">
        <v>8</v>
      </c>
      <c r="D30" s="867">
        <f>DATEVALUE(_xll.BDP($B30,D$2))</f>
        <v>44256</v>
      </c>
      <c r="E30" s="843"/>
      <c r="F30" s="843">
        <f>_xll.BDP(B30,F$2)</f>
        <v>3.75</v>
      </c>
      <c r="G30" s="844">
        <f>_xll.BDP($B30,G$2)</f>
        <v>105.855</v>
      </c>
      <c r="H30" s="802">
        <f t="shared" si="20"/>
        <v>105.9105</v>
      </c>
      <c r="I30" s="844">
        <f>_xll.BDP($B30,I$2)</f>
        <v>105.96599999999999</v>
      </c>
      <c r="J30" s="866">
        <f>_xll.BDP(B30&amp;"@CBBT Corp",J$2)</f>
        <v>152.20510804407024</v>
      </c>
      <c r="K30" s="866"/>
      <c r="L30" s="866"/>
      <c r="M30" s="866"/>
      <c r="N30" s="866"/>
      <c r="O30" s="866"/>
      <c r="P30" s="866"/>
      <c r="Q30" s="803"/>
      <c r="R30" s="803"/>
      <c r="S30" s="803"/>
      <c r="T30" s="803"/>
      <c r="U30" s="803"/>
      <c r="V30" s="803"/>
      <c r="W30" s="803"/>
      <c r="X30" s="803"/>
      <c r="Y30" s="803"/>
      <c r="Z30" s="803"/>
      <c r="AA30" s="803"/>
      <c r="AB30" s="803"/>
    </row>
    <row r="31" spans="1:28">
      <c r="A31" s="822" t="s">
        <v>520</v>
      </c>
      <c r="B31" s="823" t="str">
        <f t="shared" si="19"/>
        <v>IT0004759673 Corp</v>
      </c>
      <c r="C31" s="823">
        <v>9</v>
      </c>
      <c r="D31" s="867">
        <f>DATEVALUE(_xll.BDP($B31,D$2))</f>
        <v>44621</v>
      </c>
      <c r="E31" s="843"/>
      <c r="F31" s="843">
        <f>_xll.BDP(B31,F$2)</f>
        <v>5</v>
      </c>
      <c r="G31" s="844">
        <f>_xll.BDP($B31,G$2)</f>
        <v>111.136</v>
      </c>
      <c r="H31" s="802">
        <f t="shared" si="20"/>
        <v>111.1895</v>
      </c>
      <c r="I31" s="844">
        <f>_xll.BDP($B31,I$2)</f>
        <v>111.24299999999999</v>
      </c>
      <c r="J31" s="866">
        <f>_xll.BDP(B31&amp;"@CBBT Corp",J$2)</f>
        <v>171.65728833966057</v>
      </c>
      <c r="K31" s="866"/>
      <c r="L31" s="866"/>
      <c r="M31" s="866"/>
      <c r="N31" s="866"/>
      <c r="O31" s="866"/>
      <c r="P31" s="866"/>
      <c r="Q31" s="803"/>
      <c r="R31" s="803"/>
      <c r="S31" s="803"/>
      <c r="T31" s="803"/>
      <c r="U31" s="803"/>
      <c r="V31" s="803"/>
      <c r="W31" s="803"/>
      <c r="X31" s="803"/>
      <c r="Y31" s="803"/>
      <c r="Z31" s="803"/>
      <c r="AA31" s="803"/>
      <c r="AB31" s="803"/>
    </row>
    <row r="32" spans="1:28">
      <c r="A32" s="822" t="s">
        <v>521</v>
      </c>
      <c r="B32" s="823" t="str">
        <f t="shared" si="19"/>
        <v>IT0004801541 Corp</v>
      </c>
      <c r="C32" s="823">
        <v>10</v>
      </c>
      <c r="D32" s="867">
        <f>DATEVALUE(_xll.BDP($B32,D$2))</f>
        <v>44805</v>
      </c>
      <c r="E32" s="843"/>
      <c r="F32" s="843">
        <f>_xll.BDP(B32,F$2)</f>
        <v>5.5</v>
      </c>
      <c r="G32" s="844">
        <f>_xll.BDP($B32,G$2)</f>
        <v>113.52200000000001</v>
      </c>
      <c r="H32" s="802">
        <f t="shared" si="20"/>
        <v>113.702</v>
      </c>
      <c r="I32" s="844">
        <f>_xll.BDP($B32,I$2)</f>
        <v>113.88200000000001</v>
      </c>
      <c r="J32" s="866">
        <f>_xll.BDP(B32&amp;"@CBBT Corp",J$2)</f>
        <v>186.00635901813257</v>
      </c>
      <c r="K32" s="866"/>
      <c r="L32" s="866"/>
      <c r="M32" s="866"/>
      <c r="N32" s="866"/>
      <c r="O32" s="866"/>
      <c r="P32" s="866"/>
      <c r="Q32" s="803"/>
      <c r="R32" s="803"/>
      <c r="S32" s="803"/>
      <c r="T32" s="803"/>
      <c r="U32" s="803"/>
      <c r="V32" s="803"/>
      <c r="W32" s="803"/>
      <c r="X32" s="803"/>
      <c r="Y32" s="803"/>
      <c r="Z32" s="803"/>
      <c r="AA32" s="803"/>
      <c r="AB32" s="803"/>
    </row>
    <row r="33" spans="1:28">
      <c r="A33" s="822" t="s">
        <v>522</v>
      </c>
      <c r="B33" s="823" t="str">
        <f t="shared" si="19"/>
        <v>IT0004848831 Corp</v>
      </c>
      <c r="C33" s="823">
        <v>11</v>
      </c>
      <c r="D33" s="867">
        <f>DATEVALUE(_xll.BDP($B33,D$2))</f>
        <v>44866</v>
      </c>
      <c r="E33" s="843"/>
      <c r="F33" s="843">
        <f>_xll.BDP(B33,F$2)</f>
        <v>5.5</v>
      </c>
      <c r="G33" s="844">
        <f>_xll.BDP($B33,G$2)</f>
        <v>113.965</v>
      </c>
      <c r="H33" s="802">
        <f t="shared" si="20"/>
        <v>114.036</v>
      </c>
      <c r="I33" s="844">
        <f>_xll.BDP($B33,I$2)</f>
        <v>114.107</v>
      </c>
      <c r="J33" s="866">
        <f>_xll.BDP(B33&amp;"@CBBT Corp",J$2)</f>
        <v>187.4591569451039</v>
      </c>
      <c r="K33" s="866"/>
      <c r="L33" s="866"/>
      <c r="M33" s="866"/>
      <c r="N33" s="866"/>
      <c r="O33" s="866"/>
      <c r="P33" s="866"/>
      <c r="Q33" s="803"/>
      <c r="R33" s="803"/>
      <c r="S33" s="803"/>
      <c r="T33" s="803"/>
      <c r="U33" s="803"/>
      <c r="V33" s="803"/>
      <c r="W33" s="803"/>
      <c r="X33" s="803"/>
      <c r="Y33" s="803"/>
      <c r="Z33" s="803"/>
      <c r="AA33" s="803"/>
      <c r="AB33" s="803"/>
    </row>
    <row r="34" spans="1:28">
      <c r="A34" s="822" t="s">
        <v>523</v>
      </c>
      <c r="B34" s="823" t="str">
        <f t="shared" si="19"/>
        <v>IT0004898034 Corp</v>
      </c>
      <c r="C34" s="823">
        <v>12</v>
      </c>
      <c r="D34" s="867">
        <f>DATEVALUE(_xll.BDP($B34,D$2))</f>
        <v>45047</v>
      </c>
      <c r="E34" s="843"/>
      <c r="F34" s="843">
        <f>_xll.BDP(B34,F$2)</f>
        <v>4.5</v>
      </c>
      <c r="G34" s="844">
        <f>_xll.BDP($B34,G$2)</f>
        <v>110.45</v>
      </c>
      <c r="H34" s="802">
        <f t="shared" si="20"/>
        <v>110.63800000000001</v>
      </c>
      <c r="I34" s="844">
        <f>_xll.BDP($B34,I$2)</f>
        <v>110.82599999999999</v>
      </c>
      <c r="J34" s="866">
        <f>_xll.BDP(B34&amp;"@CBBT Corp",J$2)</f>
        <v>185.98052685924273</v>
      </c>
      <c r="K34" s="866"/>
      <c r="L34" s="866"/>
      <c r="M34" s="866"/>
      <c r="N34" s="866"/>
      <c r="O34" s="866"/>
      <c r="P34" s="866"/>
      <c r="Q34" s="803"/>
      <c r="R34" s="803"/>
      <c r="S34" s="803"/>
      <c r="T34" s="803"/>
      <c r="U34" s="803"/>
      <c r="V34" s="803"/>
      <c r="W34" s="803"/>
      <c r="X34" s="803"/>
      <c r="Y34" s="803"/>
      <c r="Z34" s="803"/>
      <c r="AA34" s="803"/>
      <c r="AB34" s="803"/>
    </row>
    <row r="35" spans="1:28">
      <c r="A35" s="822" t="s">
        <v>693</v>
      </c>
      <c r="B35" s="823" t="str">
        <f t="shared" si="19"/>
        <v>IT0005215246 Corp</v>
      </c>
      <c r="C35" s="823">
        <v>13</v>
      </c>
      <c r="D35" s="867">
        <f>DATEVALUE(_xll.BDP($B35,D$2))</f>
        <v>45214</v>
      </c>
      <c r="E35" s="843"/>
      <c r="F35" s="843">
        <f>_xll.BDP(B35,F$2)</f>
        <v>0.65</v>
      </c>
      <c r="G35" s="844">
        <f>_xll.BDP($B35,G$2)</f>
        <v>92.063000000000002</v>
      </c>
      <c r="H35" s="802">
        <f t="shared" si="20"/>
        <v>92.114000000000004</v>
      </c>
      <c r="I35" s="844">
        <f>_xll.BDP($B35,I$2)</f>
        <v>92.165000000000006</v>
      </c>
      <c r="J35" s="866">
        <f>_xll.BDP(B35&amp;"@CBBT Corp",J$2)</f>
        <v>180.02345437046822</v>
      </c>
      <c r="K35" s="866"/>
      <c r="L35" s="866"/>
      <c r="M35" s="866"/>
      <c r="N35" s="866"/>
      <c r="O35" s="866"/>
      <c r="P35" s="866"/>
      <c r="Q35" s="803"/>
      <c r="R35" s="803"/>
      <c r="S35" s="803"/>
      <c r="T35" s="803"/>
      <c r="U35" s="803"/>
      <c r="V35" s="803"/>
      <c r="W35" s="803"/>
      <c r="X35" s="803"/>
      <c r="Y35" s="803"/>
      <c r="Z35" s="803"/>
      <c r="AA35" s="803"/>
      <c r="AB35" s="803"/>
    </row>
    <row r="36" spans="1:28">
      <c r="A36" s="822" t="s">
        <v>526</v>
      </c>
      <c r="B36" s="823" t="str">
        <f t="shared" si="19"/>
        <v>IT0004953417 Corp</v>
      </c>
      <c r="C36" s="823">
        <v>14</v>
      </c>
      <c r="D36" s="867">
        <f>DATEVALUE(_xll.BDP($B36,D$2))</f>
        <v>45352</v>
      </c>
      <c r="E36" s="843"/>
      <c r="F36" s="843">
        <f>_xll.BDP(B36,F$2)</f>
        <v>4.5</v>
      </c>
      <c r="G36" s="844">
        <f>_xll.BDP($B36,G$2)</f>
        <v>111.08799999999999</v>
      </c>
      <c r="H36" s="802">
        <f t="shared" si="20"/>
        <v>111.15</v>
      </c>
      <c r="I36" s="844">
        <f>_xll.BDP($B36,I$2)</f>
        <v>111.212</v>
      </c>
      <c r="J36" s="866">
        <f>_xll.BDP(B36&amp;"@CBBT Corp",J$2)</f>
        <v>194.95570782910198</v>
      </c>
      <c r="K36" s="866"/>
      <c r="L36" s="866"/>
      <c r="M36" s="866"/>
      <c r="N36" s="866"/>
      <c r="O36" s="866"/>
      <c r="P36" s="866"/>
      <c r="Q36" s="803"/>
      <c r="R36" s="803"/>
      <c r="S36" s="803"/>
      <c r="T36" s="803"/>
      <c r="U36" s="803"/>
      <c r="V36" s="803"/>
      <c r="W36" s="803"/>
      <c r="X36" s="803"/>
      <c r="Y36" s="803"/>
      <c r="Z36" s="803"/>
      <c r="AA36" s="803"/>
      <c r="AB36" s="803"/>
    </row>
    <row r="37" spans="1:28">
      <c r="A37" s="822" t="s">
        <v>240</v>
      </c>
      <c r="B37" s="823" t="str">
        <f>A37&amp;" Corp"</f>
        <v>IT0005001547 Corp</v>
      </c>
      <c r="C37" s="823">
        <v>15</v>
      </c>
      <c r="D37" s="867">
        <f>DATEVALUE(_xll.BDP($B37,D$2))</f>
        <v>45536</v>
      </c>
      <c r="E37" s="843"/>
      <c r="F37" s="843">
        <f>_xll.BDP(B37,F$2)</f>
        <v>3.75</v>
      </c>
      <c r="G37" s="844">
        <f>_xll.BDP($B37,G$2)</f>
        <v>107.235</v>
      </c>
      <c r="H37" s="802">
        <f>(G37+I37)/2</f>
        <v>107.3065</v>
      </c>
      <c r="I37" s="844">
        <f>_xll.BDP($B37,I$2)</f>
        <v>107.378</v>
      </c>
      <c r="J37" s="866">
        <f>_xll.BDP(B37&amp;"@CBBT Corp",J$2)</f>
        <v>194.21913334609033</v>
      </c>
      <c r="K37" s="866"/>
      <c r="L37" s="866"/>
      <c r="M37" s="866"/>
      <c r="N37" s="866"/>
      <c r="O37" s="866"/>
      <c r="P37" s="866"/>
      <c r="Q37" s="803"/>
      <c r="R37" s="803"/>
      <c r="S37" s="803"/>
      <c r="T37" s="803"/>
      <c r="U37" s="803"/>
      <c r="V37" s="803"/>
      <c r="W37" s="803"/>
      <c r="X37" s="803"/>
      <c r="Y37" s="803"/>
      <c r="Z37" s="803"/>
      <c r="AA37" s="803"/>
      <c r="AB37" s="803"/>
    </row>
    <row r="38" spans="1:28">
      <c r="A38" s="822" t="s">
        <v>241</v>
      </c>
      <c r="B38" s="823" t="str">
        <f>A38&amp;" Corp"</f>
        <v>IT0005045270 Corp</v>
      </c>
      <c r="C38" s="823">
        <v>16</v>
      </c>
      <c r="D38" s="867">
        <f>DATEVALUE(_xll.BDP($B38,D$2))</f>
        <v>45627</v>
      </c>
      <c r="E38" s="843"/>
      <c r="F38" s="843">
        <f>_xll.BDP(B38,F$2)</f>
        <v>2.5</v>
      </c>
      <c r="G38" s="844">
        <f>_xll.BDP($B38,G$2)</f>
        <v>100.21299999999999</v>
      </c>
      <c r="H38" s="802">
        <f>(G38+I38)/2</f>
        <v>100.28649999999999</v>
      </c>
      <c r="I38" s="844">
        <f>_xll.BDP($B38,I$2)</f>
        <v>100.36</v>
      </c>
      <c r="J38" s="866">
        <f>_xll.BDP(B38&amp;"@CBBT Corp",J$2)</f>
        <v>186.91503719944214</v>
      </c>
      <c r="K38" s="803"/>
      <c r="L38" s="803"/>
      <c r="M38" s="803"/>
      <c r="N38" s="803"/>
      <c r="O38" s="803"/>
      <c r="P38" s="802"/>
      <c r="Q38" s="803"/>
      <c r="R38" s="803"/>
      <c r="S38" s="803"/>
      <c r="T38" s="803"/>
      <c r="U38" s="803"/>
      <c r="V38" s="803"/>
      <c r="W38" s="803"/>
      <c r="X38" s="803"/>
      <c r="Y38" s="803"/>
      <c r="Z38" s="803"/>
      <c r="AA38" s="803"/>
      <c r="AB38" s="803"/>
    </row>
    <row r="39" spans="1:28">
      <c r="A39" s="822" t="s">
        <v>527</v>
      </c>
      <c r="B39" s="823" t="str">
        <f>A39&amp;" Corp"</f>
        <v>IT0004513641 Corp</v>
      </c>
      <c r="C39" s="823">
        <v>17</v>
      </c>
      <c r="D39" s="867">
        <f>DATEVALUE(_xll.BDP($B39,D$2))</f>
        <v>45717</v>
      </c>
      <c r="E39" s="843"/>
      <c r="F39" s="843">
        <f>_xll.BDP(B39,F$2)</f>
        <v>5</v>
      </c>
      <c r="G39" s="844">
        <f>_xll.BDP($B39,G$2)</f>
        <v>114.956</v>
      </c>
      <c r="H39" s="802">
        <f>(G39+I39)/2</f>
        <v>115.12649999999999</v>
      </c>
      <c r="I39" s="844">
        <f>_xll.BDP($B39,I$2)</f>
        <v>115.297</v>
      </c>
      <c r="J39" s="866">
        <f>_xll.BDP(B39&amp;"@CBBT Corp",J$2)</f>
        <v>194.1542246659709</v>
      </c>
      <c r="K39" s="803"/>
      <c r="L39" s="803"/>
      <c r="M39" s="803"/>
      <c r="N39" s="803"/>
      <c r="O39" s="803"/>
      <c r="P39" s="802"/>
      <c r="Q39" s="803"/>
      <c r="R39" s="803"/>
      <c r="S39" s="803"/>
      <c r="T39" s="803"/>
      <c r="U39" s="803"/>
      <c r="V39" s="803"/>
      <c r="W39" s="803"/>
      <c r="X39" s="803"/>
      <c r="Y39" s="803"/>
      <c r="Z39" s="803"/>
      <c r="AA39" s="803"/>
      <c r="AB39" s="803"/>
    </row>
    <row r="40" spans="1:28">
      <c r="A40" s="822" t="s">
        <v>407</v>
      </c>
      <c r="B40" s="823" t="str">
        <f>A40&amp;" Corp"</f>
        <v>IT0005090318 Corp</v>
      </c>
      <c r="C40" s="823">
        <v>18</v>
      </c>
      <c r="D40" s="867">
        <f>DATEVALUE(_xll.BDP($B40,D$2))</f>
        <v>45809</v>
      </c>
      <c r="E40" s="843"/>
      <c r="F40" s="843">
        <f>_xll.BDP(B40,F$2)</f>
        <v>1.5</v>
      </c>
      <c r="G40" s="844">
        <f>_xll.BDP($B40,G$2)</f>
        <v>93.238</v>
      </c>
      <c r="H40" s="802">
        <f>(G40+I40)/2</f>
        <v>93.301000000000002</v>
      </c>
      <c r="I40" s="844">
        <f>_xll.BDP($B40,I$2)</f>
        <v>93.364000000000004</v>
      </c>
      <c r="J40" s="866">
        <f>_xll.BDP(B40&amp;"@CBBT Corp",J$2)</f>
        <v>188.36057037461589</v>
      </c>
      <c r="K40" s="803"/>
      <c r="L40" s="803"/>
      <c r="M40" s="803"/>
      <c r="N40" s="803"/>
      <c r="O40" s="803"/>
      <c r="P40" s="802"/>
      <c r="Q40" s="803"/>
      <c r="R40" s="803"/>
      <c r="S40" s="803"/>
      <c r="T40" s="803"/>
      <c r="U40" s="803"/>
      <c r="V40" s="803"/>
      <c r="W40" s="803"/>
      <c r="X40" s="803"/>
      <c r="Y40" s="803"/>
      <c r="Z40" s="803"/>
      <c r="AA40" s="803"/>
      <c r="AB40" s="803"/>
    </row>
    <row r="41" spans="1:28">
      <c r="A41" s="822" t="s">
        <v>561</v>
      </c>
      <c r="B41" s="823" t="str">
        <f>A41&amp;" Corp"</f>
        <v>IT0005127086 Corp</v>
      </c>
      <c r="C41" s="823">
        <v>18</v>
      </c>
      <c r="D41" s="867">
        <f>DATEVALUE(_xll.BDP($B41,D$2))</f>
        <v>45992</v>
      </c>
      <c r="E41" s="843"/>
      <c r="F41" s="843">
        <f>_xll.BDP(B41,F$2)</f>
        <v>2</v>
      </c>
      <c r="G41" s="844">
        <f>_xll.BDP($B41,G$2)</f>
        <v>95.89</v>
      </c>
      <c r="H41" s="802">
        <f>(G41+I41)/2</f>
        <v>95.950500000000005</v>
      </c>
      <c r="I41" s="844">
        <f>_xll.BDP($B41,I$2)</f>
        <v>96.010999999999996</v>
      </c>
      <c r="J41" s="866">
        <f>_xll.BDP(B41&amp;"@CBBT Corp",J$2)</f>
        <v>188.17145506195845</v>
      </c>
      <c r="K41" s="803"/>
      <c r="L41" s="803"/>
      <c r="M41" s="803"/>
      <c r="N41" s="803"/>
      <c r="O41" s="803"/>
      <c r="P41" s="802"/>
      <c r="Q41" s="803"/>
      <c r="R41" s="803"/>
      <c r="S41" s="803"/>
      <c r="T41" s="803"/>
      <c r="U41" s="803"/>
      <c r="V41" s="803"/>
      <c r="W41" s="803"/>
      <c r="X41" s="803"/>
      <c r="Y41" s="803"/>
      <c r="Z41" s="803"/>
      <c r="AA41" s="803"/>
      <c r="AB41" s="803"/>
    </row>
  </sheetData>
  <conditionalFormatting sqref="M4:N4 M5:M13">
    <cfRule type="colorScale" priority="11">
      <colorScale>
        <cfvo type="min"/>
        <cfvo type="max"/>
        <color rgb="FFF8696B"/>
        <color rgb="FFFCFCFF"/>
      </colorScale>
    </cfRule>
  </conditionalFormatting>
  <conditionalFormatting sqref="M12">
    <cfRule type="colorScale" priority="10">
      <colorScale>
        <cfvo type="min"/>
        <cfvo type="max"/>
        <color rgb="FFF8696B"/>
        <color rgb="FFFCFCFF"/>
      </colorScale>
    </cfRule>
  </conditionalFormatting>
  <conditionalFormatting sqref="M14">
    <cfRule type="colorScale" priority="9">
      <colorScale>
        <cfvo type="min"/>
        <cfvo type="max"/>
        <color rgb="FFF8696B"/>
        <color rgb="FFFCFCFF"/>
      </colorScale>
    </cfRule>
  </conditionalFormatting>
  <conditionalFormatting sqref="N1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7">
      <colorScale>
        <cfvo type="min"/>
        <cfvo type="max"/>
        <color rgb="FFF8696B"/>
        <color rgb="FFFCFCFF"/>
      </colorScale>
    </cfRule>
  </conditionalFormatting>
  <conditionalFormatting sqref="N1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conditionalFormatting sqref="M11">
    <cfRule type="colorScale" priority="5">
      <colorScale>
        <cfvo type="min"/>
        <cfvo type="max"/>
        <color rgb="FFF8696B"/>
        <color rgb="FFFCFCFF"/>
      </colorScale>
    </cfRule>
  </conditionalFormatting>
  <conditionalFormatting sqref="M13">
    <cfRule type="colorScale" priority="4">
      <colorScale>
        <cfvo type="min"/>
        <cfvo type="max"/>
        <color rgb="FFF8696B"/>
        <color rgb="FFFCFCFF"/>
      </colorScale>
    </cfRule>
  </conditionalFormatting>
  <conditionalFormatting sqref="N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{B65FE5EB-7D25-4474-8481-FEC5D512F56C}</x14:id>
        </ext>
      </extLst>
    </cfRule>
  </conditionalFormatting>
  <conditionalFormatting sqref="M14">
    <cfRule type="colorScale" priority="2">
      <colorScale>
        <cfvo type="min"/>
        <cfvo type="max"/>
        <color rgb="FFF8696B"/>
        <color rgb="FFFCFCFF"/>
      </colorScale>
    </cfRule>
  </conditionalFormatting>
  <conditionalFormatting sqref="N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{7D4DEDF5-E5F9-4E9C-83FE-9CC407A1594B}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  <x14:conditionalFormatting xmlns:xm="http://schemas.microsoft.com/office/excel/2006/main">
          <x14:cfRule type="dataBar" id="{B65FE5EB-7D25-4474-8481-FEC5D512F56C}">
            <x14:dataBar minLength="0" maxLength="100" negativeBarColorSameAsPositive="1" axisPosition="none">
              <x14:cfvo type="min"/>
              <x14:cfvo type="max"/>
            </x14:dataBar>
          </x14:cfRule>
          <xm:sqref>N13</xm:sqref>
        </x14:conditionalFormatting>
        <x14:conditionalFormatting xmlns:xm="http://schemas.microsoft.com/office/excel/2006/main">
          <x14:cfRule type="dataBar" id="{7D4DEDF5-E5F9-4E9C-83FE-9CC407A1594B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V350"/>
  <sheetViews>
    <sheetView showGridLines="0" workbookViewId="0">
      <selection activeCell="F25" sqref="F25"/>
    </sheetView>
  </sheetViews>
  <sheetFormatPr defaultRowHeight="12.75"/>
  <cols>
    <col min="1" max="1" width="2.7109375" style="625" customWidth="1"/>
    <col min="2" max="2" width="9.42578125" style="625" customWidth="1"/>
    <col min="3" max="3" width="13.42578125" style="625" customWidth="1"/>
    <col min="4" max="4" width="2.7109375" style="625" customWidth="1"/>
    <col min="5" max="5" width="4.7109375" style="627" customWidth="1"/>
    <col min="6" max="6" width="16.42578125" style="880" customWidth="1"/>
    <col min="7" max="7" width="15.28515625" style="627" customWidth="1"/>
    <col min="8" max="8" width="4.7109375" style="627" customWidth="1"/>
    <col min="9" max="9" width="14.28515625" style="627" customWidth="1"/>
    <col min="10" max="10" width="10.28515625" style="623" customWidth="1"/>
    <col min="11" max="11" width="10.140625" style="623" customWidth="1"/>
    <col min="12" max="12" width="7.28515625" style="623" customWidth="1"/>
    <col min="13" max="13" width="11.28515625" style="623" customWidth="1"/>
    <col min="14" max="14" width="12.7109375" style="623" customWidth="1"/>
    <col min="15" max="15" width="12.42578125" style="623" customWidth="1"/>
    <col min="16" max="16" width="10.5703125" style="623" customWidth="1"/>
    <col min="17" max="17" width="10.42578125" style="623" customWidth="1"/>
    <col min="18" max="18" width="15.42578125" style="623" customWidth="1"/>
    <col min="19" max="19" width="7.140625" style="623" customWidth="1"/>
    <col min="20" max="20" width="12.140625" style="623" customWidth="1"/>
    <col min="21" max="21" width="19.140625" style="623" customWidth="1"/>
    <col min="22" max="22" width="2.7109375" style="623" customWidth="1"/>
    <col min="23" max="16384" width="9.140625" style="625"/>
  </cols>
  <sheetData>
    <row r="2" spans="2:21">
      <c r="B2" s="626" t="s">
        <v>1429</v>
      </c>
      <c r="C2" s="624" t="s">
        <v>380</v>
      </c>
      <c r="D2" s="631"/>
    </row>
    <row r="3" spans="2:21" ht="13.5" thickBot="1">
      <c r="B3" s="628" t="s">
        <v>974</v>
      </c>
      <c r="C3" s="629" t="s">
        <v>975</v>
      </c>
      <c r="D3" s="631"/>
    </row>
    <row r="4" spans="2:21" ht="13.5" thickBot="1">
      <c r="E4" s="869"/>
      <c r="F4" s="879" t="s">
        <v>1554</v>
      </c>
      <c r="G4" s="879" t="s">
        <v>2</v>
      </c>
      <c r="I4" s="878"/>
      <c r="J4" s="875" t="s">
        <v>7</v>
      </c>
      <c r="K4" s="876" t="s">
        <v>2</v>
      </c>
      <c r="L4" s="876" t="s">
        <v>1</v>
      </c>
      <c r="M4" s="876" t="s">
        <v>2</v>
      </c>
      <c r="N4" s="876" t="s">
        <v>3</v>
      </c>
      <c r="O4" s="876" t="s">
        <v>4</v>
      </c>
      <c r="P4" s="876" t="s">
        <v>5</v>
      </c>
      <c r="Q4" s="876" t="s">
        <v>6</v>
      </c>
      <c r="R4" s="876" t="s">
        <v>8</v>
      </c>
      <c r="S4" s="876" t="s">
        <v>10</v>
      </c>
      <c r="T4" s="876" t="s">
        <v>54</v>
      </c>
      <c r="U4" s="877" t="s">
        <v>9</v>
      </c>
    </row>
    <row r="5" spans="2:21">
      <c r="B5" s="883"/>
      <c r="C5" s="884"/>
      <c r="F5" s="881" t="s">
        <v>511</v>
      </c>
      <c r="G5" s="889">
        <f>IF(LEN($F5)&gt;1,_xll.BondInfo($F5,$G$4),"")</f>
        <v>43313</v>
      </c>
      <c r="I5" s="871" t="s">
        <v>511</v>
      </c>
      <c r="J5" s="639" t="str">
        <f t="array" ref="J5:T5">IF(AND(QueryFlag="ON",NOT(ISNA(I5))),_xll.BondInfo(I5,$J$4:$T$4),"")</f>
        <v/>
      </c>
      <c r="K5" s="635" t="str">
        <v/>
      </c>
      <c r="L5" s="636" t="str">
        <v/>
      </c>
      <c r="M5" s="635" t="str">
        <v/>
      </c>
      <c r="N5" s="635" t="str">
        <v/>
      </c>
      <c r="O5" s="635" t="str">
        <v/>
      </c>
      <c r="P5" s="635" t="str">
        <v/>
      </c>
      <c r="Q5" s="637" t="str">
        <v/>
      </c>
      <c r="R5" s="638" t="str">
        <v/>
      </c>
      <c r="S5" s="639" t="str">
        <v/>
      </c>
      <c r="T5" s="638" t="str">
        <v/>
      </c>
      <c r="U5" s="640" t="str">
        <f>IF(AND(QueryFlag="ON",NOT(ISNA(I5))),_xll.BondOutstanding(I5),"")</f>
        <v/>
      </c>
    </row>
    <row r="6" spans="2:21">
      <c r="B6" s="885"/>
      <c r="C6" s="886"/>
      <c r="F6" s="881" t="s">
        <v>564</v>
      </c>
      <c r="G6" s="889">
        <f>IF(LEN($F6)&gt;1,_xll.BondInfo($F6,$G$4),"")</f>
        <v>43388</v>
      </c>
      <c r="I6" s="872" t="s">
        <v>564</v>
      </c>
      <c r="J6" s="631" t="str">
        <f t="array" ref="J6:T6">IF(AND(QueryFlag="ON",NOT(ISNA(I6))),_xll.BondInfo(I6,$J$4:$T$4),"")</f>
        <v/>
      </c>
      <c r="K6" s="632" t="str">
        <v/>
      </c>
      <c r="L6" s="630" t="str">
        <v/>
      </c>
      <c r="M6" s="632" t="str">
        <v/>
      </c>
      <c r="N6" s="632" t="str">
        <v/>
      </c>
      <c r="O6" s="632" t="str">
        <v/>
      </c>
      <c r="P6" s="632" t="str">
        <v/>
      </c>
      <c r="Q6" s="633" t="str">
        <v/>
      </c>
      <c r="R6" s="634" t="str">
        <v/>
      </c>
      <c r="S6" s="631" t="str">
        <v/>
      </c>
      <c r="T6" s="634" t="str">
        <v/>
      </c>
      <c r="U6" s="641" t="str">
        <f>IF(AND(QueryFlag="ON",NOT(ISNA(I6))),_xll.BondOutstanding(I6),"")</f>
        <v/>
      </c>
    </row>
    <row r="7" spans="2:21">
      <c r="B7" s="885"/>
      <c r="C7" s="886"/>
      <c r="F7" s="881" t="s">
        <v>238</v>
      </c>
      <c r="G7" s="889">
        <f>IF(LEN($F7)&gt;1,_xll.BondInfo($F7,$G$4),"")</f>
        <v>43435</v>
      </c>
      <c r="I7" s="872" t="s">
        <v>238</v>
      </c>
      <c r="J7" s="631" t="str">
        <f t="array" ref="J7:T7">IF(AND(QueryFlag="ON",NOT(ISNA(I7))),_xll.BondInfo(I7,$J$4:$T$4),"")</f>
        <v/>
      </c>
      <c r="K7" s="632" t="str">
        <v/>
      </c>
      <c r="L7" s="630" t="str">
        <v/>
      </c>
      <c r="M7" s="632" t="str">
        <v/>
      </c>
      <c r="N7" s="632" t="str">
        <v/>
      </c>
      <c r="O7" s="632" t="str">
        <v/>
      </c>
      <c r="P7" s="632" t="str">
        <v/>
      </c>
      <c r="Q7" s="633" t="str">
        <v/>
      </c>
      <c r="R7" s="634" t="str">
        <v/>
      </c>
      <c r="S7" s="631" t="str">
        <v/>
      </c>
      <c r="T7" s="634" t="str">
        <v/>
      </c>
      <c r="U7" s="641" t="str">
        <f>IF(AND(QueryFlag="ON",NOT(ISNA(I7))),_xll.BondOutstanding(I7),"")</f>
        <v/>
      </c>
    </row>
    <row r="8" spans="2:21">
      <c r="B8" s="885"/>
      <c r="C8" s="886"/>
      <c r="F8" s="881" t="s">
        <v>1413</v>
      </c>
      <c r="G8" s="889">
        <f>IF(LEN($F8)&gt;1,_xll.BondInfo($F8,$G$4),"")</f>
        <v>43462</v>
      </c>
      <c r="I8" s="872" t="s">
        <v>1413</v>
      </c>
      <c r="J8" s="631" t="str">
        <f t="array" ref="J8:T8">IF(AND(QueryFlag="ON",NOT(ISNA(I8))),_xll.BondInfo(I8,$J$4:$T$4),"")</f>
        <v/>
      </c>
      <c r="K8" s="632" t="str">
        <v/>
      </c>
      <c r="L8" s="630" t="str">
        <v/>
      </c>
      <c r="M8" s="632" t="str">
        <v/>
      </c>
      <c r="N8" s="632" t="str">
        <v/>
      </c>
      <c r="O8" s="632" t="str">
        <v/>
      </c>
      <c r="P8" s="632" t="str">
        <v/>
      </c>
      <c r="Q8" s="633" t="str">
        <v/>
      </c>
      <c r="R8" s="634" t="str">
        <v/>
      </c>
      <c r="S8" s="631" t="str">
        <v/>
      </c>
      <c r="T8" s="634" t="str">
        <v/>
      </c>
      <c r="U8" s="641" t="str">
        <f>IF(AND(QueryFlag="ON",NOT(ISNA(I8))),_xll.BondOutstanding(I8),"")</f>
        <v/>
      </c>
    </row>
    <row r="9" spans="2:21">
      <c r="B9" s="887"/>
      <c r="C9" s="888"/>
      <c r="F9" s="881" t="s">
        <v>377</v>
      </c>
      <c r="G9" s="889">
        <f>IF(LEN($F9)&gt;1,_xll.BondInfo($F9,$G$4),"")</f>
        <v>43497</v>
      </c>
      <c r="I9" s="872" t="s">
        <v>377</v>
      </c>
      <c r="J9" s="631" t="str">
        <f t="array" ref="J9:T9">IF(AND(QueryFlag="ON",NOT(ISNA(I9))),_xll.BondInfo(I9,$J$4:$T$4),"")</f>
        <v/>
      </c>
      <c r="K9" s="632" t="str">
        <v/>
      </c>
      <c r="L9" s="630" t="str">
        <v/>
      </c>
      <c r="M9" s="632" t="str">
        <v/>
      </c>
      <c r="N9" s="632" t="str">
        <v/>
      </c>
      <c r="O9" s="632" t="str">
        <v/>
      </c>
      <c r="P9" s="632" t="str">
        <v/>
      </c>
      <c r="Q9" s="633" t="str">
        <v/>
      </c>
      <c r="R9" s="634" t="str">
        <v/>
      </c>
      <c r="S9" s="631" t="str">
        <v/>
      </c>
      <c r="T9" s="634" t="str">
        <v/>
      </c>
      <c r="U9" s="641" t="str">
        <f>IF(AND(QueryFlag="ON",NOT(ISNA(I9))),_xll.BondOutstanding(I9),"")</f>
        <v/>
      </c>
    </row>
    <row r="10" spans="2:21">
      <c r="F10" s="881" t="s">
        <v>512</v>
      </c>
      <c r="G10" s="889">
        <f>IF(LEN($F10)&gt;1,_xll.BondInfo($F10,$G$4),"")</f>
        <v>43525</v>
      </c>
      <c r="I10" s="872" t="s">
        <v>512</v>
      </c>
      <c r="J10" s="631" t="str">
        <f t="array" ref="J10:T10">IF(AND(QueryFlag="ON",NOT(ISNA(I10))),_xll.BondInfo(I10,$J$4:$T$4),"")</f>
        <v/>
      </c>
      <c r="K10" s="632" t="str">
        <v/>
      </c>
      <c r="L10" s="630" t="str">
        <v/>
      </c>
      <c r="M10" s="632" t="str">
        <v/>
      </c>
      <c r="N10" s="632" t="str">
        <v/>
      </c>
      <c r="O10" s="632" t="str">
        <v/>
      </c>
      <c r="P10" s="632" t="str">
        <v/>
      </c>
      <c r="Q10" s="633" t="str">
        <v/>
      </c>
      <c r="R10" s="634" t="str">
        <v/>
      </c>
      <c r="S10" s="631" t="str">
        <v/>
      </c>
      <c r="T10" s="634" t="str">
        <v/>
      </c>
      <c r="U10" s="641" t="str">
        <f>IF(AND(QueryFlag="ON",NOT(ISNA(I10))),_xll.BondOutstanding(I10),"")</f>
        <v/>
      </c>
    </row>
    <row r="11" spans="2:21">
      <c r="B11" s="883"/>
      <c r="C11" s="884"/>
      <c r="F11" s="881" t="s">
        <v>675</v>
      </c>
      <c r="G11" s="889">
        <f>IF(LEN($F11)&gt;1,_xll.BondInfo($F11,$G$4),"")</f>
        <v>43570</v>
      </c>
      <c r="I11" s="872" t="s">
        <v>675</v>
      </c>
      <c r="J11" s="631" t="str">
        <f t="array" ref="J11:T11">IF(AND(QueryFlag="ON",NOT(ISNA(I11))),_xll.BondInfo(I11,$J$4:$T$4),"")</f>
        <v/>
      </c>
      <c r="K11" s="632" t="str">
        <v/>
      </c>
      <c r="L11" s="630" t="str">
        <v/>
      </c>
      <c r="M11" s="632" t="str">
        <v/>
      </c>
      <c r="N11" s="632" t="str">
        <v/>
      </c>
      <c r="O11" s="632" t="str">
        <v/>
      </c>
      <c r="P11" s="632" t="str">
        <v/>
      </c>
      <c r="Q11" s="633" t="str">
        <v/>
      </c>
      <c r="R11" s="634" t="str">
        <v/>
      </c>
      <c r="S11" s="631" t="str">
        <v/>
      </c>
      <c r="T11" s="634" t="str">
        <v/>
      </c>
      <c r="U11" s="641" t="str">
        <f>IF(AND(QueryFlag="ON",NOT(ISNA(I11))),_xll.BondOutstanding(I11),"")</f>
        <v/>
      </c>
    </row>
    <row r="12" spans="2:21">
      <c r="B12" s="885"/>
      <c r="C12" s="886"/>
      <c r="F12" s="881" t="s">
        <v>513</v>
      </c>
      <c r="G12" s="889">
        <f>IF(LEN($F12)&gt;1,_xll.BondInfo($F12,$G$4),"")</f>
        <v>43586</v>
      </c>
      <c r="I12" s="872" t="s">
        <v>513</v>
      </c>
      <c r="J12" s="631" t="str">
        <f t="array" ref="J12:T12">IF(AND(QueryFlag="ON",NOT(ISNA(I12))),_xll.BondInfo(I12,$J$4:$T$4),"")</f>
        <v/>
      </c>
      <c r="K12" s="632" t="str">
        <v/>
      </c>
      <c r="L12" s="630" t="str">
        <v/>
      </c>
      <c r="M12" s="632" t="str">
        <v/>
      </c>
      <c r="N12" s="632" t="str">
        <v/>
      </c>
      <c r="O12" s="632" t="str">
        <v/>
      </c>
      <c r="P12" s="632" t="str">
        <v/>
      </c>
      <c r="Q12" s="633" t="str">
        <v/>
      </c>
      <c r="R12" s="634" t="str">
        <v/>
      </c>
      <c r="S12" s="631" t="str">
        <v/>
      </c>
      <c r="T12" s="634" t="str">
        <v/>
      </c>
      <c r="U12" s="641" t="str">
        <f>IF(AND(QueryFlag="ON",NOT(ISNA(I12))),_xll.BondOutstanding(I12),"")</f>
        <v/>
      </c>
    </row>
    <row r="13" spans="2:21">
      <c r="B13" s="885"/>
      <c r="C13" s="886"/>
      <c r="F13" s="881" t="s">
        <v>1414</v>
      </c>
      <c r="G13" s="889">
        <f>IF(LEN($F13)&gt;1,_xll.BondInfo($F13,$G$4),"")</f>
        <v>43615</v>
      </c>
      <c r="I13" s="872" t="s">
        <v>1414</v>
      </c>
      <c r="J13" s="631" t="str">
        <f t="array" ref="J13:T13">IF(AND(QueryFlag="ON",NOT(ISNA(I13))),_xll.BondInfo(I13,$J$4:$T$4),"")</f>
        <v/>
      </c>
      <c r="K13" s="632" t="str">
        <v/>
      </c>
      <c r="L13" s="630" t="str">
        <v/>
      </c>
      <c r="M13" s="632" t="str">
        <v/>
      </c>
      <c r="N13" s="632" t="str">
        <v/>
      </c>
      <c r="O13" s="632" t="str">
        <v/>
      </c>
      <c r="P13" s="632" t="str">
        <v/>
      </c>
      <c r="Q13" s="633" t="str">
        <v/>
      </c>
      <c r="R13" s="634" t="str">
        <v/>
      </c>
      <c r="S13" s="631" t="str">
        <v/>
      </c>
      <c r="T13" s="634" t="str">
        <v/>
      </c>
      <c r="U13" s="641" t="str">
        <f>IF(AND(QueryFlag="ON",NOT(ISNA(I13))),_xll.BondOutstanding(I13),"")</f>
        <v/>
      </c>
    </row>
    <row r="14" spans="2:21">
      <c r="B14" s="885"/>
      <c r="C14" s="886"/>
      <c r="F14" s="881" t="s">
        <v>399</v>
      </c>
      <c r="G14" s="889">
        <f>IF(LEN($F14)&gt;1,_xll.BondInfo($F14,$G$4),"")</f>
        <v>43678</v>
      </c>
      <c r="I14" s="872" t="s">
        <v>399</v>
      </c>
      <c r="J14" s="631" t="str">
        <f t="array" ref="J14:T14">IF(AND(QueryFlag="ON",NOT(ISNA(I14))),_xll.BondInfo(I14,$J$4:$T$4),"")</f>
        <v/>
      </c>
      <c r="K14" s="632" t="str">
        <v/>
      </c>
      <c r="L14" s="630" t="str">
        <v/>
      </c>
      <c r="M14" s="632" t="str">
        <v/>
      </c>
      <c r="N14" s="632" t="str">
        <v/>
      </c>
      <c r="O14" s="632" t="str">
        <v/>
      </c>
      <c r="P14" s="632" t="str">
        <v/>
      </c>
      <c r="Q14" s="633" t="str">
        <v/>
      </c>
      <c r="R14" s="634" t="str">
        <v/>
      </c>
      <c r="S14" s="631" t="str">
        <v/>
      </c>
      <c r="T14" s="634" t="str">
        <v/>
      </c>
      <c r="U14" s="641" t="str">
        <f>IF(AND(QueryFlag="ON",NOT(ISNA(I14))),_xll.BondOutstanding(I14),"")</f>
        <v/>
      </c>
    </row>
    <row r="15" spans="2:21">
      <c r="B15" s="887"/>
      <c r="C15" s="888"/>
      <c r="F15" s="881" t="s">
        <v>151</v>
      </c>
      <c r="G15" s="889">
        <f>IF(LEN($F15)&gt;1,_xll.BondInfo($F15,$G$4),"")</f>
        <v>43709</v>
      </c>
      <c r="I15" s="872" t="s">
        <v>151</v>
      </c>
      <c r="J15" s="631" t="str">
        <f t="array" ref="J15:T15">IF(AND(QueryFlag="ON",NOT(ISNA(I15))),_xll.BondInfo(I15,$J$4:$T$4),"")</f>
        <v/>
      </c>
      <c r="K15" s="632" t="str">
        <v/>
      </c>
      <c r="L15" s="630" t="str">
        <v/>
      </c>
      <c r="M15" s="632" t="str">
        <v/>
      </c>
      <c r="N15" s="632" t="str">
        <v/>
      </c>
      <c r="O15" s="632" t="str">
        <v/>
      </c>
      <c r="P15" s="632" t="str">
        <v/>
      </c>
      <c r="Q15" s="633" t="str">
        <v/>
      </c>
      <c r="R15" s="634" t="str">
        <v/>
      </c>
      <c r="S15" s="631" t="str">
        <v/>
      </c>
      <c r="T15" s="634" t="str">
        <v/>
      </c>
      <c r="U15" s="641" t="str">
        <f>IF(AND(QueryFlag="ON",NOT(ISNA(I15))),_xll.BondOutstanding(I15),"")</f>
        <v/>
      </c>
    </row>
    <row r="16" spans="2:21">
      <c r="F16" s="881" t="s">
        <v>706</v>
      </c>
      <c r="G16" s="889">
        <f>IF(LEN($F16)&gt;1,_xll.BondInfo($F16,$G$4),"")</f>
        <v>43753</v>
      </c>
      <c r="I16" s="872" t="s">
        <v>706</v>
      </c>
      <c r="J16" s="631" t="str">
        <f t="array" ref="J16:T16">IF(AND(QueryFlag="ON",NOT(ISNA(I16))),_xll.BondInfo(I16,$J$4:$T$4),"")</f>
        <v/>
      </c>
      <c r="K16" s="632" t="str">
        <v/>
      </c>
      <c r="L16" s="630" t="str">
        <v/>
      </c>
      <c r="M16" s="632" t="str">
        <v/>
      </c>
      <c r="N16" s="632" t="str">
        <v/>
      </c>
      <c r="O16" s="632" t="str">
        <v/>
      </c>
      <c r="P16" s="632" t="str">
        <v/>
      </c>
      <c r="Q16" s="633" t="str">
        <v/>
      </c>
      <c r="R16" s="634" t="str">
        <v/>
      </c>
      <c r="S16" s="631" t="str">
        <v/>
      </c>
      <c r="T16" s="634" t="str">
        <v/>
      </c>
      <c r="U16" s="641" t="str">
        <f>IF(AND(QueryFlag="ON",NOT(ISNA(I16))),_xll.BondOutstanding(I16),"")</f>
        <v/>
      </c>
    </row>
    <row r="17" spans="6:21">
      <c r="F17" s="881" t="s">
        <v>1415</v>
      </c>
      <c r="G17" s="889">
        <f>IF(LEN($F17)&gt;1,_xll.BondInfo($F17,$G$4),"")</f>
        <v>43768</v>
      </c>
      <c r="I17" s="872" t="s">
        <v>1415</v>
      </c>
      <c r="J17" s="631" t="str">
        <f t="array" ref="J17:T17">IF(AND(QueryFlag="ON",NOT(ISNA(I17))),_xll.BondInfo(I17,$J$4:$T$4),"")</f>
        <v/>
      </c>
      <c r="K17" s="632" t="str">
        <v/>
      </c>
      <c r="L17" s="630" t="str">
        <v/>
      </c>
      <c r="M17" s="632" t="str">
        <v/>
      </c>
      <c r="N17" s="632" t="str">
        <v/>
      </c>
      <c r="O17" s="632" t="str">
        <v/>
      </c>
      <c r="P17" s="632" t="str">
        <v/>
      </c>
      <c r="Q17" s="633" t="str">
        <v/>
      </c>
      <c r="R17" s="634" t="str">
        <v/>
      </c>
      <c r="S17" s="631" t="str">
        <v/>
      </c>
      <c r="T17" s="634" t="str">
        <v/>
      </c>
      <c r="U17" s="641" t="str">
        <f>IF(AND(QueryFlag="ON",NOT(ISNA(I17))),_xll.BondOutstanding(I17),"")</f>
        <v/>
      </c>
    </row>
    <row r="18" spans="6:21">
      <c r="F18" s="881" t="s">
        <v>401</v>
      </c>
      <c r="G18" s="889">
        <f>IF(LEN($F18)&gt;1,_xll.BondInfo($F18,$G$4),"")</f>
        <v>43800</v>
      </c>
      <c r="I18" s="872" t="s">
        <v>401</v>
      </c>
      <c r="J18" s="631" t="str">
        <f t="array" ref="J18:T18">IF(AND(QueryFlag="ON",NOT(ISNA(I18))),_xll.BondInfo(I18,$J$4:$T$4),"")</f>
        <v/>
      </c>
      <c r="K18" s="632" t="str">
        <v/>
      </c>
      <c r="L18" s="630" t="str">
        <v/>
      </c>
      <c r="M18" s="632" t="str">
        <v/>
      </c>
      <c r="N18" s="632" t="str">
        <v/>
      </c>
      <c r="O18" s="632" t="str">
        <v/>
      </c>
      <c r="P18" s="632" t="str">
        <v/>
      </c>
      <c r="Q18" s="633" t="str">
        <v/>
      </c>
      <c r="R18" s="634" t="str">
        <v/>
      </c>
      <c r="S18" s="631" t="str">
        <v/>
      </c>
      <c r="T18" s="634" t="str">
        <v/>
      </c>
      <c r="U18" s="641" t="str">
        <f>IF(AND(QueryFlag="ON",NOT(ISNA(I18))),_xll.BondOutstanding(I18),"")</f>
        <v/>
      </c>
    </row>
    <row r="19" spans="6:21">
      <c r="F19" s="881" t="s">
        <v>514</v>
      </c>
      <c r="G19" s="889">
        <f>IF(LEN($F19)&gt;1,_xll.BondInfo($F19,$G$4),"")</f>
        <v>43862</v>
      </c>
      <c r="I19" s="872" t="s">
        <v>514</v>
      </c>
      <c r="J19" s="631" t="str">
        <f t="array" ref="J19:T19">IF(AND(QueryFlag="ON",NOT(ISNA(I19))),_xll.BondInfo(I19,$J$4:$T$4),"")</f>
        <v/>
      </c>
      <c r="K19" s="632" t="str">
        <v/>
      </c>
      <c r="L19" s="630" t="str">
        <v/>
      </c>
      <c r="M19" s="632" t="str">
        <v/>
      </c>
      <c r="N19" s="632" t="str">
        <v/>
      </c>
      <c r="O19" s="632" t="str">
        <v/>
      </c>
      <c r="P19" s="632" t="str">
        <v/>
      </c>
      <c r="Q19" s="633" t="str">
        <v/>
      </c>
      <c r="R19" s="634" t="str">
        <v/>
      </c>
      <c r="S19" s="631" t="str">
        <v/>
      </c>
      <c r="T19" s="634" t="str">
        <v/>
      </c>
      <c r="U19" s="641" t="str">
        <f>IF(AND(QueryFlag="ON",NOT(ISNA(I19))),_xll.BondOutstanding(I19),"")</f>
        <v/>
      </c>
    </row>
    <row r="20" spans="6:21">
      <c r="F20" s="881" t="s">
        <v>515</v>
      </c>
      <c r="G20" s="889">
        <f>IF(LEN($F20)&gt;1,_xll.BondInfo($F20,$G$4),"")</f>
        <v>43891</v>
      </c>
      <c r="I20" s="872" t="s">
        <v>515</v>
      </c>
      <c r="J20" s="631" t="str">
        <f t="array" ref="J20:T20">IF(AND(QueryFlag="ON",NOT(ISNA(I20))),_xll.BondInfo(I20,$J$4:$T$4),"")</f>
        <v/>
      </c>
      <c r="K20" s="632" t="str">
        <v/>
      </c>
      <c r="L20" s="630" t="str">
        <v/>
      </c>
      <c r="M20" s="632" t="str">
        <v/>
      </c>
      <c r="N20" s="632" t="str">
        <v/>
      </c>
      <c r="O20" s="632" t="str">
        <v/>
      </c>
      <c r="P20" s="632" t="str">
        <v/>
      </c>
      <c r="Q20" s="633" t="str">
        <v/>
      </c>
      <c r="R20" s="634" t="str">
        <v/>
      </c>
      <c r="S20" s="631" t="str">
        <v/>
      </c>
      <c r="T20" s="634" t="str">
        <v/>
      </c>
      <c r="U20" s="641" t="str">
        <f>IF(AND(QueryFlag="ON",NOT(ISNA(I20))),_xll.BondOutstanding(I20),"")</f>
        <v/>
      </c>
    </row>
    <row r="21" spans="6:21">
      <c r="F21" s="881" t="s">
        <v>1578</v>
      </c>
      <c r="G21" s="889">
        <f>IF(LEN($F21)&gt;1,_xll.BondInfo($F21,$G$4),"")</f>
        <v>43920</v>
      </c>
      <c r="I21" s="872" t="s">
        <v>1578</v>
      </c>
      <c r="J21" s="631" t="str">
        <f t="array" ref="J21:T21">IF(AND(QueryFlag="ON",NOT(ISNA(I21))),_xll.BondInfo(I21,$J$4:$T$4),"")</f>
        <v/>
      </c>
      <c r="K21" s="632" t="str">
        <v/>
      </c>
      <c r="L21" s="630" t="str">
        <v/>
      </c>
      <c r="M21" s="632" t="str">
        <v/>
      </c>
      <c r="N21" s="632" t="str">
        <v/>
      </c>
      <c r="O21" s="632" t="str">
        <v/>
      </c>
      <c r="P21" s="632" t="str">
        <v/>
      </c>
      <c r="Q21" s="633" t="str">
        <v/>
      </c>
      <c r="R21" s="634" t="str">
        <v/>
      </c>
      <c r="S21" s="631" t="str">
        <v/>
      </c>
      <c r="T21" s="634" t="str">
        <v/>
      </c>
      <c r="U21" s="641" t="str">
        <f>IF(AND(QueryFlag="ON",NOT(ISNA(I21))),_xll.BondOutstanding(I21),"")</f>
        <v/>
      </c>
    </row>
    <row r="22" spans="6:21">
      <c r="F22" s="881" t="s">
        <v>563</v>
      </c>
      <c r="G22" s="889">
        <f>IF(LEN($F22)&gt;1,_xll.BondInfo($F22,$G$4),"")</f>
        <v>43952</v>
      </c>
      <c r="I22" s="872" t="s">
        <v>563</v>
      </c>
      <c r="J22" s="631" t="str">
        <f t="array" ref="J22:T22">IF(AND(QueryFlag="ON",NOT(ISNA(I22))),_xll.BondInfo(I22,$J$4:$T$4),"")</f>
        <v/>
      </c>
      <c r="K22" s="632" t="str">
        <v/>
      </c>
      <c r="L22" s="630" t="str">
        <v/>
      </c>
      <c r="M22" s="632" t="str">
        <v/>
      </c>
      <c r="N22" s="632" t="str">
        <v/>
      </c>
      <c r="O22" s="632" t="str">
        <v/>
      </c>
      <c r="P22" s="632" t="str">
        <v/>
      </c>
      <c r="Q22" s="633" t="str">
        <v/>
      </c>
      <c r="R22" s="634" t="str">
        <v/>
      </c>
      <c r="S22" s="631" t="str">
        <v/>
      </c>
      <c r="T22" s="634" t="str">
        <v/>
      </c>
      <c r="U22" s="641" t="str">
        <f>IF(AND(QueryFlag="ON",NOT(ISNA(I22))),_xll.BondOutstanding(I22),"")</f>
        <v/>
      </c>
    </row>
    <row r="23" spans="6:21">
      <c r="F23" s="881" t="s">
        <v>793</v>
      </c>
      <c r="G23" s="889">
        <f>IF(LEN($F23)&gt;1,_xll.BondInfo($F23,$G$4),"")</f>
        <v>43997</v>
      </c>
      <c r="I23" s="872" t="s">
        <v>793</v>
      </c>
      <c r="J23" s="631" t="str">
        <f t="array" ref="J23:T23">IF(AND(QueryFlag="ON",NOT(ISNA(I23))),_xll.BondInfo(I23,$J$4:$T$4),"")</f>
        <v/>
      </c>
      <c r="K23" s="632" t="str">
        <v/>
      </c>
      <c r="L23" s="630" t="str">
        <v/>
      </c>
      <c r="M23" s="632" t="str">
        <v/>
      </c>
      <c r="N23" s="632" t="str">
        <v/>
      </c>
      <c r="O23" s="632" t="str">
        <v/>
      </c>
      <c r="P23" s="632" t="str">
        <v/>
      </c>
      <c r="Q23" s="633" t="str">
        <v/>
      </c>
      <c r="R23" s="634" t="str">
        <v/>
      </c>
      <c r="S23" s="631" t="str">
        <v/>
      </c>
      <c r="T23" s="634" t="str">
        <v/>
      </c>
      <c r="U23" s="641" t="str">
        <f>IF(AND(QueryFlag="ON",NOT(ISNA(I23))),_xll.BondOutstanding(I23),"")</f>
        <v/>
      </c>
    </row>
    <row r="24" spans="6:21">
      <c r="F24" s="881" t="s">
        <v>516</v>
      </c>
      <c r="G24" s="889">
        <f>IF(LEN($F24)&gt;1,_xll.BondInfo($F24,$G$4),"")</f>
        <v>44075</v>
      </c>
      <c r="I24" s="872" t="s">
        <v>516</v>
      </c>
      <c r="J24" s="631" t="str">
        <f t="array" ref="J24:T24">IF(AND(QueryFlag="ON",NOT(ISNA(I24))),_xll.BondInfo(I24,$J$4:$T$4),"")</f>
        <v/>
      </c>
      <c r="K24" s="632" t="str">
        <v/>
      </c>
      <c r="L24" s="630" t="str">
        <v/>
      </c>
      <c r="M24" s="632" t="str">
        <v/>
      </c>
      <c r="N24" s="632" t="str">
        <v/>
      </c>
      <c r="O24" s="632" t="str">
        <v/>
      </c>
      <c r="P24" s="632" t="str">
        <v/>
      </c>
      <c r="Q24" s="633" t="str">
        <v/>
      </c>
      <c r="R24" s="634" t="str">
        <v/>
      </c>
      <c r="S24" s="631" t="str">
        <v/>
      </c>
      <c r="T24" s="634" t="str">
        <v/>
      </c>
      <c r="U24" s="641" t="str">
        <f>IF(AND(QueryFlag="ON",NOT(ISNA(I24))),_xll.BondOutstanding(I24),"")</f>
        <v/>
      </c>
    </row>
    <row r="25" spans="6:21">
      <c r="F25" s="881" t="s">
        <v>1416</v>
      </c>
      <c r="G25" s="889">
        <f>IF(LEN($F25)&gt;1,_xll.BondInfo($F25,$G$4),"")</f>
        <v>44119</v>
      </c>
      <c r="I25" s="872" t="s">
        <v>1416</v>
      </c>
      <c r="J25" s="631" t="str">
        <f t="array" ref="J25:T25">IF(AND(QueryFlag="ON",NOT(ISNA(I25))),_xll.BondInfo(I25,$J$4:$T$4),"")</f>
        <v/>
      </c>
      <c r="K25" s="632" t="str">
        <v/>
      </c>
      <c r="L25" s="630" t="str">
        <v/>
      </c>
      <c r="M25" s="632" t="str">
        <v/>
      </c>
      <c r="N25" s="632" t="str">
        <v/>
      </c>
      <c r="O25" s="632" t="str">
        <v/>
      </c>
      <c r="P25" s="632" t="str">
        <v/>
      </c>
      <c r="Q25" s="633" t="str">
        <v/>
      </c>
      <c r="R25" s="634" t="str">
        <v/>
      </c>
      <c r="S25" s="631" t="str">
        <v/>
      </c>
      <c r="T25" s="634" t="str">
        <v/>
      </c>
      <c r="U25" s="641" t="str">
        <f>IF(AND(QueryFlag="ON",NOT(ISNA(I25))),_xll.BondOutstanding(I25),"")</f>
        <v/>
      </c>
    </row>
    <row r="26" spans="6:21">
      <c r="F26" s="881" t="s">
        <v>613</v>
      </c>
      <c r="G26" s="889">
        <f>IF(LEN($F26)&gt;1,_xll.BondInfo($F26,$G$4),"")</f>
        <v>44136</v>
      </c>
      <c r="I26" s="872" t="s">
        <v>613</v>
      </c>
      <c r="J26" s="631" t="str">
        <f t="array" ref="J26:T26">IF(AND(QueryFlag="ON",NOT(ISNA(I26))),_xll.BondInfo(I26,$J$4:$T$4),"")</f>
        <v/>
      </c>
      <c r="K26" s="632" t="str">
        <v/>
      </c>
      <c r="L26" s="630" t="str">
        <v/>
      </c>
      <c r="M26" s="632" t="str">
        <v/>
      </c>
      <c r="N26" s="632" t="str">
        <v/>
      </c>
      <c r="O26" s="632" t="str">
        <v/>
      </c>
      <c r="P26" s="632" t="str">
        <v/>
      </c>
      <c r="Q26" s="633" t="str">
        <v/>
      </c>
      <c r="R26" s="634" t="str">
        <v/>
      </c>
      <c r="S26" s="631" t="str">
        <v/>
      </c>
      <c r="T26" s="634" t="str">
        <v/>
      </c>
      <c r="U26" s="641" t="str">
        <f>IF(AND(QueryFlag="ON",NOT(ISNA(I26))),_xll.BondOutstanding(I26),"")</f>
        <v/>
      </c>
    </row>
    <row r="27" spans="6:21">
      <c r="F27" s="881" t="s">
        <v>517</v>
      </c>
      <c r="G27" s="889">
        <f>IF(LEN($F27)&gt;1,_xll.BondInfo($F27,$G$4),"")</f>
        <v>44256</v>
      </c>
      <c r="I27" s="872" t="s">
        <v>517</v>
      </c>
      <c r="J27" s="631" t="str">
        <f t="array" ref="J27:T27">IF(AND(QueryFlag="ON",NOT(ISNA(I27))),_xll.BondInfo(I27,$J$4:$T$4),"")</f>
        <v/>
      </c>
      <c r="K27" s="632" t="str">
        <v/>
      </c>
      <c r="L27" s="630" t="str">
        <v/>
      </c>
      <c r="M27" s="632" t="str">
        <v/>
      </c>
      <c r="N27" s="632" t="str">
        <v/>
      </c>
      <c r="O27" s="632" t="str">
        <v/>
      </c>
      <c r="P27" s="632" t="str">
        <v/>
      </c>
      <c r="Q27" s="633" t="str">
        <v/>
      </c>
      <c r="R27" s="634" t="str">
        <v/>
      </c>
      <c r="S27" s="631" t="str">
        <v/>
      </c>
      <c r="T27" s="634" t="str">
        <v/>
      </c>
      <c r="U27" s="641" t="str">
        <f>IF(AND(QueryFlag="ON",NOT(ISNA(I27))),_xll.BondOutstanding(I27),"")</f>
        <v/>
      </c>
    </row>
    <row r="28" spans="6:21">
      <c r="F28" s="881" t="s">
        <v>1582</v>
      </c>
      <c r="G28" s="889">
        <f>IF(LEN($F28)&gt;1,_xll.BondInfo($F28,$G$4),"")</f>
        <v>44301</v>
      </c>
      <c r="I28" s="872" t="s">
        <v>1582</v>
      </c>
      <c r="J28" s="631" t="str">
        <f t="array" ref="J28:T28">IF(AND(QueryFlag="ON",NOT(ISNA(I28))),_xll.BondInfo(I28,$J$4:$T$4),"")</f>
        <v/>
      </c>
      <c r="K28" s="632" t="str">
        <v/>
      </c>
      <c r="L28" s="630" t="str">
        <v/>
      </c>
      <c r="M28" s="632" t="str">
        <v/>
      </c>
      <c r="N28" s="632" t="str">
        <v/>
      </c>
      <c r="O28" s="632" t="str">
        <v/>
      </c>
      <c r="P28" s="632" t="str">
        <v/>
      </c>
      <c r="Q28" s="633" t="str">
        <v/>
      </c>
      <c r="R28" s="634" t="str">
        <v/>
      </c>
      <c r="S28" s="631" t="str">
        <v/>
      </c>
      <c r="T28" s="634" t="str">
        <v/>
      </c>
      <c r="U28" s="641" t="str">
        <f>IF(AND(QueryFlag="ON",NOT(ISNA(I28))),_xll.BondOutstanding(I28),"")</f>
        <v/>
      </c>
    </row>
    <row r="29" spans="6:21">
      <c r="F29" s="881" t="s">
        <v>239</v>
      </c>
      <c r="G29" s="889">
        <f>IF(LEN($F29)&gt;1,_xll.BondInfo($F29,$G$4),"")</f>
        <v>44317</v>
      </c>
      <c r="I29" s="872" t="s">
        <v>239</v>
      </c>
      <c r="J29" s="631" t="str">
        <f t="array" ref="J29:T29">IF(AND(QueryFlag="ON",NOT(ISNA(I29))),_xll.BondInfo(I29,$J$4:$T$4),"")</f>
        <v/>
      </c>
      <c r="K29" s="632" t="str">
        <v/>
      </c>
      <c r="L29" s="630" t="str">
        <v/>
      </c>
      <c r="M29" s="632" t="str">
        <v/>
      </c>
      <c r="N29" s="632" t="str">
        <v/>
      </c>
      <c r="O29" s="632" t="str">
        <v/>
      </c>
      <c r="P29" s="632" t="str">
        <v/>
      </c>
      <c r="Q29" s="633" t="str">
        <v/>
      </c>
      <c r="R29" s="634" t="str">
        <v/>
      </c>
      <c r="S29" s="631" t="str">
        <v/>
      </c>
      <c r="T29" s="634" t="str">
        <v/>
      </c>
      <c r="U29" s="641" t="str">
        <f>IF(AND(QueryFlag="ON",NOT(ISNA(I29))),_xll.BondOutstanding(I29),"")</f>
        <v/>
      </c>
    </row>
    <row r="30" spans="6:21">
      <c r="F30" s="881" t="s">
        <v>634</v>
      </c>
      <c r="G30" s="889">
        <f>IF(LEN($F30)&gt;1,_xll.BondInfo($F30,$G$4),"")</f>
        <v>44348</v>
      </c>
      <c r="I30" s="872" t="s">
        <v>634</v>
      </c>
      <c r="J30" s="631" t="str">
        <f t="array" ref="J30:T30">IF(AND(QueryFlag="ON",NOT(ISNA(I30))),_xll.BondInfo(I30,$J$4:$T$4),"")</f>
        <v/>
      </c>
      <c r="K30" s="632" t="str">
        <v/>
      </c>
      <c r="L30" s="630" t="str">
        <v/>
      </c>
      <c r="M30" s="632" t="str">
        <v/>
      </c>
      <c r="N30" s="632" t="str">
        <v/>
      </c>
      <c r="O30" s="632" t="str">
        <v/>
      </c>
      <c r="P30" s="632" t="str">
        <v/>
      </c>
      <c r="Q30" s="633" t="str">
        <v/>
      </c>
      <c r="R30" s="634" t="str">
        <v/>
      </c>
      <c r="S30" s="631" t="str">
        <v/>
      </c>
      <c r="T30" s="634" t="str">
        <v/>
      </c>
      <c r="U30" s="641" t="str">
        <f>IF(AND(QueryFlag="ON",NOT(ISNA(I30))),_xll.BondOutstanding(I30),"")</f>
        <v/>
      </c>
    </row>
    <row r="31" spans="6:21">
      <c r="F31" s="881" t="s">
        <v>518</v>
      </c>
      <c r="G31" s="889">
        <f>IF(LEN($F31)&gt;1,_xll.BondInfo($F31,$G$4),"")</f>
        <v>44409</v>
      </c>
      <c r="I31" s="872" t="s">
        <v>518</v>
      </c>
      <c r="J31" s="631" t="str">
        <f t="array" ref="J31:T31">IF(AND(QueryFlag="ON",NOT(ISNA(I31))),_xll.BondInfo(I31,$J$4:$T$4),"")</f>
        <v/>
      </c>
      <c r="K31" s="632" t="str">
        <v/>
      </c>
      <c r="L31" s="630" t="str">
        <v/>
      </c>
      <c r="M31" s="632" t="str">
        <v/>
      </c>
      <c r="N31" s="632" t="str">
        <v/>
      </c>
      <c r="O31" s="632" t="str">
        <v/>
      </c>
      <c r="P31" s="632" t="str">
        <v/>
      </c>
      <c r="Q31" s="633" t="str">
        <v/>
      </c>
      <c r="R31" s="634" t="str">
        <v/>
      </c>
      <c r="S31" s="631" t="str">
        <v/>
      </c>
      <c r="T31" s="634" t="str">
        <v/>
      </c>
      <c r="U31" s="641" t="str">
        <f>IF(AND(QueryFlag="ON",NOT(ISNA(I31))),_xll.BondOutstanding(I31),"")</f>
        <v/>
      </c>
    </row>
    <row r="32" spans="6:21">
      <c r="F32" s="881" t="s">
        <v>519</v>
      </c>
      <c r="G32" s="889">
        <f>IF(LEN($F32)&gt;1,_xll.BondInfo($F32,$G$4),"")</f>
        <v>44440</v>
      </c>
      <c r="I32" s="872" t="s">
        <v>519</v>
      </c>
      <c r="J32" s="631" t="str">
        <f t="array" ref="J32:T32">IF(AND(QueryFlag="ON",NOT(ISNA(I32))),_xll.BondInfo(I32,$J$4:$T$4),"")</f>
        <v/>
      </c>
      <c r="K32" s="632" t="str">
        <v/>
      </c>
      <c r="L32" s="630" t="str">
        <v/>
      </c>
      <c r="M32" s="632" t="str">
        <v/>
      </c>
      <c r="N32" s="632" t="str">
        <v/>
      </c>
      <c r="O32" s="632" t="str">
        <v/>
      </c>
      <c r="P32" s="632" t="str">
        <v/>
      </c>
      <c r="Q32" s="633" t="str">
        <v/>
      </c>
      <c r="R32" s="634" t="str">
        <v/>
      </c>
      <c r="S32" s="631" t="str">
        <v/>
      </c>
      <c r="T32" s="634" t="str">
        <v/>
      </c>
      <c r="U32" s="641" t="str">
        <f>IF(AND(QueryFlag="ON",NOT(ISNA(I32))),_xll.BondOutstanding(I32),"")</f>
        <v/>
      </c>
    </row>
    <row r="33" spans="6:21">
      <c r="F33" s="881" t="s">
        <v>694</v>
      </c>
      <c r="G33" s="889">
        <f>IF(LEN($F33)&gt;1,_xll.BondInfo($F33,$G$4),"")</f>
        <v>44501</v>
      </c>
      <c r="I33" s="872" t="s">
        <v>694</v>
      </c>
      <c r="J33" s="631" t="str">
        <f t="array" ref="J33:T33">IF(AND(QueryFlag="ON",NOT(ISNA(I33))),_xll.BondInfo(I33,$J$4:$T$4),"")</f>
        <v/>
      </c>
      <c r="K33" s="632" t="str">
        <v/>
      </c>
      <c r="L33" s="630" t="str">
        <v/>
      </c>
      <c r="M33" s="632" t="str">
        <v/>
      </c>
      <c r="N33" s="632" t="str">
        <v/>
      </c>
      <c r="O33" s="632" t="str">
        <v/>
      </c>
      <c r="P33" s="632" t="str">
        <v/>
      </c>
      <c r="Q33" s="633" t="str">
        <v/>
      </c>
      <c r="R33" s="634" t="str">
        <v/>
      </c>
      <c r="S33" s="631" t="str">
        <v/>
      </c>
      <c r="T33" s="634" t="str">
        <v/>
      </c>
      <c r="U33" s="641" t="str">
        <f>IF(AND(QueryFlag="ON",NOT(ISNA(I33))),_xll.BondOutstanding(I33),"")</f>
        <v/>
      </c>
    </row>
    <row r="34" spans="6:21">
      <c r="F34" s="881" t="s">
        <v>403</v>
      </c>
      <c r="G34" s="889">
        <f>IF(LEN($F34)&gt;1,_xll.BondInfo($F34,$G$4),"")</f>
        <v>44545</v>
      </c>
      <c r="I34" s="872" t="s">
        <v>403</v>
      </c>
      <c r="J34" s="631" t="str">
        <f t="array" ref="J34:T34">IF(AND(QueryFlag="ON",NOT(ISNA(I34))),_xll.BondInfo(I34,$J$4:$T$4),"")</f>
        <v/>
      </c>
      <c r="K34" s="632" t="str">
        <v/>
      </c>
      <c r="L34" s="630" t="str">
        <v/>
      </c>
      <c r="M34" s="632" t="str">
        <v/>
      </c>
      <c r="N34" s="632" t="str">
        <v/>
      </c>
      <c r="O34" s="632" t="str">
        <v/>
      </c>
      <c r="P34" s="632" t="str">
        <v/>
      </c>
      <c r="Q34" s="633" t="str">
        <v/>
      </c>
      <c r="R34" s="634" t="str">
        <v/>
      </c>
      <c r="S34" s="631" t="str">
        <v/>
      </c>
      <c r="T34" s="634" t="str">
        <v/>
      </c>
      <c r="U34" s="641" t="str">
        <f>IF(AND(QueryFlag="ON",NOT(ISNA(I34))),_xll.BondOutstanding(I34),"")</f>
        <v/>
      </c>
    </row>
    <row r="35" spans="6:21">
      <c r="F35" s="881" t="s">
        <v>520</v>
      </c>
      <c r="G35" s="889">
        <f>IF(LEN($F35)&gt;1,_xll.BondInfo($F35,$G$4),"")</f>
        <v>44621</v>
      </c>
      <c r="I35" s="872" t="s">
        <v>520</v>
      </c>
      <c r="J35" s="631" t="str">
        <f t="array" ref="J35:T35">IF(AND(QueryFlag="ON",NOT(ISNA(I35))),_xll.BondInfo(I35,$J$4:$T$4),"")</f>
        <v/>
      </c>
      <c r="K35" s="632" t="str">
        <v/>
      </c>
      <c r="L35" s="630" t="str">
        <v/>
      </c>
      <c r="M35" s="632" t="str">
        <v/>
      </c>
      <c r="N35" s="632" t="str">
        <v/>
      </c>
      <c r="O35" s="632" t="str">
        <v/>
      </c>
      <c r="P35" s="632" t="str">
        <v/>
      </c>
      <c r="Q35" s="633" t="str">
        <v/>
      </c>
      <c r="R35" s="634" t="str">
        <v/>
      </c>
      <c r="S35" s="631" t="str">
        <v/>
      </c>
      <c r="T35" s="634" t="str">
        <v/>
      </c>
      <c r="U35" s="641" t="str">
        <f>IF(AND(QueryFlag="ON",NOT(ISNA(I35))),_xll.BondOutstanding(I35),"")</f>
        <v/>
      </c>
    </row>
    <row r="36" spans="6:21">
      <c r="F36" s="881" t="s">
        <v>780</v>
      </c>
      <c r="G36" s="889">
        <f>IF(LEN($F36)&gt;1,_xll.BondInfo($F36,$G$4),"")</f>
        <v>44652</v>
      </c>
      <c r="I36" s="872" t="s">
        <v>780</v>
      </c>
      <c r="J36" s="631" t="str">
        <f t="array" ref="J36:T36">IF(AND(QueryFlag="ON",NOT(ISNA(I36))),_xll.BondInfo(I36,$J$4:$T$4),"")</f>
        <v/>
      </c>
      <c r="K36" s="632" t="str">
        <v/>
      </c>
      <c r="L36" s="630" t="str">
        <v/>
      </c>
      <c r="M36" s="632" t="str">
        <v/>
      </c>
      <c r="N36" s="632" t="str">
        <v/>
      </c>
      <c r="O36" s="632" t="str">
        <v/>
      </c>
      <c r="P36" s="632" t="str">
        <v/>
      </c>
      <c r="Q36" s="633" t="str">
        <v/>
      </c>
      <c r="R36" s="634" t="str">
        <v/>
      </c>
      <c r="S36" s="631" t="str">
        <v/>
      </c>
      <c r="T36" s="634" t="str">
        <v/>
      </c>
      <c r="U36" s="641" t="str">
        <f>IF(AND(QueryFlag="ON",NOT(ISNA(I36))),_xll.BondOutstanding(I36),"")</f>
        <v/>
      </c>
    </row>
    <row r="37" spans="6:21">
      <c r="F37" s="881" t="s">
        <v>405</v>
      </c>
      <c r="G37" s="889">
        <f>IF(LEN($F37)&gt;1,_xll.BondInfo($F37,$G$4),"")</f>
        <v>44666</v>
      </c>
      <c r="I37" s="872" t="s">
        <v>405</v>
      </c>
      <c r="J37" s="631" t="str">
        <f t="array" ref="J37:T37">IF(AND(QueryFlag="ON",NOT(ISNA(I37))),_xll.BondInfo(I37,$J$4:$T$4),"")</f>
        <v/>
      </c>
      <c r="K37" s="632" t="str">
        <v/>
      </c>
      <c r="L37" s="630" t="str">
        <v/>
      </c>
      <c r="M37" s="632" t="str">
        <v/>
      </c>
      <c r="N37" s="632" t="str">
        <v/>
      </c>
      <c r="O37" s="632" t="str">
        <v/>
      </c>
      <c r="P37" s="632" t="str">
        <v/>
      </c>
      <c r="Q37" s="633" t="str">
        <v/>
      </c>
      <c r="R37" s="634" t="str">
        <v/>
      </c>
      <c r="S37" s="631" t="str">
        <v/>
      </c>
      <c r="T37" s="634" t="str">
        <v/>
      </c>
      <c r="U37" s="641" t="str">
        <f>IF(AND(QueryFlag="ON",NOT(ISNA(I37))),_xll.BondOutstanding(I37),"")</f>
        <v/>
      </c>
    </row>
    <row r="38" spans="6:21">
      <c r="F38" s="881" t="s">
        <v>1417</v>
      </c>
      <c r="G38" s="889">
        <f>IF(LEN($F38)&gt;1,_xll.BondInfo($F38,$G$4),"")</f>
        <v>44774</v>
      </c>
      <c r="I38" s="872" t="s">
        <v>1417</v>
      </c>
      <c r="J38" s="631" t="str">
        <f t="array" ref="J38:T38">IF(AND(QueryFlag="ON",NOT(ISNA(I38))),_xll.BondInfo(I38,$J$4:$T$4),"")</f>
        <v/>
      </c>
      <c r="K38" s="632" t="str">
        <v/>
      </c>
      <c r="L38" s="630" t="str">
        <v/>
      </c>
      <c r="M38" s="632" t="str">
        <v/>
      </c>
      <c r="N38" s="632" t="str">
        <v/>
      </c>
      <c r="O38" s="632" t="str">
        <v/>
      </c>
      <c r="P38" s="632" t="str">
        <v/>
      </c>
      <c r="Q38" s="633" t="str">
        <v/>
      </c>
      <c r="R38" s="634" t="str">
        <v/>
      </c>
      <c r="S38" s="631" t="str">
        <v/>
      </c>
      <c r="T38" s="634" t="str">
        <v/>
      </c>
      <c r="U38" s="641" t="str">
        <f>IF(AND(QueryFlag="ON",NOT(ISNA(I38))),_xll.BondOutstanding(I38),"")</f>
        <v/>
      </c>
    </row>
    <row r="39" spans="6:21">
      <c r="F39" s="881" t="s">
        <v>521</v>
      </c>
      <c r="G39" s="889">
        <f>IF(LEN($F39)&gt;1,_xll.BondInfo($F39,$G$4),"")</f>
        <v>44805</v>
      </c>
      <c r="I39" s="872" t="s">
        <v>521</v>
      </c>
      <c r="J39" s="631" t="str">
        <f t="array" ref="J39:T39">IF(AND(QueryFlag="ON",NOT(ISNA(I39))),_xll.BondInfo(I39,$J$4:$T$4),"")</f>
        <v/>
      </c>
      <c r="K39" s="632" t="str">
        <v/>
      </c>
      <c r="L39" s="630" t="str">
        <v/>
      </c>
      <c r="M39" s="632" t="str">
        <v/>
      </c>
      <c r="N39" s="632" t="str">
        <v/>
      </c>
      <c r="O39" s="632" t="str">
        <v/>
      </c>
      <c r="P39" s="632" t="str">
        <v/>
      </c>
      <c r="Q39" s="633" t="str">
        <v/>
      </c>
      <c r="R39" s="634" t="str">
        <v/>
      </c>
      <c r="S39" s="631" t="str">
        <v/>
      </c>
      <c r="T39" s="634" t="str">
        <v/>
      </c>
      <c r="U39" s="641" t="str">
        <f>IF(AND(QueryFlag="ON",NOT(ISNA(I39))),_xll.BondOutstanding(I39),"")</f>
        <v/>
      </c>
    </row>
    <row r="40" spans="6:21">
      <c r="F40" s="881" t="s">
        <v>631</v>
      </c>
      <c r="G40" s="889">
        <f>IF(LEN($F40)&gt;1,_xll.BondInfo($F40,$G$4),"")</f>
        <v>44819</v>
      </c>
      <c r="I40" s="872" t="s">
        <v>631</v>
      </c>
      <c r="J40" s="631" t="str">
        <f t="array" ref="J40:T40">IF(AND(QueryFlag="ON",NOT(ISNA(I40))),_xll.BondInfo(I40,$J$4:$T$4),"")</f>
        <v/>
      </c>
      <c r="K40" s="632" t="str">
        <v/>
      </c>
      <c r="L40" s="630" t="str">
        <v/>
      </c>
      <c r="M40" s="632" t="str">
        <v/>
      </c>
      <c r="N40" s="632" t="str">
        <v/>
      </c>
      <c r="O40" s="632" t="str">
        <v/>
      </c>
      <c r="P40" s="632" t="str">
        <v/>
      </c>
      <c r="Q40" s="633" t="str">
        <v/>
      </c>
      <c r="R40" s="634" t="str">
        <v/>
      </c>
      <c r="S40" s="631" t="str">
        <v/>
      </c>
      <c r="T40" s="634" t="str">
        <v/>
      </c>
      <c r="U40" s="641" t="str">
        <f>IF(AND(QueryFlag="ON",NOT(ISNA(I40))),_xll.BondOutstanding(I40),"")</f>
        <v/>
      </c>
    </row>
    <row r="41" spans="6:21">
      <c r="F41" s="881" t="s">
        <v>522</v>
      </c>
      <c r="G41" s="889">
        <f>IF(LEN($F41)&gt;1,_xll.BondInfo($F41,$G$4),"")</f>
        <v>44866</v>
      </c>
      <c r="I41" s="872" t="s">
        <v>522</v>
      </c>
      <c r="J41" s="631" t="str">
        <f t="array" ref="J41:T41">IF(AND(QueryFlag="ON",NOT(ISNA(I41))),_xll.BondInfo(I41,$J$4:$T$4),"")</f>
        <v/>
      </c>
      <c r="K41" s="632" t="str">
        <v/>
      </c>
      <c r="L41" s="630" t="str">
        <v/>
      </c>
      <c r="M41" s="632" t="str">
        <v/>
      </c>
      <c r="N41" s="632" t="str">
        <v/>
      </c>
      <c r="O41" s="632" t="str">
        <v/>
      </c>
      <c r="P41" s="632" t="str">
        <v/>
      </c>
      <c r="Q41" s="633" t="str">
        <v/>
      </c>
      <c r="R41" s="634" t="str">
        <v/>
      </c>
      <c r="S41" s="631" t="str">
        <v/>
      </c>
      <c r="T41" s="634" t="str">
        <v/>
      </c>
      <c r="U41" s="641" t="str">
        <f>IF(AND(QueryFlag="ON",NOT(ISNA(I41))),_xll.BondOutstanding(I41),"")</f>
        <v/>
      </c>
    </row>
    <row r="42" spans="6:21">
      <c r="F42" s="881" t="s">
        <v>1522</v>
      </c>
      <c r="G42" s="889">
        <f>IF(LEN($F42)&gt;1,_xll.BondInfo($F42,$G$4),"")</f>
        <v>44986</v>
      </c>
      <c r="I42" s="872" t="s">
        <v>1522</v>
      </c>
      <c r="J42" s="631" t="str">
        <f t="array" ref="J42:T42">IF(AND(QueryFlag="ON",NOT(ISNA(I42))),_xll.BondInfo(I42,$J$4:$T$4),"")</f>
        <v/>
      </c>
      <c r="K42" s="632" t="str">
        <v/>
      </c>
      <c r="L42" s="630" t="str">
        <v/>
      </c>
      <c r="M42" s="632" t="str">
        <v/>
      </c>
      <c r="N42" s="632" t="str">
        <v/>
      </c>
      <c r="O42" s="632" t="str">
        <v/>
      </c>
      <c r="P42" s="632" t="str">
        <v/>
      </c>
      <c r="Q42" s="633" t="str">
        <v/>
      </c>
      <c r="R42" s="634" t="str">
        <v/>
      </c>
      <c r="S42" s="631" t="str">
        <v/>
      </c>
      <c r="T42" s="634" t="str">
        <v/>
      </c>
      <c r="U42" s="641" t="str">
        <f>IF(AND(QueryFlag="ON",NOT(ISNA(I42))),_xll.BondOutstanding(I42),"")</f>
        <v/>
      </c>
    </row>
    <row r="43" spans="6:21">
      <c r="F43" s="881" t="s">
        <v>632</v>
      </c>
      <c r="G43" s="889">
        <f>IF(LEN($F43)&gt;1,_xll.BondInfo($F43,$G$4),"")</f>
        <v>45000</v>
      </c>
      <c r="I43" s="872" t="s">
        <v>632</v>
      </c>
      <c r="J43" s="631" t="str">
        <f t="array" ref="J43:T43">IF(AND(QueryFlag="ON",NOT(ISNA(I43))),_xll.BondInfo(I43,$J$4:$T$4),"")</f>
        <v/>
      </c>
      <c r="K43" s="632" t="str">
        <v/>
      </c>
      <c r="L43" s="630" t="str">
        <v/>
      </c>
      <c r="M43" s="632" t="str">
        <v/>
      </c>
      <c r="N43" s="632" t="str">
        <v/>
      </c>
      <c r="O43" s="632" t="str">
        <v/>
      </c>
      <c r="P43" s="632" t="str">
        <v/>
      </c>
      <c r="Q43" s="633" t="str">
        <v/>
      </c>
      <c r="R43" s="634" t="str">
        <v/>
      </c>
      <c r="S43" s="631" t="str">
        <v/>
      </c>
      <c r="T43" s="634" t="str">
        <v/>
      </c>
      <c r="U43" s="641" t="str">
        <f>IF(AND(QueryFlag="ON",NOT(ISNA(I43))),_xll.BondOutstanding(I43),"")</f>
        <v/>
      </c>
    </row>
    <row r="44" spans="6:21">
      <c r="F44" s="881" t="s">
        <v>523</v>
      </c>
      <c r="G44" s="889">
        <f>IF(LEN($F44)&gt;1,_xll.BondInfo($F44,$G$4),"")</f>
        <v>45047</v>
      </c>
      <c r="I44" s="872" t="s">
        <v>523</v>
      </c>
      <c r="J44" s="631" t="str">
        <f t="array" ref="J44:T44">IF(AND(QueryFlag="ON",NOT(ISNA(I44))),_xll.BondInfo(I44,$J$4:$T$4),"")</f>
        <v/>
      </c>
      <c r="K44" s="632" t="str">
        <v/>
      </c>
      <c r="L44" s="630" t="str">
        <v/>
      </c>
      <c r="M44" s="632" t="str">
        <v/>
      </c>
      <c r="N44" s="632" t="str">
        <v/>
      </c>
      <c r="O44" s="632" t="str">
        <v/>
      </c>
      <c r="P44" s="632" t="str">
        <v/>
      </c>
      <c r="Q44" s="633" t="str">
        <v/>
      </c>
      <c r="R44" s="634" t="str">
        <v/>
      </c>
      <c r="S44" s="631" t="str">
        <v/>
      </c>
      <c r="T44" s="634" t="str">
        <v/>
      </c>
      <c r="U44" s="641" t="str">
        <f>IF(AND(QueryFlag="ON",NOT(ISNA(I44))),_xll.BondOutstanding(I44),"")</f>
        <v/>
      </c>
    </row>
    <row r="45" spans="6:21">
      <c r="F45" s="881" t="s">
        <v>524</v>
      </c>
      <c r="G45" s="889">
        <f>IF(LEN($F45)&gt;1,_xll.BondInfo($F45,$G$4),"")</f>
        <v>45139</v>
      </c>
      <c r="I45" s="872" t="s">
        <v>524</v>
      </c>
      <c r="J45" s="631" t="str">
        <f t="array" ref="J45:T45">IF(AND(QueryFlag="ON",NOT(ISNA(I45))),_xll.BondInfo(I45,$J$4:$T$4),"")</f>
        <v/>
      </c>
      <c r="K45" s="632" t="str">
        <v/>
      </c>
      <c r="L45" s="630" t="str">
        <v/>
      </c>
      <c r="M45" s="632" t="str">
        <v/>
      </c>
      <c r="N45" s="632" t="str">
        <v/>
      </c>
      <c r="O45" s="632" t="str">
        <v/>
      </c>
      <c r="P45" s="632" t="str">
        <v/>
      </c>
      <c r="Q45" s="633" t="str">
        <v/>
      </c>
      <c r="R45" s="634" t="str">
        <v/>
      </c>
      <c r="S45" s="631" t="str">
        <v/>
      </c>
      <c r="T45" s="634" t="str">
        <v/>
      </c>
      <c r="U45" s="641" t="str">
        <f>IF(AND(QueryFlag="ON",NOT(ISNA(I45))),_xll.BondOutstanding(I45),"")</f>
        <v/>
      </c>
    </row>
    <row r="46" spans="6:21">
      <c r="F46" s="881" t="s">
        <v>693</v>
      </c>
      <c r="G46" s="889">
        <f>IF(LEN($F46)&gt;1,_xll.BondInfo($F46,$G$4),"")</f>
        <v>45214</v>
      </c>
      <c r="I46" s="872" t="s">
        <v>693</v>
      </c>
      <c r="J46" s="631" t="str">
        <f t="array" ref="J46:T46">IF(AND(QueryFlag="ON",NOT(ISNA(I46))),_xll.BondInfo(I46,$J$4:$T$4),"")</f>
        <v/>
      </c>
      <c r="K46" s="632" t="str">
        <v/>
      </c>
      <c r="L46" s="630" t="str">
        <v/>
      </c>
      <c r="M46" s="632" t="str">
        <v/>
      </c>
      <c r="N46" s="632" t="str">
        <v/>
      </c>
      <c r="O46" s="632" t="str">
        <v/>
      </c>
      <c r="P46" s="632" t="str">
        <v/>
      </c>
      <c r="Q46" s="633" t="str">
        <v/>
      </c>
      <c r="R46" s="634" t="str">
        <v/>
      </c>
      <c r="S46" s="631" t="str">
        <v/>
      </c>
      <c r="T46" s="634" t="str">
        <v/>
      </c>
      <c r="U46" s="641" t="str">
        <f>IF(AND(QueryFlag="ON",NOT(ISNA(I46))),_xll.BondOutstanding(I46),"")</f>
        <v/>
      </c>
    </row>
    <row r="47" spans="6:21">
      <c r="F47" s="881" t="s">
        <v>525</v>
      </c>
      <c r="G47" s="889">
        <f>IF(LEN($F47)&gt;1,_xll.BondInfo($F47,$G$4),"")</f>
        <v>45231</v>
      </c>
      <c r="I47" s="872" t="s">
        <v>525</v>
      </c>
      <c r="J47" s="631" t="str">
        <f t="array" ref="J47:T47">IF(AND(QueryFlag="ON",NOT(ISNA(I47))),_xll.BondInfo(I47,$J$4:$T$4),"")</f>
        <v/>
      </c>
      <c r="K47" s="632" t="str">
        <v/>
      </c>
      <c r="L47" s="630" t="str">
        <v/>
      </c>
      <c r="M47" s="632" t="str">
        <v/>
      </c>
      <c r="N47" s="632" t="str">
        <v/>
      </c>
      <c r="O47" s="632" t="str">
        <v/>
      </c>
      <c r="P47" s="632" t="str">
        <v/>
      </c>
      <c r="Q47" s="633" t="str">
        <v/>
      </c>
      <c r="R47" s="634" t="str">
        <v/>
      </c>
      <c r="S47" s="631" t="str">
        <v/>
      </c>
      <c r="T47" s="634" t="str">
        <v/>
      </c>
      <c r="U47" s="641" t="str">
        <f>IF(AND(QueryFlag="ON",NOT(ISNA(I47))),_xll.BondOutstanding(I47),"")</f>
        <v/>
      </c>
    </row>
    <row r="48" spans="6:21">
      <c r="F48" s="881" t="s">
        <v>526</v>
      </c>
      <c r="G48" s="889">
        <f>IF(LEN($F48)&gt;1,_xll.BondInfo($F48,$G$4),"")</f>
        <v>45352</v>
      </c>
      <c r="I48" s="872" t="s">
        <v>526</v>
      </c>
      <c r="J48" s="631" t="str">
        <f t="array" ref="J48:T48">IF(AND(QueryFlag="ON",NOT(ISNA(I48))),_xll.BondInfo(I48,$J$4:$T$4),"")</f>
        <v/>
      </c>
      <c r="K48" s="632" t="str">
        <v/>
      </c>
      <c r="L48" s="630" t="str">
        <v/>
      </c>
      <c r="M48" s="632" t="str">
        <v/>
      </c>
      <c r="N48" s="632" t="str">
        <v/>
      </c>
      <c r="O48" s="632" t="str">
        <v/>
      </c>
      <c r="P48" s="632" t="str">
        <v/>
      </c>
      <c r="Q48" s="633" t="str">
        <v/>
      </c>
      <c r="R48" s="634" t="str">
        <v/>
      </c>
      <c r="S48" s="631" t="str">
        <v/>
      </c>
      <c r="T48" s="634" t="str">
        <v/>
      </c>
      <c r="U48" s="641" t="str">
        <f>IF(AND(QueryFlag="ON",NOT(ISNA(I48))),_xll.BondOutstanding(I48),"")</f>
        <v/>
      </c>
    </row>
    <row r="49" spans="6:21">
      <c r="F49" s="881" t="s">
        <v>742</v>
      </c>
      <c r="G49" s="889">
        <f>IF(LEN($F49)&gt;1,_xll.BondInfo($F49,$G$4),"")</f>
        <v>45427</v>
      </c>
      <c r="I49" s="872" t="s">
        <v>742</v>
      </c>
      <c r="J49" s="631" t="str">
        <f t="array" ref="J49:T49">IF(AND(QueryFlag="ON",NOT(ISNA(I49))),_xll.BondInfo(I49,$J$4:$T$4),"")</f>
        <v/>
      </c>
      <c r="K49" s="632" t="str">
        <v/>
      </c>
      <c r="L49" s="630" t="str">
        <v/>
      </c>
      <c r="M49" s="632" t="str">
        <v/>
      </c>
      <c r="N49" s="632" t="str">
        <v/>
      </c>
      <c r="O49" s="632" t="str">
        <v/>
      </c>
      <c r="P49" s="632" t="str">
        <v/>
      </c>
      <c r="Q49" s="633" t="str">
        <v/>
      </c>
      <c r="R49" s="634" t="str">
        <v/>
      </c>
      <c r="S49" s="631" t="str">
        <v/>
      </c>
      <c r="T49" s="634" t="str">
        <v/>
      </c>
      <c r="U49" s="641" t="str">
        <f>IF(AND(QueryFlag="ON",NOT(ISNA(I49))),_xll.BondOutstanding(I49),"")</f>
        <v/>
      </c>
    </row>
    <row r="50" spans="6:21">
      <c r="F50" s="881" t="s">
        <v>240</v>
      </c>
      <c r="G50" s="889">
        <f>IF(LEN($F50)&gt;1,_xll.BondInfo($F50,$G$4),"")</f>
        <v>45536</v>
      </c>
      <c r="I50" s="872" t="s">
        <v>240</v>
      </c>
      <c r="J50" s="631" t="str">
        <f t="array" ref="J50:T50">IF(AND(QueryFlag="ON",NOT(ISNA(I50))),_xll.BondInfo(I50,$J$4:$T$4),"")</f>
        <v/>
      </c>
      <c r="K50" s="632" t="str">
        <v/>
      </c>
      <c r="L50" s="630" t="str">
        <v/>
      </c>
      <c r="M50" s="632" t="str">
        <v/>
      </c>
      <c r="N50" s="632" t="str">
        <v/>
      </c>
      <c r="O50" s="632" t="str">
        <v/>
      </c>
      <c r="P50" s="632" t="str">
        <v/>
      </c>
      <c r="Q50" s="633" t="str">
        <v/>
      </c>
      <c r="R50" s="634" t="str">
        <v/>
      </c>
      <c r="S50" s="631" t="str">
        <v/>
      </c>
      <c r="T50" s="634" t="str">
        <v/>
      </c>
      <c r="U50" s="641" t="str">
        <f>IF(AND(QueryFlag="ON",NOT(ISNA(I50))),_xll.BondOutstanding(I50),"")</f>
        <v/>
      </c>
    </row>
    <row r="51" spans="6:21">
      <c r="F51" s="881" t="s">
        <v>794</v>
      </c>
      <c r="G51" s="889">
        <f>IF(LEN($F51)&gt;1,_xll.BondInfo($F51,$G$4),"")</f>
        <v>45611</v>
      </c>
      <c r="I51" s="872" t="s">
        <v>794</v>
      </c>
      <c r="J51" s="631" t="str">
        <f t="array" ref="J51:T51">IF(AND(QueryFlag="ON",NOT(ISNA(I51))),_xll.BondInfo(I51,$J$4:$T$4),"")</f>
        <v/>
      </c>
      <c r="K51" s="632" t="str">
        <v/>
      </c>
      <c r="L51" s="630" t="str">
        <v/>
      </c>
      <c r="M51" s="632" t="str">
        <v/>
      </c>
      <c r="N51" s="632" t="str">
        <v/>
      </c>
      <c r="O51" s="632" t="str">
        <v/>
      </c>
      <c r="P51" s="632" t="str">
        <v/>
      </c>
      <c r="Q51" s="633" t="str">
        <v/>
      </c>
      <c r="R51" s="634" t="str">
        <v/>
      </c>
      <c r="S51" s="631" t="str">
        <v/>
      </c>
      <c r="T51" s="634" t="str">
        <v/>
      </c>
      <c r="U51" s="641" t="str">
        <f>IF(AND(QueryFlag="ON",NOT(ISNA(I51))),_xll.BondOutstanding(I51),"")</f>
        <v/>
      </c>
    </row>
    <row r="52" spans="6:21">
      <c r="F52" s="881" t="s">
        <v>241</v>
      </c>
      <c r="G52" s="889">
        <f>IF(LEN($F52)&gt;1,_xll.BondInfo($F52,$G$4),"")</f>
        <v>45627</v>
      </c>
      <c r="I52" s="872" t="s">
        <v>241</v>
      </c>
      <c r="J52" s="631" t="str">
        <f t="array" ref="J52:T52">IF(AND(QueryFlag="ON",NOT(ISNA(I52))),_xll.BondInfo(I52,$J$4:$T$4),"")</f>
        <v/>
      </c>
      <c r="K52" s="632" t="str">
        <v/>
      </c>
      <c r="L52" s="630" t="str">
        <v/>
      </c>
      <c r="M52" s="632" t="str">
        <v/>
      </c>
      <c r="N52" s="632" t="str">
        <v/>
      </c>
      <c r="O52" s="632" t="str">
        <v/>
      </c>
      <c r="P52" s="632" t="str">
        <v/>
      </c>
      <c r="Q52" s="633" t="str">
        <v/>
      </c>
      <c r="R52" s="634" t="str">
        <v/>
      </c>
      <c r="S52" s="631" t="str">
        <v/>
      </c>
      <c r="T52" s="634" t="str">
        <v/>
      </c>
      <c r="U52" s="641" t="str">
        <f>IF(AND(QueryFlag="ON",NOT(ISNA(I52))),_xll.BondOutstanding(I52),"")</f>
        <v/>
      </c>
    </row>
    <row r="53" spans="6:21">
      <c r="F53" s="881" t="s">
        <v>527</v>
      </c>
      <c r="G53" s="889">
        <f>IF(LEN($F53)&gt;1,_xll.BondInfo($F53,$G$4),"")</f>
        <v>45717</v>
      </c>
      <c r="I53" s="872" t="s">
        <v>527</v>
      </c>
      <c r="J53" s="631" t="str">
        <f t="array" ref="J53:T53">IF(AND(QueryFlag="ON",NOT(ISNA(I53))),_xll.BondInfo(I53,$J$4:$T$4),"")</f>
        <v/>
      </c>
      <c r="K53" s="632" t="str">
        <v/>
      </c>
      <c r="L53" s="630" t="str">
        <v/>
      </c>
      <c r="M53" s="632" t="str">
        <v/>
      </c>
      <c r="N53" s="632" t="str">
        <v/>
      </c>
      <c r="O53" s="632" t="str">
        <v/>
      </c>
      <c r="P53" s="632" t="str">
        <v/>
      </c>
      <c r="Q53" s="633" t="str">
        <v/>
      </c>
      <c r="R53" s="634" t="str">
        <v/>
      </c>
      <c r="S53" s="631" t="str">
        <v/>
      </c>
      <c r="T53" s="634" t="str">
        <v/>
      </c>
      <c r="U53" s="641" t="str">
        <f>IF(AND(QueryFlag="ON",NOT(ISNA(I53))),_xll.BondOutstanding(I53),"")</f>
        <v/>
      </c>
    </row>
    <row r="54" spans="6:21">
      <c r="F54" s="881" t="s">
        <v>1571</v>
      </c>
      <c r="G54" s="889">
        <f>IF(LEN($F54)&gt;1,_xll.BondInfo($F54,$G$4),"")</f>
        <v>45792</v>
      </c>
      <c r="I54" s="872" t="s">
        <v>1571</v>
      </c>
      <c r="J54" s="631" t="str">
        <f t="array" ref="J54:T54">IF(AND(QueryFlag="ON",NOT(ISNA(I54))),_xll.BondInfo(I54,$J$4:$T$4),"")</f>
        <v/>
      </c>
      <c r="K54" s="632" t="str">
        <v/>
      </c>
      <c r="L54" s="630" t="str">
        <v/>
      </c>
      <c r="M54" s="632" t="str">
        <v/>
      </c>
      <c r="N54" s="632" t="str">
        <v/>
      </c>
      <c r="O54" s="632" t="str">
        <v/>
      </c>
      <c r="P54" s="632" t="str">
        <v/>
      </c>
      <c r="Q54" s="633" t="str">
        <v/>
      </c>
      <c r="R54" s="634" t="str">
        <v/>
      </c>
      <c r="S54" s="631" t="str">
        <v/>
      </c>
      <c r="T54" s="634" t="str">
        <v/>
      </c>
      <c r="U54" s="641" t="str">
        <f>IF(AND(QueryFlag="ON",NOT(ISNA(I54))),_xll.BondOutstanding(I54),"")</f>
        <v/>
      </c>
    </row>
    <row r="55" spans="6:21">
      <c r="F55" s="881" t="s">
        <v>407</v>
      </c>
      <c r="G55" s="889">
        <f>IF(LEN($F55)&gt;1,_xll.BondInfo($F55,$G$4),"")</f>
        <v>45809</v>
      </c>
      <c r="I55" s="872" t="s">
        <v>407</v>
      </c>
      <c r="J55" s="631" t="str">
        <f t="array" ref="J55:T55">IF(AND(QueryFlag="ON",NOT(ISNA(I55))),_xll.BondInfo(I55,$J$4:$T$4),"")</f>
        <v/>
      </c>
      <c r="K55" s="632" t="str">
        <v/>
      </c>
      <c r="L55" s="630" t="str">
        <v/>
      </c>
      <c r="M55" s="632" t="str">
        <v/>
      </c>
      <c r="N55" s="632" t="str">
        <v/>
      </c>
      <c r="O55" s="632" t="str">
        <v/>
      </c>
      <c r="P55" s="632" t="str">
        <v/>
      </c>
      <c r="Q55" s="633" t="str">
        <v/>
      </c>
      <c r="R55" s="634" t="str">
        <v/>
      </c>
      <c r="S55" s="631" t="str">
        <v/>
      </c>
      <c r="T55" s="634" t="str">
        <v/>
      </c>
      <c r="U55" s="641" t="str">
        <f>IF(AND(QueryFlag="ON",NOT(ISNA(I55))),_xll.BondOutstanding(I55),"")</f>
        <v/>
      </c>
    </row>
    <row r="56" spans="6:21">
      <c r="F56" s="881" t="s">
        <v>561</v>
      </c>
      <c r="G56" s="889">
        <f>IF(LEN($F56)&gt;1,_xll.BondInfo($F56,$G$4),"")</f>
        <v>45992</v>
      </c>
      <c r="I56" s="872" t="s">
        <v>561</v>
      </c>
      <c r="J56" s="631" t="str">
        <f t="array" ref="J56:T56">IF(AND(QueryFlag="ON",NOT(ISNA(I56))),_xll.BondInfo(I56,$J$4:$T$4),"")</f>
        <v/>
      </c>
      <c r="K56" s="632" t="str">
        <v/>
      </c>
      <c r="L56" s="630" t="str">
        <v/>
      </c>
      <c r="M56" s="632" t="str">
        <v/>
      </c>
      <c r="N56" s="632" t="str">
        <v/>
      </c>
      <c r="O56" s="632" t="str">
        <v/>
      </c>
      <c r="P56" s="632" t="str">
        <v/>
      </c>
      <c r="Q56" s="633" t="str">
        <v/>
      </c>
      <c r="R56" s="634" t="str">
        <v/>
      </c>
      <c r="S56" s="631" t="str">
        <v/>
      </c>
      <c r="T56" s="634" t="str">
        <v/>
      </c>
      <c r="U56" s="641" t="str">
        <f>IF(AND(QueryFlag="ON",NOT(ISNA(I56))),_xll.BondOutstanding(I56),"")</f>
        <v/>
      </c>
    </row>
    <row r="57" spans="6:21">
      <c r="F57" s="881" t="s">
        <v>528</v>
      </c>
      <c r="G57" s="889">
        <f>IF(LEN($F57)&gt;1,_xll.BondInfo($F57,$G$4),"")</f>
        <v>46082</v>
      </c>
      <c r="I57" s="872" t="s">
        <v>528</v>
      </c>
      <c r="J57" s="631" t="str">
        <f t="array" ref="J57:T57">IF(AND(QueryFlag="ON",NOT(ISNA(I57))),_xll.BondInfo(I57,$J$4:$T$4),"")</f>
        <v/>
      </c>
      <c r="K57" s="632" t="str">
        <v/>
      </c>
      <c r="L57" s="630" t="str">
        <v/>
      </c>
      <c r="M57" s="632" t="str">
        <v/>
      </c>
      <c r="N57" s="632" t="str">
        <v/>
      </c>
      <c r="O57" s="632" t="str">
        <v/>
      </c>
      <c r="P57" s="632" t="str">
        <v/>
      </c>
      <c r="Q57" s="633" t="str">
        <v/>
      </c>
      <c r="R57" s="634" t="str">
        <v/>
      </c>
      <c r="S57" s="631" t="str">
        <v/>
      </c>
      <c r="T57" s="634" t="str">
        <v/>
      </c>
      <c r="U57" s="641" t="str">
        <f>IF(AND(QueryFlag="ON",NOT(ISNA(I57))),_xll.BondOutstanding(I57),"")</f>
        <v/>
      </c>
    </row>
    <row r="58" spans="6:21">
      <c r="F58" s="881" t="s">
        <v>611</v>
      </c>
      <c r="G58" s="889">
        <f>IF(LEN($F58)&gt;1,_xll.BondInfo($F58,$G$4),"")</f>
        <v>46174</v>
      </c>
      <c r="I58" s="872" t="s">
        <v>611</v>
      </c>
      <c r="J58" s="631" t="str">
        <f t="array" ref="J58:T58">IF(AND(QueryFlag="ON",NOT(ISNA(I58))),_xll.BondInfo(I58,$J$4:$T$4),"")</f>
        <v/>
      </c>
      <c r="K58" s="632" t="str">
        <v/>
      </c>
      <c r="L58" s="630" t="str">
        <v/>
      </c>
      <c r="M58" s="632" t="str">
        <v/>
      </c>
      <c r="N58" s="632" t="str">
        <v/>
      </c>
      <c r="O58" s="632" t="str">
        <v/>
      </c>
      <c r="P58" s="632" t="str">
        <v/>
      </c>
      <c r="Q58" s="633" t="str">
        <v/>
      </c>
      <c r="R58" s="634" t="str">
        <v/>
      </c>
      <c r="S58" s="631" t="str">
        <v/>
      </c>
      <c r="T58" s="634" t="str">
        <v/>
      </c>
      <c r="U58" s="641" t="str">
        <f>IF(AND(QueryFlag="ON",NOT(ISNA(I58))),_xll.BondOutstanding(I58),"")</f>
        <v/>
      </c>
    </row>
    <row r="59" spans="6:21">
      <c r="F59" s="881" t="s">
        <v>529</v>
      </c>
      <c r="G59" s="889">
        <f>IF(LEN($F59)&gt;1,_xll.BondInfo($F59,$G$4),"")</f>
        <v>46327</v>
      </c>
      <c r="I59" s="872" t="s">
        <v>529</v>
      </c>
      <c r="J59" s="631" t="str">
        <f t="array" ref="J59:T59">IF(AND(QueryFlag="ON",NOT(ISNA(I59))),_xll.BondInfo(I59,$J$4:$T$4),"")</f>
        <v/>
      </c>
      <c r="K59" s="632" t="str">
        <v/>
      </c>
      <c r="L59" s="630" t="str">
        <v/>
      </c>
      <c r="M59" s="632" t="str">
        <v/>
      </c>
      <c r="N59" s="632" t="str">
        <v/>
      </c>
      <c r="O59" s="632" t="str">
        <v/>
      </c>
      <c r="P59" s="632" t="str">
        <v/>
      </c>
      <c r="Q59" s="633" t="str">
        <v/>
      </c>
      <c r="R59" s="634" t="str">
        <v/>
      </c>
      <c r="S59" s="631" t="str">
        <v/>
      </c>
      <c r="T59" s="634" t="str">
        <v/>
      </c>
      <c r="U59" s="641" t="str">
        <f>IF(AND(QueryFlag="ON",NOT(ISNA(I59))),_xll.BondOutstanding(I59),"")</f>
        <v/>
      </c>
    </row>
    <row r="60" spans="6:21">
      <c r="F60" s="881" t="s">
        <v>683</v>
      </c>
      <c r="G60" s="889">
        <f>IF(LEN($F60)&gt;1,_xll.BondInfo($F60,$G$4),"")</f>
        <v>46357</v>
      </c>
      <c r="I60" s="872" t="s">
        <v>683</v>
      </c>
      <c r="J60" s="631" t="str">
        <f t="array" ref="J60:T60">IF(AND(QueryFlag="ON",NOT(ISNA(I60))),_xll.BondInfo(I60,$J$4:$T$4),"")</f>
        <v/>
      </c>
      <c r="K60" s="632" t="str">
        <v/>
      </c>
      <c r="L60" s="630" t="str">
        <v/>
      </c>
      <c r="M60" s="632" t="str">
        <v/>
      </c>
      <c r="N60" s="632" t="str">
        <v/>
      </c>
      <c r="O60" s="632" t="str">
        <v/>
      </c>
      <c r="P60" s="632" t="str">
        <v/>
      </c>
      <c r="Q60" s="633" t="str">
        <v/>
      </c>
      <c r="R60" s="634" t="str">
        <v/>
      </c>
      <c r="S60" s="631" t="str">
        <v/>
      </c>
      <c r="T60" s="634" t="str">
        <v/>
      </c>
      <c r="U60" s="641" t="str">
        <f>IF(AND(QueryFlag="ON",NOT(ISNA(I60))),_xll.BondOutstanding(I60),"")</f>
        <v/>
      </c>
    </row>
    <row r="61" spans="6:21">
      <c r="F61" s="881" t="s">
        <v>711</v>
      </c>
      <c r="G61" s="889">
        <f>IF(LEN($F61)&gt;1,_xll.BondInfo($F61,$G$4),"")</f>
        <v>46539</v>
      </c>
      <c r="I61" s="872" t="s">
        <v>711</v>
      </c>
      <c r="J61" s="631" t="str">
        <f t="array" ref="J61:T61">IF(AND(QueryFlag="ON",NOT(ISNA(I61))),_xll.BondInfo(I61,$J$4:$T$4),"")</f>
        <v/>
      </c>
      <c r="K61" s="632" t="str">
        <v/>
      </c>
      <c r="L61" s="630" t="str">
        <v/>
      </c>
      <c r="M61" s="632" t="str">
        <v/>
      </c>
      <c r="N61" s="632" t="str">
        <v/>
      </c>
      <c r="O61" s="632" t="str">
        <v/>
      </c>
      <c r="P61" s="632" t="str">
        <v/>
      </c>
      <c r="Q61" s="633" t="str">
        <v/>
      </c>
      <c r="R61" s="634" t="str">
        <v/>
      </c>
      <c r="S61" s="631" t="str">
        <v/>
      </c>
      <c r="T61" s="634" t="str">
        <v/>
      </c>
      <c r="U61" s="641" t="str">
        <f>IF(AND(QueryFlag="ON",NOT(ISNA(I61))),_xll.BondOutstanding(I61),"")</f>
        <v/>
      </c>
    </row>
    <row r="62" spans="6:21">
      <c r="F62" s="881" t="s">
        <v>782</v>
      </c>
      <c r="G62" s="889">
        <f>IF(LEN($F62)&gt;1,_xll.BondInfo($F62,$G$4),"")</f>
        <v>46600</v>
      </c>
      <c r="I62" s="872" t="s">
        <v>782</v>
      </c>
      <c r="J62" s="631" t="str">
        <f t="array" ref="J62:T62">IF(AND(QueryFlag="ON",NOT(ISNA(I62))),_xll.BondInfo(I62,$J$4:$T$4),"")</f>
        <v/>
      </c>
      <c r="K62" s="632" t="str">
        <v/>
      </c>
      <c r="L62" s="630" t="str">
        <v/>
      </c>
      <c r="M62" s="632" t="str">
        <v/>
      </c>
      <c r="N62" s="632" t="str">
        <v/>
      </c>
      <c r="O62" s="632" t="str">
        <v/>
      </c>
      <c r="P62" s="632" t="str">
        <v/>
      </c>
      <c r="Q62" s="633" t="str">
        <v/>
      </c>
      <c r="R62" s="634" t="str">
        <v/>
      </c>
      <c r="S62" s="631" t="str">
        <v/>
      </c>
      <c r="T62" s="634" t="str">
        <v/>
      </c>
      <c r="U62" s="641" t="str">
        <f>IF(AND(QueryFlag="ON",NOT(ISNA(I62))),_xll.BondOutstanding(I62),"")</f>
        <v/>
      </c>
    </row>
    <row r="63" spans="6:21">
      <c r="F63" s="881" t="s">
        <v>530</v>
      </c>
      <c r="G63" s="889">
        <f>IF(LEN($F63)&gt;1,_xll.BondInfo($F63,$G$4),"")</f>
        <v>46692</v>
      </c>
      <c r="I63" s="872" t="s">
        <v>530</v>
      </c>
      <c r="J63" s="631" t="str">
        <f t="array" ref="J63:T63">IF(AND(QueryFlag="ON",NOT(ISNA(I63))),_xll.BondInfo(I63,$J$4:$T$4),"")</f>
        <v/>
      </c>
      <c r="K63" s="632" t="str">
        <v/>
      </c>
      <c r="L63" s="630" t="str">
        <v/>
      </c>
      <c r="M63" s="632" t="str">
        <v/>
      </c>
      <c r="N63" s="632" t="str">
        <v/>
      </c>
      <c r="O63" s="632" t="str">
        <v/>
      </c>
      <c r="P63" s="632" t="str">
        <v/>
      </c>
      <c r="Q63" s="633" t="str">
        <v/>
      </c>
      <c r="R63" s="634" t="str">
        <v/>
      </c>
      <c r="S63" s="631" t="str">
        <v/>
      </c>
      <c r="T63" s="634" t="str">
        <v/>
      </c>
      <c r="U63" s="641" t="str">
        <f>IF(AND(QueryFlag="ON",NOT(ISNA(I63))),_xll.BondOutstanding(I63),"")</f>
        <v/>
      </c>
    </row>
    <row r="64" spans="6:21">
      <c r="F64" s="881" t="s">
        <v>1499</v>
      </c>
      <c r="G64" s="889">
        <f>IF(LEN($F64)&gt;1,_xll.BondInfo($F64,$G$4),"")</f>
        <v>46784</v>
      </c>
      <c r="I64" s="872" t="s">
        <v>1499</v>
      </c>
      <c r="J64" s="631" t="str">
        <f t="array" ref="J64:T64">IF(AND(QueryFlag="ON",NOT(ISNA(I64))),_xll.BondInfo(I64,$J$4:$T$4),"")</f>
        <v/>
      </c>
      <c r="K64" s="632" t="str">
        <v/>
      </c>
      <c r="L64" s="630" t="str">
        <v/>
      </c>
      <c r="M64" s="632" t="str">
        <v/>
      </c>
      <c r="N64" s="632" t="str">
        <v/>
      </c>
      <c r="O64" s="632" t="str">
        <v/>
      </c>
      <c r="P64" s="632" t="str">
        <v/>
      </c>
      <c r="Q64" s="633" t="str">
        <v/>
      </c>
      <c r="R64" s="634" t="str">
        <v/>
      </c>
      <c r="S64" s="631" t="str">
        <v/>
      </c>
      <c r="T64" s="634" t="str">
        <v/>
      </c>
      <c r="U64" s="641" t="str">
        <f>IF(AND(QueryFlag="ON",NOT(ISNA(I64))),_xll.BondOutstanding(I64),"")</f>
        <v/>
      </c>
    </row>
    <row r="65" spans="6:21">
      <c r="F65" s="881" t="s">
        <v>531</v>
      </c>
      <c r="G65" s="889">
        <f>IF(LEN($F65)&gt;1,_xll.BondInfo($F65,$G$4),"")</f>
        <v>46997</v>
      </c>
      <c r="I65" s="872" t="s">
        <v>531</v>
      </c>
      <c r="J65" s="631" t="str">
        <f t="array" ref="J65:T65">IF(AND(QueryFlag="ON",NOT(ISNA(I65))),_xll.BondInfo(I65,$J$4:$T$4),"")</f>
        <v/>
      </c>
      <c r="K65" s="632" t="str">
        <v/>
      </c>
      <c r="L65" s="630" t="str">
        <v/>
      </c>
      <c r="M65" s="632" t="str">
        <v/>
      </c>
      <c r="N65" s="632" t="str">
        <v/>
      </c>
      <c r="O65" s="632" t="str">
        <v/>
      </c>
      <c r="P65" s="632" t="str">
        <v/>
      </c>
      <c r="Q65" s="633" t="str">
        <v/>
      </c>
      <c r="R65" s="634" t="str">
        <v/>
      </c>
      <c r="S65" s="631" t="str">
        <v/>
      </c>
      <c r="T65" s="634" t="str">
        <v/>
      </c>
      <c r="U65" s="641" t="str">
        <f>IF(AND(QueryFlag="ON",NOT(ISNA(I65))),_xll.BondOutstanding(I65),"")</f>
        <v/>
      </c>
    </row>
    <row r="66" spans="6:21">
      <c r="F66" s="881" t="s">
        <v>532</v>
      </c>
      <c r="G66" s="889">
        <f>IF(LEN($F66)&gt;1,_xll.BondInfo($F66,$G$4),"")</f>
        <v>47423</v>
      </c>
      <c r="I66" s="872" t="s">
        <v>532</v>
      </c>
      <c r="J66" s="631" t="str">
        <f t="array" ref="J66:T66">IF(AND(QueryFlag="ON",NOT(ISNA(I66))),_xll.BondInfo(I66,$J$4:$T$4),"")</f>
        <v/>
      </c>
      <c r="K66" s="632" t="str">
        <v/>
      </c>
      <c r="L66" s="630" t="str">
        <v/>
      </c>
      <c r="M66" s="632" t="str">
        <v/>
      </c>
      <c r="N66" s="632" t="str">
        <v/>
      </c>
      <c r="O66" s="632" t="str">
        <v/>
      </c>
      <c r="P66" s="632" t="str">
        <v/>
      </c>
      <c r="Q66" s="633" t="str">
        <v/>
      </c>
      <c r="R66" s="634" t="str">
        <v/>
      </c>
      <c r="S66" s="631" t="str">
        <v/>
      </c>
      <c r="T66" s="634" t="str">
        <v/>
      </c>
      <c r="U66" s="641" t="str">
        <f>IF(AND(QueryFlag="ON",NOT(ISNA(I66))),_xll.BondOutstanding(I66),"")</f>
        <v/>
      </c>
    </row>
    <row r="67" spans="6:21">
      <c r="F67" s="881" t="s">
        <v>242</v>
      </c>
      <c r="G67" s="889">
        <f>IF(LEN($F67)&gt;1,_xll.BondInfo($F67,$G$4),"")</f>
        <v>47543</v>
      </c>
      <c r="I67" s="872" t="s">
        <v>242</v>
      </c>
      <c r="J67" s="631" t="str">
        <f t="array" ref="J67:T67">IF(AND(QueryFlag="ON",NOT(ISNA(I67))),_xll.BondInfo(I67,$J$4:$T$4),"")</f>
        <v/>
      </c>
      <c r="K67" s="632" t="str">
        <v/>
      </c>
      <c r="L67" s="630" t="str">
        <v/>
      </c>
      <c r="M67" s="632" t="str">
        <v/>
      </c>
      <c r="N67" s="632" t="str">
        <v/>
      </c>
      <c r="O67" s="632" t="str">
        <v/>
      </c>
      <c r="P67" s="632" t="str">
        <v/>
      </c>
      <c r="Q67" s="633" t="str">
        <v/>
      </c>
      <c r="R67" s="634" t="str">
        <v/>
      </c>
      <c r="S67" s="631" t="str">
        <v/>
      </c>
      <c r="T67" s="634" t="str">
        <v/>
      </c>
      <c r="U67" s="641" t="str">
        <f>IF(AND(QueryFlag="ON",NOT(ISNA(I67))),_xll.BondOutstanding(I67),"")</f>
        <v/>
      </c>
    </row>
    <row r="68" spans="6:21">
      <c r="F68" s="881" t="s">
        <v>533</v>
      </c>
      <c r="G68" s="889">
        <f>IF(LEN($F68)&gt;1,_xll.BondInfo($F68,$G$4),"")</f>
        <v>47969</v>
      </c>
      <c r="I68" s="872" t="s">
        <v>533</v>
      </c>
      <c r="J68" s="631" t="str">
        <f t="array" ref="J68:T68">IF(AND(QueryFlag="ON",NOT(ISNA(I68))),_xll.BondInfo(I68,$J$4:$T$4),"")</f>
        <v/>
      </c>
      <c r="K68" s="632" t="str">
        <v/>
      </c>
      <c r="L68" s="630" t="str">
        <v/>
      </c>
      <c r="M68" s="632" t="str">
        <v/>
      </c>
      <c r="N68" s="632" t="str">
        <v/>
      </c>
      <c r="O68" s="632" t="str">
        <v/>
      </c>
      <c r="P68" s="632" t="str">
        <v/>
      </c>
      <c r="Q68" s="633" t="str">
        <v/>
      </c>
      <c r="R68" s="634" t="str">
        <v/>
      </c>
      <c r="S68" s="631" t="str">
        <v/>
      </c>
      <c r="T68" s="634" t="str">
        <v/>
      </c>
      <c r="U68" s="641" t="str">
        <f>IF(AND(QueryFlag="ON",NOT(ISNA(I68))),_xll.BondOutstanding(I68),"")</f>
        <v/>
      </c>
    </row>
    <row r="69" spans="6:21">
      <c r="F69" s="881" t="s">
        <v>635</v>
      </c>
      <c r="G69" s="889">
        <f>IF(LEN($F69)&gt;1,_xll.BondInfo($F69,$G$4),"")</f>
        <v>48274</v>
      </c>
      <c r="I69" s="872" t="s">
        <v>635</v>
      </c>
      <c r="J69" s="631" t="str">
        <f t="array" ref="J69:T69">IF(AND(QueryFlag="ON",NOT(ISNA(I69))),_xll.BondInfo(I69,$J$4:$T$4),"")</f>
        <v/>
      </c>
      <c r="K69" s="632" t="str">
        <v/>
      </c>
      <c r="L69" s="630" t="str">
        <v/>
      </c>
      <c r="M69" s="632" t="str">
        <v/>
      </c>
      <c r="N69" s="632" t="str">
        <v/>
      </c>
      <c r="O69" s="632" t="str">
        <v/>
      </c>
      <c r="P69" s="632" t="str">
        <v/>
      </c>
      <c r="Q69" s="633" t="str">
        <v/>
      </c>
      <c r="R69" s="634" t="str">
        <v/>
      </c>
      <c r="S69" s="631" t="str">
        <v/>
      </c>
      <c r="T69" s="634" t="str">
        <v/>
      </c>
      <c r="U69" s="641" t="str">
        <f>IF(AND(QueryFlag="ON",NOT(ISNA(I69))),_xll.BondOutstanding(I69),"")</f>
        <v/>
      </c>
    </row>
    <row r="70" spans="6:21">
      <c r="F70" s="881" t="s">
        <v>534</v>
      </c>
      <c r="G70" s="889">
        <f>IF(LEN($F70)&gt;1,_xll.BondInfo($F70,$G$4),"")</f>
        <v>48611</v>
      </c>
      <c r="I70" s="872" t="s">
        <v>534</v>
      </c>
      <c r="J70" s="631" t="str">
        <f t="array" ref="J70:T70">IF(AND(QueryFlag="ON",NOT(ISNA(I70))),_xll.BondInfo(I70,$J$4:$T$4),"")</f>
        <v/>
      </c>
      <c r="K70" s="632" t="str">
        <v/>
      </c>
      <c r="L70" s="630" t="str">
        <v/>
      </c>
      <c r="M70" s="632" t="str">
        <v/>
      </c>
      <c r="N70" s="632" t="str">
        <v/>
      </c>
      <c r="O70" s="632" t="str">
        <v/>
      </c>
      <c r="P70" s="632" t="str">
        <v/>
      </c>
      <c r="Q70" s="633" t="str">
        <v/>
      </c>
      <c r="R70" s="634" t="str">
        <v/>
      </c>
      <c r="S70" s="631" t="str">
        <v/>
      </c>
      <c r="T70" s="634" t="str">
        <v/>
      </c>
      <c r="U70" s="641" t="str">
        <f>IF(AND(QueryFlag="ON",NOT(ISNA(I70))),_xll.BondOutstanding(I70),"")</f>
        <v/>
      </c>
    </row>
    <row r="71" spans="6:21">
      <c r="F71" s="881" t="s">
        <v>755</v>
      </c>
      <c r="G71" s="889">
        <f>IF(LEN($F71)&gt;1,_xll.BondInfo($F71,$G$4),"")</f>
        <v>48823</v>
      </c>
      <c r="I71" s="872" t="s">
        <v>755</v>
      </c>
      <c r="J71" s="631" t="str">
        <f t="array" ref="J71:T71">IF(AND(QueryFlag="ON",NOT(ISNA(I71))),_xll.BondInfo(I71,$J$4:$T$4),"")</f>
        <v/>
      </c>
      <c r="K71" s="632" t="str">
        <v/>
      </c>
      <c r="L71" s="630" t="str">
        <v/>
      </c>
      <c r="M71" s="632" t="str">
        <v/>
      </c>
      <c r="N71" s="632" t="str">
        <v/>
      </c>
      <c r="O71" s="632" t="str">
        <v/>
      </c>
      <c r="P71" s="632" t="str">
        <v/>
      </c>
      <c r="Q71" s="633" t="str">
        <v/>
      </c>
      <c r="R71" s="634" t="str">
        <v/>
      </c>
      <c r="S71" s="631" t="str">
        <v/>
      </c>
      <c r="T71" s="634" t="str">
        <v/>
      </c>
      <c r="U71" s="641" t="str">
        <f>IF(AND(QueryFlag="ON",NOT(ISNA(I71))),_xll.BondOutstanding(I71),"")</f>
        <v/>
      </c>
    </row>
    <row r="72" spans="6:21">
      <c r="F72" s="881" t="s">
        <v>535</v>
      </c>
      <c r="G72" s="889">
        <f>IF(LEN($F72)&gt;1,_xll.BondInfo($F72,$G$4),"")</f>
        <v>49157</v>
      </c>
      <c r="I72" s="872" t="s">
        <v>535</v>
      </c>
      <c r="J72" s="631" t="str">
        <f t="array" ref="J72:T72">IF(AND(QueryFlag="ON",NOT(ISNA(I72))),_xll.BondInfo(I72,$J$4:$T$4),"")</f>
        <v/>
      </c>
      <c r="K72" s="632" t="str">
        <v/>
      </c>
      <c r="L72" s="630" t="str">
        <v/>
      </c>
      <c r="M72" s="632" t="str">
        <v/>
      </c>
      <c r="N72" s="632" t="str">
        <v/>
      </c>
      <c r="O72" s="632" t="str">
        <v/>
      </c>
      <c r="P72" s="632" t="str">
        <v/>
      </c>
      <c r="Q72" s="633" t="str">
        <v/>
      </c>
      <c r="R72" s="634" t="str">
        <v/>
      </c>
      <c r="S72" s="631" t="str">
        <v/>
      </c>
      <c r="T72" s="634" t="str">
        <v/>
      </c>
      <c r="U72" s="641" t="str">
        <f>IF(AND(QueryFlag="ON",NOT(ISNA(I72))),_xll.BondOutstanding(I72),"")</f>
        <v/>
      </c>
    </row>
    <row r="73" spans="6:21">
      <c r="F73" s="881" t="s">
        <v>679</v>
      </c>
      <c r="G73" s="889">
        <f>IF(LEN($F73)&gt;1,_xll.BondInfo($F73,$G$4),"")</f>
        <v>49919</v>
      </c>
      <c r="I73" s="872" t="s">
        <v>679</v>
      </c>
      <c r="J73" s="631" t="str">
        <f t="array" ref="J73:T73">IF(AND(QueryFlag="ON",NOT(ISNA(I73))),_xll.BondInfo(I73,$J$4:$T$4),"")</f>
        <v/>
      </c>
      <c r="K73" s="632" t="str">
        <v/>
      </c>
      <c r="L73" s="630" t="str">
        <v/>
      </c>
      <c r="M73" s="632" t="str">
        <v/>
      </c>
      <c r="N73" s="632" t="str">
        <v/>
      </c>
      <c r="O73" s="632" t="str">
        <v/>
      </c>
      <c r="P73" s="632" t="str">
        <v/>
      </c>
      <c r="Q73" s="633" t="str">
        <v/>
      </c>
      <c r="R73" s="634" t="str">
        <v/>
      </c>
      <c r="S73" s="631" t="str">
        <v/>
      </c>
      <c r="T73" s="634" t="str">
        <v/>
      </c>
      <c r="U73" s="641" t="str">
        <f>IF(AND(QueryFlag="ON",NOT(ISNA(I73))),_xll.BondOutstanding(I73),"")</f>
        <v/>
      </c>
    </row>
    <row r="74" spans="6:21">
      <c r="F74" s="881" t="s">
        <v>536</v>
      </c>
      <c r="G74" s="889">
        <f>IF(LEN($F74)&gt;1,_xll.BondInfo($F74,$G$4),"")</f>
        <v>50072</v>
      </c>
      <c r="I74" s="872" t="s">
        <v>536</v>
      </c>
      <c r="J74" s="631" t="str">
        <f t="array" ref="J74:T74">IF(AND(QueryFlag="ON",NOT(ISNA(I74))),_xll.BondInfo(I74,$J$4:$T$4),"")</f>
        <v/>
      </c>
      <c r="K74" s="632" t="str">
        <v/>
      </c>
      <c r="L74" s="630" t="str">
        <v/>
      </c>
      <c r="M74" s="632" t="str">
        <v/>
      </c>
      <c r="N74" s="632" t="str">
        <v/>
      </c>
      <c r="O74" s="632" t="str">
        <v/>
      </c>
      <c r="P74" s="632" t="str">
        <v/>
      </c>
      <c r="Q74" s="633" t="str">
        <v/>
      </c>
      <c r="R74" s="634" t="str">
        <v/>
      </c>
      <c r="S74" s="631" t="str">
        <v/>
      </c>
      <c r="T74" s="634" t="str">
        <v/>
      </c>
      <c r="U74" s="641" t="str">
        <f>IF(AND(QueryFlag="ON",NOT(ISNA(I74))),_xll.BondOutstanding(I74),"")</f>
        <v/>
      </c>
    </row>
    <row r="75" spans="6:21">
      <c r="F75" s="881" t="s">
        <v>1490</v>
      </c>
      <c r="G75" s="889">
        <f>IF(LEN($F75)&gt;1,_xll.BondInfo($F75,$G$4),"")</f>
        <v>50649</v>
      </c>
      <c r="I75" s="872" t="s">
        <v>1490</v>
      </c>
      <c r="J75" s="631" t="str">
        <f t="array" ref="J75:T75">IF(AND(QueryFlag="ON",NOT(ISNA(I75))),_xll.BondInfo(I75,$J$4:$T$4),"")</f>
        <v/>
      </c>
      <c r="K75" s="632" t="str">
        <v/>
      </c>
      <c r="L75" s="630" t="str">
        <v/>
      </c>
      <c r="M75" s="632" t="str">
        <v/>
      </c>
      <c r="N75" s="632" t="str">
        <v/>
      </c>
      <c r="O75" s="632" t="str">
        <v/>
      </c>
      <c r="P75" s="632" t="str">
        <v/>
      </c>
      <c r="Q75" s="633" t="str">
        <v/>
      </c>
      <c r="R75" s="634" t="str">
        <v/>
      </c>
      <c r="S75" s="631" t="str">
        <v/>
      </c>
      <c r="T75" s="634" t="str">
        <v/>
      </c>
      <c r="U75" s="641" t="str">
        <f>IF(AND(QueryFlag="ON",NOT(ISNA(I75))),_xll.BondOutstanding(I75),"")</f>
        <v/>
      </c>
    </row>
    <row r="76" spans="6:21">
      <c r="F76" s="881" t="s">
        <v>537</v>
      </c>
      <c r="G76" s="889">
        <f>IF(LEN($F76)&gt;1,_xll.BondInfo($F76,$G$4),"")</f>
        <v>50983</v>
      </c>
      <c r="I76" s="872" t="s">
        <v>537</v>
      </c>
      <c r="J76" s="631" t="str">
        <f t="array" ref="J76:T76">IF(AND(QueryFlag="ON",NOT(ISNA(I76))),_xll.BondInfo(I76,$J$4:$T$4),"")</f>
        <v/>
      </c>
      <c r="K76" s="632" t="str">
        <v/>
      </c>
      <c r="L76" s="630" t="str">
        <v/>
      </c>
      <c r="M76" s="632" t="str">
        <v/>
      </c>
      <c r="N76" s="632" t="str">
        <v/>
      </c>
      <c r="O76" s="632" t="str">
        <v/>
      </c>
      <c r="P76" s="632" t="str">
        <v/>
      </c>
      <c r="Q76" s="633" t="str">
        <v/>
      </c>
      <c r="R76" s="634" t="str">
        <v/>
      </c>
      <c r="S76" s="631" t="str">
        <v/>
      </c>
      <c r="T76" s="634" t="str">
        <v/>
      </c>
      <c r="U76" s="641" t="str">
        <f>IF(AND(QueryFlag="ON",NOT(ISNA(I76))),_xll.BondOutstanding(I76),"")</f>
        <v/>
      </c>
    </row>
    <row r="77" spans="6:21">
      <c r="F77" s="881" t="s">
        <v>538</v>
      </c>
      <c r="G77" s="889">
        <f>IF(LEN($F77)&gt;1,_xll.BondInfo($F77,$G$4),"")</f>
        <v>51380</v>
      </c>
      <c r="I77" s="872" t="s">
        <v>538</v>
      </c>
      <c r="J77" s="631" t="str">
        <f t="array" ref="J77:T77">IF(AND(QueryFlag="ON",NOT(ISNA(I77))),_xll.BondInfo(I77,$J$4:$T$4),"")</f>
        <v/>
      </c>
      <c r="K77" s="632" t="str">
        <v/>
      </c>
      <c r="L77" s="630" t="str">
        <v/>
      </c>
      <c r="M77" s="632" t="str">
        <v/>
      </c>
      <c r="N77" s="632" t="str">
        <v/>
      </c>
      <c r="O77" s="632" t="str">
        <v/>
      </c>
      <c r="P77" s="632" t="str">
        <v/>
      </c>
      <c r="Q77" s="633" t="str">
        <v/>
      </c>
      <c r="R77" s="634" t="str">
        <v/>
      </c>
      <c r="S77" s="631" t="str">
        <v/>
      </c>
      <c r="T77" s="634" t="str">
        <v/>
      </c>
      <c r="U77" s="641" t="str">
        <f>IF(AND(QueryFlag="ON",NOT(ISNA(I77))),_xll.BondOutstanding(I77),"")</f>
        <v/>
      </c>
    </row>
    <row r="78" spans="6:21">
      <c r="F78" s="881" t="s">
        <v>539</v>
      </c>
      <c r="G78" s="889">
        <f>IF(LEN($F78)&gt;1,_xll.BondInfo($F78,$G$4),"")</f>
        <v>52841</v>
      </c>
      <c r="I78" s="872" t="s">
        <v>539</v>
      </c>
      <c r="J78" s="631" t="str">
        <f t="array" ref="J78:T78">IF(AND(QueryFlag="ON",NOT(ISNA(I78))),_xll.BondInfo(I78,$J$4:$T$4),"")</f>
        <v/>
      </c>
      <c r="K78" s="632" t="str">
        <v/>
      </c>
      <c r="L78" s="630" t="str">
        <v/>
      </c>
      <c r="M78" s="632" t="str">
        <v/>
      </c>
      <c r="N78" s="632" t="str">
        <v/>
      </c>
      <c r="O78" s="632" t="str">
        <v/>
      </c>
      <c r="P78" s="632" t="str">
        <v/>
      </c>
      <c r="Q78" s="633" t="str">
        <v/>
      </c>
      <c r="R78" s="634" t="str">
        <v/>
      </c>
      <c r="S78" s="631" t="str">
        <v/>
      </c>
      <c r="T78" s="634" t="str">
        <v/>
      </c>
      <c r="U78" s="641" t="str">
        <f>IF(AND(QueryFlag="ON",NOT(ISNA(I78))),_xll.BondOutstanding(I78),"")</f>
        <v/>
      </c>
    </row>
    <row r="79" spans="6:21">
      <c r="F79" s="881" t="s">
        <v>410</v>
      </c>
      <c r="G79" s="889">
        <f>IF(LEN($F79)&gt;1,_xll.BondInfo($F79,$G$4),"")</f>
        <v>53571</v>
      </c>
      <c r="I79" s="872" t="s">
        <v>410</v>
      </c>
      <c r="J79" s="631" t="str">
        <f t="array" ref="J79:T79">IF(AND(QueryFlag="ON",NOT(ISNA(I79))),_xll.BondInfo(I79,$J$4:$T$4),"")</f>
        <v/>
      </c>
      <c r="K79" s="632" t="str">
        <v/>
      </c>
      <c r="L79" s="630" t="str">
        <v/>
      </c>
      <c r="M79" s="632" t="str">
        <v/>
      </c>
      <c r="N79" s="632" t="str">
        <v/>
      </c>
      <c r="O79" s="632" t="str">
        <v/>
      </c>
      <c r="P79" s="632" t="str">
        <v/>
      </c>
      <c r="Q79" s="633" t="str">
        <v/>
      </c>
      <c r="R79" s="634" t="str">
        <v/>
      </c>
      <c r="S79" s="631" t="str">
        <v/>
      </c>
      <c r="T79" s="634" t="str">
        <v/>
      </c>
      <c r="U79" s="641" t="str">
        <f>IF(AND(QueryFlag="ON",NOT(ISNA(I79))),_xll.BondOutstanding(I79),"")</f>
        <v/>
      </c>
    </row>
    <row r="80" spans="6:21">
      <c r="F80" s="881" t="s">
        <v>609</v>
      </c>
      <c r="G80" s="889">
        <f>IF(LEN($F80)&gt;1,_xll.BondInfo($F80,$G$4),"")</f>
        <v>53752</v>
      </c>
      <c r="I80" s="872" t="s">
        <v>609</v>
      </c>
      <c r="J80" s="631" t="str">
        <f t="array" ref="J80:T80">IF(AND(QueryFlag="ON",NOT(ISNA(I80))),_xll.BondInfo(I80,$J$4:$T$4),"")</f>
        <v/>
      </c>
      <c r="K80" s="632" t="str">
        <v/>
      </c>
      <c r="L80" s="630" t="str">
        <v/>
      </c>
      <c r="M80" s="632" t="str">
        <v/>
      </c>
      <c r="N80" s="632" t="str">
        <v/>
      </c>
      <c r="O80" s="632" t="str">
        <v/>
      </c>
      <c r="P80" s="632" t="str">
        <v/>
      </c>
      <c r="Q80" s="633" t="str">
        <v/>
      </c>
      <c r="R80" s="634" t="str">
        <v/>
      </c>
      <c r="S80" s="631" t="str">
        <v/>
      </c>
      <c r="T80" s="634" t="str">
        <v/>
      </c>
      <c r="U80" s="641" t="str">
        <f>IF(AND(QueryFlag="ON",NOT(ISNA(I80))),_xll.BondOutstanding(I80),"")</f>
        <v/>
      </c>
    </row>
    <row r="81" spans="6:21">
      <c r="F81" s="881" t="s">
        <v>1418</v>
      </c>
      <c r="G81" s="889">
        <f>IF(LEN($F81)&gt;1,_xll.BondInfo($F81,$G$4),"")</f>
        <v>54118</v>
      </c>
      <c r="I81" s="872" t="s">
        <v>1418</v>
      </c>
      <c r="J81" s="631" t="str">
        <f t="array" ref="J81:T81">IF(AND(QueryFlag="ON",NOT(ISNA(I81))),_xll.BondInfo(I81,$J$4:$T$4),"")</f>
        <v/>
      </c>
      <c r="K81" s="632" t="str">
        <v/>
      </c>
      <c r="L81" s="630" t="str">
        <v/>
      </c>
      <c r="M81" s="632" t="str">
        <v/>
      </c>
      <c r="N81" s="632" t="str">
        <v/>
      </c>
      <c r="O81" s="632" t="str">
        <v/>
      </c>
      <c r="P81" s="632" t="str">
        <v/>
      </c>
      <c r="Q81" s="633" t="str">
        <v/>
      </c>
      <c r="R81" s="634" t="str">
        <v/>
      </c>
      <c r="S81" s="631" t="str">
        <v/>
      </c>
      <c r="T81" s="634" t="str">
        <v/>
      </c>
      <c r="U81" s="641" t="str">
        <f>IF(AND(QueryFlag="ON",NOT(ISNA(I81))),_xll.BondOutstanding(I81),"")</f>
        <v/>
      </c>
    </row>
    <row r="82" spans="6:21">
      <c r="F82" s="881" t="s">
        <v>781</v>
      </c>
      <c r="G82" s="889">
        <f>IF(LEN($F82)&gt;1,_xll.BondInfo($F82,$G$4),"")</f>
        <v>61057</v>
      </c>
      <c r="I82" s="872" t="s">
        <v>781</v>
      </c>
      <c r="J82" s="631" t="str">
        <f t="array" ref="J82:T82">IF(AND(QueryFlag="ON",NOT(ISNA(I82))),_xll.BondInfo(I82,$J$4:$T$4),"")</f>
        <v/>
      </c>
      <c r="K82" s="632" t="str">
        <v/>
      </c>
      <c r="L82" s="630" t="str">
        <v/>
      </c>
      <c r="M82" s="632" t="str">
        <v/>
      </c>
      <c r="N82" s="632" t="str">
        <v/>
      </c>
      <c r="O82" s="632" t="str">
        <v/>
      </c>
      <c r="P82" s="632" t="str">
        <v/>
      </c>
      <c r="Q82" s="633" t="str">
        <v/>
      </c>
      <c r="R82" s="634" t="str">
        <v/>
      </c>
      <c r="S82" s="631" t="str">
        <v/>
      </c>
      <c r="T82" s="634" t="str">
        <v/>
      </c>
      <c r="U82" s="641" t="str">
        <f>IF(AND(QueryFlag="ON",NOT(ISNA(I82))),_xll.BondOutstanding(I82),"")</f>
        <v/>
      </c>
    </row>
    <row r="83" spans="6:21">
      <c r="F83" s="881" t="s">
        <v>614</v>
      </c>
      <c r="G83" s="889">
        <f>IF(LEN($F83)&gt;1,_xll.BondInfo($F83,$G$4),"")</f>
        <v>43311</v>
      </c>
      <c r="I83" s="872" t="s">
        <v>614</v>
      </c>
      <c r="J83" s="631" t="str">
        <f t="array" ref="J83:T83">IF(AND(QueryFlag="ON",NOT(ISNA(I83))),_xll.BondInfo(I83,$J$4:$T$4),"")</f>
        <v/>
      </c>
      <c r="K83" s="632" t="str">
        <v/>
      </c>
      <c r="L83" s="630" t="str">
        <v/>
      </c>
      <c r="M83" s="632" t="str">
        <v/>
      </c>
      <c r="N83" s="632" t="str">
        <v/>
      </c>
      <c r="O83" s="632" t="str">
        <v/>
      </c>
      <c r="P83" s="632" t="str">
        <v/>
      </c>
      <c r="Q83" s="633" t="str">
        <v/>
      </c>
      <c r="R83" s="634" t="str">
        <v/>
      </c>
      <c r="S83" s="631" t="str">
        <v/>
      </c>
      <c r="T83" s="634" t="str">
        <v/>
      </c>
      <c r="U83" s="641" t="str">
        <f>IF(AND(QueryFlag="ON",NOT(ISNA(I83))),_xll.BondOutstanding(I83),"")</f>
        <v/>
      </c>
    </row>
    <row r="84" spans="6:21">
      <c r="F84" s="881" t="s">
        <v>621</v>
      </c>
      <c r="G84" s="889">
        <f>IF(LEN($F84)&gt;1,_xll.BondInfo($F84,$G$4),"")</f>
        <v>43404</v>
      </c>
      <c r="I84" s="872" t="s">
        <v>621</v>
      </c>
      <c r="J84" s="631" t="str">
        <f t="array" ref="J84:T84">IF(AND(QueryFlag="ON",NOT(ISNA(I84))),_xll.BondInfo(I84,$J$4:$T$4),"")</f>
        <v/>
      </c>
      <c r="K84" s="632" t="str">
        <v/>
      </c>
      <c r="L84" s="630" t="str">
        <v/>
      </c>
      <c r="M84" s="632" t="str">
        <v/>
      </c>
      <c r="N84" s="632" t="str">
        <v/>
      </c>
      <c r="O84" s="632" t="str">
        <v/>
      </c>
      <c r="P84" s="632" t="str">
        <v/>
      </c>
      <c r="Q84" s="633" t="str">
        <v/>
      </c>
      <c r="R84" s="634" t="str">
        <v/>
      </c>
      <c r="S84" s="631" t="str">
        <v/>
      </c>
      <c r="T84" s="634" t="str">
        <v/>
      </c>
      <c r="U84" s="641" t="str">
        <f>IF(AND(QueryFlag="ON",NOT(ISNA(I84))),_xll.BondOutstanding(I84),"")</f>
        <v/>
      </c>
    </row>
    <row r="85" spans="6:21">
      <c r="F85" s="881" t="s">
        <v>639</v>
      </c>
      <c r="G85" s="889">
        <f>IF(LEN($F85)&gt;1,_xll.BondInfo($F85,$G$4),"")</f>
        <v>43496</v>
      </c>
      <c r="I85" s="872" t="s">
        <v>639</v>
      </c>
      <c r="J85" s="631" t="str">
        <f t="array" ref="J85:T85">IF(AND(QueryFlag="ON",NOT(ISNA(I85))),_xll.BondInfo(I85,$J$4:$T$4),"")</f>
        <v/>
      </c>
      <c r="K85" s="632" t="str">
        <v/>
      </c>
      <c r="L85" s="630" t="str">
        <v/>
      </c>
      <c r="M85" s="632" t="str">
        <v/>
      </c>
      <c r="N85" s="632" t="str">
        <v/>
      </c>
      <c r="O85" s="632" t="str">
        <v/>
      </c>
      <c r="P85" s="632" t="str">
        <v/>
      </c>
      <c r="Q85" s="633" t="str">
        <v/>
      </c>
      <c r="R85" s="634" t="str">
        <v/>
      </c>
      <c r="S85" s="631" t="str">
        <v/>
      </c>
      <c r="T85" s="634" t="str">
        <v/>
      </c>
      <c r="U85" s="641" t="str">
        <f>IF(AND(QueryFlag="ON",NOT(ISNA(I85))),_xll.BondOutstanding(I85),"")</f>
        <v/>
      </c>
    </row>
    <row r="86" spans="6:21">
      <c r="F86" s="881" t="s">
        <v>623</v>
      </c>
      <c r="G86" s="889">
        <f>IF(LEN($F86)&gt;1,_xll.BondInfo($F86,$G$4),"")</f>
        <v>43585</v>
      </c>
      <c r="I86" s="872" t="s">
        <v>623</v>
      </c>
      <c r="J86" s="631" t="str">
        <f t="array" ref="J86:T86">IF(AND(QueryFlag="ON",NOT(ISNA(I86))),_xll.BondInfo(I86,$J$4:$T$4),"")</f>
        <v/>
      </c>
      <c r="K86" s="632" t="str">
        <v/>
      </c>
      <c r="L86" s="630" t="str">
        <v/>
      </c>
      <c r="M86" s="632" t="str">
        <v/>
      </c>
      <c r="N86" s="632" t="str">
        <v/>
      </c>
      <c r="O86" s="632" t="str">
        <v/>
      </c>
      <c r="P86" s="632" t="str">
        <v/>
      </c>
      <c r="Q86" s="633" t="str">
        <v/>
      </c>
      <c r="R86" s="634" t="str">
        <v/>
      </c>
      <c r="S86" s="631" t="str">
        <v/>
      </c>
      <c r="T86" s="634" t="str">
        <v/>
      </c>
      <c r="U86" s="641" t="str">
        <f>IF(AND(QueryFlag="ON",NOT(ISNA(I86))),_xll.BondOutstanding(I86),"")</f>
        <v/>
      </c>
    </row>
    <row r="87" spans="6:21">
      <c r="F87" s="881" t="s">
        <v>640</v>
      </c>
      <c r="G87" s="889">
        <f>IF(LEN($F87)&gt;1,_xll.BondInfo($F87,$G$4),"")</f>
        <v>43676</v>
      </c>
      <c r="I87" s="872" t="s">
        <v>640</v>
      </c>
      <c r="J87" s="631" t="str">
        <f t="array" ref="J87:T87">IF(AND(QueryFlag="ON",NOT(ISNA(I87))),_xll.BondInfo(I87,$J$4:$T$4),"")</f>
        <v/>
      </c>
      <c r="K87" s="632" t="str">
        <v/>
      </c>
      <c r="L87" s="630" t="str">
        <v/>
      </c>
      <c r="M87" s="632" t="str">
        <v/>
      </c>
      <c r="N87" s="632" t="str">
        <v/>
      </c>
      <c r="O87" s="632" t="str">
        <v/>
      </c>
      <c r="P87" s="632" t="str">
        <v/>
      </c>
      <c r="Q87" s="633" t="str">
        <v/>
      </c>
      <c r="R87" s="634" t="str">
        <v/>
      </c>
      <c r="S87" s="631" t="str">
        <v/>
      </c>
      <c r="T87" s="634" t="str">
        <v/>
      </c>
      <c r="U87" s="641" t="str">
        <f>IF(AND(QueryFlag="ON",NOT(ISNA(I87))),_xll.BondOutstanding(I87),"")</f>
        <v/>
      </c>
    </row>
    <row r="88" spans="6:21">
      <c r="F88" s="881" t="s">
        <v>615</v>
      </c>
      <c r="G88" s="889">
        <f>IF(LEN($F88)&gt;1,_xll.BondInfo($F88,$G$4),"")</f>
        <v>43769</v>
      </c>
      <c r="I88" s="872" t="s">
        <v>615</v>
      </c>
      <c r="J88" s="631" t="str">
        <f t="array" ref="J88:T88">IF(AND(QueryFlag="ON",NOT(ISNA(I88))),_xll.BondInfo(I88,$J$4:$T$4),"")</f>
        <v/>
      </c>
      <c r="K88" s="632" t="str">
        <v/>
      </c>
      <c r="L88" s="630" t="str">
        <v/>
      </c>
      <c r="M88" s="632" t="str">
        <v/>
      </c>
      <c r="N88" s="632" t="str">
        <v/>
      </c>
      <c r="O88" s="632" t="str">
        <v/>
      </c>
      <c r="P88" s="632" t="str">
        <v/>
      </c>
      <c r="Q88" s="633" t="str">
        <v/>
      </c>
      <c r="R88" s="634" t="str">
        <v/>
      </c>
      <c r="S88" s="631" t="str">
        <v/>
      </c>
      <c r="T88" s="634" t="str">
        <v/>
      </c>
      <c r="U88" s="641" t="str">
        <f>IF(AND(QueryFlag="ON",NOT(ISNA(I88))),_xll.BondOutstanding(I88),"")</f>
        <v/>
      </c>
    </row>
    <row r="89" spans="6:21">
      <c r="F89" s="881" t="s">
        <v>625</v>
      </c>
      <c r="G89" s="889">
        <f>IF(LEN($F89)&gt;1,_xll.BondInfo($F89,$G$4),"")</f>
        <v>43861</v>
      </c>
      <c r="I89" s="872" t="s">
        <v>625</v>
      </c>
      <c r="J89" s="631" t="str">
        <f t="array" ref="J89:T89">IF(AND(QueryFlag="ON",NOT(ISNA(I89))),_xll.BondInfo(I89,$J$4:$T$4),"")</f>
        <v/>
      </c>
      <c r="K89" s="632" t="str">
        <v/>
      </c>
      <c r="L89" s="630" t="str">
        <v/>
      </c>
      <c r="M89" s="632" t="str">
        <v/>
      </c>
      <c r="N89" s="632" t="str">
        <v/>
      </c>
      <c r="O89" s="632" t="str">
        <v/>
      </c>
      <c r="P89" s="632" t="str">
        <v/>
      </c>
      <c r="Q89" s="633" t="str">
        <v/>
      </c>
      <c r="R89" s="634" t="str">
        <v/>
      </c>
      <c r="S89" s="631" t="str">
        <v/>
      </c>
      <c r="T89" s="634" t="str">
        <v/>
      </c>
      <c r="U89" s="641" t="str">
        <f>IF(AND(QueryFlag="ON",NOT(ISNA(I89))),_xll.BondOutstanding(I89),"")</f>
        <v/>
      </c>
    </row>
    <row r="90" spans="6:21">
      <c r="F90" s="881" t="s">
        <v>616</v>
      </c>
      <c r="G90" s="889">
        <f>IF(LEN($F90)&gt;1,_xll.BondInfo($F90,$G$4),"")</f>
        <v>43951</v>
      </c>
      <c r="I90" s="872" t="s">
        <v>616</v>
      </c>
      <c r="J90" s="631" t="str">
        <f t="array" ref="J90:T90">IF(AND(QueryFlag="ON",NOT(ISNA(I90))),_xll.BondInfo(I90,$J$4:$T$4),"")</f>
        <v/>
      </c>
      <c r="K90" s="632" t="str">
        <v/>
      </c>
      <c r="L90" s="630" t="str">
        <v/>
      </c>
      <c r="M90" s="632" t="str">
        <v/>
      </c>
      <c r="N90" s="632" t="str">
        <v/>
      </c>
      <c r="O90" s="632" t="str">
        <v/>
      </c>
      <c r="P90" s="632" t="str">
        <v/>
      </c>
      <c r="Q90" s="633" t="str">
        <v/>
      </c>
      <c r="R90" s="634" t="str">
        <v/>
      </c>
      <c r="S90" s="631" t="str">
        <v/>
      </c>
      <c r="T90" s="634" t="str">
        <v/>
      </c>
      <c r="U90" s="641" t="str">
        <f>IF(AND(QueryFlag="ON",NOT(ISNA(I90))),_xll.BondOutstanding(I90),"")</f>
        <v/>
      </c>
    </row>
    <row r="91" spans="6:21">
      <c r="F91" s="881" t="s">
        <v>630</v>
      </c>
      <c r="G91" s="889">
        <f>IF(LEN($F91)&gt;1,_xll.BondInfo($F91,$G$4),"")</f>
        <v>44042</v>
      </c>
      <c r="I91" s="872" t="s">
        <v>630</v>
      </c>
      <c r="J91" s="631" t="str">
        <f t="array" ref="J91:T91">IF(AND(QueryFlag="ON",NOT(ISNA(I91))),_xll.BondInfo(I91,$J$4:$T$4),"")</f>
        <v/>
      </c>
      <c r="K91" s="632" t="str">
        <v/>
      </c>
      <c r="L91" s="630" t="str">
        <v/>
      </c>
      <c r="M91" s="632" t="str">
        <v/>
      </c>
      <c r="N91" s="632" t="str">
        <v/>
      </c>
      <c r="O91" s="632" t="str">
        <v/>
      </c>
      <c r="P91" s="632" t="str">
        <v/>
      </c>
      <c r="Q91" s="633" t="str">
        <v/>
      </c>
      <c r="R91" s="634" t="str">
        <v/>
      </c>
      <c r="S91" s="631" t="str">
        <v/>
      </c>
      <c r="T91" s="634" t="str">
        <v/>
      </c>
      <c r="U91" s="641" t="str">
        <f>IF(AND(QueryFlag="ON",NOT(ISNA(I91))),_xll.BondOutstanding(I91),"")</f>
        <v/>
      </c>
    </row>
    <row r="92" spans="6:21">
      <c r="F92" s="881" t="s">
        <v>641</v>
      </c>
      <c r="G92" s="889">
        <f>IF(LEN($F92)&gt;1,_xll.BondInfo($F92,$G$4),"")</f>
        <v>44135</v>
      </c>
      <c r="I92" s="872" t="s">
        <v>641</v>
      </c>
      <c r="J92" s="631" t="str">
        <f t="array" ref="J92:T92">IF(AND(QueryFlag="ON",NOT(ISNA(I92))),_xll.BondInfo(I92,$J$4:$T$4),"")</f>
        <v/>
      </c>
      <c r="K92" s="632" t="str">
        <v/>
      </c>
      <c r="L92" s="630" t="str">
        <v/>
      </c>
      <c r="M92" s="632" t="str">
        <v/>
      </c>
      <c r="N92" s="632" t="str">
        <v/>
      </c>
      <c r="O92" s="632" t="str">
        <v/>
      </c>
      <c r="P92" s="632" t="str">
        <v/>
      </c>
      <c r="Q92" s="633" t="str">
        <v/>
      </c>
      <c r="R92" s="634" t="str">
        <v/>
      </c>
      <c r="S92" s="631" t="str">
        <v/>
      </c>
      <c r="T92" s="634" t="str">
        <v/>
      </c>
      <c r="U92" s="641" t="str">
        <f>IF(AND(QueryFlag="ON",NOT(ISNA(I92))),_xll.BondOutstanding(I92),"")</f>
        <v/>
      </c>
    </row>
    <row r="93" spans="6:21">
      <c r="F93" s="881" t="s">
        <v>1419</v>
      </c>
      <c r="G93" s="889">
        <f>IF(LEN($F93)&gt;1,_xll.BondInfo($F93,$G$4),"")</f>
        <v>44227</v>
      </c>
      <c r="I93" s="872" t="s">
        <v>1419</v>
      </c>
      <c r="J93" s="631" t="str">
        <f t="array" ref="J93:T93">IF(AND(QueryFlag="ON",NOT(ISNA(I93))),_xll.BondInfo(I93,$J$4:$T$4),"")</f>
        <v/>
      </c>
      <c r="K93" s="632" t="str">
        <v/>
      </c>
      <c r="L93" s="630" t="str">
        <v/>
      </c>
      <c r="M93" s="632" t="str">
        <v/>
      </c>
      <c r="N93" s="632" t="str">
        <v/>
      </c>
      <c r="O93" s="632" t="str">
        <v/>
      </c>
      <c r="P93" s="632" t="str">
        <v/>
      </c>
      <c r="Q93" s="633" t="str">
        <v/>
      </c>
      <c r="R93" s="634" t="str">
        <v/>
      </c>
      <c r="S93" s="631" t="str">
        <v/>
      </c>
      <c r="T93" s="634" t="str">
        <v/>
      </c>
      <c r="U93" s="641" t="str">
        <f>IF(AND(QueryFlag="ON",NOT(ISNA(I93))),_xll.BondOutstanding(I93),"")</f>
        <v/>
      </c>
    </row>
    <row r="94" spans="6:21">
      <c r="F94" s="881" t="s">
        <v>617</v>
      </c>
      <c r="G94" s="889">
        <f>IF(LEN($F94)&gt;1,_xll.BondInfo($F94,$G$4),"")</f>
        <v>44316</v>
      </c>
      <c r="I94" s="872" t="s">
        <v>617</v>
      </c>
      <c r="J94" s="631" t="str">
        <f t="array" ref="J94:T94">IF(AND(QueryFlag="ON",NOT(ISNA(I94))),_xll.BondInfo(I94,$J$4:$T$4),"")</f>
        <v/>
      </c>
      <c r="K94" s="632" t="str">
        <v/>
      </c>
      <c r="L94" s="630" t="str">
        <v/>
      </c>
      <c r="M94" s="632" t="str">
        <v/>
      </c>
      <c r="N94" s="632" t="str">
        <v/>
      </c>
      <c r="O94" s="632" t="str">
        <v/>
      </c>
      <c r="P94" s="632" t="str">
        <v/>
      </c>
      <c r="Q94" s="633" t="str">
        <v/>
      </c>
      <c r="R94" s="634" t="str">
        <v/>
      </c>
      <c r="S94" s="631" t="str">
        <v/>
      </c>
      <c r="T94" s="634" t="str">
        <v/>
      </c>
      <c r="U94" s="641" t="str">
        <f>IF(AND(QueryFlag="ON",NOT(ISNA(I94))),_xll.BondOutstanding(I94),"")</f>
        <v/>
      </c>
    </row>
    <row r="95" spans="6:21">
      <c r="F95" s="881" t="s">
        <v>642</v>
      </c>
      <c r="G95" s="889">
        <f>IF(LEN($F95)&gt;1,_xll.BondInfo($F95,$G$4),"")</f>
        <v>44407</v>
      </c>
      <c r="I95" s="872" t="s">
        <v>642</v>
      </c>
      <c r="J95" s="631" t="str">
        <f t="array" ref="J95:T95">IF(AND(QueryFlag="ON",NOT(ISNA(I95))),_xll.BondInfo(I95,$J$4:$T$4),"")</f>
        <v/>
      </c>
      <c r="K95" s="632" t="str">
        <v/>
      </c>
      <c r="L95" s="630" t="str">
        <v/>
      </c>
      <c r="M95" s="632" t="str">
        <v/>
      </c>
      <c r="N95" s="632" t="str">
        <v/>
      </c>
      <c r="O95" s="632" t="str">
        <v/>
      </c>
      <c r="P95" s="632" t="str">
        <v/>
      </c>
      <c r="Q95" s="633" t="str">
        <v/>
      </c>
      <c r="R95" s="634" t="str">
        <v/>
      </c>
      <c r="S95" s="631" t="str">
        <v/>
      </c>
      <c r="T95" s="634" t="str">
        <v/>
      </c>
      <c r="U95" s="641" t="str">
        <f>IF(AND(QueryFlag="ON",NOT(ISNA(I95))),_xll.BondOutstanding(I95),"")</f>
        <v/>
      </c>
    </row>
    <row r="96" spans="6:21">
      <c r="F96" s="881" t="s">
        <v>619</v>
      </c>
      <c r="G96" s="889">
        <f>IF(LEN($F96)&gt;1,_xll.BondInfo($F96,$G$4),"")</f>
        <v>44592</v>
      </c>
      <c r="I96" s="872" t="s">
        <v>619</v>
      </c>
      <c r="J96" s="631" t="str">
        <f t="array" ref="J96:T96">IF(AND(QueryFlag="ON",NOT(ISNA(I96))),_xll.BondInfo(I96,$J$4:$T$4),"")</f>
        <v/>
      </c>
      <c r="K96" s="632" t="str">
        <v/>
      </c>
      <c r="L96" s="630" t="str">
        <v/>
      </c>
      <c r="M96" s="632" t="str">
        <v/>
      </c>
      <c r="N96" s="632" t="str">
        <v/>
      </c>
      <c r="O96" s="632" t="str">
        <v/>
      </c>
      <c r="P96" s="632" t="str">
        <v/>
      </c>
      <c r="Q96" s="633" t="str">
        <v/>
      </c>
      <c r="R96" s="634" t="str">
        <v/>
      </c>
      <c r="S96" s="631" t="str">
        <v/>
      </c>
      <c r="T96" s="634" t="str">
        <v/>
      </c>
      <c r="U96" s="641" t="str">
        <f>IF(AND(QueryFlag="ON",NOT(ISNA(I96))),_xll.BondOutstanding(I96),"")</f>
        <v/>
      </c>
    </row>
    <row r="97" spans="6:21">
      <c r="F97" s="881" t="s">
        <v>758</v>
      </c>
      <c r="G97" s="889">
        <f>IF(LEN($F97)&gt;1,_xll.BondInfo($F97,$G$4),"")</f>
        <v>44681</v>
      </c>
      <c r="I97" s="872" t="s">
        <v>758</v>
      </c>
      <c r="J97" s="631" t="str">
        <f t="array" ref="J97:T97">IF(AND(QueryFlag="ON",NOT(ISNA(I97))),_xll.BondInfo(I97,$J$4:$T$4),"")</f>
        <v/>
      </c>
      <c r="K97" s="632" t="str">
        <v/>
      </c>
      <c r="L97" s="630" t="str">
        <v/>
      </c>
      <c r="M97" s="632" t="str">
        <v/>
      </c>
      <c r="N97" s="632" t="str">
        <v/>
      </c>
      <c r="O97" s="632" t="str">
        <v/>
      </c>
      <c r="P97" s="632" t="str">
        <v/>
      </c>
      <c r="Q97" s="633" t="str">
        <v/>
      </c>
      <c r="R97" s="634" t="str">
        <v/>
      </c>
      <c r="S97" s="631" t="str">
        <v/>
      </c>
      <c r="T97" s="634" t="str">
        <v/>
      </c>
      <c r="U97" s="641" t="str">
        <f>IF(AND(QueryFlag="ON",NOT(ISNA(I97))),_xll.BondOutstanding(I97),"")</f>
        <v/>
      </c>
    </row>
    <row r="98" spans="6:21">
      <c r="F98" s="881" t="s">
        <v>1420</v>
      </c>
      <c r="G98" s="889">
        <f>IF(LEN($F98)&gt;1,_xll.BondInfo($F98,$G$4),"")</f>
        <v>44865</v>
      </c>
      <c r="I98" s="872" t="s">
        <v>1420</v>
      </c>
      <c r="J98" s="631" t="str">
        <f t="array" ref="J98:T98">IF(AND(QueryFlag="ON",NOT(ISNA(I98))),_xll.BondInfo(I98,$J$4:$T$4),"")</f>
        <v/>
      </c>
      <c r="K98" s="632" t="str">
        <v/>
      </c>
      <c r="L98" s="630" t="str">
        <v/>
      </c>
      <c r="M98" s="632" t="str">
        <v/>
      </c>
      <c r="N98" s="632" t="str">
        <v/>
      </c>
      <c r="O98" s="632" t="str">
        <v/>
      </c>
      <c r="P98" s="632" t="str">
        <v/>
      </c>
      <c r="Q98" s="633" t="str">
        <v/>
      </c>
      <c r="R98" s="634" t="str">
        <v/>
      </c>
      <c r="S98" s="631" t="str">
        <v/>
      </c>
      <c r="T98" s="634" t="str">
        <v/>
      </c>
      <c r="U98" s="641" t="str">
        <f>IF(AND(QueryFlag="ON",NOT(ISNA(I98))),_xll.BondOutstanding(I98),"")</f>
        <v/>
      </c>
    </row>
    <row r="99" spans="6:21">
      <c r="F99" s="881" t="s">
        <v>643</v>
      </c>
      <c r="G99" s="889">
        <f>IF(LEN($F99)&gt;1,_xll.BondInfo($F99,$G$4),"")</f>
        <v>44957</v>
      </c>
      <c r="I99" s="872" t="s">
        <v>643</v>
      </c>
      <c r="J99" s="631" t="str">
        <f t="array" ref="J99:T99">IF(AND(QueryFlag="ON",NOT(ISNA(I99))),_xll.BondInfo(I99,$J$4:$T$4),"")</f>
        <v/>
      </c>
      <c r="K99" s="632" t="str">
        <v/>
      </c>
      <c r="L99" s="630" t="str">
        <v/>
      </c>
      <c r="M99" s="632" t="str">
        <v/>
      </c>
      <c r="N99" s="632" t="str">
        <v/>
      </c>
      <c r="O99" s="632" t="str">
        <v/>
      </c>
      <c r="P99" s="632" t="str">
        <v/>
      </c>
      <c r="Q99" s="633" t="str">
        <v/>
      </c>
      <c r="R99" s="634" t="str">
        <v/>
      </c>
      <c r="S99" s="631" t="str">
        <v/>
      </c>
      <c r="T99" s="634" t="str">
        <v/>
      </c>
      <c r="U99" s="641" t="str">
        <f>IF(AND(QueryFlag="ON",NOT(ISNA(I99))),_xll.BondOutstanding(I99),"")</f>
        <v/>
      </c>
    </row>
    <row r="100" spans="6:21">
      <c r="F100" s="881" t="s">
        <v>644</v>
      </c>
      <c r="G100" s="889">
        <f>IF(LEN($F100)&gt;1,_xll.BondInfo($F100,$G$4),"")</f>
        <v>45230</v>
      </c>
      <c r="I100" s="872" t="s">
        <v>644</v>
      </c>
      <c r="J100" s="631" t="str">
        <f t="array" ref="J100:T100">IF(AND(QueryFlag="ON",NOT(ISNA(I100))),_xll.BondInfo(I100,$J$4:$T$4),"")</f>
        <v/>
      </c>
      <c r="K100" s="632" t="str">
        <v/>
      </c>
      <c r="L100" s="630" t="str">
        <v/>
      </c>
      <c r="M100" s="632" t="str">
        <v/>
      </c>
      <c r="N100" s="632" t="str">
        <v/>
      </c>
      <c r="O100" s="632" t="str">
        <v/>
      </c>
      <c r="P100" s="632" t="str">
        <v/>
      </c>
      <c r="Q100" s="633" t="str">
        <v/>
      </c>
      <c r="R100" s="634" t="str">
        <v/>
      </c>
      <c r="S100" s="631" t="str">
        <v/>
      </c>
      <c r="T100" s="634" t="str">
        <v/>
      </c>
      <c r="U100" s="641" t="str">
        <f>IF(AND(QueryFlag="ON",NOT(ISNA(I100))),_xll.BondOutstanding(I100),"")</f>
        <v/>
      </c>
    </row>
    <row r="101" spans="6:21">
      <c r="F101" s="881" t="s">
        <v>645</v>
      </c>
      <c r="G101" s="889">
        <f>IF(LEN($F101)&gt;1,_xll.BondInfo($F101,$G$4),"")</f>
        <v>45322</v>
      </c>
      <c r="I101" s="872" t="s">
        <v>645</v>
      </c>
      <c r="J101" s="631" t="str">
        <f t="array" ref="J101:T101">IF(AND(QueryFlag="ON",NOT(ISNA(I101))),_xll.BondInfo(I101,$J$4:$T$4),"")</f>
        <v/>
      </c>
      <c r="K101" s="632" t="str">
        <v/>
      </c>
      <c r="L101" s="630" t="str">
        <v/>
      </c>
      <c r="M101" s="632" t="str">
        <v/>
      </c>
      <c r="N101" s="632" t="str">
        <v/>
      </c>
      <c r="O101" s="632" t="str">
        <v/>
      </c>
      <c r="P101" s="632" t="str">
        <v/>
      </c>
      <c r="Q101" s="633" t="str">
        <v/>
      </c>
      <c r="R101" s="634" t="str">
        <v/>
      </c>
      <c r="S101" s="631" t="str">
        <v/>
      </c>
      <c r="T101" s="634" t="str">
        <v/>
      </c>
      <c r="U101" s="641" t="str">
        <f>IF(AND(QueryFlag="ON",NOT(ISNA(I101))),_xll.BondOutstanding(I101),"")</f>
        <v/>
      </c>
    </row>
    <row r="102" spans="6:21">
      <c r="F102" s="881" t="s">
        <v>624</v>
      </c>
      <c r="G102" s="889">
        <f>IF(LEN($F102)&gt;1,_xll.BondInfo($F102,$G$4),"")</f>
        <v>45412</v>
      </c>
      <c r="I102" s="872" t="s">
        <v>624</v>
      </c>
      <c r="J102" s="631" t="str">
        <f t="array" ref="J102:T102">IF(AND(QueryFlag="ON",NOT(ISNA(I102))),_xll.BondInfo(I102,$J$4:$T$4),"")</f>
        <v/>
      </c>
      <c r="K102" s="632" t="str">
        <v/>
      </c>
      <c r="L102" s="630" t="str">
        <v/>
      </c>
      <c r="M102" s="632" t="str">
        <v/>
      </c>
      <c r="N102" s="632" t="str">
        <v/>
      </c>
      <c r="O102" s="632" t="str">
        <v/>
      </c>
      <c r="P102" s="632" t="str">
        <v/>
      </c>
      <c r="Q102" s="633" t="str">
        <v/>
      </c>
      <c r="R102" s="634" t="str">
        <v/>
      </c>
      <c r="S102" s="631" t="str">
        <v/>
      </c>
      <c r="T102" s="634" t="str">
        <v/>
      </c>
      <c r="U102" s="641" t="str">
        <f>IF(AND(QueryFlag="ON",NOT(ISNA(I102))),_xll.BondOutstanding(I102),"")</f>
        <v/>
      </c>
    </row>
    <row r="103" spans="6:21">
      <c r="F103" s="881" t="s">
        <v>646</v>
      </c>
      <c r="G103" s="889">
        <f>IF(LEN($F103)&gt;1,_xll.BondInfo($F103,$G$4),"")</f>
        <v>45596</v>
      </c>
      <c r="I103" s="872" t="s">
        <v>646</v>
      </c>
      <c r="J103" s="631" t="str">
        <f t="array" ref="J103:T103">IF(AND(QueryFlag="ON",NOT(ISNA(I103))),_xll.BondInfo(I103,$J$4:$T$4),"")</f>
        <v/>
      </c>
      <c r="K103" s="632" t="str">
        <v/>
      </c>
      <c r="L103" s="630" t="str">
        <v/>
      </c>
      <c r="M103" s="632" t="str">
        <v/>
      </c>
      <c r="N103" s="632" t="str">
        <v/>
      </c>
      <c r="O103" s="632" t="str">
        <v/>
      </c>
      <c r="P103" s="632" t="str">
        <v/>
      </c>
      <c r="Q103" s="633" t="str">
        <v/>
      </c>
      <c r="R103" s="634" t="str">
        <v/>
      </c>
      <c r="S103" s="631" t="str">
        <v/>
      </c>
      <c r="T103" s="634" t="str">
        <v/>
      </c>
      <c r="U103" s="641" t="str">
        <f>IF(AND(QueryFlag="ON",NOT(ISNA(I103))),_xll.BondOutstanding(I103),"")</f>
        <v/>
      </c>
    </row>
    <row r="104" spans="6:21">
      <c r="F104" s="881" t="s">
        <v>584</v>
      </c>
      <c r="G104" s="889">
        <f>IF(LEN($F104)&gt;1,_xll.BondInfo($F104,$G$4),"")</f>
        <v>45777</v>
      </c>
      <c r="I104" s="872" t="s">
        <v>584</v>
      </c>
      <c r="J104" s="631" t="str">
        <f t="array" ref="J104:T104">IF(AND(QueryFlag="ON",NOT(ISNA(I104))),_xll.BondInfo(I104,$J$4:$T$4),"")</f>
        <v/>
      </c>
      <c r="K104" s="632" t="str">
        <v/>
      </c>
      <c r="L104" s="630" t="str">
        <v/>
      </c>
      <c r="M104" s="632" t="str">
        <v/>
      </c>
      <c r="N104" s="632" t="str">
        <v/>
      </c>
      <c r="O104" s="632" t="str">
        <v/>
      </c>
      <c r="P104" s="632" t="str">
        <v/>
      </c>
      <c r="Q104" s="633" t="str">
        <v/>
      </c>
      <c r="R104" s="634" t="str">
        <v/>
      </c>
      <c r="S104" s="631" t="str">
        <v/>
      </c>
      <c r="T104" s="634" t="str">
        <v/>
      </c>
      <c r="U104" s="641" t="str">
        <f>IF(AND(QueryFlag="ON",NOT(ISNA(I104))),_xll.BondOutstanding(I104),"")</f>
        <v/>
      </c>
    </row>
    <row r="105" spans="6:21">
      <c r="F105" s="881" t="s">
        <v>585</v>
      </c>
      <c r="G105" s="889">
        <f>IF(LEN($F105)&gt;1,_xll.BondInfo($F105,$G$4),"")</f>
        <v>45868</v>
      </c>
      <c r="I105" s="872" t="s">
        <v>585</v>
      </c>
      <c r="J105" s="631" t="str">
        <f t="array" ref="J105:T105">IF(AND(QueryFlag="ON",NOT(ISNA(I105))),_xll.BondInfo(I105,$J$4:$T$4),"")</f>
        <v/>
      </c>
      <c r="K105" s="632" t="str">
        <v/>
      </c>
      <c r="L105" s="630" t="str">
        <v/>
      </c>
      <c r="M105" s="632" t="str">
        <v/>
      </c>
      <c r="N105" s="632" t="str">
        <v/>
      </c>
      <c r="O105" s="632" t="str">
        <v/>
      </c>
      <c r="P105" s="632" t="str">
        <v/>
      </c>
      <c r="Q105" s="633" t="str">
        <v/>
      </c>
      <c r="R105" s="634" t="str">
        <v/>
      </c>
      <c r="S105" s="631" t="str">
        <v/>
      </c>
      <c r="T105" s="634" t="str">
        <v/>
      </c>
      <c r="U105" s="641" t="str">
        <f>IF(AND(QueryFlag="ON",NOT(ISNA(I105))),_xll.BondOutstanding(I105),"")</f>
        <v/>
      </c>
    </row>
    <row r="106" spans="6:21">
      <c r="F106" s="881" t="s">
        <v>586</v>
      </c>
      <c r="G106" s="889">
        <f>IF(LEN($F106)&gt;1,_xll.BondInfo($F106,$G$4),"")</f>
        <v>45961</v>
      </c>
      <c r="I106" s="872" t="s">
        <v>586</v>
      </c>
      <c r="J106" s="631" t="str">
        <f t="array" ref="J106:T106">IF(AND(QueryFlag="ON",NOT(ISNA(I106))),_xll.BondInfo(I106,$J$4:$T$4),"")</f>
        <v/>
      </c>
      <c r="K106" s="632" t="str">
        <v/>
      </c>
      <c r="L106" s="630" t="str">
        <v/>
      </c>
      <c r="M106" s="632" t="str">
        <v/>
      </c>
      <c r="N106" s="632" t="str">
        <v/>
      </c>
      <c r="O106" s="632" t="str">
        <v/>
      </c>
      <c r="P106" s="632" t="str">
        <v/>
      </c>
      <c r="Q106" s="633" t="str">
        <v/>
      </c>
      <c r="R106" s="634" t="str">
        <v/>
      </c>
      <c r="S106" s="631" t="str">
        <v/>
      </c>
      <c r="T106" s="634" t="str">
        <v/>
      </c>
      <c r="U106" s="641" t="str">
        <f>IF(AND(QueryFlag="ON",NOT(ISNA(I106))),_xll.BondOutstanding(I106),"")</f>
        <v/>
      </c>
    </row>
    <row r="107" spans="6:21">
      <c r="F107" s="881" t="s">
        <v>610</v>
      </c>
      <c r="G107" s="889">
        <f>IF(LEN($F107)&gt;1,_xll.BondInfo($F107,$G$4),"")</f>
        <v>46142</v>
      </c>
      <c r="I107" s="872" t="s">
        <v>610</v>
      </c>
      <c r="J107" s="631" t="str">
        <f t="array" ref="J107:T107">IF(AND(QueryFlag="ON",NOT(ISNA(I107))),_xll.BondInfo(I107,$J$4:$T$4),"")</f>
        <v/>
      </c>
      <c r="K107" s="632" t="str">
        <v/>
      </c>
      <c r="L107" s="630" t="str">
        <v/>
      </c>
      <c r="M107" s="632" t="str">
        <v/>
      </c>
      <c r="N107" s="632" t="str">
        <v/>
      </c>
      <c r="O107" s="632" t="str">
        <v/>
      </c>
      <c r="P107" s="632" t="str">
        <v/>
      </c>
      <c r="Q107" s="633" t="str">
        <v/>
      </c>
      <c r="R107" s="634" t="str">
        <v/>
      </c>
      <c r="S107" s="631" t="str">
        <v/>
      </c>
      <c r="T107" s="634" t="str">
        <v/>
      </c>
      <c r="U107" s="641" t="str">
        <f>IF(AND(QueryFlag="ON",NOT(ISNA(I107))),_xll.BondOutstanding(I107),"")</f>
        <v/>
      </c>
    </row>
    <row r="108" spans="6:21">
      <c r="F108" s="881" t="s">
        <v>587</v>
      </c>
      <c r="G108" s="889">
        <f>IF(LEN($F108)&gt;1,_xll.BondInfo($F108,$G$4),"")</f>
        <v>46233</v>
      </c>
      <c r="I108" s="872" t="s">
        <v>587</v>
      </c>
      <c r="J108" s="631" t="str">
        <f t="array" ref="J108:T108">IF(AND(QueryFlag="ON",NOT(ISNA(I108))),_xll.BondInfo(I108,$J$4:$T$4),"")</f>
        <v/>
      </c>
      <c r="K108" s="632" t="str">
        <v/>
      </c>
      <c r="L108" s="630" t="str">
        <v/>
      </c>
      <c r="M108" s="632" t="str">
        <v/>
      </c>
      <c r="N108" s="632" t="str">
        <v/>
      </c>
      <c r="O108" s="632" t="str">
        <v/>
      </c>
      <c r="P108" s="632" t="str">
        <v/>
      </c>
      <c r="Q108" s="633" t="str">
        <v/>
      </c>
      <c r="R108" s="634" t="str">
        <v/>
      </c>
      <c r="S108" s="631" t="str">
        <v/>
      </c>
      <c r="T108" s="634" t="str">
        <v/>
      </c>
      <c r="U108" s="641" t="str">
        <f>IF(AND(QueryFlag="ON",NOT(ISNA(I108))),_xll.BondOutstanding(I108),"")</f>
        <v/>
      </c>
    </row>
    <row r="109" spans="6:21">
      <c r="F109" s="881" t="s">
        <v>682</v>
      </c>
      <c r="G109" s="889">
        <f>IF(LEN($F109)&gt;1,_xll.BondInfo($F109,$G$4),"")</f>
        <v>46326</v>
      </c>
      <c r="I109" s="872" t="s">
        <v>682</v>
      </c>
      <c r="J109" s="631" t="str">
        <f t="array" ref="J109:T109">IF(AND(QueryFlag="ON",NOT(ISNA(I109))),_xll.BondInfo(I109,$J$4:$T$4),"")</f>
        <v/>
      </c>
      <c r="K109" s="632" t="str">
        <v/>
      </c>
      <c r="L109" s="630" t="str">
        <v/>
      </c>
      <c r="M109" s="632" t="str">
        <v/>
      </c>
      <c r="N109" s="632" t="str">
        <v/>
      </c>
      <c r="O109" s="632" t="str">
        <v/>
      </c>
      <c r="P109" s="632" t="str">
        <v/>
      </c>
      <c r="Q109" s="633" t="str">
        <v/>
      </c>
      <c r="R109" s="634" t="str">
        <v/>
      </c>
      <c r="S109" s="631" t="str">
        <v/>
      </c>
      <c r="T109" s="634" t="str">
        <v/>
      </c>
      <c r="U109" s="641" t="str">
        <f>IF(AND(QueryFlag="ON",NOT(ISNA(I109))),_xll.BondOutstanding(I109),"")</f>
        <v/>
      </c>
    </row>
    <row r="110" spans="6:21">
      <c r="F110" s="881" t="s">
        <v>741</v>
      </c>
      <c r="G110" s="889">
        <f>IF(LEN($F110)&gt;1,_xll.BondInfo($F110,$G$4),"")</f>
        <v>46507</v>
      </c>
      <c r="I110" s="872" t="s">
        <v>741</v>
      </c>
      <c r="J110" s="631" t="str">
        <f t="array" ref="J110:T110">IF(AND(QueryFlag="ON",NOT(ISNA(I110))),_xll.BondInfo(I110,$J$4:$T$4),"")</f>
        <v/>
      </c>
      <c r="K110" s="632" t="str">
        <v/>
      </c>
      <c r="L110" s="630" t="str">
        <v/>
      </c>
      <c r="M110" s="632" t="str">
        <v/>
      </c>
      <c r="N110" s="632" t="str">
        <v/>
      </c>
      <c r="O110" s="632" t="str">
        <v/>
      </c>
      <c r="P110" s="632" t="str">
        <v/>
      </c>
      <c r="Q110" s="633" t="str">
        <v/>
      </c>
      <c r="R110" s="634" t="str">
        <v/>
      </c>
      <c r="S110" s="631" t="str">
        <v/>
      </c>
      <c r="T110" s="634" t="str">
        <v/>
      </c>
      <c r="U110" s="641" t="str">
        <f>IF(AND(QueryFlag="ON",NOT(ISNA(I110))),_xll.BondOutstanding(I110),"")</f>
        <v/>
      </c>
    </row>
    <row r="111" spans="6:21">
      <c r="F111" s="881" t="s">
        <v>795</v>
      </c>
      <c r="G111" s="889">
        <f>IF(LEN($F111)&gt;1,_xll.BondInfo($F111,$G$4),"")</f>
        <v>46691</v>
      </c>
      <c r="I111" s="872" t="s">
        <v>795</v>
      </c>
      <c r="J111" s="631" t="str">
        <f t="array" ref="J111:T111">IF(AND(QueryFlag="ON",NOT(ISNA(I111))),_xll.BondInfo(I111,$J$4:$T$4),"")</f>
        <v/>
      </c>
      <c r="K111" s="632" t="str">
        <v/>
      </c>
      <c r="L111" s="630" t="str">
        <v/>
      </c>
      <c r="M111" s="632" t="str">
        <v/>
      </c>
      <c r="N111" s="632" t="str">
        <v/>
      </c>
      <c r="O111" s="632" t="str">
        <v/>
      </c>
      <c r="P111" s="632" t="str">
        <v/>
      </c>
      <c r="Q111" s="633" t="str">
        <v/>
      </c>
      <c r="R111" s="634" t="str">
        <v/>
      </c>
      <c r="S111" s="631" t="str">
        <v/>
      </c>
      <c r="T111" s="634" t="str">
        <v/>
      </c>
      <c r="U111" s="641" t="str">
        <f>IF(AND(QueryFlag="ON",NOT(ISNA(I111))),_xll.BondOutstanding(I111),"")</f>
        <v/>
      </c>
    </row>
    <row r="112" spans="6:21">
      <c r="F112" s="881" t="s">
        <v>1496</v>
      </c>
      <c r="G112" s="889">
        <f>IF(LEN($F112)&gt;1,_xll.BondInfo($F112,$G$4),"")</f>
        <v>46873</v>
      </c>
      <c r="I112" s="872" t="s">
        <v>1496</v>
      </c>
      <c r="J112" s="631" t="str">
        <f t="array" ref="J112:T112">IF(AND(QueryFlag="ON",NOT(ISNA(I112))),_xll.BondInfo(I112,$J$4:$T$4),"")</f>
        <v/>
      </c>
      <c r="K112" s="632" t="str">
        <v/>
      </c>
      <c r="L112" s="630" t="str">
        <v/>
      </c>
      <c r="M112" s="632" t="str">
        <v/>
      </c>
      <c r="N112" s="632" t="str">
        <v/>
      </c>
      <c r="O112" s="632" t="str">
        <v/>
      </c>
      <c r="P112" s="632" t="str">
        <v/>
      </c>
      <c r="Q112" s="633" t="str">
        <v/>
      </c>
      <c r="R112" s="634" t="str">
        <v/>
      </c>
      <c r="S112" s="631" t="str">
        <v/>
      </c>
      <c r="T112" s="634" t="str">
        <v/>
      </c>
      <c r="U112" s="641" t="str">
        <f>IF(AND(QueryFlag="ON",NOT(ISNA(I112))),_xll.BondOutstanding(I112),"")</f>
        <v/>
      </c>
    </row>
    <row r="113" spans="6:21">
      <c r="F113" s="881" t="s">
        <v>647</v>
      </c>
      <c r="G113" s="889">
        <f>IF(LEN($F113)&gt;1,_xll.BondInfo($F113,$G$4),"")</f>
        <v>47057</v>
      </c>
      <c r="I113" s="872" t="s">
        <v>647</v>
      </c>
      <c r="J113" s="631" t="str">
        <f t="array" ref="J113:T113">IF(AND(QueryFlag="ON",NOT(ISNA(I113))),_xll.BondInfo(I113,$J$4:$T$4),"")</f>
        <v/>
      </c>
      <c r="K113" s="632" t="str">
        <v/>
      </c>
      <c r="L113" s="630" t="str">
        <v/>
      </c>
      <c r="M113" s="632" t="str">
        <v/>
      </c>
      <c r="N113" s="632" t="str">
        <v/>
      </c>
      <c r="O113" s="632" t="str">
        <v/>
      </c>
      <c r="P113" s="632" t="str">
        <v/>
      </c>
      <c r="Q113" s="633" t="str">
        <v/>
      </c>
      <c r="R113" s="634" t="str">
        <v/>
      </c>
      <c r="S113" s="631" t="str">
        <v/>
      </c>
      <c r="T113" s="634" t="str">
        <v/>
      </c>
      <c r="U113" s="641" t="str">
        <f>IF(AND(QueryFlag="ON",NOT(ISNA(I113))),_xll.BondOutstanding(I113),"")</f>
        <v/>
      </c>
    </row>
    <row r="114" spans="6:21">
      <c r="F114" s="881" t="s">
        <v>648</v>
      </c>
      <c r="G114" s="889">
        <f>IF(LEN($F114)&gt;1,_xll.BondInfo($F114,$G$4),"")</f>
        <v>47149</v>
      </c>
      <c r="I114" s="872" t="s">
        <v>648</v>
      </c>
      <c r="J114" s="631" t="str">
        <f t="array" ref="J114:T114">IF(AND(QueryFlag="ON",NOT(ISNA(I114))),_xll.BondInfo(I114,$J$4:$T$4),"")</f>
        <v/>
      </c>
      <c r="K114" s="632" t="str">
        <v/>
      </c>
      <c r="L114" s="630" t="str">
        <v/>
      </c>
      <c r="M114" s="632" t="str">
        <v/>
      </c>
      <c r="N114" s="632" t="str">
        <v/>
      </c>
      <c r="O114" s="632" t="str">
        <v/>
      </c>
      <c r="P114" s="632" t="str">
        <v/>
      </c>
      <c r="Q114" s="633" t="str">
        <v/>
      </c>
      <c r="R114" s="634" t="str">
        <v/>
      </c>
      <c r="S114" s="631" t="str">
        <v/>
      </c>
      <c r="T114" s="634" t="str">
        <v/>
      </c>
      <c r="U114" s="641" t="str">
        <f>IF(AND(QueryFlag="ON",NOT(ISNA(I114))),_xll.BondOutstanding(I114),"")</f>
        <v/>
      </c>
    </row>
    <row r="115" spans="6:21">
      <c r="F115" s="881" t="s">
        <v>628</v>
      </c>
      <c r="G115" s="889">
        <f>IF(LEN($F115)&gt;1,_xll.BondInfo($F115,$G$4),"")</f>
        <v>47694</v>
      </c>
      <c r="I115" s="872" t="s">
        <v>628</v>
      </c>
      <c r="J115" s="631" t="str">
        <f t="array" ref="J115:T115">IF(AND(QueryFlag="ON",NOT(ISNA(I115))),_xll.BondInfo(I115,$J$4:$T$4),"")</f>
        <v/>
      </c>
      <c r="K115" s="632" t="str">
        <v/>
      </c>
      <c r="L115" s="630" t="str">
        <v/>
      </c>
      <c r="M115" s="632" t="str">
        <v/>
      </c>
      <c r="N115" s="632" t="str">
        <v/>
      </c>
      <c r="O115" s="632" t="str">
        <v/>
      </c>
      <c r="P115" s="632" t="str">
        <v/>
      </c>
      <c r="Q115" s="633" t="str">
        <v/>
      </c>
      <c r="R115" s="634" t="str">
        <v/>
      </c>
      <c r="S115" s="631" t="str">
        <v/>
      </c>
      <c r="T115" s="634" t="str">
        <v/>
      </c>
      <c r="U115" s="641" t="str">
        <f>IF(AND(QueryFlag="ON",NOT(ISNA(I115))),_xll.BondOutstanding(I115),"")</f>
        <v/>
      </c>
    </row>
    <row r="116" spans="6:21">
      <c r="F116" s="881" t="s">
        <v>649</v>
      </c>
      <c r="G116" s="889">
        <f>IF(LEN($F116)&gt;1,_xll.BondInfo($F116,$G$4),"")</f>
        <v>48425</v>
      </c>
      <c r="I116" s="872" t="s">
        <v>649</v>
      </c>
      <c r="J116" s="631" t="str">
        <f t="array" ref="J116:T116">IF(AND(QueryFlag="ON",NOT(ISNA(I116))),_xll.BondInfo(I116,$J$4:$T$4),"")</f>
        <v/>
      </c>
      <c r="K116" s="632" t="str">
        <v/>
      </c>
      <c r="L116" s="630" t="str">
        <v/>
      </c>
      <c r="M116" s="632" t="str">
        <v/>
      </c>
      <c r="N116" s="632" t="str">
        <v/>
      </c>
      <c r="O116" s="632" t="str">
        <v/>
      </c>
      <c r="P116" s="632" t="str">
        <v/>
      </c>
      <c r="Q116" s="633" t="str">
        <v/>
      </c>
      <c r="R116" s="634" t="str">
        <v/>
      </c>
      <c r="S116" s="631" t="str">
        <v/>
      </c>
      <c r="T116" s="634" t="str">
        <v/>
      </c>
      <c r="U116" s="641" t="str">
        <f>IF(AND(QueryFlag="ON",NOT(ISNA(I116))),_xll.BondOutstanding(I116),"")</f>
        <v/>
      </c>
    </row>
    <row r="117" spans="6:21">
      <c r="F117" s="881" t="s">
        <v>759</v>
      </c>
      <c r="G117" s="889">
        <f>IF(LEN($F117)&gt;1,_xll.BondInfo($F117,$G$4),"")</f>
        <v>48790</v>
      </c>
      <c r="I117" s="872" t="s">
        <v>759</v>
      </c>
      <c r="J117" s="631" t="str">
        <f t="array" ref="J117:T117">IF(AND(QueryFlag="ON",NOT(ISNA(I117))),_xll.BondInfo(I117,$J$4:$T$4),"")</f>
        <v/>
      </c>
      <c r="K117" s="632" t="str">
        <v/>
      </c>
      <c r="L117" s="630" t="str">
        <v/>
      </c>
      <c r="M117" s="632" t="str">
        <v/>
      </c>
      <c r="N117" s="632" t="str">
        <v/>
      </c>
      <c r="O117" s="632" t="str">
        <v/>
      </c>
      <c r="P117" s="632" t="str">
        <v/>
      </c>
      <c r="Q117" s="633" t="str">
        <v/>
      </c>
      <c r="R117" s="634" t="str">
        <v/>
      </c>
      <c r="S117" s="631" t="str">
        <v/>
      </c>
      <c r="T117" s="634" t="str">
        <v/>
      </c>
      <c r="U117" s="641" t="str">
        <f>IF(AND(QueryFlag="ON",NOT(ISNA(I117))),_xll.BondOutstanding(I117),"")</f>
        <v/>
      </c>
    </row>
    <row r="118" spans="6:21">
      <c r="F118" s="881" t="s">
        <v>650</v>
      </c>
      <c r="G118" s="889">
        <f>IF(LEN($F118)&gt;1,_xll.BondInfo($F118,$G$4),"")</f>
        <v>50071</v>
      </c>
      <c r="I118" s="872" t="s">
        <v>650</v>
      </c>
      <c r="J118" s="631" t="str">
        <f t="array" ref="J118:T118">IF(AND(QueryFlag="ON",NOT(ISNA(I118))),_xll.BondInfo(I118,$J$4:$T$4),"")</f>
        <v/>
      </c>
      <c r="K118" s="632" t="str">
        <v/>
      </c>
      <c r="L118" s="630" t="str">
        <v/>
      </c>
      <c r="M118" s="632" t="str">
        <v/>
      </c>
      <c r="N118" s="632" t="str">
        <v/>
      </c>
      <c r="O118" s="632" t="str">
        <v/>
      </c>
      <c r="P118" s="632" t="str">
        <v/>
      </c>
      <c r="Q118" s="633" t="str">
        <v/>
      </c>
      <c r="R118" s="634" t="str">
        <v/>
      </c>
      <c r="S118" s="631" t="str">
        <v/>
      </c>
      <c r="T118" s="634" t="str">
        <v/>
      </c>
      <c r="U118" s="641" t="str">
        <f>IF(AND(QueryFlag="ON",NOT(ISNA(I118))),_xll.BondOutstanding(I118),"")</f>
        <v/>
      </c>
    </row>
    <row r="119" spans="6:21">
      <c r="F119" s="881" t="s">
        <v>651</v>
      </c>
      <c r="G119" s="889">
        <f>IF(LEN($F119)&gt;1,_xll.BondInfo($F119,$G$4),"")</f>
        <v>51347</v>
      </c>
      <c r="I119" s="872" t="s">
        <v>651</v>
      </c>
      <c r="J119" s="631" t="str">
        <f t="array" ref="J119:T119">IF(AND(QueryFlag="ON",NOT(ISNA(I119))),_xll.BondInfo(I119,$J$4:$T$4),"")</f>
        <v/>
      </c>
      <c r="K119" s="632" t="str">
        <v/>
      </c>
      <c r="L119" s="630" t="str">
        <v/>
      </c>
      <c r="M119" s="632" t="str">
        <v/>
      </c>
      <c r="N119" s="632" t="str">
        <v/>
      </c>
      <c r="O119" s="632" t="str">
        <v/>
      </c>
      <c r="P119" s="632" t="str">
        <v/>
      </c>
      <c r="Q119" s="633" t="str">
        <v/>
      </c>
      <c r="R119" s="634" t="str">
        <v/>
      </c>
      <c r="S119" s="631" t="str">
        <v/>
      </c>
      <c r="T119" s="634" t="str">
        <v/>
      </c>
      <c r="U119" s="641" t="str">
        <f>IF(AND(QueryFlag="ON",NOT(ISNA(I119))),_xll.BondOutstanding(I119),"")</f>
        <v/>
      </c>
    </row>
    <row r="120" spans="6:21">
      <c r="F120" s="881" t="s">
        <v>652</v>
      </c>
      <c r="G120" s="889">
        <f>IF(LEN($F120)&gt;1,_xll.BondInfo($F120,$G$4),"")</f>
        <v>51712</v>
      </c>
      <c r="I120" s="872" t="s">
        <v>652</v>
      </c>
      <c r="J120" s="631" t="str">
        <f t="array" ref="J120:T120">IF(AND(QueryFlag="ON",NOT(ISNA(I120))),_xll.BondInfo(I120,$J$4:$T$4),"")</f>
        <v/>
      </c>
      <c r="K120" s="632" t="str">
        <v/>
      </c>
      <c r="L120" s="630" t="str">
        <v/>
      </c>
      <c r="M120" s="632" t="str">
        <v/>
      </c>
      <c r="N120" s="632" t="str">
        <v/>
      </c>
      <c r="O120" s="632" t="str">
        <v/>
      </c>
      <c r="P120" s="632" t="str">
        <v/>
      </c>
      <c r="Q120" s="633" t="str">
        <v/>
      </c>
      <c r="R120" s="634" t="str">
        <v/>
      </c>
      <c r="S120" s="631" t="str">
        <v/>
      </c>
      <c r="T120" s="634" t="str">
        <v/>
      </c>
      <c r="U120" s="641" t="str">
        <f>IF(AND(QueryFlag="ON",NOT(ISNA(I120))),_xll.BondOutstanding(I120),"")</f>
        <v/>
      </c>
    </row>
    <row r="121" spans="6:21">
      <c r="F121" s="881" t="s">
        <v>653</v>
      </c>
      <c r="G121" s="889">
        <f>IF(LEN($F121)&gt;1,_xll.BondInfo($F121,$G$4),"")</f>
        <v>52901</v>
      </c>
      <c r="I121" s="872" t="s">
        <v>653</v>
      </c>
      <c r="J121" s="631" t="str">
        <f t="array" ref="J121:T121">IF(AND(QueryFlag="ON",NOT(ISNA(I121))),_xll.BondInfo(I121,$J$4:$T$4),"")</f>
        <v/>
      </c>
      <c r="K121" s="632" t="str">
        <v/>
      </c>
      <c r="L121" s="630" t="str">
        <v/>
      </c>
      <c r="M121" s="632" t="str">
        <v/>
      </c>
      <c r="N121" s="632" t="str">
        <v/>
      </c>
      <c r="O121" s="632" t="str">
        <v/>
      </c>
      <c r="P121" s="632" t="str">
        <v/>
      </c>
      <c r="Q121" s="633" t="str">
        <v/>
      </c>
      <c r="R121" s="634" t="str">
        <v/>
      </c>
      <c r="S121" s="631" t="str">
        <v/>
      </c>
      <c r="T121" s="634" t="str">
        <v/>
      </c>
      <c r="U121" s="641" t="str">
        <f>IF(AND(QueryFlag="ON",NOT(ISNA(I121))),_xll.BondOutstanding(I121),"")</f>
        <v/>
      </c>
    </row>
    <row r="122" spans="6:21">
      <c r="F122" s="881" t="s">
        <v>654</v>
      </c>
      <c r="G122" s="889">
        <f>IF(LEN($F122)&gt;1,_xll.BondInfo($F122,$G$4),"")</f>
        <v>53631</v>
      </c>
      <c r="I122" s="872" t="s">
        <v>654</v>
      </c>
      <c r="J122" s="631" t="str">
        <f t="array" ref="J122:T122">IF(AND(QueryFlag="ON",NOT(ISNA(I122))),_xll.BondInfo(I122,$J$4:$T$4),"")</f>
        <v/>
      </c>
      <c r="K122" s="632" t="str">
        <v/>
      </c>
      <c r="L122" s="630" t="str">
        <v/>
      </c>
      <c r="M122" s="632" t="str">
        <v/>
      </c>
      <c r="N122" s="632" t="str">
        <v/>
      </c>
      <c r="O122" s="632" t="str">
        <v/>
      </c>
      <c r="P122" s="632" t="str">
        <v/>
      </c>
      <c r="Q122" s="633" t="str">
        <v/>
      </c>
      <c r="R122" s="634" t="str">
        <v/>
      </c>
      <c r="S122" s="631" t="str">
        <v/>
      </c>
      <c r="T122" s="634" t="str">
        <v/>
      </c>
      <c r="U122" s="641" t="str">
        <f>IF(AND(QueryFlag="ON",NOT(ISNA(I122))),_xll.BondOutstanding(I122),"")</f>
        <v/>
      </c>
    </row>
    <row r="123" spans="6:21">
      <c r="F123" s="881" t="s">
        <v>1515</v>
      </c>
      <c r="G123" s="889">
        <f>IF(LEN($F123)&gt;1,_xll.BondInfo($F123,$G$4),"")</f>
        <v>54362</v>
      </c>
      <c r="I123" s="872" t="s">
        <v>1515</v>
      </c>
      <c r="J123" s="631" t="str">
        <f t="array" ref="J123:T123">IF(AND(QueryFlag="ON",NOT(ISNA(I123))),_xll.BondInfo(I123,$J$4:$T$4),"")</f>
        <v/>
      </c>
      <c r="K123" s="632" t="str">
        <v/>
      </c>
      <c r="L123" s="630" t="str">
        <v/>
      </c>
      <c r="M123" s="632" t="str">
        <v/>
      </c>
      <c r="N123" s="632" t="str">
        <v/>
      </c>
      <c r="O123" s="632" t="str">
        <v/>
      </c>
      <c r="P123" s="632" t="str">
        <v/>
      </c>
      <c r="Q123" s="633" t="str">
        <v/>
      </c>
      <c r="R123" s="634" t="str">
        <v/>
      </c>
      <c r="S123" s="631" t="str">
        <v/>
      </c>
      <c r="T123" s="634" t="str">
        <v/>
      </c>
      <c r="U123" s="641" t="str">
        <f>IF(AND(QueryFlag="ON",NOT(ISNA(I123))),_xll.BondOutstanding(I123),"")</f>
        <v/>
      </c>
    </row>
    <row r="124" spans="6:21">
      <c r="F124" s="881" t="s">
        <v>1421</v>
      </c>
      <c r="G124" s="889">
        <f>IF(LEN($F124)&gt;1,_xll.BondInfo($F124,$G$4),"")</f>
        <v>60843</v>
      </c>
      <c r="I124" s="872" t="s">
        <v>1421</v>
      </c>
      <c r="J124" s="631" t="str">
        <f t="array" ref="J124:T124">IF(AND(QueryFlag="ON",NOT(ISNA(I124))),_xll.BondInfo(I124,$J$4:$T$4),"")</f>
        <v/>
      </c>
      <c r="K124" s="632" t="str">
        <v/>
      </c>
      <c r="L124" s="630" t="str">
        <v/>
      </c>
      <c r="M124" s="632" t="str">
        <v/>
      </c>
      <c r="N124" s="632" t="str">
        <v/>
      </c>
      <c r="O124" s="632" t="str">
        <v/>
      </c>
      <c r="P124" s="632" t="str">
        <v/>
      </c>
      <c r="Q124" s="633" t="str">
        <v/>
      </c>
      <c r="R124" s="634" t="str">
        <v/>
      </c>
      <c r="S124" s="631" t="str">
        <v/>
      </c>
      <c r="T124" s="634" t="str">
        <v/>
      </c>
      <c r="U124" s="641" t="str">
        <f>IF(AND(QueryFlag="ON",NOT(ISNA(I124))),_xll.BondOutstanding(I124),"")</f>
        <v/>
      </c>
    </row>
    <row r="125" spans="6:21">
      <c r="F125" s="881" t="s">
        <v>662</v>
      </c>
      <c r="G125" s="889">
        <f>IF(LEN($F125)&gt;1,_xll.BondInfo($F125,$G$4),"")</f>
        <v>43266</v>
      </c>
      <c r="I125" s="872" t="s">
        <v>662</v>
      </c>
      <c r="J125" s="631" t="str">
        <f t="array" ref="J125:T125">IF(AND(QueryFlag="ON",NOT(ISNA(I125))),_xll.BondInfo(I125,$J$4:$T$4),"")</f>
        <v/>
      </c>
      <c r="K125" s="632" t="str">
        <v/>
      </c>
      <c r="L125" s="630" t="str">
        <v/>
      </c>
      <c r="M125" s="632" t="str">
        <v/>
      </c>
      <c r="N125" s="632" t="str">
        <v/>
      </c>
      <c r="O125" s="632" t="str">
        <v/>
      </c>
      <c r="P125" s="632" t="str">
        <v/>
      </c>
      <c r="Q125" s="633" t="str">
        <v/>
      </c>
      <c r="R125" s="634" t="str">
        <v/>
      </c>
      <c r="S125" s="631" t="str">
        <v/>
      </c>
      <c r="T125" s="634" t="str">
        <v/>
      </c>
      <c r="U125" s="641" t="str">
        <f>IF(AND(QueryFlag="ON",NOT(ISNA(I125))),_xll.BondOutstanding(I125),"")</f>
        <v/>
      </c>
    </row>
    <row r="126" spans="6:21">
      <c r="F126" s="881" t="s">
        <v>446</v>
      </c>
      <c r="G126" s="889">
        <f>IF(LEN($F126)&gt;1,_xll.BondInfo($F126,$G$4),"")</f>
        <v>43285</v>
      </c>
      <c r="I126" s="872" t="s">
        <v>446</v>
      </c>
      <c r="J126" s="631" t="str">
        <f t="array" ref="J126:T126">IF(AND(QueryFlag="ON",NOT(ISNA(I126))),_xll.BondInfo(I126,$J$4:$T$4),"")</f>
        <v/>
      </c>
      <c r="K126" s="632" t="str">
        <v/>
      </c>
      <c r="L126" s="630" t="str">
        <v/>
      </c>
      <c r="M126" s="632" t="str">
        <v/>
      </c>
      <c r="N126" s="632" t="str">
        <v/>
      </c>
      <c r="O126" s="632" t="str">
        <v/>
      </c>
      <c r="P126" s="632" t="str">
        <v/>
      </c>
      <c r="Q126" s="633" t="str">
        <v/>
      </c>
      <c r="R126" s="634" t="str">
        <v/>
      </c>
      <c r="S126" s="631" t="str">
        <v/>
      </c>
      <c r="T126" s="634" t="str">
        <v/>
      </c>
      <c r="U126" s="641" t="str">
        <f>IF(AND(QueryFlag="ON",NOT(ISNA(I126))),_xll.BondOutstanding(I126),"")</f>
        <v/>
      </c>
    </row>
    <row r="127" spans="6:21">
      <c r="F127" s="881" t="s">
        <v>689</v>
      </c>
      <c r="G127" s="889">
        <f>IF(LEN($F127)&gt;1,_xll.BondInfo($F127,$G$4),"")</f>
        <v>43357</v>
      </c>
      <c r="I127" s="872" t="s">
        <v>689</v>
      </c>
      <c r="J127" s="631" t="str">
        <f t="array" ref="J127:T127">IF(AND(QueryFlag="ON",NOT(ISNA(I127))),_xll.BondInfo(I127,$J$4:$T$4),"")</f>
        <v/>
      </c>
      <c r="K127" s="632" t="str">
        <v/>
      </c>
      <c r="L127" s="630" t="str">
        <v/>
      </c>
      <c r="M127" s="632" t="str">
        <v/>
      </c>
      <c r="N127" s="632" t="str">
        <v/>
      </c>
      <c r="O127" s="632" t="str">
        <v/>
      </c>
      <c r="P127" s="632" t="str">
        <v/>
      </c>
      <c r="Q127" s="633" t="str">
        <v/>
      </c>
      <c r="R127" s="634" t="str">
        <v/>
      </c>
      <c r="S127" s="631" t="str">
        <v/>
      </c>
      <c r="T127" s="634" t="str">
        <v/>
      </c>
      <c r="U127" s="641" t="str">
        <f>IF(AND(QueryFlag="ON",NOT(ISNA(I127))),_xll.BondOutstanding(I127),"")</f>
        <v/>
      </c>
    </row>
    <row r="128" spans="6:21">
      <c r="F128" s="881" t="s">
        <v>447</v>
      </c>
      <c r="G128" s="889">
        <f>IF(LEN($F128)&gt;1,_xll.BondInfo($F128,$G$4),"")</f>
        <v>43385</v>
      </c>
      <c r="I128" s="872" t="s">
        <v>447</v>
      </c>
      <c r="J128" s="631" t="str">
        <f t="array" ref="J128:T128">IF(AND(QueryFlag="ON",NOT(ISNA(I128))),_xll.BondInfo(I128,$J$4:$T$4),"")</f>
        <v/>
      </c>
      <c r="K128" s="632" t="str">
        <v/>
      </c>
      <c r="L128" s="630" t="str">
        <v/>
      </c>
      <c r="M128" s="632" t="str">
        <v/>
      </c>
      <c r="N128" s="632" t="str">
        <v/>
      </c>
      <c r="O128" s="632" t="str">
        <v/>
      </c>
      <c r="P128" s="632" t="str">
        <v/>
      </c>
      <c r="Q128" s="633" t="str">
        <v/>
      </c>
      <c r="R128" s="634" t="str">
        <v/>
      </c>
      <c r="S128" s="631" t="str">
        <v/>
      </c>
      <c r="T128" s="634" t="str">
        <v/>
      </c>
      <c r="U128" s="641" t="str">
        <f>IF(AND(QueryFlag="ON",NOT(ISNA(I128))),_xll.BondOutstanding(I128),"")</f>
        <v/>
      </c>
    </row>
    <row r="129" spans="6:21">
      <c r="F129" s="881" t="s">
        <v>698</v>
      </c>
      <c r="G129" s="889">
        <f>IF(LEN($F129)&gt;1,_xll.BondInfo($F129,$G$4),"")</f>
        <v>43448</v>
      </c>
      <c r="I129" s="872" t="s">
        <v>698</v>
      </c>
      <c r="J129" s="631" t="str">
        <f t="array" ref="J129:T129">IF(AND(QueryFlag="ON",NOT(ISNA(I129))),_xll.BondInfo(I129,$J$4:$T$4),"")</f>
        <v/>
      </c>
      <c r="K129" s="632" t="str">
        <v/>
      </c>
      <c r="L129" s="630" t="str">
        <v/>
      </c>
      <c r="M129" s="632" t="str">
        <v/>
      </c>
      <c r="N129" s="632" t="str">
        <v/>
      </c>
      <c r="O129" s="632" t="str">
        <v/>
      </c>
      <c r="P129" s="632" t="str">
        <v/>
      </c>
      <c r="Q129" s="633" t="str">
        <v/>
      </c>
      <c r="R129" s="634" t="str">
        <v/>
      </c>
      <c r="S129" s="631" t="str">
        <v/>
      </c>
      <c r="T129" s="634" t="str">
        <v/>
      </c>
      <c r="U129" s="641" t="str">
        <f>IF(AND(QueryFlag="ON",NOT(ISNA(I129))),_xll.BondOutstanding(I129),"")</f>
        <v/>
      </c>
    </row>
    <row r="130" spans="6:21">
      <c r="F130" s="881" t="s">
        <v>448</v>
      </c>
      <c r="G130" s="889">
        <f>IF(LEN($F130)&gt;1,_xll.BondInfo($F130,$G$4),"")</f>
        <v>43469</v>
      </c>
      <c r="I130" s="872" t="s">
        <v>448</v>
      </c>
      <c r="J130" s="631" t="str">
        <f t="array" ref="J130:T130">IF(AND(QueryFlag="ON",NOT(ISNA(I130))),_xll.BondInfo(I130,$J$4:$T$4),"")</f>
        <v/>
      </c>
      <c r="K130" s="632" t="str">
        <v/>
      </c>
      <c r="L130" s="630" t="str">
        <v/>
      </c>
      <c r="M130" s="632" t="str">
        <v/>
      </c>
      <c r="N130" s="632" t="str">
        <v/>
      </c>
      <c r="O130" s="632" t="str">
        <v/>
      </c>
      <c r="P130" s="632" t="str">
        <v/>
      </c>
      <c r="Q130" s="633" t="str">
        <v/>
      </c>
      <c r="R130" s="634" t="str">
        <v/>
      </c>
      <c r="S130" s="631" t="str">
        <v/>
      </c>
      <c r="T130" s="634" t="str">
        <v/>
      </c>
      <c r="U130" s="641" t="str">
        <f>IF(AND(QueryFlag="ON",NOT(ISNA(I130))),_xll.BondOutstanding(I130),"")</f>
        <v/>
      </c>
    </row>
    <row r="131" spans="6:21">
      <c r="F131" s="881" t="s">
        <v>223</v>
      </c>
      <c r="G131" s="889">
        <f>IF(LEN($F131)&gt;1,_xll.BondInfo($F131,$G$4),"")</f>
        <v>43518</v>
      </c>
      <c r="I131" s="872" t="s">
        <v>223</v>
      </c>
      <c r="J131" s="631" t="str">
        <f t="array" ref="J131:T131">IF(AND(QueryFlag="ON",NOT(ISNA(I131))),_xll.BondInfo(I131,$J$4:$T$4),"")</f>
        <v/>
      </c>
      <c r="K131" s="632" t="str">
        <v/>
      </c>
      <c r="L131" s="630" t="str">
        <v/>
      </c>
      <c r="M131" s="632" t="str">
        <v/>
      </c>
      <c r="N131" s="632" t="str">
        <v/>
      </c>
      <c r="O131" s="632" t="str">
        <v/>
      </c>
      <c r="P131" s="632" t="str">
        <v/>
      </c>
      <c r="Q131" s="633" t="str">
        <v/>
      </c>
      <c r="R131" s="634" t="str">
        <v/>
      </c>
      <c r="S131" s="631" t="str">
        <v/>
      </c>
      <c r="T131" s="634" t="str">
        <v/>
      </c>
      <c r="U131" s="641" t="str">
        <f>IF(AND(QueryFlag="ON",NOT(ISNA(I131))),_xll.BondOutstanding(I131),"")</f>
        <v/>
      </c>
    </row>
    <row r="132" spans="6:21">
      <c r="F132" s="881" t="s">
        <v>725</v>
      </c>
      <c r="G132" s="889">
        <f>IF(LEN($F132)&gt;1,_xll.BondInfo($F132,$G$4),"")</f>
        <v>43539</v>
      </c>
      <c r="I132" s="872" t="s">
        <v>725</v>
      </c>
      <c r="J132" s="631" t="str">
        <f t="array" ref="J132:T132">IF(AND(QueryFlag="ON",NOT(ISNA(I132))),_xll.BondInfo(I132,$J$4:$T$4),"")</f>
        <v/>
      </c>
      <c r="K132" s="632" t="str">
        <v/>
      </c>
      <c r="L132" s="630" t="str">
        <v/>
      </c>
      <c r="M132" s="632" t="str">
        <v/>
      </c>
      <c r="N132" s="632" t="str">
        <v/>
      </c>
      <c r="O132" s="632" t="str">
        <v/>
      </c>
      <c r="P132" s="632" t="str">
        <v/>
      </c>
      <c r="Q132" s="633" t="str">
        <v/>
      </c>
      <c r="R132" s="634" t="str">
        <v/>
      </c>
      <c r="S132" s="631" t="str">
        <v/>
      </c>
      <c r="T132" s="634" t="str">
        <v/>
      </c>
      <c r="U132" s="641" t="str">
        <f>IF(AND(QueryFlag="ON",NOT(ISNA(I132))),_xll.BondOutstanding(I132),"")</f>
        <v/>
      </c>
    </row>
    <row r="133" spans="6:21">
      <c r="F133" s="881" t="s">
        <v>224</v>
      </c>
      <c r="G133" s="889">
        <f>IF(LEN($F133)&gt;1,_xll.BondInfo($F133,$G$4),"")</f>
        <v>43567</v>
      </c>
      <c r="I133" s="872" t="s">
        <v>224</v>
      </c>
      <c r="J133" s="631" t="str">
        <f t="array" ref="J133:T133">IF(AND(QueryFlag="ON",NOT(ISNA(I133))),_xll.BondInfo(I133,$J$4:$T$4),"")</f>
        <v/>
      </c>
      <c r="K133" s="632" t="str">
        <v/>
      </c>
      <c r="L133" s="630" t="str">
        <v/>
      </c>
      <c r="M133" s="632" t="str">
        <v/>
      </c>
      <c r="N133" s="632" t="str">
        <v/>
      </c>
      <c r="O133" s="632" t="str">
        <v/>
      </c>
      <c r="P133" s="632" t="str">
        <v/>
      </c>
      <c r="Q133" s="633" t="str">
        <v/>
      </c>
      <c r="R133" s="634" t="str">
        <v/>
      </c>
      <c r="S133" s="631" t="str">
        <v/>
      </c>
      <c r="T133" s="634" t="str">
        <v/>
      </c>
      <c r="U133" s="641" t="str">
        <f>IF(AND(QueryFlag="ON",NOT(ISNA(I133))),_xll.BondOutstanding(I133),"")</f>
        <v/>
      </c>
    </row>
    <row r="134" spans="6:21">
      <c r="F134" s="881" t="s">
        <v>764</v>
      </c>
      <c r="G134" s="889">
        <f>IF(LEN($F134)&gt;1,_xll.BondInfo($F134,$G$4),"")</f>
        <v>43630</v>
      </c>
      <c r="I134" s="872" t="s">
        <v>764</v>
      </c>
      <c r="J134" s="631" t="str">
        <f t="array" ref="J134:T134">IF(AND(QueryFlag="ON",NOT(ISNA(I134))),_xll.BondInfo(I134,$J$4:$T$4),"")</f>
        <v/>
      </c>
      <c r="K134" s="632" t="str">
        <v/>
      </c>
      <c r="L134" s="630" t="str">
        <v/>
      </c>
      <c r="M134" s="632" t="str">
        <v/>
      </c>
      <c r="N134" s="632" t="str">
        <v/>
      </c>
      <c r="O134" s="632" t="str">
        <v/>
      </c>
      <c r="P134" s="632" t="str">
        <v/>
      </c>
      <c r="Q134" s="633" t="str">
        <v/>
      </c>
      <c r="R134" s="634" t="str">
        <v/>
      </c>
      <c r="S134" s="631" t="str">
        <v/>
      </c>
      <c r="T134" s="634" t="str">
        <v/>
      </c>
      <c r="U134" s="641" t="str">
        <f>IF(AND(QueryFlag="ON",NOT(ISNA(I134))),_xll.BondOutstanding(I134),"")</f>
        <v/>
      </c>
    </row>
    <row r="135" spans="6:21">
      <c r="F135" s="881" t="s">
        <v>449</v>
      </c>
      <c r="G135" s="889">
        <f>IF(LEN($F135)&gt;1,_xll.BondInfo($F135,$G$4),"")</f>
        <v>43650</v>
      </c>
      <c r="I135" s="872" t="s">
        <v>449</v>
      </c>
      <c r="J135" s="631" t="str">
        <f t="array" ref="J135:T135">IF(AND(QueryFlag="ON",NOT(ISNA(I135))),_xll.BondInfo(I135,$J$4:$T$4),"")</f>
        <v/>
      </c>
      <c r="K135" s="632" t="str">
        <v/>
      </c>
      <c r="L135" s="630" t="str">
        <v/>
      </c>
      <c r="M135" s="632" t="str">
        <v/>
      </c>
      <c r="N135" s="632" t="str">
        <v/>
      </c>
      <c r="O135" s="632" t="str">
        <v/>
      </c>
      <c r="P135" s="632" t="str">
        <v/>
      </c>
      <c r="Q135" s="633" t="str">
        <v/>
      </c>
      <c r="R135" s="634" t="str">
        <v/>
      </c>
      <c r="S135" s="631" t="str">
        <v/>
      </c>
      <c r="T135" s="634" t="str">
        <v/>
      </c>
      <c r="U135" s="641" t="str">
        <f>IF(AND(QueryFlag="ON",NOT(ISNA(I135))),_xll.BondOutstanding(I135),"")</f>
        <v/>
      </c>
    </row>
    <row r="136" spans="6:21">
      <c r="F136" s="881" t="s">
        <v>787</v>
      </c>
      <c r="G136" s="889">
        <f>IF(LEN($F136)&gt;1,_xll.BondInfo($F136,$G$4),"")</f>
        <v>43721</v>
      </c>
      <c r="I136" s="872" t="s">
        <v>787</v>
      </c>
      <c r="J136" s="631" t="str">
        <f t="array" ref="J136:T136">IF(AND(QueryFlag="ON",NOT(ISNA(I136))),_xll.BondInfo(I136,$J$4:$T$4),"")</f>
        <v/>
      </c>
      <c r="K136" s="632" t="str">
        <v/>
      </c>
      <c r="L136" s="630" t="str">
        <v/>
      </c>
      <c r="M136" s="632" t="str">
        <v/>
      </c>
      <c r="N136" s="632" t="str">
        <v/>
      </c>
      <c r="O136" s="632" t="str">
        <v/>
      </c>
      <c r="P136" s="632" t="str">
        <v/>
      </c>
      <c r="Q136" s="633" t="str">
        <v/>
      </c>
      <c r="R136" s="634" t="str">
        <v/>
      </c>
      <c r="S136" s="631" t="str">
        <v/>
      </c>
      <c r="T136" s="634" t="str">
        <v/>
      </c>
      <c r="U136" s="641" t="str">
        <f>IF(AND(QueryFlag="ON",NOT(ISNA(I136))),_xll.BondOutstanding(I136),"")</f>
        <v/>
      </c>
    </row>
    <row r="137" spans="6:21">
      <c r="F137" s="881" t="s">
        <v>225</v>
      </c>
      <c r="G137" s="889">
        <f>IF(LEN($F137)&gt;1,_xll.BondInfo($F137,$G$4),"")</f>
        <v>43749</v>
      </c>
      <c r="I137" s="872" t="s">
        <v>225</v>
      </c>
      <c r="J137" s="631" t="str">
        <f t="array" ref="J137:T137">IF(AND(QueryFlag="ON",NOT(ISNA(I137))),_xll.BondInfo(I137,$J$4:$T$4),"")</f>
        <v/>
      </c>
      <c r="K137" s="632" t="str">
        <v/>
      </c>
      <c r="L137" s="630" t="str">
        <v/>
      </c>
      <c r="M137" s="632" t="str">
        <v/>
      </c>
      <c r="N137" s="632" t="str">
        <v/>
      </c>
      <c r="O137" s="632" t="str">
        <v/>
      </c>
      <c r="P137" s="632" t="str">
        <v/>
      </c>
      <c r="Q137" s="633" t="str">
        <v/>
      </c>
      <c r="R137" s="634" t="str">
        <v/>
      </c>
      <c r="S137" s="631" t="str">
        <v/>
      </c>
      <c r="T137" s="634" t="str">
        <v/>
      </c>
      <c r="U137" s="641" t="str">
        <f>IF(AND(QueryFlag="ON",NOT(ISNA(I137))),_xll.BondOutstanding(I137),"")</f>
        <v/>
      </c>
    </row>
    <row r="138" spans="6:21">
      <c r="F138" s="881" t="s">
        <v>1462</v>
      </c>
      <c r="G138" s="889">
        <f>IF(LEN($F138)&gt;1,_xll.BondInfo($F138,$G$4),"")</f>
        <v>43812</v>
      </c>
      <c r="I138" s="872" t="s">
        <v>1462</v>
      </c>
      <c r="J138" s="631" t="str">
        <f t="array" ref="J138:T138">IF(AND(QueryFlag="ON",NOT(ISNA(I138))),_xll.BondInfo(I138,$J$4:$T$4),"")</f>
        <v/>
      </c>
      <c r="K138" s="632" t="str">
        <v/>
      </c>
      <c r="L138" s="630" t="str">
        <v/>
      </c>
      <c r="M138" s="632" t="str">
        <v/>
      </c>
      <c r="N138" s="632" t="str">
        <v/>
      </c>
      <c r="O138" s="632" t="str">
        <v/>
      </c>
      <c r="P138" s="632" t="str">
        <v/>
      </c>
      <c r="Q138" s="633" t="str">
        <v/>
      </c>
      <c r="R138" s="634" t="str">
        <v/>
      </c>
      <c r="S138" s="631" t="str">
        <v/>
      </c>
      <c r="T138" s="634" t="str">
        <v/>
      </c>
      <c r="U138" s="641" t="str">
        <f>IF(AND(QueryFlag="ON",NOT(ISNA(I138))),_xll.BondOutstanding(I138),"")</f>
        <v/>
      </c>
    </row>
    <row r="139" spans="6:21">
      <c r="F139" s="881" t="s">
        <v>450</v>
      </c>
      <c r="G139" s="889">
        <f>IF(LEN($F139)&gt;1,_xll.BondInfo($F139,$G$4),"")</f>
        <v>43834</v>
      </c>
      <c r="I139" s="872" t="s">
        <v>450</v>
      </c>
      <c r="J139" s="631" t="str">
        <f t="array" ref="J139:T139">IF(AND(QueryFlag="ON",NOT(ISNA(I139))),_xll.BondInfo(I139,$J$4:$T$4),"")</f>
        <v/>
      </c>
      <c r="K139" s="632" t="str">
        <v/>
      </c>
      <c r="L139" s="630" t="str">
        <v/>
      </c>
      <c r="M139" s="632" t="str">
        <v/>
      </c>
      <c r="N139" s="632" t="str">
        <v/>
      </c>
      <c r="O139" s="632" t="str">
        <v/>
      </c>
      <c r="P139" s="632" t="str">
        <v/>
      </c>
      <c r="Q139" s="633" t="str">
        <v/>
      </c>
      <c r="R139" s="634" t="str">
        <v/>
      </c>
      <c r="S139" s="631" t="str">
        <v/>
      </c>
      <c r="T139" s="634" t="str">
        <v/>
      </c>
      <c r="U139" s="641" t="str">
        <f>IF(AND(QueryFlag="ON",NOT(ISNA(I139))),_xll.BondOutstanding(I139),"")</f>
        <v/>
      </c>
    </row>
    <row r="140" spans="6:21">
      <c r="F140" s="881" t="s">
        <v>1512</v>
      </c>
      <c r="G140" s="889">
        <f>IF(LEN($F140)&gt;1,_xll.BondInfo($F140,$G$4),"")</f>
        <v>43903</v>
      </c>
      <c r="I140" s="872" t="s">
        <v>1512</v>
      </c>
      <c r="J140" s="631" t="str">
        <f t="array" ref="J140:T140">IF(AND(QueryFlag="ON",NOT(ISNA(I140))),_xll.BondInfo(I140,$J$4:$T$4),"")</f>
        <v/>
      </c>
      <c r="K140" s="632" t="str">
        <v/>
      </c>
      <c r="L140" s="630" t="str">
        <v/>
      </c>
      <c r="M140" s="632" t="str">
        <v/>
      </c>
      <c r="N140" s="632" t="str">
        <v/>
      </c>
      <c r="O140" s="632" t="str">
        <v/>
      </c>
      <c r="P140" s="632" t="str">
        <v/>
      </c>
      <c r="Q140" s="633" t="str">
        <v/>
      </c>
      <c r="R140" s="634" t="str">
        <v/>
      </c>
      <c r="S140" s="631" t="str">
        <v/>
      </c>
      <c r="T140" s="634" t="str">
        <v/>
      </c>
      <c r="U140" s="641" t="str">
        <f>IF(AND(QueryFlag="ON",NOT(ISNA(I140))),_xll.BondOutstanding(I140),"")</f>
        <v/>
      </c>
    </row>
    <row r="141" spans="6:21">
      <c r="F141" s="881" t="s">
        <v>387</v>
      </c>
      <c r="G141" s="889">
        <f>IF(LEN($F141)&gt;1,_xll.BondInfo($F141,$G$4),"")</f>
        <v>43938</v>
      </c>
      <c r="I141" s="872" t="s">
        <v>387</v>
      </c>
      <c r="J141" s="631" t="str">
        <f t="array" ref="J141:T141">IF(AND(QueryFlag="ON",NOT(ISNA(I141))),_xll.BondInfo(I141,$J$4:$T$4),"")</f>
        <v/>
      </c>
      <c r="K141" s="632" t="str">
        <v/>
      </c>
      <c r="L141" s="630" t="str">
        <v/>
      </c>
      <c r="M141" s="632" t="str">
        <v/>
      </c>
      <c r="N141" s="632" t="str">
        <v/>
      </c>
      <c r="O141" s="632" t="str">
        <v/>
      </c>
      <c r="P141" s="632" t="str">
        <v/>
      </c>
      <c r="Q141" s="633" t="str">
        <v/>
      </c>
      <c r="R141" s="634" t="str">
        <v/>
      </c>
      <c r="S141" s="631" t="str">
        <v/>
      </c>
      <c r="T141" s="634" t="str">
        <v/>
      </c>
      <c r="U141" s="641" t="str">
        <f>IF(AND(QueryFlag="ON",NOT(ISNA(I141))),_xll.BondOutstanding(I141),"")</f>
        <v/>
      </c>
    </row>
    <row r="142" spans="6:21">
      <c r="F142" s="881" t="s">
        <v>451</v>
      </c>
      <c r="G142" s="889">
        <f>IF(LEN($F142)&gt;1,_xll.BondInfo($F142,$G$4),"")</f>
        <v>44016</v>
      </c>
      <c r="I142" s="872" t="s">
        <v>451</v>
      </c>
      <c r="J142" s="631" t="str">
        <f t="array" ref="J142:T142">IF(AND(QueryFlag="ON",NOT(ISNA(I142))),_xll.BondInfo(I142,$J$4:$T$4),"")</f>
        <v/>
      </c>
      <c r="K142" s="632" t="str">
        <v/>
      </c>
      <c r="L142" s="630" t="str">
        <v/>
      </c>
      <c r="M142" s="632" t="str">
        <v/>
      </c>
      <c r="N142" s="632" t="str">
        <v/>
      </c>
      <c r="O142" s="632" t="str">
        <v/>
      </c>
      <c r="P142" s="632" t="str">
        <v/>
      </c>
      <c r="Q142" s="633" t="str">
        <v/>
      </c>
      <c r="R142" s="634" t="str">
        <v/>
      </c>
      <c r="S142" s="631" t="str">
        <v/>
      </c>
      <c r="T142" s="634" t="str">
        <v/>
      </c>
      <c r="U142" s="641" t="str">
        <f>IF(AND(QueryFlag="ON",NOT(ISNA(I142))),_xll.BondOutstanding(I142),"")</f>
        <v/>
      </c>
    </row>
    <row r="143" spans="6:21">
      <c r="F143" s="881" t="s">
        <v>452</v>
      </c>
      <c r="G143" s="889">
        <f>IF(LEN($F143)&gt;1,_xll.BondInfo($F143,$G$4),"")</f>
        <v>44078</v>
      </c>
      <c r="I143" s="872" t="s">
        <v>452</v>
      </c>
      <c r="J143" s="631" t="str">
        <f t="array" ref="J143:T143">IF(AND(QueryFlag="ON",NOT(ISNA(I143))),_xll.BondInfo(I143,$J$4:$T$4),"")</f>
        <v/>
      </c>
      <c r="K143" s="632" t="str">
        <v/>
      </c>
      <c r="L143" s="630" t="str">
        <v/>
      </c>
      <c r="M143" s="632" t="str">
        <v/>
      </c>
      <c r="N143" s="632" t="str">
        <v/>
      </c>
      <c r="O143" s="632" t="str">
        <v/>
      </c>
      <c r="P143" s="632" t="str">
        <v/>
      </c>
      <c r="Q143" s="633" t="str">
        <v/>
      </c>
      <c r="R143" s="634" t="str">
        <v/>
      </c>
      <c r="S143" s="631" t="str">
        <v/>
      </c>
      <c r="T143" s="634" t="str">
        <v/>
      </c>
      <c r="U143" s="641" t="str">
        <f>IF(AND(QueryFlag="ON",NOT(ISNA(I143))),_xll.BondOutstanding(I143),"")</f>
        <v/>
      </c>
    </row>
    <row r="144" spans="6:21">
      <c r="F144" s="881" t="s">
        <v>552</v>
      </c>
      <c r="G144" s="889">
        <f>IF(LEN($F144)&gt;1,_xll.BondInfo($F144,$G$4),"")</f>
        <v>44120</v>
      </c>
      <c r="I144" s="872" t="s">
        <v>552</v>
      </c>
      <c r="J144" s="631" t="str">
        <f t="array" ref="J144:T144">IF(AND(QueryFlag="ON",NOT(ISNA(I144))),_xll.BondInfo(I144,$J$4:$T$4),"")</f>
        <v/>
      </c>
      <c r="K144" s="632" t="str">
        <v/>
      </c>
      <c r="L144" s="630" t="str">
        <v/>
      </c>
      <c r="M144" s="632" t="str">
        <v/>
      </c>
      <c r="N144" s="632" t="str">
        <v/>
      </c>
      <c r="O144" s="632" t="str">
        <v/>
      </c>
      <c r="P144" s="632" t="str">
        <v/>
      </c>
      <c r="Q144" s="633" t="str">
        <v/>
      </c>
      <c r="R144" s="634" t="str">
        <v/>
      </c>
      <c r="S144" s="631" t="str">
        <v/>
      </c>
      <c r="T144" s="634" t="str">
        <v/>
      </c>
      <c r="U144" s="641" t="str">
        <f>IF(AND(QueryFlag="ON",NOT(ISNA(I144))),_xll.BondOutstanding(I144),"")</f>
        <v/>
      </c>
    </row>
    <row r="145" spans="6:21">
      <c r="F145" s="881" t="s">
        <v>453</v>
      </c>
      <c r="G145" s="889">
        <f>IF(LEN($F145)&gt;1,_xll.BondInfo($F145,$G$4),"")</f>
        <v>44200</v>
      </c>
      <c r="I145" s="872" t="s">
        <v>453</v>
      </c>
      <c r="J145" s="631" t="str">
        <f t="array" ref="J145:T145">IF(AND(QueryFlag="ON",NOT(ISNA(I145))),_xll.BondInfo(I145,$J$4:$T$4),"")</f>
        <v/>
      </c>
      <c r="K145" s="632" t="str">
        <v/>
      </c>
      <c r="L145" s="630" t="str">
        <v/>
      </c>
      <c r="M145" s="632" t="str">
        <v/>
      </c>
      <c r="N145" s="632" t="str">
        <v/>
      </c>
      <c r="O145" s="632" t="str">
        <v/>
      </c>
      <c r="P145" s="632" t="str">
        <v/>
      </c>
      <c r="Q145" s="633" t="str">
        <v/>
      </c>
      <c r="R145" s="634" t="str">
        <v/>
      </c>
      <c r="S145" s="631" t="str">
        <v/>
      </c>
      <c r="T145" s="634" t="str">
        <v/>
      </c>
      <c r="U145" s="641" t="str">
        <f>IF(AND(QueryFlag="ON",NOT(ISNA(I145))),_xll.BondOutstanding(I145),"")</f>
        <v/>
      </c>
    </row>
    <row r="146" spans="6:21">
      <c r="F146" s="881" t="s">
        <v>603</v>
      </c>
      <c r="G146" s="889">
        <f>IF(LEN($F146)&gt;1,_xll.BondInfo($F146,$G$4),"")</f>
        <v>44295</v>
      </c>
      <c r="I146" s="872" t="s">
        <v>603</v>
      </c>
      <c r="J146" s="631" t="str">
        <f t="array" ref="J146:T146">IF(AND(QueryFlag="ON",NOT(ISNA(I146))),_xll.BondInfo(I146,$J$4:$T$4),"")</f>
        <v/>
      </c>
      <c r="K146" s="632" t="str">
        <v/>
      </c>
      <c r="L146" s="630" t="str">
        <v/>
      </c>
      <c r="M146" s="632" t="str">
        <v/>
      </c>
      <c r="N146" s="632" t="str">
        <v/>
      </c>
      <c r="O146" s="632" t="str">
        <v/>
      </c>
      <c r="P146" s="632" t="str">
        <v/>
      </c>
      <c r="Q146" s="633" t="str">
        <v/>
      </c>
      <c r="R146" s="634" t="str">
        <v/>
      </c>
      <c r="S146" s="631" t="str">
        <v/>
      </c>
      <c r="T146" s="634" t="str">
        <v/>
      </c>
      <c r="U146" s="641" t="str">
        <f>IF(AND(QueryFlag="ON",NOT(ISNA(I146))),_xll.BondOutstanding(I146),"")</f>
        <v/>
      </c>
    </row>
    <row r="147" spans="6:21">
      <c r="F147" s="881" t="s">
        <v>454</v>
      </c>
      <c r="G147" s="889">
        <f>IF(LEN($F147)&gt;1,_xll.BondInfo($F147,$G$4),"")</f>
        <v>44381</v>
      </c>
      <c r="I147" s="872" t="s">
        <v>454</v>
      </c>
      <c r="J147" s="631" t="str">
        <f t="array" ref="J147:T147">IF(AND(QueryFlag="ON",NOT(ISNA(I147))),_xll.BondInfo(I147,$J$4:$T$4),"")</f>
        <v/>
      </c>
      <c r="K147" s="632" t="str">
        <v/>
      </c>
      <c r="L147" s="630" t="str">
        <v/>
      </c>
      <c r="M147" s="632" t="str">
        <v/>
      </c>
      <c r="N147" s="632" t="str">
        <v/>
      </c>
      <c r="O147" s="632" t="str">
        <v/>
      </c>
      <c r="P147" s="632" t="str">
        <v/>
      </c>
      <c r="Q147" s="633" t="str">
        <v/>
      </c>
      <c r="R147" s="634" t="str">
        <v/>
      </c>
      <c r="S147" s="631" t="str">
        <v/>
      </c>
      <c r="T147" s="634" t="str">
        <v/>
      </c>
      <c r="U147" s="641" t="str">
        <f>IF(AND(QueryFlag="ON",NOT(ISNA(I147))),_xll.BondOutstanding(I147),"")</f>
        <v/>
      </c>
    </row>
    <row r="148" spans="6:21">
      <c r="F148" s="881" t="s">
        <v>455</v>
      </c>
      <c r="G148" s="889">
        <f>IF(LEN($F148)&gt;1,_xll.BondInfo($F148,$G$4),"")</f>
        <v>44443</v>
      </c>
      <c r="I148" s="872" t="s">
        <v>455</v>
      </c>
      <c r="J148" s="631" t="str">
        <f t="array" ref="J148:T148">IF(AND(QueryFlag="ON",NOT(ISNA(I148))),_xll.BondInfo(I148,$J$4:$T$4),"")</f>
        <v/>
      </c>
      <c r="K148" s="632" t="str">
        <v/>
      </c>
      <c r="L148" s="630" t="str">
        <v/>
      </c>
      <c r="M148" s="632" t="str">
        <v/>
      </c>
      <c r="N148" s="632" t="str">
        <v/>
      </c>
      <c r="O148" s="632" t="str">
        <v/>
      </c>
      <c r="P148" s="632" t="str">
        <v/>
      </c>
      <c r="Q148" s="633" t="str">
        <v/>
      </c>
      <c r="R148" s="634" t="str">
        <v/>
      </c>
      <c r="S148" s="631" t="str">
        <v/>
      </c>
      <c r="T148" s="634" t="str">
        <v/>
      </c>
      <c r="U148" s="641" t="str">
        <f>IF(AND(QueryFlag="ON",NOT(ISNA(I148))),_xll.BondOutstanding(I148),"")</f>
        <v/>
      </c>
    </row>
    <row r="149" spans="6:21">
      <c r="F149" s="881" t="s">
        <v>690</v>
      </c>
      <c r="G149" s="889">
        <f>IF(LEN($F149)&gt;1,_xll.BondInfo($F149,$G$4),"")</f>
        <v>44477</v>
      </c>
      <c r="I149" s="872" t="s">
        <v>690</v>
      </c>
      <c r="J149" s="631" t="str">
        <f t="array" ref="J149:T149">IF(AND(QueryFlag="ON",NOT(ISNA(I149))),_xll.BondInfo(I149,$J$4:$T$4),"")</f>
        <v/>
      </c>
      <c r="K149" s="632" t="str">
        <v/>
      </c>
      <c r="L149" s="630" t="str">
        <v/>
      </c>
      <c r="M149" s="632" t="str">
        <v/>
      </c>
      <c r="N149" s="632" t="str">
        <v/>
      </c>
      <c r="O149" s="632" t="str">
        <v/>
      </c>
      <c r="P149" s="632" t="str">
        <v/>
      </c>
      <c r="Q149" s="633" t="str">
        <v/>
      </c>
      <c r="R149" s="634" t="str">
        <v/>
      </c>
      <c r="S149" s="631" t="str">
        <v/>
      </c>
      <c r="T149" s="634" t="str">
        <v/>
      </c>
      <c r="U149" s="641" t="str">
        <f>IF(AND(QueryFlag="ON",NOT(ISNA(I149))),_xll.BondOutstanding(I149),"")</f>
        <v/>
      </c>
    </row>
    <row r="150" spans="6:21">
      <c r="F150" s="881" t="s">
        <v>456</v>
      </c>
      <c r="G150" s="889">
        <f>IF(LEN($F150)&gt;1,_xll.BondInfo($F150,$G$4),"")</f>
        <v>44565</v>
      </c>
      <c r="I150" s="872" t="s">
        <v>456</v>
      </c>
      <c r="J150" s="631" t="str">
        <f t="array" ref="J150:T150">IF(AND(QueryFlag="ON",NOT(ISNA(I150))),_xll.BondInfo(I150,$J$4:$T$4),"")</f>
        <v/>
      </c>
      <c r="K150" s="632" t="str">
        <v/>
      </c>
      <c r="L150" s="630" t="str">
        <v/>
      </c>
      <c r="M150" s="632" t="str">
        <v/>
      </c>
      <c r="N150" s="632" t="str">
        <v/>
      </c>
      <c r="O150" s="632" t="str">
        <v/>
      </c>
      <c r="P150" s="632" t="str">
        <v/>
      </c>
      <c r="Q150" s="633" t="str">
        <v/>
      </c>
      <c r="R150" s="634" t="str">
        <v/>
      </c>
      <c r="S150" s="631" t="str">
        <v/>
      </c>
      <c r="T150" s="634" t="str">
        <v/>
      </c>
      <c r="U150" s="641" t="str">
        <f>IF(AND(QueryFlag="ON",NOT(ISNA(I150))),_xll.BondOutstanding(I150),"")</f>
        <v/>
      </c>
    </row>
    <row r="151" spans="6:21">
      <c r="F151" s="881" t="s">
        <v>727</v>
      </c>
      <c r="G151" s="889">
        <f>IF(LEN($F151)&gt;1,_xll.BondInfo($F151,$G$4),"")</f>
        <v>44659</v>
      </c>
      <c r="I151" s="872" t="s">
        <v>727</v>
      </c>
      <c r="J151" s="631" t="str">
        <f t="array" ref="J151:T151">IF(AND(QueryFlag="ON",NOT(ISNA(I151))),_xll.BondInfo(I151,$J$4:$T$4),"")</f>
        <v/>
      </c>
      <c r="K151" s="632" t="str">
        <v/>
      </c>
      <c r="L151" s="630" t="str">
        <v/>
      </c>
      <c r="M151" s="632" t="str">
        <v/>
      </c>
      <c r="N151" s="632" t="str">
        <v/>
      </c>
      <c r="O151" s="632" t="str">
        <v/>
      </c>
      <c r="P151" s="632" t="str">
        <v/>
      </c>
      <c r="Q151" s="633" t="str">
        <v/>
      </c>
      <c r="R151" s="634" t="str">
        <v/>
      </c>
      <c r="S151" s="631" t="str">
        <v/>
      </c>
      <c r="T151" s="634" t="str">
        <v/>
      </c>
      <c r="U151" s="641" t="str">
        <f>IF(AND(QueryFlag="ON",NOT(ISNA(I151))),_xll.BondOutstanding(I151),"")</f>
        <v/>
      </c>
    </row>
    <row r="152" spans="6:21">
      <c r="F152" s="881" t="s">
        <v>457</v>
      </c>
      <c r="G152" s="889">
        <f>IF(LEN($F152)&gt;1,_xll.BondInfo($F152,$G$4),"")</f>
        <v>44746</v>
      </c>
      <c r="I152" s="872" t="s">
        <v>457</v>
      </c>
      <c r="J152" s="631" t="str">
        <f t="array" ref="J152:T152">IF(AND(QueryFlag="ON",NOT(ISNA(I152))),_xll.BondInfo(I152,$J$4:$T$4),"")</f>
        <v/>
      </c>
      <c r="K152" s="632" t="str">
        <v/>
      </c>
      <c r="L152" s="630" t="str">
        <v/>
      </c>
      <c r="M152" s="632" t="str">
        <v/>
      </c>
      <c r="N152" s="632" t="str">
        <v/>
      </c>
      <c r="O152" s="632" t="str">
        <v/>
      </c>
      <c r="P152" s="632" t="str">
        <v/>
      </c>
      <c r="Q152" s="633" t="str">
        <v/>
      </c>
      <c r="R152" s="634" t="str">
        <v/>
      </c>
      <c r="S152" s="631" t="str">
        <v/>
      </c>
      <c r="T152" s="634" t="str">
        <v/>
      </c>
      <c r="U152" s="641" t="str">
        <f>IF(AND(QueryFlag="ON",NOT(ISNA(I152))),_xll.BondOutstanding(I152),"")</f>
        <v/>
      </c>
    </row>
    <row r="153" spans="6:21">
      <c r="F153" s="881" t="s">
        <v>458</v>
      </c>
      <c r="G153" s="889">
        <f>IF(LEN($F153)&gt;1,_xll.BondInfo($F153,$G$4),"")</f>
        <v>44808</v>
      </c>
      <c r="I153" s="872" t="s">
        <v>458</v>
      </c>
      <c r="J153" s="631" t="str">
        <f t="array" ref="J153:T153">IF(AND(QueryFlag="ON",NOT(ISNA(I153))),_xll.BondInfo(I153,$J$4:$T$4),"")</f>
        <v/>
      </c>
      <c r="K153" s="632" t="str">
        <v/>
      </c>
      <c r="L153" s="630" t="str">
        <v/>
      </c>
      <c r="M153" s="632" t="str">
        <v/>
      </c>
      <c r="N153" s="632" t="str">
        <v/>
      </c>
      <c r="O153" s="632" t="str">
        <v/>
      </c>
      <c r="P153" s="632" t="str">
        <v/>
      </c>
      <c r="Q153" s="633" t="str">
        <v/>
      </c>
      <c r="R153" s="634" t="str">
        <v/>
      </c>
      <c r="S153" s="631" t="str">
        <v/>
      </c>
      <c r="T153" s="634" t="str">
        <v/>
      </c>
      <c r="U153" s="641" t="str">
        <f>IF(AND(QueryFlag="ON",NOT(ISNA(I153))),_xll.BondOutstanding(I153),"")</f>
        <v/>
      </c>
    </row>
    <row r="154" spans="6:21">
      <c r="F154" s="881" t="s">
        <v>789</v>
      </c>
      <c r="G154" s="889">
        <f>IF(LEN($F154)&gt;1,_xll.BondInfo($F154,$G$4),"")</f>
        <v>44841</v>
      </c>
      <c r="I154" s="872" t="s">
        <v>789</v>
      </c>
      <c r="J154" s="631" t="str">
        <f t="array" ref="J154:T154">IF(AND(QueryFlag="ON",NOT(ISNA(I154))),_xll.BondInfo(I154,$J$4:$T$4),"")</f>
        <v/>
      </c>
      <c r="K154" s="632" t="str">
        <v/>
      </c>
      <c r="L154" s="630" t="str">
        <v/>
      </c>
      <c r="M154" s="632" t="str">
        <v/>
      </c>
      <c r="N154" s="632" t="str">
        <v/>
      </c>
      <c r="O154" s="632" t="str">
        <v/>
      </c>
      <c r="P154" s="632" t="str">
        <v/>
      </c>
      <c r="Q154" s="633" t="str">
        <v/>
      </c>
      <c r="R154" s="634" t="str">
        <v/>
      </c>
      <c r="S154" s="631" t="str">
        <v/>
      </c>
      <c r="T154" s="634" t="str">
        <v/>
      </c>
      <c r="U154" s="641" t="str">
        <f>IF(AND(QueryFlag="ON",NOT(ISNA(I154))),_xll.BondOutstanding(I154),"")</f>
        <v/>
      </c>
    </row>
    <row r="155" spans="6:21">
      <c r="F155" s="881" t="s">
        <v>459</v>
      </c>
      <c r="G155" s="889">
        <f>IF(LEN($F155)&gt;1,_xll.BondInfo($F155,$G$4),"")</f>
        <v>44972</v>
      </c>
      <c r="I155" s="872" t="s">
        <v>459</v>
      </c>
      <c r="J155" s="631" t="str">
        <f t="array" ref="J155:T155">IF(AND(QueryFlag="ON",NOT(ISNA(I155))),_xll.BondInfo(I155,$J$4:$T$4),"")</f>
        <v/>
      </c>
      <c r="K155" s="632" t="str">
        <v/>
      </c>
      <c r="L155" s="630" t="str">
        <v/>
      </c>
      <c r="M155" s="632" t="str">
        <v/>
      </c>
      <c r="N155" s="632" t="str">
        <v/>
      </c>
      <c r="O155" s="632" t="str">
        <v/>
      </c>
      <c r="P155" s="632" t="str">
        <v/>
      </c>
      <c r="Q155" s="633" t="str">
        <v/>
      </c>
      <c r="R155" s="634" t="str">
        <v/>
      </c>
      <c r="S155" s="631" t="str">
        <v/>
      </c>
      <c r="T155" s="634" t="str">
        <v/>
      </c>
      <c r="U155" s="641" t="str">
        <f>IF(AND(QueryFlag="ON",NOT(ISNA(I155))),_xll.BondOutstanding(I155),"")</f>
        <v/>
      </c>
    </row>
    <row r="156" spans="6:21">
      <c r="F156" s="881" t="s">
        <v>1505</v>
      </c>
      <c r="G156" s="889">
        <f>IF(LEN($F156)&gt;1,_xll.BondInfo($F156,$G$4),"")</f>
        <v>45030</v>
      </c>
      <c r="I156" s="872" t="s">
        <v>1505</v>
      </c>
      <c r="J156" s="631" t="str">
        <f t="array" ref="J156:T156">IF(AND(QueryFlag="ON",NOT(ISNA(I156))),_xll.BondInfo(I156,$J$4:$T$4),"")</f>
        <v/>
      </c>
      <c r="K156" s="632" t="str">
        <v/>
      </c>
      <c r="L156" s="630" t="str">
        <v/>
      </c>
      <c r="M156" s="632" t="str">
        <v/>
      </c>
      <c r="N156" s="632" t="str">
        <v/>
      </c>
      <c r="O156" s="632" t="str">
        <v/>
      </c>
      <c r="P156" s="632" t="str">
        <v/>
      </c>
      <c r="Q156" s="633" t="str">
        <v/>
      </c>
      <c r="R156" s="634" t="str">
        <v/>
      </c>
      <c r="S156" s="631" t="str">
        <v/>
      </c>
      <c r="T156" s="634" t="str">
        <v/>
      </c>
      <c r="U156" s="641" t="str">
        <f>IF(AND(QueryFlag="ON",NOT(ISNA(I156))),_xll.BondOutstanding(I156),"")</f>
        <v/>
      </c>
    </row>
    <row r="157" spans="6:21">
      <c r="F157" s="881" t="s">
        <v>460</v>
      </c>
      <c r="G157" s="889">
        <f>IF(LEN($F157)&gt;1,_xll.BondInfo($F157,$G$4),"")</f>
        <v>45061</v>
      </c>
      <c r="I157" s="872" t="s">
        <v>460</v>
      </c>
      <c r="J157" s="631" t="str">
        <f t="array" ref="J157:T157">IF(AND(QueryFlag="ON",NOT(ISNA(I157))),_xll.BondInfo(I157,$J$4:$T$4),"")</f>
        <v/>
      </c>
      <c r="K157" s="632" t="str">
        <v/>
      </c>
      <c r="L157" s="630" t="str">
        <v/>
      </c>
      <c r="M157" s="632" t="str">
        <v/>
      </c>
      <c r="N157" s="632" t="str">
        <v/>
      </c>
      <c r="O157" s="632" t="str">
        <v/>
      </c>
      <c r="P157" s="632" t="str">
        <v/>
      </c>
      <c r="Q157" s="633" t="str">
        <v/>
      </c>
      <c r="R157" s="634" t="str">
        <v/>
      </c>
      <c r="S157" s="631" t="str">
        <v/>
      </c>
      <c r="T157" s="634" t="str">
        <v/>
      </c>
      <c r="U157" s="641" t="str">
        <f>IF(AND(QueryFlag="ON",NOT(ISNA(I157))),_xll.BondOutstanding(I157),"")</f>
        <v/>
      </c>
    </row>
    <row r="158" spans="6:21">
      <c r="F158" s="881" t="s">
        <v>461</v>
      </c>
      <c r="G158" s="889">
        <f>IF(LEN($F158)&gt;1,_xll.BondInfo($F158,$G$4),"")</f>
        <v>45153</v>
      </c>
      <c r="I158" s="872" t="s">
        <v>461</v>
      </c>
      <c r="J158" s="631" t="str">
        <f t="array" ref="J158:T158">IF(AND(QueryFlag="ON",NOT(ISNA(I158))),_xll.BondInfo(I158,$J$4:$T$4),"")</f>
        <v/>
      </c>
      <c r="K158" s="632" t="str">
        <v/>
      </c>
      <c r="L158" s="630" t="str">
        <v/>
      </c>
      <c r="M158" s="632" t="str">
        <v/>
      </c>
      <c r="N158" s="632" t="str">
        <v/>
      </c>
      <c r="O158" s="632" t="str">
        <v/>
      </c>
      <c r="P158" s="632" t="str">
        <v/>
      </c>
      <c r="Q158" s="633" t="str">
        <v/>
      </c>
      <c r="R158" s="634" t="str">
        <v/>
      </c>
      <c r="S158" s="631" t="str">
        <v/>
      </c>
      <c r="T158" s="634" t="str">
        <v/>
      </c>
      <c r="U158" s="641" t="str">
        <f>IF(AND(QueryFlag="ON",NOT(ISNA(I158))),_xll.BondOutstanding(I158),"")</f>
        <v/>
      </c>
    </row>
    <row r="159" spans="6:21">
      <c r="F159" s="881" t="s">
        <v>462</v>
      </c>
      <c r="G159" s="889">
        <f>IF(LEN($F159)&gt;1,_xll.BondInfo($F159,$G$4),"")</f>
        <v>45295</v>
      </c>
      <c r="I159" s="872" t="s">
        <v>462</v>
      </c>
      <c r="J159" s="631" t="str">
        <f t="array" ref="J159:T159">IF(AND(QueryFlag="ON",NOT(ISNA(I159))),_xll.BondInfo(I159,$J$4:$T$4),"")</f>
        <v/>
      </c>
      <c r="K159" s="632" t="str">
        <v/>
      </c>
      <c r="L159" s="630" t="str">
        <v/>
      </c>
      <c r="M159" s="632" t="str">
        <v/>
      </c>
      <c r="N159" s="632" t="str">
        <v/>
      </c>
      <c r="O159" s="632" t="str">
        <v/>
      </c>
      <c r="P159" s="632" t="str">
        <v/>
      </c>
      <c r="Q159" s="633" t="str">
        <v/>
      </c>
      <c r="R159" s="634" t="str">
        <v/>
      </c>
      <c r="S159" s="631" t="str">
        <v/>
      </c>
      <c r="T159" s="634" t="str">
        <v/>
      </c>
      <c r="U159" s="641" t="str">
        <f>IF(AND(QueryFlag="ON",NOT(ISNA(I159))),_xll.BondOutstanding(I159),"")</f>
        <v/>
      </c>
    </row>
    <row r="160" spans="6:21">
      <c r="F160" s="881" t="s">
        <v>226</v>
      </c>
      <c r="G160" s="889">
        <f>IF(LEN($F160)&gt;1,_xll.BondInfo($F160,$G$4),"")</f>
        <v>45337</v>
      </c>
      <c r="I160" s="872" t="s">
        <v>226</v>
      </c>
      <c r="J160" s="631" t="str">
        <f t="array" ref="J160:T160">IF(AND(QueryFlag="ON",NOT(ISNA(I160))),_xll.BondInfo(I160,$J$4:$T$4),"")</f>
        <v/>
      </c>
      <c r="K160" s="632" t="str">
        <v/>
      </c>
      <c r="L160" s="630" t="str">
        <v/>
      </c>
      <c r="M160" s="632" t="str">
        <v/>
      </c>
      <c r="N160" s="632" t="str">
        <v/>
      </c>
      <c r="O160" s="632" t="str">
        <v/>
      </c>
      <c r="P160" s="632" t="str">
        <v/>
      </c>
      <c r="Q160" s="633" t="str">
        <v/>
      </c>
      <c r="R160" s="634" t="str">
        <v/>
      </c>
      <c r="S160" s="631" t="str">
        <v/>
      </c>
      <c r="T160" s="634" t="str">
        <v/>
      </c>
      <c r="U160" s="641" t="str">
        <f>IF(AND(QueryFlag="ON",NOT(ISNA(I160))),_xll.BondOutstanding(I160),"")</f>
        <v/>
      </c>
    </row>
    <row r="161" spans="6:21">
      <c r="F161" s="881" t="s">
        <v>227</v>
      </c>
      <c r="G161" s="889">
        <f>IF(LEN($F161)&gt;1,_xll.BondInfo($F161,$G$4),"")</f>
        <v>45427</v>
      </c>
      <c r="I161" s="872" t="s">
        <v>227</v>
      </c>
      <c r="J161" s="631" t="str">
        <f t="array" ref="J161:T161">IF(AND(QueryFlag="ON",NOT(ISNA(I161))),_xll.BondInfo(I161,$J$4:$T$4),"")</f>
        <v/>
      </c>
      <c r="K161" s="632" t="str">
        <v/>
      </c>
      <c r="L161" s="630" t="str">
        <v/>
      </c>
      <c r="M161" s="632" t="str">
        <v/>
      </c>
      <c r="N161" s="632" t="str">
        <v/>
      </c>
      <c r="O161" s="632" t="str">
        <v/>
      </c>
      <c r="P161" s="632" t="str">
        <v/>
      </c>
      <c r="Q161" s="633" t="str">
        <v/>
      </c>
      <c r="R161" s="634" t="str">
        <v/>
      </c>
      <c r="S161" s="631" t="str">
        <v/>
      </c>
      <c r="T161" s="634" t="str">
        <v/>
      </c>
      <c r="U161" s="641" t="str">
        <f>IF(AND(QueryFlag="ON",NOT(ISNA(I161))),_xll.BondOutstanding(I161),"")</f>
        <v/>
      </c>
    </row>
    <row r="162" spans="6:21">
      <c r="F162" s="881" t="s">
        <v>228</v>
      </c>
      <c r="G162" s="889">
        <f>IF(LEN($F162)&gt;1,_xll.BondInfo($F162,$G$4),"")</f>
        <v>45519</v>
      </c>
      <c r="I162" s="872" t="s">
        <v>228</v>
      </c>
      <c r="J162" s="631" t="str">
        <f t="array" ref="J162:T162">IF(AND(QueryFlag="ON",NOT(ISNA(I162))),_xll.BondInfo(I162,$J$4:$T$4),"")</f>
        <v/>
      </c>
      <c r="K162" s="632" t="str">
        <v/>
      </c>
      <c r="L162" s="630" t="str">
        <v/>
      </c>
      <c r="M162" s="632" t="str">
        <v/>
      </c>
      <c r="N162" s="632" t="str">
        <v/>
      </c>
      <c r="O162" s="632" t="str">
        <v/>
      </c>
      <c r="P162" s="632" t="str">
        <v/>
      </c>
      <c r="Q162" s="633" t="str">
        <v/>
      </c>
      <c r="R162" s="634" t="str">
        <v/>
      </c>
      <c r="S162" s="631" t="str">
        <v/>
      </c>
      <c r="T162" s="634" t="str">
        <v/>
      </c>
      <c r="U162" s="641" t="str">
        <f>IF(AND(QueryFlag="ON",NOT(ISNA(I162))),_xll.BondOutstanding(I162),"")</f>
        <v/>
      </c>
    </row>
    <row r="163" spans="6:21">
      <c r="F163" s="881" t="s">
        <v>390</v>
      </c>
      <c r="G163" s="889">
        <f>IF(LEN($F163)&gt;1,_xll.BondInfo($F163,$G$4),"")</f>
        <v>45703</v>
      </c>
      <c r="I163" s="872" t="s">
        <v>390</v>
      </c>
      <c r="J163" s="631" t="str">
        <f t="array" ref="J163:T163">IF(AND(QueryFlag="ON",NOT(ISNA(I163))),_xll.BondInfo(I163,$J$4:$T$4),"")</f>
        <v/>
      </c>
      <c r="K163" s="632" t="str">
        <v/>
      </c>
      <c r="L163" s="630" t="str">
        <v/>
      </c>
      <c r="M163" s="632" t="str">
        <v/>
      </c>
      <c r="N163" s="632" t="str">
        <v/>
      </c>
      <c r="O163" s="632" t="str">
        <v/>
      </c>
      <c r="P163" s="632" t="str">
        <v/>
      </c>
      <c r="Q163" s="633" t="str">
        <v/>
      </c>
      <c r="R163" s="634" t="str">
        <v/>
      </c>
      <c r="S163" s="631" t="str">
        <v/>
      </c>
      <c r="T163" s="634" t="str">
        <v/>
      </c>
      <c r="U163" s="641" t="str">
        <f>IF(AND(QueryFlag="ON",NOT(ISNA(I163))),_xll.BondOutstanding(I163),"")</f>
        <v/>
      </c>
    </row>
    <row r="164" spans="6:21">
      <c r="F164" s="881" t="s">
        <v>553</v>
      </c>
      <c r="G164" s="889">
        <f>IF(LEN($F164)&gt;1,_xll.BondInfo($F164,$G$4),"")</f>
        <v>45884</v>
      </c>
      <c r="I164" s="872" t="s">
        <v>553</v>
      </c>
      <c r="J164" s="631" t="str">
        <f t="array" ref="J164:T164">IF(AND(QueryFlag="ON",NOT(ISNA(I164))),_xll.BondInfo(I164,$J$4:$T$4),"")</f>
        <v/>
      </c>
      <c r="K164" s="632" t="str">
        <v/>
      </c>
      <c r="L164" s="630" t="str">
        <v/>
      </c>
      <c r="M164" s="632" t="str">
        <v/>
      </c>
      <c r="N164" s="632" t="str">
        <v/>
      </c>
      <c r="O164" s="632" t="str">
        <v/>
      </c>
      <c r="P164" s="632" t="str">
        <v/>
      </c>
      <c r="Q164" s="633" t="str">
        <v/>
      </c>
      <c r="R164" s="634" t="str">
        <v/>
      </c>
      <c r="S164" s="631" t="str">
        <v/>
      </c>
      <c r="T164" s="634" t="str">
        <v/>
      </c>
      <c r="U164" s="641" t="str">
        <f>IF(AND(QueryFlag="ON",NOT(ISNA(I164))),_xll.BondOutstanding(I164),"")</f>
        <v/>
      </c>
    </row>
    <row r="165" spans="6:21">
      <c r="F165" s="881" t="s">
        <v>605</v>
      </c>
      <c r="G165" s="889">
        <f>IF(LEN($F165)&gt;1,_xll.BondInfo($F165,$G$4),"")</f>
        <v>46068</v>
      </c>
      <c r="I165" s="872" t="s">
        <v>605</v>
      </c>
      <c r="J165" s="631" t="str">
        <f t="array" ref="J165:T165">IF(AND(QueryFlag="ON",NOT(ISNA(I165))),_xll.BondInfo(I165,$J$4:$T$4),"")</f>
        <v/>
      </c>
      <c r="K165" s="632" t="str">
        <v/>
      </c>
      <c r="L165" s="630" t="str">
        <v/>
      </c>
      <c r="M165" s="632" t="str">
        <v/>
      </c>
      <c r="N165" s="632" t="str">
        <v/>
      </c>
      <c r="O165" s="632" t="str">
        <v/>
      </c>
      <c r="P165" s="632" t="str">
        <v/>
      </c>
      <c r="Q165" s="633" t="str">
        <v/>
      </c>
      <c r="R165" s="634" t="str">
        <v/>
      </c>
      <c r="S165" s="631" t="str">
        <v/>
      </c>
      <c r="T165" s="634" t="str">
        <v/>
      </c>
      <c r="U165" s="641" t="str">
        <f>IF(AND(QueryFlag="ON",NOT(ISNA(I165))),_xll.BondOutstanding(I165),"")</f>
        <v/>
      </c>
    </row>
    <row r="166" spans="6:21">
      <c r="F166" s="881" t="s">
        <v>691</v>
      </c>
      <c r="G166" s="889">
        <f>IF(LEN($F166)&gt;1,_xll.BondInfo($F166,$G$4),"")</f>
        <v>46249</v>
      </c>
      <c r="I166" s="872" t="s">
        <v>691</v>
      </c>
      <c r="J166" s="631" t="str">
        <f t="array" ref="J166:T166">IF(AND(QueryFlag="ON",NOT(ISNA(I166))),_xll.BondInfo(I166,$J$4:$T$4),"")</f>
        <v/>
      </c>
      <c r="K166" s="632" t="str">
        <v/>
      </c>
      <c r="L166" s="630" t="str">
        <v/>
      </c>
      <c r="M166" s="632" t="str">
        <v/>
      </c>
      <c r="N166" s="632" t="str">
        <v/>
      </c>
      <c r="O166" s="632" t="str">
        <v/>
      </c>
      <c r="P166" s="632" t="str">
        <v/>
      </c>
      <c r="Q166" s="633" t="str">
        <v/>
      </c>
      <c r="R166" s="634" t="str">
        <v/>
      </c>
      <c r="S166" s="631" t="str">
        <v/>
      </c>
      <c r="T166" s="634" t="str">
        <v/>
      </c>
      <c r="U166" s="641" t="str">
        <f>IF(AND(QueryFlag="ON",NOT(ISNA(I166))),_xll.BondOutstanding(I166),"")</f>
        <v/>
      </c>
    </row>
    <row r="167" spans="6:21">
      <c r="F167" s="881" t="s">
        <v>729</v>
      </c>
      <c r="G167" s="889">
        <f>IF(LEN($F167)&gt;1,_xll.BondInfo($F167,$G$4),"")</f>
        <v>46433</v>
      </c>
      <c r="I167" s="872" t="s">
        <v>729</v>
      </c>
      <c r="J167" s="631" t="str">
        <f t="array" ref="J167:T167">IF(AND(QueryFlag="ON",NOT(ISNA(I167))),_xll.BondInfo(I167,$J$4:$T$4),"")</f>
        <v/>
      </c>
      <c r="K167" s="632" t="str">
        <v/>
      </c>
      <c r="L167" s="630" t="str">
        <v/>
      </c>
      <c r="M167" s="632" t="str">
        <v/>
      </c>
      <c r="N167" s="632" t="str">
        <v/>
      </c>
      <c r="O167" s="632" t="str">
        <v/>
      </c>
      <c r="P167" s="632" t="str">
        <v/>
      </c>
      <c r="Q167" s="633" t="str">
        <v/>
      </c>
      <c r="R167" s="634" t="str">
        <v/>
      </c>
      <c r="S167" s="631" t="str">
        <v/>
      </c>
      <c r="T167" s="634" t="str">
        <v/>
      </c>
      <c r="U167" s="641" t="str">
        <f>IF(AND(QueryFlag="ON",NOT(ISNA(I167))),_xll.BondOutstanding(I167),"")</f>
        <v/>
      </c>
    </row>
    <row r="168" spans="6:21">
      <c r="F168" s="881" t="s">
        <v>463</v>
      </c>
      <c r="G168" s="889">
        <f>IF(LEN($F168)&gt;1,_xll.BondInfo($F168,$G$4),"")</f>
        <v>46572</v>
      </c>
      <c r="I168" s="872" t="s">
        <v>463</v>
      </c>
      <c r="J168" s="631" t="str">
        <f t="array" ref="J168:T168">IF(AND(QueryFlag="ON",NOT(ISNA(I168))),_xll.BondInfo(I168,$J$4:$T$4),"")</f>
        <v/>
      </c>
      <c r="K168" s="632" t="str">
        <v/>
      </c>
      <c r="L168" s="630" t="str">
        <v/>
      </c>
      <c r="M168" s="632" t="str">
        <v/>
      </c>
      <c r="N168" s="632" t="str">
        <v/>
      </c>
      <c r="O168" s="632" t="str">
        <v/>
      </c>
      <c r="P168" s="632" t="str">
        <v/>
      </c>
      <c r="Q168" s="633" t="str">
        <v/>
      </c>
      <c r="R168" s="634" t="str">
        <v/>
      </c>
      <c r="S168" s="631" t="str">
        <v/>
      </c>
      <c r="T168" s="634" t="str">
        <v/>
      </c>
      <c r="U168" s="641" t="str">
        <f>IF(AND(QueryFlag="ON",NOT(ISNA(I168))),_xll.BondOutstanding(I168),"")</f>
        <v/>
      </c>
    </row>
    <row r="169" spans="6:21">
      <c r="F169" s="881" t="s">
        <v>791</v>
      </c>
      <c r="G169" s="889">
        <f>IF(LEN($F169)&gt;1,_xll.BondInfo($F169,$G$4),"")</f>
        <v>46614</v>
      </c>
      <c r="I169" s="872" t="s">
        <v>791</v>
      </c>
      <c r="J169" s="631" t="str">
        <f t="array" ref="J169:T169">IF(AND(QueryFlag="ON",NOT(ISNA(I169))),_xll.BondInfo(I169,$J$4:$T$4),"")</f>
        <v/>
      </c>
      <c r="K169" s="632" t="str">
        <v/>
      </c>
      <c r="L169" s="630" t="str">
        <v/>
      </c>
      <c r="M169" s="632" t="str">
        <v/>
      </c>
      <c r="N169" s="632" t="str">
        <v/>
      </c>
      <c r="O169" s="632" t="str">
        <v/>
      </c>
      <c r="P169" s="632" t="str">
        <v/>
      </c>
      <c r="Q169" s="633" t="str">
        <v/>
      </c>
      <c r="R169" s="634" t="str">
        <v/>
      </c>
      <c r="S169" s="631" t="str">
        <v/>
      </c>
      <c r="T169" s="634" t="str">
        <v/>
      </c>
      <c r="U169" s="641" t="str">
        <f>IF(AND(QueryFlag="ON",NOT(ISNA(I169))),_xll.BondOutstanding(I169),"")</f>
        <v/>
      </c>
    </row>
    <row r="170" spans="6:21">
      <c r="F170" s="881" t="s">
        <v>464</v>
      </c>
      <c r="G170" s="889">
        <f>IF(LEN($F170)&gt;1,_xll.BondInfo($F170,$G$4),"")</f>
        <v>46756</v>
      </c>
      <c r="I170" s="872" t="s">
        <v>464</v>
      </c>
      <c r="J170" s="631" t="str">
        <f t="array" ref="J170:T170">IF(AND(QueryFlag="ON",NOT(ISNA(I170))),_xll.BondInfo(I170,$J$4:$T$4),"")</f>
        <v/>
      </c>
      <c r="K170" s="632" t="str">
        <v/>
      </c>
      <c r="L170" s="630" t="str">
        <v/>
      </c>
      <c r="M170" s="632" t="str">
        <v/>
      </c>
      <c r="N170" s="632" t="str">
        <v/>
      </c>
      <c r="O170" s="632" t="str">
        <v/>
      </c>
      <c r="P170" s="632" t="str">
        <v/>
      </c>
      <c r="Q170" s="633" t="str">
        <v/>
      </c>
      <c r="R170" s="634" t="str">
        <v/>
      </c>
      <c r="S170" s="631" t="str">
        <v/>
      </c>
      <c r="T170" s="634" t="str">
        <v/>
      </c>
      <c r="U170" s="641" t="str">
        <f>IF(AND(QueryFlag="ON",NOT(ISNA(I170))),_xll.BondOutstanding(I170),"")</f>
        <v/>
      </c>
    </row>
    <row r="171" spans="6:21">
      <c r="F171" s="881" t="s">
        <v>1487</v>
      </c>
      <c r="G171" s="889">
        <f>IF(LEN($F171)&gt;1,_xll.BondInfo($F171,$G$4),"")</f>
        <v>46798</v>
      </c>
      <c r="I171" s="872" t="s">
        <v>1487</v>
      </c>
      <c r="J171" s="631" t="str">
        <f t="array" ref="J171:T171">IF(AND(QueryFlag="ON",NOT(ISNA(I171))),_xll.BondInfo(I171,$J$4:$T$4),"")</f>
        <v/>
      </c>
      <c r="K171" s="632" t="str">
        <v/>
      </c>
      <c r="L171" s="630" t="str">
        <v/>
      </c>
      <c r="M171" s="632" t="str">
        <v/>
      </c>
      <c r="N171" s="632" t="str">
        <v/>
      </c>
      <c r="O171" s="632" t="str">
        <v/>
      </c>
      <c r="P171" s="632" t="str">
        <v/>
      </c>
      <c r="Q171" s="633" t="str">
        <v/>
      </c>
      <c r="R171" s="634" t="str">
        <v/>
      </c>
      <c r="S171" s="631" t="str">
        <v/>
      </c>
      <c r="T171" s="634" t="str">
        <v/>
      </c>
      <c r="U171" s="641" t="str">
        <f>IF(AND(QueryFlag="ON",NOT(ISNA(I171))),_xll.BondOutstanding(I171),"")</f>
        <v/>
      </c>
    </row>
    <row r="172" spans="6:21">
      <c r="F172" s="881" t="s">
        <v>465</v>
      </c>
      <c r="G172" s="889">
        <f>IF(LEN($F172)&gt;1,_xll.BondInfo($F172,$G$4),"")</f>
        <v>46938</v>
      </c>
      <c r="I172" s="872" t="s">
        <v>465</v>
      </c>
      <c r="J172" s="631" t="str">
        <f t="array" ref="J172:T172">IF(AND(QueryFlag="ON",NOT(ISNA(I172))),_xll.BondInfo(I172,$J$4:$T$4),"")</f>
        <v/>
      </c>
      <c r="K172" s="632" t="str">
        <v/>
      </c>
      <c r="L172" s="630" t="str">
        <v/>
      </c>
      <c r="M172" s="632" t="str">
        <v/>
      </c>
      <c r="N172" s="632" t="str">
        <v/>
      </c>
      <c r="O172" s="632" t="str">
        <v/>
      </c>
      <c r="P172" s="632" t="str">
        <v/>
      </c>
      <c r="Q172" s="633" t="str">
        <v/>
      </c>
      <c r="R172" s="634" t="str">
        <v/>
      </c>
      <c r="S172" s="631" t="str">
        <v/>
      </c>
      <c r="T172" s="634" t="str">
        <v/>
      </c>
      <c r="U172" s="641" t="str">
        <f>IF(AND(QueryFlag="ON",NOT(ISNA(I172))),_xll.BondOutstanding(I172),"")</f>
        <v/>
      </c>
    </row>
    <row r="173" spans="6:21">
      <c r="F173" s="881" t="s">
        <v>466</v>
      </c>
      <c r="G173" s="889">
        <f>IF(LEN($F173)&gt;1,_xll.BondInfo($F173,$G$4),"")</f>
        <v>47487</v>
      </c>
      <c r="I173" s="872" t="s">
        <v>466</v>
      </c>
      <c r="J173" s="631" t="str">
        <f t="array" ref="J173:T173">IF(AND(QueryFlag="ON",NOT(ISNA(I173))),_xll.BondInfo(I173,$J$4:$T$4),"")</f>
        <v/>
      </c>
      <c r="K173" s="632" t="str">
        <v/>
      </c>
      <c r="L173" s="630" t="str">
        <v/>
      </c>
      <c r="M173" s="632" t="str">
        <v/>
      </c>
      <c r="N173" s="632" t="str">
        <v/>
      </c>
      <c r="O173" s="632" t="str">
        <v/>
      </c>
      <c r="P173" s="632" t="str">
        <v/>
      </c>
      <c r="Q173" s="633" t="str">
        <v/>
      </c>
      <c r="R173" s="634" t="str">
        <v/>
      </c>
      <c r="S173" s="631" t="str">
        <v/>
      </c>
      <c r="T173" s="634" t="str">
        <v/>
      </c>
      <c r="U173" s="641" t="str">
        <f>IF(AND(QueryFlag="ON",NOT(ISNA(I173))),_xll.BondOutstanding(I173),"")</f>
        <v/>
      </c>
    </row>
    <row r="174" spans="6:21">
      <c r="F174" s="881" t="s">
        <v>467</v>
      </c>
      <c r="G174" s="889">
        <f>IF(LEN($F174)&gt;1,_xll.BondInfo($F174,$G$4),"")</f>
        <v>47852</v>
      </c>
      <c r="I174" s="872" t="s">
        <v>467</v>
      </c>
      <c r="J174" s="631" t="str">
        <f t="array" ref="J174:T174">IF(AND(QueryFlag="ON",NOT(ISNA(I174))),_xll.BondInfo(I174,$J$4:$T$4),"")</f>
        <v/>
      </c>
      <c r="K174" s="632" t="str">
        <v/>
      </c>
      <c r="L174" s="630" t="str">
        <v/>
      </c>
      <c r="M174" s="632" t="str">
        <v/>
      </c>
      <c r="N174" s="632" t="str">
        <v/>
      </c>
      <c r="O174" s="632" t="str">
        <v/>
      </c>
      <c r="P174" s="632" t="str">
        <v/>
      </c>
      <c r="Q174" s="633" t="str">
        <v/>
      </c>
      <c r="R174" s="634" t="str">
        <v/>
      </c>
      <c r="S174" s="631" t="str">
        <v/>
      </c>
      <c r="T174" s="634" t="str">
        <v/>
      </c>
      <c r="U174" s="641" t="str">
        <f>IF(AND(QueryFlag="ON",NOT(ISNA(I174))),_xll.BondOutstanding(I174),"")</f>
        <v/>
      </c>
    </row>
    <row r="175" spans="6:21">
      <c r="F175" s="881" t="s">
        <v>468</v>
      </c>
      <c r="G175" s="889">
        <f>IF(LEN($F175)&gt;1,_xll.BondInfo($F175,$G$4),"")</f>
        <v>49129</v>
      </c>
      <c r="I175" s="872" t="s">
        <v>468</v>
      </c>
      <c r="J175" s="631" t="str">
        <f t="array" ref="J175:T175">IF(AND(QueryFlag="ON",NOT(ISNA(I175))),_xll.BondInfo(I175,$J$4:$T$4),"")</f>
        <v/>
      </c>
      <c r="K175" s="632" t="str">
        <v/>
      </c>
      <c r="L175" s="630" t="str">
        <v/>
      </c>
      <c r="M175" s="632" t="str">
        <v/>
      </c>
      <c r="N175" s="632" t="str">
        <v/>
      </c>
      <c r="O175" s="632" t="str">
        <v/>
      </c>
      <c r="P175" s="632" t="str">
        <v/>
      </c>
      <c r="Q175" s="633" t="str">
        <v/>
      </c>
      <c r="R175" s="634" t="str">
        <v/>
      </c>
      <c r="S175" s="631" t="str">
        <v/>
      </c>
      <c r="T175" s="634" t="str">
        <v/>
      </c>
      <c r="U175" s="641" t="str">
        <f>IF(AND(QueryFlag="ON",NOT(ISNA(I175))),_xll.BondOutstanding(I175),"")</f>
        <v/>
      </c>
    </row>
    <row r="176" spans="6:21">
      <c r="F176" s="881" t="s">
        <v>469</v>
      </c>
      <c r="G176" s="889">
        <f>IF(LEN($F176)&gt;1,_xll.BondInfo($F176,$G$4),"")</f>
        <v>50044</v>
      </c>
      <c r="I176" s="872" t="s">
        <v>469</v>
      </c>
      <c r="J176" s="631" t="str">
        <f t="array" ref="J176:T176">IF(AND(QueryFlag="ON",NOT(ISNA(I176))),_xll.BondInfo(I176,$J$4:$T$4),"")</f>
        <v/>
      </c>
      <c r="K176" s="632" t="str">
        <v/>
      </c>
      <c r="L176" s="630" t="str">
        <v/>
      </c>
      <c r="M176" s="632" t="str">
        <v/>
      </c>
      <c r="N176" s="632" t="str">
        <v/>
      </c>
      <c r="O176" s="632" t="str">
        <v/>
      </c>
      <c r="P176" s="632" t="str">
        <v/>
      </c>
      <c r="Q176" s="633" t="str">
        <v/>
      </c>
      <c r="R176" s="634" t="str">
        <v/>
      </c>
      <c r="S176" s="631" t="str">
        <v/>
      </c>
      <c r="T176" s="634" t="str">
        <v/>
      </c>
      <c r="U176" s="641" t="str">
        <f>IF(AND(QueryFlag="ON",NOT(ISNA(I176))),_xll.BondOutstanding(I176),"")</f>
        <v/>
      </c>
    </row>
    <row r="177" spans="6:21">
      <c r="F177" s="881" t="s">
        <v>470</v>
      </c>
      <c r="G177" s="889">
        <f>IF(LEN($F177)&gt;1,_xll.BondInfo($F177,$G$4),"")</f>
        <v>50955</v>
      </c>
      <c r="I177" s="872" t="s">
        <v>470</v>
      </c>
      <c r="J177" s="631" t="str">
        <f t="array" ref="J177:T177">IF(AND(QueryFlag="ON",NOT(ISNA(I177))),_xll.BondInfo(I177,$J$4:$T$4),"")</f>
        <v/>
      </c>
      <c r="K177" s="632" t="str">
        <v/>
      </c>
      <c r="L177" s="630" t="str">
        <v/>
      </c>
      <c r="M177" s="632" t="str">
        <v/>
      </c>
      <c r="N177" s="632" t="str">
        <v/>
      </c>
      <c r="O177" s="632" t="str">
        <v/>
      </c>
      <c r="P177" s="632" t="str">
        <v/>
      </c>
      <c r="Q177" s="633" t="str">
        <v/>
      </c>
      <c r="R177" s="634" t="str">
        <v/>
      </c>
      <c r="S177" s="631" t="str">
        <v/>
      </c>
      <c r="T177" s="634" t="str">
        <v/>
      </c>
      <c r="U177" s="641" t="str">
        <f>IF(AND(QueryFlag="ON",NOT(ISNA(I177))),_xll.BondOutstanding(I177),"")</f>
        <v/>
      </c>
    </row>
    <row r="178" spans="6:21">
      <c r="F178" s="881" t="s">
        <v>471</v>
      </c>
      <c r="G178" s="889">
        <f>IF(LEN($F178)&gt;1,_xll.BondInfo($F178,$G$4),"")</f>
        <v>51321</v>
      </c>
      <c r="I178" s="872" t="s">
        <v>471</v>
      </c>
      <c r="J178" s="631" t="str">
        <f t="array" ref="J178:T178">IF(AND(QueryFlag="ON",NOT(ISNA(I178))),_xll.BondInfo(I178,$J$4:$T$4),"")</f>
        <v/>
      </c>
      <c r="K178" s="632" t="str">
        <v/>
      </c>
      <c r="L178" s="630" t="str">
        <v/>
      </c>
      <c r="M178" s="632" t="str">
        <v/>
      </c>
      <c r="N178" s="632" t="str">
        <v/>
      </c>
      <c r="O178" s="632" t="str">
        <v/>
      </c>
      <c r="P178" s="632" t="str">
        <v/>
      </c>
      <c r="Q178" s="633" t="str">
        <v/>
      </c>
      <c r="R178" s="634" t="str">
        <v/>
      </c>
      <c r="S178" s="631" t="str">
        <v/>
      </c>
      <c r="T178" s="634" t="str">
        <v/>
      </c>
      <c r="U178" s="641" t="str">
        <f>IF(AND(QueryFlag="ON",NOT(ISNA(I178))),_xll.BondOutstanding(I178),"")</f>
        <v/>
      </c>
    </row>
    <row r="179" spans="6:21">
      <c r="F179" s="881" t="s">
        <v>472</v>
      </c>
      <c r="G179" s="889">
        <f>IF(LEN($F179)&gt;1,_xll.BondInfo($F179,$G$4),"")</f>
        <v>52051</v>
      </c>
      <c r="I179" s="872" t="s">
        <v>472</v>
      </c>
      <c r="J179" s="631" t="str">
        <f t="array" ref="J179:T179">IF(AND(QueryFlag="ON",NOT(ISNA(I179))),_xll.BondInfo(I179,$J$4:$T$4),"")</f>
        <v/>
      </c>
      <c r="K179" s="632" t="str">
        <v/>
      </c>
      <c r="L179" s="630" t="str">
        <v/>
      </c>
      <c r="M179" s="632" t="str">
        <v/>
      </c>
      <c r="N179" s="632" t="str">
        <v/>
      </c>
      <c r="O179" s="632" t="str">
        <v/>
      </c>
      <c r="P179" s="632" t="str">
        <v/>
      </c>
      <c r="Q179" s="633" t="str">
        <v/>
      </c>
      <c r="R179" s="634" t="str">
        <v/>
      </c>
      <c r="S179" s="631" t="str">
        <v/>
      </c>
      <c r="T179" s="634" t="str">
        <v/>
      </c>
      <c r="U179" s="641" t="str">
        <f>IF(AND(QueryFlag="ON",NOT(ISNA(I179))),_xll.BondOutstanding(I179),"")</f>
        <v/>
      </c>
    </row>
    <row r="180" spans="6:21">
      <c r="F180" s="881" t="s">
        <v>473</v>
      </c>
      <c r="G180" s="889">
        <f>IF(LEN($F180)&gt;1,_xll.BondInfo($F180,$G$4),"")</f>
        <v>52782</v>
      </c>
      <c r="I180" s="872" t="s">
        <v>473</v>
      </c>
      <c r="J180" s="631" t="str">
        <f t="array" ref="J180:T180">IF(AND(QueryFlag="ON",NOT(ISNA(I180))),_xll.BondInfo(I180,$J$4:$T$4),"")</f>
        <v/>
      </c>
      <c r="K180" s="632" t="str">
        <v/>
      </c>
      <c r="L180" s="630" t="str">
        <v/>
      </c>
      <c r="M180" s="632" t="str">
        <v/>
      </c>
      <c r="N180" s="632" t="str">
        <v/>
      </c>
      <c r="O180" s="632" t="str">
        <v/>
      </c>
      <c r="P180" s="632" t="str">
        <v/>
      </c>
      <c r="Q180" s="633" t="str">
        <v/>
      </c>
      <c r="R180" s="634" t="str">
        <v/>
      </c>
      <c r="S180" s="631" t="str">
        <v/>
      </c>
      <c r="T180" s="634" t="str">
        <v/>
      </c>
      <c r="U180" s="641" t="str">
        <f>IF(AND(QueryFlag="ON",NOT(ISNA(I180))),_xll.BondOutstanding(I180),"")</f>
        <v/>
      </c>
    </row>
    <row r="181" spans="6:21">
      <c r="F181" s="881" t="s">
        <v>229</v>
      </c>
      <c r="G181" s="889">
        <f>IF(LEN($F181)&gt;1,_xll.BondInfo($F181,$G$4),"")</f>
        <v>53554</v>
      </c>
      <c r="I181" s="872" t="s">
        <v>229</v>
      </c>
      <c r="J181" s="631" t="str">
        <f t="array" ref="J181:T181">IF(AND(QueryFlag="ON",NOT(ISNA(I181))),_xll.BondInfo(I181,$J$4:$T$4),"")</f>
        <v/>
      </c>
      <c r="K181" s="632" t="str">
        <v/>
      </c>
      <c r="L181" s="630" t="str">
        <v/>
      </c>
      <c r="M181" s="632" t="str">
        <v/>
      </c>
      <c r="N181" s="632" t="str">
        <v/>
      </c>
      <c r="O181" s="632" t="str">
        <v/>
      </c>
      <c r="P181" s="632" t="str">
        <v/>
      </c>
      <c r="Q181" s="633" t="str">
        <v/>
      </c>
      <c r="R181" s="634" t="str">
        <v/>
      </c>
      <c r="S181" s="631" t="str">
        <v/>
      </c>
      <c r="T181" s="634" t="str">
        <v/>
      </c>
      <c r="U181" s="641" t="str">
        <f>IF(AND(QueryFlag="ON",NOT(ISNA(I181))),_xll.BondOutstanding(I181),"")</f>
        <v/>
      </c>
    </row>
    <row r="182" spans="6:21">
      <c r="F182" s="881" t="s">
        <v>1422</v>
      </c>
      <c r="G182" s="889">
        <f>IF(LEN($F182)&gt;1,_xll.BondInfo($F182,$G$4),"")</f>
        <v>54285</v>
      </c>
      <c r="I182" s="872" t="s">
        <v>1422</v>
      </c>
      <c r="J182" s="631" t="str">
        <f t="array" ref="J182:T182">IF(AND(QueryFlag="ON",NOT(ISNA(I182))),_xll.BondInfo(I182,$J$4:$T$4),"")</f>
        <v/>
      </c>
      <c r="K182" s="632" t="str">
        <v/>
      </c>
      <c r="L182" s="630" t="str">
        <v/>
      </c>
      <c r="M182" s="632" t="str">
        <v/>
      </c>
      <c r="N182" s="632" t="str">
        <v/>
      </c>
      <c r="O182" s="632" t="str">
        <v/>
      </c>
      <c r="P182" s="632" t="str">
        <v/>
      </c>
      <c r="Q182" s="633" t="str">
        <v/>
      </c>
      <c r="R182" s="634" t="str">
        <v/>
      </c>
      <c r="S182" s="631" t="str">
        <v/>
      </c>
      <c r="T182" s="634" t="str">
        <v/>
      </c>
      <c r="U182" s="641" t="str">
        <f>IF(AND(QueryFlag="ON",NOT(ISNA(I182))),_xll.BondOutstanding(I182),"")</f>
        <v/>
      </c>
    </row>
    <row r="183" spans="6:21">
      <c r="F183" s="881" t="s">
        <v>486</v>
      </c>
      <c r="G183" s="889">
        <f>IF(LEN($F183)&gt;1,_xll.BondInfo($F183,$G$4),"")</f>
        <v>43245</v>
      </c>
      <c r="I183" s="872" t="s">
        <v>486</v>
      </c>
      <c r="J183" s="631" t="str">
        <f t="array" ref="J183:T183">IF(AND(QueryFlag="ON",NOT(ISNA(I183))),_xll.BondInfo(I183,$J$4:$T$4),"")</f>
        <v/>
      </c>
      <c r="K183" s="632" t="str">
        <v/>
      </c>
      <c r="L183" s="630" t="str">
        <v/>
      </c>
      <c r="M183" s="632" t="str">
        <v/>
      </c>
      <c r="N183" s="632" t="str">
        <v/>
      </c>
      <c r="O183" s="632" t="str">
        <v/>
      </c>
      <c r="P183" s="632" t="str">
        <v/>
      </c>
      <c r="Q183" s="633" t="str">
        <v/>
      </c>
      <c r="R183" s="634" t="str">
        <v/>
      </c>
      <c r="S183" s="631" t="str">
        <v/>
      </c>
      <c r="T183" s="634" t="str">
        <v/>
      </c>
      <c r="U183" s="641" t="str">
        <f>IF(AND(QueryFlag="ON",NOT(ISNA(I183))),_xll.BondOutstanding(I183),"")</f>
        <v/>
      </c>
    </row>
    <row r="184" spans="6:21">
      <c r="F184" s="881" t="s">
        <v>487</v>
      </c>
      <c r="G184" s="889">
        <f>IF(LEN($F184)&gt;1,_xll.BondInfo($F184,$G$4),"")</f>
        <v>43398</v>
      </c>
      <c r="I184" s="872" t="s">
        <v>487</v>
      </c>
      <c r="J184" s="631" t="str">
        <f t="array" ref="J184:T184">IF(AND(QueryFlag="ON",NOT(ISNA(I184))),_xll.BondInfo(I184,$J$4:$T$4),"")</f>
        <v/>
      </c>
      <c r="K184" s="632" t="str">
        <v/>
      </c>
      <c r="L184" s="630" t="str">
        <v/>
      </c>
      <c r="M184" s="632" t="str">
        <v/>
      </c>
      <c r="N184" s="632" t="str">
        <v/>
      </c>
      <c r="O184" s="632" t="str">
        <v/>
      </c>
      <c r="P184" s="632" t="str">
        <v/>
      </c>
      <c r="Q184" s="633" t="str">
        <v/>
      </c>
      <c r="R184" s="634" t="str">
        <v/>
      </c>
      <c r="S184" s="631" t="str">
        <v/>
      </c>
      <c r="T184" s="634" t="str">
        <v/>
      </c>
      <c r="U184" s="641" t="str">
        <f>IF(AND(QueryFlag="ON",NOT(ISNA(I184))),_xll.BondOutstanding(I184),"")</f>
        <v/>
      </c>
    </row>
    <row r="185" spans="6:21">
      <c r="F185" s="881" t="s">
        <v>488</v>
      </c>
      <c r="G185" s="889">
        <f>IF(LEN($F185)&gt;1,_xll.BondInfo($F185,$G$4),"")</f>
        <v>43429</v>
      </c>
      <c r="I185" s="872" t="s">
        <v>488</v>
      </c>
      <c r="J185" s="631" t="str">
        <f t="array" ref="J185:T185">IF(AND(QueryFlag="ON",NOT(ISNA(I185))),_xll.BondInfo(I185,$J$4:$T$4),"")</f>
        <v/>
      </c>
      <c r="K185" s="632" t="str">
        <v/>
      </c>
      <c r="L185" s="630" t="str">
        <v/>
      </c>
      <c r="M185" s="632" t="str">
        <v/>
      </c>
      <c r="N185" s="632" t="str">
        <v/>
      </c>
      <c r="O185" s="632" t="str">
        <v/>
      </c>
      <c r="P185" s="632" t="str">
        <v/>
      </c>
      <c r="Q185" s="633" t="str">
        <v/>
      </c>
      <c r="R185" s="634" t="str">
        <v/>
      </c>
      <c r="S185" s="631" t="str">
        <v/>
      </c>
      <c r="T185" s="634" t="str">
        <v/>
      </c>
      <c r="U185" s="641" t="str">
        <f>IF(AND(QueryFlag="ON",NOT(ISNA(I185))),_xll.BondOutstanding(I185),"")</f>
        <v/>
      </c>
    </row>
    <row r="186" spans="6:21">
      <c r="F186" s="881" t="s">
        <v>607</v>
      </c>
      <c r="G186" s="889">
        <f>IF(LEN($F186)&gt;1,_xll.BondInfo($F186,$G$4),"")</f>
        <v>43521</v>
      </c>
      <c r="I186" s="872" t="s">
        <v>607</v>
      </c>
      <c r="J186" s="631" t="str">
        <f t="array" ref="J186:T186">IF(AND(QueryFlag="ON",NOT(ISNA(I186))),_xll.BondInfo(I186,$J$4:$T$4),"")</f>
        <v/>
      </c>
      <c r="K186" s="632" t="str">
        <v/>
      </c>
      <c r="L186" s="630" t="str">
        <v/>
      </c>
      <c r="M186" s="632" t="str">
        <v/>
      </c>
      <c r="N186" s="632" t="str">
        <v/>
      </c>
      <c r="O186" s="632" t="str">
        <v/>
      </c>
      <c r="P186" s="632" t="str">
        <v/>
      </c>
      <c r="Q186" s="633" t="str">
        <v/>
      </c>
      <c r="R186" s="634" t="str">
        <v/>
      </c>
      <c r="S186" s="631" t="str">
        <v/>
      </c>
      <c r="T186" s="634" t="str">
        <v/>
      </c>
      <c r="U186" s="641" t="str">
        <f>IF(AND(QueryFlag="ON",NOT(ISNA(I186))),_xll.BondOutstanding(I186),"")</f>
        <v/>
      </c>
    </row>
    <row r="187" spans="6:21">
      <c r="F187" s="881" t="s">
        <v>489</v>
      </c>
      <c r="G187" s="889">
        <f>IF(LEN($F187)&gt;1,_xll.BondInfo($F187,$G$4),"")</f>
        <v>43580</v>
      </c>
      <c r="I187" s="872" t="s">
        <v>489</v>
      </c>
      <c r="J187" s="631" t="str">
        <f t="array" ref="J187:T187">IF(AND(QueryFlag="ON",NOT(ISNA(I187))),_xll.BondInfo(I187,$J$4:$T$4),"")</f>
        <v/>
      </c>
      <c r="K187" s="632" t="str">
        <v/>
      </c>
      <c r="L187" s="630" t="str">
        <v/>
      </c>
      <c r="M187" s="632" t="str">
        <v/>
      </c>
      <c r="N187" s="632" t="str">
        <v/>
      </c>
      <c r="O187" s="632" t="str">
        <v/>
      </c>
      <c r="P187" s="632" t="str">
        <v/>
      </c>
      <c r="Q187" s="633" t="str">
        <v/>
      </c>
      <c r="R187" s="634" t="str">
        <v/>
      </c>
      <c r="S187" s="631" t="str">
        <v/>
      </c>
      <c r="T187" s="634" t="str">
        <v/>
      </c>
      <c r="U187" s="641" t="str">
        <f>IF(AND(QueryFlag="ON",NOT(ISNA(I187))),_xll.BondOutstanding(I187),"")</f>
        <v/>
      </c>
    </row>
    <row r="188" spans="6:21">
      <c r="F188" s="881" t="s">
        <v>232</v>
      </c>
      <c r="G188" s="889">
        <f>IF(LEN($F188)&gt;1,_xll.BondInfo($F188,$G$4),"")</f>
        <v>43610</v>
      </c>
      <c r="I188" s="872" t="s">
        <v>232</v>
      </c>
      <c r="J188" s="631" t="str">
        <f t="array" ref="J188:T188">IF(AND(QueryFlag="ON",NOT(ISNA(I188))),_xll.BondInfo(I188,$J$4:$T$4),"")</f>
        <v/>
      </c>
      <c r="K188" s="632" t="str">
        <v/>
      </c>
      <c r="L188" s="630" t="str">
        <v/>
      </c>
      <c r="M188" s="632" t="str">
        <v/>
      </c>
      <c r="N188" s="632" t="str">
        <v/>
      </c>
      <c r="O188" s="632" t="str">
        <v/>
      </c>
      <c r="P188" s="632" t="str">
        <v/>
      </c>
      <c r="Q188" s="633" t="str">
        <v/>
      </c>
      <c r="R188" s="634" t="str">
        <v/>
      </c>
      <c r="S188" s="631" t="str">
        <v/>
      </c>
      <c r="T188" s="634" t="str">
        <v/>
      </c>
      <c r="U188" s="641" t="str">
        <f>IF(AND(QueryFlag="ON",NOT(ISNA(I188))),_xll.BondOutstanding(I188),"")</f>
        <v/>
      </c>
    </row>
    <row r="189" spans="6:21">
      <c r="F189" s="881" t="s">
        <v>490</v>
      </c>
      <c r="G189" s="889">
        <f>IF(LEN($F189)&gt;1,_xll.BondInfo($F189,$G$4),"")</f>
        <v>43763</v>
      </c>
      <c r="I189" s="872" t="s">
        <v>490</v>
      </c>
      <c r="J189" s="631" t="str">
        <f t="array" ref="J189:T189">IF(AND(QueryFlag="ON",NOT(ISNA(I189))),_xll.BondInfo(I189,$J$4:$T$4),"")</f>
        <v/>
      </c>
      <c r="K189" s="632" t="str">
        <v/>
      </c>
      <c r="L189" s="630" t="str">
        <v/>
      </c>
      <c r="M189" s="632" t="str">
        <v/>
      </c>
      <c r="N189" s="632" t="str">
        <v/>
      </c>
      <c r="O189" s="632" t="str">
        <v/>
      </c>
      <c r="P189" s="632" t="str">
        <v/>
      </c>
      <c r="Q189" s="633" t="str">
        <v/>
      </c>
      <c r="R189" s="634" t="str">
        <v/>
      </c>
      <c r="S189" s="631" t="str">
        <v/>
      </c>
      <c r="T189" s="634" t="str">
        <v/>
      </c>
      <c r="U189" s="641" t="str">
        <f>IF(AND(QueryFlag="ON",NOT(ISNA(I189))),_xll.BondOutstanding(I189),"")</f>
        <v/>
      </c>
    </row>
    <row r="190" spans="6:21">
      <c r="F190" s="881" t="s">
        <v>750</v>
      </c>
      <c r="G190" s="889">
        <f>IF(LEN($F190)&gt;1,_xll.BondInfo($F190,$G$4),"")</f>
        <v>43763</v>
      </c>
      <c r="I190" s="872" t="s">
        <v>750</v>
      </c>
      <c r="J190" s="631" t="str">
        <f t="array" ref="J190:T190">IF(AND(QueryFlag="ON",NOT(ISNA(I190))),_xll.BondInfo(I190,$J$4:$T$4),"")</f>
        <v/>
      </c>
      <c r="K190" s="632" t="str">
        <v/>
      </c>
      <c r="L190" s="630" t="str">
        <v/>
      </c>
      <c r="M190" s="632" t="str">
        <v/>
      </c>
      <c r="N190" s="632" t="str">
        <v/>
      </c>
      <c r="O190" s="632" t="str">
        <v/>
      </c>
      <c r="P190" s="632" t="str">
        <v/>
      </c>
      <c r="Q190" s="633" t="str">
        <v/>
      </c>
      <c r="R190" s="634" t="str">
        <v/>
      </c>
      <c r="S190" s="631" t="str">
        <v/>
      </c>
      <c r="T190" s="634" t="str">
        <v/>
      </c>
      <c r="U190" s="641" t="str">
        <f>IF(AND(QueryFlag="ON",NOT(ISNA(I190))),_xll.BondOutstanding(I190),"")</f>
        <v/>
      </c>
    </row>
    <row r="191" spans="6:21">
      <c r="F191" s="881" t="s">
        <v>233</v>
      </c>
      <c r="G191" s="889">
        <f>IF(LEN($F191)&gt;1,_xll.BondInfo($F191,$G$4),"")</f>
        <v>43794</v>
      </c>
      <c r="I191" s="872" t="s">
        <v>233</v>
      </c>
      <c r="J191" s="631" t="str">
        <f t="array" ref="J191:T191">IF(AND(QueryFlag="ON",NOT(ISNA(I191))),_xll.BondInfo(I191,$J$4:$T$4),"")</f>
        <v/>
      </c>
      <c r="K191" s="632" t="str">
        <v/>
      </c>
      <c r="L191" s="630" t="str">
        <v/>
      </c>
      <c r="M191" s="632" t="str">
        <v/>
      </c>
      <c r="N191" s="632" t="str">
        <v/>
      </c>
      <c r="O191" s="632" t="str">
        <v/>
      </c>
      <c r="P191" s="632" t="str">
        <v/>
      </c>
      <c r="Q191" s="633" t="str">
        <v/>
      </c>
      <c r="R191" s="634" t="str">
        <v/>
      </c>
      <c r="S191" s="631" t="str">
        <v/>
      </c>
      <c r="T191" s="634" t="str">
        <v/>
      </c>
      <c r="U191" s="641" t="str">
        <f>IF(AND(QueryFlag="ON",NOT(ISNA(I191))),_xll.BondOutstanding(I191),"")</f>
        <v/>
      </c>
    </row>
    <row r="192" spans="6:21">
      <c r="F192" s="881" t="s">
        <v>766</v>
      </c>
      <c r="G192" s="889">
        <f>IF(LEN($F192)&gt;1,_xll.BondInfo($F192,$G$4),"")</f>
        <v>43886</v>
      </c>
      <c r="I192" s="872" t="s">
        <v>766</v>
      </c>
      <c r="J192" s="631" t="str">
        <f t="array" ref="J192:T192">IF(AND(QueryFlag="ON",NOT(ISNA(I192))),_xll.BondInfo(I192,$J$4:$T$4),"")</f>
        <v/>
      </c>
      <c r="K192" s="632" t="str">
        <v/>
      </c>
      <c r="L192" s="630" t="str">
        <v/>
      </c>
      <c r="M192" s="632" t="str">
        <v/>
      </c>
      <c r="N192" s="632" t="str">
        <v/>
      </c>
      <c r="O192" s="632" t="str">
        <v/>
      </c>
      <c r="P192" s="632" t="str">
        <v/>
      </c>
      <c r="Q192" s="633" t="str">
        <v/>
      </c>
      <c r="R192" s="634" t="str">
        <v/>
      </c>
      <c r="S192" s="631" t="str">
        <v/>
      </c>
      <c r="T192" s="634" t="str">
        <v/>
      </c>
      <c r="U192" s="641" t="str">
        <f>IF(AND(QueryFlag="ON",NOT(ISNA(I192))),_xll.BondOutstanding(I192),"")</f>
        <v/>
      </c>
    </row>
    <row r="193" spans="6:21">
      <c r="F193" s="881" t="s">
        <v>491</v>
      </c>
      <c r="G193" s="889">
        <f>IF(LEN($F193)&gt;1,_xll.BondInfo($F193,$G$4),"")</f>
        <v>43946</v>
      </c>
      <c r="I193" s="872" t="s">
        <v>491</v>
      </c>
      <c r="J193" s="631" t="str">
        <f t="array" ref="J193:T193">IF(AND(QueryFlag="ON",NOT(ISNA(I193))),_xll.BondInfo(I193,$J$4:$T$4),"")</f>
        <v/>
      </c>
      <c r="K193" s="632" t="str">
        <v/>
      </c>
      <c r="L193" s="630" t="str">
        <v/>
      </c>
      <c r="M193" s="632" t="str">
        <v/>
      </c>
      <c r="N193" s="632" t="str">
        <v/>
      </c>
      <c r="O193" s="632" t="str">
        <v/>
      </c>
      <c r="P193" s="632" t="str">
        <v/>
      </c>
      <c r="Q193" s="633" t="str">
        <v/>
      </c>
      <c r="R193" s="634" t="str">
        <v/>
      </c>
      <c r="S193" s="631" t="str">
        <v/>
      </c>
      <c r="T193" s="634" t="str">
        <v/>
      </c>
      <c r="U193" s="641" t="str">
        <f>IF(AND(QueryFlag="ON",NOT(ISNA(I193))),_xll.BondOutstanding(I193),"")</f>
        <v/>
      </c>
    </row>
    <row r="194" spans="6:21">
      <c r="F194" s="881" t="s">
        <v>395</v>
      </c>
      <c r="G194" s="889">
        <f>IF(LEN($F194)&gt;1,_xll.BondInfo($F194,$G$4),"")</f>
        <v>43976</v>
      </c>
      <c r="I194" s="872" t="s">
        <v>395</v>
      </c>
      <c r="J194" s="631" t="str">
        <f t="array" ref="J194:T194">IF(AND(QueryFlag="ON",NOT(ISNA(I194))),_xll.BondInfo(I194,$J$4:$T$4),"")</f>
        <v/>
      </c>
      <c r="K194" s="632" t="str">
        <v/>
      </c>
      <c r="L194" s="630" t="str">
        <v/>
      </c>
      <c r="M194" s="632" t="str">
        <v/>
      </c>
      <c r="N194" s="632" t="str">
        <v/>
      </c>
      <c r="O194" s="632" t="str">
        <v/>
      </c>
      <c r="P194" s="632" t="str">
        <v/>
      </c>
      <c r="Q194" s="633" t="str">
        <v/>
      </c>
      <c r="R194" s="634" t="str">
        <v/>
      </c>
      <c r="S194" s="631" t="str">
        <v/>
      </c>
      <c r="T194" s="634" t="str">
        <v/>
      </c>
      <c r="U194" s="641" t="str">
        <f>IF(AND(QueryFlag="ON",NOT(ISNA(I194))),_xll.BondOutstanding(I194),"")</f>
        <v/>
      </c>
    </row>
    <row r="195" spans="6:21">
      <c r="F195" s="881" t="s">
        <v>492</v>
      </c>
      <c r="G195" s="889">
        <f>IF(LEN($F195)&gt;1,_xll.BondInfo($F195,$G$4),"")</f>
        <v>44129</v>
      </c>
      <c r="I195" s="872" t="s">
        <v>492</v>
      </c>
      <c r="J195" s="631" t="str">
        <f t="array" ref="J195:T195">IF(AND(QueryFlag="ON",NOT(ISNA(I195))),_xll.BondInfo(I195,$J$4:$T$4),"")</f>
        <v/>
      </c>
      <c r="K195" s="632" t="str">
        <v/>
      </c>
      <c r="L195" s="630" t="str">
        <v/>
      </c>
      <c r="M195" s="632" t="str">
        <v/>
      </c>
      <c r="N195" s="632" t="str">
        <v/>
      </c>
      <c r="O195" s="632" t="str">
        <v/>
      </c>
      <c r="P195" s="632" t="str">
        <v/>
      </c>
      <c r="Q195" s="633" t="str">
        <v/>
      </c>
      <c r="R195" s="634" t="str">
        <v/>
      </c>
      <c r="S195" s="631" t="str">
        <v/>
      </c>
      <c r="T195" s="634" t="str">
        <v/>
      </c>
      <c r="U195" s="641" t="str">
        <f>IF(AND(QueryFlag="ON",NOT(ISNA(I195))),_xll.BondOutstanding(I195),"")</f>
        <v/>
      </c>
    </row>
    <row r="196" spans="6:21">
      <c r="F196" s="881" t="s">
        <v>576</v>
      </c>
      <c r="G196" s="889">
        <f>IF(LEN($F196)&gt;1,_xll.BondInfo($F196,$G$4),"")</f>
        <v>44160</v>
      </c>
      <c r="I196" s="872" t="s">
        <v>576</v>
      </c>
      <c r="J196" s="631" t="str">
        <f t="array" ref="J196:T196">IF(AND(QueryFlag="ON",NOT(ISNA(I196))),_xll.BondInfo(I196,$J$4:$T$4),"")</f>
        <v/>
      </c>
      <c r="K196" s="632" t="str">
        <v/>
      </c>
      <c r="L196" s="630" t="str">
        <v/>
      </c>
      <c r="M196" s="632" t="str">
        <v/>
      </c>
      <c r="N196" s="632" t="str">
        <v/>
      </c>
      <c r="O196" s="632" t="str">
        <v/>
      </c>
      <c r="P196" s="632" t="str">
        <v/>
      </c>
      <c r="Q196" s="633" t="str">
        <v/>
      </c>
      <c r="R196" s="634" t="str">
        <v/>
      </c>
      <c r="S196" s="631" t="str">
        <v/>
      </c>
      <c r="T196" s="634" t="str">
        <v/>
      </c>
      <c r="U196" s="641" t="str">
        <f>IF(AND(QueryFlag="ON",NOT(ISNA(I196))),_xll.BondOutstanding(I196),"")</f>
        <v/>
      </c>
    </row>
    <row r="197" spans="6:21">
      <c r="F197" s="881" t="s">
        <v>1493</v>
      </c>
      <c r="G197" s="889">
        <f>IF(LEN($F197)&gt;1,_xll.BondInfo($F197,$G$4),"")</f>
        <v>44252</v>
      </c>
      <c r="I197" s="872" t="s">
        <v>1493</v>
      </c>
      <c r="J197" s="631" t="str">
        <f t="array" ref="J197:T197">IF(AND(QueryFlag="ON",NOT(ISNA(I197))),_xll.BondInfo(I197,$J$4:$T$4),"")</f>
        <v/>
      </c>
      <c r="K197" s="632" t="str">
        <v/>
      </c>
      <c r="L197" s="630" t="str">
        <v/>
      </c>
      <c r="M197" s="632" t="str">
        <v/>
      </c>
      <c r="N197" s="632" t="str">
        <v/>
      </c>
      <c r="O197" s="632" t="str">
        <v/>
      </c>
      <c r="P197" s="632" t="str">
        <v/>
      </c>
      <c r="Q197" s="633" t="str">
        <v/>
      </c>
      <c r="R197" s="634" t="str">
        <v/>
      </c>
      <c r="S197" s="631" t="str">
        <v/>
      </c>
      <c r="T197" s="634" t="str">
        <v/>
      </c>
      <c r="U197" s="641" t="str">
        <f>IF(AND(QueryFlag="ON",NOT(ISNA(I197))),_xll.BondOutstanding(I197),"")</f>
        <v/>
      </c>
    </row>
    <row r="198" spans="6:21">
      <c r="F198" s="881" t="s">
        <v>493</v>
      </c>
      <c r="G198" s="889">
        <f>IF(LEN($F198)&gt;1,_xll.BondInfo($F198,$G$4),"")</f>
        <v>44311</v>
      </c>
      <c r="I198" s="872" t="s">
        <v>493</v>
      </c>
      <c r="J198" s="631" t="str">
        <f t="array" ref="J198:T198">IF(AND(QueryFlag="ON",NOT(ISNA(I198))),_xll.BondInfo(I198,$J$4:$T$4),"")</f>
        <v/>
      </c>
      <c r="K198" s="632" t="str">
        <v/>
      </c>
      <c r="L198" s="630" t="str">
        <v/>
      </c>
      <c r="M198" s="632" t="str">
        <v/>
      </c>
      <c r="N198" s="632" t="str">
        <v/>
      </c>
      <c r="O198" s="632" t="str">
        <v/>
      </c>
      <c r="P198" s="632" t="str">
        <v/>
      </c>
      <c r="Q198" s="633" t="str">
        <v/>
      </c>
      <c r="R198" s="634" t="str">
        <v/>
      </c>
      <c r="S198" s="631" t="str">
        <v/>
      </c>
      <c r="T198" s="634" t="str">
        <v/>
      </c>
      <c r="U198" s="641" t="str">
        <f>IF(AND(QueryFlag="ON",NOT(ISNA(I198))),_xll.BondOutstanding(I198),"")</f>
        <v/>
      </c>
    </row>
    <row r="199" spans="6:21">
      <c r="F199" s="881" t="s">
        <v>666</v>
      </c>
      <c r="G199" s="889">
        <f>IF(LEN($F199)&gt;1,_xll.BondInfo($F199,$G$4),"")</f>
        <v>44341</v>
      </c>
      <c r="I199" s="872" t="s">
        <v>666</v>
      </c>
      <c r="J199" s="631" t="str">
        <f t="array" ref="J199:T199">IF(AND(QueryFlag="ON",NOT(ISNA(I199))),_xll.BondInfo(I199,$J$4:$T$4),"")</f>
        <v/>
      </c>
      <c r="K199" s="632" t="str">
        <v/>
      </c>
      <c r="L199" s="630" t="str">
        <v/>
      </c>
      <c r="M199" s="632" t="str">
        <v/>
      </c>
      <c r="N199" s="632" t="str">
        <v/>
      </c>
      <c r="O199" s="632" t="str">
        <v/>
      </c>
      <c r="P199" s="632" t="str">
        <v/>
      </c>
      <c r="Q199" s="633" t="str">
        <v/>
      </c>
      <c r="R199" s="634" t="str">
        <v/>
      </c>
      <c r="S199" s="631" t="str">
        <v/>
      </c>
      <c r="T199" s="634" t="str">
        <v/>
      </c>
      <c r="U199" s="641" t="str">
        <f>IF(AND(QueryFlag="ON",NOT(ISNA(I199))),_xll.BondOutstanding(I199),"")</f>
        <v/>
      </c>
    </row>
    <row r="200" spans="6:21">
      <c r="F200" s="881" t="s">
        <v>1423</v>
      </c>
      <c r="G200" s="889">
        <f>IF(LEN($F200)&gt;1,_xll.BondInfo($F200,$G$4),"")</f>
        <v>44402</v>
      </c>
      <c r="I200" s="872" t="s">
        <v>1423</v>
      </c>
      <c r="J200" s="631" t="str">
        <f t="array" ref="J200:T200">IF(AND(QueryFlag="ON",NOT(ISNA(I200))),_xll.BondInfo(I200,$J$4:$T$4),"")</f>
        <v/>
      </c>
      <c r="K200" s="632" t="str">
        <v/>
      </c>
      <c r="L200" s="630" t="str">
        <v/>
      </c>
      <c r="M200" s="632" t="str">
        <v/>
      </c>
      <c r="N200" s="632" t="str">
        <v/>
      </c>
      <c r="O200" s="632" t="str">
        <v/>
      </c>
      <c r="P200" s="632" t="str">
        <v/>
      </c>
      <c r="Q200" s="633" t="str">
        <v/>
      </c>
      <c r="R200" s="634" t="str">
        <v/>
      </c>
      <c r="S200" s="631" t="str">
        <v/>
      </c>
      <c r="T200" s="634" t="str">
        <v/>
      </c>
      <c r="U200" s="641" t="str">
        <f>IF(AND(QueryFlag="ON",NOT(ISNA(I200))),_xll.BondOutstanding(I200),"")</f>
        <v/>
      </c>
    </row>
    <row r="201" spans="6:21">
      <c r="F201" s="881" t="s">
        <v>494</v>
      </c>
      <c r="G201" s="889">
        <f>IF(LEN($F201)&gt;1,_xll.BondInfo($F201,$G$4),"")</f>
        <v>44494</v>
      </c>
      <c r="I201" s="872" t="s">
        <v>494</v>
      </c>
      <c r="J201" s="631" t="str">
        <f t="array" ref="J201:T201">IF(AND(QueryFlag="ON",NOT(ISNA(I201))),_xll.BondInfo(I201,$J$4:$T$4),"")</f>
        <v/>
      </c>
      <c r="K201" s="632" t="str">
        <v/>
      </c>
      <c r="L201" s="630" t="str">
        <v/>
      </c>
      <c r="M201" s="632" t="str">
        <v/>
      </c>
      <c r="N201" s="632" t="str">
        <v/>
      </c>
      <c r="O201" s="632" t="str">
        <v/>
      </c>
      <c r="P201" s="632" t="str">
        <v/>
      </c>
      <c r="Q201" s="633" t="str">
        <v/>
      </c>
      <c r="R201" s="634" t="str">
        <v/>
      </c>
      <c r="S201" s="631" t="str">
        <v/>
      </c>
      <c r="T201" s="634" t="str">
        <v/>
      </c>
      <c r="U201" s="641" t="str">
        <f>IF(AND(QueryFlag="ON",NOT(ISNA(I201))),_xll.BondOutstanding(I201),"")</f>
        <v/>
      </c>
    </row>
    <row r="202" spans="6:21">
      <c r="F202" s="881" t="s">
        <v>495</v>
      </c>
      <c r="G202" s="889">
        <f>IF(LEN($F202)&gt;1,_xll.BondInfo($F202,$G$4),"")</f>
        <v>44676</v>
      </c>
      <c r="I202" s="872" t="s">
        <v>495</v>
      </c>
      <c r="J202" s="631" t="str">
        <f t="array" ref="J202:T202">IF(AND(QueryFlag="ON",NOT(ISNA(I202))),_xll.BondInfo(I202,$J$4:$T$4),"")</f>
        <v/>
      </c>
      <c r="K202" s="632" t="str">
        <v/>
      </c>
      <c r="L202" s="630" t="str">
        <v/>
      </c>
      <c r="M202" s="632" t="str">
        <v/>
      </c>
      <c r="N202" s="632" t="str">
        <v/>
      </c>
      <c r="O202" s="632" t="str">
        <v/>
      </c>
      <c r="P202" s="632" t="str">
        <v/>
      </c>
      <c r="Q202" s="633" t="str">
        <v/>
      </c>
      <c r="R202" s="634" t="str">
        <v/>
      </c>
      <c r="S202" s="631" t="str">
        <v/>
      </c>
      <c r="T202" s="634" t="str">
        <v/>
      </c>
      <c r="U202" s="641" t="str">
        <f>IF(AND(QueryFlag="ON",NOT(ISNA(I202))),_xll.BondOutstanding(I202),"")</f>
        <v/>
      </c>
    </row>
    <row r="203" spans="6:21">
      <c r="F203" s="881" t="s">
        <v>751</v>
      </c>
      <c r="G203" s="889">
        <f>IF(LEN($F203)&gt;1,_xll.BondInfo($F203,$G$4),"")</f>
        <v>44676</v>
      </c>
      <c r="I203" s="872" t="s">
        <v>751</v>
      </c>
      <c r="J203" s="631" t="str">
        <f t="array" ref="J203:T203">IF(AND(QueryFlag="ON",NOT(ISNA(I203))),_xll.BondInfo(I203,$J$4:$T$4),"")</f>
        <v/>
      </c>
      <c r="K203" s="632" t="str">
        <v/>
      </c>
      <c r="L203" s="630" t="str">
        <v/>
      </c>
      <c r="M203" s="632" t="str">
        <v/>
      </c>
      <c r="N203" s="632" t="str">
        <v/>
      </c>
      <c r="O203" s="632" t="str">
        <v/>
      </c>
      <c r="P203" s="632" t="str">
        <v/>
      </c>
      <c r="Q203" s="633" t="str">
        <v/>
      </c>
      <c r="R203" s="634" t="str">
        <v/>
      </c>
      <c r="S203" s="631" t="str">
        <v/>
      </c>
      <c r="T203" s="634" t="str">
        <v/>
      </c>
      <c r="U203" s="641" t="str">
        <f>IF(AND(QueryFlag="ON",NOT(ISNA(I203))),_xll.BondOutstanding(I203),"")</f>
        <v/>
      </c>
    </row>
    <row r="204" spans="6:21">
      <c r="F204" s="881" t="s">
        <v>702</v>
      </c>
      <c r="G204" s="889">
        <f>IF(LEN($F204)&gt;1,_xll.BondInfo($F204,$G$4),"")</f>
        <v>44706</v>
      </c>
      <c r="I204" s="872" t="s">
        <v>702</v>
      </c>
      <c r="J204" s="631" t="str">
        <f t="array" ref="J204:T204">IF(AND(QueryFlag="ON",NOT(ISNA(I204))),_xll.BondInfo(I204,$J$4:$T$4),"")</f>
        <v/>
      </c>
      <c r="K204" s="632" t="str">
        <v/>
      </c>
      <c r="L204" s="630" t="str">
        <v/>
      </c>
      <c r="M204" s="632" t="str">
        <v/>
      </c>
      <c r="N204" s="632" t="str">
        <v/>
      </c>
      <c r="O204" s="632" t="str">
        <v/>
      </c>
      <c r="P204" s="632" t="str">
        <v/>
      </c>
      <c r="Q204" s="633" t="str">
        <v/>
      </c>
      <c r="R204" s="634" t="str">
        <v/>
      </c>
      <c r="S204" s="631" t="str">
        <v/>
      </c>
      <c r="T204" s="634" t="str">
        <v/>
      </c>
      <c r="U204" s="641" t="str">
        <f>IF(AND(QueryFlag="ON",NOT(ISNA(I204))),_xll.BondOutstanding(I204),"")</f>
        <v/>
      </c>
    </row>
    <row r="205" spans="6:21">
      <c r="F205" s="881" t="s">
        <v>496</v>
      </c>
      <c r="G205" s="889">
        <f>IF(LEN($F205)&gt;1,_xll.BondInfo($F205,$G$4),"")</f>
        <v>44859</v>
      </c>
      <c r="I205" s="872" t="s">
        <v>496</v>
      </c>
      <c r="J205" s="631" t="str">
        <f t="array" ref="J205:T205">IF(AND(QueryFlag="ON",NOT(ISNA(I205))),_xll.BondInfo(I205,$J$4:$T$4),"")</f>
        <v/>
      </c>
      <c r="K205" s="632" t="str">
        <v/>
      </c>
      <c r="L205" s="630" t="str">
        <v/>
      </c>
      <c r="M205" s="632" t="str">
        <v/>
      </c>
      <c r="N205" s="632" t="str">
        <v/>
      </c>
      <c r="O205" s="632" t="str">
        <v/>
      </c>
      <c r="P205" s="632" t="str">
        <v/>
      </c>
      <c r="Q205" s="633" t="str">
        <v/>
      </c>
      <c r="R205" s="634" t="str">
        <v/>
      </c>
      <c r="S205" s="631" t="str">
        <v/>
      </c>
      <c r="T205" s="634" t="str">
        <v/>
      </c>
      <c r="U205" s="641" t="str">
        <f>IF(AND(QueryFlag="ON",NOT(ISNA(I205))),_xll.BondOutstanding(I205),"")</f>
        <v/>
      </c>
    </row>
    <row r="206" spans="6:21">
      <c r="F206" s="881" t="s">
        <v>1424</v>
      </c>
      <c r="G206" s="889">
        <f>IF(LEN($F206)&gt;1,_xll.BondInfo($F206,$G$4),"")</f>
        <v>45010</v>
      </c>
      <c r="I206" s="872" t="s">
        <v>1424</v>
      </c>
      <c r="J206" s="631" t="str">
        <f t="array" ref="J206:T206">IF(AND(QueryFlag="ON",NOT(ISNA(I206))),_xll.BondInfo(I206,$J$4:$T$4),"")</f>
        <v/>
      </c>
      <c r="K206" s="632" t="str">
        <v/>
      </c>
      <c r="L206" s="630" t="str">
        <v/>
      </c>
      <c r="M206" s="632" t="str">
        <v/>
      </c>
      <c r="N206" s="632" t="str">
        <v/>
      </c>
      <c r="O206" s="632" t="str">
        <v/>
      </c>
      <c r="P206" s="632" t="str">
        <v/>
      </c>
      <c r="Q206" s="633" t="str">
        <v/>
      </c>
      <c r="R206" s="634" t="str">
        <v/>
      </c>
      <c r="S206" s="631" t="str">
        <v/>
      </c>
      <c r="T206" s="634" t="str">
        <v/>
      </c>
      <c r="U206" s="641" t="str">
        <f>IF(AND(QueryFlag="ON",NOT(ISNA(I206))),_xll.BondOutstanding(I206),"")</f>
        <v/>
      </c>
    </row>
    <row r="207" spans="6:21">
      <c r="F207" s="881" t="s">
        <v>752</v>
      </c>
      <c r="G207" s="889">
        <f>IF(LEN($F207)&gt;1,_xll.BondInfo($F207,$G$4),"")</f>
        <v>45041</v>
      </c>
      <c r="I207" s="872" t="s">
        <v>752</v>
      </c>
      <c r="J207" s="631" t="str">
        <f t="array" ref="J207:T207">IF(AND(QueryFlag="ON",NOT(ISNA(I207))),_xll.BondInfo(I207,$J$4:$T$4),"")</f>
        <v/>
      </c>
      <c r="K207" s="632" t="str">
        <v/>
      </c>
      <c r="L207" s="630" t="str">
        <v/>
      </c>
      <c r="M207" s="632" t="str">
        <v/>
      </c>
      <c r="N207" s="632" t="str">
        <v/>
      </c>
      <c r="O207" s="632" t="str">
        <v/>
      </c>
      <c r="P207" s="632" t="str">
        <v/>
      </c>
      <c r="Q207" s="633" t="str">
        <v/>
      </c>
      <c r="R207" s="634" t="str">
        <v/>
      </c>
      <c r="S207" s="631" t="str">
        <v/>
      </c>
      <c r="T207" s="634" t="str">
        <v/>
      </c>
      <c r="U207" s="641" t="str">
        <f>IF(AND(QueryFlag="ON",NOT(ISNA(I207))),_xll.BondOutstanding(I207),"")</f>
        <v/>
      </c>
    </row>
    <row r="208" spans="6:21">
      <c r="F208" s="881" t="s">
        <v>497</v>
      </c>
      <c r="G208" s="889">
        <f>IF(LEN($F208)&gt;1,_xll.BondInfo($F208,$G$4),"")</f>
        <v>45071</v>
      </c>
      <c r="I208" s="872" t="s">
        <v>497</v>
      </c>
      <c r="J208" s="631" t="str">
        <f t="array" ref="J208:T208">IF(AND(QueryFlag="ON",NOT(ISNA(I208))),_xll.BondInfo(I208,$J$4:$T$4),"")</f>
        <v/>
      </c>
      <c r="K208" s="632" t="str">
        <v/>
      </c>
      <c r="L208" s="630" t="str">
        <v/>
      </c>
      <c r="M208" s="632" t="str">
        <v/>
      </c>
      <c r="N208" s="632" t="str">
        <v/>
      </c>
      <c r="O208" s="632" t="str">
        <v/>
      </c>
      <c r="P208" s="632" t="str">
        <v/>
      </c>
      <c r="Q208" s="633" t="str">
        <v/>
      </c>
      <c r="R208" s="634" t="str">
        <v/>
      </c>
      <c r="S208" s="631" t="str">
        <v/>
      </c>
      <c r="T208" s="634" t="str">
        <v/>
      </c>
      <c r="U208" s="641" t="str">
        <f>IF(AND(QueryFlag="ON",NOT(ISNA(I208))),_xll.BondOutstanding(I208),"")</f>
        <v/>
      </c>
    </row>
    <row r="209" spans="6:21">
      <c r="F209" s="881" t="s">
        <v>498</v>
      </c>
      <c r="G209" s="889">
        <f>IF(LEN($F209)&gt;1,_xll.BondInfo($F209,$G$4),"")</f>
        <v>45224</v>
      </c>
      <c r="I209" s="872" t="s">
        <v>498</v>
      </c>
      <c r="J209" s="631" t="str">
        <f t="array" ref="J209:T209">IF(AND(QueryFlag="ON",NOT(ISNA(I209))),_xll.BondInfo(I209,$J$4:$T$4),"")</f>
        <v/>
      </c>
      <c r="K209" s="632" t="str">
        <v/>
      </c>
      <c r="L209" s="630" t="str">
        <v/>
      </c>
      <c r="M209" s="632" t="str">
        <v/>
      </c>
      <c r="N209" s="632" t="str">
        <v/>
      </c>
      <c r="O209" s="632" t="str">
        <v/>
      </c>
      <c r="P209" s="632" t="str">
        <v/>
      </c>
      <c r="Q209" s="633" t="str">
        <v/>
      </c>
      <c r="R209" s="634" t="str">
        <v/>
      </c>
      <c r="S209" s="631" t="str">
        <v/>
      </c>
      <c r="T209" s="634" t="str">
        <v/>
      </c>
      <c r="U209" s="641" t="str">
        <f>IF(AND(QueryFlag="ON",NOT(ISNA(I209))),_xll.BondOutstanding(I209),"")</f>
        <v/>
      </c>
    </row>
    <row r="210" spans="6:21">
      <c r="F210" s="881" t="s">
        <v>499</v>
      </c>
      <c r="G210" s="889">
        <f>IF(LEN($F210)&gt;1,_xll.BondInfo($F210,$G$4),"")</f>
        <v>45437</v>
      </c>
      <c r="I210" s="872" t="s">
        <v>499</v>
      </c>
      <c r="J210" s="631" t="str">
        <f t="array" ref="J210:T210">IF(AND(QueryFlag="ON",NOT(ISNA(I210))),_xll.BondInfo(I210,$J$4:$T$4),"")</f>
        <v/>
      </c>
      <c r="K210" s="632" t="str">
        <v/>
      </c>
      <c r="L210" s="630" t="str">
        <v/>
      </c>
      <c r="M210" s="632" t="str">
        <v/>
      </c>
      <c r="N210" s="632" t="str">
        <v/>
      </c>
      <c r="O210" s="632" t="str">
        <v/>
      </c>
      <c r="P210" s="632" t="str">
        <v/>
      </c>
      <c r="Q210" s="633" t="str">
        <v/>
      </c>
      <c r="R210" s="634" t="str">
        <v/>
      </c>
      <c r="S210" s="631" t="str">
        <v/>
      </c>
      <c r="T210" s="634" t="str">
        <v/>
      </c>
      <c r="U210" s="641" t="str">
        <f>IF(AND(QueryFlag="ON",NOT(ISNA(I210))),_xll.BondOutstanding(I210),"")</f>
        <v/>
      </c>
    </row>
    <row r="211" spans="6:21">
      <c r="F211" s="881" t="s">
        <v>1425</v>
      </c>
      <c r="G211" s="889">
        <f>IF(LEN($F211)&gt;1,_xll.BondInfo($F211,$G$4),"")</f>
        <v>45498</v>
      </c>
      <c r="I211" s="872" t="s">
        <v>1425</v>
      </c>
      <c r="J211" s="631" t="str">
        <f t="array" ref="J211:T211">IF(AND(QueryFlag="ON",NOT(ISNA(I211))),_xll.BondInfo(I211,$J$4:$T$4),"")</f>
        <v/>
      </c>
      <c r="K211" s="632" t="str">
        <v/>
      </c>
      <c r="L211" s="630" t="str">
        <v/>
      </c>
      <c r="M211" s="632" t="str">
        <v/>
      </c>
      <c r="N211" s="632" t="str">
        <v/>
      </c>
      <c r="O211" s="632" t="str">
        <v/>
      </c>
      <c r="P211" s="632" t="str">
        <v/>
      </c>
      <c r="Q211" s="633" t="str">
        <v/>
      </c>
      <c r="R211" s="634" t="str">
        <v/>
      </c>
      <c r="S211" s="631" t="str">
        <v/>
      </c>
      <c r="T211" s="634" t="str">
        <v/>
      </c>
      <c r="U211" s="641" t="str">
        <f>IF(AND(QueryFlag="ON",NOT(ISNA(I211))),_xll.BondOutstanding(I211),"")</f>
        <v/>
      </c>
    </row>
    <row r="212" spans="6:21">
      <c r="F212" s="881" t="s">
        <v>234</v>
      </c>
      <c r="G212" s="889">
        <f>IF(LEN($F212)&gt;1,_xll.BondInfo($F212,$G$4),"")</f>
        <v>45621</v>
      </c>
      <c r="I212" s="872" t="s">
        <v>234</v>
      </c>
      <c r="J212" s="631" t="str">
        <f t="array" ref="J212:T212">IF(AND(QueryFlag="ON",NOT(ISNA(I212))),_xll.BondInfo(I212,$J$4:$T$4),"")</f>
        <v/>
      </c>
      <c r="K212" s="632" t="str">
        <v/>
      </c>
      <c r="L212" s="630" t="str">
        <v/>
      </c>
      <c r="M212" s="632" t="str">
        <v/>
      </c>
      <c r="N212" s="632" t="str">
        <v/>
      </c>
      <c r="O212" s="632" t="str">
        <v/>
      </c>
      <c r="P212" s="632" t="str">
        <v/>
      </c>
      <c r="Q212" s="633" t="str">
        <v/>
      </c>
      <c r="R212" s="634" t="str">
        <v/>
      </c>
      <c r="S212" s="631" t="str">
        <v/>
      </c>
      <c r="T212" s="634" t="str">
        <v/>
      </c>
      <c r="U212" s="641" t="str">
        <f>IF(AND(QueryFlag="ON",NOT(ISNA(I212))),_xll.BondOutstanding(I212),"")</f>
        <v/>
      </c>
    </row>
    <row r="213" spans="6:21">
      <c r="F213" s="881" t="s">
        <v>397</v>
      </c>
      <c r="G213" s="889">
        <f>IF(LEN($F213)&gt;1,_xll.BondInfo($F213,$G$4),"")</f>
        <v>45802</v>
      </c>
      <c r="I213" s="872" t="s">
        <v>397</v>
      </c>
      <c r="J213" s="631" t="str">
        <f t="array" ref="J213:T213">IF(AND(QueryFlag="ON",NOT(ISNA(I213))),_xll.BondInfo(I213,$J$4:$T$4),"")</f>
        <v/>
      </c>
      <c r="K213" s="632" t="str">
        <v/>
      </c>
      <c r="L213" s="630" t="str">
        <v/>
      </c>
      <c r="M213" s="632" t="str">
        <v/>
      </c>
      <c r="N213" s="632" t="str">
        <v/>
      </c>
      <c r="O213" s="632" t="str">
        <v/>
      </c>
      <c r="P213" s="632" t="str">
        <v/>
      </c>
      <c r="Q213" s="633" t="str">
        <v/>
      </c>
      <c r="R213" s="634" t="str">
        <v/>
      </c>
      <c r="S213" s="631" t="str">
        <v/>
      </c>
      <c r="T213" s="634" t="str">
        <v/>
      </c>
      <c r="U213" s="641" t="str">
        <f>IF(AND(QueryFlag="ON",NOT(ISNA(I213))),_xll.BondOutstanding(I213),"")</f>
        <v/>
      </c>
    </row>
    <row r="214" spans="6:21">
      <c r="F214" s="881" t="s">
        <v>500</v>
      </c>
      <c r="G214" s="889">
        <f>IF(LEN($F214)&gt;1,_xll.BondInfo($F214,$G$4),"")</f>
        <v>45955</v>
      </c>
      <c r="I214" s="872" t="s">
        <v>500</v>
      </c>
      <c r="J214" s="631" t="str">
        <f t="array" ref="J214:T214">IF(AND(QueryFlag="ON",NOT(ISNA(I214))),_xll.BondInfo(I214,$J$4:$T$4),"")</f>
        <v/>
      </c>
      <c r="K214" s="632" t="str">
        <v/>
      </c>
      <c r="L214" s="630" t="str">
        <v/>
      </c>
      <c r="M214" s="632" t="str">
        <v/>
      </c>
      <c r="N214" s="632" t="str">
        <v/>
      </c>
      <c r="O214" s="632" t="str">
        <v/>
      </c>
      <c r="P214" s="632" t="str">
        <v/>
      </c>
      <c r="Q214" s="633" t="str">
        <v/>
      </c>
      <c r="R214" s="634" t="str">
        <v/>
      </c>
      <c r="S214" s="631" t="str">
        <v/>
      </c>
      <c r="T214" s="634" t="str">
        <v/>
      </c>
      <c r="U214" s="641" t="str">
        <f>IF(AND(QueryFlag="ON",NOT(ISNA(I214))),_xll.BondOutstanding(I214),"")</f>
        <v/>
      </c>
    </row>
    <row r="215" spans="6:21">
      <c r="F215" s="881" t="s">
        <v>577</v>
      </c>
      <c r="G215" s="889">
        <f>IF(LEN($F215)&gt;1,_xll.BondInfo($F215,$G$4),"")</f>
        <v>45986</v>
      </c>
      <c r="I215" s="872" t="s">
        <v>577</v>
      </c>
      <c r="J215" s="631" t="str">
        <f t="array" ref="J215:T215">IF(AND(QueryFlag="ON",NOT(ISNA(I215))),_xll.BondInfo(I215,$J$4:$T$4),"")</f>
        <v/>
      </c>
      <c r="K215" s="632" t="str">
        <v/>
      </c>
      <c r="L215" s="630" t="str">
        <v/>
      </c>
      <c r="M215" s="632" t="str">
        <v/>
      </c>
      <c r="N215" s="632" t="str">
        <v/>
      </c>
      <c r="O215" s="632" t="str">
        <v/>
      </c>
      <c r="P215" s="632" t="str">
        <v/>
      </c>
      <c r="Q215" s="633" t="str">
        <v/>
      </c>
      <c r="R215" s="634" t="str">
        <v/>
      </c>
      <c r="S215" s="631" t="str">
        <v/>
      </c>
      <c r="T215" s="634" t="str">
        <v/>
      </c>
      <c r="U215" s="641" t="str">
        <f>IF(AND(QueryFlag="ON",NOT(ISNA(I215))),_xll.BondOutstanding(I215),"")</f>
        <v/>
      </c>
    </row>
    <row r="216" spans="6:21">
      <c r="F216" s="881" t="s">
        <v>501</v>
      </c>
      <c r="G216" s="889">
        <f>IF(LEN($F216)&gt;1,_xll.BondInfo($F216,$G$4),"")</f>
        <v>46137</v>
      </c>
      <c r="I216" s="872" t="s">
        <v>501</v>
      </c>
      <c r="J216" s="631" t="str">
        <f t="array" ref="J216:T216">IF(AND(QueryFlag="ON",NOT(ISNA(I216))),_xll.BondInfo(I216,$J$4:$T$4),"")</f>
        <v/>
      </c>
      <c r="K216" s="632" t="str">
        <v/>
      </c>
      <c r="L216" s="630" t="str">
        <v/>
      </c>
      <c r="M216" s="632" t="str">
        <v/>
      </c>
      <c r="N216" s="632" t="str">
        <v/>
      </c>
      <c r="O216" s="632" t="str">
        <v/>
      </c>
      <c r="P216" s="632" t="str">
        <v/>
      </c>
      <c r="Q216" s="633" t="str">
        <v/>
      </c>
      <c r="R216" s="634" t="str">
        <v/>
      </c>
      <c r="S216" s="631" t="str">
        <v/>
      </c>
      <c r="T216" s="634" t="str">
        <v/>
      </c>
      <c r="U216" s="641" t="str">
        <f>IF(AND(QueryFlag="ON",NOT(ISNA(I216))),_xll.BondOutstanding(I216),"")</f>
        <v/>
      </c>
    </row>
    <row r="217" spans="6:21">
      <c r="F217" s="881" t="s">
        <v>669</v>
      </c>
      <c r="G217" s="889">
        <f>IF(LEN($F217)&gt;1,_xll.BondInfo($F217,$G$4),"")</f>
        <v>46167</v>
      </c>
      <c r="I217" s="872" t="s">
        <v>669</v>
      </c>
      <c r="J217" s="631" t="str">
        <f t="array" ref="J217:T217">IF(AND(QueryFlag="ON",NOT(ISNA(I217))),_xll.BondInfo(I217,$J$4:$T$4),"")</f>
        <v/>
      </c>
      <c r="K217" s="632" t="str">
        <v/>
      </c>
      <c r="L217" s="630" t="str">
        <v/>
      </c>
      <c r="M217" s="632" t="str">
        <v/>
      </c>
      <c r="N217" s="632" t="str">
        <v/>
      </c>
      <c r="O217" s="632" t="str">
        <v/>
      </c>
      <c r="P217" s="632" t="str">
        <v/>
      </c>
      <c r="Q217" s="633" t="str">
        <v/>
      </c>
      <c r="R217" s="634" t="str">
        <v/>
      </c>
      <c r="S217" s="631" t="str">
        <v/>
      </c>
      <c r="T217" s="634" t="str">
        <v/>
      </c>
      <c r="U217" s="641" t="str">
        <f>IF(AND(QueryFlag="ON",NOT(ISNA(I217))),_xll.BondOutstanding(I217),"")</f>
        <v/>
      </c>
    </row>
    <row r="218" spans="6:21">
      <c r="F218" s="881" t="s">
        <v>704</v>
      </c>
      <c r="G218" s="889">
        <f>IF(LEN($F218)&gt;1,_xll.BondInfo($F218,$G$4),"")</f>
        <v>46351</v>
      </c>
      <c r="I218" s="872" t="s">
        <v>704</v>
      </c>
      <c r="J218" s="631" t="str">
        <f t="array" ref="J218:T218">IF(AND(QueryFlag="ON",NOT(ISNA(I218))),_xll.BondInfo(I218,$J$4:$T$4),"")</f>
        <v/>
      </c>
      <c r="K218" s="632" t="str">
        <v/>
      </c>
      <c r="L218" s="630" t="str">
        <v/>
      </c>
      <c r="M218" s="632" t="str">
        <v/>
      </c>
      <c r="N218" s="632" t="str">
        <v/>
      </c>
      <c r="O218" s="632" t="str">
        <v/>
      </c>
      <c r="P218" s="632" t="str">
        <v/>
      </c>
      <c r="Q218" s="633" t="str">
        <v/>
      </c>
      <c r="R218" s="634" t="str">
        <v/>
      </c>
      <c r="S218" s="631" t="str">
        <v/>
      </c>
      <c r="T218" s="634" t="str">
        <v/>
      </c>
      <c r="U218" s="641" t="str">
        <f>IF(AND(QueryFlag="ON",NOT(ISNA(I218))),_xll.BondOutstanding(I218),"")</f>
        <v/>
      </c>
    </row>
    <row r="219" spans="6:21">
      <c r="F219" s="881" t="s">
        <v>745</v>
      </c>
      <c r="G219" s="889">
        <f>IF(LEN($F219)&gt;1,_xll.BondInfo($F219,$G$4),"")</f>
        <v>46532</v>
      </c>
      <c r="I219" s="872" t="s">
        <v>745</v>
      </c>
      <c r="J219" s="631" t="str">
        <f t="array" ref="J219:T219">IF(AND(QueryFlag="ON",NOT(ISNA(I219))),_xll.BondInfo(I219,$J$4:$T$4),"")</f>
        <v/>
      </c>
      <c r="K219" s="632" t="str">
        <v/>
      </c>
      <c r="L219" s="630" t="str">
        <v/>
      </c>
      <c r="M219" s="632" t="str">
        <v/>
      </c>
      <c r="N219" s="632" t="str">
        <v/>
      </c>
      <c r="O219" s="632" t="str">
        <v/>
      </c>
      <c r="P219" s="632" t="str">
        <v/>
      </c>
      <c r="Q219" s="633" t="str">
        <v/>
      </c>
      <c r="R219" s="634" t="str">
        <v/>
      </c>
      <c r="S219" s="631" t="str">
        <v/>
      </c>
      <c r="T219" s="634" t="str">
        <v/>
      </c>
      <c r="U219" s="641" t="str">
        <f>IF(AND(QueryFlag="ON",NOT(ISNA(I219))),_xll.BondOutstanding(I219),"")</f>
        <v/>
      </c>
    </row>
    <row r="220" spans="6:21">
      <c r="F220" s="881" t="s">
        <v>502</v>
      </c>
      <c r="G220" s="889">
        <f>IF(LEN($F220)&gt;1,_xll.BondInfo($F220,$G$4),"")</f>
        <v>46685</v>
      </c>
      <c r="I220" s="872" t="s">
        <v>502</v>
      </c>
      <c r="J220" s="631" t="str">
        <f t="array" ref="J220:T220">IF(AND(QueryFlag="ON",NOT(ISNA(I220))),_xll.BondInfo(I220,$J$4:$T$4),"")</f>
        <v/>
      </c>
      <c r="K220" s="632" t="str">
        <v/>
      </c>
      <c r="L220" s="630" t="str">
        <v/>
      </c>
      <c r="M220" s="632" t="str">
        <v/>
      </c>
      <c r="N220" s="632" t="str">
        <v/>
      </c>
      <c r="O220" s="632" t="str">
        <v/>
      </c>
      <c r="P220" s="632" t="str">
        <v/>
      </c>
      <c r="Q220" s="633" t="str">
        <v/>
      </c>
      <c r="R220" s="634" t="str">
        <v/>
      </c>
      <c r="S220" s="631" t="str">
        <v/>
      </c>
      <c r="T220" s="634" t="str">
        <v/>
      </c>
      <c r="U220" s="641" t="str">
        <f>IF(AND(QueryFlag="ON",NOT(ISNA(I220))),_xll.BondOutstanding(I220),"")</f>
        <v/>
      </c>
    </row>
    <row r="221" spans="6:21">
      <c r="F221" s="881" t="s">
        <v>1426</v>
      </c>
      <c r="G221" s="889">
        <f>IF(LEN($F221)&gt;1,_xll.BondInfo($F221,$G$4),"")</f>
        <v>46813</v>
      </c>
      <c r="I221" s="872" t="s">
        <v>1426</v>
      </c>
      <c r="J221" s="631" t="str">
        <f t="array" ref="J221:T221">IF(AND(QueryFlag="ON",NOT(ISNA(I221))),_xll.BondInfo(I221,$J$4:$T$4),"")</f>
        <v/>
      </c>
      <c r="K221" s="632" t="str">
        <v/>
      </c>
      <c r="L221" s="630" t="str">
        <v/>
      </c>
      <c r="M221" s="632" t="str">
        <v/>
      </c>
      <c r="N221" s="632" t="str">
        <v/>
      </c>
      <c r="O221" s="632" t="str">
        <v/>
      </c>
      <c r="P221" s="632" t="str">
        <v/>
      </c>
      <c r="Q221" s="633" t="str">
        <v/>
      </c>
      <c r="R221" s="634" t="str">
        <v/>
      </c>
      <c r="S221" s="631" t="str">
        <v/>
      </c>
      <c r="T221" s="634" t="str">
        <v/>
      </c>
      <c r="U221" s="641" t="str">
        <f>IF(AND(QueryFlag="ON",NOT(ISNA(I221))),_xll.BondOutstanding(I221),"")</f>
        <v/>
      </c>
    </row>
    <row r="222" spans="6:21">
      <c r="F222" s="881" t="s">
        <v>1427</v>
      </c>
      <c r="G222" s="889">
        <f>IF(LEN($F222)&gt;1,_xll.BondInfo($F222,$G$4),"")</f>
        <v>46898</v>
      </c>
      <c r="I222" s="872" t="s">
        <v>1427</v>
      </c>
      <c r="J222" s="631" t="str">
        <f t="array" ref="J222:T222">IF(AND(QueryFlag="ON",NOT(ISNA(I222))),_xll.BondInfo(I222,$J$4:$T$4),"")</f>
        <v/>
      </c>
      <c r="K222" s="632" t="str">
        <v/>
      </c>
      <c r="L222" s="630" t="str">
        <v/>
      </c>
      <c r="M222" s="632" t="str">
        <v/>
      </c>
      <c r="N222" s="632" t="str">
        <v/>
      </c>
      <c r="O222" s="632" t="str">
        <v/>
      </c>
      <c r="P222" s="632" t="str">
        <v/>
      </c>
      <c r="Q222" s="633" t="str">
        <v/>
      </c>
      <c r="R222" s="634" t="str">
        <v/>
      </c>
      <c r="S222" s="631" t="str">
        <v/>
      </c>
      <c r="T222" s="634" t="str">
        <v/>
      </c>
      <c r="U222" s="641" t="str">
        <f>IF(AND(QueryFlag="ON",NOT(ISNA(I222))),_xll.BondOutstanding(I222),"")</f>
        <v/>
      </c>
    </row>
    <row r="223" spans="6:21">
      <c r="F223" s="881" t="s">
        <v>503</v>
      </c>
      <c r="G223" s="889">
        <f>IF(LEN($F223)&gt;1,_xll.BondInfo($F223,$G$4),"")</f>
        <v>47233</v>
      </c>
      <c r="I223" s="872" t="s">
        <v>503</v>
      </c>
      <c r="J223" s="631" t="str">
        <f t="array" ref="J223:T223">IF(AND(QueryFlag="ON",NOT(ISNA(I223))),_xll.BondInfo(I223,$J$4:$T$4),"")</f>
        <v/>
      </c>
      <c r="K223" s="632" t="str">
        <v/>
      </c>
      <c r="L223" s="630" t="str">
        <v/>
      </c>
      <c r="M223" s="632" t="str">
        <v/>
      </c>
      <c r="N223" s="632" t="str">
        <v/>
      </c>
      <c r="O223" s="632" t="str">
        <v/>
      </c>
      <c r="P223" s="632" t="str">
        <v/>
      </c>
      <c r="Q223" s="633" t="str">
        <v/>
      </c>
      <c r="R223" s="634" t="str">
        <v/>
      </c>
      <c r="S223" s="631" t="str">
        <v/>
      </c>
      <c r="T223" s="634" t="str">
        <v/>
      </c>
      <c r="U223" s="641" t="str">
        <f>IF(AND(QueryFlag="ON",NOT(ISNA(I223))),_xll.BondOutstanding(I223),"")</f>
        <v/>
      </c>
    </row>
    <row r="224" spans="6:21">
      <c r="F224" s="881" t="s">
        <v>235</v>
      </c>
      <c r="G224" s="889">
        <f>IF(LEN($F224)&gt;1,_xll.BondInfo($F224,$G$4),"")</f>
        <v>47628</v>
      </c>
      <c r="I224" s="872" t="s">
        <v>235</v>
      </c>
      <c r="J224" s="631" t="str">
        <f t="array" ref="J224:T224">IF(AND(QueryFlag="ON",NOT(ISNA(I224))),_xll.BondInfo(I224,$J$4:$T$4),"")</f>
        <v/>
      </c>
      <c r="K224" s="632" t="str">
        <v/>
      </c>
      <c r="L224" s="630" t="str">
        <v/>
      </c>
      <c r="M224" s="632" t="str">
        <v/>
      </c>
      <c r="N224" s="632" t="str">
        <v/>
      </c>
      <c r="O224" s="632" t="str">
        <v/>
      </c>
      <c r="P224" s="632" t="str">
        <v/>
      </c>
      <c r="Q224" s="633" t="str">
        <v/>
      </c>
      <c r="R224" s="634" t="str">
        <v/>
      </c>
      <c r="S224" s="631" t="str">
        <v/>
      </c>
      <c r="T224" s="634" t="str">
        <v/>
      </c>
      <c r="U224" s="641" t="str">
        <f>IF(AND(QueryFlag="ON",NOT(ISNA(I224))),_xll.BondOutstanding(I224),"")</f>
        <v/>
      </c>
    </row>
    <row r="225" spans="6:21">
      <c r="F225" s="881" t="s">
        <v>579</v>
      </c>
      <c r="G225" s="889">
        <f>IF(LEN($F225)&gt;1,_xll.BondInfo($F225,$G$4),"")</f>
        <v>47993</v>
      </c>
      <c r="I225" s="872" t="s">
        <v>579</v>
      </c>
      <c r="J225" s="631" t="str">
        <f t="array" ref="J225:T225">IF(AND(QueryFlag="ON",NOT(ISNA(I225))),_xll.BondInfo(I225,$J$4:$T$4),"")</f>
        <v/>
      </c>
      <c r="K225" s="632" t="str">
        <v/>
      </c>
      <c r="L225" s="630" t="str">
        <v/>
      </c>
      <c r="M225" s="632" t="str">
        <v/>
      </c>
      <c r="N225" s="632" t="str">
        <v/>
      </c>
      <c r="O225" s="632" t="str">
        <v/>
      </c>
      <c r="P225" s="632" t="str">
        <v/>
      </c>
      <c r="Q225" s="633" t="str">
        <v/>
      </c>
      <c r="R225" s="634" t="str">
        <v/>
      </c>
      <c r="S225" s="631" t="str">
        <v/>
      </c>
      <c r="T225" s="634" t="str">
        <v/>
      </c>
      <c r="U225" s="641" t="str">
        <f>IF(AND(QueryFlag="ON",NOT(ISNA(I225))),_xll.BondOutstanding(I225),"")</f>
        <v/>
      </c>
    </row>
    <row r="226" spans="6:21">
      <c r="F226" s="881" t="s">
        <v>504</v>
      </c>
      <c r="G226" s="889">
        <f>IF(LEN($F226)&gt;1,_xll.BondInfo($F226,$G$4),"")</f>
        <v>48512</v>
      </c>
      <c r="I226" s="872" t="s">
        <v>504</v>
      </c>
      <c r="J226" s="631" t="str">
        <f t="array" ref="J226:T226">IF(AND(QueryFlag="ON",NOT(ISNA(I226))),_xll.BondInfo(I226,$J$4:$T$4),"")</f>
        <v/>
      </c>
      <c r="K226" s="632" t="str">
        <v/>
      </c>
      <c r="L226" s="630" t="str">
        <v/>
      </c>
      <c r="M226" s="632" t="str">
        <v/>
      </c>
      <c r="N226" s="632" t="str">
        <v/>
      </c>
      <c r="O226" s="632" t="str">
        <v/>
      </c>
      <c r="P226" s="632" t="str">
        <v/>
      </c>
      <c r="Q226" s="633" t="str">
        <v/>
      </c>
      <c r="R226" s="634" t="str">
        <v/>
      </c>
      <c r="S226" s="631" t="str">
        <v/>
      </c>
      <c r="T226" s="634" t="str">
        <v/>
      </c>
      <c r="U226" s="641" t="str">
        <f>IF(AND(QueryFlag="ON",NOT(ISNA(I226))),_xll.BondOutstanding(I226),"")</f>
        <v/>
      </c>
    </row>
    <row r="227" spans="6:21">
      <c r="F227" s="881" t="s">
        <v>1508</v>
      </c>
      <c r="G227" s="889">
        <f>IF(LEN($F227)&gt;1,_xll.BondInfo($F227,$G$4),"")</f>
        <v>49089</v>
      </c>
      <c r="I227" s="872" t="s">
        <v>1508</v>
      </c>
      <c r="J227" s="631" t="str">
        <f t="array" ref="J227:T227">IF(AND(QueryFlag="ON",NOT(ISNA(I227))),_xll.BondInfo(I227,$J$4:$T$4),"")</f>
        <v/>
      </c>
      <c r="K227" s="632" t="str">
        <v/>
      </c>
      <c r="L227" s="630" t="str">
        <v/>
      </c>
      <c r="M227" s="632" t="str">
        <v/>
      </c>
      <c r="N227" s="632" t="str">
        <v/>
      </c>
      <c r="O227" s="632" t="str">
        <v/>
      </c>
      <c r="P227" s="632" t="str">
        <v/>
      </c>
      <c r="Q227" s="633" t="str">
        <v/>
      </c>
      <c r="R227" s="634" t="str">
        <v/>
      </c>
      <c r="S227" s="631" t="str">
        <v/>
      </c>
      <c r="T227" s="634" t="str">
        <v/>
      </c>
      <c r="U227" s="641" t="str">
        <f>IF(AND(QueryFlag="ON",NOT(ISNA(I227))),_xll.BondOutstanding(I227),"")</f>
        <v/>
      </c>
    </row>
    <row r="228" spans="6:21">
      <c r="F228" s="881" t="s">
        <v>505</v>
      </c>
      <c r="G228" s="889">
        <f>IF(LEN($F228)&gt;1,_xll.BondInfo($F228,$G$4),"")</f>
        <v>49424</v>
      </c>
      <c r="I228" s="872" t="s">
        <v>505</v>
      </c>
      <c r="J228" s="631" t="str">
        <f t="array" ref="J228:T228">IF(AND(QueryFlag="ON",NOT(ISNA(I228))),_xll.BondInfo(I228,$J$4:$T$4),"")</f>
        <v/>
      </c>
      <c r="K228" s="632" t="str">
        <v/>
      </c>
      <c r="L228" s="630" t="str">
        <v/>
      </c>
      <c r="M228" s="632" t="str">
        <v/>
      </c>
      <c r="N228" s="632" t="str">
        <v/>
      </c>
      <c r="O228" s="632" t="str">
        <v/>
      </c>
      <c r="P228" s="632" t="str">
        <v/>
      </c>
      <c r="Q228" s="633" t="str">
        <v/>
      </c>
      <c r="R228" s="634" t="str">
        <v/>
      </c>
      <c r="S228" s="631" t="str">
        <v/>
      </c>
      <c r="T228" s="634" t="str">
        <v/>
      </c>
      <c r="U228" s="641" t="str">
        <f>IF(AND(QueryFlag="ON",NOT(ISNA(I228))),_xll.BondOutstanding(I228),"")</f>
        <v/>
      </c>
    </row>
    <row r="229" spans="6:21">
      <c r="F229" s="881" t="s">
        <v>671</v>
      </c>
      <c r="G229" s="889">
        <f>IF(LEN($F229)&gt;1,_xll.BondInfo($F229,$G$4),"")</f>
        <v>49820</v>
      </c>
      <c r="I229" s="872" t="s">
        <v>671</v>
      </c>
      <c r="J229" s="631" t="str">
        <f t="array" ref="J229:T229">IF(AND(QueryFlag="ON",NOT(ISNA(I229))),_xll.BondInfo(I229,$J$4:$T$4),"")</f>
        <v/>
      </c>
      <c r="K229" s="632" t="str">
        <v/>
      </c>
      <c r="L229" s="630" t="str">
        <v/>
      </c>
      <c r="M229" s="632" t="str">
        <v/>
      </c>
      <c r="N229" s="632" t="str">
        <v/>
      </c>
      <c r="O229" s="632" t="str">
        <v/>
      </c>
      <c r="P229" s="632" t="str">
        <v/>
      </c>
      <c r="Q229" s="633" t="str">
        <v/>
      </c>
      <c r="R229" s="634" t="str">
        <v/>
      </c>
      <c r="S229" s="631" t="str">
        <v/>
      </c>
      <c r="T229" s="634" t="str">
        <v/>
      </c>
      <c r="U229" s="641" t="str">
        <f>IF(AND(QueryFlag="ON",NOT(ISNA(I229))),_xll.BondOutstanding(I229),"")</f>
        <v/>
      </c>
    </row>
    <row r="230" spans="6:21">
      <c r="F230" s="881" t="s">
        <v>506</v>
      </c>
      <c r="G230" s="889">
        <f>IF(LEN($F230)&gt;1,_xll.BondInfo($F230,$G$4),"")</f>
        <v>50703</v>
      </c>
      <c r="I230" s="872" t="s">
        <v>506</v>
      </c>
      <c r="J230" s="631" t="str">
        <f t="array" ref="J230:T230">IF(AND(QueryFlag="ON",NOT(ISNA(I230))),_xll.BondInfo(I230,$J$4:$T$4),"")</f>
        <v/>
      </c>
      <c r="K230" s="632" t="str">
        <v/>
      </c>
      <c r="L230" s="630" t="str">
        <v/>
      </c>
      <c r="M230" s="632" t="str">
        <v/>
      </c>
      <c r="N230" s="632" t="str">
        <v/>
      </c>
      <c r="O230" s="632" t="str">
        <v/>
      </c>
      <c r="P230" s="632" t="str">
        <v/>
      </c>
      <c r="Q230" s="633" t="str">
        <v/>
      </c>
      <c r="R230" s="634" t="str">
        <v/>
      </c>
      <c r="S230" s="631" t="str">
        <v/>
      </c>
      <c r="T230" s="634" t="str">
        <v/>
      </c>
      <c r="U230" s="641" t="str">
        <f>IF(AND(QueryFlag="ON",NOT(ISNA(I230))),_xll.BondOutstanding(I230),"")</f>
        <v/>
      </c>
    </row>
    <row r="231" spans="6:21">
      <c r="F231" s="881" t="s">
        <v>735</v>
      </c>
      <c r="G231" s="889">
        <f>IF(LEN($F231)&gt;1,_xll.BondInfo($F231,$G$4),"")</f>
        <v>50946</v>
      </c>
      <c r="I231" s="872" t="s">
        <v>735</v>
      </c>
      <c r="J231" s="631" t="str">
        <f t="array" ref="J231:T231">IF(AND(QueryFlag="ON",NOT(ISNA(I231))),_xll.BondInfo(I231,$J$4:$T$4),"")</f>
        <v/>
      </c>
      <c r="K231" s="632" t="str">
        <v/>
      </c>
      <c r="L231" s="630" t="str">
        <v/>
      </c>
      <c r="M231" s="632" t="str">
        <v/>
      </c>
      <c r="N231" s="632" t="str">
        <v/>
      </c>
      <c r="O231" s="632" t="str">
        <v/>
      </c>
      <c r="P231" s="632" t="str">
        <v/>
      </c>
      <c r="Q231" s="633" t="str">
        <v/>
      </c>
      <c r="R231" s="634" t="str">
        <v/>
      </c>
      <c r="S231" s="631" t="str">
        <v/>
      </c>
      <c r="T231" s="634" t="str">
        <v/>
      </c>
      <c r="U231" s="641" t="str">
        <f>IF(AND(QueryFlag="ON",NOT(ISNA(I231))),_xll.BondOutstanding(I231),"")</f>
        <v/>
      </c>
    </row>
    <row r="232" spans="6:21">
      <c r="F232" s="881" t="s">
        <v>507</v>
      </c>
      <c r="G232" s="889">
        <f>IF(LEN($F232)&gt;1,_xll.BondInfo($F232,$G$4),"")</f>
        <v>51616</v>
      </c>
      <c r="I232" s="872" t="s">
        <v>507</v>
      </c>
      <c r="J232" s="631" t="str">
        <f t="array" ref="J232:T232">IF(AND(QueryFlag="ON",NOT(ISNA(I232))),_xll.BondInfo(I232,$J$4:$T$4),"")</f>
        <v/>
      </c>
      <c r="K232" s="632" t="str">
        <v/>
      </c>
      <c r="L232" s="630" t="str">
        <v/>
      </c>
      <c r="M232" s="632" t="str">
        <v/>
      </c>
      <c r="N232" s="632" t="str">
        <v/>
      </c>
      <c r="O232" s="632" t="str">
        <v/>
      </c>
      <c r="P232" s="632" t="str">
        <v/>
      </c>
      <c r="Q232" s="633" t="str">
        <v/>
      </c>
      <c r="R232" s="634" t="str">
        <v/>
      </c>
      <c r="S232" s="631" t="str">
        <v/>
      </c>
      <c r="T232" s="634" t="str">
        <v/>
      </c>
      <c r="U232" s="641" t="str">
        <f>IF(AND(QueryFlag="ON",NOT(ISNA(I232))),_xll.BondOutstanding(I232),"")</f>
        <v/>
      </c>
    </row>
    <row r="233" spans="6:21">
      <c r="F233" s="881" t="s">
        <v>508</v>
      </c>
      <c r="G233" s="889">
        <f>IF(LEN($F233)&gt;1,_xll.BondInfo($F233,$G$4),"")</f>
        <v>53107</v>
      </c>
      <c r="I233" s="872" t="s">
        <v>508</v>
      </c>
      <c r="J233" s="631" t="str">
        <f t="array" ref="J233:T233">IF(AND(QueryFlag="ON",NOT(ISNA(I233))),_xll.BondInfo(I233,$J$4:$T$4),"")</f>
        <v/>
      </c>
      <c r="K233" s="632" t="str">
        <v/>
      </c>
      <c r="L233" s="630" t="str">
        <v/>
      </c>
      <c r="M233" s="632" t="str">
        <v/>
      </c>
      <c r="N233" s="632" t="str">
        <v/>
      </c>
      <c r="O233" s="632" t="str">
        <v/>
      </c>
      <c r="P233" s="632" t="str">
        <v/>
      </c>
      <c r="Q233" s="633" t="str">
        <v/>
      </c>
      <c r="R233" s="634" t="str">
        <v/>
      </c>
      <c r="S233" s="631" t="str">
        <v/>
      </c>
      <c r="T233" s="634" t="str">
        <v/>
      </c>
      <c r="U233" s="641" t="str">
        <f>IF(AND(QueryFlag="ON",NOT(ISNA(I233))),_xll.BondOutstanding(I233),"")</f>
        <v/>
      </c>
    </row>
    <row r="234" spans="6:21">
      <c r="F234" s="881" t="s">
        <v>1428</v>
      </c>
      <c r="G234" s="889">
        <f>IF(LEN($F234)&gt;1,_xll.BondInfo($F234,$G$4),"")</f>
        <v>53898</v>
      </c>
      <c r="I234" s="872" t="s">
        <v>1428</v>
      </c>
      <c r="J234" s="631" t="str">
        <f t="array" ref="J234:T234">IF(AND(QueryFlag="ON",NOT(ISNA(I234))),_xll.BondInfo(I234,$J$4:$T$4),"")</f>
        <v/>
      </c>
      <c r="K234" s="632" t="str">
        <v/>
      </c>
      <c r="L234" s="630" t="str">
        <v/>
      </c>
      <c r="M234" s="632" t="str">
        <v/>
      </c>
      <c r="N234" s="632" t="str">
        <v/>
      </c>
      <c r="O234" s="632" t="str">
        <v/>
      </c>
      <c r="P234" s="632" t="str">
        <v/>
      </c>
      <c r="Q234" s="633" t="str">
        <v/>
      </c>
      <c r="R234" s="634" t="str">
        <v/>
      </c>
      <c r="S234" s="631" t="str">
        <v/>
      </c>
      <c r="T234" s="634" t="str">
        <v/>
      </c>
      <c r="U234" s="641" t="str">
        <f>IF(AND(QueryFlag="ON",NOT(ISNA(I234))),_xll.BondOutstanding(I234),"")</f>
        <v/>
      </c>
    </row>
    <row r="235" spans="6:21">
      <c r="F235" s="881" t="s">
        <v>779</v>
      </c>
      <c r="G235" s="889">
        <f>IF(LEN($F235)&gt;1,_xll.BondInfo($F235,$G$4),"")</f>
        <v>54203</v>
      </c>
      <c r="I235" s="872" t="s">
        <v>779</v>
      </c>
      <c r="J235" s="631" t="str">
        <f t="array" ref="J235:T235">IF(AND(QueryFlag="ON",NOT(ISNA(I235))),_xll.BondInfo(I235,$J$4:$T$4),"")</f>
        <v/>
      </c>
      <c r="K235" s="632" t="str">
        <v/>
      </c>
      <c r="L235" s="630" t="str">
        <v/>
      </c>
      <c r="M235" s="632" t="str">
        <v/>
      </c>
      <c r="N235" s="632" t="str">
        <v/>
      </c>
      <c r="O235" s="632" t="str">
        <v/>
      </c>
      <c r="P235" s="632" t="str">
        <v/>
      </c>
      <c r="Q235" s="633" t="str">
        <v/>
      </c>
      <c r="R235" s="634" t="str">
        <v/>
      </c>
      <c r="S235" s="631" t="str">
        <v/>
      </c>
      <c r="T235" s="634" t="str">
        <v/>
      </c>
      <c r="U235" s="641" t="str">
        <f>IF(AND(QueryFlag="ON",NOT(ISNA(I235))),_xll.BondOutstanding(I235),"")</f>
        <v/>
      </c>
    </row>
    <row r="236" spans="6:21">
      <c r="F236" s="881" t="s">
        <v>509</v>
      </c>
      <c r="G236" s="889">
        <f>IF(LEN($F236)&gt;1,_xll.BondInfo($F236,$G$4),"")</f>
        <v>56729</v>
      </c>
      <c r="I236" s="872" t="s">
        <v>509</v>
      </c>
      <c r="J236" s="631" t="str">
        <f t="array" ref="J236:T236">IF(AND(QueryFlag="ON",NOT(ISNA(I236))),_xll.BondInfo(I236,$J$4:$T$4),"")</f>
        <v/>
      </c>
      <c r="K236" s="632" t="str">
        <v/>
      </c>
      <c r="L236" s="630" t="str">
        <v/>
      </c>
      <c r="M236" s="632" t="str">
        <v/>
      </c>
      <c r="N236" s="632" t="str">
        <v/>
      </c>
      <c r="O236" s="632" t="str">
        <v/>
      </c>
      <c r="P236" s="632" t="str">
        <v/>
      </c>
      <c r="Q236" s="633" t="str">
        <v/>
      </c>
      <c r="R236" s="634" t="str">
        <v/>
      </c>
      <c r="S236" s="631" t="str">
        <v/>
      </c>
      <c r="T236" s="634" t="str">
        <v/>
      </c>
      <c r="U236" s="641" t="str">
        <f>IF(AND(QueryFlag="ON",NOT(ISNA(I236))),_xll.BondOutstanding(I236),"")</f>
        <v/>
      </c>
    </row>
    <row r="237" spans="6:21">
      <c r="F237" s="881" t="s">
        <v>510</v>
      </c>
      <c r="G237" s="889">
        <f>IF(LEN($F237)&gt;1,_xll.BondInfo($F237,$G$4),"")</f>
        <v>58556</v>
      </c>
      <c r="I237" s="872" t="s">
        <v>510</v>
      </c>
      <c r="J237" s="631" t="str">
        <f t="array" ref="J237:T237">IF(AND(QueryFlag="ON",NOT(ISNA(I237))),_xll.BondInfo(I237,$J$4:$T$4),"")</f>
        <v/>
      </c>
      <c r="K237" s="632" t="str">
        <v/>
      </c>
      <c r="L237" s="630" t="str">
        <v/>
      </c>
      <c r="M237" s="632" t="str">
        <v/>
      </c>
      <c r="N237" s="632" t="str">
        <v/>
      </c>
      <c r="O237" s="632" t="str">
        <v/>
      </c>
      <c r="P237" s="632" t="str">
        <v/>
      </c>
      <c r="Q237" s="633" t="str">
        <v/>
      </c>
      <c r="R237" s="634" t="str">
        <v/>
      </c>
      <c r="S237" s="631" t="str">
        <v/>
      </c>
      <c r="T237" s="634" t="str">
        <v/>
      </c>
      <c r="U237" s="641" t="str">
        <f>IF(AND(QueryFlag="ON",NOT(ISNA(I237))),_xll.BondOutstanding(I237),"")</f>
        <v/>
      </c>
    </row>
    <row r="238" spans="6:21">
      <c r="F238" s="881" t="s">
        <v>673</v>
      </c>
      <c r="G238" s="889">
        <f>IF(LEN($F238)&gt;1,_xll.BondInfo($F238,$G$4),"")</f>
        <v>60777</v>
      </c>
      <c r="I238" s="872" t="s">
        <v>673</v>
      </c>
      <c r="J238" s="631" t="str">
        <f t="array" ref="J238:T238">IF(AND(QueryFlag="ON",NOT(ISNA(I238))),_xll.BondInfo(I238,$J$4:$T$4),"")</f>
        <v/>
      </c>
      <c r="K238" s="632" t="str">
        <v/>
      </c>
      <c r="L238" s="630" t="str">
        <v/>
      </c>
      <c r="M238" s="632" t="str">
        <v/>
      </c>
      <c r="N238" s="632" t="str">
        <v/>
      </c>
      <c r="O238" s="632" t="str">
        <v/>
      </c>
      <c r="P238" s="632" t="str">
        <v/>
      </c>
      <c r="Q238" s="633" t="str">
        <v/>
      </c>
      <c r="R238" s="634" t="str">
        <v/>
      </c>
      <c r="S238" s="631" t="str">
        <v/>
      </c>
      <c r="T238" s="634" t="str">
        <v/>
      </c>
      <c r="U238" s="641" t="str">
        <f>IF(AND(QueryFlag="ON",NOT(ISNA(I238))),_xll.BondOutstanding(I238),"")</f>
        <v/>
      </c>
    </row>
    <row r="239" spans="6:21">
      <c r="F239" s="881"/>
      <c r="G239" s="889" t="str">
        <f>IF(LEN($F239)&gt;1,_xll.BondInfo($F239,$G$4),"")</f>
        <v/>
      </c>
      <c r="I239" s="872"/>
      <c r="J239" s="631" t="str">
        <f t="array" ref="J239:T239">IF(AND(QueryFlag="ON",NOT(ISNA(I239))),_xll.BondInfo(I239,$J$4:$T$4),"")</f>
        <v/>
      </c>
      <c r="K239" s="632" t="str">
        <v/>
      </c>
      <c r="L239" s="630" t="str">
        <v/>
      </c>
      <c r="M239" s="632" t="str">
        <v/>
      </c>
      <c r="N239" s="632" t="str">
        <v/>
      </c>
      <c r="O239" s="632" t="str">
        <v/>
      </c>
      <c r="P239" s="632" t="str">
        <v/>
      </c>
      <c r="Q239" s="633" t="str">
        <v/>
      </c>
      <c r="R239" s="634" t="str">
        <v/>
      </c>
      <c r="S239" s="631" t="str">
        <v/>
      </c>
      <c r="T239" s="634" t="str">
        <v/>
      </c>
      <c r="U239" s="641" t="str">
        <f>IF(AND(QueryFlag="ON",NOT(ISNA(I239))),_xll.BondOutstanding(I239),"")</f>
        <v/>
      </c>
    </row>
    <row r="240" spans="6:21">
      <c r="F240" s="881"/>
      <c r="G240" s="889" t="str">
        <f>IF(LEN($F240)&gt;1,_xll.BondInfo($F240,$G$4),"")</f>
        <v/>
      </c>
      <c r="I240" s="872"/>
      <c r="J240" s="631" t="str">
        <f t="array" ref="J240:T240">IF(AND(QueryFlag="ON",NOT(ISNA(I240))),_xll.BondInfo(I240,$J$4:$T$4),"")</f>
        <v/>
      </c>
      <c r="K240" s="632" t="str">
        <v/>
      </c>
      <c r="L240" s="630" t="str">
        <v/>
      </c>
      <c r="M240" s="632" t="str">
        <v/>
      </c>
      <c r="N240" s="632" t="str">
        <v/>
      </c>
      <c r="O240" s="632" t="str">
        <v/>
      </c>
      <c r="P240" s="632" t="str">
        <v/>
      </c>
      <c r="Q240" s="633" t="str">
        <v/>
      </c>
      <c r="R240" s="634" t="str">
        <v/>
      </c>
      <c r="S240" s="631" t="str">
        <v/>
      </c>
      <c r="T240" s="634" t="str">
        <v/>
      </c>
      <c r="U240" s="641" t="str">
        <f>IF(AND(QueryFlag="ON",NOT(ISNA(I240))),_xll.BondOutstanding(I240),"")</f>
        <v/>
      </c>
    </row>
    <row r="241" spans="6:21">
      <c r="F241" s="881"/>
      <c r="G241" s="889" t="str">
        <f>IF(LEN($F241)&gt;1,_xll.BondInfo($F241,$G$4),"")</f>
        <v/>
      </c>
      <c r="I241" s="872"/>
      <c r="J241" s="631" t="str">
        <f t="array" ref="J241:T241">IF(AND(QueryFlag="ON",NOT(ISNA(I241))),_xll.BondInfo(I241,$J$4:$T$4),"")</f>
        <v/>
      </c>
      <c r="K241" s="632" t="str">
        <v/>
      </c>
      <c r="L241" s="630" t="str">
        <v/>
      </c>
      <c r="M241" s="632" t="str">
        <v/>
      </c>
      <c r="N241" s="632" t="str">
        <v/>
      </c>
      <c r="O241" s="632" t="str">
        <v/>
      </c>
      <c r="P241" s="632" t="str">
        <v/>
      </c>
      <c r="Q241" s="633" t="str">
        <v/>
      </c>
      <c r="R241" s="634" t="str">
        <v/>
      </c>
      <c r="S241" s="631" t="str">
        <v/>
      </c>
      <c r="T241" s="634" t="str">
        <v/>
      </c>
      <c r="U241" s="641" t="str">
        <f>IF(AND(QueryFlag="ON",NOT(ISNA(I241))),_xll.BondOutstanding(I241),"")</f>
        <v/>
      </c>
    </row>
    <row r="242" spans="6:21">
      <c r="F242" s="881"/>
      <c r="G242" s="889" t="str">
        <f>IF(LEN($F242)&gt;1,_xll.BondInfo($F242,$G$4),"")</f>
        <v/>
      </c>
      <c r="I242" s="872"/>
      <c r="J242" s="631" t="str">
        <f t="array" ref="J242:T242">IF(AND(QueryFlag="ON",NOT(ISNA(I242))),_xll.BondInfo(I242,$J$4:$T$4),"")</f>
        <v/>
      </c>
      <c r="K242" s="632" t="str">
        <v/>
      </c>
      <c r="L242" s="630" t="str">
        <v/>
      </c>
      <c r="M242" s="632" t="str">
        <v/>
      </c>
      <c r="N242" s="632" t="str">
        <v/>
      </c>
      <c r="O242" s="632" t="str">
        <v/>
      </c>
      <c r="P242" s="632" t="str">
        <v/>
      </c>
      <c r="Q242" s="633" t="str">
        <v/>
      </c>
      <c r="R242" s="634" t="str">
        <v/>
      </c>
      <c r="S242" s="631" t="str">
        <v/>
      </c>
      <c r="T242" s="634" t="str">
        <v/>
      </c>
      <c r="U242" s="641" t="str">
        <f>IF(AND(QueryFlag="ON",NOT(ISNA(I242))),_xll.BondOutstanding(I242),"")</f>
        <v/>
      </c>
    </row>
    <row r="243" spans="6:21">
      <c r="F243" s="881"/>
      <c r="G243" s="889" t="str">
        <f>IF(LEN($F243)&gt;1,_xll.BondInfo($F243,$G$4),"")</f>
        <v/>
      </c>
      <c r="I243" s="872"/>
      <c r="J243" s="631" t="str">
        <f t="array" ref="J243:T243">IF(AND(QueryFlag="ON",NOT(ISNA(I243))),_xll.BondInfo(I243,$J$4:$T$4),"")</f>
        <v/>
      </c>
      <c r="K243" s="632" t="str">
        <v/>
      </c>
      <c r="L243" s="630" t="str">
        <v/>
      </c>
      <c r="M243" s="632" t="str">
        <v/>
      </c>
      <c r="N243" s="632" t="str">
        <v/>
      </c>
      <c r="O243" s="632" t="str">
        <v/>
      </c>
      <c r="P243" s="632" t="str">
        <v/>
      </c>
      <c r="Q243" s="633" t="str">
        <v/>
      </c>
      <c r="R243" s="634" t="str">
        <v/>
      </c>
      <c r="S243" s="631" t="str">
        <v/>
      </c>
      <c r="T243" s="634" t="str">
        <v/>
      </c>
      <c r="U243" s="641" t="str">
        <f>IF(AND(QueryFlag="ON",NOT(ISNA(I243))),_xll.BondOutstanding(I243),"")</f>
        <v/>
      </c>
    </row>
    <row r="244" spans="6:21">
      <c r="F244" s="881"/>
      <c r="G244" s="889" t="str">
        <f>IF(LEN($F244)&gt;1,_xll.BondInfo($F244,$G$4),"")</f>
        <v/>
      </c>
      <c r="I244" s="872"/>
      <c r="J244" s="631" t="str">
        <f t="array" ref="J244:T244">IF(AND(QueryFlag="ON",NOT(ISNA(I244))),_xll.BondInfo(I244,$J$4:$T$4),"")</f>
        <v/>
      </c>
      <c r="K244" s="632" t="str">
        <v/>
      </c>
      <c r="L244" s="630" t="str">
        <v/>
      </c>
      <c r="M244" s="632" t="str">
        <v/>
      </c>
      <c r="N244" s="632" t="str">
        <v/>
      </c>
      <c r="O244" s="632" t="str">
        <v/>
      </c>
      <c r="P244" s="632" t="str">
        <v/>
      </c>
      <c r="Q244" s="633" t="str">
        <v/>
      </c>
      <c r="R244" s="634" t="str">
        <v/>
      </c>
      <c r="S244" s="631" t="str">
        <v/>
      </c>
      <c r="T244" s="634" t="str">
        <v/>
      </c>
      <c r="U244" s="641" t="str">
        <f>IF(AND(QueryFlag="ON",NOT(ISNA(I244))),_xll.BondOutstanding(I244),"")</f>
        <v/>
      </c>
    </row>
    <row r="245" spans="6:21">
      <c r="F245" s="881"/>
      <c r="G245" s="889" t="str">
        <f>IF(LEN($F245)&gt;1,_xll.BondInfo($F245,$G$4),"")</f>
        <v/>
      </c>
      <c r="I245" s="872"/>
      <c r="J245" s="631" t="str">
        <f t="array" ref="J245:T245">IF(AND(QueryFlag="ON",NOT(ISNA(I245))),_xll.BondInfo(I245,$J$4:$T$4),"")</f>
        <v/>
      </c>
      <c r="K245" s="632" t="str">
        <v/>
      </c>
      <c r="L245" s="630" t="str">
        <v/>
      </c>
      <c r="M245" s="632" t="str">
        <v/>
      </c>
      <c r="N245" s="632" t="str">
        <v/>
      </c>
      <c r="O245" s="632" t="str">
        <v/>
      </c>
      <c r="P245" s="632" t="str">
        <v/>
      </c>
      <c r="Q245" s="633" t="str">
        <v/>
      </c>
      <c r="R245" s="634" t="str">
        <v/>
      </c>
      <c r="S245" s="631" t="str">
        <v/>
      </c>
      <c r="T245" s="634" t="str">
        <v/>
      </c>
      <c r="U245" s="641" t="str">
        <f>IF(AND(QueryFlag="ON",NOT(ISNA(I245))),_xll.BondOutstanding(I245),"")</f>
        <v/>
      </c>
    </row>
    <row r="246" spans="6:21">
      <c r="F246" s="881"/>
      <c r="G246" s="889" t="str">
        <f>IF(LEN($F246)&gt;1,_xll.BondInfo($F246,$G$4),"")</f>
        <v/>
      </c>
      <c r="I246" s="873"/>
      <c r="J246" s="631" t="str">
        <f t="array" ref="J246:T246">IF(AND(QueryFlag="ON",NOT(ISNA(I246))),_xll.BondInfo(I246,$J$4:$T$4),"")</f>
        <v/>
      </c>
      <c r="K246" s="632" t="str">
        <v/>
      </c>
      <c r="L246" s="630" t="str">
        <v/>
      </c>
      <c r="M246" s="632" t="str">
        <v/>
      </c>
      <c r="N246" s="632" t="str">
        <v/>
      </c>
      <c r="O246" s="632" t="str">
        <v/>
      </c>
      <c r="P246" s="632" t="str">
        <v/>
      </c>
      <c r="Q246" s="633" t="str">
        <v/>
      </c>
      <c r="R246" s="634" t="str">
        <v/>
      </c>
      <c r="S246" s="631" t="str">
        <v/>
      </c>
      <c r="T246" s="634" t="str">
        <v/>
      </c>
      <c r="U246" s="641" t="str">
        <f>IF(AND(QueryFlag="ON",NOT(ISNA(I246))),_xll.BondOutstanding(I246),"")</f>
        <v/>
      </c>
    </row>
    <row r="247" spans="6:21">
      <c r="F247" s="881"/>
      <c r="G247" s="889" t="str">
        <f>IF(LEN($F247)&gt;1,_xll.BondInfo($F247,$G$4),"")</f>
        <v/>
      </c>
      <c r="I247" s="873"/>
      <c r="J247" s="631" t="str">
        <f t="array" ref="J247:T247">IF(AND(QueryFlag="ON",NOT(ISNA(I247))),_xll.BondInfo(I247,$J$4:$T$4),"")</f>
        <v/>
      </c>
      <c r="K247" s="632" t="str">
        <v/>
      </c>
      <c r="L247" s="630" t="str">
        <v/>
      </c>
      <c r="M247" s="632" t="str">
        <v/>
      </c>
      <c r="N247" s="632" t="str">
        <v/>
      </c>
      <c r="O247" s="632" t="str">
        <v/>
      </c>
      <c r="P247" s="632" t="str">
        <v/>
      </c>
      <c r="Q247" s="633" t="str">
        <v/>
      </c>
      <c r="R247" s="634" t="str">
        <v/>
      </c>
      <c r="S247" s="631" t="str">
        <v/>
      </c>
      <c r="T247" s="634" t="str">
        <v/>
      </c>
      <c r="U247" s="641" t="str">
        <f>IF(AND(QueryFlag="ON",NOT(ISNA(I247))),_xll.BondOutstanding(I247),"")</f>
        <v/>
      </c>
    </row>
    <row r="248" spans="6:21">
      <c r="F248" s="881"/>
      <c r="G248" s="889" t="str">
        <f>IF(LEN($F248)&gt;1,_xll.BondInfo($F248,$G$4),"")</f>
        <v/>
      </c>
      <c r="I248" s="873"/>
      <c r="J248" s="631" t="str">
        <f t="array" ref="J248:T248">IF(AND(QueryFlag="ON",NOT(ISNA(I248))),_xll.BondInfo(I248,$J$4:$T$4),"")</f>
        <v/>
      </c>
      <c r="K248" s="632" t="str">
        <v/>
      </c>
      <c r="L248" s="630" t="str">
        <v/>
      </c>
      <c r="M248" s="632" t="str">
        <v/>
      </c>
      <c r="N248" s="632" t="str">
        <v/>
      </c>
      <c r="O248" s="632" t="str">
        <v/>
      </c>
      <c r="P248" s="632" t="str">
        <v/>
      </c>
      <c r="Q248" s="633" t="str">
        <v/>
      </c>
      <c r="R248" s="634" t="str">
        <v/>
      </c>
      <c r="S248" s="631" t="str">
        <v/>
      </c>
      <c r="T248" s="634" t="str">
        <v/>
      </c>
      <c r="U248" s="641" t="str">
        <f>IF(AND(QueryFlag="ON",NOT(ISNA(I248))),_xll.BondOutstanding(I248),"")</f>
        <v/>
      </c>
    </row>
    <row r="249" spans="6:21">
      <c r="F249" s="881"/>
      <c r="G249" s="889" t="str">
        <f>IF(LEN($F249)&gt;1,_xll.BondInfo($F249,$G$4),"")</f>
        <v/>
      </c>
      <c r="I249" s="873"/>
      <c r="J249" s="631" t="str">
        <f t="array" ref="J249:T249">IF(AND(QueryFlag="ON",NOT(ISNA(I249))),_xll.BondInfo(I249,$J$4:$T$4),"")</f>
        <v/>
      </c>
      <c r="K249" s="632" t="str">
        <v/>
      </c>
      <c r="L249" s="630" t="str">
        <v/>
      </c>
      <c r="M249" s="632" t="str">
        <v/>
      </c>
      <c r="N249" s="632" t="str">
        <v/>
      </c>
      <c r="O249" s="632" t="str">
        <v/>
      </c>
      <c r="P249" s="632" t="str">
        <v/>
      </c>
      <c r="Q249" s="633" t="str">
        <v/>
      </c>
      <c r="R249" s="634" t="str">
        <v/>
      </c>
      <c r="S249" s="631" t="str">
        <v/>
      </c>
      <c r="T249" s="634" t="str">
        <v/>
      </c>
      <c r="U249" s="641" t="str">
        <f>IF(AND(QueryFlag="ON",NOT(ISNA(I249))),_xll.BondOutstanding(I249),"")</f>
        <v/>
      </c>
    </row>
    <row r="250" spans="6:21">
      <c r="F250" s="881"/>
      <c r="G250" s="889" t="str">
        <f>IF(LEN($F250)&gt;1,_xll.BondInfo($F250,$G$4),"")</f>
        <v/>
      </c>
      <c r="I250" s="873"/>
      <c r="J250" s="631" t="str">
        <f t="array" ref="J250:T250">IF(AND(QueryFlag="ON",NOT(ISNA(I250))),_xll.BondInfo(I250,$J$4:$T$4),"")</f>
        <v/>
      </c>
      <c r="K250" s="632" t="str">
        <v/>
      </c>
      <c r="L250" s="630" t="str">
        <v/>
      </c>
      <c r="M250" s="632" t="str">
        <v/>
      </c>
      <c r="N250" s="632" t="str">
        <v/>
      </c>
      <c r="O250" s="632" t="str">
        <v/>
      </c>
      <c r="P250" s="632" t="str">
        <v/>
      </c>
      <c r="Q250" s="633" t="str">
        <v/>
      </c>
      <c r="R250" s="634" t="str">
        <v/>
      </c>
      <c r="S250" s="631" t="str">
        <v/>
      </c>
      <c r="T250" s="634" t="str">
        <v/>
      </c>
      <c r="U250" s="641" t="str">
        <f>IF(AND(QueryFlag="ON",NOT(ISNA(I250))),_xll.BondOutstanding(I250),"")</f>
        <v/>
      </c>
    </row>
    <row r="251" spans="6:21">
      <c r="F251" s="881"/>
      <c r="G251" s="889" t="str">
        <f>IF(LEN($F251)&gt;1,_xll.BondInfo($F251,$G$4),"")</f>
        <v/>
      </c>
      <c r="I251" s="873"/>
      <c r="J251" s="631" t="str">
        <f t="array" ref="J251:T251">IF(AND(QueryFlag="ON",NOT(ISNA(I251))),_xll.BondInfo(I251,$J$4:$T$4),"")</f>
        <v/>
      </c>
      <c r="K251" s="632" t="str">
        <v/>
      </c>
      <c r="L251" s="630" t="str">
        <v/>
      </c>
      <c r="M251" s="632" t="str">
        <v/>
      </c>
      <c r="N251" s="632" t="str">
        <v/>
      </c>
      <c r="O251" s="632" t="str">
        <v/>
      </c>
      <c r="P251" s="632" t="str">
        <v/>
      </c>
      <c r="Q251" s="633" t="str">
        <v/>
      </c>
      <c r="R251" s="634" t="str">
        <v/>
      </c>
      <c r="S251" s="631" t="str">
        <v/>
      </c>
      <c r="T251" s="634" t="str">
        <v/>
      </c>
      <c r="U251" s="641" t="str">
        <f>IF(AND(QueryFlag="ON",NOT(ISNA(I251))),_xll.BondOutstanding(I251),"")</f>
        <v/>
      </c>
    </row>
    <row r="252" spans="6:21">
      <c r="F252" s="881"/>
      <c r="G252" s="889" t="str">
        <f>IF(LEN($F252)&gt;1,_xll.BondInfo($F252,$G$4),"")</f>
        <v/>
      </c>
      <c r="I252" s="873"/>
      <c r="J252" s="631" t="str">
        <f t="array" ref="J252:T252">IF(AND(QueryFlag="ON",NOT(ISNA(I252))),_xll.BondInfo(I252,$J$4:$T$4),"")</f>
        <v/>
      </c>
      <c r="K252" s="632" t="str">
        <v/>
      </c>
      <c r="L252" s="630" t="str">
        <v/>
      </c>
      <c r="M252" s="632" t="str">
        <v/>
      </c>
      <c r="N252" s="632" t="str">
        <v/>
      </c>
      <c r="O252" s="632" t="str">
        <v/>
      </c>
      <c r="P252" s="632" t="str">
        <v/>
      </c>
      <c r="Q252" s="633" t="str">
        <v/>
      </c>
      <c r="R252" s="634" t="str">
        <v/>
      </c>
      <c r="S252" s="631" t="str">
        <v/>
      </c>
      <c r="T252" s="634" t="str">
        <v/>
      </c>
      <c r="U252" s="641" t="str">
        <f>IF(AND(QueryFlag="ON",NOT(ISNA(I252))),_xll.BondOutstanding(I252),"")</f>
        <v/>
      </c>
    </row>
    <row r="253" spans="6:21">
      <c r="F253" s="881"/>
      <c r="G253" s="889" t="str">
        <f>IF(LEN($F253)&gt;1,_xll.BondInfo($F253,$G$4),"")</f>
        <v/>
      </c>
      <c r="I253" s="873"/>
      <c r="J253" s="631" t="str">
        <f t="array" ref="J253:T253">IF(AND(QueryFlag="ON",NOT(ISNA(I253))),_xll.BondInfo(I253,$J$4:$T$4),"")</f>
        <v/>
      </c>
      <c r="K253" s="632" t="str">
        <v/>
      </c>
      <c r="L253" s="630" t="str">
        <v/>
      </c>
      <c r="M253" s="632" t="str">
        <v/>
      </c>
      <c r="N253" s="632" t="str">
        <v/>
      </c>
      <c r="O253" s="632" t="str">
        <v/>
      </c>
      <c r="P253" s="632" t="str">
        <v/>
      </c>
      <c r="Q253" s="633" t="str">
        <v/>
      </c>
      <c r="R253" s="634" t="str">
        <v/>
      </c>
      <c r="S253" s="631" t="str">
        <v/>
      </c>
      <c r="T253" s="634" t="str">
        <v/>
      </c>
      <c r="U253" s="641" t="str">
        <f>IF(AND(QueryFlag="ON",NOT(ISNA(I253))),_xll.BondOutstanding(I253),"")</f>
        <v/>
      </c>
    </row>
    <row r="254" spans="6:21">
      <c r="F254" s="881"/>
      <c r="G254" s="889" t="str">
        <f>IF(LEN($F254)&gt;1,_xll.BondInfo($F254,$G$4),"")</f>
        <v/>
      </c>
      <c r="I254" s="873"/>
      <c r="J254" s="631" t="str">
        <f t="array" ref="J254:T254">IF(AND(QueryFlag="ON",NOT(ISNA(I254))),_xll.BondInfo(I254,$J$4:$T$4),"")</f>
        <v/>
      </c>
      <c r="K254" s="632" t="str">
        <v/>
      </c>
      <c r="L254" s="630" t="str">
        <v/>
      </c>
      <c r="M254" s="632" t="str">
        <v/>
      </c>
      <c r="N254" s="632" t="str">
        <v/>
      </c>
      <c r="O254" s="632" t="str">
        <v/>
      </c>
      <c r="P254" s="632" t="str">
        <v/>
      </c>
      <c r="Q254" s="633" t="str">
        <v/>
      </c>
      <c r="R254" s="634" t="str">
        <v/>
      </c>
      <c r="S254" s="631" t="str">
        <v/>
      </c>
      <c r="T254" s="634" t="str">
        <v/>
      </c>
      <c r="U254" s="641" t="str">
        <f>IF(AND(QueryFlag="ON",NOT(ISNA(I254))),_xll.BondOutstanding(I254),"")</f>
        <v/>
      </c>
    </row>
    <row r="255" spans="6:21">
      <c r="F255" s="881"/>
      <c r="G255" s="889" t="str">
        <f>IF(LEN($F255)&gt;1,_xll.BondInfo($F255,$G$4),"")</f>
        <v/>
      </c>
      <c r="I255" s="873"/>
      <c r="J255" s="631" t="str">
        <f t="array" ref="J255:T255">IF(AND(QueryFlag="ON",NOT(ISNA(I255))),_xll.BondInfo(I255,$J$4:$T$4),"")</f>
        <v/>
      </c>
      <c r="K255" s="632" t="str">
        <v/>
      </c>
      <c r="L255" s="630" t="str">
        <v/>
      </c>
      <c r="M255" s="632" t="str">
        <v/>
      </c>
      <c r="N255" s="632" t="str">
        <v/>
      </c>
      <c r="O255" s="632" t="str">
        <v/>
      </c>
      <c r="P255" s="632" t="str">
        <v/>
      </c>
      <c r="Q255" s="633" t="str">
        <v/>
      </c>
      <c r="R255" s="634" t="str">
        <v/>
      </c>
      <c r="S255" s="631" t="str">
        <v/>
      </c>
      <c r="T255" s="634" t="str">
        <v/>
      </c>
      <c r="U255" s="641" t="str">
        <f>IF(AND(QueryFlag="ON",NOT(ISNA(I255))),_xll.BondOutstanding(I255),"")</f>
        <v/>
      </c>
    </row>
    <row r="256" spans="6:21">
      <c r="F256" s="881"/>
      <c r="G256" s="889" t="str">
        <f>IF(LEN($F256)&gt;1,_xll.BondInfo($F256,$G$4),"")</f>
        <v/>
      </c>
      <c r="I256" s="873"/>
      <c r="J256" s="631" t="str">
        <f t="array" ref="J256:T256">IF(AND(QueryFlag="ON",NOT(ISNA(I256))),_xll.BondInfo(I256,$J$4:$T$4),"")</f>
        <v/>
      </c>
      <c r="K256" s="632" t="str">
        <v/>
      </c>
      <c r="L256" s="630" t="str">
        <v/>
      </c>
      <c r="M256" s="632" t="str">
        <v/>
      </c>
      <c r="N256" s="632" t="str">
        <v/>
      </c>
      <c r="O256" s="632" t="str">
        <v/>
      </c>
      <c r="P256" s="632" t="str">
        <v/>
      </c>
      <c r="Q256" s="633" t="str">
        <v/>
      </c>
      <c r="R256" s="634" t="str">
        <v/>
      </c>
      <c r="S256" s="631" t="str">
        <v/>
      </c>
      <c r="T256" s="634" t="str">
        <v/>
      </c>
      <c r="U256" s="641" t="str">
        <f>IF(AND(QueryFlag="ON",NOT(ISNA(I256))),_xll.BondOutstanding(I256),"")</f>
        <v/>
      </c>
    </row>
    <row r="257" spans="6:21">
      <c r="F257" s="881"/>
      <c r="G257" s="889" t="str">
        <f>IF(LEN($F257)&gt;1,_xll.BondInfo($F257,$G$4),"")</f>
        <v/>
      </c>
      <c r="I257" s="873"/>
      <c r="J257" s="631" t="str">
        <f t="array" ref="J257:T257">IF(AND(QueryFlag="ON",NOT(ISNA(I257))),_xll.BondInfo(I257,$J$4:$T$4),"")</f>
        <v/>
      </c>
      <c r="K257" s="632" t="str">
        <v/>
      </c>
      <c r="L257" s="630" t="str">
        <v/>
      </c>
      <c r="M257" s="632" t="str">
        <v/>
      </c>
      <c r="N257" s="632" t="str">
        <v/>
      </c>
      <c r="O257" s="632" t="str">
        <v/>
      </c>
      <c r="P257" s="632" t="str">
        <v/>
      </c>
      <c r="Q257" s="633" t="str">
        <v/>
      </c>
      <c r="R257" s="634" t="str">
        <v/>
      </c>
      <c r="S257" s="631" t="str">
        <v/>
      </c>
      <c r="T257" s="634" t="str">
        <v/>
      </c>
      <c r="U257" s="641" t="str">
        <f>IF(AND(QueryFlag="ON",NOT(ISNA(I257))),_xll.BondOutstanding(I257),"")</f>
        <v/>
      </c>
    </row>
    <row r="258" spans="6:21">
      <c r="F258" s="881"/>
      <c r="G258" s="889" t="str">
        <f>IF(LEN($F258)&gt;1,_xll.BondInfo($F258,$G$4),"")</f>
        <v/>
      </c>
      <c r="I258" s="873"/>
      <c r="J258" s="631" t="str">
        <f t="array" ref="J258:T258">IF(AND(QueryFlag="ON",NOT(ISNA(I258))),_xll.BondInfo(I258,$J$4:$T$4),"")</f>
        <v/>
      </c>
      <c r="K258" s="632" t="str">
        <v/>
      </c>
      <c r="L258" s="630" t="str">
        <v/>
      </c>
      <c r="M258" s="632" t="str">
        <v/>
      </c>
      <c r="N258" s="632" t="str">
        <v/>
      </c>
      <c r="O258" s="632" t="str">
        <v/>
      </c>
      <c r="P258" s="632" t="str">
        <v/>
      </c>
      <c r="Q258" s="633" t="str">
        <v/>
      </c>
      <c r="R258" s="634" t="str">
        <v/>
      </c>
      <c r="S258" s="631" t="str">
        <v/>
      </c>
      <c r="T258" s="634" t="str">
        <v/>
      </c>
      <c r="U258" s="641" t="str">
        <f>IF(AND(QueryFlag="ON",NOT(ISNA(I258))),_xll.BondOutstanding(I258),"")</f>
        <v/>
      </c>
    </row>
    <row r="259" spans="6:21">
      <c r="F259" s="881"/>
      <c r="G259" s="889" t="str">
        <f>IF(LEN($F259)&gt;1,_xll.BondInfo($F259,$G$4),"")</f>
        <v/>
      </c>
      <c r="I259" s="873"/>
      <c r="J259" s="631" t="str">
        <f t="array" ref="J259:T259">IF(AND(QueryFlag="ON",NOT(ISNA(I259))),_xll.BondInfo(I259,$J$4:$T$4),"")</f>
        <v/>
      </c>
      <c r="K259" s="632" t="str">
        <v/>
      </c>
      <c r="L259" s="630" t="str">
        <v/>
      </c>
      <c r="M259" s="632" t="str">
        <v/>
      </c>
      <c r="N259" s="632" t="str">
        <v/>
      </c>
      <c r="O259" s="632" t="str">
        <v/>
      </c>
      <c r="P259" s="632" t="str">
        <v/>
      </c>
      <c r="Q259" s="633" t="str">
        <v/>
      </c>
      <c r="R259" s="634" t="str">
        <v/>
      </c>
      <c r="S259" s="631" t="str">
        <v/>
      </c>
      <c r="T259" s="634" t="str">
        <v/>
      </c>
      <c r="U259" s="641" t="str">
        <f>IF(AND(QueryFlag="ON",NOT(ISNA(I259))),_xll.BondOutstanding(I259),"")</f>
        <v/>
      </c>
    </row>
    <row r="260" spans="6:21">
      <c r="F260" s="881"/>
      <c r="G260" s="889" t="str">
        <f>IF(LEN($F260)&gt;1,_xll.BondInfo($F260,$G$4),"")</f>
        <v/>
      </c>
      <c r="I260" s="873"/>
      <c r="J260" s="631" t="str">
        <f t="array" ref="J260:T260">IF(AND(QueryFlag="ON",NOT(ISNA(I260))),_xll.BondInfo(I260,$J$4:$T$4),"")</f>
        <v/>
      </c>
      <c r="K260" s="632" t="str">
        <v/>
      </c>
      <c r="L260" s="630" t="str">
        <v/>
      </c>
      <c r="M260" s="632" t="str">
        <v/>
      </c>
      <c r="N260" s="632" t="str">
        <v/>
      </c>
      <c r="O260" s="632" t="str">
        <v/>
      </c>
      <c r="P260" s="632" t="str">
        <v/>
      </c>
      <c r="Q260" s="633" t="str">
        <v/>
      </c>
      <c r="R260" s="634" t="str">
        <v/>
      </c>
      <c r="S260" s="631" t="str">
        <v/>
      </c>
      <c r="T260" s="634" t="str">
        <v/>
      </c>
      <c r="U260" s="641" t="str">
        <f>IF(AND(QueryFlag="ON",NOT(ISNA(I260))),_xll.BondOutstanding(I260),"")</f>
        <v/>
      </c>
    </row>
    <row r="261" spans="6:21">
      <c r="F261" s="881"/>
      <c r="G261" s="889" t="str">
        <f>IF(LEN($F261)&gt;1,_xll.BondInfo($F261,$G$4),"")</f>
        <v/>
      </c>
      <c r="I261" s="873"/>
      <c r="J261" s="631" t="str">
        <f t="array" ref="J261:T261">IF(AND(QueryFlag="ON",NOT(ISNA(I261))),_xll.BondInfo(I261,$J$4:$T$4),"")</f>
        <v/>
      </c>
      <c r="K261" s="632" t="str">
        <v/>
      </c>
      <c r="L261" s="630" t="str">
        <v/>
      </c>
      <c r="M261" s="632" t="str">
        <v/>
      </c>
      <c r="N261" s="632" t="str">
        <v/>
      </c>
      <c r="O261" s="632" t="str">
        <v/>
      </c>
      <c r="P261" s="632" t="str">
        <v/>
      </c>
      <c r="Q261" s="633" t="str">
        <v/>
      </c>
      <c r="R261" s="634" t="str">
        <v/>
      </c>
      <c r="S261" s="631" t="str">
        <v/>
      </c>
      <c r="T261" s="634" t="str">
        <v/>
      </c>
      <c r="U261" s="641" t="str">
        <f>IF(AND(QueryFlag="ON",NOT(ISNA(I261))),_xll.BondOutstanding(I261),"")</f>
        <v/>
      </c>
    </row>
    <row r="262" spans="6:21">
      <c r="F262" s="881"/>
      <c r="G262" s="889" t="str">
        <f>IF(LEN($F262)&gt;1,_xll.BondInfo($F262,$G$4),"")</f>
        <v/>
      </c>
      <c r="I262" s="873"/>
      <c r="J262" s="631" t="str">
        <f t="array" ref="J262:T262">IF(AND(QueryFlag="ON",NOT(ISNA(I262))),_xll.BondInfo(I262,$J$4:$T$4),"")</f>
        <v/>
      </c>
      <c r="K262" s="632" t="str">
        <v/>
      </c>
      <c r="L262" s="630" t="str">
        <v/>
      </c>
      <c r="M262" s="632" t="str">
        <v/>
      </c>
      <c r="N262" s="632" t="str">
        <v/>
      </c>
      <c r="O262" s="632" t="str">
        <v/>
      </c>
      <c r="P262" s="632" t="str">
        <v/>
      </c>
      <c r="Q262" s="633" t="str">
        <v/>
      </c>
      <c r="R262" s="634" t="str">
        <v/>
      </c>
      <c r="S262" s="631" t="str">
        <v/>
      </c>
      <c r="T262" s="634" t="str">
        <v/>
      </c>
      <c r="U262" s="641" t="str">
        <f>IF(AND(QueryFlag="ON",NOT(ISNA(I262))),_xll.BondOutstanding(I262),"")</f>
        <v/>
      </c>
    </row>
    <row r="263" spans="6:21">
      <c r="F263" s="881"/>
      <c r="G263" s="889" t="str">
        <f>IF(LEN($F263)&gt;1,_xll.BondInfo($F263,$G$4),"")</f>
        <v/>
      </c>
      <c r="I263" s="873"/>
      <c r="J263" s="631" t="str">
        <f t="array" ref="J263:T263">IF(AND(QueryFlag="ON",NOT(ISNA(I263))),_xll.BondInfo(I263,$J$4:$T$4),"")</f>
        <v/>
      </c>
      <c r="K263" s="632" t="str">
        <v/>
      </c>
      <c r="L263" s="630" t="str">
        <v/>
      </c>
      <c r="M263" s="632" t="str">
        <v/>
      </c>
      <c r="N263" s="632" t="str">
        <v/>
      </c>
      <c r="O263" s="632" t="str">
        <v/>
      </c>
      <c r="P263" s="632" t="str">
        <v/>
      </c>
      <c r="Q263" s="633" t="str">
        <v/>
      </c>
      <c r="R263" s="634" t="str">
        <v/>
      </c>
      <c r="S263" s="631" t="str">
        <v/>
      </c>
      <c r="T263" s="634" t="str">
        <v/>
      </c>
      <c r="U263" s="641" t="str">
        <f>IF(AND(QueryFlag="ON",NOT(ISNA(I263))),_xll.BondOutstanding(I263),"")</f>
        <v/>
      </c>
    </row>
    <row r="264" spans="6:21">
      <c r="F264" s="881"/>
      <c r="G264" s="889" t="str">
        <f>IF(LEN($F264)&gt;1,_xll.BondInfo($F264,$G$4),"")</f>
        <v/>
      </c>
      <c r="I264" s="873"/>
      <c r="J264" s="631" t="str">
        <f t="array" ref="J264:T264">IF(AND(QueryFlag="ON",NOT(ISNA(I264))),_xll.BondInfo(I264,$J$4:$T$4),"")</f>
        <v/>
      </c>
      <c r="K264" s="632" t="str">
        <v/>
      </c>
      <c r="L264" s="630" t="str">
        <v/>
      </c>
      <c r="M264" s="632" t="str">
        <v/>
      </c>
      <c r="N264" s="632" t="str">
        <v/>
      </c>
      <c r="O264" s="632" t="str">
        <v/>
      </c>
      <c r="P264" s="632" t="str">
        <v/>
      </c>
      <c r="Q264" s="633" t="str">
        <v/>
      </c>
      <c r="R264" s="634" t="str">
        <v/>
      </c>
      <c r="S264" s="631" t="str">
        <v/>
      </c>
      <c r="T264" s="634" t="str">
        <v/>
      </c>
      <c r="U264" s="641" t="str">
        <f>IF(AND(QueryFlag="ON",NOT(ISNA(I264))),_xll.BondOutstanding(I264),"")</f>
        <v/>
      </c>
    </row>
    <row r="265" spans="6:21">
      <c r="F265" s="881"/>
      <c r="G265" s="889" t="str">
        <f>IF(LEN($F265)&gt;1,_xll.BondInfo($F265,$G$4),"")</f>
        <v/>
      </c>
      <c r="I265" s="873"/>
      <c r="J265" s="631" t="str">
        <f t="array" ref="J265:T265">IF(AND(QueryFlag="ON",NOT(ISNA(I265))),_xll.BondInfo(I265,$J$4:$T$4),"")</f>
        <v/>
      </c>
      <c r="K265" s="632" t="str">
        <v/>
      </c>
      <c r="L265" s="630" t="str">
        <v/>
      </c>
      <c r="M265" s="632" t="str">
        <v/>
      </c>
      <c r="N265" s="632" t="str">
        <v/>
      </c>
      <c r="O265" s="632" t="str">
        <v/>
      </c>
      <c r="P265" s="632" t="str">
        <v/>
      </c>
      <c r="Q265" s="633" t="str">
        <v/>
      </c>
      <c r="R265" s="634" t="str">
        <v/>
      </c>
      <c r="S265" s="631" t="str">
        <v/>
      </c>
      <c r="T265" s="634" t="str">
        <v/>
      </c>
      <c r="U265" s="641" t="str">
        <f>IF(AND(QueryFlag="ON",NOT(ISNA(I265))),_xll.BondOutstanding(I265),"")</f>
        <v/>
      </c>
    </row>
    <row r="266" spans="6:21">
      <c r="F266" s="881"/>
      <c r="G266" s="889" t="str">
        <f>IF(LEN($F266)&gt;1,_xll.BondInfo($F266,$G$4),"")</f>
        <v/>
      </c>
      <c r="I266" s="873"/>
      <c r="J266" s="631" t="str">
        <f t="array" ref="J266:T266">IF(AND(QueryFlag="ON",NOT(ISNA(I266))),_xll.BondInfo(I266,$J$4:$T$4),"")</f>
        <v/>
      </c>
      <c r="K266" s="632" t="str">
        <v/>
      </c>
      <c r="L266" s="630" t="str">
        <v/>
      </c>
      <c r="M266" s="632" t="str">
        <v/>
      </c>
      <c r="N266" s="632" t="str">
        <v/>
      </c>
      <c r="O266" s="632" t="str">
        <v/>
      </c>
      <c r="P266" s="632" t="str">
        <v/>
      </c>
      <c r="Q266" s="633" t="str">
        <v/>
      </c>
      <c r="R266" s="634" t="str">
        <v/>
      </c>
      <c r="S266" s="631" t="str">
        <v/>
      </c>
      <c r="T266" s="634" t="str">
        <v/>
      </c>
      <c r="U266" s="641" t="str">
        <f>IF(AND(QueryFlag="ON",NOT(ISNA(I266))),_xll.BondOutstanding(I266),"")</f>
        <v/>
      </c>
    </row>
    <row r="267" spans="6:21">
      <c r="F267" s="881"/>
      <c r="G267" s="889" t="str">
        <f>IF(LEN($F267)&gt;1,_xll.BondInfo($F267,$G$4),"")</f>
        <v/>
      </c>
      <c r="I267" s="873"/>
      <c r="J267" s="631" t="str">
        <f t="array" ref="J267:T267">IF(AND(QueryFlag="ON",NOT(ISNA(I267))),_xll.BondInfo(I267,$J$4:$T$4),"")</f>
        <v/>
      </c>
      <c r="K267" s="632" t="str">
        <v/>
      </c>
      <c r="L267" s="630" t="str">
        <v/>
      </c>
      <c r="M267" s="632" t="str">
        <v/>
      </c>
      <c r="N267" s="632" t="str">
        <v/>
      </c>
      <c r="O267" s="632" t="str">
        <v/>
      </c>
      <c r="P267" s="632" t="str">
        <v/>
      </c>
      <c r="Q267" s="633" t="str">
        <v/>
      </c>
      <c r="R267" s="634" t="str">
        <v/>
      </c>
      <c r="S267" s="631" t="str">
        <v/>
      </c>
      <c r="T267" s="634" t="str">
        <v/>
      </c>
      <c r="U267" s="641" t="str">
        <f>IF(AND(QueryFlag="ON",NOT(ISNA(I267))),_xll.BondOutstanding(I267),"")</f>
        <v/>
      </c>
    </row>
    <row r="268" spans="6:21">
      <c r="F268" s="881"/>
      <c r="G268" s="889" t="str">
        <f>IF(LEN($F268)&gt;1,_xll.BondInfo($F268,$G$4),"")</f>
        <v/>
      </c>
      <c r="I268" s="873"/>
      <c r="J268" s="631" t="str">
        <f t="array" ref="J268:T268">IF(AND(QueryFlag="ON",NOT(ISNA(I268))),_xll.BondInfo(I268,$J$4:$T$4),"")</f>
        <v/>
      </c>
      <c r="K268" s="632" t="str">
        <v/>
      </c>
      <c r="L268" s="630" t="str">
        <v/>
      </c>
      <c r="M268" s="632" t="str">
        <v/>
      </c>
      <c r="N268" s="632" t="str">
        <v/>
      </c>
      <c r="O268" s="632" t="str">
        <v/>
      </c>
      <c r="P268" s="632" t="str">
        <v/>
      </c>
      <c r="Q268" s="633" t="str">
        <v/>
      </c>
      <c r="R268" s="634" t="str">
        <v/>
      </c>
      <c r="S268" s="631" t="str">
        <v/>
      </c>
      <c r="T268" s="634" t="str">
        <v/>
      </c>
      <c r="U268" s="641" t="str">
        <f>IF(AND(QueryFlag="ON",NOT(ISNA(I268))),_xll.BondOutstanding(I268),"")</f>
        <v/>
      </c>
    </row>
    <row r="269" spans="6:21">
      <c r="F269" s="881"/>
      <c r="G269" s="889" t="str">
        <f>IF(LEN($F269)&gt;1,_xll.BondInfo($F269,$G$4),"")</f>
        <v/>
      </c>
      <c r="I269" s="873"/>
      <c r="J269" s="631" t="str">
        <f t="array" ref="J269:T269">IF(AND(QueryFlag="ON",NOT(ISNA(I269))),_xll.BondInfo(I269,$J$4:$T$4),"")</f>
        <v/>
      </c>
      <c r="K269" s="632" t="str">
        <v/>
      </c>
      <c r="L269" s="630" t="str">
        <v/>
      </c>
      <c r="M269" s="632" t="str">
        <v/>
      </c>
      <c r="N269" s="632" t="str">
        <v/>
      </c>
      <c r="O269" s="632" t="str">
        <v/>
      </c>
      <c r="P269" s="632" t="str">
        <v/>
      </c>
      <c r="Q269" s="633" t="str">
        <v/>
      </c>
      <c r="R269" s="634" t="str">
        <v/>
      </c>
      <c r="S269" s="631" t="str">
        <v/>
      </c>
      <c r="T269" s="634" t="str">
        <v/>
      </c>
      <c r="U269" s="641" t="str">
        <f>IF(AND(QueryFlag="ON",NOT(ISNA(I269))),_xll.BondOutstanding(I269),"")</f>
        <v/>
      </c>
    </row>
    <row r="270" spans="6:21">
      <c r="F270" s="881"/>
      <c r="G270" s="889" t="str">
        <f>IF(LEN($F270)&gt;1,_xll.BondInfo($F270,$G$4),"")</f>
        <v/>
      </c>
      <c r="I270" s="873"/>
      <c r="J270" s="631" t="str">
        <f t="array" ref="J270:T270">IF(AND(QueryFlag="ON",NOT(ISNA(I270))),_xll.BondInfo(I270,$J$4:$T$4),"")</f>
        <v/>
      </c>
      <c r="K270" s="632" t="str">
        <v/>
      </c>
      <c r="L270" s="630" t="str">
        <v/>
      </c>
      <c r="M270" s="632" t="str">
        <v/>
      </c>
      <c r="N270" s="632" t="str">
        <v/>
      </c>
      <c r="O270" s="632" t="str">
        <v/>
      </c>
      <c r="P270" s="632" t="str">
        <v/>
      </c>
      <c r="Q270" s="633" t="str">
        <v/>
      </c>
      <c r="R270" s="634" t="str">
        <v/>
      </c>
      <c r="S270" s="631" t="str">
        <v/>
      </c>
      <c r="T270" s="634" t="str">
        <v/>
      </c>
      <c r="U270" s="641" t="str">
        <f>IF(AND(QueryFlag="ON",NOT(ISNA(I270))),_xll.BondOutstanding(I270),"")</f>
        <v/>
      </c>
    </row>
    <row r="271" spans="6:21">
      <c r="F271" s="881"/>
      <c r="G271" s="889" t="str">
        <f>IF(LEN($F271)&gt;1,_xll.BondInfo($F271,$G$4),"")</f>
        <v/>
      </c>
      <c r="I271" s="873"/>
      <c r="J271" s="631" t="str">
        <f t="array" ref="J271:T271">IF(AND(QueryFlag="ON",NOT(ISNA(I271))),_xll.BondInfo(I271,$J$4:$T$4),"")</f>
        <v/>
      </c>
      <c r="K271" s="632" t="str">
        <v/>
      </c>
      <c r="L271" s="630" t="str">
        <v/>
      </c>
      <c r="M271" s="632" t="str">
        <v/>
      </c>
      <c r="N271" s="632" t="str">
        <v/>
      </c>
      <c r="O271" s="632" t="str">
        <v/>
      </c>
      <c r="P271" s="632" t="str">
        <v/>
      </c>
      <c r="Q271" s="633" t="str">
        <v/>
      </c>
      <c r="R271" s="634" t="str">
        <v/>
      </c>
      <c r="S271" s="631" t="str">
        <v/>
      </c>
      <c r="T271" s="634" t="str">
        <v/>
      </c>
      <c r="U271" s="641" t="str">
        <f>IF(AND(QueryFlag="ON",NOT(ISNA(I271))),_xll.BondOutstanding(I271),"")</f>
        <v/>
      </c>
    </row>
    <row r="272" spans="6:21">
      <c r="F272" s="881"/>
      <c r="G272" s="889" t="str">
        <f>IF(LEN($F272)&gt;1,_xll.BondInfo($F272,$G$4),"")</f>
        <v/>
      </c>
      <c r="I272" s="873"/>
      <c r="J272" s="631" t="str">
        <f t="array" ref="J272:T272">IF(AND(QueryFlag="ON",NOT(ISNA(I272))),_xll.BondInfo(I272,$J$4:$T$4),"")</f>
        <v/>
      </c>
      <c r="K272" s="632" t="str">
        <v/>
      </c>
      <c r="L272" s="630" t="str">
        <v/>
      </c>
      <c r="M272" s="632" t="str">
        <v/>
      </c>
      <c r="N272" s="632" t="str">
        <v/>
      </c>
      <c r="O272" s="632" t="str">
        <v/>
      </c>
      <c r="P272" s="632" t="str">
        <v/>
      </c>
      <c r="Q272" s="633" t="str">
        <v/>
      </c>
      <c r="R272" s="634" t="str">
        <v/>
      </c>
      <c r="S272" s="631" t="str">
        <v/>
      </c>
      <c r="T272" s="634" t="str">
        <v/>
      </c>
      <c r="U272" s="641" t="str">
        <f>IF(AND(QueryFlag="ON",NOT(ISNA(I272))),_xll.BondOutstanding(I272),"")</f>
        <v/>
      </c>
    </row>
    <row r="273" spans="6:21">
      <c r="F273" s="881"/>
      <c r="G273" s="889" t="str">
        <f>IF(LEN($F273)&gt;1,_xll.BondInfo($F273,$G$4),"")</f>
        <v/>
      </c>
      <c r="I273" s="873"/>
      <c r="J273" s="631" t="str">
        <f t="array" ref="J273:T273">IF(AND(QueryFlag="ON",NOT(ISNA(I273))),_xll.BondInfo(I273,$J$4:$T$4),"")</f>
        <v/>
      </c>
      <c r="K273" s="632" t="str">
        <v/>
      </c>
      <c r="L273" s="630" t="str">
        <v/>
      </c>
      <c r="M273" s="632" t="str">
        <v/>
      </c>
      <c r="N273" s="632" t="str">
        <v/>
      </c>
      <c r="O273" s="632" t="str">
        <v/>
      </c>
      <c r="P273" s="632" t="str">
        <v/>
      </c>
      <c r="Q273" s="633" t="str">
        <v/>
      </c>
      <c r="R273" s="634" t="str">
        <v/>
      </c>
      <c r="S273" s="631" t="str">
        <v/>
      </c>
      <c r="T273" s="634" t="str">
        <v/>
      </c>
      <c r="U273" s="641" t="str">
        <f>IF(AND(QueryFlag="ON",NOT(ISNA(I273))),_xll.BondOutstanding(I273),"")</f>
        <v/>
      </c>
    </row>
    <row r="274" spans="6:21">
      <c r="F274" s="881"/>
      <c r="G274" s="889" t="str">
        <f>IF(LEN($F274)&gt;1,_xll.BondInfo($F274,$G$4),"")</f>
        <v/>
      </c>
      <c r="I274" s="873"/>
      <c r="J274" s="631" t="str">
        <f t="array" ref="J274:T274">IF(AND(QueryFlag="ON",NOT(ISNA(I274))),_xll.BondInfo(I274,$J$4:$T$4),"")</f>
        <v/>
      </c>
      <c r="K274" s="632" t="str">
        <v/>
      </c>
      <c r="L274" s="630" t="str">
        <v/>
      </c>
      <c r="M274" s="632" t="str">
        <v/>
      </c>
      <c r="N274" s="632" t="str">
        <v/>
      </c>
      <c r="O274" s="632" t="str">
        <v/>
      </c>
      <c r="P274" s="632" t="str">
        <v/>
      </c>
      <c r="Q274" s="633" t="str">
        <v/>
      </c>
      <c r="R274" s="634" t="str">
        <v/>
      </c>
      <c r="S274" s="631" t="str">
        <v/>
      </c>
      <c r="T274" s="634" t="str">
        <v/>
      </c>
      <c r="U274" s="641" t="str">
        <f>IF(AND(QueryFlag="ON",NOT(ISNA(I274))),_xll.BondOutstanding(I274),"")</f>
        <v/>
      </c>
    </row>
    <row r="275" spans="6:21">
      <c r="F275" s="881"/>
      <c r="G275" s="889" t="str">
        <f>IF(LEN($F275)&gt;1,_xll.BondInfo($F275,$G$4),"")</f>
        <v/>
      </c>
      <c r="I275" s="873"/>
      <c r="J275" s="631" t="str">
        <f t="array" ref="J275:T275">IF(AND(QueryFlag="ON",NOT(ISNA(I275))),_xll.BondInfo(I275,$J$4:$T$4),"")</f>
        <v/>
      </c>
      <c r="K275" s="632" t="str">
        <v/>
      </c>
      <c r="L275" s="630" t="str">
        <v/>
      </c>
      <c r="M275" s="632" t="str">
        <v/>
      </c>
      <c r="N275" s="632" t="str">
        <v/>
      </c>
      <c r="O275" s="632" t="str">
        <v/>
      </c>
      <c r="P275" s="632" t="str">
        <v/>
      </c>
      <c r="Q275" s="633" t="str">
        <v/>
      </c>
      <c r="R275" s="634" t="str">
        <v/>
      </c>
      <c r="S275" s="631" t="str">
        <v/>
      </c>
      <c r="T275" s="634" t="str">
        <v/>
      </c>
      <c r="U275" s="641" t="str">
        <f>IF(AND(QueryFlag="ON",NOT(ISNA(I275))),_xll.BondOutstanding(I275),"")</f>
        <v/>
      </c>
    </row>
    <row r="276" spans="6:21">
      <c r="F276" s="881"/>
      <c r="G276" s="889" t="str">
        <f>IF(LEN($F276)&gt;1,_xll.BondInfo($F276,$G$4),"")</f>
        <v/>
      </c>
      <c r="I276" s="873"/>
      <c r="J276" s="631" t="str">
        <f t="array" ref="J276:T276">IF(AND(QueryFlag="ON",NOT(ISNA(I276))),_xll.BondInfo(I276,$J$4:$T$4),"")</f>
        <v/>
      </c>
      <c r="K276" s="632" t="str">
        <v/>
      </c>
      <c r="L276" s="630" t="str">
        <v/>
      </c>
      <c r="M276" s="632" t="str">
        <v/>
      </c>
      <c r="N276" s="632" t="str">
        <v/>
      </c>
      <c r="O276" s="632" t="str">
        <v/>
      </c>
      <c r="P276" s="632" t="str">
        <v/>
      </c>
      <c r="Q276" s="633" t="str">
        <v/>
      </c>
      <c r="R276" s="634" t="str">
        <v/>
      </c>
      <c r="S276" s="631" t="str">
        <v/>
      </c>
      <c r="T276" s="634" t="str">
        <v/>
      </c>
      <c r="U276" s="641" t="str">
        <f>IF(AND(QueryFlag="ON",NOT(ISNA(I276))),_xll.BondOutstanding(I276),"")</f>
        <v/>
      </c>
    </row>
    <row r="277" spans="6:21">
      <c r="F277" s="881"/>
      <c r="G277" s="889" t="str">
        <f>IF(LEN($F277)&gt;1,_xll.BondInfo($F277,$G$4),"")</f>
        <v/>
      </c>
      <c r="I277" s="873"/>
      <c r="J277" s="631" t="str">
        <f t="array" ref="J277:T277">IF(AND(QueryFlag="ON",NOT(ISNA(I277))),_xll.BondInfo(I277,$J$4:$T$4),"")</f>
        <v/>
      </c>
      <c r="K277" s="632" t="str">
        <v/>
      </c>
      <c r="L277" s="630" t="str">
        <v/>
      </c>
      <c r="M277" s="632" t="str">
        <v/>
      </c>
      <c r="N277" s="632" t="str">
        <v/>
      </c>
      <c r="O277" s="632" t="str">
        <v/>
      </c>
      <c r="P277" s="632" t="str">
        <v/>
      </c>
      <c r="Q277" s="633" t="str">
        <v/>
      </c>
      <c r="R277" s="634" t="str">
        <v/>
      </c>
      <c r="S277" s="631" t="str">
        <v/>
      </c>
      <c r="T277" s="634" t="str">
        <v/>
      </c>
      <c r="U277" s="641" t="str">
        <f>IF(AND(QueryFlag="ON",NOT(ISNA(I277))),_xll.BondOutstanding(I277),"")</f>
        <v/>
      </c>
    </row>
    <row r="278" spans="6:21">
      <c r="F278" s="881"/>
      <c r="G278" s="889" t="str">
        <f>IF(LEN($F278)&gt;1,_xll.BondInfo($F278,$G$4),"")</f>
        <v/>
      </c>
      <c r="I278" s="873"/>
      <c r="J278" s="631" t="str">
        <f t="array" ref="J278:T278">IF(AND(QueryFlag="ON",NOT(ISNA(I278))),_xll.BondInfo(I278,$J$4:$T$4),"")</f>
        <v/>
      </c>
      <c r="K278" s="632" t="str">
        <v/>
      </c>
      <c r="L278" s="630" t="str">
        <v/>
      </c>
      <c r="M278" s="632" t="str">
        <v/>
      </c>
      <c r="N278" s="632" t="str">
        <v/>
      </c>
      <c r="O278" s="632" t="str">
        <v/>
      </c>
      <c r="P278" s="632" t="str">
        <v/>
      </c>
      <c r="Q278" s="633" t="str">
        <v/>
      </c>
      <c r="R278" s="634" t="str">
        <v/>
      </c>
      <c r="S278" s="631" t="str">
        <v/>
      </c>
      <c r="T278" s="634" t="str">
        <v/>
      </c>
      <c r="U278" s="641" t="str">
        <f>IF(AND(QueryFlag="ON",NOT(ISNA(I278))),_xll.BondOutstanding(I278),"")</f>
        <v/>
      </c>
    </row>
    <row r="279" spans="6:21">
      <c r="F279" s="881"/>
      <c r="G279" s="889" t="str">
        <f>IF(LEN($F279)&gt;1,_xll.BondInfo($F279,$G$4),"")</f>
        <v/>
      </c>
      <c r="I279" s="873"/>
      <c r="J279" s="631" t="str">
        <f t="array" ref="J279:T279">IF(AND(QueryFlag="ON",NOT(ISNA(I279))),_xll.BondInfo(I279,$J$4:$T$4),"")</f>
        <v/>
      </c>
      <c r="K279" s="632" t="str">
        <v/>
      </c>
      <c r="L279" s="630" t="str">
        <v/>
      </c>
      <c r="M279" s="632" t="str">
        <v/>
      </c>
      <c r="N279" s="632" t="str">
        <v/>
      </c>
      <c r="O279" s="632" t="str">
        <v/>
      </c>
      <c r="P279" s="632" t="str">
        <v/>
      </c>
      <c r="Q279" s="633" t="str">
        <v/>
      </c>
      <c r="R279" s="634" t="str">
        <v/>
      </c>
      <c r="S279" s="631" t="str">
        <v/>
      </c>
      <c r="T279" s="634" t="str">
        <v/>
      </c>
      <c r="U279" s="641" t="str">
        <f>IF(AND(QueryFlag="ON",NOT(ISNA(I279))),_xll.BondOutstanding(I279),"")</f>
        <v/>
      </c>
    </row>
    <row r="280" spans="6:21">
      <c r="F280" s="881"/>
      <c r="G280" s="889" t="str">
        <f>IF(LEN($F280)&gt;1,_xll.BondInfo($F280,$G$4),"")</f>
        <v/>
      </c>
      <c r="I280" s="873"/>
      <c r="J280" s="631" t="str">
        <f t="array" ref="J280:T280">IF(AND(QueryFlag="ON",NOT(ISNA(I280))),_xll.BondInfo(I280,$J$4:$T$4),"")</f>
        <v/>
      </c>
      <c r="K280" s="632" t="str">
        <v/>
      </c>
      <c r="L280" s="630" t="str">
        <v/>
      </c>
      <c r="M280" s="632" t="str">
        <v/>
      </c>
      <c r="N280" s="632" t="str">
        <v/>
      </c>
      <c r="O280" s="632" t="str">
        <v/>
      </c>
      <c r="P280" s="632" t="str">
        <v/>
      </c>
      <c r="Q280" s="633" t="str">
        <v/>
      </c>
      <c r="R280" s="634" t="str">
        <v/>
      </c>
      <c r="S280" s="631" t="str">
        <v/>
      </c>
      <c r="T280" s="634" t="str">
        <v/>
      </c>
      <c r="U280" s="641" t="str">
        <f>IF(AND(QueryFlag="ON",NOT(ISNA(I280))),_xll.BondOutstanding(I280),"")</f>
        <v/>
      </c>
    </row>
    <row r="281" spans="6:21">
      <c r="F281" s="881"/>
      <c r="G281" s="889" t="str">
        <f>IF(LEN($F281)&gt;1,_xll.BondInfo($F281,$G$4),"")</f>
        <v/>
      </c>
      <c r="I281" s="873"/>
      <c r="J281" s="631" t="str">
        <f t="array" ref="J281:T281">IF(AND(QueryFlag="ON",NOT(ISNA(I281))),_xll.BondInfo(I281,$J$4:$T$4),"")</f>
        <v/>
      </c>
      <c r="K281" s="632" t="str">
        <v/>
      </c>
      <c r="L281" s="630" t="str">
        <v/>
      </c>
      <c r="M281" s="632" t="str">
        <v/>
      </c>
      <c r="N281" s="632" t="str">
        <v/>
      </c>
      <c r="O281" s="632" t="str">
        <v/>
      </c>
      <c r="P281" s="632" t="str">
        <v/>
      </c>
      <c r="Q281" s="633" t="str">
        <v/>
      </c>
      <c r="R281" s="634" t="str">
        <v/>
      </c>
      <c r="S281" s="631" t="str">
        <v/>
      </c>
      <c r="T281" s="634" t="str">
        <v/>
      </c>
      <c r="U281" s="641" t="str">
        <f>IF(AND(QueryFlag="ON",NOT(ISNA(I281))),_xll.BondOutstanding(I281),"")</f>
        <v/>
      </c>
    </row>
    <row r="282" spans="6:21">
      <c r="F282" s="881"/>
      <c r="G282" s="889" t="str">
        <f>IF(LEN($F282)&gt;1,_xll.BondInfo($F282,$G$4),"")</f>
        <v/>
      </c>
      <c r="I282" s="873"/>
      <c r="J282" s="631" t="str">
        <f t="array" ref="J282:T282">IF(AND(QueryFlag="ON",NOT(ISNA(I282))),_xll.BondInfo(I282,$J$4:$T$4),"")</f>
        <v/>
      </c>
      <c r="K282" s="632" t="str">
        <v/>
      </c>
      <c r="L282" s="630" t="str">
        <v/>
      </c>
      <c r="M282" s="632" t="str">
        <v/>
      </c>
      <c r="N282" s="632" t="str">
        <v/>
      </c>
      <c r="O282" s="632" t="str">
        <v/>
      </c>
      <c r="P282" s="632" t="str">
        <v/>
      </c>
      <c r="Q282" s="633" t="str">
        <v/>
      </c>
      <c r="R282" s="634" t="str">
        <v/>
      </c>
      <c r="S282" s="631" t="str">
        <v/>
      </c>
      <c r="T282" s="634" t="str">
        <v/>
      </c>
      <c r="U282" s="641" t="str">
        <f>IF(AND(QueryFlag="ON",NOT(ISNA(I282))),_xll.BondOutstanding(I282),"")</f>
        <v/>
      </c>
    </row>
    <row r="283" spans="6:21">
      <c r="F283" s="881"/>
      <c r="G283" s="889" t="str">
        <f>IF(LEN($F283)&gt;1,_xll.BondInfo($F283,$G$4),"")</f>
        <v/>
      </c>
      <c r="I283" s="873"/>
      <c r="J283" s="631" t="str">
        <f t="array" ref="J283:T283">IF(AND(QueryFlag="ON",NOT(ISNA(I283))),_xll.BondInfo(I283,$J$4:$T$4),"")</f>
        <v/>
      </c>
      <c r="K283" s="632" t="str">
        <v/>
      </c>
      <c r="L283" s="630" t="str">
        <v/>
      </c>
      <c r="M283" s="632" t="str">
        <v/>
      </c>
      <c r="N283" s="632" t="str">
        <v/>
      </c>
      <c r="O283" s="632" t="str">
        <v/>
      </c>
      <c r="P283" s="632" t="str">
        <v/>
      </c>
      <c r="Q283" s="633" t="str">
        <v/>
      </c>
      <c r="R283" s="634" t="str">
        <v/>
      </c>
      <c r="S283" s="631" t="str">
        <v/>
      </c>
      <c r="T283" s="634" t="str">
        <v/>
      </c>
      <c r="U283" s="641" t="str">
        <f>IF(AND(QueryFlag="ON",NOT(ISNA(I283))),_xll.BondOutstanding(I283),"")</f>
        <v/>
      </c>
    </row>
    <row r="284" spans="6:21">
      <c r="F284" s="881"/>
      <c r="G284" s="889" t="str">
        <f>IF(LEN($F284)&gt;1,_xll.BondInfo($F284,$G$4),"")</f>
        <v/>
      </c>
      <c r="I284" s="873"/>
      <c r="J284" s="631" t="str">
        <f t="array" ref="J284:T284">IF(AND(QueryFlag="ON",NOT(ISNA(I284))),_xll.BondInfo(I284,$J$4:$T$4),"")</f>
        <v/>
      </c>
      <c r="K284" s="632" t="str">
        <v/>
      </c>
      <c r="L284" s="630" t="str">
        <v/>
      </c>
      <c r="M284" s="632" t="str">
        <v/>
      </c>
      <c r="N284" s="632" t="str">
        <v/>
      </c>
      <c r="O284" s="632" t="str">
        <v/>
      </c>
      <c r="P284" s="632" t="str">
        <v/>
      </c>
      <c r="Q284" s="633" t="str">
        <v/>
      </c>
      <c r="R284" s="634" t="str">
        <v/>
      </c>
      <c r="S284" s="631" t="str">
        <v/>
      </c>
      <c r="T284" s="634" t="str">
        <v/>
      </c>
      <c r="U284" s="641" t="str">
        <f>IF(AND(QueryFlag="ON",NOT(ISNA(I284))),_xll.BondOutstanding(I284),"")</f>
        <v/>
      </c>
    </row>
    <row r="285" spans="6:21">
      <c r="F285" s="881"/>
      <c r="G285" s="889" t="str">
        <f>IF(LEN($F285)&gt;1,_xll.BondInfo($F285,$G$4),"")</f>
        <v/>
      </c>
      <c r="I285" s="873"/>
      <c r="J285" s="631" t="str">
        <f t="array" ref="J285:T285">IF(AND(QueryFlag="ON",NOT(ISNA(I285))),_xll.BondInfo(I285,$J$4:$T$4),"")</f>
        <v/>
      </c>
      <c r="K285" s="632" t="str">
        <v/>
      </c>
      <c r="L285" s="630" t="str">
        <v/>
      </c>
      <c r="M285" s="632" t="str">
        <v/>
      </c>
      <c r="N285" s="632" t="str">
        <v/>
      </c>
      <c r="O285" s="632" t="str">
        <v/>
      </c>
      <c r="P285" s="632" t="str">
        <v/>
      </c>
      <c r="Q285" s="633" t="str">
        <v/>
      </c>
      <c r="R285" s="634" t="str">
        <v/>
      </c>
      <c r="S285" s="631" t="str">
        <v/>
      </c>
      <c r="T285" s="634" t="str">
        <v/>
      </c>
      <c r="U285" s="641" t="str">
        <f>IF(AND(QueryFlag="ON",NOT(ISNA(I285))),_xll.BondOutstanding(I285),"")</f>
        <v/>
      </c>
    </row>
    <row r="286" spans="6:21">
      <c r="F286" s="881"/>
      <c r="G286" s="889" t="str">
        <f>IF(LEN($F286)&gt;1,_xll.BondInfo($F286,$G$4),"")</f>
        <v/>
      </c>
      <c r="I286" s="873"/>
      <c r="J286" s="631" t="str">
        <f t="array" ref="J286:T286">IF(AND(QueryFlag="ON",NOT(ISNA(I286))),_xll.BondInfo(I286,$J$4:$T$4),"")</f>
        <v/>
      </c>
      <c r="K286" s="632" t="str">
        <v/>
      </c>
      <c r="L286" s="630" t="str">
        <v/>
      </c>
      <c r="M286" s="632" t="str">
        <v/>
      </c>
      <c r="N286" s="632" t="str">
        <v/>
      </c>
      <c r="O286" s="632" t="str">
        <v/>
      </c>
      <c r="P286" s="632" t="str">
        <v/>
      </c>
      <c r="Q286" s="633" t="str">
        <v/>
      </c>
      <c r="R286" s="634" t="str">
        <v/>
      </c>
      <c r="S286" s="631" t="str">
        <v/>
      </c>
      <c r="T286" s="634" t="str">
        <v/>
      </c>
      <c r="U286" s="641" t="str">
        <f>IF(AND(QueryFlag="ON",NOT(ISNA(I286))),_xll.BondOutstanding(I286),"")</f>
        <v/>
      </c>
    </row>
    <row r="287" spans="6:21">
      <c r="F287" s="881"/>
      <c r="G287" s="889" t="str">
        <f>IF(LEN($F287)&gt;1,_xll.BondInfo($F287,$G$4),"")</f>
        <v/>
      </c>
      <c r="I287" s="873"/>
      <c r="J287" s="631" t="str">
        <f t="array" ref="J287:T287">IF(AND(QueryFlag="ON",NOT(ISNA(I287))),_xll.BondInfo(I287,$J$4:$T$4),"")</f>
        <v/>
      </c>
      <c r="K287" s="632" t="str">
        <v/>
      </c>
      <c r="L287" s="630" t="str">
        <v/>
      </c>
      <c r="M287" s="632" t="str">
        <v/>
      </c>
      <c r="N287" s="632" t="str">
        <v/>
      </c>
      <c r="O287" s="632" t="str">
        <v/>
      </c>
      <c r="P287" s="632" t="str">
        <v/>
      </c>
      <c r="Q287" s="633" t="str">
        <v/>
      </c>
      <c r="R287" s="634" t="str">
        <v/>
      </c>
      <c r="S287" s="631" t="str">
        <v/>
      </c>
      <c r="T287" s="634" t="str">
        <v/>
      </c>
      <c r="U287" s="641" t="str">
        <f>IF(AND(QueryFlag="ON",NOT(ISNA(I287))),_xll.BondOutstanding(I287),"")</f>
        <v/>
      </c>
    </row>
    <row r="288" spans="6:21">
      <c r="F288" s="881"/>
      <c r="G288" s="889" t="str">
        <f>IF(LEN($F288)&gt;1,_xll.BondInfo($F288,$G$4),"")</f>
        <v/>
      </c>
      <c r="I288" s="873"/>
      <c r="J288" s="631" t="str">
        <f t="array" ref="J288:T288">IF(AND(QueryFlag="ON",NOT(ISNA(I288))),_xll.BondInfo(I288,$J$4:$T$4),"")</f>
        <v/>
      </c>
      <c r="K288" s="632" t="str">
        <v/>
      </c>
      <c r="L288" s="630" t="str">
        <v/>
      </c>
      <c r="M288" s="632" t="str">
        <v/>
      </c>
      <c r="N288" s="632" t="str">
        <v/>
      </c>
      <c r="O288" s="632" t="str">
        <v/>
      </c>
      <c r="P288" s="632" t="str">
        <v/>
      </c>
      <c r="Q288" s="633" t="str">
        <v/>
      </c>
      <c r="R288" s="634" t="str">
        <v/>
      </c>
      <c r="S288" s="631" t="str">
        <v/>
      </c>
      <c r="T288" s="634" t="str">
        <v/>
      </c>
      <c r="U288" s="641" t="str">
        <f>IF(AND(QueryFlag="ON",NOT(ISNA(I288))),_xll.BondOutstanding(I288),"")</f>
        <v/>
      </c>
    </row>
    <row r="289" spans="6:21">
      <c r="F289" s="881"/>
      <c r="G289" s="889" t="str">
        <f>IF(LEN($F289)&gt;1,_xll.BondInfo($F289,$G$4),"")</f>
        <v/>
      </c>
      <c r="I289" s="873"/>
      <c r="J289" s="631" t="str">
        <f t="array" ref="J289:T289">IF(AND(QueryFlag="ON",NOT(ISNA(I289))),_xll.BondInfo(I289,$J$4:$T$4),"")</f>
        <v/>
      </c>
      <c r="K289" s="632" t="str">
        <v/>
      </c>
      <c r="L289" s="630" t="str">
        <v/>
      </c>
      <c r="M289" s="632" t="str">
        <v/>
      </c>
      <c r="N289" s="632" t="str">
        <v/>
      </c>
      <c r="O289" s="632" t="str">
        <v/>
      </c>
      <c r="P289" s="632" t="str">
        <v/>
      </c>
      <c r="Q289" s="633" t="str">
        <v/>
      </c>
      <c r="R289" s="634" t="str">
        <v/>
      </c>
      <c r="S289" s="631" t="str">
        <v/>
      </c>
      <c r="T289" s="634" t="str">
        <v/>
      </c>
      <c r="U289" s="641" t="str">
        <f>IF(AND(QueryFlag="ON",NOT(ISNA(I289))),_xll.BondOutstanding(I289),"")</f>
        <v/>
      </c>
    </row>
    <row r="290" spans="6:21">
      <c r="F290" s="881"/>
      <c r="G290" s="889" t="str">
        <f>IF(LEN($F290)&gt;1,_xll.BondInfo($F290,$G$4),"")</f>
        <v/>
      </c>
      <c r="I290" s="873"/>
      <c r="J290" s="631" t="str">
        <f t="array" ref="J290:T290">IF(AND(QueryFlag="ON",NOT(ISNA(I290))),_xll.BondInfo(I290,$J$4:$T$4),"")</f>
        <v/>
      </c>
      <c r="K290" s="632" t="str">
        <v/>
      </c>
      <c r="L290" s="630" t="str">
        <v/>
      </c>
      <c r="M290" s="632" t="str">
        <v/>
      </c>
      <c r="N290" s="632" t="str">
        <v/>
      </c>
      <c r="O290" s="632" t="str">
        <v/>
      </c>
      <c r="P290" s="632" t="str">
        <v/>
      </c>
      <c r="Q290" s="633" t="str">
        <v/>
      </c>
      <c r="R290" s="634" t="str">
        <v/>
      </c>
      <c r="S290" s="631" t="str">
        <v/>
      </c>
      <c r="T290" s="634" t="str">
        <v/>
      </c>
      <c r="U290" s="641" t="str">
        <f>IF(AND(QueryFlag="ON",NOT(ISNA(I290))),_xll.BondOutstanding(I290),"")</f>
        <v/>
      </c>
    </row>
    <row r="291" spans="6:21">
      <c r="F291" s="881"/>
      <c r="G291" s="889" t="str">
        <f>IF(LEN($F291)&gt;1,_xll.BondInfo($F291,$G$4),"")</f>
        <v/>
      </c>
      <c r="I291" s="873"/>
      <c r="J291" s="631" t="str">
        <f t="array" ref="J291:T291">IF(AND(QueryFlag="ON",NOT(ISNA(I291))),_xll.BondInfo(I291,$J$4:$T$4),"")</f>
        <v/>
      </c>
      <c r="K291" s="632" t="str">
        <v/>
      </c>
      <c r="L291" s="630" t="str">
        <v/>
      </c>
      <c r="M291" s="632" t="str">
        <v/>
      </c>
      <c r="N291" s="632" t="str">
        <v/>
      </c>
      <c r="O291" s="632" t="str">
        <v/>
      </c>
      <c r="P291" s="632" t="str">
        <v/>
      </c>
      <c r="Q291" s="633" t="str">
        <v/>
      </c>
      <c r="R291" s="634" t="str">
        <v/>
      </c>
      <c r="S291" s="631" t="str">
        <v/>
      </c>
      <c r="T291" s="634" t="str">
        <v/>
      </c>
      <c r="U291" s="641" t="str">
        <f>IF(AND(QueryFlag="ON",NOT(ISNA(I291))),_xll.BondOutstanding(I291),"")</f>
        <v/>
      </c>
    </row>
    <row r="292" spans="6:21">
      <c r="F292" s="881"/>
      <c r="G292" s="889" t="str">
        <f>IF(LEN($F292)&gt;1,_xll.BondInfo($F292,$G$4),"")</f>
        <v/>
      </c>
      <c r="I292" s="873"/>
      <c r="J292" s="631" t="str">
        <f t="array" ref="J292:T292">IF(AND(QueryFlag="ON",NOT(ISNA(I292))),_xll.BondInfo(I292,$J$4:$T$4),"")</f>
        <v/>
      </c>
      <c r="K292" s="632" t="str">
        <v/>
      </c>
      <c r="L292" s="630" t="str">
        <v/>
      </c>
      <c r="M292" s="632" t="str">
        <v/>
      </c>
      <c r="N292" s="632" t="str">
        <v/>
      </c>
      <c r="O292" s="632" t="str">
        <v/>
      </c>
      <c r="P292" s="632" t="str">
        <v/>
      </c>
      <c r="Q292" s="633" t="str">
        <v/>
      </c>
      <c r="R292" s="634" t="str">
        <v/>
      </c>
      <c r="S292" s="631" t="str">
        <v/>
      </c>
      <c r="T292" s="634" t="str">
        <v/>
      </c>
      <c r="U292" s="641" t="str">
        <f>IF(AND(QueryFlag="ON",NOT(ISNA(I292))),_xll.BondOutstanding(I292),"")</f>
        <v/>
      </c>
    </row>
    <row r="293" spans="6:21">
      <c r="F293" s="881"/>
      <c r="G293" s="889" t="str">
        <f>IF(LEN($F293)&gt;1,_xll.BondInfo($F293,$G$4),"")</f>
        <v/>
      </c>
      <c r="I293" s="873"/>
      <c r="J293" s="631" t="str">
        <f t="array" ref="J293:T293">IF(AND(QueryFlag="ON",NOT(ISNA(I293))),_xll.BondInfo(I293,$J$4:$T$4),"")</f>
        <v/>
      </c>
      <c r="K293" s="632" t="str">
        <v/>
      </c>
      <c r="L293" s="630" t="str">
        <v/>
      </c>
      <c r="M293" s="632" t="str">
        <v/>
      </c>
      <c r="N293" s="632" t="str">
        <v/>
      </c>
      <c r="O293" s="632" t="str">
        <v/>
      </c>
      <c r="P293" s="632" t="str">
        <v/>
      </c>
      <c r="Q293" s="633" t="str">
        <v/>
      </c>
      <c r="R293" s="634" t="str">
        <v/>
      </c>
      <c r="S293" s="631" t="str">
        <v/>
      </c>
      <c r="T293" s="634" t="str">
        <v/>
      </c>
      <c r="U293" s="641" t="str">
        <f>IF(AND(QueryFlag="ON",NOT(ISNA(I293))),_xll.BondOutstanding(I293),"")</f>
        <v/>
      </c>
    </row>
    <row r="294" spans="6:21">
      <c r="F294" s="881"/>
      <c r="G294" s="889" t="str">
        <f>IF(LEN($F294)&gt;1,_xll.BondInfo($F294,$G$4),"")</f>
        <v/>
      </c>
      <c r="I294" s="873"/>
      <c r="J294" s="631" t="str">
        <f t="array" ref="J294:T294">IF(AND(QueryFlag="ON",NOT(ISNA(I294))),_xll.BondInfo(I294,$J$4:$T$4),"")</f>
        <v/>
      </c>
      <c r="K294" s="632" t="str">
        <v/>
      </c>
      <c r="L294" s="630" t="str">
        <v/>
      </c>
      <c r="M294" s="632" t="str">
        <v/>
      </c>
      <c r="N294" s="632" t="str">
        <v/>
      </c>
      <c r="O294" s="632" t="str">
        <v/>
      </c>
      <c r="P294" s="632" t="str">
        <v/>
      </c>
      <c r="Q294" s="633" t="str">
        <v/>
      </c>
      <c r="R294" s="634" t="str">
        <v/>
      </c>
      <c r="S294" s="631" t="str">
        <v/>
      </c>
      <c r="T294" s="634" t="str">
        <v/>
      </c>
      <c r="U294" s="641" t="str">
        <f>IF(AND(QueryFlag="ON",NOT(ISNA(I294))),_xll.BondOutstanding(I294),"")</f>
        <v/>
      </c>
    </row>
    <row r="295" spans="6:21">
      <c r="F295" s="881"/>
      <c r="G295" s="889" t="str">
        <f>IF(LEN($F295)&gt;1,_xll.BondInfo($F295,$G$4),"")</f>
        <v/>
      </c>
      <c r="I295" s="873"/>
      <c r="J295" s="631" t="str">
        <f t="array" ref="J295:T295">IF(AND(QueryFlag="ON",NOT(ISNA(I295))),_xll.BondInfo(I295,$J$4:$T$4),"")</f>
        <v/>
      </c>
      <c r="K295" s="632" t="str">
        <v/>
      </c>
      <c r="L295" s="630" t="str">
        <v/>
      </c>
      <c r="M295" s="632" t="str">
        <v/>
      </c>
      <c r="N295" s="632" t="str">
        <v/>
      </c>
      <c r="O295" s="632" t="str">
        <v/>
      </c>
      <c r="P295" s="632" t="str">
        <v/>
      </c>
      <c r="Q295" s="633" t="str">
        <v/>
      </c>
      <c r="R295" s="634" t="str">
        <v/>
      </c>
      <c r="S295" s="631" t="str">
        <v/>
      </c>
      <c r="T295" s="634" t="str">
        <v/>
      </c>
      <c r="U295" s="641" t="str">
        <f>IF(AND(QueryFlag="ON",NOT(ISNA(I295))),_xll.BondOutstanding(I295),"")</f>
        <v/>
      </c>
    </row>
    <row r="296" spans="6:21">
      <c r="F296" s="881"/>
      <c r="G296" s="889" t="str">
        <f>IF(LEN($F296)&gt;1,_xll.BondInfo($F296,$G$4),"")</f>
        <v/>
      </c>
      <c r="I296" s="873"/>
      <c r="J296" s="631" t="str">
        <f t="array" ref="J296:T296">IF(AND(QueryFlag="ON",NOT(ISNA(I296))),_xll.BondInfo(I296,$J$4:$T$4),"")</f>
        <v/>
      </c>
      <c r="K296" s="632" t="str">
        <v/>
      </c>
      <c r="L296" s="630" t="str">
        <v/>
      </c>
      <c r="M296" s="632" t="str">
        <v/>
      </c>
      <c r="N296" s="632" t="str">
        <v/>
      </c>
      <c r="O296" s="632" t="str">
        <v/>
      </c>
      <c r="P296" s="632" t="str">
        <v/>
      </c>
      <c r="Q296" s="633" t="str">
        <v/>
      </c>
      <c r="R296" s="634" t="str">
        <v/>
      </c>
      <c r="S296" s="631" t="str">
        <v/>
      </c>
      <c r="T296" s="634" t="str">
        <v/>
      </c>
      <c r="U296" s="641" t="str">
        <f>IF(AND(QueryFlag="ON",NOT(ISNA(I296))),_xll.BondOutstanding(I296),"")</f>
        <v/>
      </c>
    </row>
    <row r="297" spans="6:21">
      <c r="F297" s="881"/>
      <c r="G297" s="889" t="str">
        <f>IF(LEN($F297)&gt;1,_xll.BondInfo($F297,$G$4),"")</f>
        <v/>
      </c>
      <c r="I297" s="873"/>
      <c r="J297" s="631" t="str">
        <f t="array" ref="J297:T297">IF(AND(QueryFlag="ON",NOT(ISNA(I297))),_xll.BondInfo(I297,$J$4:$T$4),"")</f>
        <v/>
      </c>
      <c r="K297" s="632" t="str">
        <v/>
      </c>
      <c r="L297" s="630" t="str">
        <v/>
      </c>
      <c r="M297" s="632" t="str">
        <v/>
      </c>
      <c r="N297" s="632" t="str">
        <v/>
      </c>
      <c r="O297" s="632" t="str">
        <v/>
      </c>
      <c r="P297" s="632" t="str">
        <v/>
      </c>
      <c r="Q297" s="633" t="str">
        <v/>
      </c>
      <c r="R297" s="634" t="str">
        <v/>
      </c>
      <c r="S297" s="631" t="str">
        <v/>
      </c>
      <c r="T297" s="634" t="str">
        <v/>
      </c>
      <c r="U297" s="641" t="str">
        <f>IF(AND(QueryFlag="ON",NOT(ISNA(I297))),_xll.BondOutstanding(I297),"")</f>
        <v/>
      </c>
    </row>
    <row r="298" spans="6:21">
      <c r="F298" s="881"/>
      <c r="G298" s="889" t="str">
        <f>IF(LEN($F298)&gt;1,_xll.BondInfo($F298,$G$4),"")</f>
        <v/>
      </c>
      <c r="I298" s="873"/>
      <c r="J298" s="631" t="str">
        <f t="array" ref="J298:T298">IF(AND(QueryFlag="ON",NOT(ISNA(I298))),_xll.BondInfo(I298,$J$4:$T$4),"")</f>
        <v/>
      </c>
      <c r="K298" s="632" t="str">
        <v/>
      </c>
      <c r="L298" s="630" t="str">
        <v/>
      </c>
      <c r="M298" s="632" t="str">
        <v/>
      </c>
      <c r="N298" s="632" t="str">
        <v/>
      </c>
      <c r="O298" s="632" t="str">
        <v/>
      </c>
      <c r="P298" s="632" t="str">
        <v/>
      </c>
      <c r="Q298" s="633" t="str">
        <v/>
      </c>
      <c r="R298" s="634" t="str">
        <v/>
      </c>
      <c r="S298" s="631" t="str">
        <v/>
      </c>
      <c r="T298" s="634" t="str">
        <v/>
      </c>
      <c r="U298" s="641" t="str">
        <f>IF(AND(QueryFlag="ON",NOT(ISNA(I298))),_xll.BondOutstanding(I298),"")</f>
        <v/>
      </c>
    </row>
    <row r="299" spans="6:21">
      <c r="F299" s="881"/>
      <c r="G299" s="889" t="str">
        <f>IF(LEN($F299)&gt;1,_xll.BondInfo($F299,$G$4),"")</f>
        <v/>
      </c>
      <c r="I299" s="873"/>
      <c r="J299" s="631" t="str">
        <f t="array" ref="J299:T299">IF(AND(QueryFlag="ON",NOT(ISNA(I299))),_xll.BondInfo(I299,$J$4:$T$4),"")</f>
        <v/>
      </c>
      <c r="K299" s="632" t="str">
        <v/>
      </c>
      <c r="L299" s="630" t="str">
        <v/>
      </c>
      <c r="M299" s="632" t="str">
        <v/>
      </c>
      <c r="N299" s="632" t="str">
        <v/>
      </c>
      <c r="O299" s="632" t="str">
        <v/>
      </c>
      <c r="P299" s="632" t="str">
        <v/>
      </c>
      <c r="Q299" s="633" t="str">
        <v/>
      </c>
      <c r="R299" s="634" t="str">
        <v/>
      </c>
      <c r="S299" s="631" t="str">
        <v/>
      </c>
      <c r="T299" s="634" t="str">
        <v/>
      </c>
      <c r="U299" s="641" t="str">
        <f>IF(AND(QueryFlag="ON",NOT(ISNA(I299))),_xll.BondOutstanding(I299),"")</f>
        <v/>
      </c>
    </row>
    <row r="300" spans="6:21">
      <c r="F300" s="881"/>
      <c r="G300" s="889" t="str">
        <f>IF(LEN($F300)&gt;1,_xll.BondInfo($F300,$G$4),"")</f>
        <v/>
      </c>
      <c r="I300" s="873"/>
      <c r="J300" s="631" t="str">
        <f t="array" ref="J300:T300">IF(AND(QueryFlag="ON",NOT(ISNA(I300))),_xll.BondInfo(I300,$J$4:$T$4),"")</f>
        <v/>
      </c>
      <c r="K300" s="632" t="str">
        <v/>
      </c>
      <c r="L300" s="630" t="str">
        <v/>
      </c>
      <c r="M300" s="632" t="str">
        <v/>
      </c>
      <c r="N300" s="632" t="str">
        <v/>
      </c>
      <c r="O300" s="632" t="str">
        <v/>
      </c>
      <c r="P300" s="632" t="str">
        <v/>
      </c>
      <c r="Q300" s="633" t="str">
        <v/>
      </c>
      <c r="R300" s="634" t="str">
        <v/>
      </c>
      <c r="S300" s="631" t="str">
        <v/>
      </c>
      <c r="T300" s="634" t="str">
        <v/>
      </c>
      <c r="U300" s="641" t="str">
        <f>IF(AND(QueryFlag="ON",NOT(ISNA(I300))),_xll.BondOutstanding(I300),"")</f>
        <v/>
      </c>
    </row>
    <row r="301" spans="6:21">
      <c r="F301" s="881"/>
      <c r="G301" s="889" t="str">
        <f>IF(LEN($F301)&gt;1,_xll.BondInfo($F301,$G$4),"")</f>
        <v/>
      </c>
      <c r="I301" s="873"/>
      <c r="J301" s="631" t="str">
        <f t="array" ref="J301:T301">IF(AND(QueryFlag="ON",NOT(ISNA(I301))),_xll.BondInfo(I301,$J$4:$T$4),"")</f>
        <v/>
      </c>
      <c r="K301" s="632" t="str">
        <v/>
      </c>
      <c r="L301" s="630" t="str">
        <v/>
      </c>
      <c r="M301" s="632" t="str">
        <v/>
      </c>
      <c r="N301" s="632" t="str">
        <v/>
      </c>
      <c r="O301" s="632" t="str">
        <v/>
      </c>
      <c r="P301" s="632" t="str">
        <v/>
      </c>
      <c r="Q301" s="633" t="str">
        <v/>
      </c>
      <c r="R301" s="634" t="str">
        <v/>
      </c>
      <c r="S301" s="631" t="str">
        <v/>
      </c>
      <c r="T301" s="634" t="str">
        <v/>
      </c>
      <c r="U301" s="641" t="str">
        <f>IF(AND(QueryFlag="ON",NOT(ISNA(I301))),_xll.BondOutstanding(I301),"")</f>
        <v/>
      </c>
    </row>
    <row r="302" spans="6:21">
      <c r="F302" s="881"/>
      <c r="G302" s="889" t="str">
        <f>IF(LEN($F302)&gt;1,_xll.BondInfo($F302,$G$4),"")</f>
        <v/>
      </c>
      <c r="I302" s="873"/>
      <c r="J302" s="631" t="str">
        <f t="array" ref="J302:T302">IF(AND(QueryFlag="ON",NOT(ISNA(I302))),_xll.BondInfo(I302,$J$4:$T$4),"")</f>
        <v/>
      </c>
      <c r="K302" s="632" t="str">
        <v/>
      </c>
      <c r="L302" s="630" t="str">
        <v/>
      </c>
      <c r="M302" s="632" t="str">
        <v/>
      </c>
      <c r="N302" s="632" t="str">
        <v/>
      </c>
      <c r="O302" s="632" t="str">
        <v/>
      </c>
      <c r="P302" s="632" t="str">
        <v/>
      </c>
      <c r="Q302" s="633" t="str">
        <v/>
      </c>
      <c r="R302" s="634" t="str">
        <v/>
      </c>
      <c r="S302" s="631" t="str">
        <v/>
      </c>
      <c r="T302" s="634" t="str">
        <v/>
      </c>
      <c r="U302" s="641" t="str">
        <f>IF(AND(QueryFlag="ON",NOT(ISNA(I302))),_xll.BondOutstanding(I302),"")</f>
        <v/>
      </c>
    </row>
    <row r="303" spans="6:21">
      <c r="F303" s="881"/>
      <c r="G303" s="889" t="str">
        <f>IF(LEN($F303)&gt;1,_xll.BondInfo($F303,$G$4),"")</f>
        <v/>
      </c>
      <c r="I303" s="873"/>
      <c r="J303" s="631" t="str">
        <f t="array" ref="J303:T303">IF(AND(QueryFlag="ON",NOT(ISNA(I303))),_xll.BondInfo(I303,$J$4:$T$4),"")</f>
        <v/>
      </c>
      <c r="K303" s="632" t="str">
        <v/>
      </c>
      <c r="L303" s="630" t="str">
        <v/>
      </c>
      <c r="M303" s="632" t="str">
        <v/>
      </c>
      <c r="N303" s="632" t="str">
        <v/>
      </c>
      <c r="O303" s="632" t="str">
        <v/>
      </c>
      <c r="P303" s="632" t="str">
        <v/>
      </c>
      <c r="Q303" s="633" t="str">
        <v/>
      </c>
      <c r="R303" s="634" t="str">
        <v/>
      </c>
      <c r="S303" s="631" t="str">
        <v/>
      </c>
      <c r="T303" s="634" t="str">
        <v/>
      </c>
      <c r="U303" s="641" t="str">
        <f>IF(AND(QueryFlag="ON",NOT(ISNA(I303))),_xll.BondOutstanding(I303),"")</f>
        <v/>
      </c>
    </row>
    <row r="304" spans="6:21">
      <c r="F304" s="881"/>
      <c r="G304" s="889" t="str">
        <f>IF(LEN($F304)&gt;1,_xll.BondInfo($F304,$G$4),"")</f>
        <v/>
      </c>
      <c r="I304" s="873"/>
      <c r="J304" s="631" t="str">
        <f t="array" ref="J304:T304">IF(AND(QueryFlag="ON",NOT(ISNA(I304))),_xll.BondInfo(I304,$J$4:$T$4),"")</f>
        <v/>
      </c>
      <c r="K304" s="632" t="str">
        <v/>
      </c>
      <c r="L304" s="630" t="str">
        <v/>
      </c>
      <c r="M304" s="632" t="str">
        <v/>
      </c>
      <c r="N304" s="632" t="str">
        <v/>
      </c>
      <c r="O304" s="632" t="str">
        <v/>
      </c>
      <c r="P304" s="632" t="str">
        <v/>
      </c>
      <c r="Q304" s="633" t="str">
        <v/>
      </c>
      <c r="R304" s="634" t="str">
        <v/>
      </c>
      <c r="S304" s="631" t="str">
        <v/>
      </c>
      <c r="T304" s="634" t="str">
        <v/>
      </c>
      <c r="U304" s="641" t="str">
        <f>IF(AND(QueryFlag="ON",NOT(ISNA(I304))),_xll.BondOutstanding(I304),"")</f>
        <v/>
      </c>
    </row>
    <row r="305" spans="6:21">
      <c r="F305" s="881"/>
      <c r="G305" s="889" t="str">
        <f>IF(LEN($F305)&gt;1,_xll.BondInfo($F305,$G$4),"")</f>
        <v/>
      </c>
      <c r="I305" s="873"/>
      <c r="J305" s="631" t="str">
        <f t="array" ref="J305:T305">IF(AND(QueryFlag="ON",NOT(ISNA(I305))),_xll.BondInfo(I305,$J$4:$T$4),"")</f>
        <v/>
      </c>
      <c r="K305" s="632" t="str">
        <v/>
      </c>
      <c r="L305" s="630" t="str">
        <v/>
      </c>
      <c r="M305" s="632" t="str">
        <v/>
      </c>
      <c r="N305" s="632" t="str">
        <v/>
      </c>
      <c r="O305" s="632" t="str">
        <v/>
      </c>
      <c r="P305" s="632" t="str">
        <v/>
      </c>
      <c r="Q305" s="633" t="str">
        <v/>
      </c>
      <c r="R305" s="634" t="str">
        <v/>
      </c>
      <c r="S305" s="631" t="str">
        <v/>
      </c>
      <c r="T305" s="634" t="str">
        <v/>
      </c>
      <c r="U305" s="641" t="str">
        <f>IF(AND(QueryFlag="ON",NOT(ISNA(I305))),_xll.BondOutstanding(I305),"")</f>
        <v/>
      </c>
    </row>
    <row r="306" spans="6:21">
      <c r="F306" s="881"/>
      <c r="G306" s="889" t="str">
        <f>IF(LEN($F306)&gt;1,_xll.BondInfo($F306,$G$4),"")</f>
        <v/>
      </c>
      <c r="I306" s="873"/>
      <c r="J306" s="631" t="str">
        <f t="array" ref="J306:T306">IF(AND(QueryFlag="ON",NOT(ISNA(I306))),_xll.BondInfo(I306,$J$4:$T$4),"")</f>
        <v/>
      </c>
      <c r="K306" s="632" t="str">
        <v/>
      </c>
      <c r="L306" s="630" t="str">
        <v/>
      </c>
      <c r="M306" s="632" t="str">
        <v/>
      </c>
      <c r="N306" s="632" t="str">
        <v/>
      </c>
      <c r="O306" s="632" t="str">
        <v/>
      </c>
      <c r="P306" s="632" t="str">
        <v/>
      </c>
      <c r="Q306" s="633" t="str">
        <v/>
      </c>
      <c r="R306" s="634" t="str">
        <v/>
      </c>
      <c r="S306" s="631" t="str">
        <v/>
      </c>
      <c r="T306" s="634" t="str">
        <v/>
      </c>
      <c r="U306" s="641" t="str">
        <f>IF(AND(QueryFlag="ON",NOT(ISNA(I306))),_xll.BondOutstanding(I306),"")</f>
        <v/>
      </c>
    </row>
    <row r="307" spans="6:21">
      <c r="F307" s="881"/>
      <c r="G307" s="889" t="str">
        <f>IF(LEN($F307)&gt;1,_xll.BondInfo($F307,$G$4),"")</f>
        <v/>
      </c>
      <c r="I307" s="873"/>
      <c r="J307" s="631" t="str">
        <f t="array" ref="J307:T307">IF(AND(QueryFlag="ON",NOT(ISNA(I307))),_xll.BondInfo(I307,$J$4:$T$4),"")</f>
        <v/>
      </c>
      <c r="K307" s="632" t="str">
        <v/>
      </c>
      <c r="L307" s="630" t="str">
        <v/>
      </c>
      <c r="M307" s="632" t="str">
        <v/>
      </c>
      <c r="N307" s="632" t="str">
        <v/>
      </c>
      <c r="O307" s="632" t="str">
        <v/>
      </c>
      <c r="P307" s="632" t="str">
        <v/>
      </c>
      <c r="Q307" s="633" t="str">
        <v/>
      </c>
      <c r="R307" s="634" t="str">
        <v/>
      </c>
      <c r="S307" s="631" t="str">
        <v/>
      </c>
      <c r="T307" s="634" t="str">
        <v/>
      </c>
      <c r="U307" s="641" t="str">
        <f>IF(AND(QueryFlag="ON",NOT(ISNA(I307))),_xll.BondOutstanding(I307),"")</f>
        <v/>
      </c>
    </row>
    <row r="308" spans="6:21">
      <c r="F308" s="881"/>
      <c r="G308" s="889" t="str">
        <f>IF(LEN($F308)&gt;1,_xll.BondInfo($F308,$G$4),"")</f>
        <v/>
      </c>
      <c r="I308" s="873"/>
      <c r="J308" s="631" t="str">
        <f t="array" ref="J308:T308">IF(AND(QueryFlag="ON",NOT(ISNA(I308))),_xll.BondInfo(I308,$J$4:$T$4),"")</f>
        <v/>
      </c>
      <c r="K308" s="632" t="str">
        <v/>
      </c>
      <c r="L308" s="630" t="str">
        <v/>
      </c>
      <c r="M308" s="632" t="str">
        <v/>
      </c>
      <c r="N308" s="632" t="str">
        <v/>
      </c>
      <c r="O308" s="632" t="str">
        <v/>
      </c>
      <c r="P308" s="632" t="str">
        <v/>
      </c>
      <c r="Q308" s="633" t="str">
        <v/>
      </c>
      <c r="R308" s="634" t="str">
        <v/>
      </c>
      <c r="S308" s="631" t="str">
        <v/>
      </c>
      <c r="T308" s="634" t="str">
        <v/>
      </c>
      <c r="U308" s="641" t="str">
        <f>IF(AND(QueryFlag="ON",NOT(ISNA(I308))),_xll.BondOutstanding(I308),"")</f>
        <v/>
      </c>
    </row>
    <row r="309" spans="6:21">
      <c r="F309" s="881"/>
      <c r="G309" s="889" t="str">
        <f>IF(LEN($F309)&gt;1,_xll.BondInfo($F309,$G$4),"")</f>
        <v/>
      </c>
      <c r="I309" s="873"/>
      <c r="J309" s="631" t="str">
        <f t="array" ref="J309:T309">IF(AND(QueryFlag="ON",NOT(ISNA(I309))),_xll.BondInfo(I309,$J$4:$T$4),"")</f>
        <v/>
      </c>
      <c r="K309" s="632" t="str">
        <v/>
      </c>
      <c r="L309" s="630" t="str">
        <v/>
      </c>
      <c r="M309" s="632" t="str">
        <v/>
      </c>
      <c r="N309" s="632" t="str">
        <v/>
      </c>
      <c r="O309" s="632" t="str">
        <v/>
      </c>
      <c r="P309" s="632" t="str">
        <v/>
      </c>
      <c r="Q309" s="633" t="str">
        <v/>
      </c>
      <c r="R309" s="634" t="str">
        <v/>
      </c>
      <c r="S309" s="631" t="str">
        <v/>
      </c>
      <c r="T309" s="634" t="str">
        <v/>
      </c>
      <c r="U309" s="641" t="str">
        <f>IF(AND(QueryFlag="ON",NOT(ISNA(I309))),_xll.BondOutstanding(I309),"")</f>
        <v/>
      </c>
    </row>
    <row r="310" spans="6:21">
      <c r="F310" s="881"/>
      <c r="G310" s="889" t="str">
        <f>IF(LEN($F310)&gt;1,_xll.BondInfo($F310,$G$4),"")</f>
        <v/>
      </c>
      <c r="I310" s="873"/>
      <c r="J310" s="631" t="str">
        <f t="array" ref="J310:T310">IF(AND(QueryFlag="ON",NOT(ISNA(I310))),_xll.BondInfo(I310,$J$4:$T$4),"")</f>
        <v/>
      </c>
      <c r="K310" s="632" t="str">
        <v/>
      </c>
      <c r="L310" s="630" t="str">
        <v/>
      </c>
      <c r="M310" s="632" t="str">
        <v/>
      </c>
      <c r="N310" s="632" t="str">
        <v/>
      </c>
      <c r="O310" s="632" t="str">
        <v/>
      </c>
      <c r="P310" s="632" t="str">
        <v/>
      </c>
      <c r="Q310" s="633" t="str">
        <v/>
      </c>
      <c r="R310" s="634" t="str">
        <v/>
      </c>
      <c r="S310" s="631" t="str">
        <v/>
      </c>
      <c r="T310" s="634" t="str">
        <v/>
      </c>
      <c r="U310" s="641" t="str">
        <f>IF(AND(QueryFlag="ON",NOT(ISNA(I310))),_xll.BondOutstanding(I310),"")</f>
        <v/>
      </c>
    </row>
    <row r="311" spans="6:21">
      <c r="F311" s="881"/>
      <c r="G311" s="889" t="str">
        <f>IF(LEN($F311)&gt;1,_xll.BondInfo($F311,$G$4),"")</f>
        <v/>
      </c>
      <c r="I311" s="873"/>
      <c r="J311" s="631" t="str">
        <f t="array" ref="J311:T311">IF(AND(QueryFlag="ON",NOT(ISNA(I311))),_xll.BondInfo(I311,$J$4:$T$4),"")</f>
        <v/>
      </c>
      <c r="K311" s="632" t="str">
        <v/>
      </c>
      <c r="L311" s="630" t="str">
        <v/>
      </c>
      <c r="M311" s="632" t="str">
        <v/>
      </c>
      <c r="N311" s="632" t="str">
        <v/>
      </c>
      <c r="O311" s="632" t="str">
        <v/>
      </c>
      <c r="P311" s="632" t="str">
        <v/>
      </c>
      <c r="Q311" s="633" t="str">
        <v/>
      </c>
      <c r="R311" s="634" t="str">
        <v/>
      </c>
      <c r="S311" s="631" t="str">
        <v/>
      </c>
      <c r="T311" s="634" t="str">
        <v/>
      </c>
      <c r="U311" s="641" t="str">
        <f>IF(AND(QueryFlag="ON",NOT(ISNA(I311))),_xll.BondOutstanding(I311),"")</f>
        <v/>
      </c>
    </row>
    <row r="312" spans="6:21">
      <c r="F312" s="881"/>
      <c r="G312" s="889" t="str">
        <f>IF(LEN($F312)&gt;1,_xll.BondInfo($F312,$G$4),"")</f>
        <v/>
      </c>
      <c r="I312" s="873"/>
      <c r="J312" s="631" t="str">
        <f t="array" ref="J312:T312">IF(AND(QueryFlag="ON",NOT(ISNA(I312))),_xll.BondInfo(I312,$J$4:$T$4),"")</f>
        <v/>
      </c>
      <c r="K312" s="632" t="str">
        <v/>
      </c>
      <c r="L312" s="630" t="str">
        <v/>
      </c>
      <c r="M312" s="632" t="str">
        <v/>
      </c>
      <c r="N312" s="632" t="str">
        <v/>
      </c>
      <c r="O312" s="632" t="str">
        <v/>
      </c>
      <c r="P312" s="632" t="str">
        <v/>
      </c>
      <c r="Q312" s="633" t="str">
        <v/>
      </c>
      <c r="R312" s="634" t="str">
        <v/>
      </c>
      <c r="S312" s="631" t="str">
        <v/>
      </c>
      <c r="T312" s="634" t="str">
        <v/>
      </c>
      <c r="U312" s="641" t="str">
        <f>IF(AND(QueryFlag="ON",NOT(ISNA(I312))),_xll.BondOutstanding(I312),"")</f>
        <v/>
      </c>
    </row>
    <row r="313" spans="6:21">
      <c r="F313" s="881"/>
      <c r="G313" s="889" t="str">
        <f>IF(LEN($F313)&gt;1,_xll.BondInfo($F313,$G$4),"")</f>
        <v/>
      </c>
      <c r="I313" s="873"/>
      <c r="J313" s="631" t="str">
        <f t="array" ref="J313:T313">IF(AND(QueryFlag="ON",NOT(ISNA(I313))),_xll.BondInfo(I313,$J$4:$T$4),"")</f>
        <v/>
      </c>
      <c r="K313" s="632" t="str">
        <v/>
      </c>
      <c r="L313" s="630" t="str">
        <v/>
      </c>
      <c r="M313" s="632" t="str">
        <v/>
      </c>
      <c r="N313" s="632" t="str">
        <v/>
      </c>
      <c r="O313" s="632" t="str">
        <v/>
      </c>
      <c r="P313" s="632" t="str">
        <v/>
      </c>
      <c r="Q313" s="633" t="str">
        <v/>
      </c>
      <c r="R313" s="634" t="str">
        <v/>
      </c>
      <c r="S313" s="631" t="str">
        <v/>
      </c>
      <c r="T313" s="634" t="str">
        <v/>
      </c>
      <c r="U313" s="641" t="str">
        <f>IF(AND(QueryFlag="ON",NOT(ISNA(I313))),_xll.BondOutstanding(I313),"")</f>
        <v/>
      </c>
    </row>
    <row r="314" spans="6:21">
      <c r="F314" s="881"/>
      <c r="G314" s="889" t="str">
        <f>IF(LEN($F314)&gt;1,_xll.BondInfo($F314,$G$4),"")</f>
        <v/>
      </c>
      <c r="I314" s="873"/>
      <c r="J314" s="631" t="str">
        <f t="array" ref="J314:T314">IF(AND(QueryFlag="ON",NOT(ISNA(I314))),_xll.BondInfo(I314,$J$4:$T$4),"")</f>
        <v/>
      </c>
      <c r="K314" s="632" t="str">
        <v/>
      </c>
      <c r="L314" s="630" t="str">
        <v/>
      </c>
      <c r="M314" s="632" t="str">
        <v/>
      </c>
      <c r="N314" s="632" t="str">
        <v/>
      </c>
      <c r="O314" s="632" t="str">
        <v/>
      </c>
      <c r="P314" s="632" t="str">
        <v/>
      </c>
      <c r="Q314" s="633" t="str">
        <v/>
      </c>
      <c r="R314" s="634" t="str">
        <v/>
      </c>
      <c r="S314" s="631" t="str">
        <v/>
      </c>
      <c r="T314" s="634" t="str">
        <v/>
      </c>
      <c r="U314" s="641" t="str">
        <f>IF(AND(QueryFlag="ON",NOT(ISNA(I314))),_xll.BondOutstanding(I314),"")</f>
        <v/>
      </c>
    </row>
    <row r="315" spans="6:21">
      <c r="F315" s="881"/>
      <c r="G315" s="889" t="str">
        <f>IF(LEN($F315)&gt;1,_xll.BondInfo($F315,$G$4),"")</f>
        <v/>
      </c>
      <c r="I315" s="873"/>
      <c r="J315" s="631" t="str">
        <f t="array" ref="J315:T315">IF(AND(QueryFlag="ON",NOT(ISNA(I315))),_xll.BondInfo(I315,$J$4:$T$4),"")</f>
        <v/>
      </c>
      <c r="K315" s="632" t="str">
        <v/>
      </c>
      <c r="L315" s="630" t="str">
        <v/>
      </c>
      <c r="M315" s="632" t="str">
        <v/>
      </c>
      <c r="N315" s="632" t="str">
        <v/>
      </c>
      <c r="O315" s="632" t="str">
        <v/>
      </c>
      <c r="P315" s="632" t="str">
        <v/>
      </c>
      <c r="Q315" s="633" t="str">
        <v/>
      </c>
      <c r="R315" s="634" t="str">
        <v/>
      </c>
      <c r="S315" s="631" t="str">
        <v/>
      </c>
      <c r="T315" s="634" t="str">
        <v/>
      </c>
      <c r="U315" s="641" t="str">
        <f>IF(AND(QueryFlag="ON",NOT(ISNA(I315))),_xll.BondOutstanding(I315),"")</f>
        <v/>
      </c>
    </row>
    <row r="316" spans="6:21">
      <c r="F316" s="881"/>
      <c r="G316" s="889" t="str">
        <f>IF(LEN($F316)&gt;1,_xll.BondInfo($F316,$G$4),"")</f>
        <v/>
      </c>
      <c r="I316" s="873"/>
      <c r="J316" s="631" t="str">
        <f t="array" ref="J316:T316">IF(AND(QueryFlag="ON",NOT(ISNA(I316))),_xll.BondInfo(I316,$J$4:$T$4),"")</f>
        <v/>
      </c>
      <c r="K316" s="632" t="str">
        <v/>
      </c>
      <c r="L316" s="630" t="str">
        <v/>
      </c>
      <c r="M316" s="632" t="str">
        <v/>
      </c>
      <c r="N316" s="632" t="str">
        <v/>
      </c>
      <c r="O316" s="632" t="str">
        <v/>
      </c>
      <c r="P316" s="632" t="str">
        <v/>
      </c>
      <c r="Q316" s="633" t="str">
        <v/>
      </c>
      <c r="R316" s="634" t="str">
        <v/>
      </c>
      <c r="S316" s="631" t="str">
        <v/>
      </c>
      <c r="T316" s="634" t="str">
        <v/>
      </c>
      <c r="U316" s="641" t="str">
        <f>IF(AND(QueryFlag="ON",NOT(ISNA(I316))),_xll.BondOutstanding(I316),"")</f>
        <v/>
      </c>
    </row>
    <row r="317" spans="6:21">
      <c r="F317" s="881"/>
      <c r="G317" s="889" t="str">
        <f>IF(LEN($F317)&gt;1,_xll.BondInfo($F317,$G$4),"")</f>
        <v/>
      </c>
      <c r="I317" s="873"/>
      <c r="J317" s="631" t="str">
        <f t="array" ref="J317:T317">IF(AND(QueryFlag="ON",NOT(ISNA(I317))),_xll.BondInfo(I317,$J$4:$T$4),"")</f>
        <v/>
      </c>
      <c r="K317" s="632" t="str">
        <v/>
      </c>
      <c r="L317" s="630" t="str">
        <v/>
      </c>
      <c r="M317" s="632" t="str">
        <v/>
      </c>
      <c r="N317" s="632" t="str">
        <v/>
      </c>
      <c r="O317" s="632" t="str">
        <v/>
      </c>
      <c r="P317" s="632" t="str">
        <v/>
      </c>
      <c r="Q317" s="633" t="str">
        <v/>
      </c>
      <c r="R317" s="634" t="str">
        <v/>
      </c>
      <c r="S317" s="631" t="str">
        <v/>
      </c>
      <c r="T317" s="634" t="str">
        <v/>
      </c>
      <c r="U317" s="641" t="str">
        <f>IF(AND(QueryFlag="ON",NOT(ISNA(I317))),_xll.BondOutstanding(I317),"")</f>
        <v/>
      </c>
    </row>
    <row r="318" spans="6:21">
      <c r="F318" s="881"/>
      <c r="G318" s="889" t="str">
        <f>IF(LEN($F318)&gt;1,_xll.BondInfo($F318,$G$4),"")</f>
        <v/>
      </c>
      <c r="I318" s="873"/>
      <c r="J318" s="631" t="str">
        <f t="array" ref="J318:T318">IF(AND(QueryFlag="ON",NOT(ISNA(I318))),_xll.BondInfo(I318,$J$4:$T$4),"")</f>
        <v/>
      </c>
      <c r="K318" s="632" t="str">
        <v/>
      </c>
      <c r="L318" s="630" t="str">
        <v/>
      </c>
      <c r="M318" s="632" t="str">
        <v/>
      </c>
      <c r="N318" s="632" t="str">
        <v/>
      </c>
      <c r="O318" s="632" t="str">
        <v/>
      </c>
      <c r="P318" s="632" t="str">
        <v/>
      </c>
      <c r="Q318" s="633" t="str">
        <v/>
      </c>
      <c r="R318" s="634" t="str">
        <v/>
      </c>
      <c r="S318" s="631" t="str">
        <v/>
      </c>
      <c r="T318" s="634" t="str">
        <v/>
      </c>
      <c r="U318" s="641" t="str">
        <f>IF(AND(QueryFlag="ON",NOT(ISNA(I318))),_xll.BondOutstanding(I318),"")</f>
        <v/>
      </c>
    </row>
    <row r="319" spans="6:21">
      <c r="F319" s="881"/>
      <c r="G319" s="889" t="str">
        <f>IF(LEN($F319)&gt;1,_xll.BondInfo($F319,$G$4),"")</f>
        <v/>
      </c>
      <c r="I319" s="873"/>
      <c r="J319" s="631" t="str">
        <f t="array" ref="J319:T319">IF(AND(QueryFlag="ON",NOT(ISNA(I319))),_xll.BondInfo(I319,$J$4:$T$4),"")</f>
        <v/>
      </c>
      <c r="K319" s="632" t="str">
        <v/>
      </c>
      <c r="L319" s="630" t="str">
        <v/>
      </c>
      <c r="M319" s="632" t="str">
        <v/>
      </c>
      <c r="N319" s="632" t="str">
        <v/>
      </c>
      <c r="O319" s="632" t="str">
        <v/>
      </c>
      <c r="P319" s="632" t="str">
        <v/>
      </c>
      <c r="Q319" s="633" t="str">
        <v/>
      </c>
      <c r="R319" s="634" t="str">
        <v/>
      </c>
      <c r="S319" s="631" t="str">
        <v/>
      </c>
      <c r="T319" s="634" t="str">
        <v/>
      </c>
      <c r="U319" s="641" t="str">
        <f>IF(AND(QueryFlag="ON",NOT(ISNA(I319))),_xll.BondOutstanding(I319),"")</f>
        <v/>
      </c>
    </row>
    <row r="320" spans="6:21">
      <c r="F320" s="881"/>
      <c r="G320" s="889" t="str">
        <f>IF(LEN($F320)&gt;1,_xll.BondInfo($F320,$G$4),"")</f>
        <v/>
      </c>
      <c r="I320" s="873"/>
      <c r="J320" s="631" t="str">
        <f t="array" ref="J320:T320">IF(AND(QueryFlag="ON",NOT(ISNA(I320))),_xll.BondInfo(I320,$J$4:$T$4),"")</f>
        <v/>
      </c>
      <c r="K320" s="632" t="str">
        <v/>
      </c>
      <c r="L320" s="630" t="str">
        <v/>
      </c>
      <c r="M320" s="632" t="str">
        <v/>
      </c>
      <c r="N320" s="632" t="str">
        <v/>
      </c>
      <c r="O320" s="632" t="str">
        <v/>
      </c>
      <c r="P320" s="632" t="str">
        <v/>
      </c>
      <c r="Q320" s="633" t="str">
        <v/>
      </c>
      <c r="R320" s="634" t="str">
        <v/>
      </c>
      <c r="S320" s="631" t="str">
        <v/>
      </c>
      <c r="T320" s="634" t="str">
        <v/>
      </c>
      <c r="U320" s="641" t="str">
        <f>IF(AND(QueryFlag="ON",NOT(ISNA(I320))),_xll.BondOutstanding(I320),"")</f>
        <v/>
      </c>
    </row>
    <row r="321" spans="6:21">
      <c r="F321" s="881"/>
      <c r="G321" s="889" t="str">
        <f>IF(LEN($F321)&gt;1,_xll.BondInfo($F321,$G$4),"")</f>
        <v/>
      </c>
      <c r="I321" s="873"/>
      <c r="J321" s="631" t="str">
        <f t="array" ref="J321:T321">IF(AND(QueryFlag="ON",NOT(ISNA(I321))),_xll.BondInfo(I321,$J$4:$T$4),"")</f>
        <v/>
      </c>
      <c r="K321" s="632" t="str">
        <v/>
      </c>
      <c r="L321" s="630" t="str">
        <v/>
      </c>
      <c r="M321" s="632" t="str">
        <v/>
      </c>
      <c r="N321" s="632" t="str">
        <v/>
      </c>
      <c r="O321" s="632" t="str">
        <v/>
      </c>
      <c r="P321" s="632" t="str">
        <v/>
      </c>
      <c r="Q321" s="633" t="str">
        <v/>
      </c>
      <c r="R321" s="634" t="str">
        <v/>
      </c>
      <c r="S321" s="631" t="str">
        <v/>
      </c>
      <c r="T321" s="634" t="str">
        <v/>
      </c>
      <c r="U321" s="641" t="str">
        <f>IF(AND(QueryFlag="ON",NOT(ISNA(I321))),_xll.BondOutstanding(I321),"")</f>
        <v/>
      </c>
    </row>
    <row r="322" spans="6:21">
      <c r="F322" s="881"/>
      <c r="G322" s="889" t="str">
        <f>IF(LEN($F322)&gt;1,_xll.BondInfo($F322,$G$4),"")</f>
        <v/>
      </c>
      <c r="I322" s="873"/>
      <c r="J322" s="631" t="str">
        <f t="array" ref="J322:T322">IF(AND(QueryFlag="ON",NOT(ISNA(I322))),_xll.BondInfo(I322,$J$4:$T$4),"")</f>
        <v/>
      </c>
      <c r="K322" s="632" t="str">
        <v/>
      </c>
      <c r="L322" s="630" t="str">
        <v/>
      </c>
      <c r="M322" s="632" t="str">
        <v/>
      </c>
      <c r="N322" s="632" t="str">
        <v/>
      </c>
      <c r="O322" s="632" t="str">
        <v/>
      </c>
      <c r="P322" s="632" t="str">
        <v/>
      </c>
      <c r="Q322" s="633" t="str">
        <v/>
      </c>
      <c r="R322" s="634" t="str">
        <v/>
      </c>
      <c r="S322" s="631" t="str">
        <v/>
      </c>
      <c r="T322" s="634" t="str">
        <v/>
      </c>
      <c r="U322" s="641" t="str">
        <f>IF(AND(QueryFlag="ON",NOT(ISNA(I322))),_xll.BondOutstanding(I322),"")</f>
        <v/>
      </c>
    </row>
    <row r="323" spans="6:21">
      <c r="F323" s="881"/>
      <c r="G323" s="889" t="str">
        <f>IF(LEN($F323)&gt;1,_xll.BondInfo($F323,$G$4),"")</f>
        <v/>
      </c>
      <c r="I323" s="873"/>
      <c r="J323" s="631" t="str">
        <f t="array" ref="J323:T323">IF(AND(QueryFlag="ON",NOT(ISNA(I323))),_xll.BondInfo(I323,$J$4:$T$4),"")</f>
        <v/>
      </c>
      <c r="K323" s="632" t="str">
        <v/>
      </c>
      <c r="L323" s="630" t="str">
        <v/>
      </c>
      <c r="M323" s="632" t="str">
        <v/>
      </c>
      <c r="N323" s="632" t="str">
        <v/>
      </c>
      <c r="O323" s="632" t="str">
        <v/>
      </c>
      <c r="P323" s="632" t="str">
        <v/>
      </c>
      <c r="Q323" s="633" t="str">
        <v/>
      </c>
      <c r="R323" s="634" t="str">
        <v/>
      </c>
      <c r="S323" s="631" t="str">
        <v/>
      </c>
      <c r="T323" s="634" t="str">
        <v/>
      </c>
      <c r="U323" s="641" t="str">
        <f>IF(AND(QueryFlag="ON",NOT(ISNA(I323))),_xll.BondOutstanding(I323),"")</f>
        <v/>
      </c>
    </row>
    <row r="324" spans="6:21">
      <c r="F324" s="881"/>
      <c r="G324" s="889" t="str">
        <f>IF(LEN($F324)&gt;1,_xll.BondInfo($F324,$G$4),"")</f>
        <v/>
      </c>
      <c r="I324" s="873"/>
      <c r="J324" s="631" t="str">
        <f t="array" ref="J324:T324">IF(AND(QueryFlag="ON",NOT(ISNA(I324))),_xll.BondInfo(I324,$J$4:$T$4),"")</f>
        <v/>
      </c>
      <c r="K324" s="632" t="str">
        <v/>
      </c>
      <c r="L324" s="630" t="str">
        <v/>
      </c>
      <c r="M324" s="632" t="str">
        <v/>
      </c>
      <c r="N324" s="632" t="str">
        <v/>
      </c>
      <c r="O324" s="632" t="str">
        <v/>
      </c>
      <c r="P324" s="632" t="str">
        <v/>
      </c>
      <c r="Q324" s="633" t="str">
        <v/>
      </c>
      <c r="R324" s="634" t="str">
        <v/>
      </c>
      <c r="S324" s="631" t="str">
        <v/>
      </c>
      <c r="T324" s="634" t="str">
        <v/>
      </c>
      <c r="U324" s="641" t="str">
        <f>IF(AND(QueryFlag="ON",NOT(ISNA(I324))),_xll.BondOutstanding(I324),"")</f>
        <v/>
      </c>
    </row>
    <row r="325" spans="6:21">
      <c r="F325" s="881"/>
      <c r="G325" s="889" t="str">
        <f>IF(LEN($F325)&gt;1,_xll.BondInfo($F325,$G$4),"")</f>
        <v/>
      </c>
      <c r="I325" s="873"/>
      <c r="J325" s="631" t="str">
        <f t="array" ref="J325:T325">IF(AND(QueryFlag="ON",NOT(ISNA(I325))),_xll.BondInfo(I325,$J$4:$T$4),"")</f>
        <v/>
      </c>
      <c r="K325" s="632" t="str">
        <v/>
      </c>
      <c r="L325" s="630" t="str">
        <v/>
      </c>
      <c r="M325" s="632" t="str">
        <v/>
      </c>
      <c r="N325" s="632" t="str">
        <v/>
      </c>
      <c r="O325" s="632" t="str">
        <v/>
      </c>
      <c r="P325" s="632" t="str">
        <v/>
      </c>
      <c r="Q325" s="633" t="str">
        <v/>
      </c>
      <c r="R325" s="634" t="str">
        <v/>
      </c>
      <c r="S325" s="631" t="str">
        <v/>
      </c>
      <c r="T325" s="634" t="str">
        <v/>
      </c>
      <c r="U325" s="641" t="str">
        <f>IF(AND(QueryFlag="ON",NOT(ISNA(I325))),_xll.BondOutstanding(I325),"")</f>
        <v/>
      </c>
    </row>
    <row r="326" spans="6:21">
      <c r="F326" s="881"/>
      <c r="G326" s="889" t="str">
        <f>IF(LEN($F326)&gt;1,_xll.BondInfo($F326,$G$4),"")</f>
        <v/>
      </c>
      <c r="I326" s="873"/>
      <c r="J326" s="631" t="str">
        <f t="array" ref="J326:T326">IF(AND(QueryFlag="ON",NOT(ISNA(I326))),_xll.BondInfo(I326,$J$4:$T$4),"")</f>
        <v/>
      </c>
      <c r="K326" s="632" t="str">
        <v/>
      </c>
      <c r="L326" s="630" t="str">
        <v/>
      </c>
      <c r="M326" s="632" t="str">
        <v/>
      </c>
      <c r="N326" s="632" t="str">
        <v/>
      </c>
      <c r="O326" s="632" t="str">
        <v/>
      </c>
      <c r="P326" s="632" t="str">
        <v/>
      </c>
      <c r="Q326" s="633" t="str">
        <v/>
      </c>
      <c r="R326" s="634" t="str">
        <v/>
      </c>
      <c r="S326" s="631" t="str">
        <v/>
      </c>
      <c r="T326" s="634" t="str">
        <v/>
      </c>
      <c r="U326" s="641" t="str">
        <f>IF(AND(QueryFlag="ON",NOT(ISNA(I326))),_xll.BondOutstanding(I326),"")</f>
        <v/>
      </c>
    </row>
    <row r="327" spans="6:21">
      <c r="F327" s="881"/>
      <c r="G327" s="889" t="str">
        <f>IF(LEN($F327)&gt;1,_xll.BondInfo($F327,$G$4),"")</f>
        <v/>
      </c>
      <c r="I327" s="873"/>
      <c r="J327" s="631" t="str">
        <f t="array" ref="J327:T327">IF(AND(QueryFlag="ON",NOT(ISNA(I327))),_xll.BondInfo(I327,$J$4:$T$4),"")</f>
        <v/>
      </c>
      <c r="K327" s="632" t="str">
        <v/>
      </c>
      <c r="L327" s="630" t="str">
        <v/>
      </c>
      <c r="M327" s="632" t="str">
        <v/>
      </c>
      <c r="N327" s="632" t="str">
        <v/>
      </c>
      <c r="O327" s="632" t="str">
        <v/>
      </c>
      <c r="P327" s="632" t="str">
        <v/>
      </c>
      <c r="Q327" s="633" t="str">
        <v/>
      </c>
      <c r="R327" s="634" t="str">
        <v/>
      </c>
      <c r="S327" s="631" t="str">
        <v/>
      </c>
      <c r="T327" s="634" t="str">
        <v/>
      </c>
      <c r="U327" s="641" t="str">
        <f>IF(AND(QueryFlag="ON",NOT(ISNA(I327))),_xll.BondOutstanding(I327),"")</f>
        <v/>
      </c>
    </row>
    <row r="328" spans="6:21">
      <c r="F328" s="881"/>
      <c r="G328" s="889" t="str">
        <f>IF(LEN($F328)&gt;1,_xll.BondInfo($F328,$G$4),"")</f>
        <v/>
      </c>
      <c r="I328" s="873"/>
      <c r="J328" s="631" t="str">
        <f t="array" ref="J328:T328">IF(AND(QueryFlag="ON",NOT(ISNA(I328))),_xll.BondInfo(I328,$J$4:$T$4),"")</f>
        <v/>
      </c>
      <c r="K328" s="632" t="str">
        <v/>
      </c>
      <c r="L328" s="630" t="str">
        <v/>
      </c>
      <c r="M328" s="632" t="str">
        <v/>
      </c>
      <c r="N328" s="632" t="str">
        <v/>
      </c>
      <c r="O328" s="632" t="str">
        <v/>
      </c>
      <c r="P328" s="632" t="str">
        <v/>
      </c>
      <c r="Q328" s="633" t="str">
        <v/>
      </c>
      <c r="R328" s="634" t="str">
        <v/>
      </c>
      <c r="S328" s="631" t="str">
        <v/>
      </c>
      <c r="T328" s="634" t="str">
        <v/>
      </c>
      <c r="U328" s="641" t="str">
        <f>IF(AND(QueryFlag="ON",NOT(ISNA(I328))),_xll.BondOutstanding(I328),"")</f>
        <v/>
      </c>
    </row>
    <row r="329" spans="6:21">
      <c r="F329" s="881"/>
      <c r="G329" s="889" t="str">
        <f>IF(LEN($F329)&gt;1,_xll.BondInfo($F329,$G$4),"")</f>
        <v/>
      </c>
      <c r="I329" s="873"/>
      <c r="J329" s="631" t="str">
        <f t="array" ref="J329:T329">IF(AND(QueryFlag="ON",NOT(ISNA(I329))),_xll.BondInfo(I329,$J$4:$T$4),"")</f>
        <v/>
      </c>
      <c r="K329" s="632" t="str">
        <v/>
      </c>
      <c r="L329" s="630" t="str">
        <v/>
      </c>
      <c r="M329" s="632" t="str">
        <v/>
      </c>
      <c r="N329" s="632" t="str">
        <v/>
      </c>
      <c r="O329" s="632" t="str">
        <v/>
      </c>
      <c r="P329" s="632" t="str">
        <v/>
      </c>
      <c r="Q329" s="633" t="str">
        <v/>
      </c>
      <c r="R329" s="634" t="str">
        <v/>
      </c>
      <c r="S329" s="631" t="str">
        <v/>
      </c>
      <c r="T329" s="634" t="str">
        <v/>
      </c>
      <c r="U329" s="641" t="str">
        <f>IF(AND(QueryFlag="ON",NOT(ISNA(I329))),_xll.BondOutstanding(I329),"")</f>
        <v/>
      </c>
    </row>
    <row r="330" spans="6:21">
      <c r="F330" s="881"/>
      <c r="G330" s="889" t="str">
        <f>IF(LEN($F330)&gt;1,_xll.BondInfo($F330,$G$4),"")</f>
        <v/>
      </c>
      <c r="I330" s="873"/>
      <c r="J330" s="631" t="str">
        <f t="array" ref="J330:T330">IF(AND(QueryFlag="ON",NOT(ISNA(I330))),_xll.BondInfo(I330,$J$4:$T$4),"")</f>
        <v/>
      </c>
      <c r="K330" s="632" t="str">
        <v/>
      </c>
      <c r="L330" s="630" t="str">
        <v/>
      </c>
      <c r="M330" s="632" t="str">
        <v/>
      </c>
      <c r="N330" s="632" t="str">
        <v/>
      </c>
      <c r="O330" s="632" t="str">
        <v/>
      </c>
      <c r="P330" s="632" t="str">
        <v/>
      </c>
      <c r="Q330" s="633" t="str">
        <v/>
      </c>
      <c r="R330" s="634" t="str">
        <v/>
      </c>
      <c r="S330" s="631" t="str">
        <v/>
      </c>
      <c r="T330" s="634" t="str">
        <v/>
      </c>
      <c r="U330" s="641" t="str">
        <f>IF(AND(QueryFlag="ON",NOT(ISNA(I330))),_xll.BondOutstanding(I330),"")</f>
        <v/>
      </c>
    </row>
    <row r="331" spans="6:21">
      <c r="F331" s="881"/>
      <c r="G331" s="889" t="str">
        <f>IF(LEN($F331)&gt;1,_xll.BondInfo($F331,$G$4),"")</f>
        <v/>
      </c>
      <c r="I331" s="873"/>
      <c r="J331" s="631" t="str">
        <f t="array" ref="J331:T331">IF(AND(QueryFlag="ON",NOT(ISNA(I331))),_xll.BondInfo(I331,$J$4:$T$4),"")</f>
        <v/>
      </c>
      <c r="K331" s="632" t="str">
        <v/>
      </c>
      <c r="L331" s="630" t="str">
        <v/>
      </c>
      <c r="M331" s="632" t="str">
        <v/>
      </c>
      <c r="N331" s="632" t="str">
        <v/>
      </c>
      <c r="O331" s="632" t="str">
        <v/>
      </c>
      <c r="P331" s="632" t="str">
        <v/>
      </c>
      <c r="Q331" s="633" t="str">
        <v/>
      </c>
      <c r="R331" s="634" t="str">
        <v/>
      </c>
      <c r="S331" s="631" t="str">
        <v/>
      </c>
      <c r="T331" s="634" t="str">
        <v/>
      </c>
      <c r="U331" s="641" t="str">
        <f>IF(AND(QueryFlag="ON",NOT(ISNA(I331))),_xll.BondOutstanding(I331),"")</f>
        <v/>
      </c>
    </row>
    <row r="332" spans="6:21">
      <c r="F332" s="881"/>
      <c r="G332" s="889" t="str">
        <f>IF(LEN($F332)&gt;1,_xll.BondInfo($F332,$G$4),"")</f>
        <v/>
      </c>
      <c r="I332" s="873"/>
      <c r="J332" s="631" t="str">
        <f t="array" ref="J332:T332">IF(AND(QueryFlag="ON",NOT(ISNA(I332))),_xll.BondInfo(I332,$J$4:$T$4),"")</f>
        <v/>
      </c>
      <c r="K332" s="632" t="str">
        <v/>
      </c>
      <c r="L332" s="630" t="str">
        <v/>
      </c>
      <c r="M332" s="632" t="str">
        <v/>
      </c>
      <c r="N332" s="632" t="str">
        <v/>
      </c>
      <c r="O332" s="632" t="str">
        <v/>
      </c>
      <c r="P332" s="632" t="str">
        <v/>
      </c>
      <c r="Q332" s="633" t="str">
        <v/>
      </c>
      <c r="R332" s="634" t="str">
        <v/>
      </c>
      <c r="S332" s="631" t="str">
        <v/>
      </c>
      <c r="T332" s="634" t="str">
        <v/>
      </c>
      <c r="U332" s="641" t="str">
        <f>IF(AND(QueryFlag="ON",NOT(ISNA(I332))),_xll.BondOutstanding(I332),"")</f>
        <v/>
      </c>
    </row>
    <row r="333" spans="6:21">
      <c r="F333" s="881"/>
      <c r="G333" s="889" t="str">
        <f>IF(LEN($F333)&gt;1,_xll.BondInfo($F333,$G$4),"")</f>
        <v/>
      </c>
      <c r="I333" s="873"/>
      <c r="J333" s="631" t="str">
        <f t="array" ref="J333:T333">IF(AND(QueryFlag="ON",NOT(ISNA(I333))),_xll.BondInfo(I333,$J$4:$T$4),"")</f>
        <v/>
      </c>
      <c r="K333" s="632" t="str">
        <v/>
      </c>
      <c r="L333" s="630" t="str">
        <v/>
      </c>
      <c r="M333" s="632" t="str">
        <v/>
      </c>
      <c r="N333" s="632" t="str">
        <v/>
      </c>
      <c r="O333" s="632" t="str">
        <v/>
      </c>
      <c r="P333" s="632" t="str">
        <v/>
      </c>
      <c r="Q333" s="633" t="str">
        <v/>
      </c>
      <c r="R333" s="634" t="str">
        <v/>
      </c>
      <c r="S333" s="631" t="str">
        <v/>
      </c>
      <c r="T333" s="634" t="str">
        <v/>
      </c>
      <c r="U333" s="641" t="str">
        <f>IF(AND(QueryFlag="ON",NOT(ISNA(I333))),_xll.BondOutstanding(I333),"")</f>
        <v/>
      </c>
    </row>
    <row r="334" spans="6:21">
      <c r="F334" s="881"/>
      <c r="G334" s="889" t="str">
        <f>IF(LEN($F334)&gt;1,_xll.BondInfo($F334,$G$4),"")</f>
        <v/>
      </c>
      <c r="I334" s="873"/>
      <c r="J334" s="631" t="str">
        <f t="array" ref="J334:T334">IF(AND(QueryFlag="ON",NOT(ISNA(I334))),_xll.BondInfo(I334,$J$4:$T$4),"")</f>
        <v/>
      </c>
      <c r="K334" s="632" t="str">
        <v/>
      </c>
      <c r="L334" s="630" t="str">
        <v/>
      </c>
      <c r="M334" s="632" t="str">
        <v/>
      </c>
      <c r="N334" s="632" t="str">
        <v/>
      </c>
      <c r="O334" s="632" t="str">
        <v/>
      </c>
      <c r="P334" s="632" t="str">
        <v/>
      </c>
      <c r="Q334" s="633" t="str">
        <v/>
      </c>
      <c r="R334" s="634" t="str">
        <v/>
      </c>
      <c r="S334" s="631" t="str">
        <v/>
      </c>
      <c r="T334" s="634" t="str">
        <v/>
      </c>
      <c r="U334" s="641" t="str">
        <f>IF(AND(QueryFlag="ON",NOT(ISNA(I334))),_xll.BondOutstanding(I334),"")</f>
        <v/>
      </c>
    </row>
    <row r="335" spans="6:21">
      <c r="F335" s="881"/>
      <c r="G335" s="889" t="str">
        <f>IF(LEN($F335)&gt;1,_xll.BondInfo($F335,$G$4),"")</f>
        <v/>
      </c>
      <c r="I335" s="873"/>
      <c r="J335" s="631" t="str">
        <f t="array" ref="J335:T335">IF(AND(QueryFlag="ON",NOT(ISNA(I335))),_xll.BondInfo(I335,$J$4:$T$4),"")</f>
        <v/>
      </c>
      <c r="K335" s="632" t="str">
        <v/>
      </c>
      <c r="L335" s="630" t="str">
        <v/>
      </c>
      <c r="M335" s="632" t="str">
        <v/>
      </c>
      <c r="N335" s="632" t="str">
        <v/>
      </c>
      <c r="O335" s="632" t="str">
        <v/>
      </c>
      <c r="P335" s="632" t="str">
        <v/>
      </c>
      <c r="Q335" s="633" t="str">
        <v/>
      </c>
      <c r="R335" s="634" t="str">
        <v/>
      </c>
      <c r="S335" s="631" t="str">
        <v/>
      </c>
      <c r="T335" s="634" t="str">
        <v/>
      </c>
      <c r="U335" s="641" t="str">
        <f>IF(AND(QueryFlag="ON",NOT(ISNA(I335))),_xll.BondOutstanding(I335),"")</f>
        <v/>
      </c>
    </row>
    <row r="336" spans="6:21">
      <c r="F336" s="881"/>
      <c r="G336" s="889" t="str">
        <f>IF(LEN($F336)&gt;1,_xll.BondInfo($F336,$G$4),"")</f>
        <v/>
      </c>
      <c r="I336" s="873"/>
      <c r="J336" s="631" t="str">
        <f t="array" ref="J336:T336">IF(AND(QueryFlag="ON",NOT(ISNA(I336))),_xll.BondInfo(I336,$J$4:$T$4),"")</f>
        <v/>
      </c>
      <c r="K336" s="632" t="str">
        <v/>
      </c>
      <c r="L336" s="630" t="str">
        <v/>
      </c>
      <c r="M336" s="632" t="str">
        <v/>
      </c>
      <c r="N336" s="632" t="str">
        <v/>
      </c>
      <c r="O336" s="632" t="str">
        <v/>
      </c>
      <c r="P336" s="632" t="str">
        <v/>
      </c>
      <c r="Q336" s="633" t="str">
        <v/>
      </c>
      <c r="R336" s="634" t="str">
        <v/>
      </c>
      <c r="S336" s="631" t="str">
        <v/>
      </c>
      <c r="T336" s="634" t="str">
        <v/>
      </c>
      <c r="U336" s="641" t="str">
        <f>IF(AND(QueryFlag="ON",NOT(ISNA(I336))),_xll.BondOutstanding(I336),"")</f>
        <v/>
      </c>
    </row>
    <row r="337" spans="6:21">
      <c r="F337" s="881"/>
      <c r="G337" s="889" t="str">
        <f>IF(LEN($F337)&gt;1,_xll.BondInfo($F337,$G$4),"")</f>
        <v/>
      </c>
      <c r="I337" s="873"/>
      <c r="J337" s="631" t="str">
        <f t="array" ref="J337:T337">IF(AND(QueryFlag="ON",NOT(ISNA(I337))),_xll.BondInfo(I337,$J$4:$T$4),"")</f>
        <v/>
      </c>
      <c r="K337" s="632" t="str">
        <v/>
      </c>
      <c r="L337" s="630" t="str">
        <v/>
      </c>
      <c r="M337" s="632" t="str">
        <v/>
      </c>
      <c r="N337" s="632" t="str">
        <v/>
      </c>
      <c r="O337" s="632" t="str">
        <v/>
      </c>
      <c r="P337" s="632" t="str">
        <v/>
      </c>
      <c r="Q337" s="633" t="str">
        <v/>
      </c>
      <c r="R337" s="634" t="str">
        <v/>
      </c>
      <c r="S337" s="631" t="str">
        <v/>
      </c>
      <c r="T337" s="634" t="str">
        <v/>
      </c>
      <c r="U337" s="641" t="str">
        <f>IF(AND(QueryFlag="ON",NOT(ISNA(I337))),_xll.BondOutstanding(I337),"")</f>
        <v/>
      </c>
    </row>
    <row r="338" spans="6:21">
      <c r="F338" s="881"/>
      <c r="G338" s="889" t="str">
        <f>IF(LEN($F338)&gt;1,_xll.BondInfo($F338,$G$4),"")</f>
        <v/>
      </c>
      <c r="I338" s="873"/>
      <c r="J338" s="631" t="str">
        <f t="array" ref="J338:T338">IF(AND(QueryFlag="ON",NOT(ISNA(I338))),_xll.BondInfo(I338,$J$4:$T$4),"")</f>
        <v/>
      </c>
      <c r="K338" s="632" t="str">
        <v/>
      </c>
      <c r="L338" s="630" t="str">
        <v/>
      </c>
      <c r="M338" s="632" t="str">
        <v/>
      </c>
      <c r="N338" s="632" t="str">
        <v/>
      </c>
      <c r="O338" s="632" t="str">
        <v/>
      </c>
      <c r="P338" s="632" t="str">
        <v/>
      </c>
      <c r="Q338" s="633" t="str">
        <v/>
      </c>
      <c r="R338" s="634" t="str">
        <v/>
      </c>
      <c r="S338" s="631" t="str">
        <v/>
      </c>
      <c r="T338" s="634" t="str">
        <v/>
      </c>
      <c r="U338" s="641" t="str">
        <f>IF(AND(QueryFlag="ON",NOT(ISNA(I338))),_xll.BondOutstanding(I338),"")</f>
        <v/>
      </c>
    </row>
    <row r="339" spans="6:21">
      <c r="F339" s="881"/>
      <c r="G339" s="889" t="str">
        <f>IF(LEN($F339)&gt;1,_xll.BondInfo($F339,$G$4),"")</f>
        <v/>
      </c>
      <c r="I339" s="873"/>
      <c r="J339" s="631" t="str">
        <f t="array" ref="J339:T339">IF(AND(QueryFlag="ON",NOT(ISNA(I339))),_xll.BondInfo(I339,$J$4:$T$4),"")</f>
        <v/>
      </c>
      <c r="K339" s="632" t="str">
        <v/>
      </c>
      <c r="L339" s="630" t="str">
        <v/>
      </c>
      <c r="M339" s="632" t="str">
        <v/>
      </c>
      <c r="N339" s="632" t="str">
        <v/>
      </c>
      <c r="O339" s="632" t="str">
        <v/>
      </c>
      <c r="P339" s="632" t="str">
        <v/>
      </c>
      <c r="Q339" s="633" t="str">
        <v/>
      </c>
      <c r="R339" s="634" t="str">
        <v/>
      </c>
      <c r="S339" s="631" t="str">
        <v/>
      </c>
      <c r="T339" s="634" t="str">
        <v/>
      </c>
      <c r="U339" s="641" t="str">
        <f>IF(AND(QueryFlag="ON",NOT(ISNA(I339))),_xll.BondOutstanding(I339),"")</f>
        <v/>
      </c>
    </row>
    <row r="340" spans="6:21">
      <c r="F340" s="881"/>
      <c r="G340" s="889" t="str">
        <f>IF(LEN($F340)&gt;1,_xll.BondInfo($F340,$G$4),"")</f>
        <v/>
      </c>
      <c r="I340" s="873"/>
      <c r="J340" s="631" t="str">
        <f t="array" ref="J340:T340">IF(AND(QueryFlag="ON",NOT(ISNA(I340))),_xll.BondInfo(I340,$J$4:$T$4),"")</f>
        <v/>
      </c>
      <c r="K340" s="632" t="str">
        <v/>
      </c>
      <c r="L340" s="630" t="str">
        <v/>
      </c>
      <c r="M340" s="632" t="str">
        <v/>
      </c>
      <c r="N340" s="632" t="str">
        <v/>
      </c>
      <c r="O340" s="632" t="str">
        <v/>
      </c>
      <c r="P340" s="632" t="str">
        <v/>
      </c>
      <c r="Q340" s="633" t="str">
        <v/>
      </c>
      <c r="R340" s="634" t="str">
        <v/>
      </c>
      <c r="S340" s="631" t="str">
        <v/>
      </c>
      <c r="T340" s="634" t="str">
        <v/>
      </c>
      <c r="U340" s="641" t="str">
        <f>IF(AND(QueryFlag="ON",NOT(ISNA(I340))),_xll.BondOutstanding(I340),"")</f>
        <v/>
      </c>
    </row>
    <row r="341" spans="6:21">
      <c r="F341" s="881"/>
      <c r="G341" s="889" t="str">
        <f>IF(LEN($F341)&gt;1,_xll.BondInfo($F341,$G$4),"")</f>
        <v/>
      </c>
      <c r="I341" s="873"/>
      <c r="J341" s="631" t="str">
        <f t="array" ref="J341:T341">IF(AND(QueryFlag="ON",NOT(ISNA(I341))),_xll.BondInfo(I341,$J$4:$T$4),"")</f>
        <v/>
      </c>
      <c r="K341" s="632" t="str">
        <v/>
      </c>
      <c r="L341" s="630" t="str">
        <v/>
      </c>
      <c r="M341" s="632" t="str">
        <v/>
      </c>
      <c r="N341" s="632" t="str">
        <v/>
      </c>
      <c r="O341" s="632" t="str">
        <v/>
      </c>
      <c r="P341" s="632" t="str">
        <v/>
      </c>
      <c r="Q341" s="633" t="str">
        <v/>
      </c>
      <c r="R341" s="634" t="str">
        <v/>
      </c>
      <c r="S341" s="631" t="str">
        <v/>
      </c>
      <c r="T341" s="634" t="str">
        <v/>
      </c>
      <c r="U341" s="641" t="str">
        <f>IF(AND(QueryFlag="ON",NOT(ISNA(I341))),_xll.BondOutstanding(I341),"")</f>
        <v/>
      </c>
    </row>
    <row r="342" spans="6:21">
      <c r="F342" s="881"/>
      <c r="G342" s="889" t="str">
        <f>IF(LEN($F342)&gt;1,_xll.BondInfo($F342,$G$4),"")</f>
        <v/>
      </c>
      <c r="I342" s="873"/>
      <c r="J342" s="631" t="str">
        <f t="array" ref="J342:T342">IF(AND(QueryFlag="ON",NOT(ISNA(I342))),_xll.BondInfo(I342,$J$4:$T$4),"")</f>
        <v/>
      </c>
      <c r="K342" s="632" t="str">
        <v/>
      </c>
      <c r="L342" s="630" t="str">
        <v/>
      </c>
      <c r="M342" s="632" t="str">
        <v/>
      </c>
      <c r="N342" s="632" t="str">
        <v/>
      </c>
      <c r="O342" s="632" t="str">
        <v/>
      </c>
      <c r="P342" s="632" t="str">
        <v/>
      </c>
      <c r="Q342" s="633" t="str">
        <v/>
      </c>
      <c r="R342" s="634" t="str">
        <v/>
      </c>
      <c r="S342" s="631" t="str">
        <v/>
      </c>
      <c r="T342" s="634" t="str">
        <v/>
      </c>
      <c r="U342" s="641" t="str">
        <f>IF(AND(QueryFlag="ON",NOT(ISNA(I342))),_xll.BondOutstanding(I342),"")</f>
        <v/>
      </c>
    </row>
    <row r="343" spans="6:21">
      <c r="F343" s="881"/>
      <c r="G343" s="889" t="str">
        <f>IF(LEN($F343)&gt;1,_xll.BondInfo($F343,$G$4),"")</f>
        <v/>
      </c>
      <c r="I343" s="873"/>
      <c r="J343" s="631" t="str">
        <f t="array" ref="J343:T343">IF(AND(QueryFlag="ON",NOT(ISNA(I343))),_xll.BondInfo(I343,$J$4:$T$4),"")</f>
        <v/>
      </c>
      <c r="K343" s="632" t="str">
        <v/>
      </c>
      <c r="L343" s="630" t="str">
        <v/>
      </c>
      <c r="M343" s="632" t="str">
        <v/>
      </c>
      <c r="N343" s="632" t="str">
        <v/>
      </c>
      <c r="O343" s="632" t="str">
        <v/>
      </c>
      <c r="P343" s="632" t="str">
        <v/>
      </c>
      <c r="Q343" s="633" t="str">
        <v/>
      </c>
      <c r="R343" s="634" t="str">
        <v/>
      </c>
      <c r="S343" s="631" t="str">
        <v/>
      </c>
      <c r="T343" s="634" t="str">
        <v/>
      </c>
      <c r="U343" s="641" t="str">
        <f>IF(AND(QueryFlag="ON",NOT(ISNA(I343))),_xll.BondOutstanding(I343),"")</f>
        <v/>
      </c>
    </row>
    <row r="344" spans="6:21">
      <c r="F344" s="881"/>
      <c r="G344" s="889" t="str">
        <f>IF(LEN($F344)&gt;1,_xll.BondInfo($F344,$G$4),"")</f>
        <v/>
      </c>
      <c r="I344" s="873"/>
      <c r="J344" s="631" t="str">
        <f t="array" ref="J344:T344">IF(AND(QueryFlag="ON",NOT(ISNA(I344))),_xll.BondInfo(I344,$J$4:$T$4),"")</f>
        <v/>
      </c>
      <c r="K344" s="632" t="str">
        <v/>
      </c>
      <c r="L344" s="630" t="str">
        <v/>
      </c>
      <c r="M344" s="632" t="str">
        <v/>
      </c>
      <c r="N344" s="632" t="str">
        <v/>
      </c>
      <c r="O344" s="632" t="str">
        <v/>
      </c>
      <c r="P344" s="632" t="str">
        <v/>
      </c>
      <c r="Q344" s="633" t="str">
        <v/>
      </c>
      <c r="R344" s="634" t="str">
        <v/>
      </c>
      <c r="S344" s="631" t="str">
        <v/>
      </c>
      <c r="T344" s="634" t="str">
        <v/>
      </c>
      <c r="U344" s="641" t="str">
        <f>IF(AND(QueryFlag="ON",NOT(ISNA(I344))),_xll.BondOutstanding(I344),"")</f>
        <v/>
      </c>
    </row>
    <row r="345" spans="6:21">
      <c r="F345" s="881"/>
      <c r="G345" s="889" t="str">
        <f>IF(LEN($F345)&gt;1,_xll.BondInfo($F345,$G$4),"")</f>
        <v/>
      </c>
      <c r="I345" s="873"/>
      <c r="J345" s="631" t="str">
        <f t="array" ref="J345:T345">IF(AND(QueryFlag="ON",NOT(ISNA(I345))),_xll.BondInfo(I345,$J$4:$T$4),"")</f>
        <v/>
      </c>
      <c r="K345" s="632" t="str">
        <v/>
      </c>
      <c r="L345" s="630" t="str">
        <v/>
      </c>
      <c r="M345" s="632" t="str">
        <v/>
      </c>
      <c r="N345" s="632" t="str">
        <v/>
      </c>
      <c r="O345" s="632" t="str">
        <v/>
      </c>
      <c r="P345" s="632" t="str">
        <v/>
      </c>
      <c r="Q345" s="633" t="str">
        <v/>
      </c>
      <c r="R345" s="634" t="str">
        <v/>
      </c>
      <c r="S345" s="631" t="str">
        <v/>
      </c>
      <c r="T345" s="634" t="str">
        <v/>
      </c>
      <c r="U345" s="641" t="str">
        <f>IF(AND(QueryFlag="ON",NOT(ISNA(I345))),_xll.BondOutstanding(I345),"")</f>
        <v/>
      </c>
    </row>
    <row r="346" spans="6:21">
      <c r="F346" s="881"/>
      <c r="G346" s="889" t="str">
        <f>IF(LEN($F346)&gt;1,_xll.BondInfo($F346,$G$4),"")</f>
        <v/>
      </c>
      <c r="I346" s="873"/>
      <c r="J346" s="631" t="str">
        <f t="array" ref="J346:T346">IF(AND(QueryFlag="ON",NOT(ISNA(I346))),_xll.BondInfo(I346,$J$4:$T$4),"")</f>
        <v/>
      </c>
      <c r="K346" s="632" t="str">
        <v/>
      </c>
      <c r="L346" s="630" t="str">
        <v/>
      </c>
      <c r="M346" s="632" t="str">
        <v/>
      </c>
      <c r="N346" s="632" t="str">
        <v/>
      </c>
      <c r="O346" s="632" t="str">
        <v/>
      </c>
      <c r="P346" s="632" t="str">
        <v/>
      </c>
      <c r="Q346" s="633" t="str">
        <v/>
      </c>
      <c r="R346" s="634" t="str">
        <v/>
      </c>
      <c r="S346" s="631" t="str">
        <v/>
      </c>
      <c r="T346" s="634" t="str">
        <v/>
      </c>
      <c r="U346" s="641" t="str">
        <f>IF(AND(QueryFlag="ON",NOT(ISNA(I346))),_xll.BondOutstanding(I346),"")</f>
        <v/>
      </c>
    </row>
    <row r="347" spans="6:21">
      <c r="F347" s="881"/>
      <c r="G347" s="889" t="str">
        <f>IF(LEN($F347)&gt;1,_xll.BondInfo($F347,$G$4),"")</f>
        <v/>
      </c>
      <c r="I347" s="873"/>
      <c r="J347" s="631" t="str">
        <f t="array" ref="J347:T347">IF(AND(QueryFlag="ON",NOT(ISNA(I347))),_xll.BondInfo(I347,$J$4:$T$4),"")</f>
        <v/>
      </c>
      <c r="K347" s="632" t="str">
        <v/>
      </c>
      <c r="L347" s="630" t="str">
        <v/>
      </c>
      <c r="M347" s="632" t="str">
        <v/>
      </c>
      <c r="N347" s="632" t="str">
        <v/>
      </c>
      <c r="O347" s="632" t="str">
        <v/>
      </c>
      <c r="P347" s="632" t="str">
        <v/>
      </c>
      <c r="Q347" s="633" t="str">
        <v/>
      </c>
      <c r="R347" s="634" t="str">
        <v/>
      </c>
      <c r="S347" s="631" t="str">
        <v/>
      </c>
      <c r="T347" s="634" t="str">
        <v/>
      </c>
      <c r="U347" s="641" t="str">
        <f>IF(AND(QueryFlag="ON",NOT(ISNA(I347))),_xll.BondOutstanding(I347),"")</f>
        <v/>
      </c>
    </row>
    <row r="348" spans="6:21">
      <c r="F348" s="882"/>
      <c r="G348" s="890"/>
      <c r="I348" s="873"/>
      <c r="J348" s="631" t="str">
        <f t="array" ref="J348:T348">IF(AND(QueryFlag="ON",NOT(ISNA(I348))),_xll.BondInfo(I348,$J$4:$T$4),"")</f>
        <v/>
      </c>
      <c r="K348" s="632" t="str">
        <v/>
      </c>
      <c r="L348" s="630" t="str">
        <v/>
      </c>
      <c r="M348" s="632" t="str">
        <v/>
      </c>
      <c r="N348" s="632" t="str">
        <v/>
      </c>
      <c r="O348" s="632" t="str">
        <v/>
      </c>
      <c r="P348" s="632" t="str">
        <v/>
      </c>
      <c r="Q348" s="633" t="str">
        <v/>
      </c>
      <c r="R348" s="634" t="str">
        <v/>
      </c>
      <c r="S348" s="631" t="str">
        <v/>
      </c>
      <c r="T348" s="634" t="str">
        <v/>
      </c>
      <c r="U348" s="641" t="str">
        <f>IF(AND(QueryFlag="ON",NOT(ISNA(I348))),_xll.BondOutstanding(I348),"")</f>
        <v/>
      </c>
    </row>
    <row r="349" spans="6:21">
      <c r="I349" s="873"/>
      <c r="J349" s="631" t="str">
        <f t="array" ref="J349:T349">IF(AND(QueryFlag="ON",NOT(ISNA(I349))),_xll.BondInfo(I349,$J$4:$T$4),"")</f>
        <v/>
      </c>
      <c r="K349" s="632" t="str">
        <v/>
      </c>
      <c r="L349" s="630" t="str">
        <v/>
      </c>
      <c r="M349" s="632" t="str">
        <v/>
      </c>
      <c r="N349" s="632" t="str">
        <v/>
      </c>
      <c r="O349" s="632" t="str">
        <v/>
      </c>
      <c r="P349" s="632" t="str">
        <v/>
      </c>
      <c r="Q349" s="633" t="str">
        <v/>
      </c>
      <c r="R349" s="634" t="str">
        <v/>
      </c>
      <c r="S349" s="631" t="str">
        <v/>
      </c>
      <c r="T349" s="634" t="str">
        <v/>
      </c>
      <c r="U349" s="641" t="str">
        <f>IF(AND(QueryFlag="ON",NOT(ISNA(I349))),_xll.BondOutstanding(I349),"")</f>
        <v/>
      </c>
    </row>
    <row r="350" spans="6:21" ht="13.5" thickBot="1">
      <c r="I350" s="874"/>
      <c r="J350" s="646" t="str">
        <f t="array" ref="J350:T350">IF(AND(QueryFlag="ON",NOT(ISNA(I350))),_xll.BondInfo(I350,$J$4:$T$4),"")</f>
        <v/>
      </c>
      <c r="K350" s="642" t="str">
        <v/>
      </c>
      <c r="L350" s="643" t="str">
        <v/>
      </c>
      <c r="M350" s="642" t="str">
        <v/>
      </c>
      <c r="N350" s="642" t="str">
        <v/>
      </c>
      <c r="O350" s="642" t="str">
        <v/>
      </c>
      <c r="P350" s="642" t="str">
        <v/>
      </c>
      <c r="Q350" s="644" t="str">
        <v/>
      </c>
      <c r="R350" s="645" t="str">
        <v/>
      </c>
      <c r="S350" s="646" t="str">
        <v/>
      </c>
      <c r="T350" s="645" t="str">
        <v/>
      </c>
      <c r="U350" s="647" t="str">
        <f>IF(AND(QueryFlag="ON",NOT(ISNA(I350))),_xll.BondOutstanding(I350),"")</f>
        <v/>
      </c>
    </row>
  </sheetData>
  <conditionalFormatting sqref="C3:D3">
    <cfRule type="containsText" dxfId="1" priority="1" operator="containsText" text="OFF">
      <formula>NOT(ISERROR(SEARCH("OFF",C3)))</formula>
    </cfRule>
    <cfRule type="containsText" dxfId="0" priority="2" operator="containsText" text="ON">
      <formula>NOT(ISERROR(SEARCH("ON",C3)))</formula>
    </cfRule>
  </conditionalFormatting>
  <dataValidations disablePrompts="1"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4" name="Button 9">
              <controlPr defaultSize="0" print="0" autoFill="0" autoPict="0" macro="[0]!CopyIsin">
                <anchor moveWithCells="1" siz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2</xdr:col>
                    <xdr:colOff>866775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Zero</vt:lpstr>
      <vt:lpstr>Phone</vt:lpstr>
      <vt:lpstr>DB Basis</vt:lpstr>
      <vt:lpstr>Isin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ERR</vt:lpstr>
      <vt:lpstr>exoDisc</vt:lpstr>
      <vt:lpstr>ExportDate</vt:lpstr>
      <vt:lpstr>ISIN_List</vt:lpstr>
      <vt:lpstr>ISIN_Output</vt:lpstr>
      <vt:lpstr>IsinTemp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2018-06-11T14:10:58Z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